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lemumi_s\Budzeta groz_24.11.DS\FORMATETS\"/>
    </mc:Choice>
  </mc:AlternateContent>
  <bookViews>
    <workbookView xWindow="0" yWindow="0" windowWidth="19200" windowHeight="7620" tabRatio="923"/>
  </bookViews>
  <sheets>
    <sheet name="01.1.1." sheetId="6" r:id="rId1"/>
    <sheet name="01.1.6." sheetId="9" r:id="rId2"/>
    <sheet name="01.2.3." sheetId="7" r:id="rId3"/>
    <sheet name="01.2.3. (2)" sheetId="10" r:id="rId4"/>
    <sheet name="01.2.3. (3)" sheetId="19" r:id="rId5"/>
    <sheet name="04.1.7." sheetId="26" r:id="rId6"/>
    <sheet name="04.1.9." sheetId="11" r:id="rId7"/>
    <sheet name="04.1.12." sheetId="4" r:id="rId8"/>
    <sheet name="04.1.13." sheetId="3" r:id="rId9"/>
    <sheet name="06.1.1" sheetId="12" r:id="rId10"/>
    <sheet name="06.1.5." sheetId="23" r:id="rId11"/>
    <sheet name="06.1.7." sheetId="13" r:id="rId12"/>
    <sheet name="06.3.1." sheetId="8" r:id="rId13"/>
    <sheet name="06.3.1. (2)" sheetId="27" r:id="rId14"/>
    <sheet name="08.1.2" sheetId="14" r:id="rId15"/>
    <sheet name="08.1.10." sheetId="24" r:id="rId16"/>
    <sheet name="09.1.4." sheetId="15" r:id="rId17"/>
    <sheet name="09.1.6." sheetId="16" r:id="rId18"/>
    <sheet name="09.1.10." sheetId="28" r:id="rId19"/>
    <sheet name="09.11.1." sheetId="17" r:id="rId20"/>
    <sheet name="09.12.1." sheetId="29" r:id="rId21"/>
    <sheet name="09.16.1." sheetId="30" r:id="rId22"/>
    <sheet name="09.17.1." sheetId="20" r:id="rId23"/>
    <sheet name="09.17.1. (2)" sheetId="31" r:id="rId24"/>
    <sheet name="09.25.1." sheetId="5" r:id="rId25"/>
    <sheet name="09.25.1. (2)" sheetId="32" r:id="rId26"/>
    <sheet name="09.26.1." sheetId="21" r:id="rId27"/>
    <sheet name="09.29.1." sheetId="22" r:id="rId28"/>
    <sheet name="10.2.1." sheetId="35" r:id="rId29"/>
    <sheet name="4.piel." sheetId="18" r:id="rId30"/>
    <sheet name="5.piel." sheetId="2" r:id="rId31"/>
    <sheet name="8.piel." sheetId="1" r:id="rId32"/>
    <sheet name="8.piel.(2)" sheetId="33" r:id="rId33"/>
    <sheet name="12.pielik." sheetId="25" r:id="rId34"/>
    <sheet name="18.piel." sheetId="34" r:id="rId35"/>
    <sheet name="04.1.12. (2)" sheetId="36" r:id="rId36"/>
    <sheet name="04.3.4." sheetId="37" r:id="rId37"/>
    <sheet name="5.piel. (2)" sheetId="38" r:id="rId38"/>
  </sheets>
  <definedNames>
    <definedName name="_xlnm._FilterDatabase" localSheetId="0" hidden="1">'01.1.1.'!$A$22:$P$300</definedName>
    <definedName name="_xlnm._FilterDatabase" localSheetId="1" hidden="1">'01.1.6.'!$A$22:$P$300</definedName>
    <definedName name="_xlnm._FilterDatabase" localSheetId="2" hidden="1">'01.2.3.'!$A$22:$P$300</definedName>
    <definedName name="_xlnm._FilterDatabase" localSheetId="3" hidden="1">'01.2.3. (2)'!$A$22:$P$300</definedName>
    <definedName name="_xlnm._FilterDatabase" localSheetId="4" hidden="1">'01.2.3. (3)'!$A$22:$P$300</definedName>
    <definedName name="_xlnm._FilterDatabase" localSheetId="7" hidden="1">'04.1.12.'!$A$22:$P$300</definedName>
    <definedName name="_xlnm._FilterDatabase" localSheetId="35" hidden="1">'04.1.12. (2)'!$A$22:$P$300</definedName>
    <definedName name="_xlnm._FilterDatabase" localSheetId="8" hidden="1">'04.1.13.'!$A$22:$P$300</definedName>
    <definedName name="_xlnm._FilterDatabase" localSheetId="5" hidden="1">'04.1.7.'!$A$22:$P$300</definedName>
    <definedName name="_xlnm._FilterDatabase" localSheetId="6" hidden="1">'04.1.9.'!$A$22:$P$300</definedName>
    <definedName name="_xlnm._FilterDatabase" localSheetId="36" hidden="1">'04.3.4.'!$A$22:$P$300</definedName>
    <definedName name="_xlnm._FilterDatabase" localSheetId="9" hidden="1">'06.1.1'!$A$22:$P$300</definedName>
    <definedName name="_xlnm._FilterDatabase" localSheetId="10" hidden="1">'06.1.5.'!$A$22:$P$300</definedName>
    <definedName name="_xlnm._FilterDatabase" localSheetId="11" hidden="1">'06.1.7.'!$A$22:$P$300</definedName>
    <definedName name="_xlnm._FilterDatabase" localSheetId="12" hidden="1">'06.3.1.'!$A$22:$P$302</definedName>
    <definedName name="_xlnm._FilterDatabase" localSheetId="13" hidden="1">'06.3.1. (2)'!$C$22:$O$302</definedName>
    <definedName name="_xlnm._FilterDatabase" localSheetId="15" hidden="1">'08.1.10.'!$A$22:$O$300</definedName>
    <definedName name="_xlnm._FilterDatabase" localSheetId="14" hidden="1">'08.1.2'!$A$22:$P$300</definedName>
    <definedName name="_xlnm._FilterDatabase" localSheetId="18" hidden="1">'09.1.10.'!$A$22:$P$300</definedName>
    <definedName name="_xlnm._FilterDatabase" localSheetId="16" hidden="1">'09.1.4.'!$A$22:$P$300</definedName>
    <definedName name="_xlnm._FilterDatabase" localSheetId="17" hidden="1">'09.1.6.'!$A$22:$P$300</definedName>
    <definedName name="_xlnm._FilterDatabase" localSheetId="19" hidden="1">'09.11.1.'!$A$22:$P$301</definedName>
    <definedName name="_xlnm._FilterDatabase" localSheetId="20" hidden="1">'09.12.1.'!$A$22:$P$300</definedName>
    <definedName name="_xlnm._FilterDatabase" localSheetId="21" hidden="1">'09.16.1.'!$A$22:$P$300</definedName>
    <definedName name="_xlnm._FilterDatabase" localSheetId="22" hidden="1">'09.17.1.'!$A$22:$P$300</definedName>
    <definedName name="_xlnm._FilterDatabase" localSheetId="23" hidden="1">'09.17.1. (2)'!$A$22:$P$300</definedName>
    <definedName name="_xlnm._FilterDatabase" localSheetId="24" hidden="1">'09.25.1.'!$A$22:$P$300</definedName>
    <definedName name="_xlnm._FilterDatabase" localSheetId="25" hidden="1">'09.25.1. (2)'!$A$22:$P$300</definedName>
    <definedName name="_xlnm._FilterDatabase" localSheetId="26" hidden="1">'09.26.1.'!$A$22:$P$300</definedName>
    <definedName name="_xlnm._FilterDatabase" localSheetId="27" hidden="1">'09.29.1.'!$A$22:$P$301</definedName>
    <definedName name="_xlnm._FilterDatabase" localSheetId="28" hidden="1">'10.2.1.'!$A$22:$P$302</definedName>
    <definedName name="_xlnm._FilterDatabase" localSheetId="34" hidden="1">'18.piel.'!$A$13:$H$277</definedName>
    <definedName name="_xlnm._FilterDatabase" localSheetId="30" hidden="1">'5.piel.'!$C$14:$K$59</definedName>
    <definedName name="_xlnm._FilterDatabase" localSheetId="37" hidden="1">'5.piel. (2)'!$C$14:$K$60</definedName>
    <definedName name="_xlnm.Print_Titles" localSheetId="0">'01.1.1.'!$22:$22</definedName>
    <definedName name="_xlnm.Print_Titles" localSheetId="1">'01.1.6.'!$22:$22</definedName>
    <definedName name="_xlnm.Print_Titles" localSheetId="2">'01.2.3.'!$22:$22</definedName>
    <definedName name="_xlnm.Print_Titles" localSheetId="3">'01.2.3. (2)'!$22:$22</definedName>
    <definedName name="_xlnm.Print_Titles" localSheetId="4">'01.2.3. (3)'!$22:$22</definedName>
    <definedName name="_xlnm.Print_Titles" localSheetId="7">'04.1.12.'!$22:$22</definedName>
    <definedName name="_xlnm.Print_Titles" localSheetId="35">'04.1.12. (2)'!$22:$22</definedName>
    <definedName name="_xlnm.Print_Titles" localSheetId="8">'04.1.13.'!$22:$22</definedName>
    <definedName name="_xlnm.Print_Titles" localSheetId="5">'04.1.7.'!$22:$22</definedName>
    <definedName name="_xlnm.Print_Titles" localSheetId="6">'04.1.9.'!$22:$22</definedName>
    <definedName name="_xlnm.Print_Titles" localSheetId="36">'04.3.4.'!$22:$22</definedName>
    <definedName name="_xlnm.Print_Titles" localSheetId="9">'06.1.1'!$22:$22</definedName>
    <definedName name="_xlnm.Print_Titles" localSheetId="10">'06.1.5.'!$22:$22</definedName>
    <definedName name="_xlnm.Print_Titles" localSheetId="11">'06.1.7.'!$22:$22</definedName>
    <definedName name="_xlnm.Print_Titles" localSheetId="15">'08.1.10.'!$22:$22</definedName>
    <definedName name="_xlnm.Print_Titles" localSheetId="14">'08.1.2'!$22:$22</definedName>
    <definedName name="_xlnm.Print_Titles" localSheetId="18">'09.1.10.'!$22:$22</definedName>
    <definedName name="_xlnm.Print_Titles" localSheetId="16">'09.1.4.'!$22:$22</definedName>
    <definedName name="_xlnm.Print_Titles" localSheetId="17">'09.1.6.'!$22:$22</definedName>
    <definedName name="_xlnm.Print_Titles" localSheetId="19">'09.11.1.'!$22:$22</definedName>
    <definedName name="_xlnm.Print_Titles" localSheetId="20">'09.12.1.'!$22:$22</definedName>
    <definedName name="_xlnm.Print_Titles" localSheetId="21">'09.16.1.'!$22:$22</definedName>
    <definedName name="_xlnm.Print_Titles" localSheetId="22">'09.17.1.'!$22:$22</definedName>
    <definedName name="_xlnm.Print_Titles" localSheetId="23">'09.17.1. (2)'!$22:$22</definedName>
    <definedName name="_xlnm.Print_Titles" localSheetId="24">'09.25.1.'!$22:$22</definedName>
    <definedName name="_xlnm.Print_Titles" localSheetId="25">'09.25.1. (2)'!$22:$22</definedName>
    <definedName name="_xlnm.Print_Titles" localSheetId="26">'09.26.1.'!$22:$22</definedName>
    <definedName name="_xlnm.Print_Titles" localSheetId="27">'09.29.1.'!$22:$22</definedName>
    <definedName name="_xlnm.Print_Titles" localSheetId="28">'10.2.1.'!$22:$22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5" i="38" l="1"/>
  <c r="H75" i="38"/>
  <c r="I74" i="38"/>
  <c r="H74" i="38"/>
  <c r="I73" i="38"/>
  <c r="H73" i="38"/>
  <c r="I72" i="38"/>
  <c r="H72" i="38"/>
  <c r="I71" i="38"/>
  <c r="H71" i="38"/>
  <c r="I70" i="38"/>
  <c r="H70" i="38"/>
  <c r="I69" i="38"/>
  <c r="H69" i="38"/>
  <c r="I68" i="38"/>
  <c r="H68" i="38"/>
  <c r="I67" i="38"/>
  <c r="I66" i="38" s="1"/>
  <c r="H67" i="38"/>
  <c r="G67" i="38"/>
  <c r="F67" i="38"/>
  <c r="E67" i="38"/>
  <c r="E66" i="38" s="1"/>
  <c r="D67" i="38"/>
  <c r="H66" i="38"/>
  <c r="G66" i="38"/>
  <c r="F66" i="38"/>
  <c r="D66" i="38"/>
  <c r="I60" i="38"/>
  <c r="H60" i="38"/>
  <c r="I59" i="38"/>
  <c r="H59" i="38"/>
  <c r="I58" i="38"/>
  <c r="H58" i="38"/>
  <c r="I57" i="38"/>
  <c r="H57" i="38"/>
  <c r="H55" i="38"/>
  <c r="H54" i="38"/>
  <c r="H53" i="38"/>
  <c r="H52" i="38"/>
  <c r="H51" i="38"/>
  <c r="I50" i="38"/>
  <c r="H50" i="38"/>
  <c r="I49" i="38"/>
  <c r="H49" i="38"/>
  <c r="I48" i="38"/>
  <c r="H48" i="38"/>
  <c r="I47" i="38"/>
  <c r="H47" i="38"/>
  <c r="I46" i="38"/>
  <c r="H46" i="38"/>
  <c r="I45" i="38"/>
  <c r="H45" i="38"/>
  <c r="I44" i="38"/>
  <c r="H44" i="38"/>
  <c r="I43" i="38"/>
  <c r="H43" i="38"/>
  <c r="I42" i="38"/>
  <c r="H42" i="38"/>
  <c r="I41" i="38"/>
  <c r="H41" i="38"/>
  <c r="I39" i="38"/>
  <c r="H39" i="38"/>
  <c r="I38" i="38"/>
  <c r="H38" i="38"/>
  <c r="I37" i="38"/>
  <c r="H37" i="38"/>
  <c r="I35" i="38"/>
  <c r="H35" i="38"/>
  <c r="I34" i="38"/>
  <c r="H34" i="38"/>
  <c r="I33" i="38"/>
  <c r="H33" i="38"/>
  <c r="I32" i="38"/>
  <c r="H32" i="38"/>
  <c r="I31" i="38"/>
  <c r="H31" i="38"/>
  <c r="I30" i="38"/>
  <c r="H30" i="38"/>
  <c r="I29" i="38"/>
  <c r="H29" i="38"/>
  <c r="I28" i="38"/>
  <c r="H28" i="38"/>
  <c r="I27" i="38"/>
  <c r="H27" i="38"/>
  <c r="I26" i="38"/>
  <c r="H26" i="38"/>
  <c r="I25" i="38"/>
  <c r="H25" i="38"/>
  <c r="I24" i="38"/>
  <c r="H24" i="38"/>
  <c r="I22" i="38"/>
  <c r="H22" i="38"/>
  <c r="I21" i="38"/>
  <c r="H21" i="38"/>
  <c r="I20" i="38"/>
  <c r="H20" i="38"/>
  <c r="I19" i="38"/>
  <c r="H19" i="38"/>
  <c r="I18" i="38"/>
  <c r="H18" i="38"/>
  <c r="H14" i="38" s="1"/>
  <c r="H16" i="38"/>
  <c r="E16" i="38"/>
  <c r="I16" i="38" s="1"/>
  <c r="I14" i="38" s="1"/>
  <c r="G14" i="38"/>
  <c r="F14" i="38"/>
  <c r="E14" i="38"/>
  <c r="D14" i="38"/>
  <c r="O299" i="37"/>
  <c r="L299" i="37"/>
  <c r="I299" i="37"/>
  <c r="C299" i="37" s="1"/>
  <c r="F299" i="37"/>
  <c r="O298" i="37"/>
  <c r="L298" i="37"/>
  <c r="I298" i="37"/>
  <c r="F298" i="37"/>
  <c r="O297" i="37"/>
  <c r="L297" i="37"/>
  <c r="I297" i="37"/>
  <c r="F297" i="37"/>
  <c r="C297" i="37"/>
  <c r="O296" i="37"/>
  <c r="L296" i="37"/>
  <c r="I296" i="37"/>
  <c r="F296" i="37"/>
  <c r="C296" i="37" s="1"/>
  <c r="O295" i="37"/>
  <c r="L295" i="37"/>
  <c r="I295" i="37"/>
  <c r="C295" i="37" s="1"/>
  <c r="F295" i="37"/>
  <c r="O294" i="37"/>
  <c r="L294" i="37"/>
  <c r="C294" i="37" s="1"/>
  <c r="I294" i="37"/>
  <c r="F294" i="37"/>
  <c r="O293" i="37"/>
  <c r="L293" i="37"/>
  <c r="I293" i="37"/>
  <c r="F293" i="37"/>
  <c r="C293" i="37"/>
  <c r="O292" i="37"/>
  <c r="L292" i="37"/>
  <c r="I292" i="37"/>
  <c r="F292" i="37"/>
  <c r="C292" i="37" s="1"/>
  <c r="C291" i="37" s="1"/>
  <c r="N291" i="37"/>
  <c r="M291" i="37"/>
  <c r="O291" i="37" s="1"/>
  <c r="K291" i="37"/>
  <c r="J291" i="37"/>
  <c r="L291" i="37" s="1"/>
  <c r="I291" i="37"/>
  <c r="H291" i="37"/>
  <c r="G291" i="37"/>
  <c r="E291" i="37"/>
  <c r="F291" i="37" s="1"/>
  <c r="D291" i="37"/>
  <c r="O286" i="37"/>
  <c r="L286" i="37"/>
  <c r="I286" i="37"/>
  <c r="F286" i="37"/>
  <c r="O285" i="37"/>
  <c r="L285" i="37"/>
  <c r="I285" i="37"/>
  <c r="F285" i="37"/>
  <c r="C285" i="37"/>
  <c r="N284" i="37"/>
  <c r="M284" i="37"/>
  <c r="O284" i="37" s="1"/>
  <c r="L284" i="37"/>
  <c r="K284" i="37"/>
  <c r="J284" i="37"/>
  <c r="H284" i="37"/>
  <c r="G284" i="37"/>
  <c r="E284" i="37"/>
  <c r="D284" i="37"/>
  <c r="O283" i="37"/>
  <c r="L283" i="37"/>
  <c r="I283" i="37"/>
  <c r="C283" i="37" s="1"/>
  <c r="F283" i="37"/>
  <c r="N282" i="37"/>
  <c r="M282" i="37"/>
  <c r="K282" i="37"/>
  <c r="J282" i="37"/>
  <c r="L282" i="37" s="1"/>
  <c r="H282" i="37"/>
  <c r="G282" i="37"/>
  <c r="I282" i="37" s="1"/>
  <c r="F282" i="37"/>
  <c r="E282" i="37"/>
  <c r="D282" i="37"/>
  <c r="O281" i="37"/>
  <c r="L281" i="37"/>
  <c r="I281" i="37"/>
  <c r="F281" i="37"/>
  <c r="C281" i="37"/>
  <c r="O280" i="37"/>
  <c r="L280" i="37"/>
  <c r="I280" i="37"/>
  <c r="F280" i="37"/>
  <c r="C280" i="37" s="1"/>
  <c r="O279" i="37"/>
  <c r="L279" i="37"/>
  <c r="I279" i="37"/>
  <c r="C279" i="37" s="1"/>
  <c r="F279" i="37"/>
  <c r="O278" i="37"/>
  <c r="N278" i="37"/>
  <c r="M278" i="37"/>
  <c r="K278" i="37"/>
  <c r="J278" i="37"/>
  <c r="L278" i="37" s="1"/>
  <c r="H278" i="37"/>
  <c r="G278" i="37"/>
  <c r="I278" i="37" s="1"/>
  <c r="F278" i="37"/>
  <c r="E278" i="37"/>
  <c r="D278" i="37"/>
  <c r="O277" i="37"/>
  <c r="L277" i="37"/>
  <c r="I277" i="37"/>
  <c r="F277" i="37"/>
  <c r="C277" i="37"/>
  <c r="O276" i="37"/>
  <c r="L276" i="37"/>
  <c r="I276" i="37"/>
  <c r="F276" i="37"/>
  <c r="C276" i="37" s="1"/>
  <c r="O275" i="37"/>
  <c r="L275" i="37"/>
  <c r="I275" i="37"/>
  <c r="F275" i="37"/>
  <c r="N274" i="37"/>
  <c r="M274" i="37"/>
  <c r="O274" i="37" s="1"/>
  <c r="K274" i="37"/>
  <c r="J274" i="37"/>
  <c r="I274" i="37"/>
  <c r="H274" i="37"/>
  <c r="G274" i="37"/>
  <c r="F274" i="37"/>
  <c r="E274" i="37"/>
  <c r="D274" i="37"/>
  <c r="O273" i="37"/>
  <c r="L273" i="37"/>
  <c r="I273" i="37"/>
  <c r="F273" i="37"/>
  <c r="C273" i="37"/>
  <c r="M272" i="37"/>
  <c r="K272" i="37"/>
  <c r="H272" i="37"/>
  <c r="H271" i="37" s="1"/>
  <c r="I271" i="37" s="1"/>
  <c r="G272" i="37"/>
  <c r="E272" i="37"/>
  <c r="D272" i="37"/>
  <c r="M271" i="37"/>
  <c r="K271" i="37"/>
  <c r="G271" i="37"/>
  <c r="E271" i="37"/>
  <c r="O270" i="37"/>
  <c r="L270" i="37"/>
  <c r="I270" i="37"/>
  <c r="F270" i="37"/>
  <c r="C270" i="37" s="1"/>
  <c r="O269" i="37"/>
  <c r="L269" i="37"/>
  <c r="I269" i="37"/>
  <c r="F269" i="37"/>
  <c r="C269" i="37"/>
  <c r="O268" i="37"/>
  <c r="L268" i="37"/>
  <c r="I268" i="37"/>
  <c r="F268" i="37"/>
  <c r="C268" i="37" s="1"/>
  <c r="O267" i="37"/>
  <c r="L267" i="37"/>
  <c r="I267" i="37"/>
  <c r="C267" i="37" s="1"/>
  <c r="F267" i="37"/>
  <c r="N266" i="37"/>
  <c r="O266" i="37" s="1"/>
  <c r="M266" i="37"/>
  <c r="K266" i="37"/>
  <c r="J266" i="37"/>
  <c r="L266" i="37" s="1"/>
  <c r="H266" i="37"/>
  <c r="G266" i="37"/>
  <c r="I266" i="37" s="1"/>
  <c r="F266" i="37"/>
  <c r="C266" i="37" s="1"/>
  <c r="E266" i="37"/>
  <c r="D266" i="37"/>
  <c r="O265" i="37"/>
  <c r="L265" i="37"/>
  <c r="I265" i="37"/>
  <c r="F265" i="37"/>
  <c r="C265" i="37"/>
  <c r="O264" i="37"/>
  <c r="L264" i="37"/>
  <c r="I264" i="37"/>
  <c r="F264" i="37"/>
  <c r="C264" i="37" s="1"/>
  <c r="O263" i="37"/>
  <c r="L263" i="37"/>
  <c r="I263" i="37"/>
  <c r="C263" i="37" s="1"/>
  <c r="F263" i="37"/>
  <c r="N262" i="37"/>
  <c r="N261" i="37" s="1"/>
  <c r="O261" i="37" s="1"/>
  <c r="M262" i="37"/>
  <c r="K262" i="37"/>
  <c r="J262" i="37"/>
  <c r="H262" i="37"/>
  <c r="G262" i="37"/>
  <c r="I262" i="37" s="1"/>
  <c r="F262" i="37"/>
  <c r="E262" i="37"/>
  <c r="D262" i="37"/>
  <c r="M261" i="37"/>
  <c r="K261" i="37"/>
  <c r="H261" i="37"/>
  <c r="G261" i="37"/>
  <c r="I261" i="37" s="1"/>
  <c r="E261" i="37"/>
  <c r="D261" i="37"/>
  <c r="F261" i="37" s="1"/>
  <c r="O260" i="37"/>
  <c r="L260" i="37"/>
  <c r="I260" i="37"/>
  <c r="F260" i="37"/>
  <c r="C260" i="37" s="1"/>
  <c r="O259" i="37"/>
  <c r="L259" i="37"/>
  <c r="I259" i="37"/>
  <c r="F259" i="37"/>
  <c r="C259" i="37" s="1"/>
  <c r="O258" i="37"/>
  <c r="L258" i="37"/>
  <c r="C258" i="37" s="1"/>
  <c r="I258" i="37"/>
  <c r="F258" i="37"/>
  <c r="O257" i="37"/>
  <c r="L257" i="37"/>
  <c r="I257" i="37"/>
  <c r="F257" i="37"/>
  <c r="C257" i="37"/>
  <c r="O256" i="37"/>
  <c r="L256" i="37"/>
  <c r="I256" i="37"/>
  <c r="F256" i="37"/>
  <c r="C256" i="37" s="1"/>
  <c r="N255" i="37"/>
  <c r="M255" i="37"/>
  <c r="K255" i="37"/>
  <c r="J255" i="37"/>
  <c r="L255" i="37" s="1"/>
  <c r="I255" i="37"/>
  <c r="H255" i="37"/>
  <c r="G255" i="37"/>
  <c r="E255" i="37"/>
  <c r="D255" i="37"/>
  <c r="N254" i="37"/>
  <c r="K254" i="37"/>
  <c r="J254" i="37"/>
  <c r="L254" i="37" s="1"/>
  <c r="H254" i="37"/>
  <c r="G254" i="37"/>
  <c r="I254" i="37" s="1"/>
  <c r="D254" i="37"/>
  <c r="O253" i="37"/>
  <c r="L253" i="37"/>
  <c r="I253" i="37"/>
  <c r="F253" i="37"/>
  <c r="C253" i="37"/>
  <c r="O252" i="37"/>
  <c r="L252" i="37"/>
  <c r="I252" i="37"/>
  <c r="F252" i="37"/>
  <c r="C252" i="37" s="1"/>
  <c r="O251" i="37"/>
  <c r="L251" i="37"/>
  <c r="I251" i="37"/>
  <c r="C251" i="37" s="1"/>
  <c r="F251" i="37"/>
  <c r="O250" i="37"/>
  <c r="L250" i="37"/>
  <c r="I250" i="37"/>
  <c r="F250" i="37"/>
  <c r="O249" i="37"/>
  <c r="N249" i="37"/>
  <c r="M249" i="37"/>
  <c r="K249" i="37"/>
  <c r="L249" i="37" s="1"/>
  <c r="J249" i="37"/>
  <c r="H249" i="37"/>
  <c r="G249" i="37"/>
  <c r="I249" i="37" s="1"/>
  <c r="E249" i="37"/>
  <c r="D249" i="37"/>
  <c r="F249" i="37" s="1"/>
  <c r="C249" i="37"/>
  <c r="O248" i="37"/>
  <c r="L248" i="37"/>
  <c r="I248" i="37"/>
  <c r="F248" i="37"/>
  <c r="C248" i="37" s="1"/>
  <c r="O247" i="37"/>
  <c r="L247" i="37"/>
  <c r="I247" i="37"/>
  <c r="F247" i="37"/>
  <c r="C247" i="37" s="1"/>
  <c r="O246" i="37"/>
  <c r="L246" i="37"/>
  <c r="I246" i="37"/>
  <c r="F246" i="37"/>
  <c r="C246" i="37" s="1"/>
  <c r="O245" i="37"/>
  <c r="L245" i="37"/>
  <c r="I245" i="37"/>
  <c r="F245" i="37"/>
  <c r="C245" i="37"/>
  <c r="O244" i="37"/>
  <c r="L244" i="37"/>
  <c r="I244" i="37"/>
  <c r="F244" i="37"/>
  <c r="C244" i="37" s="1"/>
  <c r="O243" i="37"/>
  <c r="L243" i="37"/>
  <c r="I243" i="37"/>
  <c r="F243" i="37"/>
  <c r="O242" i="37"/>
  <c r="L242" i="37"/>
  <c r="C242" i="37" s="1"/>
  <c r="I242" i="37"/>
  <c r="F242" i="37"/>
  <c r="O241" i="37"/>
  <c r="N241" i="37"/>
  <c r="M241" i="37"/>
  <c r="K241" i="37"/>
  <c r="K234" i="37" s="1"/>
  <c r="J241" i="37"/>
  <c r="H241" i="37"/>
  <c r="G241" i="37"/>
  <c r="E241" i="37"/>
  <c r="D241" i="37"/>
  <c r="F241" i="37" s="1"/>
  <c r="O240" i="37"/>
  <c r="L240" i="37"/>
  <c r="I240" i="37"/>
  <c r="F240" i="37"/>
  <c r="C240" i="37" s="1"/>
  <c r="O239" i="37"/>
  <c r="L239" i="37"/>
  <c r="I239" i="37"/>
  <c r="C239" i="37" s="1"/>
  <c r="F239" i="37"/>
  <c r="N238" i="37"/>
  <c r="N234" i="37" s="1"/>
  <c r="N233" i="37" s="1"/>
  <c r="M238" i="37"/>
  <c r="K238" i="37"/>
  <c r="J238" i="37"/>
  <c r="L238" i="37" s="1"/>
  <c r="H238" i="37"/>
  <c r="G238" i="37"/>
  <c r="I238" i="37" s="1"/>
  <c r="F238" i="37"/>
  <c r="E238" i="37"/>
  <c r="D238" i="37"/>
  <c r="O237" i="37"/>
  <c r="L237" i="37"/>
  <c r="I237" i="37"/>
  <c r="F237" i="37"/>
  <c r="C237" i="37"/>
  <c r="N236" i="37"/>
  <c r="M236" i="37"/>
  <c r="O236" i="37" s="1"/>
  <c r="L236" i="37"/>
  <c r="K236" i="37"/>
  <c r="J236" i="37"/>
  <c r="H236" i="37"/>
  <c r="H234" i="37" s="1"/>
  <c r="H233" i="37" s="1"/>
  <c r="G236" i="37"/>
  <c r="I236" i="37" s="1"/>
  <c r="E236" i="37"/>
  <c r="D236" i="37"/>
  <c r="O235" i="37"/>
  <c r="L235" i="37"/>
  <c r="I235" i="37"/>
  <c r="C235" i="37" s="1"/>
  <c r="F235" i="37"/>
  <c r="M234" i="37"/>
  <c r="J234" i="37"/>
  <c r="E234" i="37"/>
  <c r="K233" i="37"/>
  <c r="O232" i="37"/>
  <c r="L232" i="37"/>
  <c r="I232" i="37"/>
  <c r="F232" i="37"/>
  <c r="C232" i="37" s="1"/>
  <c r="O231" i="37"/>
  <c r="L231" i="37"/>
  <c r="I231" i="37"/>
  <c r="C231" i="37" s="1"/>
  <c r="F231" i="37"/>
  <c r="N230" i="37"/>
  <c r="N207" i="37" s="1"/>
  <c r="M230" i="37"/>
  <c r="K230" i="37"/>
  <c r="J230" i="37"/>
  <c r="H230" i="37"/>
  <c r="G230" i="37"/>
  <c r="I230" i="37" s="1"/>
  <c r="F230" i="37"/>
  <c r="E230" i="37"/>
  <c r="D230" i="37"/>
  <c r="O229" i="37"/>
  <c r="L229" i="37"/>
  <c r="I229" i="37"/>
  <c r="F229" i="37"/>
  <c r="C229" i="37"/>
  <c r="O228" i="37"/>
  <c r="L228" i="37"/>
  <c r="I228" i="37"/>
  <c r="F228" i="37"/>
  <c r="C228" i="37" s="1"/>
  <c r="O227" i="37"/>
  <c r="L227" i="37"/>
  <c r="I227" i="37"/>
  <c r="F227" i="37"/>
  <c r="O226" i="37"/>
  <c r="L226" i="37"/>
  <c r="C226" i="37" s="1"/>
  <c r="I226" i="37"/>
  <c r="F226" i="37"/>
  <c r="O225" i="37"/>
  <c r="L225" i="37"/>
  <c r="I225" i="37"/>
  <c r="F225" i="37"/>
  <c r="C225" i="37"/>
  <c r="O224" i="37"/>
  <c r="L224" i="37"/>
  <c r="I224" i="37"/>
  <c r="F224" i="37"/>
  <c r="C224" i="37" s="1"/>
  <c r="O223" i="37"/>
  <c r="L223" i="37"/>
  <c r="I223" i="37"/>
  <c r="F223" i="37"/>
  <c r="O222" i="37"/>
  <c r="L222" i="37"/>
  <c r="I222" i="37"/>
  <c r="F222" i="37"/>
  <c r="O221" i="37"/>
  <c r="L221" i="37"/>
  <c r="I221" i="37"/>
  <c r="F221" i="37"/>
  <c r="C221" i="37"/>
  <c r="O220" i="37"/>
  <c r="L220" i="37"/>
  <c r="I220" i="37"/>
  <c r="F220" i="37"/>
  <c r="C220" i="37" s="1"/>
  <c r="N219" i="37"/>
  <c r="M219" i="37"/>
  <c r="O219" i="37" s="1"/>
  <c r="K219" i="37"/>
  <c r="J219" i="37"/>
  <c r="L219" i="37" s="1"/>
  <c r="I219" i="37"/>
  <c r="H219" i="37"/>
  <c r="G219" i="37"/>
  <c r="E219" i="37"/>
  <c r="D219" i="37"/>
  <c r="F219" i="37" s="1"/>
  <c r="C219" i="37" s="1"/>
  <c r="O218" i="37"/>
  <c r="L218" i="37"/>
  <c r="I218" i="37"/>
  <c r="C218" i="37" s="1"/>
  <c r="F218" i="37"/>
  <c r="O217" i="37"/>
  <c r="L217" i="37"/>
  <c r="I217" i="37"/>
  <c r="F217" i="37"/>
  <c r="C217" i="37"/>
  <c r="O216" i="37"/>
  <c r="L216" i="37"/>
  <c r="I216" i="37"/>
  <c r="F216" i="37"/>
  <c r="C216" i="37" s="1"/>
  <c r="O215" i="37"/>
  <c r="L215" i="37"/>
  <c r="I215" i="37"/>
  <c r="C215" i="37" s="1"/>
  <c r="F215" i="37"/>
  <c r="O214" i="37"/>
  <c r="L214" i="37"/>
  <c r="C214" i="37" s="1"/>
  <c r="I214" i="37"/>
  <c r="F214" i="37"/>
  <c r="O213" i="37"/>
  <c r="L213" i="37"/>
  <c r="I213" i="37"/>
  <c r="F213" i="37"/>
  <c r="C213" i="37"/>
  <c r="O212" i="37"/>
  <c r="L212" i="37"/>
  <c r="I212" i="37"/>
  <c r="F212" i="37"/>
  <c r="C212" i="37" s="1"/>
  <c r="O211" i="37"/>
  <c r="L211" i="37"/>
  <c r="I211" i="37"/>
  <c r="C211" i="37" s="1"/>
  <c r="F211" i="37"/>
  <c r="O210" i="37"/>
  <c r="L210" i="37"/>
  <c r="C210" i="37" s="1"/>
  <c r="I210" i="37"/>
  <c r="F210" i="37"/>
  <c r="O209" i="37"/>
  <c r="L209" i="37"/>
  <c r="I209" i="37"/>
  <c r="F209" i="37"/>
  <c r="C209" i="37"/>
  <c r="N208" i="37"/>
  <c r="M208" i="37"/>
  <c r="O208" i="37" s="1"/>
  <c r="L208" i="37"/>
  <c r="K208" i="37"/>
  <c r="J208" i="37"/>
  <c r="H208" i="37"/>
  <c r="H207" i="37" s="1"/>
  <c r="H198" i="37" s="1"/>
  <c r="G208" i="37"/>
  <c r="E208" i="37"/>
  <c r="D208" i="37"/>
  <c r="M207" i="37"/>
  <c r="K207" i="37"/>
  <c r="G207" i="37"/>
  <c r="E207" i="37"/>
  <c r="O206" i="37"/>
  <c r="L206" i="37"/>
  <c r="I206" i="37"/>
  <c r="F206" i="37"/>
  <c r="C206" i="37" s="1"/>
  <c r="O205" i="37"/>
  <c r="L205" i="37"/>
  <c r="I205" i="37"/>
  <c r="F205" i="37"/>
  <c r="C205" i="37"/>
  <c r="O204" i="37"/>
  <c r="L204" i="37"/>
  <c r="I204" i="37"/>
  <c r="F204" i="37"/>
  <c r="C204" i="37" s="1"/>
  <c r="O203" i="37"/>
  <c r="L203" i="37"/>
  <c r="I203" i="37"/>
  <c r="C203" i="37" s="1"/>
  <c r="F203" i="37"/>
  <c r="O202" i="37"/>
  <c r="L202" i="37"/>
  <c r="C202" i="37" s="1"/>
  <c r="I202" i="37"/>
  <c r="F202" i="37"/>
  <c r="O201" i="37"/>
  <c r="N201" i="37"/>
  <c r="M201" i="37"/>
  <c r="K201" i="37"/>
  <c r="K199" i="37" s="1"/>
  <c r="K198" i="37" s="1"/>
  <c r="J201" i="37"/>
  <c r="L201" i="37" s="1"/>
  <c r="H201" i="37"/>
  <c r="G201" i="37"/>
  <c r="E201" i="37"/>
  <c r="D201" i="37"/>
  <c r="F201" i="37" s="1"/>
  <c r="O200" i="37"/>
  <c r="L200" i="37"/>
  <c r="I200" i="37"/>
  <c r="F200" i="37"/>
  <c r="C200" i="37" s="1"/>
  <c r="N199" i="37"/>
  <c r="M199" i="37"/>
  <c r="J199" i="37"/>
  <c r="L199" i="37" s="1"/>
  <c r="H199" i="37"/>
  <c r="E199" i="37"/>
  <c r="D199" i="37"/>
  <c r="F199" i="37" s="1"/>
  <c r="N198" i="37"/>
  <c r="K197" i="37"/>
  <c r="O196" i="37"/>
  <c r="L196" i="37"/>
  <c r="I196" i="37"/>
  <c r="F196" i="37"/>
  <c r="C196" i="37" s="1"/>
  <c r="N195" i="37"/>
  <c r="M195" i="37"/>
  <c r="K195" i="37"/>
  <c r="J195" i="37"/>
  <c r="L195" i="37" s="1"/>
  <c r="I195" i="37"/>
  <c r="H195" i="37"/>
  <c r="G195" i="37"/>
  <c r="E195" i="37"/>
  <c r="E194" i="37" s="1"/>
  <c r="D195" i="37"/>
  <c r="F195" i="37" s="1"/>
  <c r="N194" i="37"/>
  <c r="N190" i="37" s="1"/>
  <c r="K194" i="37"/>
  <c r="J194" i="37"/>
  <c r="L194" i="37" s="1"/>
  <c r="I194" i="37"/>
  <c r="H194" i="37"/>
  <c r="G194" i="37"/>
  <c r="F194" i="37"/>
  <c r="D194" i="37"/>
  <c r="O193" i="37"/>
  <c r="L193" i="37"/>
  <c r="I193" i="37"/>
  <c r="F193" i="37"/>
  <c r="C193" i="37"/>
  <c r="O192" i="37"/>
  <c r="L192" i="37"/>
  <c r="I192" i="37"/>
  <c r="F192" i="37"/>
  <c r="C192" i="37" s="1"/>
  <c r="N191" i="37"/>
  <c r="M191" i="37"/>
  <c r="K191" i="37"/>
  <c r="J191" i="37"/>
  <c r="L191" i="37" s="1"/>
  <c r="I191" i="37"/>
  <c r="H191" i="37"/>
  <c r="G191" i="37"/>
  <c r="E191" i="37"/>
  <c r="E190" i="37" s="1"/>
  <c r="F190" i="37" s="1"/>
  <c r="D191" i="37"/>
  <c r="K190" i="37"/>
  <c r="J190" i="37"/>
  <c r="L190" i="37" s="1"/>
  <c r="I190" i="37"/>
  <c r="H190" i="37"/>
  <c r="G190" i="37"/>
  <c r="D190" i="37"/>
  <c r="O189" i="37"/>
  <c r="L189" i="37"/>
  <c r="I189" i="37"/>
  <c r="F189" i="37"/>
  <c r="C189" i="37"/>
  <c r="O188" i="37"/>
  <c r="L188" i="37"/>
  <c r="I188" i="37"/>
  <c r="F188" i="37"/>
  <c r="C188" i="37" s="1"/>
  <c r="N187" i="37"/>
  <c r="M187" i="37"/>
  <c r="O187" i="37" s="1"/>
  <c r="L187" i="37"/>
  <c r="K187" i="37"/>
  <c r="J187" i="37"/>
  <c r="I187" i="37"/>
  <c r="H187" i="37"/>
  <c r="G187" i="37"/>
  <c r="E187" i="37"/>
  <c r="D187" i="37"/>
  <c r="F187" i="37" s="1"/>
  <c r="C187" i="37" s="1"/>
  <c r="O186" i="37"/>
  <c r="L186" i="37"/>
  <c r="I186" i="37"/>
  <c r="F186" i="37"/>
  <c r="C186" i="37" s="1"/>
  <c r="O185" i="37"/>
  <c r="L185" i="37"/>
  <c r="I185" i="37"/>
  <c r="F185" i="37"/>
  <c r="C185" i="37"/>
  <c r="O184" i="37"/>
  <c r="L184" i="37"/>
  <c r="I184" i="37"/>
  <c r="F184" i="37"/>
  <c r="C184" i="37" s="1"/>
  <c r="O183" i="37"/>
  <c r="L183" i="37"/>
  <c r="I183" i="37"/>
  <c r="F183" i="37"/>
  <c r="C183" i="37" s="1"/>
  <c r="N182" i="37"/>
  <c r="M182" i="37"/>
  <c r="K182" i="37"/>
  <c r="J182" i="37"/>
  <c r="L182" i="37" s="1"/>
  <c r="I182" i="37"/>
  <c r="H182" i="37"/>
  <c r="G182" i="37"/>
  <c r="F182" i="37"/>
  <c r="E182" i="37"/>
  <c r="D182" i="37"/>
  <c r="O181" i="37"/>
  <c r="L181" i="37"/>
  <c r="I181" i="37"/>
  <c r="F181" i="37"/>
  <c r="C181" i="37"/>
  <c r="O180" i="37"/>
  <c r="L180" i="37"/>
  <c r="I180" i="37"/>
  <c r="F180" i="37"/>
  <c r="C180" i="37" s="1"/>
  <c r="O179" i="37"/>
  <c r="L179" i="37"/>
  <c r="I179" i="37"/>
  <c r="F179" i="37"/>
  <c r="C179" i="37" s="1"/>
  <c r="N178" i="37"/>
  <c r="N177" i="37" s="1"/>
  <c r="N176" i="37" s="1"/>
  <c r="M178" i="37"/>
  <c r="M177" i="37" s="1"/>
  <c r="M176" i="37" s="1"/>
  <c r="K178" i="37"/>
  <c r="J178" i="37"/>
  <c r="I178" i="37"/>
  <c r="H178" i="37"/>
  <c r="G178" i="37"/>
  <c r="F178" i="37"/>
  <c r="E178" i="37"/>
  <c r="E177" i="37" s="1"/>
  <c r="D178" i="37"/>
  <c r="K177" i="37"/>
  <c r="K176" i="37" s="1"/>
  <c r="H177" i="37"/>
  <c r="G177" i="37"/>
  <c r="D177" i="37"/>
  <c r="H176" i="37"/>
  <c r="D176" i="37"/>
  <c r="O175" i="37"/>
  <c r="L175" i="37"/>
  <c r="I175" i="37"/>
  <c r="F175" i="37"/>
  <c r="O174" i="37"/>
  <c r="L174" i="37"/>
  <c r="I174" i="37"/>
  <c r="F174" i="37"/>
  <c r="O173" i="37"/>
  <c r="L173" i="37"/>
  <c r="I173" i="37"/>
  <c r="F173" i="37"/>
  <c r="C173" i="37"/>
  <c r="O172" i="37"/>
  <c r="L172" i="37"/>
  <c r="I172" i="37"/>
  <c r="F172" i="37"/>
  <c r="C172" i="37" s="1"/>
  <c r="O171" i="37"/>
  <c r="L171" i="37"/>
  <c r="I171" i="37"/>
  <c r="F171" i="37"/>
  <c r="C171" i="37" s="1"/>
  <c r="O170" i="37"/>
  <c r="L170" i="37"/>
  <c r="I170" i="37"/>
  <c r="F170" i="37"/>
  <c r="O169" i="37"/>
  <c r="N169" i="37"/>
  <c r="N168" i="37" s="1"/>
  <c r="O168" i="37" s="1"/>
  <c r="M169" i="37"/>
  <c r="K169" i="37"/>
  <c r="K168" i="37" s="1"/>
  <c r="J169" i="37"/>
  <c r="J168" i="37" s="1"/>
  <c r="H169" i="37"/>
  <c r="G169" i="37"/>
  <c r="F169" i="37"/>
  <c r="E169" i="37"/>
  <c r="D169" i="37"/>
  <c r="M168" i="37"/>
  <c r="L168" i="37"/>
  <c r="H168" i="37"/>
  <c r="E168" i="37"/>
  <c r="D168" i="37"/>
  <c r="F168" i="37" s="1"/>
  <c r="O167" i="37"/>
  <c r="L167" i="37"/>
  <c r="I167" i="37"/>
  <c r="F167" i="37"/>
  <c r="C167" i="37" s="1"/>
  <c r="O166" i="37"/>
  <c r="L166" i="37"/>
  <c r="I166" i="37"/>
  <c r="F166" i="37"/>
  <c r="O165" i="37"/>
  <c r="L165" i="37"/>
  <c r="I165" i="37"/>
  <c r="F165" i="37"/>
  <c r="C165" i="37"/>
  <c r="O164" i="37"/>
  <c r="L164" i="37"/>
  <c r="I164" i="37"/>
  <c r="F164" i="37"/>
  <c r="C164" i="37" s="1"/>
  <c r="N163" i="37"/>
  <c r="M163" i="37"/>
  <c r="O163" i="37" s="1"/>
  <c r="L163" i="37"/>
  <c r="K163" i="37"/>
  <c r="J163" i="37"/>
  <c r="I163" i="37"/>
  <c r="H163" i="37"/>
  <c r="G163" i="37"/>
  <c r="E163" i="37"/>
  <c r="D163" i="37"/>
  <c r="O162" i="37"/>
  <c r="L162" i="37"/>
  <c r="I162" i="37"/>
  <c r="F162" i="37"/>
  <c r="O161" i="37"/>
  <c r="L161" i="37"/>
  <c r="I161" i="37"/>
  <c r="F161" i="37"/>
  <c r="C161" i="37"/>
  <c r="O160" i="37"/>
  <c r="L160" i="37"/>
  <c r="I160" i="37"/>
  <c r="F160" i="37"/>
  <c r="C160" i="37" s="1"/>
  <c r="O159" i="37"/>
  <c r="L159" i="37"/>
  <c r="I159" i="37"/>
  <c r="F159" i="37"/>
  <c r="C159" i="37" s="1"/>
  <c r="O158" i="37"/>
  <c r="L158" i="37"/>
  <c r="I158" i="37"/>
  <c r="F158" i="37"/>
  <c r="C158" i="37" s="1"/>
  <c r="O157" i="37"/>
  <c r="L157" i="37"/>
  <c r="I157" i="37"/>
  <c r="F157" i="37"/>
  <c r="C157" i="37"/>
  <c r="O156" i="37"/>
  <c r="L156" i="37"/>
  <c r="I156" i="37"/>
  <c r="F156" i="37"/>
  <c r="C156" i="37" s="1"/>
  <c r="O155" i="37"/>
  <c r="L155" i="37"/>
  <c r="I155" i="37"/>
  <c r="F155" i="37"/>
  <c r="C155" i="37" s="1"/>
  <c r="N154" i="37"/>
  <c r="M154" i="37"/>
  <c r="K154" i="37"/>
  <c r="J154" i="37"/>
  <c r="L154" i="37" s="1"/>
  <c r="I154" i="37"/>
  <c r="H154" i="37"/>
  <c r="G154" i="37"/>
  <c r="F154" i="37"/>
  <c r="E154" i="37"/>
  <c r="D154" i="37"/>
  <c r="O153" i="37"/>
  <c r="L153" i="37"/>
  <c r="I153" i="37"/>
  <c r="F153" i="37"/>
  <c r="C153" i="37"/>
  <c r="O152" i="37"/>
  <c r="L152" i="37"/>
  <c r="I152" i="37"/>
  <c r="F152" i="37"/>
  <c r="C152" i="37" s="1"/>
  <c r="O151" i="37"/>
  <c r="L151" i="37"/>
  <c r="I151" i="37"/>
  <c r="F151" i="37"/>
  <c r="C151" i="37" s="1"/>
  <c r="O150" i="37"/>
  <c r="L150" i="37"/>
  <c r="I150" i="37"/>
  <c r="F150" i="37"/>
  <c r="O149" i="37"/>
  <c r="L149" i="37"/>
  <c r="I149" i="37"/>
  <c r="F149" i="37"/>
  <c r="C149" i="37"/>
  <c r="O148" i="37"/>
  <c r="L148" i="37"/>
  <c r="I148" i="37"/>
  <c r="F148" i="37"/>
  <c r="C148" i="37" s="1"/>
  <c r="N147" i="37"/>
  <c r="M147" i="37"/>
  <c r="O147" i="37" s="1"/>
  <c r="L147" i="37"/>
  <c r="K147" i="37"/>
  <c r="J147" i="37"/>
  <c r="H147" i="37"/>
  <c r="I147" i="37" s="1"/>
  <c r="G147" i="37"/>
  <c r="E147" i="37"/>
  <c r="D147" i="37"/>
  <c r="F147" i="37" s="1"/>
  <c r="O146" i="37"/>
  <c r="L146" i="37"/>
  <c r="I146" i="37"/>
  <c r="F146" i="37"/>
  <c r="O145" i="37"/>
  <c r="L145" i="37"/>
  <c r="C145" i="37" s="1"/>
  <c r="I145" i="37"/>
  <c r="F145" i="37"/>
  <c r="O144" i="37"/>
  <c r="N144" i="37"/>
  <c r="M144" i="37"/>
  <c r="K144" i="37"/>
  <c r="K133" i="37" s="1"/>
  <c r="J144" i="37"/>
  <c r="H144" i="37"/>
  <c r="G144" i="37"/>
  <c r="I144" i="37" s="1"/>
  <c r="E144" i="37"/>
  <c r="D144" i="37"/>
  <c r="F144" i="37" s="1"/>
  <c r="O143" i="37"/>
  <c r="L143" i="37"/>
  <c r="I143" i="37"/>
  <c r="F143" i="37"/>
  <c r="C143" i="37" s="1"/>
  <c r="O142" i="37"/>
  <c r="L142" i="37"/>
  <c r="I142" i="37"/>
  <c r="F142" i="37"/>
  <c r="O141" i="37"/>
  <c r="L141" i="37"/>
  <c r="C141" i="37" s="1"/>
  <c r="I141" i="37"/>
  <c r="F141" i="37"/>
  <c r="O140" i="37"/>
  <c r="L140" i="37"/>
  <c r="I140" i="37"/>
  <c r="F140" i="37"/>
  <c r="C140" i="37"/>
  <c r="N139" i="37"/>
  <c r="M139" i="37"/>
  <c r="O139" i="37" s="1"/>
  <c r="L139" i="37"/>
  <c r="K139" i="37"/>
  <c r="J139" i="37"/>
  <c r="H139" i="37"/>
  <c r="H133" i="37" s="1"/>
  <c r="G139" i="37"/>
  <c r="E139" i="37"/>
  <c r="D139" i="37"/>
  <c r="O138" i="37"/>
  <c r="L138" i="37"/>
  <c r="I138" i="37"/>
  <c r="F138" i="37"/>
  <c r="O137" i="37"/>
  <c r="L137" i="37"/>
  <c r="C137" i="37" s="1"/>
  <c r="I137" i="37"/>
  <c r="F137" i="37"/>
  <c r="O136" i="37"/>
  <c r="L136" i="37"/>
  <c r="I136" i="37"/>
  <c r="F136" i="37"/>
  <c r="C136" i="37" s="1"/>
  <c r="O135" i="37"/>
  <c r="L135" i="37"/>
  <c r="I135" i="37"/>
  <c r="F135" i="37"/>
  <c r="N134" i="37"/>
  <c r="M134" i="37"/>
  <c r="K134" i="37"/>
  <c r="J134" i="37"/>
  <c r="L134" i="37" s="1"/>
  <c r="I134" i="37"/>
  <c r="H134" i="37"/>
  <c r="G134" i="37"/>
  <c r="F134" i="37"/>
  <c r="E134" i="37"/>
  <c r="E133" i="37" s="1"/>
  <c r="D134" i="37"/>
  <c r="N133" i="37"/>
  <c r="G133" i="37"/>
  <c r="I133" i="37" s="1"/>
  <c r="O132" i="37"/>
  <c r="L132" i="37"/>
  <c r="I132" i="37"/>
  <c r="F132" i="37"/>
  <c r="C132" i="37" s="1"/>
  <c r="N131" i="37"/>
  <c r="M131" i="37"/>
  <c r="O131" i="37" s="1"/>
  <c r="L131" i="37"/>
  <c r="K131" i="37"/>
  <c r="J131" i="37"/>
  <c r="I131" i="37"/>
  <c r="H131" i="37"/>
  <c r="G131" i="37"/>
  <c r="E131" i="37"/>
  <c r="D131" i="37"/>
  <c r="O130" i="37"/>
  <c r="L130" i="37"/>
  <c r="I130" i="37"/>
  <c r="C130" i="37" s="1"/>
  <c r="F130" i="37"/>
  <c r="O129" i="37"/>
  <c r="L129" i="37"/>
  <c r="I129" i="37"/>
  <c r="F129" i="37"/>
  <c r="C129" i="37"/>
  <c r="O128" i="37"/>
  <c r="L128" i="37"/>
  <c r="I128" i="37"/>
  <c r="F128" i="37"/>
  <c r="C128" i="37" s="1"/>
  <c r="O127" i="37"/>
  <c r="L127" i="37"/>
  <c r="I127" i="37"/>
  <c r="F127" i="37"/>
  <c r="D127" i="37"/>
  <c r="O126" i="37"/>
  <c r="L126" i="37"/>
  <c r="I126" i="37"/>
  <c r="F126" i="37"/>
  <c r="C126" i="37"/>
  <c r="O125" i="37"/>
  <c r="N125" i="37"/>
  <c r="M125" i="37"/>
  <c r="L125" i="37"/>
  <c r="K125" i="37"/>
  <c r="J125" i="37"/>
  <c r="H125" i="37"/>
  <c r="G125" i="37"/>
  <c r="E125" i="37"/>
  <c r="D125" i="37"/>
  <c r="F125" i="37" s="1"/>
  <c r="O124" i="37"/>
  <c r="L124" i="37"/>
  <c r="I124" i="37"/>
  <c r="F124" i="37"/>
  <c r="C124" i="37" s="1"/>
  <c r="O123" i="37"/>
  <c r="L123" i="37"/>
  <c r="I123" i="37"/>
  <c r="F123" i="37"/>
  <c r="O122" i="37"/>
  <c r="L122" i="37"/>
  <c r="I122" i="37"/>
  <c r="F122" i="37"/>
  <c r="C122" i="37"/>
  <c r="O121" i="37"/>
  <c r="L121" i="37"/>
  <c r="I121" i="37"/>
  <c r="F121" i="37"/>
  <c r="C121" i="37" s="1"/>
  <c r="O120" i="37"/>
  <c r="L120" i="37"/>
  <c r="I120" i="37"/>
  <c r="F120" i="37"/>
  <c r="N119" i="37"/>
  <c r="M119" i="37"/>
  <c r="O119" i="37" s="1"/>
  <c r="K119" i="37"/>
  <c r="J119" i="37"/>
  <c r="L119" i="37" s="1"/>
  <c r="I119" i="37"/>
  <c r="H119" i="37"/>
  <c r="G119" i="37"/>
  <c r="F119" i="37"/>
  <c r="E119" i="37"/>
  <c r="D119" i="37"/>
  <c r="O118" i="37"/>
  <c r="L118" i="37"/>
  <c r="I118" i="37"/>
  <c r="F118" i="37"/>
  <c r="C118" i="37"/>
  <c r="O117" i="37"/>
  <c r="L117" i="37"/>
  <c r="I117" i="37"/>
  <c r="F117" i="37"/>
  <c r="C117" i="37" s="1"/>
  <c r="O116" i="37"/>
  <c r="L116" i="37"/>
  <c r="I116" i="37"/>
  <c r="F116" i="37"/>
  <c r="N115" i="37"/>
  <c r="M115" i="37"/>
  <c r="O115" i="37" s="1"/>
  <c r="K115" i="37"/>
  <c r="J115" i="37"/>
  <c r="L115" i="37" s="1"/>
  <c r="I115" i="37"/>
  <c r="H115" i="37"/>
  <c r="G115" i="37"/>
  <c r="F115" i="37"/>
  <c r="E115" i="37"/>
  <c r="D115" i="37"/>
  <c r="O114" i="37"/>
  <c r="L114" i="37"/>
  <c r="I114" i="37"/>
  <c r="F114" i="37"/>
  <c r="C114" i="37"/>
  <c r="O113" i="37"/>
  <c r="L113" i="37"/>
  <c r="I113" i="37"/>
  <c r="F113" i="37"/>
  <c r="C113" i="37" s="1"/>
  <c r="O112" i="37"/>
  <c r="L112" i="37"/>
  <c r="I112" i="37"/>
  <c r="F112" i="37"/>
  <c r="O111" i="37"/>
  <c r="L111" i="37"/>
  <c r="I111" i="37"/>
  <c r="F111" i="37"/>
  <c r="O110" i="37"/>
  <c r="L110" i="37"/>
  <c r="C110" i="37" s="1"/>
  <c r="I110" i="37"/>
  <c r="F110" i="37"/>
  <c r="O109" i="37"/>
  <c r="L109" i="37"/>
  <c r="I109" i="37"/>
  <c r="F109" i="37"/>
  <c r="C109" i="37"/>
  <c r="O108" i="37"/>
  <c r="L108" i="37"/>
  <c r="I108" i="37"/>
  <c r="F108" i="37"/>
  <c r="C108" i="37" s="1"/>
  <c r="O107" i="37"/>
  <c r="L107" i="37"/>
  <c r="I107" i="37"/>
  <c r="F107" i="37"/>
  <c r="C107" i="37" s="1"/>
  <c r="O106" i="37"/>
  <c r="N106" i="37"/>
  <c r="M106" i="37"/>
  <c r="K106" i="37"/>
  <c r="K86" i="37" s="1"/>
  <c r="J106" i="37"/>
  <c r="H106" i="37"/>
  <c r="G106" i="37"/>
  <c r="I106" i="37" s="1"/>
  <c r="F106" i="37"/>
  <c r="E106" i="37"/>
  <c r="D106" i="37"/>
  <c r="O105" i="37"/>
  <c r="L105" i="37"/>
  <c r="I105" i="37"/>
  <c r="F105" i="37"/>
  <c r="C105" i="37"/>
  <c r="O104" i="37"/>
  <c r="L104" i="37"/>
  <c r="I104" i="37"/>
  <c r="F104" i="37"/>
  <c r="C104" i="37" s="1"/>
  <c r="O103" i="37"/>
  <c r="L103" i="37"/>
  <c r="I103" i="37"/>
  <c r="F103" i="37"/>
  <c r="C103" i="37" s="1"/>
  <c r="O102" i="37"/>
  <c r="L102" i="37"/>
  <c r="I102" i="37"/>
  <c r="F102" i="37"/>
  <c r="C102" i="37"/>
  <c r="O101" i="37"/>
  <c r="L101" i="37"/>
  <c r="I101" i="37"/>
  <c r="F101" i="37"/>
  <c r="C101" i="37" s="1"/>
  <c r="O100" i="37"/>
  <c r="L100" i="37"/>
  <c r="I100" i="37"/>
  <c r="F100" i="37"/>
  <c r="O99" i="37"/>
  <c r="L99" i="37"/>
  <c r="I99" i="37"/>
  <c r="F99" i="37"/>
  <c r="N98" i="37"/>
  <c r="O98" i="37" s="1"/>
  <c r="M98" i="37"/>
  <c r="K98" i="37"/>
  <c r="J98" i="37"/>
  <c r="H98" i="37"/>
  <c r="G98" i="37"/>
  <c r="I98" i="37" s="1"/>
  <c r="F98" i="37"/>
  <c r="E98" i="37"/>
  <c r="D98" i="37"/>
  <c r="O97" i="37"/>
  <c r="L97" i="37"/>
  <c r="I97" i="37"/>
  <c r="F97" i="37"/>
  <c r="C97" i="37" s="1"/>
  <c r="O96" i="37"/>
  <c r="L96" i="37"/>
  <c r="I96" i="37"/>
  <c r="F96" i="37"/>
  <c r="O95" i="37"/>
  <c r="L95" i="37"/>
  <c r="I95" i="37"/>
  <c r="F95" i="37"/>
  <c r="O94" i="37"/>
  <c r="L94" i="37"/>
  <c r="C94" i="37" s="1"/>
  <c r="I94" i="37"/>
  <c r="F94" i="37"/>
  <c r="O93" i="37"/>
  <c r="L93" i="37"/>
  <c r="I93" i="37"/>
  <c r="F93" i="37"/>
  <c r="C93" i="37"/>
  <c r="N92" i="37"/>
  <c r="M92" i="37"/>
  <c r="O92" i="37" s="1"/>
  <c r="L92" i="37"/>
  <c r="K92" i="37"/>
  <c r="J92" i="37"/>
  <c r="I92" i="37"/>
  <c r="H92" i="37"/>
  <c r="G92" i="37"/>
  <c r="E92" i="37"/>
  <c r="D92" i="37"/>
  <c r="O91" i="37"/>
  <c r="L91" i="37"/>
  <c r="I91" i="37"/>
  <c r="F91" i="37"/>
  <c r="O90" i="37"/>
  <c r="L90" i="37"/>
  <c r="C90" i="37" s="1"/>
  <c r="I90" i="37"/>
  <c r="F90" i="37"/>
  <c r="O89" i="37"/>
  <c r="L89" i="37"/>
  <c r="I89" i="37"/>
  <c r="F89" i="37"/>
  <c r="C89" i="37"/>
  <c r="O88" i="37"/>
  <c r="L88" i="37"/>
  <c r="I88" i="37"/>
  <c r="F88" i="37"/>
  <c r="C88" i="37" s="1"/>
  <c r="N87" i="37"/>
  <c r="M87" i="37"/>
  <c r="K87" i="37"/>
  <c r="J87" i="37"/>
  <c r="L87" i="37" s="1"/>
  <c r="I87" i="37"/>
  <c r="H87" i="37"/>
  <c r="G87" i="37"/>
  <c r="F87" i="37"/>
  <c r="E87" i="37"/>
  <c r="D87" i="37"/>
  <c r="N86" i="37"/>
  <c r="N78" i="37" s="1"/>
  <c r="O85" i="37"/>
  <c r="L85" i="37"/>
  <c r="I85" i="37"/>
  <c r="F85" i="37"/>
  <c r="C85" i="37" s="1"/>
  <c r="O84" i="37"/>
  <c r="L84" i="37"/>
  <c r="I84" i="37"/>
  <c r="F84" i="37"/>
  <c r="C84" i="37" s="1"/>
  <c r="N83" i="37"/>
  <c r="M83" i="37"/>
  <c r="O83" i="37" s="1"/>
  <c r="K83" i="37"/>
  <c r="J83" i="37"/>
  <c r="L83" i="37" s="1"/>
  <c r="I83" i="37"/>
  <c r="H83" i="37"/>
  <c r="G83" i="37"/>
  <c r="F83" i="37"/>
  <c r="E83" i="37"/>
  <c r="D83" i="37"/>
  <c r="O82" i="37"/>
  <c r="L82" i="37"/>
  <c r="C82" i="37" s="1"/>
  <c r="I82" i="37"/>
  <c r="F82" i="37"/>
  <c r="O81" i="37"/>
  <c r="L81" i="37"/>
  <c r="I81" i="37"/>
  <c r="F81" i="37"/>
  <c r="C81" i="37"/>
  <c r="N80" i="37"/>
  <c r="M80" i="37"/>
  <c r="O80" i="37" s="1"/>
  <c r="L80" i="37"/>
  <c r="K80" i="37"/>
  <c r="J80" i="37"/>
  <c r="I80" i="37"/>
  <c r="H80" i="37"/>
  <c r="H79" i="37" s="1"/>
  <c r="G80" i="37"/>
  <c r="E80" i="37"/>
  <c r="D80" i="37"/>
  <c r="N79" i="37"/>
  <c r="K79" i="37"/>
  <c r="J79" i="37"/>
  <c r="L79" i="37" s="1"/>
  <c r="I79" i="37"/>
  <c r="G79" i="37"/>
  <c r="E79" i="37"/>
  <c r="O77" i="37"/>
  <c r="L77" i="37"/>
  <c r="I77" i="37"/>
  <c r="F77" i="37"/>
  <c r="C77" i="37"/>
  <c r="O76" i="37"/>
  <c r="L76" i="37"/>
  <c r="I76" i="37"/>
  <c r="F76" i="37"/>
  <c r="C76" i="37" s="1"/>
  <c r="O75" i="37"/>
  <c r="L75" i="37"/>
  <c r="I75" i="37"/>
  <c r="F75" i="37"/>
  <c r="O74" i="37"/>
  <c r="L74" i="37"/>
  <c r="C74" i="37" s="1"/>
  <c r="I74" i="37"/>
  <c r="F74" i="37"/>
  <c r="O73" i="37"/>
  <c r="L73" i="37"/>
  <c r="I73" i="37"/>
  <c r="F73" i="37"/>
  <c r="C73" i="37"/>
  <c r="N72" i="37"/>
  <c r="M72" i="37"/>
  <c r="L72" i="37"/>
  <c r="K72" i="37"/>
  <c r="J72" i="37"/>
  <c r="I72" i="37"/>
  <c r="H72" i="37"/>
  <c r="H70" i="37" s="1"/>
  <c r="G72" i="37"/>
  <c r="E72" i="37"/>
  <c r="E70" i="37" s="1"/>
  <c r="D72" i="37"/>
  <c r="O71" i="37"/>
  <c r="L71" i="37"/>
  <c r="I71" i="37"/>
  <c r="F71" i="37"/>
  <c r="N70" i="37"/>
  <c r="K70" i="37"/>
  <c r="J70" i="37"/>
  <c r="G70" i="37"/>
  <c r="I70" i="37" s="1"/>
  <c r="O69" i="37"/>
  <c r="L69" i="37"/>
  <c r="I69" i="37"/>
  <c r="F69" i="37"/>
  <c r="C69" i="37"/>
  <c r="O68" i="37"/>
  <c r="L68" i="37"/>
  <c r="I68" i="37"/>
  <c r="F68" i="37"/>
  <c r="C68" i="37" s="1"/>
  <c r="O67" i="37"/>
  <c r="L67" i="37"/>
  <c r="I67" i="37"/>
  <c r="F67" i="37"/>
  <c r="O66" i="37"/>
  <c r="L66" i="37"/>
  <c r="C66" i="37" s="1"/>
  <c r="I66" i="37"/>
  <c r="F66" i="37"/>
  <c r="O65" i="37"/>
  <c r="L65" i="37"/>
  <c r="I65" i="37"/>
  <c r="F65" i="37"/>
  <c r="C65" i="37"/>
  <c r="O64" i="37"/>
  <c r="L64" i="37"/>
  <c r="I64" i="37"/>
  <c r="F64" i="37"/>
  <c r="C64" i="37" s="1"/>
  <c r="O63" i="37"/>
  <c r="L63" i="37"/>
  <c r="I63" i="37"/>
  <c r="F63" i="37"/>
  <c r="O62" i="37"/>
  <c r="L62" i="37"/>
  <c r="I62" i="37"/>
  <c r="F62" i="37"/>
  <c r="C62" i="37" s="1"/>
  <c r="O61" i="37"/>
  <c r="N61" i="37"/>
  <c r="M61" i="37"/>
  <c r="K61" i="37"/>
  <c r="L61" i="37" s="1"/>
  <c r="J61" i="37"/>
  <c r="H61" i="37"/>
  <c r="G61" i="37"/>
  <c r="I61" i="37" s="1"/>
  <c r="E61" i="37"/>
  <c r="D61" i="37"/>
  <c r="F61" i="37" s="1"/>
  <c r="O60" i="37"/>
  <c r="L60" i="37"/>
  <c r="I60" i="37"/>
  <c r="F60" i="37"/>
  <c r="O59" i="37"/>
  <c r="L59" i="37"/>
  <c r="I59" i="37"/>
  <c r="F59" i="37"/>
  <c r="C59" i="37"/>
  <c r="N58" i="37"/>
  <c r="N57" i="37" s="1"/>
  <c r="N56" i="37" s="1"/>
  <c r="N55" i="37" s="1"/>
  <c r="M58" i="37"/>
  <c r="L58" i="37"/>
  <c r="K58" i="37"/>
  <c r="J58" i="37"/>
  <c r="J57" i="37" s="1"/>
  <c r="H58" i="37"/>
  <c r="G58" i="37"/>
  <c r="F58" i="37"/>
  <c r="E58" i="37"/>
  <c r="D58" i="37"/>
  <c r="M57" i="37"/>
  <c r="O57" i="37" s="1"/>
  <c r="H57" i="37"/>
  <c r="E57" i="37"/>
  <c r="E56" i="37" s="1"/>
  <c r="H56" i="37"/>
  <c r="O50" i="37"/>
  <c r="C50" i="37"/>
  <c r="O49" i="37"/>
  <c r="C49" i="37" s="1"/>
  <c r="N48" i="37"/>
  <c r="M48" i="37"/>
  <c r="L47" i="37"/>
  <c r="I47" i="37"/>
  <c r="F47" i="37"/>
  <c r="C47" i="37"/>
  <c r="K46" i="37"/>
  <c r="J46" i="37"/>
  <c r="L46" i="37" s="1"/>
  <c r="H46" i="37"/>
  <c r="G46" i="37"/>
  <c r="I46" i="37" s="1"/>
  <c r="F46" i="37"/>
  <c r="E46" i="37"/>
  <c r="D46" i="37"/>
  <c r="F45" i="37"/>
  <c r="C45" i="37" s="1"/>
  <c r="L44" i="37"/>
  <c r="C44" i="37"/>
  <c r="L43" i="37"/>
  <c r="C43" i="37" s="1"/>
  <c r="L42" i="37"/>
  <c r="C42" i="37"/>
  <c r="L41" i="37"/>
  <c r="C41" i="37" s="1"/>
  <c r="K40" i="37"/>
  <c r="J40" i="37"/>
  <c r="L39" i="37"/>
  <c r="C39" i="37"/>
  <c r="L38" i="37"/>
  <c r="C38" i="37"/>
  <c r="K37" i="37"/>
  <c r="J37" i="37"/>
  <c r="L36" i="37"/>
  <c r="C36" i="37"/>
  <c r="L35" i="37"/>
  <c r="C35" i="37" s="1"/>
  <c r="K35" i="37"/>
  <c r="J35" i="37"/>
  <c r="L34" i="37"/>
  <c r="C34" i="37" s="1"/>
  <c r="L33" i="37"/>
  <c r="C33" i="37"/>
  <c r="L32" i="37"/>
  <c r="C32" i="37" s="1"/>
  <c r="K31" i="37"/>
  <c r="J31" i="37"/>
  <c r="F29" i="37"/>
  <c r="C29" i="37"/>
  <c r="I28" i="37"/>
  <c r="C28" i="37" s="1"/>
  <c r="F28" i="37"/>
  <c r="D28" i="37"/>
  <c r="O27" i="37"/>
  <c r="L27" i="37"/>
  <c r="I27" i="37"/>
  <c r="F27" i="37"/>
  <c r="C27" i="37"/>
  <c r="O26" i="37"/>
  <c r="L26" i="37"/>
  <c r="I26" i="37"/>
  <c r="F26" i="37"/>
  <c r="C26" i="37" s="1"/>
  <c r="N25" i="37"/>
  <c r="N290" i="37" s="1"/>
  <c r="N289" i="37" s="1"/>
  <c r="M25" i="37"/>
  <c r="K25" i="37"/>
  <c r="K290" i="37" s="1"/>
  <c r="K289" i="37" s="1"/>
  <c r="J25" i="37"/>
  <c r="H25" i="37"/>
  <c r="G25" i="37"/>
  <c r="G290" i="37" s="1"/>
  <c r="G289" i="37" s="1"/>
  <c r="F25" i="37"/>
  <c r="E25" i="37"/>
  <c r="E290" i="37" s="1"/>
  <c r="E289" i="37" s="1"/>
  <c r="D25" i="37"/>
  <c r="N24" i="37"/>
  <c r="M24" i="37"/>
  <c r="O24" i="37" s="1"/>
  <c r="G24" i="37"/>
  <c r="O299" i="36"/>
  <c r="L299" i="36"/>
  <c r="I299" i="36"/>
  <c r="F299" i="36"/>
  <c r="C299" i="36" s="1"/>
  <c r="O298" i="36"/>
  <c r="L298" i="36"/>
  <c r="I298" i="36"/>
  <c r="C298" i="36" s="1"/>
  <c r="F298" i="36"/>
  <c r="O297" i="36"/>
  <c r="L297" i="36"/>
  <c r="I297" i="36"/>
  <c r="F297" i="36"/>
  <c r="O296" i="36"/>
  <c r="L296" i="36"/>
  <c r="I296" i="36"/>
  <c r="F296" i="36"/>
  <c r="O295" i="36"/>
  <c r="L295" i="36"/>
  <c r="I295" i="36"/>
  <c r="F295" i="36"/>
  <c r="C295" i="36"/>
  <c r="O294" i="36"/>
  <c r="L294" i="36"/>
  <c r="I294" i="36"/>
  <c r="F294" i="36"/>
  <c r="C294" i="36" s="1"/>
  <c r="O293" i="36"/>
  <c r="L293" i="36"/>
  <c r="I293" i="36"/>
  <c r="F293" i="36"/>
  <c r="O292" i="36"/>
  <c r="L292" i="36"/>
  <c r="I292" i="36"/>
  <c r="F292" i="36"/>
  <c r="C292" i="36"/>
  <c r="N291" i="36"/>
  <c r="O291" i="36" s="1"/>
  <c r="M291" i="36"/>
  <c r="L291" i="36"/>
  <c r="K291" i="36"/>
  <c r="J291" i="36"/>
  <c r="H291" i="36"/>
  <c r="G291" i="36"/>
  <c r="I291" i="36" s="1"/>
  <c r="E291" i="36"/>
  <c r="D291" i="36"/>
  <c r="F291" i="36" s="1"/>
  <c r="O286" i="36"/>
  <c r="L286" i="36"/>
  <c r="I286" i="36"/>
  <c r="F286" i="36"/>
  <c r="C286" i="36"/>
  <c r="O285" i="36"/>
  <c r="L285" i="36"/>
  <c r="J285" i="36"/>
  <c r="I285" i="36"/>
  <c r="C285" i="36" s="1"/>
  <c r="F285" i="36"/>
  <c r="N284" i="36"/>
  <c r="O284" i="36" s="1"/>
  <c r="M284" i="36"/>
  <c r="L284" i="36"/>
  <c r="K284" i="36"/>
  <c r="J284" i="36"/>
  <c r="H284" i="36"/>
  <c r="G284" i="36"/>
  <c r="E284" i="36"/>
  <c r="D284" i="36"/>
  <c r="F284" i="36" s="1"/>
  <c r="O283" i="36"/>
  <c r="L283" i="36"/>
  <c r="I283" i="36"/>
  <c r="F283" i="36"/>
  <c r="C283" i="36"/>
  <c r="N282" i="36"/>
  <c r="M282" i="36"/>
  <c r="O282" i="36" s="1"/>
  <c r="K282" i="36"/>
  <c r="J282" i="36"/>
  <c r="L282" i="36" s="1"/>
  <c r="H282" i="36"/>
  <c r="I282" i="36" s="1"/>
  <c r="G282" i="36"/>
  <c r="F282" i="36"/>
  <c r="E282" i="36"/>
  <c r="D282" i="36"/>
  <c r="O281" i="36"/>
  <c r="L281" i="36"/>
  <c r="I281" i="36"/>
  <c r="F281" i="36"/>
  <c r="C281" i="36"/>
  <c r="O280" i="36"/>
  <c r="L280" i="36"/>
  <c r="I280" i="36"/>
  <c r="F280" i="36"/>
  <c r="C280" i="36" s="1"/>
  <c r="O279" i="36"/>
  <c r="O278" i="36" s="1"/>
  <c r="L279" i="36"/>
  <c r="I279" i="36"/>
  <c r="F279" i="36"/>
  <c r="C279" i="36"/>
  <c r="N278" i="36"/>
  <c r="M278" i="36"/>
  <c r="L278" i="36"/>
  <c r="K278" i="36"/>
  <c r="J278" i="36"/>
  <c r="H278" i="36"/>
  <c r="I278" i="36" s="1"/>
  <c r="G278" i="36"/>
  <c r="F278" i="36"/>
  <c r="C278" i="36" s="1"/>
  <c r="E278" i="36"/>
  <c r="D278" i="36"/>
  <c r="O277" i="36"/>
  <c r="L277" i="36"/>
  <c r="I277" i="36"/>
  <c r="F277" i="36"/>
  <c r="C277" i="36"/>
  <c r="O276" i="36"/>
  <c r="L276" i="36"/>
  <c r="I276" i="36"/>
  <c r="F276" i="36"/>
  <c r="C276" i="36" s="1"/>
  <c r="O275" i="36"/>
  <c r="L275" i="36"/>
  <c r="I275" i="36"/>
  <c r="F275" i="36"/>
  <c r="C275" i="36"/>
  <c r="N274" i="36"/>
  <c r="M274" i="36"/>
  <c r="O274" i="36" s="1"/>
  <c r="L274" i="36"/>
  <c r="K274" i="36"/>
  <c r="J274" i="36"/>
  <c r="H274" i="36"/>
  <c r="I274" i="36" s="1"/>
  <c r="G274" i="36"/>
  <c r="F274" i="36"/>
  <c r="C274" i="36" s="1"/>
  <c r="E274" i="36"/>
  <c r="E272" i="36" s="1"/>
  <c r="D274" i="36"/>
  <c r="O273" i="36"/>
  <c r="L273" i="36"/>
  <c r="I273" i="36"/>
  <c r="F273" i="36"/>
  <c r="C273" i="36"/>
  <c r="N272" i="36"/>
  <c r="N271" i="36" s="1"/>
  <c r="K272" i="36"/>
  <c r="J272" i="36"/>
  <c r="J271" i="36" s="1"/>
  <c r="L271" i="36" s="1"/>
  <c r="H272" i="36"/>
  <c r="H271" i="36" s="1"/>
  <c r="G272" i="36"/>
  <c r="D272" i="36"/>
  <c r="K271" i="36"/>
  <c r="I271" i="36"/>
  <c r="G271" i="36"/>
  <c r="E271" i="36"/>
  <c r="O270" i="36"/>
  <c r="L270" i="36"/>
  <c r="I270" i="36"/>
  <c r="F270" i="36"/>
  <c r="O269" i="36"/>
  <c r="L269" i="36"/>
  <c r="I269" i="36"/>
  <c r="F269" i="36"/>
  <c r="C269" i="36"/>
  <c r="O268" i="36"/>
  <c r="L268" i="36"/>
  <c r="I268" i="36"/>
  <c r="F268" i="36"/>
  <c r="C268" i="36" s="1"/>
  <c r="O267" i="36"/>
  <c r="L267" i="36"/>
  <c r="I267" i="36"/>
  <c r="F267" i="36"/>
  <c r="C267" i="36"/>
  <c r="N266" i="36"/>
  <c r="M266" i="36"/>
  <c r="O266" i="36" s="1"/>
  <c r="L266" i="36"/>
  <c r="K266" i="36"/>
  <c r="J266" i="36"/>
  <c r="H266" i="36"/>
  <c r="I266" i="36" s="1"/>
  <c r="G266" i="36"/>
  <c r="F266" i="36"/>
  <c r="E266" i="36"/>
  <c r="D266" i="36"/>
  <c r="O265" i="36"/>
  <c r="L265" i="36"/>
  <c r="I265" i="36"/>
  <c r="F265" i="36"/>
  <c r="C265" i="36"/>
  <c r="O264" i="36"/>
  <c r="L264" i="36"/>
  <c r="I264" i="36"/>
  <c r="F264" i="36"/>
  <c r="C264" i="36" s="1"/>
  <c r="O263" i="36"/>
  <c r="L263" i="36"/>
  <c r="I263" i="36"/>
  <c r="F263" i="36"/>
  <c r="C263" i="36"/>
  <c r="N262" i="36"/>
  <c r="N261" i="36" s="1"/>
  <c r="M262" i="36"/>
  <c r="O262" i="36" s="1"/>
  <c r="L262" i="36"/>
  <c r="K262" i="36"/>
  <c r="J262" i="36"/>
  <c r="J261" i="36" s="1"/>
  <c r="H262" i="36"/>
  <c r="G262" i="36"/>
  <c r="F262" i="36"/>
  <c r="E262" i="36"/>
  <c r="D262" i="36"/>
  <c r="D261" i="36" s="1"/>
  <c r="O261" i="36"/>
  <c r="M261" i="36"/>
  <c r="K261" i="36"/>
  <c r="G261" i="36"/>
  <c r="E261" i="36"/>
  <c r="O260" i="36"/>
  <c r="L260" i="36"/>
  <c r="I260" i="36"/>
  <c r="F260" i="36"/>
  <c r="O259" i="36"/>
  <c r="L259" i="36"/>
  <c r="I259" i="36"/>
  <c r="C259" i="36" s="1"/>
  <c r="F259" i="36"/>
  <c r="O258" i="36"/>
  <c r="L258" i="36"/>
  <c r="I258" i="36"/>
  <c r="F258" i="36"/>
  <c r="O257" i="36"/>
  <c r="L257" i="36"/>
  <c r="I257" i="36"/>
  <c r="F257" i="36"/>
  <c r="C257" i="36"/>
  <c r="O256" i="36"/>
  <c r="L256" i="36"/>
  <c r="I256" i="36"/>
  <c r="F256" i="36"/>
  <c r="C256" i="36" s="1"/>
  <c r="O255" i="36"/>
  <c r="N255" i="36"/>
  <c r="M255" i="36"/>
  <c r="M254" i="36" s="1"/>
  <c r="K255" i="36"/>
  <c r="J255" i="36"/>
  <c r="H255" i="36"/>
  <c r="G255" i="36"/>
  <c r="E255" i="36"/>
  <c r="D255" i="36"/>
  <c r="N254" i="36"/>
  <c r="J254" i="36"/>
  <c r="H254" i="36"/>
  <c r="F254" i="36"/>
  <c r="E254" i="36"/>
  <c r="D254" i="36"/>
  <c r="O253" i="36"/>
  <c r="L253" i="36"/>
  <c r="I253" i="36"/>
  <c r="F253" i="36"/>
  <c r="O252" i="36"/>
  <c r="L252" i="36"/>
  <c r="I252" i="36"/>
  <c r="F252" i="36"/>
  <c r="C252" i="36"/>
  <c r="O251" i="36"/>
  <c r="L251" i="36"/>
  <c r="I251" i="36"/>
  <c r="F251" i="36"/>
  <c r="C251" i="36" s="1"/>
  <c r="O250" i="36"/>
  <c r="L250" i="36"/>
  <c r="I250" i="36"/>
  <c r="F250" i="36"/>
  <c r="N249" i="36"/>
  <c r="M249" i="36"/>
  <c r="O249" i="36" s="1"/>
  <c r="K249" i="36"/>
  <c r="J249" i="36"/>
  <c r="H249" i="36"/>
  <c r="G249" i="36"/>
  <c r="I249" i="36" s="1"/>
  <c r="E249" i="36"/>
  <c r="F249" i="36" s="1"/>
  <c r="D249" i="36"/>
  <c r="O248" i="36"/>
  <c r="L248" i="36"/>
  <c r="I248" i="36"/>
  <c r="F248" i="36"/>
  <c r="C248" i="36" s="1"/>
  <c r="O247" i="36"/>
  <c r="L247" i="36"/>
  <c r="I247" i="36"/>
  <c r="F247" i="36"/>
  <c r="C247" i="36" s="1"/>
  <c r="O246" i="36"/>
  <c r="L246" i="36"/>
  <c r="I246" i="36"/>
  <c r="F246" i="36"/>
  <c r="O245" i="36"/>
  <c r="L245" i="36"/>
  <c r="I245" i="36"/>
  <c r="F245" i="36"/>
  <c r="C245" i="36"/>
  <c r="O244" i="36"/>
  <c r="L244" i="36"/>
  <c r="I244" i="36"/>
  <c r="F244" i="36"/>
  <c r="C244" i="36" s="1"/>
  <c r="O243" i="36"/>
  <c r="L243" i="36"/>
  <c r="I243" i="36"/>
  <c r="F243" i="36"/>
  <c r="C243" i="36" s="1"/>
  <c r="O242" i="36"/>
  <c r="L242" i="36"/>
  <c r="I242" i="36"/>
  <c r="F242" i="36"/>
  <c r="N241" i="36"/>
  <c r="M241" i="36"/>
  <c r="K241" i="36"/>
  <c r="J241" i="36"/>
  <c r="H241" i="36"/>
  <c r="G241" i="36"/>
  <c r="I241" i="36" s="1"/>
  <c r="E241" i="36"/>
  <c r="F241" i="36" s="1"/>
  <c r="D241" i="36"/>
  <c r="O240" i="36"/>
  <c r="L240" i="36"/>
  <c r="I240" i="36"/>
  <c r="F240" i="36"/>
  <c r="O239" i="36"/>
  <c r="L239" i="36"/>
  <c r="I239" i="36"/>
  <c r="F239" i="36"/>
  <c r="C239" i="36"/>
  <c r="N238" i="36"/>
  <c r="M238" i="36"/>
  <c r="K238" i="36"/>
  <c r="J238" i="36"/>
  <c r="L238" i="36" s="1"/>
  <c r="I238" i="36"/>
  <c r="H238" i="36"/>
  <c r="G238" i="36"/>
  <c r="E238" i="36"/>
  <c r="D238" i="36"/>
  <c r="O237" i="36"/>
  <c r="L237" i="36"/>
  <c r="I237" i="36"/>
  <c r="C237" i="36" s="1"/>
  <c r="F237" i="36"/>
  <c r="N236" i="36"/>
  <c r="O236" i="36" s="1"/>
  <c r="M236" i="36"/>
  <c r="L236" i="36"/>
  <c r="K236" i="36"/>
  <c r="K234" i="36" s="1"/>
  <c r="J236" i="36"/>
  <c r="J234" i="36" s="1"/>
  <c r="J233" i="36" s="1"/>
  <c r="H236" i="36"/>
  <c r="G236" i="36"/>
  <c r="F236" i="36"/>
  <c r="E236" i="36"/>
  <c r="D236" i="36"/>
  <c r="O235" i="36"/>
  <c r="L235" i="36"/>
  <c r="I235" i="36"/>
  <c r="F235" i="36"/>
  <c r="C235" i="36" s="1"/>
  <c r="N234" i="36"/>
  <c r="L234" i="36"/>
  <c r="H234" i="36"/>
  <c r="D234" i="36"/>
  <c r="D233" i="36" s="1"/>
  <c r="N233" i="36"/>
  <c r="O232" i="36"/>
  <c r="L232" i="36"/>
  <c r="I232" i="36"/>
  <c r="F232" i="36"/>
  <c r="C232" i="36" s="1"/>
  <c r="O231" i="36"/>
  <c r="L231" i="36"/>
  <c r="I231" i="36"/>
  <c r="F231" i="36"/>
  <c r="C231" i="36"/>
  <c r="N230" i="36"/>
  <c r="M230" i="36"/>
  <c r="O230" i="36" s="1"/>
  <c r="L230" i="36"/>
  <c r="K230" i="36"/>
  <c r="J230" i="36"/>
  <c r="I230" i="36"/>
  <c r="H230" i="36"/>
  <c r="G230" i="36"/>
  <c r="E230" i="36"/>
  <c r="D230" i="36"/>
  <c r="O229" i="36"/>
  <c r="L229" i="36"/>
  <c r="I229" i="36"/>
  <c r="F229" i="36"/>
  <c r="C229" i="36"/>
  <c r="O228" i="36"/>
  <c r="L228" i="36"/>
  <c r="I228" i="36"/>
  <c r="F228" i="36"/>
  <c r="C228" i="36" s="1"/>
  <c r="O227" i="36"/>
  <c r="L227" i="36"/>
  <c r="I227" i="36"/>
  <c r="F227" i="36"/>
  <c r="C227" i="36"/>
  <c r="O226" i="36"/>
  <c r="L226" i="36"/>
  <c r="I226" i="36"/>
  <c r="F226" i="36"/>
  <c r="C226" i="36" s="1"/>
  <c r="O225" i="36"/>
  <c r="L225" i="36"/>
  <c r="C225" i="36" s="1"/>
  <c r="I225" i="36"/>
  <c r="F225" i="36"/>
  <c r="O224" i="36"/>
  <c r="L224" i="36"/>
  <c r="I224" i="36"/>
  <c r="F224" i="36"/>
  <c r="C224" i="36"/>
  <c r="O223" i="36"/>
  <c r="L223" i="36"/>
  <c r="I223" i="36"/>
  <c r="F223" i="36"/>
  <c r="C223" i="36" s="1"/>
  <c r="O222" i="36"/>
  <c r="L222" i="36"/>
  <c r="I222" i="36"/>
  <c r="F222" i="36"/>
  <c r="O221" i="36"/>
  <c r="L221" i="36"/>
  <c r="I221" i="36"/>
  <c r="C221" i="36" s="1"/>
  <c r="F221" i="36"/>
  <c r="O220" i="36"/>
  <c r="L220" i="36"/>
  <c r="I220" i="36"/>
  <c r="F220" i="36"/>
  <c r="O219" i="36"/>
  <c r="N219" i="36"/>
  <c r="M219" i="36"/>
  <c r="K219" i="36"/>
  <c r="L219" i="36" s="1"/>
  <c r="J219" i="36"/>
  <c r="I219" i="36"/>
  <c r="H219" i="36"/>
  <c r="G219" i="36"/>
  <c r="E219" i="36"/>
  <c r="D219" i="36"/>
  <c r="F219" i="36" s="1"/>
  <c r="C219" i="36" s="1"/>
  <c r="O218" i="36"/>
  <c r="L218" i="36"/>
  <c r="I218" i="36"/>
  <c r="F218" i="36"/>
  <c r="O217" i="36"/>
  <c r="L217" i="36"/>
  <c r="I217" i="36"/>
  <c r="C217" i="36" s="1"/>
  <c r="F217" i="36"/>
  <c r="O216" i="36"/>
  <c r="L216" i="36"/>
  <c r="I216" i="36"/>
  <c r="F216" i="36"/>
  <c r="O215" i="36"/>
  <c r="L215" i="36"/>
  <c r="I215" i="36"/>
  <c r="C215" i="36" s="1"/>
  <c r="F215" i="36"/>
  <c r="O214" i="36"/>
  <c r="L214" i="36"/>
  <c r="I214" i="36"/>
  <c r="F214" i="36"/>
  <c r="O213" i="36"/>
  <c r="L213" i="36"/>
  <c r="I213" i="36"/>
  <c r="F213" i="36"/>
  <c r="O212" i="36"/>
  <c r="L212" i="36"/>
  <c r="I212" i="36"/>
  <c r="F212" i="36"/>
  <c r="C212" i="36"/>
  <c r="O211" i="36"/>
  <c r="L211" i="36"/>
  <c r="I211" i="36"/>
  <c r="F211" i="36"/>
  <c r="C211" i="36" s="1"/>
  <c r="O210" i="36"/>
  <c r="L210" i="36"/>
  <c r="I210" i="36"/>
  <c r="F210" i="36"/>
  <c r="C210" i="36"/>
  <c r="O209" i="36"/>
  <c r="L209" i="36"/>
  <c r="I209" i="36"/>
  <c r="F209" i="36"/>
  <c r="C209" i="36" s="1"/>
  <c r="N208" i="36"/>
  <c r="M208" i="36"/>
  <c r="M207" i="36" s="1"/>
  <c r="K208" i="36"/>
  <c r="J208" i="36"/>
  <c r="H208" i="36"/>
  <c r="G208" i="36"/>
  <c r="G207" i="36" s="1"/>
  <c r="I207" i="36" s="1"/>
  <c r="E208" i="36"/>
  <c r="E207" i="36" s="1"/>
  <c r="D208" i="36"/>
  <c r="N207" i="36"/>
  <c r="J207" i="36"/>
  <c r="H207" i="36"/>
  <c r="O206" i="36"/>
  <c r="L206" i="36"/>
  <c r="I206" i="36"/>
  <c r="C206" i="36" s="1"/>
  <c r="F206" i="36"/>
  <c r="O205" i="36"/>
  <c r="L205" i="36"/>
  <c r="I205" i="36"/>
  <c r="F205" i="36"/>
  <c r="O204" i="36"/>
  <c r="L204" i="36"/>
  <c r="I204" i="36"/>
  <c r="F204" i="36"/>
  <c r="C204" i="36"/>
  <c r="O203" i="36"/>
  <c r="L203" i="36"/>
  <c r="I203" i="36"/>
  <c r="F203" i="36"/>
  <c r="C203" i="36" s="1"/>
  <c r="O202" i="36"/>
  <c r="L202" i="36"/>
  <c r="I202" i="36"/>
  <c r="F202" i="36"/>
  <c r="C202" i="36"/>
  <c r="N201" i="36"/>
  <c r="O201" i="36" s="1"/>
  <c r="M201" i="36"/>
  <c r="L201" i="36"/>
  <c r="K201" i="36"/>
  <c r="K199" i="36" s="1"/>
  <c r="J201" i="36"/>
  <c r="H201" i="36"/>
  <c r="G201" i="36"/>
  <c r="I201" i="36" s="1"/>
  <c r="F201" i="36"/>
  <c r="C201" i="36" s="1"/>
  <c r="E201" i="36"/>
  <c r="D201" i="36"/>
  <c r="O200" i="36"/>
  <c r="L200" i="36"/>
  <c r="I200" i="36"/>
  <c r="F200" i="36"/>
  <c r="C200" i="36"/>
  <c r="N199" i="36"/>
  <c r="N198" i="36" s="1"/>
  <c r="N197" i="36" s="1"/>
  <c r="M199" i="36"/>
  <c r="J199" i="36"/>
  <c r="J198" i="36" s="1"/>
  <c r="H199" i="36"/>
  <c r="H198" i="36" s="1"/>
  <c r="E199" i="36"/>
  <c r="D199" i="36"/>
  <c r="E198" i="36"/>
  <c r="O196" i="36"/>
  <c r="L196" i="36"/>
  <c r="I196" i="36"/>
  <c r="C196" i="36" s="1"/>
  <c r="F196" i="36"/>
  <c r="N195" i="36"/>
  <c r="N194" i="36" s="1"/>
  <c r="M195" i="36"/>
  <c r="O195" i="36" s="1"/>
  <c r="L195" i="36"/>
  <c r="K195" i="36"/>
  <c r="J195" i="36"/>
  <c r="J194" i="36" s="1"/>
  <c r="H195" i="36"/>
  <c r="G195" i="36"/>
  <c r="E195" i="36"/>
  <c r="D195" i="36"/>
  <c r="D194" i="36" s="1"/>
  <c r="F194" i="36" s="1"/>
  <c r="O194" i="36"/>
  <c r="M194" i="36"/>
  <c r="K194" i="36"/>
  <c r="G194" i="36"/>
  <c r="G190" i="36" s="1"/>
  <c r="E194" i="36"/>
  <c r="O193" i="36"/>
  <c r="L193" i="36"/>
  <c r="I193" i="36"/>
  <c r="F193" i="36"/>
  <c r="O192" i="36"/>
  <c r="L192" i="36"/>
  <c r="I192" i="36"/>
  <c r="F192" i="36"/>
  <c r="C192" i="36"/>
  <c r="N191" i="36"/>
  <c r="N190" i="36" s="1"/>
  <c r="M191" i="36"/>
  <c r="K191" i="36"/>
  <c r="J191" i="36"/>
  <c r="J190" i="36" s="1"/>
  <c r="L190" i="36" s="1"/>
  <c r="H191" i="36"/>
  <c r="G191" i="36"/>
  <c r="F191" i="36"/>
  <c r="E191" i="36"/>
  <c r="D191" i="36"/>
  <c r="M190" i="36"/>
  <c r="O190" i="36" s="1"/>
  <c r="K190" i="36"/>
  <c r="E190" i="36"/>
  <c r="O189" i="36"/>
  <c r="L189" i="36"/>
  <c r="I189" i="36"/>
  <c r="F189" i="36"/>
  <c r="C189" i="36" s="1"/>
  <c r="O188" i="36"/>
  <c r="L188" i="36"/>
  <c r="I188" i="36"/>
  <c r="C188" i="36" s="1"/>
  <c r="F188" i="36"/>
  <c r="N187" i="36"/>
  <c r="M187" i="36"/>
  <c r="O187" i="36" s="1"/>
  <c r="L187" i="36"/>
  <c r="K187" i="36"/>
  <c r="J187" i="36"/>
  <c r="H187" i="36"/>
  <c r="I187" i="36" s="1"/>
  <c r="G187" i="36"/>
  <c r="E187" i="36"/>
  <c r="D187" i="36"/>
  <c r="F187" i="36" s="1"/>
  <c r="C187" i="36" s="1"/>
  <c r="O186" i="36"/>
  <c r="L186" i="36"/>
  <c r="I186" i="36"/>
  <c r="F186" i="36"/>
  <c r="C186" i="36"/>
  <c r="O185" i="36"/>
  <c r="L185" i="36"/>
  <c r="I185" i="36"/>
  <c r="F185" i="36"/>
  <c r="C185" i="36" s="1"/>
  <c r="O184" i="36"/>
  <c r="L184" i="36"/>
  <c r="I184" i="36"/>
  <c r="C184" i="36" s="1"/>
  <c r="F184" i="36"/>
  <c r="O183" i="36"/>
  <c r="L183" i="36"/>
  <c r="I183" i="36"/>
  <c r="F183" i="36"/>
  <c r="N182" i="36"/>
  <c r="M182" i="36"/>
  <c r="O182" i="36" s="1"/>
  <c r="K182" i="36"/>
  <c r="J182" i="36"/>
  <c r="I182" i="36"/>
  <c r="H182" i="36"/>
  <c r="G182" i="36"/>
  <c r="E182" i="36"/>
  <c r="D182" i="36"/>
  <c r="F182" i="36" s="1"/>
  <c r="O181" i="36"/>
  <c r="L181" i="36"/>
  <c r="I181" i="36"/>
  <c r="F181" i="36"/>
  <c r="C181" i="36" s="1"/>
  <c r="O180" i="36"/>
  <c r="L180" i="36"/>
  <c r="I180" i="36"/>
  <c r="C180" i="36" s="1"/>
  <c r="F180" i="36"/>
  <c r="O179" i="36"/>
  <c r="L179" i="36"/>
  <c r="I179" i="36"/>
  <c r="F179" i="36"/>
  <c r="N178" i="36"/>
  <c r="M178" i="36"/>
  <c r="M177" i="36" s="1"/>
  <c r="O177" i="36" s="1"/>
  <c r="K178" i="36"/>
  <c r="K177" i="36" s="1"/>
  <c r="J178" i="36"/>
  <c r="I178" i="36"/>
  <c r="H178" i="36"/>
  <c r="G178" i="36"/>
  <c r="G177" i="36" s="1"/>
  <c r="E178" i="36"/>
  <c r="E177" i="36" s="1"/>
  <c r="D178" i="36"/>
  <c r="F178" i="36" s="1"/>
  <c r="N177" i="36"/>
  <c r="N176" i="36" s="1"/>
  <c r="J177" i="36"/>
  <c r="J176" i="36" s="1"/>
  <c r="L176" i="36" s="1"/>
  <c r="H177" i="36"/>
  <c r="H176" i="36" s="1"/>
  <c r="F177" i="36"/>
  <c r="D177" i="36"/>
  <c r="M176" i="36"/>
  <c r="O176" i="36" s="1"/>
  <c r="K176" i="36"/>
  <c r="G176" i="36"/>
  <c r="I176" i="36" s="1"/>
  <c r="E176" i="36"/>
  <c r="O175" i="36"/>
  <c r="L175" i="36"/>
  <c r="I175" i="36"/>
  <c r="F175" i="36"/>
  <c r="O174" i="36"/>
  <c r="L174" i="36"/>
  <c r="I174" i="36"/>
  <c r="C174" i="36" s="1"/>
  <c r="F174" i="36"/>
  <c r="O173" i="36"/>
  <c r="L173" i="36"/>
  <c r="I173" i="36"/>
  <c r="F173" i="36"/>
  <c r="O172" i="36"/>
  <c r="L172" i="36"/>
  <c r="I172" i="36"/>
  <c r="F172" i="36"/>
  <c r="C172" i="36"/>
  <c r="O171" i="36"/>
  <c r="L171" i="36"/>
  <c r="I171" i="36"/>
  <c r="F171" i="36"/>
  <c r="C171" i="36" s="1"/>
  <c r="O170" i="36"/>
  <c r="L170" i="36"/>
  <c r="I170" i="36"/>
  <c r="F170" i="36"/>
  <c r="C170" i="36"/>
  <c r="N169" i="36"/>
  <c r="O169" i="36" s="1"/>
  <c r="M169" i="36"/>
  <c r="K169" i="36"/>
  <c r="L169" i="36" s="1"/>
  <c r="J169" i="36"/>
  <c r="H169" i="36"/>
  <c r="G169" i="36"/>
  <c r="I169" i="36" s="1"/>
  <c r="F169" i="36"/>
  <c r="C169" i="36" s="1"/>
  <c r="E169" i="36"/>
  <c r="E168" i="36" s="1"/>
  <c r="D169" i="36"/>
  <c r="O168" i="36"/>
  <c r="N168" i="36"/>
  <c r="M168" i="36"/>
  <c r="K168" i="36"/>
  <c r="L168" i="36" s="1"/>
  <c r="J168" i="36"/>
  <c r="H168" i="36"/>
  <c r="G168" i="36"/>
  <c r="I168" i="36" s="1"/>
  <c r="D168" i="36"/>
  <c r="O167" i="36"/>
  <c r="L167" i="36"/>
  <c r="I167" i="36"/>
  <c r="F167" i="36"/>
  <c r="C167" i="36" s="1"/>
  <c r="O166" i="36"/>
  <c r="L166" i="36"/>
  <c r="I166" i="36"/>
  <c r="F166" i="36"/>
  <c r="C166" i="36" s="1"/>
  <c r="O165" i="36"/>
  <c r="L165" i="36"/>
  <c r="C165" i="36" s="1"/>
  <c r="I165" i="36"/>
  <c r="F165" i="36"/>
  <c r="O164" i="36"/>
  <c r="L164" i="36"/>
  <c r="I164" i="36"/>
  <c r="F164" i="36"/>
  <c r="C164" i="36"/>
  <c r="N163" i="36"/>
  <c r="M163" i="36"/>
  <c r="O163" i="36" s="1"/>
  <c r="L163" i="36"/>
  <c r="K163" i="36"/>
  <c r="J163" i="36"/>
  <c r="H163" i="36"/>
  <c r="I163" i="36" s="1"/>
  <c r="G163" i="36"/>
  <c r="E163" i="36"/>
  <c r="D163" i="36"/>
  <c r="F163" i="36" s="1"/>
  <c r="O162" i="36"/>
  <c r="L162" i="36"/>
  <c r="I162" i="36"/>
  <c r="F162" i="36"/>
  <c r="C162" i="36" s="1"/>
  <c r="O161" i="36"/>
  <c r="L161" i="36"/>
  <c r="C161" i="36" s="1"/>
  <c r="I161" i="36"/>
  <c r="F161" i="36"/>
  <c r="O160" i="36"/>
  <c r="L160" i="36"/>
  <c r="I160" i="36"/>
  <c r="F160" i="36"/>
  <c r="C160" i="36"/>
  <c r="O159" i="36"/>
  <c r="L159" i="36"/>
  <c r="I159" i="36"/>
  <c r="F159" i="36"/>
  <c r="C159" i="36" s="1"/>
  <c r="O158" i="36"/>
  <c r="L158" i="36"/>
  <c r="I158" i="36"/>
  <c r="F158" i="36"/>
  <c r="C158" i="36" s="1"/>
  <c r="O157" i="36"/>
  <c r="L157" i="36"/>
  <c r="C157" i="36" s="1"/>
  <c r="I157" i="36"/>
  <c r="F157" i="36"/>
  <c r="O156" i="36"/>
  <c r="C156" i="36" s="1"/>
  <c r="L156" i="36"/>
  <c r="I156" i="36"/>
  <c r="F156" i="36"/>
  <c r="O155" i="36"/>
  <c r="L155" i="36"/>
  <c r="I155" i="36"/>
  <c r="F155" i="36"/>
  <c r="C155" i="36" s="1"/>
  <c r="N154" i="36"/>
  <c r="M154" i="36"/>
  <c r="O154" i="36" s="1"/>
  <c r="K154" i="36"/>
  <c r="J154" i="36"/>
  <c r="L154" i="36" s="1"/>
  <c r="I154" i="36"/>
  <c r="H154" i="36"/>
  <c r="G154" i="36"/>
  <c r="E154" i="36"/>
  <c r="F154" i="36" s="1"/>
  <c r="C154" i="36" s="1"/>
  <c r="D154" i="36"/>
  <c r="O153" i="36"/>
  <c r="L153" i="36"/>
  <c r="C153" i="36" s="1"/>
  <c r="I153" i="36"/>
  <c r="F153" i="36"/>
  <c r="O152" i="36"/>
  <c r="L152" i="36"/>
  <c r="I152" i="36"/>
  <c r="F152" i="36"/>
  <c r="C152" i="36"/>
  <c r="O151" i="36"/>
  <c r="L151" i="36"/>
  <c r="I151" i="36"/>
  <c r="F151" i="36"/>
  <c r="C151" i="36" s="1"/>
  <c r="O150" i="36"/>
  <c r="L150" i="36"/>
  <c r="I150" i="36"/>
  <c r="F150" i="36"/>
  <c r="C150" i="36" s="1"/>
  <c r="O149" i="36"/>
  <c r="L149" i="36"/>
  <c r="C149" i="36" s="1"/>
  <c r="I149" i="36"/>
  <c r="F149" i="36"/>
  <c r="O148" i="36"/>
  <c r="L148" i="36"/>
  <c r="I148" i="36"/>
  <c r="F148" i="36"/>
  <c r="C148" i="36"/>
  <c r="N147" i="36"/>
  <c r="M147" i="36"/>
  <c r="O147" i="36" s="1"/>
  <c r="L147" i="36"/>
  <c r="K147" i="36"/>
  <c r="J147" i="36"/>
  <c r="H147" i="36"/>
  <c r="I147" i="36" s="1"/>
  <c r="G147" i="36"/>
  <c r="E147" i="36"/>
  <c r="D147" i="36"/>
  <c r="F147" i="36" s="1"/>
  <c r="C147" i="36" s="1"/>
  <c r="O146" i="36"/>
  <c r="L146" i="36"/>
  <c r="I146" i="36"/>
  <c r="F146" i="36"/>
  <c r="C146" i="36" s="1"/>
  <c r="O145" i="36"/>
  <c r="L145" i="36"/>
  <c r="C145" i="36" s="1"/>
  <c r="I145" i="36"/>
  <c r="F145" i="36"/>
  <c r="O144" i="36"/>
  <c r="N144" i="36"/>
  <c r="M144" i="36"/>
  <c r="K144" i="36"/>
  <c r="L144" i="36" s="1"/>
  <c r="J144" i="36"/>
  <c r="H144" i="36"/>
  <c r="G144" i="36"/>
  <c r="I144" i="36" s="1"/>
  <c r="E144" i="36"/>
  <c r="D144" i="36"/>
  <c r="F144" i="36" s="1"/>
  <c r="O143" i="36"/>
  <c r="L143" i="36"/>
  <c r="I143" i="36"/>
  <c r="F143" i="36"/>
  <c r="C143" i="36" s="1"/>
  <c r="O142" i="36"/>
  <c r="L142" i="36"/>
  <c r="I142" i="36"/>
  <c r="F142" i="36"/>
  <c r="C142" i="36" s="1"/>
  <c r="O141" i="36"/>
  <c r="L141" i="36"/>
  <c r="C141" i="36" s="1"/>
  <c r="I141" i="36"/>
  <c r="F141" i="36"/>
  <c r="O140" i="36"/>
  <c r="L140" i="36"/>
  <c r="I140" i="36"/>
  <c r="F140" i="36"/>
  <c r="C140" i="36"/>
  <c r="N139" i="36"/>
  <c r="M139" i="36"/>
  <c r="O139" i="36" s="1"/>
  <c r="L139" i="36"/>
  <c r="K139" i="36"/>
  <c r="J139" i="36"/>
  <c r="H139" i="36"/>
  <c r="I139" i="36" s="1"/>
  <c r="G139" i="36"/>
  <c r="E139" i="36"/>
  <c r="D139" i="36"/>
  <c r="F139" i="36" s="1"/>
  <c r="O138" i="36"/>
  <c r="L138" i="36"/>
  <c r="I138" i="36"/>
  <c r="F138" i="36"/>
  <c r="C138" i="36" s="1"/>
  <c r="O137" i="36"/>
  <c r="L137" i="36"/>
  <c r="C137" i="36" s="1"/>
  <c r="I137" i="36"/>
  <c r="F137" i="36"/>
  <c r="O136" i="36"/>
  <c r="C136" i="36" s="1"/>
  <c r="L136" i="36"/>
  <c r="I136" i="36"/>
  <c r="F136" i="36"/>
  <c r="O135" i="36"/>
  <c r="L135" i="36"/>
  <c r="I135" i="36"/>
  <c r="F135" i="36"/>
  <c r="C135" i="36" s="1"/>
  <c r="N134" i="36"/>
  <c r="M134" i="36"/>
  <c r="M133" i="36" s="1"/>
  <c r="K134" i="36"/>
  <c r="J134" i="36"/>
  <c r="L134" i="36" s="1"/>
  <c r="I134" i="36"/>
  <c r="H134" i="36"/>
  <c r="H133" i="36" s="1"/>
  <c r="G134" i="36"/>
  <c r="E134" i="36"/>
  <c r="E133" i="36" s="1"/>
  <c r="D134" i="36"/>
  <c r="D133" i="36" s="1"/>
  <c r="F133" i="36" s="1"/>
  <c r="N133" i="36"/>
  <c r="J133" i="36"/>
  <c r="O132" i="36"/>
  <c r="L132" i="36"/>
  <c r="I132" i="36"/>
  <c r="F132" i="36"/>
  <c r="C132" i="36"/>
  <c r="N131" i="36"/>
  <c r="M131" i="36"/>
  <c r="O131" i="36" s="1"/>
  <c r="L131" i="36"/>
  <c r="K131" i="36"/>
  <c r="J131" i="36"/>
  <c r="H131" i="36"/>
  <c r="I131" i="36" s="1"/>
  <c r="G131" i="36"/>
  <c r="E131" i="36"/>
  <c r="D131" i="36"/>
  <c r="F131" i="36" s="1"/>
  <c r="C131" i="36" s="1"/>
  <c r="O130" i="36"/>
  <c r="L130" i="36"/>
  <c r="I130" i="36"/>
  <c r="F130" i="36"/>
  <c r="C130" i="36" s="1"/>
  <c r="O129" i="36"/>
  <c r="L129" i="36"/>
  <c r="C129" i="36" s="1"/>
  <c r="I129" i="36"/>
  <c r="F129" i="36"/>
  <c r="O128" i="36"/>
  <c r="C128" i="36" s="1"/>
  <c r="L128" i="36"/>
  <c r="I128" i="36"/>
  <c r="F128" i="36"/>
  <c r="O127" i="36"/>
  <c r="L127" i="36"/>
  <c r="I127" i="36"/>
  <c r="F127" i="36"/>
  <c r="C127" i="36" s="1"/>
  <c r="O126" i="36"/>
  <c r="L126" i="36"/>
  <c r="I126" i="36"/>
  <c r="F126" i="36"/>
  <c r="C126" i="36" s="1"/>
  <c r="N125" i="36"/>
  <c r="O125" i="36" s="1"/>
  <c r="M125" i="36"/>
  <c r="K125" i="36"/>
  <c r="J125" i="36"/>
  <c r="L125" i="36" s="1"/>
  <c r="H125" i="36"/>
  <c r="G125" i="36"/>
  <c r="I125" i="36" s="1"/>
  <c r="F125" i="36"/>
  <c r="E125" i="36"/>
  <c r="D125" i="36"/>
  <c r="O124" i="36"/>
  <c r="C124" i="36" s="1"/>
  <c r="L124" i="36"/>
  <c r="I124" i="36"/>
  <c r="F124" i="36"/>
  <c r="O123" i="36"/>
  <c r="L123" i="36"/>
  <c r="I123" i="36"/>
  <c r="F123" i="36"/>
  <c r="C123" i="36" s="1"/>
  <c r="O122" i="36"/>
  <c r="L122" i="36"/>
  <c r="I122" i="36"/>
  <c r="F122" i="36"/>
  <c r="C122" i="36" s="1"/>
  <c r="O121" i="36"/>
  <c r="L121" i="36"/>
  <c r="C121" i="36" s="1"/>
  <c r="I121" i="36"/>
  <c r="F121" i="36"/>
  <c r="O120" i="36"/>
  <c r="C120" i="36" s="1"/>
  <c r="L120" i="36"/>
  <c r="I120" i="36"/>
  <c r="F120" i="36"/>
  <c r="N119" i="36"/>
  <c r="M119" i="36"/>
  <c r="O119" i="36" s="1"/>
  <c r="L119" i="36"/>
  <c r="K119" i="36"/>
  <c r="J119" i="36"/>
  <c r="H119" i="36"/>
  <c r="I119" i="36" s="1"/>
  <c r="G119" i="36"/>
  <c r="E119" i="36"/>
  <c r="D119" i="36"/>
  <c r="F119" i="36" s="1"/>
  <c r="O118" i="36"/>
  <c r="L118" i="36"/>
  <c r="I118" i="36"/>
  <c r="F118" i="36"/>
  <c r="C118" i="36" s="1"/>
  <c r="O117" i="36"/>
  <c r="L117" i="36"/>
  <c r="C117" i="36" s="1"/>
  <c r="I117" i="36"/>
  <c r="F117" i="36"/>
  <c r="O116" i="36"/>
  <c r="L116" i="36"/>
  <c r="I116" i="36"/>
  <c r="F116" i="36"/>
  <c r="C116" i="36"/>
  <c r="N115" i="36"/>
  <c r="M115" i="36"/>
  <c r="O115" i="36" s="1"/>
  <c r="L115" i="36"/>
  <c r="K115" i="36"/>
  <c r="J115" i="36"/>
  <c r="H115" i="36"/>
  <c r="I115" i="36" s="1"/>
  <c r="G115" i="36"/>
  <c r="E115" i="36"/>
  <c r="D115" i="36"/>
  <c r="F115" i="36" s="1"/>
  <c r="C115" i="36" s="1"/>
  <c r="O114" i="36"/>
  <c r="L114" i="36"/>
  <c r="I114" i="36"/>
  <c r="F114" i="36"/>
  <c r="C114" i="36" s="1"/>
  <c r="O113" i="36"/>
  <c r="L113" i="36"/>
  <c r="C113" i="36" s="1"/>
  <c r="I113" i="36"/>
  <c r="F113" i="36"/>
  <c r="O112" i="36"/>
  <c r="L112" i="36"/>
  <c r="I112" i="36"/>
  <c r="F112" i="36"/>
  <c r="C112" i="36"/>
  <c r="O111" i="36"/>
  <c r="L111" i="36"/>
  <c r="I111" i="36"/>
  <c r="F111" i="36"/>
  <c r="C111" i="36" s="1"/>
  <c r="O110" i="36"/>
  <c r="L110" i="36"/>
  <c r="I110" i="36"/>
  <c r="F110" i="36"/>
  <c r="C110" i="36" s="1"/>
  <c r="O109" i="36"/>
  <c r="L109" i="36"/>
  <c r="C109" i="36" s="1"/>
  <c r="I109" i="36"/>
  <c r="F109" i="36"/>
  <c r="O108" i="36"/>
  <c r="C108" i="36" s="1"/>
  <c r="L108" i="36"/>
  <c r="I108" i="36"/>
  <c r="F108" i="36"/>
  <c r="O107" i="36"/>
  <c r="L107" i="36"/>
  <c r="I107" i="36"/>
  <c r="F107" i="36"/>
  <c r="C107" i="36" s="1"/>
  <c r="N106" i="36"/>
  <c r="M106" i="36"/>
  <c r="O106" i="36" s="1"/>
  <c r="K106" i="36"/>
  <c r="J106" i="36"/>
  <c r="L106" i="36" s="1"/>
  <c r="I106" i="36"/>
  <c r="H106" i="36"/>
  <c r="G106" i="36"/>
  <c r="E106" i="36"/>
  <c r="F106" i="36" s="1"/>
  <c r="C106" i="36" s="1"/>
  <c r="D106" i="36"/>
  <c r="O105" i="36"/>
  <c r="L105" i="36"/>
  <c r="C105" i="36" s="1"/>
  <c r="I105" i="36"/>
  <c r="F105" i="36"/>
  <c r="O104" i="36"/>
  <c r="C104" i="36" s="1"/>
  <c r="L104" i="36"/>
  <c r="I104" i="36"/>
  <c r="F104" i="36"/>
  <c r="O103" i="36"/>
  <c r="L103" i="36"/>
  <c r="I103" i="36"/>
  <c r="F103" i="36"/>
  <c r="C103" i="36" s="1"/>
  <c r="O102" i="36"/>
  <c r="L102" i="36"/>
  <c r="I102" i="36"/>
  <c r="F102" i="36"/>
  <c r="C102" i="36" s="1"/>
  <c r="O101" i="36"/>
  <c r="L101" i="36"/>
  <c r="C101" i="36" s="1"/>
  <c r="I101" i="36"/>
  <c r="F101" i="36"/>
  <c r="O100" i="36"/>
  <c r="L100" i="36"/>
  <c r="I100" i="36"/>
  <c r="F100" i="36"/>
  <c r="C100" i="36"/>
  <c r="O99" i="36"/>
  <c r="L99" i="36"/>
  <c r="I99" i="36"/>
  <c r="F99" i="36"/>
  <c r="C99" i="36" s="1"/>
  <c r="N98" i="36"/>
  <c r="M98" i="36"/>
  <c r="O98" i="36" s="1"/>
  <c r="K98" i="36"/>
  <c r="J98" i="36"/>
  <c r="L98" i="36" s="1"/>
  <c r="I98" i="36"/>
  <c r="H98" i="36"/>
  <c r="G98" i="36"/>
  <c r="E98" i="36"/>
  <c r="F98" i="36" s="1"/>
  <c r="D98" i="36"/>
  <c r="O97" i="36"/>
  <c r="L97" i="36"/>
  <c r="C97" i="36" s="1"/>
  <c r="I97" i="36"/>
  <c r="F97" i="36"/>
  <c r="O96" i="36"/>
  <c r="L96" i="36"/>
  <c r="I96" i="36"/>
  <c r="F96" i="36"/>
  <c r="C96" i="36"/>
  <c r="O95" i="36"/>
  <c r="L95" i="36"/>
  <c r="I95" i="36"/>
  <c r="F95" i="36"/>
  <c r="C95" i="36" s="1"/>
  <c r="O94" i="36"/>
  <c r="L94" i="36"/>
  <c r="I94" i="36"/>
  <c r="F94" i="36"/>
  <c r="C94" i="36" s="1"/>
  <c r="O93" i="36"/>
  <c r="L93" i="36"/>
  <c r="C93" i="36" s="1"/>
  <c r="I93" i="36"/>
  <c r="F93" i="36"/>
  <c r="O92" i="36"/>
  <c r="N92" i="36"/>
  <c r="M92" i="36"/>
  <c r="K92" i="36"/>
  <c r="L92" i="36" s="1"/>
  <c r="J92" i="36"/>
  <c r="H92" i="36"/>
  <c r="G92" i="36"/>
  <c r="I92" i="36" s="1"/>
  <c r="E92" i="36"/>
  <c r="D92" i="36"/>
  <c r="F92" i="36" s="1"/>
  <c r="O91" i="36"/>
  <c r="L91" i="36"/>
  <c r="I91" i="36"/>
  <c r="F91" i="36"/>
  <c r="C91" i="36" s="1"/>
  <c r="O90" i="36"/>
  <c r="L90" i="36"/>
  <c r="I90" i="36"/>
  <c r="F90" i="36"/>
  <c r="C90" i="36" s="1"/>
  <c r="O89" i="36"/>
  <c r="L89" i="36"/>
  <c r="C89" i="36" s="1"/>
  <c r="I89" i="36"/>
  <c r="F89" i="36"/>
  <c r="O88" i="36"/>
  <c r="C88" i="36" s="1"/>
  <c r="L88" i="36"/>
  <c r="I88" i="36"/>
  <c r="F88" i="36"/>
  <c r="N87" i="36"/>
  <c r="M87" i="36"/>
  <c r="O87" i="36" s="1"/>
  <c r="L87" i="36"/>
  <c r="K87" i="36"/>
  <c r="K86" i="36" s="1"/>
  <c r="J87" i="36"/>
  <c r="H87" i="36"/>
  <c r="H86" i="36" s="1"/>
  <c r="G87" i="36"/>
  <c r="G86" i="36" s="1"/>
  <c r="E87" i="36"/>
  <c r="D87" i="36"/>
  <c r="D86" i="36" s="1"/>
  <c r="F86" i="36" s="1"/>
  <c r="M86" i="36"/>
  <c r="E86" i="36"/>
  <c r="O85" i="36"/>
  <c r="L85" i="36"/>
  <c r="C85" i="36" s="1"/>
  <c r="I85" i="36"/>
  <c r="F85" i="36"/>
  <c r="O84" i="36"/>
  <c r="L84" i="36"/>
  <c r="I84" i="36"/>
  <c r="F84" i="36"/>
  <c r="C84" i="36"/>
  <c r="N83" i="36"/>
  <c r="M83" i="36"/>
  <c r="O83" i="36" s="1"/>
  <c r="L83" i="36"/>
  <c r="K83" i="36"/>
  <c r="J83" i="36"/>
  <c r="H83" i="36"/>
  <c r="I83" i="36" s="1"/>
  <c r="G83" i="36"/>
  <c r="E83" i="36"/>
  <c r="D83" i="36"/>
  <c r="F83" i="36" s="1"/>
  <c r="O82" i="36"/>
  <c r="L82" i="36"/>
  <c r="I82" i="36"/>
  <c r="F82" i="36"/>
  <c r="C82" i="36" s="1"/>
  <c r="O81" i="36"/>
  <c r="L81" i="36"/>
  <c r="C81" i="36" s="1"/>
  <c r="I81" i="36"/>
  <c r="F81" i="36"/>
  <c r="O80" i="36"/>
  <c r="N80" i="36"/>
  <c r="N79" i="36" s="1"/>
  <c r="M80" i="36"/>
  <c r="K80" i="36"/>
  <c r="K79" i="36" s="1"/>
  <c r="J80" i="36"/>
  <c r="J79" i="36" s="1"/>
  <c r="H80" i="36"/>
  <c r="G80" i="36"/>
  <c r="G79" i="36" s="1"/>
  <c r="E80" i="36"/>
  <c r="D80" i="36"/>
  <c r="F80" i="36" s="1"/>
  <c r="M79" i="36"/>
  <c r="O79" i="36" s="1"/>
  <c r="H79" i="36"/>
  <c r="E79" i="36"/>
  <c r="D79" i="36"/>
  <c r="D78" i="36" s="1"/>
  <c r="O77" i="36"/>
  <c r="L77" i="36"/>
  <c r="C77" i="36" s="1"/>
  <c r="I77" i="36"/>
  <c r="F77" i="36"/>
  <c r="O76" i="36"/>
  <c r="C76" i="36" s="1"/>
  <c r="L76" i="36"/>
  <c r="I76" i="36"/>
  <c r="F76" i="36"/>
  <c r="O75" i="36"/>
  <c r="L75" i="36"/>
  <c r="I75" i="36"/>
  <c r="F75" i="36"/>
  <c r="C75" i="36" s="1"/>
  <c r="O74" i="36"/>
  <c r="L74" i="36"/>
  <c r="I74" i="36"/>
  <c r="F74" i="36"/>
  <c r="C74" i="36" s="1"/>
  <c r="O73" i="36"/>
  <c r="L73" i="36"/>
  <c r="C73" i="36" s="1"/>
  <c r="I73" i="36"/>
  <c r="F73" i="36"/>
  <c r="O72" i="36"/>
  <c r="N72" i="36"/>
  <c r="M72" i="36"/>
  <c r="K72" i="36"/>
  <c r="K70" i="36" s="1"/>
  <c r="K56" i="36" s="1"/>
  <c r="J72" i="36"/>
  <c r="H72" i="36"/>
  <c r="H70" i="36" s="1"/>
  <c r="G72" i="36"/>
  <c r="I72" i="36" s="1"/>
  <c r="E72" i="36"/>
  <c r="D72" i="36"/>
  <c r="F72" i="36" s="1"/>
  <c r="O71" i="36"/>
  <c r="L71" i="36"/>
  <c r="I71" i="36"/>
  <c r="F71" i="36"/>
  <c r="C71" i="36" s="1"/>
  <c r="N70" i="36"/>
  <c r="M70" i="36"/>
  <c r="O70" i="36" s="1"/>
  <c r="J70" i="36"/>
  <c r="L70" i="36" s="1"/>
  <c r="E70" i="36"/>
  <c r="O69" i="36"/>
  <c r="L69" i="36"/>
  <c r="C69" i="36" s="1"/>
  <c r="I69" i="36"/>
  <c r="F69" i="36"/>
  <c r="O68" i="36"/>
  <c r="L68" i="36"/>
  <c r="I68" i="36"/>
  <c r="F68" i="36"/>
  <c r="C68" i="36"/>
  <c r="O67" i="36"/>
  <c r="L67" i="36"/>
  <c r="I67" i="36"/>
  <c r="F67" i="36"/>
  <c r="C67" i="36" s="1"/>
  <c r="O66" i="36"/>
  <c r="L66" i="36"/>
  <c r="I66" i="36"/>
  <c r="F66" i="36"/>
  <c r="C66" i="36" s="1"/>
  <c r="O65" i="36"/>
  <c r="L65" i="36"/>
  <c r="C65" i="36" s="1"/>
  <c r="I65" i="36"/>
  <c r="F65" i="36"/>
  <c r="O64" i="36"/>
  <c r="C64" i="36" s="1"/>
  <c r="L64" i="36"/>
  <c r="I64" i="36"/>
  <c r="F64" i="36"/>
  <c r="O63" i="36"/>
  <c r="L63" i="36"/>
  <c r="I63" i="36"/>
  <c r="F63" i="36"/>
  <c r="C63" i="36" s="1"/>
  <c r="O62" i="36"/>
  <c r="L62" i="36"/>
  <c r="I62" i="36"/>
  <c r="F62" i="36"/>
  <c r="C62" i="36" s="1"/>
  <c r="N61" i="36"/>
  <c r="O61" i="36" s="1"/>
  <c r="M61" i="36"/>
  <c r="K61" i="36"/>
  <c r="J61" i="36"/>
  <c r="L61" i="36" s="1"/>
  <c r="H61" i="36"/>
  <c r="G61" i="36"/>
  <c r="I61" i="36" s="1"/>
  <c r="F61" i="36"/>
  <c r="E61" i="36"/>
  <c r="D61" i="36"/>
  <c r="O60" i="36"/>
  <c r="L60" i="36"/>
  <c r="I60" i="36"/>
  <c r="F60" i="36"/>
  <c r="C60" i="36"/>
  <c r="O59" i="36"/>
  <c r="L59" i="36"/>
  <c r="I59" i="36"/>
  <c r="F59" i="36"/>
  <c r="C59" i="36" s="1"/>
  <c r="N58" i="36"/>
  <c r="M58" i="36"/>
  <c r="M57" i="36" s="1"/>
  <c r="K58" i="36"/>
  <c r="J58" i="36"/>
  <c r="L58" i="36" s="1"/>
  <c r="I58" i="36"/>
  <c r="H58" i="36"/>
  <c r="H57" i="36" s="1"/>
  <c r="H56" i="36" s="1"/>
  <c r="G58" i="36"/>
  <c r="E58" i="36"/>
  <c r="E57" i="36" s="1"/>
  <c r="E56" i="36" s="1"/>
  <c r="D58" i="36"/>
  <c r="D57" i="36" s="1"/>
  <c r="N57" i="36"/>
  <c r="N56" i="36" s="1"/>
  <c r="K57" i="36"/>
  <c r="J57" i="36"/>
  <c r="J56" i="36" s="1"/>
  <c r="G57" i="36"/>
  <c r="I57" i="36" s="1"/>
  <c r="O50" i="36"/>
  <c r="C50" i="36" s="1"/>
  <c r="O49" i="36"/>
  <c r="C49" i="36"/>
  <c r="O48" i="36"/>
  <c r="C48" i="36" s="1"/>
  <c r="N48" i="36"/>
  <c r="M48" i="36"/>
  <c r="L47" i="36"/>
  <c r="C47" i="36" s="1"/>
  <c r="I47" i="36"/>
  <c r="F47" i="36"/>
  <c r="L46" i="36"/>
  <c r="K46" i="36"/>
  <c r="J46" i="36"/>
  <c r="H46" i="36"/>
  <c r="I46" i="36" s="1"/>
  <c r="G46" i="36"/>
  <c r="E46" i="36"/>
  <c r="D46" i="36"/>
  <c r="F46" i="36" s="1"/>
  <c r="C46" i="36" s="1"/>
  <c r="F45" i="36"/>
  <c r="C45" i="36"/>
  <c r="L44" i="36"/>
  <c r="C44" i="36" s="1"/>
  <c r="L43" i="36"/>
  <c r="C43" i="36"/>
  <c r="L42" i="36"/>
  <c r="C42" i="36" s="1"/>
  <c r="L41" i="36"/>
  <c r="C41" i="36"/>
  <c r="L40" i="36"/>
  <c r="C40" i="36" s="1"/>
  <c r="K40" i="36"/>
  <c r="J40" i="36"/>
  <c r="L39" i="36"/>
  <c r="C39" i="36" s="1"/>
  <c r="L38" i="36"/>
  <c r="C38" i="36"/>
  <c r="L37" i="36"/>
  <c r="C37" i="36" s="1"/>
  <c r="K37" i="36"/>
  <c r="J37" i="36"/>
  <c r="L36" i="36"/>
  <c r="C36" i="36" s="1"/>
  <c r="K35" i="36"/>
  <c r="K30" i="36" s="1"/>
  <c r="J35" i="36"/>
  <c r="L35" i="36" s="1"/>
  <c r="C35" i="36" s="1"/>
  <c r="L34" i="36"/>
  <c r="C34" i="36"/>
  <c r="L33" i="36"/>
  <c r="C33" i="36" s="1"/>
  <c r="L32" i="36"/>
  <c r="C32" i="36"/>
  <c r="L31" i="36"/>
  <c r="C31" i="36" s="1"/>
  <c r="K31" i="36"/>
  <c r="J31" i="36"/>
  <c r="F29" i="36"/>
  <c r="C29" i="36" s="1"/>
  <c r="I28" i="36"/>
  <c r="F28" i="36"/>
  <c r="C28" i="36"/>
  <c r="O27" i="36"/>
  <c r="J27" i="36"/>
  <c r="J25" i="36" s="1"/>
  <c r="I27" i="36"/>
  <c r="F27" i="36"/>
  <c r="O26" i="36"/>
  <c r="L26" i="36"/>
  <c r="C26" i="36" s="1"/>
  <c r="I26" i="36"/>
  <c r="F26" i="36"/>
  <c r="O25" i="36"/>
  <c r="N25" i="36"/>
  <c r="N290" i="36" s="1"/>
  <c r="N289" i="36" s="1"/>
  <c r="M25" i="36"/>
  <c r="M290" i="36" s="1"/>
  <c r="K25" i="36"/>
  <c r="K290" i="36" s="1"/>
  <c r="K289" i="36" s="1"/>
  <c r="H25" i="36"/>
  <c r="H290" i="36" s="1"/>
  <c r="H289" i="36" s="1"/>
  <c r="G25" i="36"/>
  <c r="G290" i="36" s="1"/>
  <c r="E25" i="36"/>
  <c r="E290" i="36" s="1"/>
  <c r="E289" i="36" s="1"/>
  <c r="D25" i="36"/>
  <c r="D290" i="36" s="1"/>
  <c r="M24" i="36"/>
  <c r="H24" i="36"/>
  <c r="E24" i="36"/>
  <c r="D24" i="36"/>
  <c r="F24" i="36" s="1"/>
  <c r="C83" i="36" l="1"/>
  <c r="C98" i="36"/>
  <c r="C125" i="36"/>
  <c r="E78" i="36"/>
  <c r="C139" i="36"/>
  <c r="C163" i="36"/>
  <c r="E55" i="36"/>
  <c r="F78" i="36"/>
  <c r="J290" i="36"/>
  <c r="L25" i="36"/>
  <c r="M56" i="36"/>
  <c r="O57" i="36"/>
  <c r="H78" i="36"/>
  <c r="G78" i="36"/>
  <c r="I78" i="36" s="1"/>
  <c r="I79" i="36"/>
  <c r="C92" i="36"/>
  <c r="C119" i="36"/>
  <c r="L133" i="36"/>
  <c r="C133" i="36" s="1"/>
  <c r="L56" i="36"/>
  <c r="J78" i="36"/>
  <c r="J287" i="36" s="1"/>
  <c r="L79" i="36"/>
  <c r="F57" i="36"/>
  <c r="C61" i="36"/>
  <c r="C72" i="36"/>
  <c r="I86" i="36"/>
  <c r="O133" i="36"/>
  <c r="M78" i="36"/>
  <c r="C144" i="36"/>
  <c r="F168" i="36"/>
  <c r="C168" i="36" s="1"/>
  <c r="F290" i="36"/>
  <c r="D289" i="36"/>
  <c r="F289" i="36" s="1"/>
  <c r="F58" i="36"/>
  <c r="C58" i="36" s="1"/>
  <c r="L72" i="36"/>
  <c r="L80" i="36"/>
  <c r="J86" i="36"/>
  <c r="L86" i="36" s="1"/>
  <c r="N86" i="36"/>
  <c r="N78" i="36" s="1"/>
  <c r="I87" i="36"/>
  <c r="G133" i="36"/>
  <c r="I133" i="36" s="1"/>
  <c r="K133" i="36"/>
  <c r="K78" i="36" s="1"/>
  <c r="K55" i="36" s="1"/>
  <c r="F134" i="36"/>
  <c r="I195" i="36"/>
  <c r="H194" i="36"/>
  <c r="I194" i="36" s="1"/>
  <c r="C194" i="36" s="1"/>
  <c r="O207" i="36"/>
  <c r="F238" i="36"/>
  <c r="C238" i="36" s="1"/>
  <c r="E234" i="36"/>
  <c r="L255" i="36"/>
  <c r="K254" i="36"/>
  <c r="I290" i="36"/>
  <c r="G289" i="36"/>
  <c r="I289" i="36" s="1"/>
  <c r="L208" i="36"/>
  <c r="K207" i="36"/>
  <c r="L207" i="36" s="1"/>
  <c r="I236" i="36"/>
  <c r="C236" i="36" s="1"/>
  <c r="G234" i="36"/>
  <c r="C284" i="36"/>
  <c r="N24" i="36"/>
  <c r="O24" i="36" s="1"/>
  <c r="I25" i="36"/>
  <c r="O290" i="36"/>
  <c r="M289" i="36"/>
  <c r="O289" i="36" s="1"/>
  <c r="L27" i="36"/>
  <c r="C27" i="36" s="1"/>
  <c r="J30" i="36"/>
  <c r="L57" i="36"/>
  <c r="O58" i="36"/>
  <c r="G70" i="36"/>
  <c r="F79" i="36"/>
  <c r="C79" i="36" s="1"/>
  <c r="I80" i="36"/>
  <c r="C80" i="36" s="1"/>
  <c r="F87" i="36"/>
  <c r="C87" i="36" s="1"/>
  <c r="O134" i="36"/>
  <c r="C173" i="36"/>
  <c r="D176" i="36"/>
  <c r="F176" i="36" s="1"/>
  <c r="C176" i="36" s="1"/>
  <c r="L177" i="36"/>
  <c r="L178" i="36"/>
  <c r="C178" i="36" s="1"/>
  <c r="O178" i="36"/>
  <c r="L182" i="36"/>
  <c r="C182" i="36" s="1"/>
  <c r="L191" i="36"/>
  <c r="C193" i="36"/>
  <c r="L194" i="36"/>
  <c r="L199" i="36"/>
  <c r="C205" i="36"/>
  <c r="F208" i="36"/>
  <c r="C208" i="36" s="1"/>
  <c r="I208" i="36"/>
  <c r="C213" i="36"/>
  <c r="C214" i="36"/>
  <c r="C220" i="36"/>
  <c r="F230" i="36"/>
  <c r="C230" i="36" s="1"/>
  <c r="C240" i="36"/>
  <c r="O241" i="36"/>
  <c r="C241" i="36" s="1"/>
  <c r="G254" i="36"/>
  <c r="I254" i="36" s="1"/>
  <c r="I255" i="36"/>
  <c r="G24" i="36"/>
  <c r="I24" i="36" s="1"/>
  <c r="K24" i="36"/>
  <c r="F25" i="36"/>
  <c r="D70" i="36"/>
  <c r="F70" i="36" s="1"/>
  <c r="C175" i="36"/>
  <c r="I177" i="36"/>
  <c r="C177" i="36" s="1"/>
  <c r="C179" i="36"/>
  <c r="C183" i="36"/>
  <c r="D190" i="36"/>
  <c r="F190" i="36" s="1"/>
  <c r="I191" i="36"/>
  <c r="C191" i="36" s="1"/>
  <c r="H190" i="36"/>
  <c r="H55" i="36" s="1"/>
  <c r="O191" i="36"/>
  <c r="F195" i="36"/>
  <c r="C195" i="36" s="1"/>
  <c r="J197" i="36"/>
  <c r="M198" i="36"/>
  <c r="F199" i="36"/>
  <c r="O199" i="36"/>
  <c r="D207" i="36"/>
  <c r="F207" i="36" s="1"/>
  <c r="C207" i="36" s="1"/>
  <c r="O208" i="36"/>
  <c r="C216" i="36"/>
  <c r="O238" i="36"/>
  <c r="M234" i="36"/>
  <c r="C253" i="36"/>
  <c r="D271" i="36"/>
  <c r="F271" i="36" s="1"/>
  <c r="F272" i="36"/>
  <c r="G199" i="36"/>
  <c r="C222" i="36"/>
  <c r="H233" i="36"/>
  <c r="H287" i="36" s="1"/>
  <c r="L241" i="36"/>
  <c r="C246" i="36"/>
  <c r="O254" i="36"/>
  <c r="C258" i="36"/>
  <c r="F261" i="36"/>
  <c r="I262" i="36"/>
  <c r="H261" i="36"/>
  <c r="I261" i="36" s="1"/>
  <c r="C270" i="36"/>
  <c r="C296" i="36"/>
  <c r="C291" i="36" s="1"/>
  <c r="C46" i="37"/>
  <c r="F72" i="37"/>
  <c r="D70" i="37"/>
  <c r="F70" i="37" s="1"/>
  <c r="O72" i="37"/>
  <c r="M70" i="37"/>
  <c r="C242" i="36"/>
  <c r="L249" i="36"/>
  <c r="C249" i="36" s="1"/>
  <c r="F255" i="36"/>
  <c r="C255" i="36" s="1"/>
  <c r="C260" i="36"/>
  <c r="L261" i="36"/>
  <c r="I272" i="36"/>
  <c r="L272" i="36"/>
  <c r="J290" i="37"/>
  <c r="L25" i="37"/>
  <c r="K30" i="37"/>
  <c r="I58" i="37"/>
  <c r="G57" i="37"/>
  <c r="C61" i="37"/>
  <c r="L70" i="37"/>
  <c r="J56" i="37"/>
  <c r="C218" i="36"/>
  <c r="C250" i="36"/>
  <c r="C262" i="36"/>
  <c r="C266" i="36"/>
  <c r="C282" i="36"/>
  <c r="C144" i="37"/>
  <c r="C297" i="36"/>
  <c r="L37" i="37"/>
  <c r="C37" i="37" s="1"/>
  <c r="J30" i="37"/>
  <c r="J24" i="37" s="1"/>
  <c r="K57" i="37"/>
  <c r="K56" i="37" s="1"/>
  <c r="L57" i="37"/>
  <c r="K78" i="37"/>
  <c r="D79" i="37"/>
  <c r="F80" i="37"/>
  <c r="C80" i="37" s="1"/>
  <c r="L144" i="37"/>
  <c r="C168" i="37"/>
  <c r="J177" i="37"/>
  <c r="L178" i="37"/>
  <c r="C178" i="37" s="1"/>
  <c r="M272" i="36"/>
  <c r="I284" i="36"/>
  <c r="E24" i="37"/>
  <c r="L31" i="37"/>
  <c r="C31" i="37" s="1"/>
  <c r="O48" i="37"/>
  <c r="C48" i="37" s="1"/>
  <c r="C60" i="37"/>
  <c r="C67" i="37"/>
  <c r="C71" i="37"/>
  <c r="C75" i="37"/>
  <c r="G86" i="37"/>
  <c r="H86" i="37"/>
  <c r="L98" i="37"/>
  <c r="C98" i="37" s="1"/>
  <c r="C123" i="37"/>
  <c r="C127" i="37"/>
  <c r="J133" i="37"/>
  <c r="L133" i="37" s="1"/>
  <c r="M133" i="37"/>
  <c r="O133" i="37" s="1"/>
  <c r="O134" i="37"/>
  <c r="F139" i="37"/>
  <c r="C139" i="37" s="1"/>
  <c r="D133" i="37"/>
  <c r="F133" i="37" s="1"/>
  <c r="I139" i="37"/>
  <c r="C146" i="37"/>
  <c r="C147" i="37"/>
  <c r="C150" i="37"/>
  <c r="O154" i="37"/>
  <c r="F163" i="37"/>
  <c r="C163" i="37" s="1"/>
  <c r="C166" i="37"/>
  <c r="G168" i="37"/>
  <c r="I168" i="37" s="1"/>
  <c r="I169" i="37"/>
  <c r="C170" i="37"/>
  <c r="C175" i="37"/>
  <c r="O177" i="37"/>
  <c r="O182" i="37"/>
  <c r="D207" i="37"/>
  <c r="F208" i="37"/>
  <c r="D290" i="37"/>
  <c r="D24" i="37"/>
  <c r="F24" i="37" s="1"/>
  <c r="H290" i="37"/>
  <c r="H289" i="37" s="1"/>
  <c r="I289" i="37" s="1"/>
  <c r="H24" i="37"/>
  <c r="I24" i="37" s="1"/>
  <c r="M79" i="37"/>
  <c r="C83" i="37"/>
  <c r="J86" i="37"/>
  <c r="M86" i="37"/>
  <c r="O86" i="37" s="1"/>
  <c r="O87" i="37"/>
  <c r="C87" i="37" s="1"/>
  <c r="C91" i="37"/>
  <c r="F92" i="37"/>
  <c r="C92" i="37" s="1"/>
  <c r="D86" i="37"/>
  <c r="C95" i="37"/>
  <c r="C96" i="37"/>
  <c r="C99" i="37"/>
  <c r="C100" i="37"/>
  <c r="C111" i="37"/>
  <c r="C112" i="37"/>
  <c r="C115" i="37"/>
  <c r="C116" i="37"/>
  <c r="C119" i="37"/>
  <c r="C120" i="37"/>
  <c r="C138" i="37"/>
  <c r="C142" i="37"/>
  <c r="C162" i="37"/>
  <c r="C174" i="37"/>
  <c r="G176" i="37"/>
  <c r="I176" i="37" s="1"/>
  <c r="I177" i="37"/>
  <c r="O176" i="37"/>
  <c r="N197" i="37"/>
  <c r="N54" i="37" s="1"/>
  <c r="C293" i="36"/>
  <c r="I25" i="37"/>
  <c r="C25" i="37" s="1"/>
  <c r="M290" i="37"/>
  <c r="O25" i="37"/>
  <c r="L40" i="37"/>
  <c r="C40" i="37" s="1"/>
  <c r="D57" i="37"/>
  <c r="O58" i="37"/>
  <c r="C63" i="37"/>
  <c r="H78" i="37"/>
  <c r="H55" i="37" s="1"/>
  <c r="H54" i="37" s="1"/>
  <c r="E86" i="37"/>
  <c r="E78" i="37" s="1"/>
  <c r="E55" i="37" s="1"/>
  <c r="L106" i="37"/>
  <c r="C106" i="37" s="1"/>
  <c r="I125" i="37"/>
  <c r="C125" i="37" s="1"/>
  <c r="F131" i="37"/>
  <c r="C131" i="37" s="1"/>
  <c r="C134" i="37"/>
  <c r="C135" i="37"/>
  <c r="C154" i="37"/>
  <c r="F177" i="37"/>
  <c r="E176" i="37"/>
  <c r="F176" i="37" s="1"/>
  <c r="C182" i="37"/>
  <c r="M194" i="37"/>
  <c r="O194" i="37" s="1"/>
  <c r="C194" i="37" s="1"/>
  <c r="O195" i="37"/>
  <c r="O234" i="37"/>
  <c r="I241" i="37"/>
  <c r="G234" i="37"/>
  <c r="F284" i="37"/>
  <c r="L169" i="37"/>
  <c r="O178" i="37"/>
  <c r="C195" i="37"/>
  <c r="I207" i="37"/>
  <c r="L230" i="37"/>
  <c r="J207" i="37"/>
  <c r="M254" i="37"/>
  <c r="O255" i="37"/>
  <c r="J261" i="37"/>
  <c r="L261" i="37" s="1"/>
  <c r="C261" i="37" s="1"/>
  <c r="L262" i="37"/>
  <c r="D271" i="37"/>
  <c r="F271" i="37" s="1"/>
  <c r="F272" i="37"/>
  <c r="C282" i="37"/>
  <c r="K287" i="37"/>
  <c r="O191" i="37"/>
  <c r="E198" i="37"/>
  <c r="M198" i="37"/>
  <c r="O199" i="37"/>
  <c r="I208" i="37"/>
  <c r="C222" i="37"/>
  <c r="C223" i="37"/>
  <c r="C230" i="37"/>
  <c r="F236" i="37"/>
  <c r="C236" i="37" s="1"/>
  <c r="D234" i="37"/>
  <c r="L241" i="37"/>
  <c r="C250" i="37"/>
  <c r="N272" i="37"/>
  <c r="N271" i="37" s="1"/>
  <c r="O271" i="37" s="1"/>
  <c r="C278" i="37"/>
  <c r="O282" i="37"/>
  <c r="C286" i="37"/>
  <c r="C298" i="37"/>
  <c r="F191" i="37"/>
  <c r="I201" i="37"/>
  <c r="C201" i="37" s="1"/>
  <c r="G199" i="37"/>
  <c r="O207" i="37"/>
  <c r="H197" i="37"/>
  <c r="C227" i="37"/>
  <c r="O230" i="37"/>
  <c r="J233" i="37"/>
  <c r="L233" i="37" s="1"/>
  <c r="L234" i="37"/>
  <c r="O238" i="37"/>
  <c r="C238" i="37" s="1"/>
  <c r="C243" i="37"/>
  <c r="E254" i="37"/>
  <c r="F255" i="37"/>
  <c r="C255" i="37" s="1"/>
  <c r="O262" i="37"/>
  <c r="C262" i="37" s="1"/>
  <c r="I272" i="37"/>
  <c r="O272" i="37"/>
  <c r="L274" i="37"/>
  <c r="C274" i="37" s="1"/>
  <c r="J272" i="37"/>
  <c r="C275" i="37"/>
  <c r="H287" i="37"/>
  <c r="I284" i="37"/>
  <c r="O299" i="35"/>
  <c r="L299" i="35"/>
  <c r="I299" i="35"/>
  <c r="F299" i="35"/>
  <c r="C299" i="35"/>
  <c r="O298" i="35"/>
  <c r="L298" i="35"/>
  <c r="I298" i="35"/>
  <c r="F298" i="35"/>
  <c r="C298" i="35" s="1"/>
  <c r="O297" i="35"/>
  <c r="L297" i="35"/>
  <c r="I297" i="35"/>
  <c r="F297" i="35"/>
  <c r="O296" i="35"/>
  <c r="L296" i="35"/>
  <c r="I296" i="35"/>
  <c r="F296" i="35"/>
  <c r="C296" i="35" s="1"/>
  <c r="O295" i="35"/>
  <c r="L295" i="35"/>
  <c r="I295" i="35"/>
  <c r="F295" i="35"/>
  <c r="C295" i="35"/>
  <c r="O294" i="35"/>
  <c r="L294" i="35"/>
  <c r="I294" i="35"/>
  <c r="F294" i="35"/>
  <c r="C294" i="35" s="1"/>
  <c r="O293" i="35"/>
  <c r="L293" i="35"/>
  <c r="I293" i="35"/>
  <c r="F293" i="35"/>
  <c r="O292" i="35"/>
  <c r="L292" i="35"/>
  <c r="I292" i="35"/>
  <c r="F292" i="35"/>
  <c r="O291" i="35"/>
  <c r="N291" i="35"/>
  <c r="M291" i="35"/>
  <c r="K291" i="35"/>
  <c r="J291" i="35"/>
  <c r="H291" i="35"/>
  <c r="G291" i="35"/>
  <c r="I291" i="35" s="1"/>
  <c r="F291" i="35"/>
  <c r="E291" i="35"/>
  <c r="D291" i="35"/>
  <c r="O286" i="35"/>
  <c r="L286" i="35"/>
  <c r="I286" i="35"/>
  <c r="F286" i="35"/>
  <c r="C286" i="35" s="1"/>
  <c r="O285" i="35"/>
  <c r="L285" i="35"/>
  <c r="I285" i="35"/>
  <c r="F285" i="35"/>
  <c r="N284" i="35"/>
  <c r="M284" i="35"/>
  <c r="K284" i="35"/>
  <c r="J284" i="35"/>
  <c r="H284" i="35"/>
  <c r="G284" i="35"/>
  <c r="I284" i="35" s="1"/>
  <c r="F284" i="35"/>
  <c r="E284" i="35"/>
  <c r="D284" i="35"/>
  <c r="O283" i="35"/>
  <c r="L283" i="35"/>
  <c r="I283" i="35"/>
  <c r="F283" i="35"/>
  <c r="C283" i="35"/>
  <c r="O282" i="35"/>
  <c r="N282" i="35"/>
  <c r="M282" i="35"/>
  <c r="L282" i="35"/>
  <c r="K282" i="35"/>
  <c r="J282" i="35"/>
  <c r="H282" i="35"/>
  <c r="G282" i="35"/>
  <c r="I282" i="35" s="1"/>
  <c r="E282" i="35"/>
  <c r="D282" i="35"/>
  <c r="F282" i="35" s="1"/>
  <c r="O281" i="35"/>
  <c r="L281" i="35"/>
  <c r="I281" i="35"/>
  <c r="F281" i="35"/>
  <c r="O280" i="35"/>
  <c r="L280" i="35"/>
  <c r="I280" i="35"/>
  <c r="F280" i="35"/>
  <c r="O279" i="35"/>
  <c r="O278" i="35" s="1"/>
  <c r="L279" i="35"/>
  <c r="I279" i="35"/>
  <c r="F279" i="35"/>
  <c r="C279" i="35"/>
  <c r="N278" i="35"/>
  <c r="M278" i="35"/>
  <c r="L278" i="35"/>
  <c r="K278" i="35"/>
  <c r="J278" i="35"/>
  <c r="H278" i="35"/>
  <c r="G278" i="35"/>
  <c r="E278" i="35"/>
  <c r="D278" i="35"/>
  <c r="F278" i="35" s="1"/>
  <c r="O277" i="35"/>
  <c r="L277" i="35"/>
  <c r="I277" i="35"/>
  <c r="F277" i="35"/>
  <c r="C277" i="35" s="1"/>
  <c r="O276" i="35"/>
  <c r="L276" i="35"/>
  <c r="I276" i="35"/>
  <c r="F276" i="35"/>
  <c r="C276" i="35" s="1"/>
  <c r="O275" i="35"/>
  <c r="L275" i="35"/>
  <c r="I275" i="35"/>
  <c r="F275" i="35"/>
  <c r="C275" i="35"/>
  <c r="N274" i="35"/>
  <c r="M274" i="35"/>
  <c r="O274" i="35" s="1"/>
  <c r="L274" i="35"/>
  <c r="K274" i="35"/>
  <c r="J274" i="35"/>
  <c r="H274" i="35"/>
  <c r="G274" i="35"/>
  <c r="I274" i="35" s="1"/>
  <c r="E274" i="35"/>
  <c r="D274" i="35"/>
  <c r="O273" i="35"/>
  <c r="L273" i="35"/>
  <c r="I273" i="35"/>
  <c r="F273" i="35"/>
  <c r="N272" i="35"/>
  <c r="N271" i="35" s="1"/>
  <c r="M272" i="35"/>
  <c r="O272" i="35" s="1"/>
  <c r="K272" i="35"/>
  <c r="J272" i="35"/>
  <c r="G272" i="35"/>
  <c r="E272" i="35"/>
  <c r="O271" i="35"/>
  <c r="M271" i="35"/>
  <c r="K271" i="35"/>
  <c r="G271" i="35"/>
  <c r="E271" i="35"/>
  <c r="O270" i="35"/>
  <c r="L270" i="35"/>
  <c r="I270" i="35"/>
  <c r="F270" i="35"/>
  <c r="C270" i="35" s="1"/>
  <c r="O269" i="35"/>
  <c r="L269" i="35"/>
  <c r="I269" i="35"/>
  <c r="C269" i="35" s="1"/>
  <c r="F269" i="35"/>
  <c r="O268" i="35"/>
  <c r="L268" i="35"/>
  <c r="C268" i="35" s="1"/>
  <c r="I268" i="35"/>
  <c r="F268" i="35"/>
  <c r="O267" i="35"/>
  <c r="C267" i="35" s="1"/>
  <c r="L267" i="35"/>
  <c r="I267" i="35"/>
  <c r="F267" i="35"/>
  <c r="N266" i="35"/>
  <c r="M266" i="35"/>
  <c r="O266" i="35" s="1"/>
  <c r="L266" i="35"/>
  <c r="K266" i="35"/>
  <c r="J266" i="35"/>
  <c r="H266" i="35"/>
  <c r="I266" i="35" s="1"/>
  <c r="G266" i="35"/>
  <c r="E266" i="35"/>
  <c r="D266" i="35"/>
  <c r="F266" i="35" s="1"/>
  <c r="C266" i="35" s="1"/>
  <c r="O265" i="35"/>
  <c r="L265" i="35"/>
  <c r="I265" i="35"/>
  <c r="C265" i="35" s="1"/>
  <c r="F265" i="35"/>
  <c r="O264" i="35"/>
  <c r="L264" i="35"/>
  <c r="C264" i="35" s="1"/>
  <c r="I264" i="35"/>
  <c r="F264" i="35"/>
  <c r="O263" i="35"/>
  <c r="L263" i="35"/>
  <c r="I263" i="35"/>
  <c r="F263" i="35"/>
  <c r="C263" i="35"/>
  <c r="N262" i="35"/>
  <c r="M262" i="35"/>
  <c r="O262" i="35" s="1"/>
  <c r="L262" i="35"/>
  <c r="K262" i="35"/>
  <c r="J262" i="35"/>
  <c r="H262" i="35"/>
  <c r="G262" i="35"/>
  <c r="E262" i="35"/>
  <c r="D262" i="35"/>
  <c r="N261" i="35"/>
  <c r="M261" i="35"/>
  <c r="O261" i="35" s="1"/>
  <c r="K261" i="35"/>
  <c r="J261" i="35"/>
  <c r="L261" i="35" s="1"/>
  <c r="G261" i="35"/>
  <c r="E261" i="35"/>
  <c r="O260" i="35"/>
  <c r="L260" i="35"/>
  <c r="C260" i="35" s="1"/>
  <c r="I260" i="35"/>
  <c r="F260" i="35"/>
  <c r="O259" i="35"/>
  <c r="L259" i="35"/>
  <c r="I259" i="35"/>
  <c r="F259" i="35"/>
  <c r="C259" i="35"/>
  <c r="O258" i="35"/>
  <c r="L258" i="35"/>
  <c r="I258" i="35"/>
  <c r="F258" i="35"/>
  <c r="C258" i="35" s="1"/>
  <c r="O257" i="35"/>
  <c r="L257" i="35"/>
  <c r="I257" i="35"/>
  <c r="C257" i="35" s="1"/>
  <c r="F257" i="35"/>
  <c r="O256" i="35"/>
  <c r="L256" i="35"/>
  <c r="C256" i="35" s="1"/>
  <c r="I256" i="35"/>
  <c r="F256" i="35"/>
  <c r="O255" i="35"/>
  <c r="N255" i="35"/>
  <c r="M255" i="35"/>
  <c r="K255" i="35"/>
  <c r="J255" i="35"/>
  <c r="H255" i="35"/>
  <c r="G255" i="35"/>
  <c r="E255" i="35"/>
  <c r="D255" i="35"/>
  <c r="F255" i="35" s="1"/>
  <c r="N254" i="35"/>
  <c r="M254" i="35"/>
  <c r="O254" i="35" s="1"/>
  <c r="J254" i="35"/>
  <c r="H254" i="35"/>
  <c r="E254" i="35"/>
  <c r="D254" i="35"/>
  <c r="F254" i="35" s="1"/>
  <c r="O253" i="35"/>
  <c r="L253" i="35"/>
  <c r="I253" i="35"/>
  <c r="C253" i="35" s="1"/>
  <c r="F253" i="35"/>
  <c r="O252" i="35"/>
  <c r="L252" i="35"/>
  <c r="C252" i="35" s="1"/>
  <c r="I252" i="35"/>
  <c r="F252" i="35"/>
  <c r="O251" i="35"/>
  <c r="L251" i="35"/>
  <c r="I251" i="35"/>
  <c r="F251" i="35"/>
  <c r="C251" i="35"/>
  <c r="O250" i="35"/>
  <c r="L250" i="35"/>
  <c r="I250" i="35"/>
  <c r="F250" i="35"/>
  <c r="C250" i="35" s="1"/>
  <c r="N249" i="35"/>
  <c r="M249" i="35"/>
  <c r="O249" i="35" s="1"/>
  <c r="K249" i="35"/>
  <c r="J249" i="35"/>
  <c r="L249" i="35" s="1"/>
  <c r="I249" i="35"/>
  <c r="H249" i="35"/>
  <c r="G249" i="35"/>
  <c r="E249" i="35"/>
  <c r="D249" i="35"/>
  <c r="O248" i="35"/>
  <c r="L248" i="35"/>
  <c r="I248" i="35"/>
  <c r="F248" i="35"/>
  <c r="O247" i="35"/>
  <c r="L247" i="35"/>
  <c r="I247" i="35"/>
  <c r="F247" i="35"/>
  <c r="C247" i="35"/>
  <c r="O246" i="35"/>
  <c r="L246" i="35"/>
  <c r="I246" i="35"/>
  <c r="F246" i="35"/>
  <c r="C246" i="35" s="1"/>
  <c r="O245" i="35"/>
  <c r="L245" i="35"/>
  <c r="I245" i="35"/>
  <c r="F245" i="35"/>
  <c r="O244" i="35"/>
  <c r="L244" i="35"/>
  <c r="C244" i="35" s="1"/>
  <c r="I244" i="35"/>
  <c r="F244" i="35"/>
  <c r="O243" i="35"/>
  <c r="L243" i="35"/>
  <c r="I243" i="35"/>
  <c r="F243" i="35"/>
  <c r="C243" i="35"/>
  <c r="O242" i="35"/>
  <c r="L242" i="35"/>
  <c r="I242" i="35"/>
  <c r="F242" i="35"/>
  <c r="C242" i="35" s="1"/>
  <c r="N241" i="35"/>
  <c r="M241" i="35"/>
  <c r="K241" i="35"/>
  <c r="J241" i="35"/>
  <c r="L241" i="35" s="1"/>
  <c r="I241" i="35"/>
  <c r="H241" i="35"/>
  <c r="G241" i="35"/>
  <c r="E241" i="35"/>
  <c r="D241" i="35"/>
  <c r="O240" i="35"/>
  <c r="L240" i="35"/>
  <c r="C240" i="35" s="1"/>
  <c r="I240" i="35"/>
  <c r="F240" i="35"/>
  <c r="O239" i="35"/>
  <c r="L239" i="35"/>
  <c r="I239" i="35"/>
  <c r="F239" i="35"/>
  <c r="C239" i="35"/>
  <c r="N238" i="35"/>
  <c r="M238" i="35"/>
  <c r="O238" i="35" s="1"/>
  <c r="L238" i="35"/>
  <c r="K238" i="35"/>
  <c r="J238" i="35"/>
  <c r="H238" i="35"/>
  <c r="H234" i="35" s="1"/>
  <c r="G238" i="35"/>
  <c r="E238" i="35"/>
  <c r="D238" i="35"/>
  <c r="F238" i="35" s="1"/>
  <c r="O237" i="35"/>
  <c r="L237" i="35"/>
  <c r="I237" i="35"/>
  <c r="F237" i="35"/>
  <c r="N236" i="35"/>
  <c r="N234" i="35" s="1"/>
  <c r="N233" i="35" s="1"/>
  <c r="M236" i="35"/>
  <c r="K236" i="35"/>
  <c r="J236" i="35"/>
  <c r="H236" i="35"/>
  <c r="G236" i="35"/>
  <c r="I236" i="35" s="1"/>
  <c r="F236" i="35"/>
  <c r="E236" i="35"/>
  <c r="D236" i="35"/>
  <c r="O235" i="35"/>
  <c r="L235" i="35"/>
  <c r="I235" i="35"/>
  <c r="F235" i="35"/>
  <c r="C235" i="35"/>
  <c r="K234" i="35"/>
  <c r="G234" i="35"/>
  <c r="D234" i="35"/>
  <c r="O232" i="35"/>
  <c r="L232" i="35"/>
  <c r="I232" i="35"/>
  <c r="F232" i="35"/>
  <c r="C232" i="35" s="1"/>
  <c r="O231" i="35"/>
  <c r="L231" i="35"/>
  <c r="I231" i="35"/>
  <c r="F231" i="35"/>
  <c r="C231" i="35"/>
  <c r="O230" i="35"/>
  <c r="N230" i="35"/>
  <c r="M230" i="35"/>
  <c r="L230" i="35"/>
  <c r="K230" i="35"/>
  <c r="J230" i="35"/>
  <c r="H230" i="35"/>
  <c r="H207" i="35" s="1"/>
  <c r="G230" i="35"/>
  <c r="E230" i="35"/>
  <c r="D230" i="35"/>
  <c r="O229" i="35"/>
  <c r="L229" i="35"/>
  <c r="I229" i="35"/>
  <c r="F229" i="35"/>
  <c r="C229" i="35" s="1"/>
  <c r="O228" i="35"/>
  <c r="L228" i="35"/>
  <c r="C228" i="35" s="1"/>
  <c r="I228" i="35"/>
  <c r="F228" i="35"/>
  <c r="O227" i="35"/>
  <c r="L227" i="35"/>
  <c r="I227" i="35"/>
  <c r="F227" i="35"/>
  <c r="C227" i="35"/>
  <c r="O226" i="35"/>
  <c r="L226" i="35"/>
  <c r="I226" i="35"/>
  <c r="F226" i="35"/>
  <c r="C226" i="35" s="1"/>
  <c r="O225" i="35"/>
  <c r="L225" i="35"/>
  <c r="I225" i="35"/>
  <c r="F225" i="35"/>
  <c r="O224" i="35"/>
  <c r="L224" i="35"/>
  <c r="C224" i="35" s="1"/>
  <c r="I224" i="35"/>
  <c r="F224" i="35"/>
  <c r="O223" i="35"/>
  <c r="L223" i="35"/>
  <c r="I223" i="35"/>
  <c r="F223" i="35"/>
  <c r="C223" i="35"/>
  <c r="O222" i="35"/>
  <c r="L222" i="35"/>
  <c r="I222" i="35"/>
  <c r="F222" i="35"/>
  <c r="C222" i="35" s="1"/>
  <c r="O221" i="35"/>
  <c r="L221" i="35"/>
  <c r="I221" i="35"/>
  <c r="C221" i="35" s="1"/>
  <c r="F221" i="35"/>
  <c r="O220" i="35"/>
  <c r="L220" i="35"/>
  <c r="I220" i="35"/>
  <c r="F220" i="35"/>
  <c r="O219" i="35"/>
  <c r="N219" i="35"/>
  <c r="M219" i="35"/>
  <c r="K219" i="35"/>
  <c r="L219" i="35" s="1"/>
  <c r="J219" i="35"/>
  <c r="H219" i="35"/>
  <c r="G219" i="35"/>
  <c r="I219" i="35" s="1"/>
  <c r="E219" i="35"/>
  <c r="D219" i="35"/>
  <c r="F219" i="35" s="1"/>
  <c r="C219" i="35"/>
  <c r="O218" i="35"/>
  <c r="L218" i="35"/>
  <c r="I218" i="35"/>
  <c r="F218" i="35"/>
  <c r="C218" i="35" s="1"/>
  <c r="O217" i="35"/>
  <c r="L217" i="35"/>
  <c r="I217" i="35"/>
  <c r="C217" i="35" s="1"/>
  <c r="F217" i="35"/>
  <c r="O216" i="35"/>
  <c r="L216" i="35"/>
  <c r="C216" i="35" s="1"/>
  <c r="I216" i="35"/>
  <c r="F216" i="35"/>
  <c r="O215" i="35"/>
  <c r="L215" i="35"/>
  <c r="I215" i="35"/>
  <c r="F215" i="35"/>
  <c r="C215" i="35"/>
  <c r="O214" i="35"/>
  <c r="L214" i="35"/>
  <c r="I214" i="35"/>
  <c r="F214" i="35"/>
  <c r="C214" i="35" s="1"/>
  <c r="O213" i="35"/>
  <c r="L213" i="35"/>
  <c r="I213" i="35"/>
  <c r="C213" i="35" s="1"/>
  <c r="F213" i="35"/>
  <c r="O212" i="35"/>
  <c r="L212" i="35"/>
  <c r="C212" i="35" s="1"/>
  <c r="I212" i="35"/>
  <c r="F212" i="35"/>
  <c r="O211" i="35"/>
  <c r="L211" i="35"/>
  <c r="I211" i="35"/>
  <c r="F211" i="35"/>
  <c r="C211" i="35"/>
  <c r="O210" i="35"/>
  <c r="L210" i="35"/>
  <c r="I210" i="35"/>
  <c r="F210" i="35"/>
  <c r="C210" i="35" s="1"/>
  <c r="O209" i="35"/>
  <c r="L209" i="35"/>
  <c r="I209" i="35"/>
  <c r="C209" i="35" s="1"/>
  <c r="F209" i="35"/>
  <c r="N208" i="35"/>
  <c r="M208" i="35"/>
  <c r="K208" i="35"/>
  <c r="J208" i="35"/>
  <c r="H208" i="35"/>
  <c r="G208" i="35"/>
  <c r="I208" i="35" s="1"/>
  <c r="F208" i="35"/>
  <c r="E208" i="35"/>
  <c r="D208" i="35"/>
  <c r="M207" i="35"/>
  <c r="K207" i="35"/>
  <c r="E207" i="35"/>
  <c r="O206" i="35"/>
  <c r="L206" i="35"/>
  <c r="I206" i="35"/>
  <c r="F206" i="35"/>
  <c r="C206" i="35" s="1"/>
  <c r="O205" i="35"/>
  <c r="L205" i="35"/>
  <c r="I205" i="35"/>
  <c r="C205" i="35" s="1"/>
  <c r="F205" i="35"/>
  <c r="O204" i="35"/>
  <c r="L204" i="35"/>
  <c r="I204" i="35"/>
  <c r="F204" i="35"/>
  <c r="C204" i="35" s="1"/>
  <c r="O203" i="35"/>
  <c r="L203" i="35"/>
  <c r="I203" i="35"/>
  <c r="F203" i="35"/>
  <c r="C203" i="35"/>
  <c r="O202" i="35"/>
  <c r="L202" i="35"/>
  <c r="I202" i="35"/>
  <c r="F202" i="35"/>
  <c r="C202" i="35" s="1"/>
  <c r="N201" i="35"/>
  <c r="M201" i="35"/>
  <c r="K201" i="35"/>
  <c r="J201" i="35"/>
  <c r="L201" i="35" s="1"/>
  <c r="I201" i="35"/>
  <c r="H201" i="35"/>
  <c r="G201" i="35"/>
  <c r="E201" i="35"/>
  <c r="D201" i="35"/>
  <c r="O200" i="35"/>
  <c r="L200" i="35"/>
  <c r="I200" i="35"/>
  <c r="F200" i="35"/>
  <c r="N199" i="35"/>
  <c r="K199" i="35"/>
  <c r="K198" i="35" s="1"/>
  <c r="J199" i="35"/>
  <c r="H199" i="35"/>
  <c r="G199" i="35"/>
  <c r="D199" i="35"/>
  <c r="H198" i="35"/>
  <c r="O196" i="35"/>
  <c r="L196" i="35"/>
  <c r="I196" i="35"/>
  <c r="F196" i="35"/>
  <c r="C196" i="35" s="1"/>
  <c r="O195" i="35"/>
  <c r="N195" i="35"/>
  <c r="M195" i="35"/>
  <c r="K195" i="35"/>
  <c r="J195" i="35"/>
  <c r="H195" i="35"/>
  <c r="G195" i="35"/>
  <c r="E195" i="35"/>
  <c r="D195" i="35"/>
  <c r="F195" i="35" s="1"/>
  <c r="N194" i="35"/>
  <c r="M194" i="35"/>
  <c r="O194" i="35" s="1"/>
  <c r="J194" i="35"/>
  <c r="H194" i="35"/>
  <c r="H190" i="35" s="1"/>
  <c r="E194" i="35"/>
  <c r="D194" i="35"/>
  <c r="F194" i="35" s="1"/>
  <c r="O193" i="35"/>
  <c r="L193" i="35"/>
  <c r="I193" i="35"/>
  <c r="C193" i="35" s="1"/>
  <c r="F193" i="35"/>
  <c r="O192" i="35"/>
  <c r="L192" i="35"/>
  <c r="I192" i="35"/>
  <c r="F192" i="35"/>
  <c r="O191" i="35"/>
  <c r="N191" i="35"/>
  <c r="M191" i="35"/>
  <c r="K191" i="35"/>
  <c r="J191" i="35"/>
  <c r="H191" i="35"/>
  <c r="G191" i="35"/>
  <c r="E191" i="35"/>
  <c r="D191" i="35"/>
  <c r="F191" i="35" s="1"/>
  <c r="N190" i="35"/>
  <c r="M190" i="35"/>
  <c r="O190" i="35" s="1"/>
  <c r="J190" i="35"/>
  <c r="E190" i="35"/>
  <c r="O189" i="35"/>
  <c r="L189" i="35"/>
  <c r="I189" i="35"/>
  <c r="F189" i="35"/>
  <c r="C189" i="35"/>
  <c r="O188" i="35"/>
  <c r="L188" i="35"/>
  <c r="I188" i="35"/>
  <c r="F188" i="35"/>
  <c r="C188" i="35" s="1"/>
  <c r="N187" i="35"/>
  <c r="M187" i="35"/>
  <c r="O187" i="35" s="1"/>
  <c r="L187" i="35"/>
  <c r="K187" i="35"/>
  <c r="J187" i="35"/>
  <c r="I187" i="35"/>
  <c r="H187" i="35"/>
  <c r="G187" i="35"/>
  <c r="E187" i="35"/>
  <c r="D187" i="35"/>
  <c r="F187" i="35" s="1"/>
  <c r="C187" i="35" s="1"/>
  <c r="O186" i="35"/>
  <c r="L186" i="35"/>
  <c r="I186" i="35"/>
  <c r="F186" i="35"/>
  <c r="O185" i="35"/>
  <c r="L185" i="35"/>
  <c r="I185" i="35"/>
  <c r="F185" i="35"/>
  <c r="C185" i="35"/>
  <c r="O184" i="35"/>
  <c r="L184" i="35"/>
  <c r="I184" i="35"/>
  <c r="F184" i="35"/>
  <c r="C184" i="35" s="1"/>
  <c r="O183" i="35"/>
  <c r="L183" i="35"/>
  <c r="I183" i="35"/>
  <c r="F183" i="35"/>
  <c r="C183" i="35" s="1"/>
  <c r="N182" i="35"/>
  <c r="M182" i="35"/>
  <c r="K182" i="35"/>
  <c r="J182" i="35"/>
  <c r="L182" i="35" s="1"/>
  <c r="I182" i="35"/>
  <c r="H182" i="35"/>
  <c r="G182" i="35"/>
  <c r="F182" i="35"/>
  <c r="E182" i="35"/>
  <c r="D182" i="35"/>
  <c r="O181" i="35"/>
  <c r="L181" i="35"/>
  <c r="I181" i="35"/>
  <c r="F181" i="35"/>
  <c r="C181" i="35"/>
  <c r="O180" i="35"/>
  <c r="L180" i="35"/>
  <c r="I180" i="35"/>
  <c r="F180" i="35"/>
  <c r="C180" i="35" s="1"/>
  <c r="O179" i="35"/>
  <c r="L179" i="35"/>
  <c r="I179" i="35"/>
  <c r="F179" i="35"/>
  <c r="C179" i="35" s="1"/>
  <c r="N178" i="35"/>
  <c r="N177" i="35" s="1"/>
  <c r="N176" i="35" s="1"/>
  <c r="M178" i="35"/>
  <c r="M177" i="35" s="1"/>
  <c r="M176" i="35" s="1"/>
  <c r="K178" i="35"/>
  <c r="J178" i="35"/>
  <c r="I178" i="35"/>
  <c r="H178" i="35"/>
  <c r="H177" i="35" s="1"/>
  <c r="H176" i="35" s="1"/>
  <c r="G178" i="35"/>
  <c r="F178" i="35"/>
  <c r="E178" i="35"/>
  <c r="E177" i="35" s="1"/>
  <c r="E176" i="35" s="1"/>
  <c r="D178" i="35"/>
  <c r="D177" i="35" s="1"/>
  <c r="K177" i="35"/>
  <c r="K176" i="35" s="1"/>
  <c r="G177" i="35"/>
  <c r="D176" i="35"/>
  <c r="F176" i="35" s="1"/>
  <c r="O175" i="35"/>
  <c r="L175" i="35"/>
  <c r="I175" i="35"/>
  <c r="F175" i="35"/>
  <c r="C175" i="35" s="1"/>
  <c r="O174" i="35"/>
  <c r="L174" i="35"/>
  <c r="I174" i="35"/>
  <c r="F174" i="35"/>
  <c r="C174" i="35" s="1"/>
  <c r="O173" i="35"/>
  <c r="L173" i="35"/>
  <c r="I173" i="35"/>
  <c r="F173" i="35"/>
  <c r="C173" i="35"/>
  <c r="O172" i="35"/>
  <c r="L172" i="35"/>
  <c r="I172" i="35"/>
  <c r="F172" i="35"/>
  <c r="C172" i="35" s="1"/>
  <c r="O171" i="35"/>
  <c r="L171" i="35"/>
  <c r="I171" i="35"/>
  <c r="F171" i="35"/>
  <c r="O170" i="35"/>
  <c r="L170" i="35"/>
  <c r="I170" i="35"/>
  <c r="F170" i="35"/>
  <c r="C170" i="35" s="1"/>
  <c r="O169" i="35"/>
  <c r="N169" i="35"/>
  <c r="N168" i="35" s="1"/>
  <c r="M169" i="35"/>
  <c r="M168" i="35" s="1"/>
  <c r="O168" i="35" s="1"/>
  <c r="K169" i="35"/>
  <c r="K168" i="35" s="1"/>
  <c r="J169" i="35"/>
  <c r="J168" i="35" s="1"/>
  <c r="H169" i="35"/>
  <c r="G169" i="35"/>
  <c r="F169" i="35"/>
  <c r="E169" i="35"/>
  <c r="E168" i="35" s="1"/>
  <c r="D169" i="35"/>
  <c r="L168" i="35"/>
  <c r="H168" i="35"/>
  <c r="D168" i="35"/>
  <c r="F168" i="35" s="1"/>
  <c r="O167" i="35"/>
  <c r="L167" i="35"/>
  <c r="I167" i="35"/>
  <c r="F167" i="35"/>
  <c r="C167" i="35" s="1"/>
  <c r="O166" i="35"/>
  <c r="L166" i="35"/>
  <c r="I166" i="35"/>
  <c r="F166" i="35"/>
  <c r="O165" i="35"/>
  <c r="L165" i="35"/>
  <c r="I165" i="35"/>
  <c r="F165" i="35"/>
  <c r="C165" i="35"/>
  <c r="O164" i="35"/>
  <c r="L164" i="35"/>
  <c r="I164" i="35"/>
  <c r="F164" i="35"/>
  <c r="C164" i="35" s="1"/>
  <c r="N163" i="35"/>
  <c r="M163" i="35"/>
  <c r="O163" i="35" s="1"/>
  <c r="L163" i="35"/>
  <c r="K163" i="35"/>
  <c r="J163" i="35"/>
  <c r="I163" i="35"/>
  <c r="H163" i="35"/>
  <c r="G163" i="35"/>
  <c r="E163" i="35"/>
  <c r="D163" i="35"/>
  <c r="O162" i="35"/>
  <c r="L162" i="35"/>
  <c r="I162" i="35"/>
  <c r="F162" i="35"/>
  <c r="O161" i="35"/>
  <c r="L161" i="35"/>
  <c r="I161" i="35"/>
  <c r="F161" i="35"/>
  <c r="C161" i="35"/>
  <c r="O160" i="35"/>
  <c r="L160" i="35"/>
  <c r="I160" i="35"/>
  <c r="F160" i="35"/>
  <c r="C160" i="35" s="1"/>
  <c r="O159" i="35"/>
  <c r="L159" i="35"/>
  <c r="I159" i="35"/>
  <c r="F159" i="35"/>
  <c r="C159" i="35" s="1"/>
  <c r="O158" i="35"/>
  <c r="L158" i="35"/>
  <c r="I158" i="35"/>
  <c r="F158" i="35"/>
  <c r="O157" i="35"/>
  <c r="L157" i="35"/>
  <c r="I157" i="35"/>
  <c r="F157" i="35"/>
  <c r="C157" i="35"/>
  <c r="O156" i="35"/>
  <c r="L156" i="35"/>
  <c r="I156" i="35"/>
  <c r="F156" i="35"/>
  <c r="C156" i="35" s="1"/>
  <c r="O155" i="35"/>
  <c r="L155" i="35"/>
  <c r="I155" i="35"/>
  <c r="F155" i="35"/>
  <c r="C155" i="35" s="1"/>
  <c r="N154" i="35"/>
  <c r="M154" i="35"/>
  <c r="K154" i="35"/>
  <c r="J154" i="35"/>
  <c r="L154" i="35" s="1"/>
  <c r="I154" i="35"/>
  <c r="H154" i="35"/>
  <c r="G154" i="35"/>
  <c r="F154" i="35"/>
  <c r="E154" i="35"/>
  <c r="D154" i="35"/>
  <c r="O153" i="35"/>
  <c r="L153" i="35"/>
  <c r="I153" i="35"/>
  <c r="F153" i="35"/>
  <c r="C153" i="35"/>
  <c r="O152" i="35"/>
  <c r="L152" i="35"/>
  <c r="I152" i="35"/>
  <c r="F152" i="35"/>
  <c r="C152" i="35" s="1"/>
  <c r="O151" i="35"/>
  <c r="L151" i="35"/>
  <c r="I151" i="35"/>
  <c r="F151" i="35"/>
  <c r="C151" i="35" s="1"/>
  <c r="O150" i="35"/>
  <c r="L150" i="35"/>
  <c r="I150" i="35"/>
  <c r="F150" i="35"/>
  <c r="O149" i="35"/>
  <c r="L149" i="35"/>
  <c r="I149" i="35"/>
  <c r="F149" i="35"/>
  <c r="C149" i="35"/>
  <c r="O148" i="35"/>
  <c r="L148" i="35"/>
  <c r="I148" i="35"/>
  <c r="F148" i="35"/>
  <c r="C148" i="35" s="1"/>
  <c r="N147" i="35"/>
  <c r="M147" i="35"/>
  <c r="O147" i="35" s="1"/>
  <c r="L147" i="35"/>
  <c r="K147" i="35"/>
  <c r="J147" i="35"/>
  <c r="I147" i="35"/>
  <c r="H147" i="35"/>
  <c r="G147" i="35"/>
  <c r="E147" i="35"/>
  <c r="D147" i="35"/>
  <c r="O146" i="35"/>
  <c r="L146" i="35"/>
  <c r="I146" i="35"/>
  <c r="F146" i="35"/>
  <c r="O145" i="35"/>
  <c r="L145" i="35"/>
  <c r="I145" i="35"/>
  <c r="F145" i="35"/>
  <c r="C145" i="35"/>
  <c r="O144" i="35"/>
  <c r="N144" i="35"/>
  <c r="M144" i="35"/>
  <c r="L144" i="35"/>
  <c r="K144" i="35"/>
  <c r="J144" i="35"/>
  <c r="H144" i="35"/>
  <c r="G144" i="35"/>
  <c r="I144" i="35" s="1"/>
  <c r="E144" i="35"/>
  <c r="D144" i="35"/>
  <c r="F144" i="35" s="1"/>
  <c r="C144" i="35" s="1"/>
  <c r="O143" i="35"/>
  <c r="L143" i="35"/>
  <c r="I143" i="35"/>
  <c r="F143" i="35"/>
  <c r="O142" i="35"/>
  <c r="L142" i="35"/>
  <c r="I142" i="35"/>
  <c r="F142" i="35"/>
  <c r="C142" i="35" s="1"/>
  <c r="O141" i="35"/>
  <c r="L141" i="35"/>
  <c r="I141" i="35"/>
  <c r="F141" i="35"/>
  <c r="C141" i="35"/>
  <c r="O140" i="35"/>
  <c r="L140" i="35"/>
  <c r="I140" i="35"/>
  <c r="F140" i="35"/>
  <c r="C140" i="35" s="1"/>
  <c r="N139" i="35"/>
  <c r="M139" i="35"/>
  <c r="O139" i="35" s="1"/>
  <c r="L139" i="35"/>
  <c r="K139" i="35"/>
  <c r="J139" i="35"/>
  <c r="I139" i="35"/>
  <c r="H139" i="35"/>
  <c r="G139" i="35"/>
  <c r="E139" i="35"/>
  <c r="D139" i="35"/>
  <c r="F139" i="35" s="1"/>
  <c r="C139" i="35" s="1"/>
  <c r="O138" i="35"/>
  <c r="L138" i="35"/>
  <c r="I138" i="35"/>
  <c r="F138" i="35"/>
  <c r="C138" i="35" s="1"/>
  <c r="O137" i="35"/>
  <c r="L137" i="35"/>
  <c r="I137" i="35"/>
  <c r="F137" i="35"/>
  <c r="C137" i="35"/>
  <c r="O136" i="35"/>
  <c r="L136" i="35"/>
  <c r="I136" i="35"/>
  <c r="F136" i="35"/>
  <c r="C136" i="35" s="1"/>
  <c r="O135" i="35"/>
  <c r="L135" i="35"/>
  <c r="I135" i="35"/>
  <c r="F135" i="35"/>
  <c r="N134" i="35"/>
  <c r="M134" i="35"/>
  <c r="K134" i="35"/>
  <c r="J134" i="35"/>
  <c r="I134" i="35"/>
  <c r="H134" i="35"/>
  <c r="H133" i="35" s="1"/>
  <c r="G134" i="35"/>
  <c r="F134" i="35"/>
  <c r="E134" i="35"/>
  <c r="D134" i="35"/>
  <c r="K133" i="35"/>
  <c r="G133" i="35"/>
  <c r="O132" i="35"/>
  <c r="L132" i="35"/>
  <c r="I132" i="35"/>
  <c r="F132" i="35"/>
  <c r="C132" i="35"/>
  <c r="N131" i="35"/>
  <c r="M131" i="35"/>
  <c r="O131" i="35" s="1"/>
  <c r="L131" i="35"/>
  <c r="K131" i="35"/>
  <c r="J131" i="35"/>
  <c r="H131" i="35"/>
  <c r="I131" i="35" s="1"/>
  <c r="G131" i="35"/>
  <c r="E131" i="35"/>
  <c r="D131" i="35"/>
  <c r="O130" i="35"/>
  <c r="L130" i="35"/>
  <c r="I130" i="35"/>
  <c r="F130" i="35"/>
  <c r="O129" i="35"/>
  <c r="L129" i="35"/>
  <c r="C129" i="35" s="1"/>
  <c r="I129" i="35"/>
  <c r="F129" i="35"/>
  <c r="O128" i="35"/>
  <c r="L128" i="35"/>
  <c r="I128" i="35"/>
  <c r="F128" i="35"/>
  <c r="C128" i="35"/>
  <c r="O127" i="35"/>
  <c r="L127" i="35"/>
  <c r="I127" i="35"/>
  <c r="F127" i="35"/>
  <c r="C127" i="35" s="1"/>
  <c r="O126" i="35"/>
  <c r="L126" i="35"/>
  <c r="I126" i="35"/>
  <c r="F126" i="35"/>
  <c r="C126" i="35" s="1"/>
  <c r="O125" i="35"/>
  <c r="N125" i="35"/>
  <c r="M125" i="35"/>
  <c r="K125" i="35"/>
  <c r="J125" i="35"/>
  <c r="H125" i="35"/>
  <c r="G125" i="35"/>
  <c r="I125" i="35" s="1"/>
  <c r="F125" i="35"/>
  <c r="E125" i="35"/>
  <c r="D125" i="35"/>
  <c r="O124" i="35"/>
  <c r="C124" i="35" s="1"/>
  <c r="L124" i="35"/>
  <c r="I124" i="35"/>
  <c r="F124" i="35"/>
  <c r="O123" i="35"/>
  <c r="L123" i="35"/>
  <c r="I123" i="35"/>
  <c r="F123" i="35"/>
  <c r="C123" i="35" s="1"/>
  <c r="O122" i="35"/>
  <c r="L122" i="35"/>
  <c r="I122" i="35"/>
  <c r="F122" i="35"/>
  <c r="C122" i="35" s="1"/>
  <c r="O121" i="35"/>
  <c r="L121" i="35"/>
  <c r="I121" i="35"/>
  <c r="F121" i="35"/>
  <c r="C121" i="35"/>
  <c r="O120" i="35"/>
  <c r="L120" i="35"/>
  <c r="I120" i="35"/>
  <c r="F120" i="35"/>
  <c r="C120" i="35" s="1"/>
  <c r="N119" i="35"/>
  <c r="M119" i="35"/>
  <c r="O119" i="35" s="1"/>
  <c r="L119" i="35"/>
  <c r="K119" i="35"/>
  <c r="J119" i="35"/>
  <c r="I119" i="35"/>
  <c r="H119" i="35"/>
  <c r="G119" i="35"/>
  <c r="E119" i="35"/>
  <c r="D119" i="35"/>
  <c r="F119" i="35" s="1"/>
  <c r="C119" i="35" s="1"/>
  <c r="O118" i="35"/>
  <c r="L118" i="35"/>
  <c r="I118" i="35"/>
  <c r="F118" i="35"/>
  <c r="C118" i="35" s="1"/>
  <c r="O117" i="35"/>
  <c r="L117" i="35"/>
  <c r="I117" i="35"/>
  <c r="F117" i="35"/>
  <c r="C117" i="35"/>
  <c r="O116" i="35"/>
  <c r="L116" i="35"/>
  <c r="I116" i="35"/>
  <c r="F116" i="35"/>
  <c r="C116" i="35" s="1"/>
  <c r="N115" i="35"/>
  <c r="M115" i="35"/>
  <c r="O115" i="35" s="1"/>
  <c r="L115" i="35"/>
  <c r="K115" i="35"/>
  <c r="J115" i="35"/>
  <c r="I115" i="35"/>
  <c r="H115" i="35"/>
  <c r="G115" i="35"/>
  <c r="E115" i="35"/>
  <c r="D115" i="35"/>
  <c r="F115" i="35" s="1"/>
  <c r="C115" i="35" s="1"/>
  <c r="O114" i="35"/>
  <c r="L114" i="35"/>
  <c r="I114" i="35"/>
  <c r="F114" i="35"/>
  <c r="C114" i="35" s="1"/>
  <c r="O113" i="35"/>
  <c r="L113" i="35"/>
  <c r="I113" i="35"/>
  <c r="F113" i="35"/>
  <c r="C113" i="35"/>
  <c r="O112" i="35"/>
  <c r="L112" i="35"/>
  <c r="I112" i="35"/>
  <c r="F112" i="35"/>
  <c r="C112" i="35" s="1"/>
  <c r="O111" i="35"/>
  <c r="L111" i="35"/>
  <c r="I111" i="35"/>
  <c r="F111" i="35"/>
  <c r="O110" i="35"/>
  <c r="L110" i="35"/>
  <c r="I110" i="35"/>
  <c r="F110" i="35"/>
  <c r="O109" i="35"/>
  <c r="L109" i="35"/>
  <c r="C109" i="35" s="1"/>
  <c r="I109" i="35"/>
  <c r="F109" i="35"/>
  <c r="O108" i="35"/>
  <c r="L108" i="35"/>
  <c r="I108" i="35"/>
  <c r="F108" i="35"/>
  <c r="C108" i="35"/>
  <c r="O107" i="35"/>
  <c r="L107" i="35"/>
  <c r="I107" i="35"/>
  <c r="F107" i="35"/>
  <c r="C107" i="35" s="1"/>
  <c r="N106" i="35"/>
  <c r="M106" i="35"/>
  <c r="K106" i="35"/>
  <c r="J106" i="35"/>
  <c r="L106" i="35" s="1"/>
  <c r="I106" i="35"/>
  <c r="H106" i="35"/>
  <c r="G106" i="35"/>
  <c r="F106" i="35"/>
  <c r="E106" i="35"/>
  <c r="D106" i="35"/>
  <c r="O105" i="35"/>
  <c r="L105" i="35"/>
  <c r="C105" i="35" s="1"/>
  <c r="I105" i="35"/>
  <c r="F105" i="35"/>
  <c r="O104" i="35"/>
  <c r="L104" i="35"/>
  <c r="I104" i="35"/>
  <c r="F104" i="35"/>
  <c r="C104" i="35"/>
  <c r="O103" i="35"/>
  <c r="L103" i="35"/>
  <c r="I103" i="35"/>
  <c r="F103" i="35"/>
  <c r="C103" i="35" s="1"/>
  <c r="O102" i="35"/>
  <c r="L102" i="35"/>
  <c r="I102" i="35"/>
  <c r="F102" i="35"/>
  <c r="C102" i="35" s="1"/>
  <c r="O101" i="35"/>
  <c r="L101" i="35"/>
  <c r="I101" i="35"/>
  <c r="F101" i="35"/>
  <c r="C101" i="35"/>
  <c r="O100" i="35"/>
  <c r="L100" i="35"/>
  <c r="I100" i="35"/>
  <c r="F100" i="35"/>
  <c r="C100" i="35" s="1"/>
  <c r="O99" i="35"/>
  <c r="L99" i="35"/>
  <c r="I99" i="35"/>
  <c r="C99" i="35" s="1"/>
  <c r="F99" i="35"/>
  <c r="N98" i="35"/>
  <c r="M98" i="35"/>
  <c r="K98" i="35"/>
  <c r="J98" i="35"/>
  <c r="L98" i="35" s="1"/>
  <c r="I98" i="35"/>
  <c r="H98" i="35"/>
  <c r="G98" i="35"/>
  <c r="F98" i="35"/>
  <c r="E98" i="35"/>
  <c r="D98" i="35"/>
  <c r="O97" i="35"/>
  <c r="L97" i="35"/>
  <c r="I97" i="35"/>
  <c r="C97" i="35" s="1"/>
  <c r="F97" i="35"/>
  <c r="O96" i="35"/>
  <c r="C96" i="35" s="1"/>
  <c r="L96" i="35"/>
  <c r="I96" i="35"/>
  <c r="F96" i="35"/>
  <c r="O95" i="35"/>
  <c r="L95" i="35"/>
  <c r="I95" i="35"/>
  <c r="F95" i="35"/>
  <c r="C95" i="35" s="1"/>
  <c r="O94" i="35"/>
  <c r="L94" i="35"/>
  <c r="I94" i="35"/>
  <c r="F94" i="35"/>
  <c r="O93" i="35"/>
  <c r="L93" i="35"/>
  <c r="I93" i="35"/>
  <c r="C93" i="35" s="1"/>
  <c r="F93" i="35"/>
  <c r="N92" i="35"/>
  <c r="N86" i="35" s="1"/>
  <c r="M92" i="35"/>
  <c r="K92" i="35"/>
  <c r="J92" i="35"/>
  <c r="J86" i="35" s="1"/>
  <c r="H92" i="35"/>
  <c r="G92" i="35"/>
  <c r="E92" i="35"/>
  <c r="D92" i="35"/>
  <c r="F92" i="35" s="1"/>
  <c r="O91" i="35"/>
  <c r="L91" i="35"/>
  <c r="I91" i="35"/>
  <c r="C91" i="35" s="1"/>
  <c r="F91" i="35"/>
  <c r="O90" i="35"/>
  <c r="L90" i="35"/>
  <c r="I90" i="35"/>
  <c r="F90" i="35"/>
  <c r="O89" i="35"/>
  <c r="L89" i="35"/>
  <c r="I89" i="35"/>
  <c r="F89" i="35"/>
  <c r="C89" i="35"/>
  <c r="O88" i="35"/>
  <c r="L88" i="35"/>
  <c r="I88" i="35"/>
  <c r="F88" i="35"/>
  <c r="C88" i="35" s="1"/>
  <c r="N87" i="35"/>
  <c r="M87" i="35"/>
  <c r="O87" i="35" s="1"/>
  <c r="L87" i="35"/>
  <c r="K87" i="35"/>
  <c r="J87" i="35"/>
  <c r="I87" i="35"/>
  <c r="H87" i="35"/>
  <c r="H86" i="35" s="1"/>
  <c r="I86" i="35" s="1"/>
  <c r="G87" i="35"/>
  <c r="G86" i="35" s="1"/>
  <c r="E87" i="35"/>
  <c r="D87" i="35"/>
  <c r="F87" i="35" s="1"/>
  <c r="C87" i="35" s="1"/>
  <c r="E86" i="35"/>
  <c r="O85" i="35"/>
  <c r="L85" i="35"/>
  <c r="I85" i="35"/>
  <c r="C85" i="35" s="1"/>
  <c r="F85" i="35"/>
  <c r="O84" i="35"/>
  <c r="L84" i="35"/>
  <c r="I84" i="35"/>
  <c r="E84" i="35"/>
  <c r="F84" i="35" s="1"/>
  <c r="C84" i="35" s="1"/>
  <c r="N83" i="35"/>
  <c r="M83" i="35"/>
  <c r="O83" i="35" s="1"/>
  <c r="L83" i="35"/>
  <c r="K83" i="35"/>
  <c r="J83" i="35"/>
  <c r="H83" i="35"/>
  <c r="I83" i="35" s="1"/>
  <c r="G83" i="35"/>
  <c r="D83" i="35"/>
  <c r="O82" i="35"/>
  <c r="L82" i="35"/>
  <c r="I82" i="35"/>
  <c r="F82" i="35"/>
  <c r="C82" i="35" s="1"/>
  <c r="O81" i="35"/>
  <c r="L81" i="35"/>
  <c r="I81" i="35"/>
  <c r="F81" i="35"/>
  <c r="C81" i="35" s="1"/>
  <c r="N80" i="35"/>
  <c r="N79" i="35" s="1"/>
  <c r="M80" i="35"/>
  <c r="M79" i="35" s="1"/>
  <c r="K80" i="35"/>
  <c r="J80" i="35"/>
  <c r="J79" i="35" s="1"/>
  <c r="I80" i="35"/>
  <c r="H80" i="35"/>
  <c r="G80" i="35"/>
  <c r="F80" i="35"/>
  <c r="E80" i="35"/>
  <c r="D80" i="35"/>
  <c r="K79" i="35"/>
  <c r="G79" i="35"/>
  <c r="O77" i="35"/>
  <c r="L77" i="35"/>
  <c r="I77" i="35"/>
  <c r="F77" i="35"/>
  <c r="C77" i="35" s="1"/>
  <c r="O76" i="35"/>
  <c r="L76" i="35"/>
  <c r="I76" i="35"/>
  <c r="C76" i="35" s="1"/>
  <c r="F76" i="35"/>
  <c r="O75" i="35"/>
  <c r="C75" i="35" s="1"/>
  <c r="L75" i="35"/>
  <c r="I75" i="35"/>
  <c r="F75" i="35"/>
  <c r="O74" i="35"/>
  <c r="L74" i="35"/>
  <c r="I74" i="35"/>
  <c r="F74" i="35"/>
  <c r="C74" i="35" s="1"/>
  <c r="O73" i="35"/>
  <c r="L73" i="35"/>
  <c r="I73" i="35"/>
  <c r="F73" i="35"/>
  <c r="C73" i="35" s="1"/>
  <c r="N72" i="35"/>
  <c r="N70" i="35" s="1"/>
  <c r="M72" i="35"/>
  <c r="O72" i="35" s="1"/>
  <c r="K72" i="35"/>
  <c r="J72" i="35"/>
  <c r="L72" i="35" s="1"/>
  <c r="I72" i="35"/>
  <c r="H72" i="35"/>
  <c r="G72" i="35"/>
  <c r="F72" i="35"/>
  <c r="C72" i="35" s="1"/>
  <c r="E72" i="35"/>
  <c r="E70" i="35" s="1"/>
  <c r="D72" i="35"/>
  <c r="O71" i="35"/>
  <c r="L71" i="35"/>
  <c r="I71" i="35"/>
  <c r="F71" i="35"/>
  <c r="C71" i="35"/>
  <c r="K70" i="35"/>
  <c r="H70" i="35"/>
  <c r="G70" i="35"/>
  <c r="I70" i="35" s="1"/>
  <c r="D70" i="35"/>
  <c r="F70" i="35" s="1"/>
  <c r="O69" i="35"/>
  <c r="L69" i="35"/>
  <c r="I69" i="35"/>
  <c r="F69" i="35"/>
  <c r="C69" i="35" s="1"/>
  <c r="O68" i="35"/>
  <c r="L68" i="35"/>
  <c r="I68" i="35"/>
  <c r="C68" i="35" s="1"/>
  <c r="F68" i="35"/>
  <c r="O67" i="35"/>
  <c r="L67" i="35"/>
  <c r="I67" i="35"/>
  <c r="F67" i="35"/>
  <c r="C67" i="35"/>
  <c r="O66" i="35"/>
  <c r="L66" i="35"/>
  <c r="I66" i="35"/>
  <c r="F66" i="35"/>
  <c r="C66" i="35" s="1"/>
  <c r="E66" i="35"/>
  <c r="O65" i="35"/>
  <c r="L65" i="35"/>
  <c r="I65" i="35"/>
  <c r="C65" i="35" s="1"/>
  <c r="F65" i="35"/>
  <c r="O64" i="35"/>
  <c r="C64" i="35" s="1"/>
  <c r="L64" i="35"/>
  <c r="I64" i="35"/>
  <c r="F64" i="35"/>
  <c r="O63" i="35"/>
  <c r="L63" i="35"/>
  <c r="I63" i="35"/>
  <c r="F63" i="35"/>
  <c r="C63" i="35" s="1"/>
  <c r="O62" i="35"/>
  <c r="L62" i="35"/>
  <c r="I62" i="35"/>
  <c r="F62" i="35"/>
  <c r="C62" i="35" s="1"/>
  <c r="N61" i="35"/>
  <c r="M61" i="35"/>
  <c r="O61" i="35" s="1"/>
  <c r="K61" i="35"/>
  <c r="J61" i="35"/>
  <c r="L61" i="35" s="1"/>
  <c r="I61" i="35"/>
  <c r="H61" i="35"/>
  <c r="G61" i="35"/>
  <c r="F61" i="35"/>
  <c r="E61" i="35"/>
  <c r="D61" i="35"/>
  <c r="O60" i="35"/>
  <c r="L60" i="35"/>
  <c r="I60" i="35"/>
  <c r="F60" i="35"/>
  <c r="C60" i="35"/>
  <c r="O59" i="35"/>
  <c r="L59" i="35"/>
  <c r="I59" i="35"/>
  <c r="F59" i="35"/>
  <c r="C59" i="35" s="1"/>
  <c r="N58" i="35"/>
  <c r="M58" i="35"/>
  <c r="M57" i="35" s="1"/>
  <c r="L58" i="35"/>
  <c r="K58" i="35"/>
  <c r="J58" i="35"/>
  <c r="I58" i="35"/>
  <c r="H58" i="35"/>
  <c r="H57" i="35" s="1"/>
  <c r="G58" i="35"/>
  <c r="E58" i="35"/>
  <c r="E57" i="35" s="1"/>
  <c r="E56" i="35" s="1"/>
  <c r="D58" i="35"/>
  <c r="D57" i="35" s="1"/>
  <c r="N57" i="35"/>
  <c r="N56" i="35" s="1"/>
  <c r="K57" i="35"/>
  <c r="J57" i="35"/>
  <c r="G57" i="35"/>
  <c r="K56" i="35"/>
  <c r="G56" i="35"/>
  <c r="O50" i="35"/>
  <c r="C50" i="35" s="1"/>
  <c r="O49" i="35"/>
  <c r="C49" i="35"/>
  <c r="O48" i="35"/>
  <c r="C48" i="35" s="1"/>
  <c r="N48" i="35"/>
  <c r="M48" i="35"/>
  <c r="L47" i="35"/>
  <c r="I47" i="35"/>
  <c r="C47" i="35" s="1"/>
  <c r="F47" i="35"/>
  <c r="L46" i="35"/>
  <c r="K46" i="35"/>
  <c r="J46" i="35"/>
  <c r="H46" i="35"/>
  <c r="G46" i="35"/>
  <c r="I46" i="35" s="1"/>
  <c r="E46" i="35"/>
  <c r="D46" i="35"/>
  <c r="F46" i="35" s="1"/>
  <c r="C46" i="35" s="1"/>
  <c r="F45" i="35"/>
  <c r="C45" i="35"/>
  <c r="L44" i="35"/>
  <c r="C44" i="35" s="1"/>
  <c r="L43" i="35"/>
  <c r="C43" i="35"/>
  <c r="L42" i="35"/>
  <c r="C42" i="35" s="1"/>
  <c r="L41" i="35"/>
  <c r="C41" i="35"/>
  <c r="L40" i="35"/>
  <c r="C40" i="35" s="1"/>
  <c r="K40" i="35"/>
  <c r="J40" i="35"/>
  <c r="L39" i="35"/>
  <c r="C39" i="35" s="1"/>
  <c r="L38" i="35"/>
  <c r="C38" i="35"/>
  <c r="L37" i="35"/>
  <c r="C37" i="35" s="1"/>
  <c r="K37" i="35"/>
  <c r="J37" i="35"/>
  <c r="L36" i="35"/>
  <c r="C36" i="35" s="1"/>
  <c r="K35" i="35"/>
  <c r="J35" i="35"/>
  <c r="L35" i="35" s="1"/>
  <c r="C35" i="35" s="1"/>
  <c r="L34" i="35"/>
  <c r="C34" i="35"/>
  <c r="L33" i="35"/>
  <c r="C33" i="35" s="1"/>
  <c r="L32" i="35"/>
  <c r="C32" i="35"/>
  <c r="L31" i="35"/>
  <c r="C31" i="35" s="1"/>
  <c r="K31" i="35"/>
  <c r="J31" i="35"/>
  <c r="K30" i="35"/>
  <c r="F29" i="35"/>
  <c r="C29" i="35" s="1"/>
  <c r="I28" i="35"/>
  <c r="O27" i="35"/>
  <c r="L27" i="35"/>
  <c r="I27" i="35"/>
  <c r="F27" i="35"/>
  <c r="C27" i="35" s="1"/>
  <c r="O26" i="35"/>
  <c r="L26" i="35"/>
  <c r="I26" i="35"/>
  <c r="F26" i="35"/>
  <c r="C26" i="35"/>
  <c r="O25" i="35"/>
  <c r="N25" i="35"/>
  <c r="N290" i="35" s="1"/>
  <c r="N289" i="35" s="1"/>
  <c r="M25" i="35"/>
  <c r="M290" i="35" s="1"/>
  <c r="L25" i="35"/>
  <c r="K25" i="35"/>
  <c r="K290" i="35" s="1"/>
  <c r="K289" i="35" s="1"/>
  <c r="J25" i="35"/>
  <c r="J290" i="35" s="1"/>
  <c r="H25" i="35"/>
  <c r="H290" i="35" s="1"/>
  <c r="H289" i="35" s="1"/>
  <c r="G25" i="35"/>
  <c r="G290" i="35" s="1"/>
  <c r="E25" i="35"/>
  <c r="E290" i="35" s="1"/>
  <c r="E289" i="35" s="1"/>
  <c r="D25" i="35"/>
  <c r="D290" i="35" s="1"/>
  <c r="M24" i="35"/>
  <c r="H288" i="37" l="1"/>
  <c r="H53" i="37"/>
  <c r="N287" i="36"/>
  <c r="N55" i="36"/>
  <c r="N54" i="36" s="1"/>
  <c r="N53" i="37"/>
  <c r="N288" i="37"/>
  <c r="J271" i="37"/>
  <c r="L272" i="37"/>
  <c r="G198" i="37"/>
  <c r="I199" i="37"/>
  <c r="C199" i="37" s="1"/>
  <c r="O198" i="37"/>
  <c r="M190" i="37"/>
  <c r="O190" i="37" s="1"/>
  <c r="C190" i="37" s="1"/>
  <c r="C272" i="37"/>
  <c r="C284" i="37"/>
  <c r="C290" i="37" s="1"/>
  <c r="C289" i="37" s="1"/>
  <c r="C241" i="37"/>
  <c r="M289" i="37"/>
  <c r="O289" i="37" s="1"/>
  <c r="O290" i="37"/>
  <c r="M78" i="37"/>
  <c r="O78" i="37" s="1"/>
  <c r="O79" i="37"/>
  <c r="L56" i="37"/>
  <c r="C58" i="37"/>
  <c r="J289" i="37"/>
  <c r="L289" i="37" s="1"/>
  <c r="L290" i="37"/>
  <c r="L254" i="36"/>
  <c r="C254" i="36" s="1"/>
  <c r="K233" i="36"/>
  <c r="O78" i="36"/>
  <c r="L290" i="36"/>
  <c r="J289" i="36"/>
  <c r="L289" i="36" s="1"/>
  <c r="H197" i="36"/>
  <c r="H54" i="36" s="1"/>
  <c r="D233" i="37"/>
  <c r="F234" i="37"/>
  <c r="C234" i="37" s="1"/>
  <c r="I290" i="37"/>
  <c r="M233" i="37"/>
  <c r="O254" i="37"/>
  <c r="F57" i="37"/>
  <c r="D56" i="37"/>
  <c r="F86" i="37"/>
  <c r="D289" i="37"/>
  <c r="F289" i="37" s="1"/>
  <c r="F290" i="37"/>
  <c r="C169" i="37"/>
  <c r="J176" i="37"/>
  <c r="L176" i="37" s="1"/>
  <c r="C176" i="37" s="1"/>
  <c r="L177" i="37"/>
  <c r="K55" i="37"/>
  <c r="K54" i="37" s="1"/>
  <c r="K53" i="37" s="1"/>
  <c r="K288" i="37"/>
  <c r="K24" i="37"/>
  <c r="L24" i="37" s="1"/>
  <c r="C24" i="37" s="1"/>
  <c r="C72" i="37"/>
  <c r="I199" i="36"/>
  <c r="C199" i="36" s="1"/>
  <c r="G198" i="36"/>
  <c r="C25" i="36"/>
  <c r="C290" i="36" s="1"/>
  <c r="C289" i="36" s="1"/>
  <c r="G233" i="36"/>
  <c r="I234" i="36"/>
  <c r="J55" i="36"/>
  <c r="K198" i="36"/>
  <c r="C191" i="37"/>
  <c r="L207" i="37"/>
  <c r="J198" i="37"/>
  <c r="N287" i="37"/>
  <c r="C177" i="37"/>
  <c r="L86" i="37"/>
  <c r="J78" i="37"/>
  <c r="L78" i="37" s="1"/>
  <c r="C208" i="37"/>
  <c r="C133" i="37"/>
  <c r="O272" i="36"/>
  <c r="M271" i="36"/>
  <c r="O70" i="37"/>
  <c r="C70" i="37" s="1"/>
  <c r="M56" i="37"/>
  <c r="C261" i="36"/>
  <c r="M197" i="36"/>
  <c r="O197" i="36" s="1"/>
  <c r="O198" i="36"/>
  <c r="E233" i="36"/>
  <c r="F234" i="36"/>
  <c r="C234" i="36" s="1"/>
  <c r="D198" i="36"/>
  <c r="C57" i="36"/>
  <c r="M55" i="36"/>
  <c r="O56" i="36"/>
  <c r="I190" i="36"/>
  <c r="C190" i="36" s="1"/>
  <c r="O86" i="36"/>
  <c r="C86" i="36" s="1"/>
  <c r="E233" i="37"/>
  <c r="E287" i="37" s="1"/>
  <c r="F254" i="37"/>
  <c r="C254" i="37" s="1"/>
  <c r="I234" i="37"/>
  <c r="G233" i="37"/>
  <c r="D198" i="37"/>
  <c r="F207" i="37"/>
  <c r="C207" i="37" s="1"/>
  <c r="I86" i="37"/>
  <c r="G78" i="37"/>
  <c r="I78" i="37" s="1"/>
  <c r="D78" i="37"/>
  <c r="F78" i="37" s="1"/>
  <c r="F79" i="37"/>
  <c r="C79" i="37" s="1"/>
  <c r="L30" i="37"/>
  <c r="C30" i="37" s="1"/>
  <c r="G56" i="37"/>
  <c r="I57" i="37"/>
  <c r="C272" i="36"/>
  <c r="O234" i="36"/>
  <c r="M233" i="36"/>
  <c r="O233" i="36" s="1"/>
  <c r="C70" i="36"/>
  <c r="I70" i="36"/>
  <c r="G56" i="36"/>
  <c r="L30" i="36"/>
  <c r="C30" i="36" s="1"/>
  <c r="C134" i="36"/>
  <c r="D56" i="36"/>
  <c r="L78" i="36"/>
  <c r="C78" i="36" s="1"/>
  <c r="J24" i="36"/>
  <c r="L24" i="36" s="1"/>
  <c r="C24" i="36" s="1"/>
  <c r="I57" i="35"/>
  <c r="H56" i="35"/>
  <c r="K78" i="35"/>
  <c r="D289" i="35"/>
  <c r="F289" i="35" s="1"/>
  <c r="F290" i="35"/>
  <c r="F57" i="35"/>
  <c r="D56" i="35"/>
  <c r="O57" i="35"/>
  <c r="O79" i="35"/>
  <c r="C61" i="35"/>
  <c r="L79" i="35"/>
  <c r="G168" i="35"/>
  <c r="I168" i="35" s="1"/>
  <c r="I169" i="35"/>
  <c r="G176" i="35"/>
  <c r="I176" i="35" s="1"/>
  <c r="I177" i="35"/>
  <c r="H261" i="35"/>
  <c r="I261" i="35" s="1"/>
  <c r="I262" i="35"/>
  <c r="N24" i="35"/>
  <c r="O24" i="35" s="1"/>
  <c r="I25" i="35"/>
  <c r="O290" i="35"/>
  <c r="M289" i="35"/>
  <c r="O289" i="35" s="1"/>
  <c r="F58" i="35"/>
  <c r="M70" i="35"/>
  <c r="O70" i="35" s="1"/>
  <c r="D79" i="35"/>
  <c r="H79" i="35"/>
  <c r="H78" i="35" s="1"/>
  <c r="O80" i="35"/>
  <c r="E83" i="35"/>
  <c r="E79" i="35" s="1"/>
  <c r="E78" i="35" s="1"/>
  <c r="M86" i="35"/>
  <c r="O86" i="35" s="1"/>
  <c r="C90" i="35"/>
  <c r="O92" i="35"/>
  <c r="D133" i="35"/>
  <c r="M133" i="35"/>
  <c r="C150" i="35"/>
  <c r="C158" i="35"/>
  <c r="C166" i="35"/>
  <c r="C168" i="35"/>
  <c r="C178" i="35"/>
  <c r="J177" i="35"/>
  <c r="L178" i="35"/>
  <c r="C186" i="35"/>
  <c r="F241" i="35"/>
  <c r="C241" i="35" s="1"/>
  <c r="E234" i="35"/>
  <c r="E233" i="35" s="1"/>
  <c r="C182" i="35"/>
  <c r="F230" i="35"/>
  <c r="D207" i="35"/>
  <c r="G24" i="35"/>
  <c r="I24" i="35" s="1"/>
  <c r="K24" i="35"/>
  <c r="F25" i="35"/>
  <c r="C25" i="35" s="1"/>
  <c r="J289" i="35"/>
  <c r="L289" i="35" s="1"/>
  <c r="L290" i="35"/>
  <c r="J30" i="35"/>
  <c r="I56" i="35"/>
  <c r="L57" i="35"/>
  <c r="O58" i="35"/>
  <c r="J70" i="35"/>
  <c r="L70" i="35" s="1"/>
  <c r="C70" i="35" s="1"/>
  <c r="L80" i="35"/>
  <c r="C80" i="35" s="1"/>
  <c r="D86" i="35"/>
  <c r="F86" i="35" s="1"/>
  <c r="K86" i="35"/>
  <c r="L86" i="35" s="1"/>
  <c r="I92" i="35"/>
  <c r="C92" i="35" s="1"/>
  <c r="L92" i="35"/>
  <c r="O106" i="35"/>
  <c r="C110" i="35"/>
  <c r="C111" i="35"/>
  <c r="C130" i="35"/>
  <c r="F131" i="35"/>
  <c r="C131" i="35" s="1"/>
  <c r="I133" i="35"/>
  <c r="E133" i="35"/>
  <c r="N133" i="35"/>
  <c r="N78" i="35" s="1"/>
  <c r="N55" i="35" s="1"/>
  <c r="C146" i="35"/>
  <c r="F147" i="35"/>
  <c r="C147" i="35" s="1"/>
  <c r="O154" i="35"/>
  <c r="C154" i="35" s="1"/>
  <c r="C162" i="35"/>
  <c r="F163" i="35"/>
  <c r="C163" i="35" s="1"/>
  <c r="O177" i="35"/>
  <c r="O182" i="35"/>
  <c r="G194" i="35"/>
  <c r="I194" i="35" s="1"/>
  <c r="C194" i="35" s="1"/>
  <c r="I195" i="35"/>
  <c r="C195" i="35" s="1"/>
  <c r="O201" i="35"/>
  <c r="M199" i="35"/>
  <c r="C106" i="35"/>
  <c r="H24" i="35"/>
  <c r="G289" i="35"/>
  <c r="I289" i="35" s="1"/>
  <c r="I290" i="35"/>
  <c r="C94" i="35"/>
  <c r="O98" i="35"/>
  <c r="C98" i="35" s="1"/>
  <c r="L125" i="35"/>
  <c r="C125" i="35" s="1"/>
  <c r="J133" i="35"/>
  <c r="L133" i="35" s="1"/>
  <c r="L134" i="35"/>
  <c r="C134" i="35" s="1"/>
  <c r="C135" i="35"/>
  <c r="C143" i="35"/>
  <c r="C171" i="35"/>
  <c r="F177" i="35"/>
  <c r="O176" i="35"/>
  <c r="O134" i="35"/>
  <c r="L169" i="35"/>
  <c r="O178" i="35"/>
  <c r="D190" i="35"/>
  <c r="F190" i="35" s="1"/>
  <c r="L191" i="35"/>
  <c r="L199" i="35"/>
  <c r="C200" i="35"/>
  <c r="G207" i="35"/>
  <c r="I207" i="35" s="1"/>
  <c r="N207" i="35"/>
  <c r="O208" i="35"/>
  <c r="L236" i="35"/>
  <c r="J234" i="35"/>
  <c r="C237" i="35"/>
  <c r="C245" i="35"/>
  <c r="K254" i="35"/>
  <c r="L255" i="35"/>
  <c r="D261" i="35"/>
  <c r="F261" i="35" s="1"/>
  <c r="C261" i="35" s="1"/>
  <c r="F262" i="35"/>
  <c r="H272" i="35"/>
  <c r="H271" i="35" s="1"/>
  <c r="L291" i="35"/>
  <c r="C192" i="35"/>
  <c r="F199" i="35"/>
  <c r="E199" i="35"/>
  <c r="E198" i="35" s="1"/>
  <c r="E197" i="35" s="1"/>
  <c r="F201" i="35"/>
  <c r="C201" i="35" s="1"/>
  <c r="J207" i="35"/>
  <c r="L208" i="35"/>
  <c r="C220" i="35"/>
  <c r="I230" i="35"/>
  <c r="D233" i="35"/>
  <c r="F233" i="35" s="1"/>
  <c r="F234" i="35"/>
  <c r="O241" i="35"/>
  <c r="M234" i="35"/>
  <c r="F249" i="35"/>
  <c r="C249" i="35" s="1"/>
  <c r="G254" i="35"/>
  <c r="I255" i="35"/>
  <c r="C255" i="35" s="1"/>
  <c r="J271" i="35"/>
  <c r="L271" i="35" s="1"/>
  <c r="L272" i="35"/>
  <c r="C273" i="35"/>
  <c r="F274" i="35"/>
  <c r="C274" i="35" s="1"/>
  <c r="D272" i="35"/>
  <c r="I278" i="35"/>
  <c r="C278" i="35" s="1"/>
  <c r="C280" i="35"/>
  <c r="C281" i="35"/>
  <c r="C282" i="35"/>
  <c r="L284" i="35"/>
  <c r="C285" i="35"/>
  <c r="C292" i="35"/>
  <c r="C293" i="35"/>
  <c r="I191" i="35"/>
  <c r="C191" i="35" s="1"/>
  <c r="K194" i="35"/>
  <c r="L194" i="35" s="1"/>
  <c r="L195" i="35"/>
  <c r="G198" i="35"/>
  <c r="I199" i="35"/>
  <c r="C208" i="35"/>
  <c r="C225" i="35"/>
  <c r="I234" i="35"/>
  <c r="O236" i="35"/>
  <c r="C236" i="35" s="1"/>
  <c r="I238" i="35"/>
  <c r="C238" i="35" s="1"/>
  <c r="C248" i="35"/>
  <c r="I271" i="35"/>
  <c r="C297" i="35"/>
  <c r="O284" i="35"/>
  <c r="C284" i="35" s="1"/>
  <c r="G293" i="34"/>
  <c r="G292" i="34" s="1"/>
  <c r="F292" i="34"/>
  <c r="E292" i="34"/>
  <c r="G285" i="34"/>
  <c r="G284" i="34"/>
  <c r="G283" i="34"/>
  <c r="F283" i="34"/>
  <c r="E283" i="34"/>
  <c r="G277" i="34"/>
  <c r="G276" i="34"/>
  <c r="G275" i="34"/>
  <c r="G274" i="34"/>
  <c r="G273" i="34"/>
  <c r="G272" i="34"/>
  <c r="G271" i="34"/>
  <c r="G270" i="34"/>
  <c r="G269" i="34"/>
  <c r="G268" i="34"/>
  <c r="G267" i="34"/>
  <c r="G266" i="34"/>
  <c r="G265" i="34"/>
  <c r="G264" i="34"/>
  <c r="G263" i="34"/>
  <c r="G262" i="34"/>
  <c r="G261" i="34"/>
  <c r="G260" i="34"/>
  <c r="G259" i="34"/>
  <c r="G258" i="34"/>
  <c r="G256" i="34"/>
  <c r="G255" i="34"/>
  <c r="G254" i="34"/>
  <c r="G253" i="34"/>
  <c r="G252" i="34"/>
  <c r="G251" i="34"/>
  <c r="G248" i="34"/>
  <c r="G247" i="34"/>
  <c r="G246" i="34"/>
  <c r="G245" i="34"/>
  <c r="G244" i="34"/>
  <c r="G243" i="34"/>
  <c r="G242" i="34"/>
  <c r="G241" i="34"/>
  <c r="G240" i="34"/>
  <c r="G239" i="34" s="1"/>
  <c r="F239" i="34"/>
  <c r="E239" i="34"/>
  <c r="G238" i="34"/>
  <c r="G236" i="34"/>
  <c r="G235" i="34"/>
  <c r="G234" i="34"/>
  <c r="G233" i="34"/>
  <c r="G232" i="34"/>
  <c r="G231" i="34"/>
  <c r="G230" i="34"/>
  <c r="G229" i="34"/>
  <c r="G228" i="34"/>
  <c r="G227" i="34"/>
  <c r="G226" i="34"/>
  <c r="G225" i="34"/>
  <c r="G224" i="34"/>
  <c r="G223" i="34" s="1"/>
  <c r="F223" i="34"/>
  <c r="F187" i="34" s="1"/>
  <c r="E223" i="34"/>
  <c r="E187" i="34" s="1"/>
  <c r="G222" i="34"/>
  <c r="G221" i="34"/>
  <c r="G220" i="34"/>
  <c r="G219" i="34"/>
  <c r="G218" i="34"/>
  <c r="G217" i="34"/>
  <c r="G216" i="34"/>
  <c r="G215" i="34" s="1"/>
  <c r="F215" i="34"/>
  <c r="E215" i="34"/>
  <c r="G214" i="34"/>
  <c r="G213" i="34" s="1"/>
  <c r="G187" i="34" s="1"/>
  <c r="F213" i="34"/>
  <c r="E213" i="34"/>
  <c r="G212" i="34"/>
  <c r="G211" i="34"/>
  <c r="G210" i="34"/>
  <c r="G209" i="34"/>
  <c r="G208" i="34"/>
  <c r="G207" i="34"/>
  <c r="G206" i="34"/>
  <c r="G205" i="34"/>
  <c r="G204" i="34"/>
  <c r="G203" i="34"/>
  <c r="G202" i="34"/>
  <c r="G201" i="34"/>
  <c r="G200" i="34"/>
  <c r="G199" i="34"/>
  <c r="G198" i="34"/>
  <c r="G197" i="34"/>
  <c r="G195" i="34"/>
  <c r="G194" i="34"/>
  <c r="G193" i="34"/>
  <c r="G192" i="34"/>
  <c r="G191" i="34"/>
  <c r="G190" i="34"/>
  <c r="G189" i="34"/>
  <c r="G188" i="34"/>
  <c r="G186" i="34"/>
  <c r="G183" i="34"/>
  <c r="G182" i="34"/>
  <c r="G181" i="34" s="1"/>
  <c r="G180" i="34" s="1"/>
  <c r="F181" i="34"/>
  <c r="E181" i="34"/>
  <c r="E180" i="34" s="1"/>
  <c r="F180" i="34"/>
  <c r="G179" i="34"/>
  <c r="G178" i="34"/>
  <c r="G177" i="34"/>
  <c r="G176" i="34"/>
  <c r="G175" i="34"/>
  <c r="G174" i="34"/>
  <c r="G173" i="34"/>
  <c r="G172" i="34"/>
  <c r="G171" i="34"/>
  <c r="G170" i="34"/>
  <c r="G169" i="34" s="1"/>
  <c r="F169" i="34"/>
  <c r="E169" i="34"/>
  <c r="G168" i="34"/>
  <c r="G167" i="34"/>
  <c r="G166" i="34"/>
  <c r="G165" i="34"/>
  <c r="G164" i="34" s="1"/>
  <c r="F164" i="34"/>
  <c r="E164" i="34"/>
  <c r="G163" i="34"/>
  <c r="G162" i="34"/>
  <c r="G161" i="34"/>
  <c r="G160" i="34"/>
  <c r="G159" i="34"/>
  <c r="G158" i="34"/>
  <c r="G157" i="34"/>
  <c r="G156" i="34"/>
  <c r="G155" i="34"/>
  <c r="G154" i="34"/>
  <c r="G153" i="34"/>
  <c r="G152" i="34"/>
  <c r="G151" i="34"/>
  <c r="G150" i="34"/>
  <c r="G149" i="34"/>
  <c r="G148" i="34"/>
  <c r="G147" i="34"/>
  <c r="G146" i="34"/>
  <c r="G145" i="34"/>
  <c r="G144" i="34"/>
  <c r="G143" i="34"/>
  <c r="G142" i="34"/>
  <c r="G141" i="34"/>
  <c r="G140" i="34"/>
  <c r="G139" i="34"/>
  <c r="G138" i="34"/>
  <c r="G137" i="34"/>
  <c r="G136" i="34"/>
  <c r="G135" i="34"/>
  <c r="G134" i="34"/>
  <c r="G133" i="34"/>
  <c r="G132" i="34"/>
  <c r="G131" i="34"/>
  <c r="G130" i="34"/>
  <c r="G129" i="34"/>
  <c r="G128" i="34"/>
  <c r="G127" i="34"/>
  <c r="G126" i="34"/>
  <c r="G125" i="34"/>
  <c r="G124" i="34"/>
  <c r="G123" i="34"/>
  <c r="G122" i="34"/>
  <c r="G121" i="34"/>
  <c r="G120" i="34"/>
  <c r="G119" i="34"/>
  <c r="G118" i="34"/>
  <c r="G117" i="34"/>
  <c r="G116" i="34"/>
  <c r="G115" i="34"/>
  <c r="G114" i="34"/>
  <c r="G113" i="34"/>
  <c r="G112" i="34"/>
  <c r="G111" i="34"/>
  <c r="G110" i="34"/>
  <c r="G109" i="34"/>
  <c r="G108" i="34"/>
  <c r="G107" i="34"/>
  <c r="G106" i="34"/>
  <c r="G105" i="34"/>
  <c r="G104" i="34"/>
  <c r="G103" i="34"/>
  <c r="G102" i="34"/>
  <c r="G101" i="34"/>
  <c r="G100" i="34"/>
  <c r="G99" i="34"/>
  <c r="G98" i="34"/>
  <c r="G97" i="34"/>
  <c r="G96" i="34"/>
  <c r="G95" i="34"/>
  <c r="G94" i="34"/>
  <c r="G93" i="34"/>
  <c r="G92" i="34"/>
  <c r="G91" i="34"/>
  <c r="G90" i="34"/>
  <c r="G89" i="34" s="1"/>
  <c r="F89" i="34"/>
  <c r="E89" i="34"/>
  <c r="G88" i="34"/>
  <c r="G87" i="34"/>
  <c r="G86" i="34"/>
  <c r="G85" i="34"/>
  <c r="G84" i="34"/>
  <c r="G83" i="34"/>
  <c r="G81" i="34"/>
  <c r="G80" i="34"/>
  <c r="G79" i="34" s="1"/>
  <c r="F79" i="34"/>
  <c r="E79" i="34"/>
  <c r="G78" i="34"/>
  <c r="G77" i="34"/>
  <c r="G76" i="34"/>
  <c r="G75" i="34"/>
  <c r="G74" i="34"/>
  <c r="G72" i="34" s="1"/>
  <c r="G73" i="34"/>
  <c r="F72" i="34"/>
  <c r="E72" i="34"/>
  <c r="E52" i="34" s="1"/>
  <c r="G71" i="34"/>
  <c r="G70" i="34"/>
  <c r="G69" i="34"/>
  <c r="G68" i="34"/>
  <c r="G67" i="34"/>
  <c r="G66" i="34"/>
  <c r="G65" i="34"/>
  <c r="G64" i="34"/>
  <c r="G63" i="34"/>
  <c r="G62" i="34"/>
  <c r="G61" i="34"/>
  <c r="G60" i="34"/>
  <c r="G59" i="34"/>
  <c r="G58" i="34"/>
  <c r="G57" i="34"/>
  <c r="G56" i="34"/>
  <c r="G55" i="34"/>
  <c r="G54" i="34"/>
  <c r="G53" i="34"/>
  <c r="F52" i="34"/>
  <c r="G51" i="34"/>
  <c r="G50" i="34"/>
  <c r="F50" i="34"/>
  <c r="E50" i="34"/>
  <c r="G49" i="34"/>
  <c r="G48" i="34"/>
  <c r="G47" i="34"/>
  <c r="G46" i="34"/>
  <c r="G45" i="34"/>
  <c r="G44" i="34"/>
  <c r="G43" i="34"/>
  <c r="G42" i="34"/>
  <c r="G41" i="34"/>
  <c r="G40" i="34"/>
  <c r="G39" i="34"/>
  <c r="G38" i="34"/>
  <c r="G37" i="34"/>
  <c r="G36" i="34"/>
  <c r="G35" i="34"/>
  <c r="G34" i="34"/>
  <c r="G33" i="34"/>
  <c r="G32" i="34"/>
  <c r="G31" i="34"/>
  <c r="G30" i="34"/>
  <c r="G29" i="34"/>
  <c r="G28" i="34"/>
  <c r="G27" i="34"/>
  <c r="G26" i="34"/>
  <c r="G25" i="34"/>
  <c r="G24" i="34"/>
  <c r="G23" i="34" s="1"/>
  <c r="F23" i="34"/>
  <c r="E23" i="34"/>
  <c r="E22" i="34" s="1"/>
  <c r="F22" i="34"/>
  <c r="G21" i="34"/>
  <c r="G20" i="34"/>
  <c r="G19" i="34"/>
  <c r="G18" i="34"/>
  <c r="G17" i="34"/>
  <c r="G16" i="34"/>
  <c r="G15" i="34"/>
  <c r="G14" i="34" s="1"/>
  <c r="F14" i="34"/>
  <c r="F13" i="34" s="1"/>
  <c r="E14" i="34"/>
  <c r="G61" i="33"/>
  <c r="G60" i="33"/>
  <c r="G59" i="33"/>
  <c r="G58" i="33"/>
  <c r="G57" i="33"/>
  <c r="G56" i="33"/>
  <c r="G55" i="33"/>
  <c r="E54" i="33"/>
  <c r="G54" i="33" s="1"/>
  <c r="G53" i="33"/>
  <c r="G52" i="33"/>
  <c r="E52" i="33"/>
  <c r="G51" i="33"/>
  <c r="G49" i="33" s="1"/>
  <c r="G50" i="33"/>
  <c r="F49" i="33"/>
  <c r="E49" i="33"/>
  <c r="G44" i="33"/>
  <c r="G43" i="33"/>
  <c r="G42" i="33"/>
  <c r="G41" i="33"/>
  <c r="G40" i="33"/>
  <c r="G39" i="33"/>
  <c r="G38" i="33"/>
  <c r="G37" i="33"/>
  <c r="E36" i="33"/>
  <c r="G36" i="33" s="1"/>
  <c r="E35" i="33"/>
  <c r="E12" i="33" s="1"/>
  <c r="G34" i="33"/>
  <c r="G33" i="33"/>
  <c r="G32" i="33"/>
  <c r="G31" i="33"/>
  <c r="G30" i="33"/>
  <c r="G29" i="33"/>
  <c r="G28" i="33"/>
  <c r="G27" i="33"/>
  <c r="E26" i="33"/>
  <c r="G26" i="33" s="1"/>
  <c r="G25" i="33"/>
  <c r="G24" i="33"/>
  <c r="G23" i="33"/>
  <c r="G22" i="33"/>
  <c r="G21" i="33"/>
  <c r="G20" i="33"/>
  <c r="G19" i="33"/>
  <c r="G18" i="33"/>
  <c r="G17" i="33"/>
  <c r="G16" i="33"/>
  <c r="G15" i="33"/>
  <c r="G14" i="33"/>
  <c r="G13" i="33"/>
  <c r="F12" i="33"/>
  <c r="O299" i="32"/>
  <c r="L299" i="32"/>
  <c r="C299" i="32" s="1"/>
  <c r="I299" i="32"/>
  <c r="F299" i="32"/>
  <c r="O298" i="32"/>
  <c r="L298" i="32"/>
  <c r="I298" i="32"/>
  <c r="F298" i="32"/>
  <c r="C298" i="32"/>
  <c r="O297" i="32"/>
  <c r="L297" i="32"/>
  <c r="I297" i="32"/>
  <c r="F297" i="32"/>
  <c r="C297" i="32" s="1"/>
  <c r="O296" i="32"/>
  <c r="L296" i="32"/>
  <c r="I296" i="32"/>
  <c r="C296" i="32" s="1"/>
  <c r="F296" i="32"/>
  <c r="O295" i="32"/>
  <c r="L295" i="32"/>
  <c r="C295" i="32" s="1"/>
  <c r="I295" i="32"/>
  <c r="F295" i="32"/>
  <c r="O294" i="32"/>
  <c r="L294" i="32"/>
  <c r="I294" i="32"/>
  <c r="F294" i="32"/>
  <c r="C294" i="32"/>
  <c r="O293" i="32"/>
  <c r="L293" i="32"/>
  <c r="I293" i="32"/>
  <c r="F293" i="32"/>
  <c r="C293" i="32" s="1"/>
  <c r="O292" i="32"/>
  <c r="L292" i="32"/>
  <c r="I292" i="32"/>
  <c r="C292" i="32" s="1"/>
  <c r="F292" i="32"/>
  <c r="N291" i="32"/>
  <c r="M291" i="32"/>
  <c r="O291" i="32" s="1"/>
  <c r="K291" i="32"/>
  <c r="J291" i="32"/>
  <c r="L291" i="32" s="1"/>
  <c r="H291" i="32"/>
  <c r="G291" i="32"/>
  <c r="I291" i="32" s="1"/>
  <c r="F291" i="32"/>
  <c r="E291" i="32"/>
  <c r="D291" i="32"/>
  <c r="O286" i="32"/>
  <c r="L286" i="32"/>
  <c r="I286" i="32"/>
  <c r="F286" i="32"/>
  <c r="C286" i="32"/>
  <c r="O285" i="32"/>
  <c r="L285" i="32"/>
  <c r="I285" i="32"/>
  <c r="F285" i="32"/>
  <c r="C285" i="32" s="1"/>
  <c r="N284" i="32"/>
  <c r="M284" i="32"/>
  <c r="O284" i="32" s="1"/>
  <c r="K284" i="32"/>
  <c r="J284" i="32"/>
  <c r="I284" i="32"/>
  <c r="H284" i="32"/>
  <c r="G284" i="32"/>
  <c r="E284" i="32"/>
  <c r="F284" i="32" s="1"/>
  <c r="D284" i="32"/>
  <c r="O283" i="32"/>
  <c r="L283" i="32"/>
  <c r="C283" i="32" s="1"/>
  <c r="I283" i="32"/>
  <c r="F283" i="32"/>
  <c r="O282" i="32"/>
  <c r="N282" i="32"/>
  <c r="M282" i="32"/>
  <c r="K282" i="32"/>
  <c r="L282" i="32" s="1"/>
  <c r="J282" i="32"/>
  <c r="H282" i="32"/>
  <c r="G282" i="32"/>
  <c r="I282" i="32" s="1"/>
  <c r="E282" i="32"/>
  <c r="D282" i="32"/>
  <c r="F282" i="32" s="1"/>
  <c r="C282" i="32" s="1"/>
  <c r="O281" i="32"/>
  <c r="L281" i="32"/>
  <c r="I281" i="32"/>
  <c r="F281" i="32"/>
  <c r="C281" i="32" s="1"/>
  <c r="O280" i="32"/>
  <c r="L280" i="32"/>
  <c r="I280" i="32"/>
  <c r="C280" i="32" s="1"/>
  <c r="F280" i="32"/>
  <c r="O279" i="32"/>
  <c r="L279" i="32"/>
  <c r="C279" i="32" s="1"/>
  <c r="I279" i="32"/>
  <c r="F279" i="32"/>
  <c r="O278" i="32"/>
  <c r="N278" i="32"/>
  <c r="M278" i="32"/>
  <c r="K278" i="32"/>
  <c r="L278" i="32" s="1"/>
  <c r="J278" i="32"/>
  <c r="H278" i="32"/>
  <c r="G278" i="32"/>
  <c r="I278" i="32" s="1"/>
  <c r="E278" i="32"/>
  <c r="D278" i="32"/>
  <c r="F278" i="32" s="1"/>
  <c r="O277" i="32"/>
  <c r="L277" i="32"/>
  <c r="I277" i="32"/>
  <c r="F277" i="32"/>
  <c r="C277" i="32" s="1"/>
  <c r="O276" i="32"/>
  <c r="L276" i="32"/>
  <c r="I276" i="32"/>
  <c r="C276" i="32" s="1"/>
  <c r="F276" i="32"/>
  <c r="O275" i="32"/>
  <c r="L275" i="32"/>
  <c r="I275" i="32"/>
  <c r="F275" i="32"/>
  <c r="C275" i="32" s="1"/>
  <c r="O274" i="32"/>
  <c r="N274" i="32"/>
  <c r="M274" i="32"/>
  <c r="K274" i="32"/>
  <c r="L274" i="32" s="1"/>
  <c r="J274" i="32"/>
  <c r="H274" i="32"/>
  <c r="G274" i="32"/>
  <c r="I274" i="32" s="1"/>
  <c r="E274" i="32"/>
  <c r="D274" i="32"/>
  <c r="F274" i="32" s="1"/>
  <c r="O273" i="32"/>
  <c r="L273" i="32"/>
  <c r="I273" i="32"/>
  <c r="F273" i="32"/>
  <c r="C273" i="32" s="1"/>
  <c r="N272" i="32"/>
  <c r="M272" i="32"/>
  <c r="O272" i="32" s="1"/>
  <c r="K272" i="32"/>
  <c r="J272" i="32"/>
  <c r="L272" i="32" s="1"/>
  <c r="H272" i="32"/>
  <c r="G272" i="32"/>
  <c r="I272" i="32" s="1"/>
  <c r="E272" i="32"/>
  <c r="F272" i="32" s="1"/>
  <c r="D272" i="32"/>
  <c r="N271" i="32"/>
  <c r="M271" i="32"/>
  <c r="O271" i="32" s="1"/>
  <c r="K271" i="32"/>
  <c r="J271" i="32"/>
  <c r="L271" i="32" s="1"/>
  <c r="H271" i="32"/>
  <c r="G271" i="32"/>
  <c r="I271" i="32" s="1"/>
  <c r="E271" i="32"/>
  <c r="D271" i="32"/>
  <c r="F271" i="32" s="1"/>
  <c r="O270" i="32"/>
  <c r="L270" i="32"/>
  <c r="I270" i="32"/>
  <c r="F270" i="32"/>
  <c r="C270" i="32"/>
  <c r="O269" i="32"/>
  <c r="L269" i="32"/>
  <c r="I269" i="32"/>
  <c r="F269" i="32"/>
  <c r="C269" i="32" s="1"/>
  <c r="O268" i="32"/>
  <c r="L268" i="32"/>
  <c r="I268" i="32"/>
  <c r="F268" i="32"/>
  <c r="C268" i="32"/>
  <c r="O267" i="32"/>
  <c r="L267" i="32"/>
  <c r="I267" i="32"/>
  <c r="F267" i="32"/>
  <c r="C267" i="32" s="1"/>
  <c r="N266" i="32"/>
  <c r="M266" i="32"/>
  <c r="O266" i="32" s="1"/>
  <c r="K266" i="32"/>
  <c r="L266" i="32" s="1"/>
  <c r="J266" i="32"/>
  <c r="H266" i="32"/>
  <c r="G266" i="32"/>
  <c r="I266" i="32" s="1"/>
  <c r="E266" i="32"/>
  <c r="D266" i="32"/>
  <c r="F266" i="32" s="1"/>
  <c r="C266" i="32" s="1"/>
  <c r="O265" i="32"/>
  <c r="L265" i="32"/>
  <c r="I265" i="32"/>
  <c r="F265" i="32"/>
  <c r="C265" i="32" s="1"/>
  <c r="O264" i="32"/>
  <c r="L264" i="32"/>
  <c r="I264" i="32"/>
  <c r="F264" i="32"/>
  <c r="C264" i="32"/>
  <c r="O263" i="32"/>
  <c r="L263" i="32"/>
  <c r="I263" i="32"/>
  <c r="F263" i="32"/>
  <c r="C263" i="32" s="1"/>
  <c r="N262" i="32"/>
  <c r="M262" i="32"/>
  <c r="O262" i="32" s="1"/>
  <c r="K262" i="32"/>
  <c r="L262" i="32" s="1"/>
  <c r="J262" i="32"/>
  <c r="H262" i="32"/>
  <c r="G262" i="32"/>
  <c r="I262" i="32" s="1"/>
  <c r="E262" i="32"/>
  <c r="D262" i="32"/>
  <c r="F262" i="32" s="1"/>
  <c r="N261" i="32"/>
  <c r="M261" i="32"/>
  <c r="O261" i="32" s="1"/>
  <c r="K261" i="32"/>
  <c r="J261" i="32"/>
  <c r="L261" i="32" s="1"/>
  <c r="I261" i="32"/>
  <c r="H261" i="32"/>
  <c r="G261" i="32"/>
  <c r="E261" i="32"/>
  <c r="F261" i="32" s="1"/>
  <c r="D261" i="32"/>
  <c r="O260" i="32"/>
  <c r="L260" i="32"/>
  <c r="I260" i="32"/>
  <c r="F260" i="32"/>
  <c r="C260" i="32"/>
  <c r="O259" i="32"/>
  <c r="L259" i="32"/>
  <c r="I259" i="32"/>
  <c r="F259" i="32"/>
  <c r="C259" i="32" s="1"/>
  <c r="O258" i="32"/>
  <c r="L258" i="32"/>
  <c r="I258" i="32"/>
  <c r="F258" i="32"/>
  <c r="C258" i="32" s="1"/>
  <c r="O257" i="32"/>
  <c r="L257" i="32"/>
  <c r="I257" i="32"/>
  <c r="F257" i="32"/>
  <c r="C257" i="32" s="1"/>
  <c r="O256" i="32"/>
  <c r="L256" i="32"/>
  <c r="I256" i="32"/>
  <c r="F256" i="32"/>
  <c r="C256" i="32"/>
  <c r="O255" i="32"/>
  <c r="N255" i="32"/>
  <c r="N254" i="32" s="1"/>
  <c r="N233" i="32" s="1"/>
  <c r="M255" i="32"/>
  <c r="L255" i="32"/>
  <c r="K255" i="32"/>
  <c r="K254" i="32" s="1"/>
  <c r="K233" i="32" s="1"/>
  <c r="J255" i="32"/>
  <c r="J254" i="32" s="1"/>
  <c r="H255" i="32"/>
  <c r="G255" i="32"/>
  <c r="I255" i="32" s="1"/>
  <c r="E255" i="32"/>
  <c r="D255" i="32"/>
  <c r="F255" i="32" s="1"/>
  <c r="M254" i="32"/>
  <c r="O254" i="32" s="1"/>
  <c r="I254" i="32"/>
  <c r="H254" i="32"/>
  <c r="G254" i="32"/>
  <c r="E254" i="32"/>
  <c r="D254" i="32"/>
  <c r="F254" i="32" s="1"/>
  <c r="O253" i="32"/>
  <c r="L253" i="32"/>
  <c r="I253" i="32"/>
  <c r="F253" i="32"/>
  <c r="C253" i="32" s="1"/>
  <c r="O252" i="32"/>
  <c r="L252" i="32"/>
  <c r="I252" i="32"/>
  <c r="F252" i="32"/>
  <c r="C252" i="32"/>
  <c r="O251" i="32"/>
  <c r="L251" i="32"/>
  <c r="I251" i="32"/>
  <c r="F251" i="32"/>
  <c r="C251" i="32" s="1"/>
  <c r="O250" i="32"/>
  <c r="L250" i="32"/>
  <c r="I250" i="32"/>
  <c r="F250" i="32"/>
  <c r="C250" i="32" s="1"/>
  <c r="N249" i="32"/>
  <c r="M249" i="32"/>
  <c r="O249" i="32" s="1"/>
  <c r="K249" i="32"/>
  <c r="J249" i="32"/>
  <c r="L249" i="32" s="1"/>
  <c r="I249" i="32"/>
  <c r="H249" i="32"/>
  <c r="G249" i="32"/>
  <c r="F249" i="32"/>
  <c r="E249" i="32"/>
  <c r="D249" i="32"/>
  <c r="O248" i="32"/>
  <c r="L248" i="32"/>
  <c r="I248" i="32"/>
  <c r="F248" i="32"/>
  <c r="C248" i="32"/>
  <c r="O247" i="32"/>
  <c r="L247" i="32"/>
  <c r="I247" i="32"/>
  <c r="F247" i="32"/>
  <c r="C247" i="32" s="1"/>
  <c r="O246" i="32"/>
  <c r="L246" i="32"/>
  <c r="I246" i="32"/>
  <c r="F246" i="32"/>
  <c r="C246" i="32" s="1"/>
  <c r="O245" i="32"/>
  <c r="L245" i="32"/>
  <c r="I245" i="32"/>
  <c r="F245" i="32"/>
  <c r="C245" i="32" s="1"/>
  <c r="O244" i="32"/>
  <c r="L244" i="32"/>
  <c r="I244" i="32"/>
  <c r="F244" i="32"/>
  <c r="C244" i="32"/>
  <c r="O243" i="32"/>
  <c r="L243" i="32"/>
  <c r="I243" i="32"/>
  <c r="F243" i="32"/>
  <c r="C243" i="32" s="1"/>
  <c r="O242" i="32"/>
  <c r="L242" i="32"/>
  <c r="I242" i="32"/>
  <c r="F242" i="32"/>
  <c r="C242" i="32" s="1"/>
  <c r="N241" i="32"/>
  <c r="M241" i="32"/>
  <c r="O241" i="32" s="1"/>
  <c r="K241" i="32"/>
  <c r="J241" i="32"/>
  <c r="L241" i="32" s="1"/>
  <c r="I241" i="32"/>
  <c r="H241" i="32"/>
  <c r="G241" i="32"/>
  <c r="F241" i="32"/>
  <c r="E241" i="32"/>
  <c r="D241" i="32"/>
  <c r="O240" i="32"/>
  <c r="L240" i="32"/>
  <c r="I240" i="32"/>
  <c r="F240" i="32"/>
  <c r="C240" i="32"/>
  <c r="O239" i="32"/>
  <c r="L239" i="32"/>
  <c r="I239" i="32"/>
  <c r="F239" i="32"/>
  <c r="C239" i="32" s="1"/>
  <c r="N238" i="32"/>
  <c r="M238" i="32"/>
  <c r="O238" i="32" s="1"/>
  <c r="L238" i="32"/>
  <c r="K238" i="32"/>
  <c r="J238" i="32"/>
  <c r="I238" i="32"/>
  <c r="H238" i="32"/>
  <c r="G238" i="32"/>
  <c r="E238" i="32"/>
  <c r="D238" i="32"/>
  <c r="F238" i="32" s="1"/>
  <c r="C238" i="32" s="1"/>
  <c r="O237" i="32"/>
  <c r="L237" i="32"/>
  <c r="I237" i="32"/>
  <c r="F237" i="32"/>
  <c r="C237" i="32" s="1"/>
  <c r="O236" i="32"/>
  <c r="N236" i="32"/>
  <c r="M236" i="32"/>
  <c r="K236" i="32"/>
  <c r="J236" i="32"/>
  <c r="L236" i="32" s="1"/>
  <c r="H236" i="32"/>
  <c r="G236" i="32"/>
  <c r="I236" i="32" s="1"/>
  <c r="F236" i="32"/>
  <c r="E236" i="32"/>
  <c r="D236" i="32"/>
  <c r="O235" i="32"/>
  <c r="L235" i="32"/>
  <c r="I235" i="32"/>
  <c r="F235" i="32"/>
  <c r="C235" i="32" s="1"/>
  <c r="N234" i="32"/>
  <c r="M234" i="32"/>
  <c r="O234" i="32" s="1"/>
  <c r="K234" i="32"/>
  <c r="J234" i="32"/>
  <c r="L234" i="32" s="1"/>
  <c r="H234" i="32"/>
  <c r="G234" i="32"/>
  <c r="I234" i="32" s="1"/>
  <c r="E234" i="32"/>
  <c r="D234" i="32"/>
  <c r="F234" i="32" s="1"/>
  <c r="C234" i="32" s="1"/>
  <c r="M233" i="32"/>
  <c r="H233" i="32"/>
  <c r="E233" i="32"/>
  <c r="D233" i="32"/>
  <c r="F233" i="32" s="1"/>
  <c r="O232" i="32"/>
  <c r="L232" i="32"/>
  <c r="I232" i="32"/>
  <c r="C232" i="32" s="1"/>
  <c r="F232" i="32"/>
  <c r="O231" i="32"/>
  <c r="L231" i="32"/>
  <c r="I231" i="32"/>
  <c r="F231" i="32"/>
  <c r="C231" i="32"/>
  <c r="N230" i="32"/>
  <c r="M230" i="32"/>
  <c r="O230" i="32" s="1"/>
  <c r="L230" i="32"/>
  <c r="K230" i="32"/>
  <c r="J230" i="32"/>
  <c r="H230" i="32"/>
  <c r="G230" i="32"/>
  <c r="I230" i="32" s="1"/>
  <c r="E230" i="32"/>
  <c r="D230" i="32"/>
  <c r="F230" i="32" s="1"/>
  <c r="O229" i="32"/>
  <c r="L229" i="32"/>
  <c r="I229" i="32"/>
  <c r="F229" i="32"/>
  <c r="C229" i="32" s="1"/>
  <c r="O228" i="32"/>
  <c r="L228" i="32"/>
  <c r="I228" i="32"/>
  <c r="C228" i="32" s="1"/>
  <c r="F228" i="32"/>
  <c r="O227" i="32"/>
  <c r="L227" i="32"/>
  <c r="I227" i="32"/>
  <c r="F227" i="32"/>
  <c r="C227" i="32"/>
  <c r="O226" i="32"/>
  <c r="L226" i="32"/>
  <c r="I226" i="32"/>
  <c r="F226" i="32"/>
  <c r="C226" i="32" s="1"/>
  <c r="O225" i="32"/>
  <c r="L225" i="32"/>
  <c r="I225" i="32"/>
  <c r="F225" i="32"/>
  <c r="C225" i="32" s="1"/>
  <c r="O224" i="32"/>
  <c r="L224" i="32"/>
  <c r="I224" i="32"/>
  <c r="C224" i="32" s="1"/>
  <c r="F224" i="32"/>
  <c r="O223" i="32"/>
  <c r="L223" i="32"/>
  <c r="I223" i="32"/>
  <c r="F223" i="32"/>
  <c r="C223" i="32"/>
  <c r="O222" i="32"/>
  <c r="L222" i="32"/>
  <c r="I222" i="32"/>
  <c r="F222" i="32"/>
  <c r="C222" i="32" s="1"/>
  <c r="O221" i="32"/>
  <c r="L221" i="32"/>
  <c r="I221" i="32"/>
  <c r="F221" i="32"/>
  <c r="C221" i="32" s="1"/>
  <c r="O220" i="32"/>
  <c r="L220" i="32"/>
  <c r="I220" i="32"/>
  <c r="C220" i="32" s="1"/>
  <c r="F220" i="32"/>
  <c r="O219" i="32"/>
  <c r="N219" i="32"/>
  <c r="M219" i="32"/>
  <c r="K219" i="32"/>
  <c r="J219" i="32"/>
  <c r="L219" i="32" s="1"/>
  <c r="H219" i="32"/>
  <c r="G219" i="32"/>
  <c r="I219" i="32" s="1"/>
  <c r="C219" i="32" s="1"/>
  <c r="F219" i="32"/>
  <c r="E219" i="32"/>
  <c r="D219" i="32"/>
  <c r="O218" i="32"/>
  <c r="L218" i="32"/>
  <c r="I218" i="32"/>
  <c r="F218" i="32"/>
  <c r="C218" i="32" s="1"/>
  <c r="O217" i="32"/>
  <c r="L217" i="32"/>
  <c r="I217" i="32"/>
  <c r="F217" i="32"/>
  <c r="C217" i="32" s="1"/>
  <c r="O216" i="32"/>
  <c r="L216" i="32"/>
  <c r="I216" i="32"/>
  <c r="C216" i="32" s="1"/>
  <c r="F216" i="32"/>
  <c r="O215" i="32"/>
  <c r="L215" i="32"/>
  <c r="I215" i="32"/>
  <c r="F215" i="32"/>
  <c r="C215" i="32"/>
  <c r="O214" i="32"/>
  <c r="L214" i="32"/>
  <c r="I214" i="32"/>
  <c r="F214" i="32"/>
  <c r="C214" i="32" s="1"/>
  <c r="O213" i="32"/>
  <c r="L213" i="32"/>
  <c r="I213" i="32"/>
  <c r="F213" i="32"/>
  <c r="C213" i="32" s="1"/>
  <c r="O212" i="32"/>
  <c r="L212" i="32"/>
  <c r="I212" i="32"/>
  <c r="C212" i="32" s="1"/>
  <c r="F212" i="32"/>
  <c r="O211" i="32"/>
  <c r="L211" i="32"/>
  <c r="I211" i="32"/>
  <c r="F211" i="32"/>
  <c r="C211" i="32"/>
  <c r="O210" i="32"/>
  <c r="L210" i="32"/>
  <c r="I210" i="32"/>
  <c r="F210" i="32"/>
  <c r="C210" i="32" s="1"/>
  <c r="O209" i="32"/>
  <c r="L209" i="32"/>
  <c r="I209" i="32"/>
  <c r="F209" i="32"/>
  <c r="C209" i="32" s="1"/>
  <c r="N208" i="32"/>
  <c r="M208" i="32"/>
  <c r="O208" i="32" s="1"/>
  <c r="K208" i="32"/>
  <c r="J208" i="32"/>
  <c r="L208" i="32" s="1"/>
  <c r="H208" i="32"/>
  <c r="G208" i="32"/>
  <c r="I208" i="32" s="1"/>
  <c r="F208" i="32"/>
  <c r="E208" i="32"/>
  <c r="D208" i="32"/>
  <c r="N207" i="32"/>
  <c r="M207" i="32"/>
  <c r="O207" i="32" s="1"/>
  <c r="K207" i="32"/>
  <c r="J207" i="32"/>
  <c r="L207" i="32" s="1"/>
  <c r="H207" i="32"/>
  <c r="G207" i="32"/>
  <c r="I207" i="32" s="1"/>
  <c r="E207" i="32"/>
  <c r="F207" i="32" s="1"/>
  <c r="C207" i="32" s="1"/>
  <c r="D207" i="32"/>
  <c r="O206" i="32"/>
  <c r="L206" i="32"/>
  <c r="I206" i="32"/>
  <c r="F206" i="32"/>
  <c r="C206" i="32"/>
  <c r="O205" i="32"/>
  <c r="L205" i="32"/>
  <c r="I205" i="32"/>
  <c r="F205" i="32"/>
  <c r="C205" i="32" s="1"/>
  <c r="O204" i="32"/>
  <c r="L204" i="32"/>
  <c r="I204" i="32"/>
  <c r="F204" i="32"/>
  <c r="C204" i="32" s="1"/>
  <c r="O203" i="32"/>
  <c r="L203" i="32"/>
  <c r="I203" i="32"/>
  <c r="F203" i="32"/>
  <c r="C203" i="32"/>
  <c r="O202" i="32"/>
  <c r="L202" i="32"/>
  <c r="I202" i="32"/>
  <c r="F202" i="32"/>
  <c r="C202" i="32" s="1"/>
  <c r="N201" i="32"/>
  <c r="M201" i="32"/>
  <c r="O201" i="32" s="1"/>
  <c r="L201" i="32"/>
  <c r="K201" i="32"/>
  <c r="J201" i="32"/>
  <c r="H201" i="32"/>
  <c r="H199" i="32" s="1"/>
  <c r="H198" i="32" s="1"/>
  <c r="H197" i="32" s="1"/>
  <c r="G201" i="32"/>
  <c r="E201" i="32"/>
  <c r="D201" i="32"/>
  <c r="F201" i="32" s="1"/>
  <c r="O200" i="32"/>
  <c r="L200" i="32"/>
  <c r="I200" i="32"/>
  <c r="F200" i="32"/>
  <c r="C200" i="32" s="1"/>
  <c r="N199" i="32"/>
  <c r="O199" i="32" s="1"/>
  <c r="M199" i="32"/>
  <c r="M198" i="32" s="1"/>
  <c r="K199" i="32"/>
  <c r="J199" i="32"/>
  <c r="L199" i="32" s="1"/>
  <c r="G199" i="32"/>
  <c r="I199" i="32" s="1"/>
  <c r="E199" i="32"/>
  <c r="E198" i="32" s="1"/>
  <c r="E197" i="32" s="1"/>
  <c r="K198" i="32"/>
  <c r="K197" i="32" s="1"/>
  <c r="G198" i="32"/>
  <c r="I198" i="32" s="1"/>
  <c r="O196" i="32"/>
  <c r="L196" i="32"/>
  <c r="I196" i="32"/>
  <c r="F196" i="32"/>
  <c r="C196" i="32" s="1"/>
  <c r="N195" i="32"/>
  <c r="O195" i="32" s="1"/>
  <c r="M195" i="32"/>
  <c r="K195" i="32"/>
  <c r="J195" i="32"/>
  <c r="H195" i="32"/>
  <c r="G195" i="32"/>
  <c r="I195" i="32" s="1"/>
  <c r="F195" i="32"/>
  <c r="E195" i="32"/>
  <c r="D195" i="32"/>
  <c r="M194" i="32"/>
  <c r="K194" i="32"/>
  <c r="H194" i="32"/>
  <c r="G194" i="32"/>
  <c r="I194" i="32" s="1"/>
  <c r="E194" i="32"/>
  <c r="D194" i="32"/>
  <c r="F194" i="32" s="1"/>
  <c r="O193" i="32"/>
  <c r="L193" i="32"/>
  <c r="I193" i="32"/>
  <c r="F193" i="32"/>
  <c r="C193" i="32" s="1"/>
  <c r="O192" i="32"/>
  <c r="L192" i="32"/>
  <c r="I192" i="32"/>
  <c r="C192" i="32" s="1"/>
  <c r="F192" i="32"/>
  <c r="N191" i="32"/>
  <c r="O191" i="32" s="1"/>
  <c r="M191" i="32"/>
  <c r="K191" i="32"/>
  <c r="J191" i="32"/>
  <c r="L191" i="32" s="1"/>
  <c r="H191" i="32"/>
  <c r="G191" i="32"/>
  <c r="I191" i="32" s="1"/>
  <c r="F191" i="32"/>
  <c r="E191" i="32"/>
  <c r="D191" i="32"/>
  <c r="M190" i="32"/>
  <c r="K190" i="32"/>
  <c r="H190" i="32"/>
  <c r="G190" i="32"/>
  <c r="I190" i="32" s="1"/>
  <c r="E190" i="32"/>
  <c r="D190" i="32"/>
  <c r="F190" i="32" s="1"/>
  <c r="O189" i="32"/>
  <c r="L189" i="32"/>
  <c r="I189" i="32"/>
  <c r="F189" i="32"/>
  <c r="C189" i="32" s="1"/>
  <c r="O188" i="32"/>
  <c r="L188" i="32"/>
  <c r="I188" i="32"/>
  <c r="C188" i="32" s="1"/>
  <c r="F188" i="32"/>
  <c r="N187" i="32"/>
  <c r="O187" i="32" s="1"/>
  <c r="M187" i="32"/>
  <c r="K187" i="32"/>
  <c r="J187" i="32"/>
  <c r="L187" i="32" s="1"/>
  <c r="H187" i="32"/>
  <c r="G187" i="32"/>
  <c r="I187" i="32" s="1"/>
  <c r="F187" i="32"/>
  <c r="E187" i="32"/>
  <c r="D187" i="32"/>
  <c r="O186" i="32"/>
  <c r="L186" i="32"/>
  <c r="I186" i="32"/>
  <c r="F186" i="32"/>
  <c r="C186" i="32"/>
  <c r="O185" i="32"/>
  <c r="L185" i="32"/>
  <c r="I185" i="32"/>
  <c r="F185" i="32"/>
  <c r="C185" i="32" s="1"/>
  <c r="O184" i="32"/>
  <c r="L184" i="32"/>
  <c r="I184" i="32"/>
  <c r="C184" i="32" s="1"/>
  <c r="F184" i="32"/>
  <c r="O183" i="32"/>
  <c r="L183" i="32"/>
  <c r="C183" i="32" s="1"/>
  <c r="I183" i="32"/>
  <c r="F183" i="32"/>
  <c r="O182" i="32"/>
  <c r="N182" i="32"/>
  <c r="M182" i="32"/>
  <c r="K182" i="32"/>
  <c r="L182" i="32" s="1"/>
  <c r="J182" i="32"/>
  <c r="H182" i="32"/>
  <c r="G182" i="32"/>
  <c r="I182" i="32" s="1"/>
  <c r="E182" i="32"/>
  <c r="D182" i="32"/>
  <c r="F182" i="32" s="1"/>
  <c r="O181" i="32"/>
  <c r="L181" i="32"/>
  <c r="I181" i="32"/>
  <c r="F181" i="32"/>
  <c r="C181" i="32" s="1"/>
  <c r="O180" i="32"/>
  <c r="L180" i="32"/>
  <c r="I180" i="32"/>
  <c r="C180" i="32" s="1"/>
  <c r="F180" i="32"/>
  <c r="O179" i="32"/>
  <c r="L179" i="32"/>
  <c r="C179" i="32" s="1"/>
  <c r="I179" i="32"/>
  <c r="F179" i="32"/>
  <c r="O178" i="32"/>
  <c r="N178" i="32"/>
  <c r="M178" i="32"/>
  <c r="K178" i="32"/>
  <c r="L178" i="32" s="1"/>
  <c r="J178" i="32"/>
  <c r="H178" i="32"/>
  <c r="G178" i="32"/>
  <c r="I178" i="32" s="1"/>
  <c r="E178" i="32"/>
  <c r="D178" i="32"/>
  <c r="F178" i="32" s="1"/>
  <c r="N177" i="32"/>
  <c r="M177" i="32"/>
  <c r="O177" i="32" s="1"/>
  <c r="J177" i="32"/>
  <c r="H177" i="32"/>
  <c r="H176" i="32" s="1"/>
  <c r="E177" i="32"/>
  <c r="D177" i="32"/>
  <c r="F177" i="32" s="1"/>
  <c r="M176" i="32"/>
  <c r="E176" i="32"/>
  <c r="O175" i="32"/>
  <c r="L175" i="32"/>
  <c r="C175" i="32" s="1"/>
  <c r="I175" i="32"/>
  <c r="F175" i="32"/>
  <c r="O174" i="32"/>
  <c r="L174" i="32"/>
  <c r="I174" i="32"/>
  <c r="F174" i="32"/>
  <c r="C174" i="32"/>
  <c r="O173" i="32"/>
  <c r="L173" i="32"/>
  <c r="I173" i="32"/>
  <c r="F173" i="32"/>
  <c r="C173" i="32" s="1"/>
  <c r="O172" i="32"/>
  <c r="L172" i="32"/>
  <c r="I172" i="32"/>
  <c r="C172" i="32" s="1"/>
  <c r="F172" i="32"/>
  <c r="O171" i="32"/>
  <c r="L171" i="32"/>
  <c r="C171" i="32" s="1"/>
  <c r="I171" i="32"/>
  <c r="F171" i="32"/>
  <c r="O170" i="32"/>
  <c r="L170" i="32"/>
  <c r="I170" i="32"/>
  <c r="F170" i="32"/>
  <c r="C170" i="32"/>
  <c r="N169" i="32"/>
  <c r="M169" i="32"/>
  <c r="O169" i="32" s="1"/>
  <c r="L169" i="32"/>
  <c r="K169" i="32"/>
  <c r="J169" i="32"/>
  <c r="H169" i="32"/>
  <c r="I169" i="32" s="1"/>
  <c r="G169" i="32"/>
  <c r="E169" i="32"/>
  <c r="D169" i="32"/>
  <c r="F169" i="32" s="1"/>
  <c r="N168" i="32"/>
  <c r="M168" i="32"/>
  <c r="O168" i="32" s="1"/>
  <c r="K168" i="32"/>
  <c r="J168" i="32"/>
  <c r="L168" i="32" s="1"/>
  <c r="G168" i="32"/>
  <c r="E168" i="32"/>
  <c r="O167" i="32"/>
  <c r="L167" i="32"/>
  <c r="C167" i="32" s="1"/>
  <c r="I167" i="32"/>
  <c r="F167" i="32"/>
  <c r="O166" i="32"/>
  <c r="L166" i="32"/>
  <c r="I166" i="32"/>
  <c r="F166" i="32"/>
  <c r="C166" i="32"/>
  <c r="O165" i="32"/>
  <c r="L165" i="32"/>
  <c r="I165" i="32"/>
  <c r="F165" i="32"/>
  <c r="C165" i="32" s="1"/>
  <c r="O164" i="32"/>
  <c r="L164" i="32"/>
  <c r="I164" i="32"/>
  <c r="C164" i="32" s="1"/>
  <c r="F164" i="32"/>
  <c r="N163" i="32"/>
  <c r="O163" i="32" s="1"/>
  <c r="M163" i="32"/>
  <c r="K163" i="32"/>
  <c r="J163" i="32"/>
  <c r="L163" i="32" s="1"/>
  <c r="H163" i="32"/>
  <c r="G163" i="32"/>
  <c r="I163" i="32" s="1"/>
  <c r="F163" i="32"/>
  <c r="E163" i="32"/>
  <c r="D163" i="32"/>
  <c r="O162" i="32"/>
  <c r="L162" i="32"/>
  <c r="I162" i="32"/>
  <c r="F162" i="32"/>
  <c r="C162" i="32"/>
  <c r="O161" i="32"/>
  <c r="L161" i="32"/>
  <c r="I161" i="32"/>
  <c r="F161" i="32"/>
  <c r="C161" i="32" s="1"/>
  <c r="O160" i="32"/>
  <c r="L160" i="32"/>
  <c r="I160" i="32"/>
  <c r="C160" i="32" s="1"/>
  <c r="F160" i="32"/>
  <c r="O159" i="32"/>
  <c r="L159" i="32"/>
  <c r="C159" i="32" s="1"/>
  <c r="I159" i="32"/>
  <c r="F159" i="32"/>
  <c r="O158" i="32"/>
  <c r="L158" i="32"/>
  <c r="I158" i="32"/>
  <c r="F158" i="32"/>
  <c r="C158" i="32"/>
  <c r="O157" i="32"/>
  <c r="J157" i="32"/>
  <c r="L157" i="32" s="1"/>
  <c r="I157" i="32"/>
  <c r="C157" i="32" s="1"/>
  <c r="F157" i="32"/>
  <c r="O156" i="32"/>
  <c r="L156" i="32"/>
  <c r="C156" i="32" s="1"/>
  <c r="I156" i="32"/>
  <c r="F156" i="32"/>
  <c r="O155" i="32"/>
  <c r="L155" i="32"/>
  <c r="I155" i="32"/>
  <c r="F155" i="32"/>
  <c r="C155" i="32"/>
  <c r="N154" i="32"/>
  <c r="M154" i="32"/>
  <c r="O154" i="32" s="1"/>
  <c r="L154" i="32"/>
  <c r="K154" i="32"/>
  <c r="J154" i="32"/>
  <c r="H154" i="32"/>
  <c r="I154" i="32" s="1"/>
  <c r="G154" i="32"/>
  <c r="E154" i="32"/>
  <c r="D154" i="32"/>
  <c r="F154" i="32" s="1"/>
  <c r="O153" i="32"/>
  <c r="L153" i="32"/>
  <c r="I153" i="32"/>
  <c r="C153" i="32" s="1"/>
  <c r="F153" i="32"/>
  <c r="O152" i="32"/>
  <c r="L152" i="32"/>
  <c r="C152" i="32" s="1"/>
  <c r="I152" i="32"/>
  <c r="F152" i="32"/>
  <c r="O151" i="32"/>
  <c r="L151" i="32"/>
  <c r="I151" i="32"/>
  <c r="F151" i="32"/>
  <c r="C151" i="32"/>
  <c r="O150" i="32"/>
  <c r="L150" i="32"/>
  <c r="I150" i="32"/>
  <c r="F150" i="32"/>
  <c r="C150" i="32" s="1"/>
  <c r="O149" i="32"/>
  <c r="L149" i="32"/>
  <c r="I149" i="32"/>
  <c r="C149" i="32" s="1"/>
  <c r="F149" i="32"/>
  <c r="O148" i="32"/>
  <c r="L148" i="32"/>
  <c r="C148" i="32" s="1"/>
  <c r="I148" i="32"/>
  <c r="F148" i="32"/>
  <c r="O147" i="32"/>
  <c r="N147" i="32"/>
  <c r="M147" i="32"/>
  <c r="K147" i="32"/>
  <c r="L147" i="32" s="1"/>
  <c r="J147" i="32"/>
  <c r="H147" i="32"/>
  <c r="G147" i="32"/>
  <c r="I147" i="32" s="1"/>
  <c r="E147" i="32"/>
  <c r="D147" i="32"/>
  <c r="F147" i="32" s="1"/>
  <c r="O146" i="32"/>
  <c r="L146" i="32"/>
  <c r="I146" i="32"/>
  <c r="F146" i="32"/>
  <c r="C146" i="32" s="1"/>
  <c r="O145" i="32"/>
  <c r="L145" i="32"/>
  <c r="I145" i="32"/>
  <c r="C145" i="32" s="1"/>
  <c r="F145" i="32"/>
  <c r="N144" i="32"/>
  <c r="O144" i="32" s="1"/>
  <c r="M144" i="32"/>
  <c r="K144" i="32"/>
  <c r="J144" i="32"/>
  <c r="L144" i="32" s="1"/>
  <c r="H144" i="32"/>
  <c r="G144" i="32"/>
  <c r="I144" i="32" s="1"/>
  <c r="F144" i="32"/>
  <c r="E144" i="32"/>
  <c r="D144" i="32"/>
  <c r="O143" i="32"/>
  <c r="L143" i="32"/>
  <c r="I143" i="32"/>
  <c r="F143" i="32"/>
  <c r="C143" i="32"/>
  <c r="O142" i="32"/>
  <c r="L142" i="32"/>
  <c r="I142" i="32"/>
  <c r="F142" i="32"/>
  <c r="C142" i="32" s="1"/>
  <c r="O141" i="32"/>
  <c r="L141" i="32"/>
  <c r="I141" i="32"/>
  <c r="C141" i="32" s="1"/>
  <c r="F141" i="32"/>
  <c r="O140" i="32"/>
  <c r="L140" i="32"/>
  <c r="C140" i="32" s="1"/>
  <c r="I140" i="32"/>
  <c r="F140" i="32"/>
  <c r="O139" i="32"/>
  <c r="N139" i="32"/>
  <c r="M139" i="32"/>
  <c r="K139" i="32"/>
  <c r="K133" i="32" s="1"/>
  <c r="J139" i="32"/>
  <c r="H139" i="32"/>
  <c r="G139" i="32"/>
  <c r="I139" i="32" s="1"/>
  <c r="E139" i="32"/>
  <c r="D139" i="32"/>
  <c r="F139" i="32" s="1"/>
  <c r="O138" i="32"/>
  <c r="L138" i="32"/>
  <c r="I138" i="32"/>
  <c r="F138" i="32"/>
  <c r="C138" i="32" s="1"/>
  <c r="O137" i="32"/>
  <c r="L137" i="32"/>
  <c r="I137" i="32"/>
  <c r="C137" i="32" s="1"/>
  <c r="F137" i="32"/>
  <c r="O136" i="32"/>
  <c r="L136" i="32"/>
  <c r="C136" i="32" s="1"/>
  <c r="I136" i="32"/>
  <c r="F136" i="32"/>
  <c r="O135" i="32"/>
  <c r="L135" i="32"/>
  <c r="I135" i="32"/>
  <c r="F135" i="32"/>
  <c r="C135" i="32"/>
  <c r="N134" i="32"/>
  <c r="M134" i="32"/>
  <c r="O134" i="32" s="1"/>
  <c r="L134" i="32"/>
  <c r="K134" i="32"/>
  <c r="J134" i="32"/>
  <c r="H134" i="32"/>
  <c r="I134" i="32" s="1"/>
  <c r="G134" i="32"/>
  <c r="E134" i="32"/>
  <c r="D134" i="32"/>
  <c r="F134" i="32" s="1"/>
  <c r="C134" i="32" s="1"/>
  <c r="M133" i="32"/>
  <c r="J133" i="32"/>
  <c r="L133" i="32" s="1"/>
  <c r="E133" i="32"/>
  <c r="O132" i="32"/>
  <c r="L132" i="32"/>
  <c r="C132" i="32" s="1"/>
  <c r="I132" i="32"/>
  <c r="F132" i="32"/>
  <c r="O131" i="32"/>
  <c r="N131" i="32"/>
  <c r="M131" i="32"/>
  <c r="K131" i="32"/>
  <c r="L131" i="32" s="1"/>
  <c r="J131" i="32"/>
  <c r="H131" i="32"/>
  <c r="G131" i="32"/>
  <c r="I131" i="32" s="1"/>
  <c r="E131" i="32"/>
  <c r="D131" i="32"/>
  <c r="F131" i="32" s="1"/>
  <c r="C131" i="32" s="1"/>
  <c r="O130" i="32"/>
  <c r="L130" i="32"/>
  <c r="I130" i="32"/>
  <c r="F130" i="32"/>
  <c r="C130" i="32" s="1"/>
  <c r="O129" i="32"/>
  <c r="L129" i="32"/>
  <c r="I129" i="32"/>
  <c r="C129" i="32" s="1"/>
  <c r="F129" i="32"/>
  <c r="O128" i="32"/>
  <c r="L128" i="32"/>
  <c r="C128" i="32" s="1"/>
  <c r="I128" i="32"/>
  <c r="F128" i="32"/>
  <c r="O127" i="32"/>
  <c r="L127" i="32"/>
  <c r="I127" i="32"/>
  <c r="F127" i="32"/>
  <c r="C127" i="32"/>
  <c r="O126" i="32"/>
  <c r="L126" i="32"/>
  <c r="I126" i="32"/>
  <c r="F126" i="32"/>
  <c r="C126" i="32" s="1"/>
  <c r="N125" i="32"/>
  <c r="M125" i="32"/>
  <c r="O125" i="32" s="1"/>
  <c r="K125" i="32"/>
  <c r="J125" i="32"/>
  <c r="L125" i="32" s="1"/>
  <c r="I125" i="32"/>
  <c r="H125" i="32"/>
  <c r="G125" i="32"/>
  <c r="E125" i="32"/>
  <c r="F125" i="32" s="1"/>
  <c r="C125" i="32" s="1"/>
  <c r="D125" i="32"/>
  <c r="O124" i="32"/>
  <c r="L124" i="32"/>
  <c r="C124" i="32" s="1"/>
  <c r="I124" i="32"/>
  <c r="F124" i="32"/>
  <c r="O123" i="32"/>
  <c r="L123" i="32"/>
  <c r="I123" i="32"/>
  <c r="F123" i="32"/>
  <c r="C123" i="32"/>
  <c r="O122" i="32"/>
  <c r="L122" i="32"/>
  <c r="I122" i="32"/>
  <c r="F122" i="32"/>
  <c r="C122" i="32" s="1"/>
  <c r="O121" i="32"/>
  <c r="L121" i="32"/>
  <c r="I121" i="32"/>
  <c r="C121" i="32" s="1"/>
  <c r="F121" i="32"/>
  <c r="O120" i="32"/>
  <c r="L120" i="32"/>
  <c r="C120" i="32" s="1"/>
  <c r="I120" i="32"/>
  <c r="F120" i="32"/>
  <c r="O119" i="32"/>
  <c r="N119" i="32"/>
  <c r="M119" i="32"/>
  <c r="K119" i="32"/>
  <c r="L119" i="32" s="1"/>
  <c r="J119" i="32"/>
  <c r="H119" i="32"/>
  <c r="G119" i="32"/>
  <c r="I119" i="32" s="1"/>
  <c r="E119" i="32"/>
  <c r="D119" i="32"/>
  <c r="F119" i="32" s="1"/>
  <c r="C119" i="32" s="1"/>
  <c r="O118" i="32"/>
  <c r="L118" i="32"/>
  <c r="I118" i="32"/>
  <c r="F118" i="32"/>
  <c r="C118" i="32" s="1"/>
  <c r="O117" i="32"/>
  <c r="L117" i="32"/>
  <c r="I117" i="32"/>
  <c r="C117" i="32" s="1"/>
  <c r="F117" i="32"/>
  <c r="O116" i="32"/>
  <c r="L116" i="32"/>
  <c r="C116" i="32" s="1"/>
  <c r="I116" i="32"/>
  <c r="F116" i="32"/>
  <c r="O115" i="32"/>
  <c r="N115" i="32"/>
  <c r="M115" i="32"/>
  <c r="K115" i="32"/>
  <c r="L115" i="32" s="1"/>
  <c r="J115" i="32"/>
  <c r="H115" i="32"/>
  <c r="G115" i="32"/>
  <c r="I115" i="32" s="1"/>
  <c r="E115" i="32"/>
  <c r="D115" i="32"/>
  <c r="F115" i="32" s="1"/>
  <c r="O114" i="32"/>
  <c r="L114" i="32"/>
  <c r="I114" i="32"/>
  <c r="F114" i="32"/>
  <c r="C114" i="32" s="1"/>
  <c r="O113" i="32"/>
  <c r="L113" i="32"/>
  <c r="I113" i="32"/>
  <c r="C113" i="32" s="1"/>
  <c r="F113" i="32"/>
  <c r="O112" i="32"/>
  <c r="L112" i="32"/>
  <c r="C112" i="32" s="1"/>
  <c r="I112" i="32"/>
  <c r="F112" i="32"/>
  <c r="O111" i="32"/>
  <c r="L111" i="32"/>
  <c r="I111" i="32"/>
  <c r="F111" i="32"/>
  <c r="C111" i="32"/>
  <c r="O110" i="32"/>
  <c r="L110" i="32"/>
  <c r="I110" i="32"/>
  <c r="F110" i="32"/>
  <c r="C110" i="32" s="1"/>
  <c r="O109" i="32"/>
  <c r="L109" i="32"/>
  <c r="I109" i="32"/>
  <c r="C109" i="32" s="1"/>
  <c r="F109" i="32"/>
  <c r="O108" i="32"/>
  <c r="L108" i="32"/>
  <c r="C108" i="32" s="1"/>
  <c r="I108" i="32"/>
  <c r="F108" i="32"/>
  <c r="O107" i="32"/>
  <c r="L107" i="32"/>
  <c r="I107" i="32"/>
  <c r="F107" i="32"/>
  <c r="C107" i="32"/>
  <c r="N106" i="32"/>
  <c r="M106" i="32"/>
  <c r="O106" i="32" s="1"/>
  <c r="L106" i="32"/>
  <c r="K106" i="32"/>
  <c r="J106" i="32"/>
  <c r="H106" i="32"/>
  <c r="I106" i="32" s="1"/>
  <c r="G106" i="32"/>
  <c r="E106" i="32"/>
  <c r="D106" i="32"/>
  <c r="F106" i="32" s="1"/>
  <c r="C106" i="32" s="1"/>
  <c r="O105" i="32"/>
  <c r="L105" i="32"/>
  <c r="I105" i="32"/>
  <c r="C105" i="32" s="1"/>
  <c r="F105" i="32"/>
  <c r="O104" i="32"/>
  <c r="L104" i="32"/>
  <c r="C104" i="32" s="1"/>
  <c r="I104" i="32"/>
  <c r="F104" i="32"/>
  <c r="O103" i="32"/>
  <c r="L103" i="32"/>
  <c r="I103" i="32"/>
  <c r="F103" i="32"/>
  <c r="C103" i="32"/>
  <c r="O102" i="32"/>
  <c r="L102" i="32"/>
  <c r="I102" i="32"/>
  <c r="F102" i="32"/>
  <c r="C102" i="32" s="1"/>
  <c r="O101" i="32"/>
  <c r="L101" i="32"/>
  <c r="I101" i="32"/>
  <c r="C101" i="32" s="1"/>
  <c r="F101" i="32"/>
  <c r="O100" i="32"/>
  <c r="L100" i="32"/>
  <c r="C100" i="32" s="1"/>
  <c r="I100" i="32"/>
  <c r="F100" i="32"/>
  <c r="O99" i="32"/>
  <c r="L99" i="32"/>
  <c r="I99" i="32"/>
  <c r="F99" i="32"/>
  <c r="C99" i="32"/>
  <c r="N98" i="32"/>
  <c r="M98" i="32"/>
  <c r="O98" i="32" s="1"/>
  <c r="L98" i="32"/>
  <c r="K98" i="32"/>
  <c r="J98" i="32"/>
  <c r="H98" i="32"/>
  <c r="I98" i="32" s="1"/>
  <c r="G98" i="32"/>
  <c r="E98" i="32"/>
  <c r="D98" i="32"/>
  <c r="F98" i="32" s="1"/>
  <c r="O97" i="32"/>
  <c r="L97" i="32"/>
  <c r="I97" i="32"/>
  <c r="C97" i="32" s="1"/>
  <c r="F97" i="32"/>
  <c r="O96" i="32"/>
  <c r="L96" i="32"/>
  <c r="C96" i="32" s="1"/>
  <c r="I96" i="32"/>
  <c r="F96" i="32"/>
  <c r="O95" i="32"/>
  <c r="L95" i="32"/>
  <c r="I95" i="32"/>
  <c r="F95" i="32"/>
  <c r="C95" i="32"/>
  <c r="O94" i="32"/>
  <c r="L94" i="32"/>
  <c r="I94" i="32"/>
  <c r="F94" i="32"/>
  <c r="C94" i="32" s="1"/>
  <c r="O93" i="32"/>
  <c r="L93" i="32"/>
  <c r="I93" i="32"/>
  <c r="C93" i="32" s="1"/>
  <c r="F93" i="32"/>
  <c r="N92" i="32"/>
  <c r="O92" i="32" s="1"/>
  <c r="M92" i="32"/>
  <c r="K92" i="32"/>
  <c r="J92" i="32"/>
  <c r="L92" i="32" s="1"/>
  <c r="H92" i="32"/>
  <c r="G92" i="32"/>
  <c r="I92" i="32" s="1"/>
  <c r="F92" i="32"/>
  <c r="E92" i="32"/>
  <c r="D92" i="32"/>
  <c r="O91" i="32"/>
  <c r="L91" i="32"/>
  <c r="I91" i="32"/>
  <c r="F91" i="32"/>
  <c r="C91" i="32"/>
  <c r="O90" i="32"/>
  <c r="L90" i="32"/>
  <c r="I90" i="32"/>
  <c r="F90" i="32"/>
  <c r="C90" i="32" s="1"/>
  <c r="O89" i="32"/>
  <c r="L89" i="32"/>
  <c r="I89" i="32"/>
  <c r="C89" i="32" s="1"/>
  <c r="F89" i="32"/>
  <c r="O88" i="32"/>
  <c r="L88" i="32"/>
  <c r="C88" i="32" s="1"/>
  <c r="I88" i="32"/>
  <c r="F88" i="32"/>
  <c r="O87" i="32"/>
  <c r="N87" i="32"/>
  <c r="M87" i="32"/>
  <c r="K87" i="32"/>
  <c r="L87" i="32" s="1"/>
  <c r="J87" i="32"/>
  <c r="H87" i="32"/>
  <c r="G87" i="32"/>
  <c r="I87" i="32" s="1"/>
  <c r="E87" i="32"/>
  <c r="D87" i="32"/>
  <c r="F87" i="32" s="1"/>
  <c r="N86" i="32"/>
  <c r="M86" i="32"/>
  <c r="O86" i="32" s="1"/>
  <c r="J86" i="32"/>
  <c r="H86" i="32"/>
  <c r="E86" i="32"/>
  <c r="D86" i="32"/>
  <c r="F86" i="32" s="1"/>
  <c r="O85" i="32"/>
  <c r="L85" i="32"/>
  <c r="I85" i="32"/>
  <c r="C85" i="32" s="1"/>
  <c r="F85" i="32"/>
  <c r="O84" i="32"/>
  <c r="L84" i="32"/>
  <c r="C84" i="32" s="1"/>
  <c r="I84" i="32"/>
  <c r="F84" i="32"/>
  <c r="O83" i="32"/>
  <c r="N83" i="32"/>
  <c r="M83" i="32"/>
  <c r="K83" i="32"/>
  <c r="L83" i="32" s="1"/>
  <c r="J83" i="32"/>
  <c r="H83" i="32"/>
  <c r="G83" i="32"/>
  <c r="I83" i="32" s="1"/>
  <c r="E83" i="32"/>
  <c r="D83" i="32"/>
  <c r="F83" i="32" s="1"/>
  <c r="O82" i="32"/>
  <c r="L82" i="32"/>
  <c r="I82" i="32"/>
  <c r="F82" i="32"/>
  <c r="C82" i="32" s="1"/>
  <c r="O81" i="32"/>
  <c r="L81" i="32"/>
  <c r="I81" i="32"/>
  <c r="C81" i="32" s="1"/>
  <c r="F81" i="32"/>
  <c r="N80" i="32"/>
  <c r="O80" i="32" s="1"/>
  <c r="M80" i="32"/>
  <c r="K80" i="32"/>
  <c r="J80" i="32"/>
  <c r="L80" i="32" s="1"/>
  <c r="H80" i="32"/>
  <c r="G80" i="32"/>
  <c r="I80" i="32" s="1"/>
  <c r="F80" i="32"/>
  <c r="E80" i="32"/>
  <c r="D80" i="32"/>
  <c r="M79" i="32"/>
  <c r="K79" i="32"/>
  <c r="H79" i="32"/>
  <c r="G79" i="32"/>
  <c r="I79" i="32" s="1"/>
  <c r="E79" i="32"/>
  <c r="D79" i="32"/>
  <c r="F79" i="32" s="1"/>
  <c r="M78" i="32"/>
  <c r="E78" i="32"/>
  <c r="O77" i="32"/>
  <c r="L77" i="32"/>
  <c r="I77" i="32"/>
  <c r="D77" i="32"/>
  <c r="F77" i="32" s="1"/>
  <c r="C77" i="32" s="1"/>
  <c r="O76" i="32"/>
  <c r="L76" i="32"/>
  <c r="I76" i="32"/>
  <c r="F76" i="32"/>
  <c r="C76" i="32"/>
  <c r="O75" i="32"/>
  <c r="L75" i="32"/>
  <c r="I75" i="32"/>
  <c r="F75" i="32"/>
  <c r="C75" i="32" s="1"/>
  <c r="O74" i="32"/>
  <c r="L74" i="32"/>
  <c r="I74" i="32"/>
  <c r="C74" i="32" s="1"/>
  <c r="F74" i="32"/>
  <c r="O73" i="32"/>
  <c r="L73" i="32"/>
  <c r="G73" i="32"/>
  <c r="I73" i="32" s="1"/>
  <c r="D73" i="32"/>
  <c r="F73" i="32" s="1"/>
  <c r="C73" i="32" s="1"/>
  <c r="N72" i="32"/>
  <c r="M72" i="32"/>
  <c r="O72" i="32" s="1"/>
  <c r="K72" i="32"/>
  <c r="J72" i="32"/>
  <c r="L72" i="32" s="1"/>
  <c r="I72" i="32"/>
  <c r="H72" i="32"/>
  <c r="G72" i="32"/>
  <c r="E72" i="32"/>
  <c r="O71" i="32"/>
  <c r="L71" i="32"/>
  <c r="G71" i="32"/>
  <c r="I71" i="32" s="1"/>
  <c r="D71" i="32"/>
  <c r="F71" i="32" s="1"/>
  <c r="C71" i="32" s="1"/>
  <c r="N70" i="32"/>
  <c r="M70" i="32"/>
  <c r="O70" i="32" s="1"/>
  <c r="K70" i="32"/>
  <c r="J70" i="32"/>
  <c r="L70" i="32" s="1"/>
  <c r="I70" i="32"/>
  <c r="H70" i="32"/>
  <c r="G70" i="32"/>
  <c r="E70" i="32"/>
  <c r="O69" i="32"/>
  <c r="L69" i="32"/>
  <c r="C69" i="32" s="1"/>
  <c r="I69" i="32"/>
  <c r="F69" i="32"/>
  <c r="O68" i="32"/>
  <c r="L68" i="32"/>
  <c r="G68" i="32"/>
  <c r="I68" i="32" s="1"/>
  <c r="F68" i="32"/>
  <c r="C68" i="32" s="1"/>
  <c r="D68" i="32"/>
  <c r="O67" i="32"/>
  <c r="L67" i="32"/>
  <c r="C67" i="32" s="1"/>
  <c r="I67" i="32"/>
  <c r="F67" i="32"/>
  <c r="O66" i="32"/>
  <c r="L66" i="32"/>
  <c r="I66" i="32"/>
  <c r="D66" i="32"/>
  <c r="F66" i="32" s="1"/>
  <c r="C66" i="32" s="1"/>
  <c r="O65" i="32"/>
  <c r="L65" i="32"/>
  <c r="I65" i="32"/>
  <c r="C65" i="32" s="1"/>
  <c r="F65" i="32"/>
  <c r="O64" i="32"/>
  <c r="L64" i="32"/>
  <c r="I64" i="32"/>
  <c r="D64" i="32"/>
  <c r="F64" i="32" s="1"/>
  <c r="C64" i="32"/>
  <c r="O63" i="32"/>
  <c r="L63" i="32"/>
  <c r="I63" i="32"/>
  <c r="F63" i="32"/>
  <c r="C63" i="32" s="1"/>
  <c r="O62" i="32"/>
  <c r="L62" i="32"/>
  <c r="I62" i="32"/>
  <c r="C62" i="32" s="1"/>
  <c r="F62" i="32"/>
  <c r="N61" i="32"/>
  <c r="O61" i="32" s="1"/>
  <c r="M61" i="32"/>
  <c r="K61" i="32"/>
  <c r="L61" i="32" s="1"/>
  <c r="J61" i="32"/>
  <c r="H61" i="32"/>
  <c r="G61" i="32"/>
  <c r="E61" i="32"/>
  <c r="D61" i="32"/>
  <c r="F61" i="32" s="1"/>
  <c r="O60" i="32"/>
  <c r="L60" i="32"/>
  <c r="I60" i="32"/>
  <c r="G60" i="32"/>
  <c r="F60" i="32"/>
  <c r="D60" i="32"/>
  <c r="C60" i="32"/>
  <c r="O59" i="32"/>
  <c r="L59" i="32"/>
  <c r="I59" i="32"/>
  <c r="F59" i="32"/>
  <c r="C59" i="32" s="1"/>
  <c r="N58" i="32"/>
  <c r="M58" i="32"/>
  <c r="O58" i="32" s="1"/>
  <c r="K58" i="32"/>
  <c r="K57" i="32" s="1"/>
  <c r="J58" i="32"/>
  <c r="I58" i="32"/>
  <c r="H58" i="32"/>
  <c r="H57" i="32" s="1"/>
  <c r="G58" i="32"/>
  <c r="G57" i="32" s="1"/>
  <c r="G56" i="32" s="1"/>
  <c r="E58" i="32"/>
  <c r="D58" i="32"/>
  <c r="F58" i="32" s="1"/>
  <c r="N57" i="32"/>
  <c r="L57" i="32"/>
  <c r="J57" i="32"/>
  <c r="J56" i="32" s="1"/>
  <c r="E57" i="32"/>
  <c r="E56" i="32" s="1"/>
  <c r="E55" i="32" s="1"/>
  <c r="E54" i="32" s="1"/>
  <c r="N56" i="32"/>
  <c r="K56" i="32"/>
  <c r="O50" i="32"/>
  <c r="C50" i="32" s="1"/>
  <c r="O49" i="32"/>
  <c r="C49" i="32" s="1"/>
  <c r="N48" i="32"/>
  <c r="O48" i="32" s="1"/>
  <c r="C48" i="32" s="1"/>
  <c r="M48" i="32"/>
  <c r="L47" i="32"/>
  <c r="I47" i="32"/>
  <c r="F47" i="32"/>
  <c r="K46" i="32"/>
  <c r="J46" i="32"/>
  <c r="L46" i="32" s="1"/>
  <c r="H46" i="32"/>
  <c r="G46" i="32"/>
  <c r="F46" i="32"/>
  <c r="E46" i="32"/>
  <c r="D46" i="32"/>
  <c r="F45" i="32"/>
  <c r="C45" i="32" s="1"/>
  <c r="J44" i="32"/>
  <c r="J40" i="32" s="1"/>
  <c r="L43" i="32"/>
  <c r="C43" i="32"/>
  <c r="L42" i="32"/>
  <c r="C42" i="32" s="1"/>
  <c r="L41" i="32"/>
  <c r="C41" i="32"/>
  <c r="L40" i="32"/>
  <c r="K40" i="32"/>
  <c r="C40" i="32"/>
  <c r="L39" i="32"/>
  <c r="C39" i="32"/>
  <c r="L38" i="32"/>
  <c r="C38" i="32"/>
  <c r="K37" i="32"/>
  <c r="L37" i="32" s="1"/>
  <c r="C37" i="32" s="1"/>
  <c r="J37" i="32"/>
  <c r="L36" i="32"/>
  <c r="C36" i="32"/>
  <c r="K35" i="32"/>
  <c r="J35" i="32"/>
  <c r="L34" i="32"/>
  <c r="C34" i="32"/>
  <c r="L33" i="32"/>
  <c r="C33" i="32" s="1"/>
  <c r="L32" i="32"/>
  <c r="C32" i="32"/>
  <c r="L31" i="32"/>
  <c r="C31" i="32" s="1"/>
  <c r="K31" i="32"/>
  <c r="J31" i="32"/>
  <c r="F29" i="32"/>
  <c r="C29" i="32"/>
  <c r="G28" i="32"/>
  <c r="I28" i="32" s="1"/>
  <c r="F28" i="32"/>
  <c r="C28" i="32" s="1"/>
  <c r="D28" i="32"/>
  <c r="O27" i="32"/>
  <c r="L27" i="32"/>
  <c r="I27" i="32"/>
  <c r="F27" i="32"/>
  <c r="C27" i="32"/>
  <c r="O26" i="32"/>
  <c r="L26" i="32"/>
  <c r="I26" i="32"/>
  <c r="F26" i="32"/>
  <c r="C26" i="32" s="1"/>
  <c r="N25" i="32"/>
  <c r="N290" i="32" s="1"/>
  <c r="N289" i="32" s="1"/>
  <c r="M25" i="32"/>
  <c r="M290" i="32" s="1"/>
  <c r="K25" i="32"/>
  <c r="L25" i="32" s="1"/>
  <c r="J25" i="32"/>
  <c r="J290" i="32" s="1"/>
  <c r="I25" i="32"/>
  <c r="H25" i="32"/>
  <c r="H290" i="32" s="1"/>
  <c r="H289" i="32" s="1"/>
  <c r="G25" i="32"/>
  <c r="E25" i="32"/>
  <c r="E290" i="32" s="1"/>
  <c r="E289" i="32" s="1"/>
  <c r="D25" i="32"/>
  <c r="N24" i="32"/>
  <c r="E24" i="32"/>
  <c r="O299" i="31"/>
  <c r="L299" i="31"/>
  <c r="I299" i="31"/>
  <c r="C299" i="31" s="1"/>
  <c r="F299" i="31"/>
  <c r="O298" i="31"/>
  <c r="L298" i="31"/>
  <c r="I298" i="31"/>
  <c r="F298" i="31"/>
  <c r="C298" i="31"/>
  <c r="O297" i="31"/>
  <c r="L297" i="31"/>
  <c r="I297" i="31"/>
  <c r="F297" i="31"/>
  <c r="C297" i="31" s="1"/>
  <c r="O296" i="31"/>
  <c r="L296" i="31"/>
  <c r="I296" i="31"/>
  <c r="F296" i="31"/>
  <c r="O295" i="31"/>
  <c r="L295" i="31"/>
  <c r="I295" i="31"/>
  <c r="C295" i="31" s="1"/>
  <c r="F295" i="31"/>
  <c r="O294" i="31"/>
  <c r="L294" i="31"/>
  <c r="I294" i="31"/>
  <c r="F294" i="31"/>
  <c r="C294" i="31" s="1"/>
  <c r="O293" i="31"/>
  <c r="L293" i="31"/>
  <c r="I293" i="31"/>
  <c r="F293" i="31"/>
  <c r="C293" i="31"/>
  <c r="O292" i="31"/>
  <c r="L292" i="31"/>
  <c r="I292" i="31"/>
  <c r="F292" i="31"/>
  <c r="C292" i="31" s="1"/>
  <c r="N291" i="31"/>
  <c r="M291" i="31"/>
  <c r="O291" i="31" s="1"/>
  <c r="K291" i="31"/>
  <c r="J291" i="31"/>
  <c r="L291" i="31" s="1"/>
  <c r="I291" i="31"/>
  <c r="H291" i="31"/>
  <c r="G291" i="31"/>
  <c r="E291" i="31"/>
  <c r="D291" i="31"/>
  <c r="F291" i="31" s="1"/>
  <c r="O286" i="31"/>
  <c r="L286" i="31"/>
  <c r="I286" i="31"/>
  <c r="F286" i="31"/>
  <c r="O285" i="31"/>
  <c r="L285" i="31"/>
  <c r="I285" i="31"/>
  <c r="F285" i="31"/>
  <c r="C285" i="31"/>
  <c r="N284" i="31"/>
  <c r="M284" i="31"/>
  <c r="L284" i="31"/>
  <c r="K284" i="31"/>
  <c r="J284" i="31"/>
  <c r="H284" i="31"/>
  <c r="G284" i="31"/>
  <c r="I284" i="31" s="1"/>
  <c r="E284" i="31"/>
  <c r="D284" i="31"/>
  <c r="O283" i="31"/>
  <c r="L283" i="31"/>
  <c r="I283" i="31"/>
  <c r="C283" i="31" s="1"/>
  <c r="F283" i="31"/>
  <c r="N282" i="31"/>
  <c r="M282" i="31"/>
  <c r="O282" i="31" s="1"/>
  <c r="K282" i="31"/>
  <c r="J282" i="31"/>
  <c r="L282" i="31" s="1"/>
  <c r="H282" i="31"/>
  <c r="I282" i="31" s="1"/>
  <c r="G282" i="31"/>
  <c r="F282" i="31"/>
  <c r="E282" i="31"/>
  <c r="D282" i="31"/>
  <c r="O281" i="31"/>
  <c r="L281" i="31"/>
  <c r="I281" i="31"/>
  <c r="F281" i="31"/>
  <c r="C281" i="31"/>
  <c r="O280" i="31"/>
  <c r="L280" i="31"/>
  <c r="I280" i="31"/>
  <c r="F280" i="31"/>
  <c r="C280" i="31" s="1"/>
  <c r="O279" i="31"/>
  <c r="O278" i="31" s="1"/>
  <c r="L279" i="31"/>
  <c r="I279" i="31"/>
  <c r="C279" i="31" s="1"/>
  <c r="F279" i="31"/>
  <c r="N278" i="31"/>
  <c r="M278" i="31"/>
  <c r="K278" i="31"/>
  <c r="J278" i="31"/>
  <c r="L278" i="31" s="1"/>
  <c r="H278" i="31"/>
  <c r="I278" i="31" s="1"/>
  <c r="G278" i="31"/>
  <c r="F278" i="31"/>
  <c r="E278" i="31"/>
  <c r="D278" i="31"/>
  <c r="O277" i="31"/>
  <c r="L277" i="31"/>
  <c r="I277" i="31"/>
  <c r="F277" i="31"/>
  <c r="C277" i="31"/>
  <c r="O276" i="31"/>
  <c r="L276" i="31"/>
  <c r="I276" i="31"/>
  <c r="F276" i="31"/>
  <c r="C276" i="31" s="1"/>
  <c r="O275" i="31"/>
  <c r="L275" i="31"/>
  <c r="I275" i="31"/>
  <c r="C275" i="31" s="1"/>
  <c r="F275" i="31"/>
  <c r="N274" i="31"/>
  <c r="M274" i="31"/>
  <c r="O274" i="31" s="1"/>
  <c r="K274" i="31"/>
  <c r="J274" i="31"/>
  <c r="H274" i="31"/>
  <c r="G274" i="31"/>
  <c r="I274" i="31" s="1"/>
  <c r="F274" i="31"/>
  <c r="E274" i="31"/>
  <c r="D274" i="31"/>
  <c r="O273" i="31"/>
  <c r="L273" i="31"/>
  <c r="I273" i="31"/>
  <c r="F273" i="31"/>
  <c r="C273" i="31"/>
  <c r="M272" i="31"/>
  <c r="K272" i="31"/>
  <c r="H272" i="31"/>
  <c r="H271" i="31" s="1"/>
  <c r="G272" i="31"/>
  <c r="E272" i="31"/>
  <c r="D272" i="31"/>
  <c r="M271" i="31"/>
  <c r="K271" i="31"/>
  <c r="I271" i="31"/>
  <c r="G271" i="31"/>
  <c r="E271" i="31"/>
  <c r="O270" i="31"/>
  <c r="L270" i="31"/>
  <c r="I270" i="31"/>
  <c r="F270" i="31"/>
  <c r="O269" i="31"/>
  <c r="L269" i="31"/>
  <c r="I269" i="31"/>
  <c r="F269" i="31"/>
  <c r="C269" i="31"/>
  <c r="O268" i="31"/>
  <c r="L268" i="31"/>
  <c r="I268" i="31"/>
  <c r="F268" i="31"/>
  <c r="C268" i="31" s="1"/>
  <c r="O267" i="31"/>
  <c r="L267" i="31"/>
  <c r="I267" i="31"/>
  <c r="F267" i="31"/>
  <c r="C267" i="31"/>
  <c r="N266" i="31"/>
  <c r="O266" i="31" s="1"/>
  <c r="M266" i="31"/>
  <c r="L266" i="31"/>
  <c r="K266" i="31"/>
  <c r="J266" i="31"/>
  <c r="H266" i="31"/>
  <c r="G266" i="31"/>
  <c r="I266" i="31" s="1"/>
  <c r="F266" i="31"/>
  <c r="C266" i="31" s="1"/>
  <c r="E266" i="31"/>
  <c r="D266" i="31"/>
  <c r="O265" i="31"/>
  <c r="L265" i="31"/>
  <c r="I265" i="31"/>
  <c r="F265" i="31"/>
  <c r="C265" i="31"/>
  <c r="O264" i="31"/>
  <c r="L264" i="31"/>
  <c r="I264" i="31"/>
  <c r="F264" i="31"/>
  <c r="C264" i="31" s="1"/>
  <c r="O263" i="31"/>
  <c r="L263" i="31"/>
  <c r="I263" i="31"/>
  <c r="F263" i="31"/>
  <c r="C263" i="31"/>
  <c r="N262" i="31"/>
  <c r="N261" i="31" s="1"/>
  <c r="M262" i="31"/>
  <c r="O262" i="31" s="1"/>
  <c r="L262" i="31"/>
  <c r="K262" i="31"/>
  <c r="J262" i="31"/>
  <c r="J261" i="31" s="1"/>
  <c r="H262" i="31"/>
  <c r="H261" i="31" s="1"/>
  <c r="G262" i="31"/>
  <c r="I262" i="31" s="1"/>
  <c r="F262" i="31"/>
  <c r="C262" i="31" s="1"/>
  <c r="E262" i="31"/>
  <c r="D262" i="31"/>
  <c r="D261" i="31" s="1"/>
  <c r="M261" i="31"/>
  <c r="O261" i="31" s="1"/>
  <c r="K261" i="31"/>
  <c r="G261" i="31"/>
  <c r="I261" i="31" s="1"/>
  <c r="E261" i="31"/>
  <c r="O260" i="31"/>
  <c r="L260" i="31"/>
  <c r="I260" i="31"/>
  <c r="F260" i="31"/>
  <c r="O259" i="31"/>
  <c r="L259" i="31"/>
  <c r="I259" i="31"/>
  <c r="C259" i="31" s="1"/>
  <c r="F259" i="31"/>
  <c r="O258" i="31"/>
  <c r="L258" i="31"/>
  <c r="I258" i="31"/>
  <c r="F258" i="31"/>
  <c r="O257" i="31"/>
  <c r="L257" i="31"/>
  <c r="I257" i="31"/>
  <c r="F257" i="31"/>
  <c r="C257" i="31"/>
  <c r="O256" i="31"/>
  <c r="L256" i="31"/>
  <c r="I256" i="31"/>
  <c r="F256" i="31"/>
  <c r="C256" i="31" s="1"/>
  <c r="O255" i="31"/>
  <c r="N255" i="31"/>
  <c r="M255" i="31"/>
  <c r="M254" i="31" s="1"/>
  <c r="K255" i="31"/>
  <c r="K254" i="31" s="1"/>
  <c r="J255" i="31"/>
  <c r="L255" i="31" s="1"/>
  <c r="H255" i="31"/>
  <c r="G255" i="31"/>
  <c r="G254" i="31" s="1"/>
  <c r="I254" i="31" s="1"/>
  <c r="E255" i="31"/>
  <c r="D255" i="31"/>
  <c r="N254" i="31"/>
  <c r="L254" i="31"/>
  <c r="J254" i="31"/>
  <c r="H254" i="31"/>
  <c r="D254" i="31"/>
  <c r="O253" i="31"/>
  <c r="L253" i="31"/>
  <c r="I253" i="31"/>
  <c r="C253" i="31" s="1"/>
  <c r="F253" i="31"/>
  <c r="O252" i="31"/>
  <c r="L252" i="31"/>
  <c r="I252" i="31"/>
  <c r="F252" i="31"/>
  <c r="O251" i="31"/>
  <c r="L251" i="31"/>
  <c r="I251" i="31"/>
  <c r="C251" i="31" s="1"/>
  <c r="F251" i="31"/>
  <c r="O250" i="31"/>
  <c r="L250" i="31"/>
  <c r="I250" i="31"/>
  <c r="F250" i="31"/>
  <c r="O249" i="31"/>
  <c r="N249" i="31"/>
  <c r="M249" i="31"/>
  <c r="K249" i="31"/>
  <c r="J249" i="31"/>
  <c r="L249" i="31" s="1"/>
  <c r="I249" i="31"/>
  <c r="H249" i="31"/>
  <c r="G249" i="31"/>
  <c r="E249" i="31"/>
  <c r="D249" i="31"/>
  <c r="F249" i="31" s="1"/>
  <c r="C249" i="31" s="1"/>
  <c r="O248" i="31"/>
  <c r="L248" i="31"/>
  <c r="I248" i="31"/>
  <c r="F248" i="31"/>
  <c r="O247" i="31"/>
  <c r="L247" i="31"/>
  <c r="I247" i="31"/>
  <c r="C247" i="31" s="1"/>
  <c r="F247" i="31"/>
  <c r="O246" i="31"/>
  <c r="L246" i="31"/>
  <c r="I246" i="31"/>
  <c r="F246" i="31"/>
  <c r="O245" i="31"/>
  <c r="L245" i="31"/>
  <c r="I245" i="31"/>
  <c r="F245" i="31"/>
  <c r="C245" i="31"/>
  <c r="O244" i="31"/>
  <c r="L244" i="31"/>
  <c r="I244" i="31"/>
  <c r="F244" i="31"/>
  <c r="C244" i="31" s="1"/>
  <c r="O243" i="31"/>
  <c r="L243" i="31"/>
  <c r="I243" i="31"/>
  <c r="F243" i="31"/>
  <c r="C243" i="31"/>
  <c r="O242" i="31"/>
  <c r="L242" i="31"/>
  <c r="I242" i="31"/>
  <c r="F242" i="31"/>
  <c r="C242" i="31" s="1"/>
  <c r="N241" i="31"/>
  <c r="M241" i="31"/>
  <c r="M234" i="31" s="1"/>
  <c r="K241" i="31"/>
  <c r="J241" i="31"/>
  <c r="H241" i="31"/>
  <c r="G241" i="31"/>
  <c r="G234" i="31" s="1"/>
  <c r="I234" i="31" s="1"/>
  <c r="E241" i="31"/>
  <c r="D241" i="31"/>
  <c r="F241" i="31" s="1"/>
  <c r="O240" i="31"/>
  <c r="L240" i="31"/>
  <c r="I240" i="31"/>
  <c r="F240" i="31"/>
  <c r="C240" i="31" s="1"/>
  <c r="O239" i="31"/>
  <c r="L239" i="31"/>
  <c r="I239" i="31"/>
  <c r="F239" i="31"/>
  <c r="C239" i="31"/>
  <c r="N238" i="31"/>
  <c r="O238" i="31" s="1"/>
  <c r="M238" i="31"/>
  <c r="L238" i="31"/>
  <c r="K238" i="31"/>
  <c r="J238" i="31"/>
  <c r="H238" i="31"/>
  <c r="G238" i="31"/>
  <c r="I238" i="31" s="1"/>
  <c r="F238" i="31"/>
  <c r="C238" i="31" s="1"/>
  <c r="E238" i="31"/>
  <c r="D238" i="31"/>
  <c r="O237" i="31"/>
  <c r="L237" i="31"/>
  <c r="I237" i="31"/>
  <c r="F237" i="31"/>
  <c r="C237" i="31"/>
  <c r="N236" i="31"/>
  <c r="N234" i="31" s="1"/>
  <c r="N233" i="31" s="1"/>
  <c r="M236" i="31"/>
  <c r="K236" i="31"/>
  <c r="J236" i="31"/>
  <c r="L236" i="31" s="1"/>
  <c r="H236" i="31"/>
  <c r="I236" i="31" s="1"/>
  <c r="G236" i="31"/>
  <c r="F236" i="31"/>
  <c r="E236" i="31"/>
  <c r="D236" i="31"/>
  <c r="O235" i="31"/>
  <c r="L235" i="31"/>
  <c r="I235" i="31"/>
  <c r="C235" i="31" s="1"/>
  <c r="F235" i="31"/>
  <c r="H234" i="31"/>
  <c r="H233" i="31" s="1"/>
  <c r="D234" i="31"/>
  <c r="D233" i="31" s="1"/>
  <c r="M233" i="31"/>
  <c r="O232" i="31"/>
  <c r="L232" i="31"/>
  <c r="I232" i="31"/>
  <c r="F232" i="31"/>
  <c r="C232" i="31" s="1"/>
  <c r="O231" i="31"/>
  <c r="L231" i="31"/>
  <c r="I231" i="31"/>
  <c r="F231" i="31"/>
  <c r="C231" i="31"/>
  <c r="N230" i="31"/>
  <c r="M230" i="31"/>
  <c r="O230" i="31" s="1"/>
  <c r="L230" i="31"/>
  <c r="K230" i="31"/>
  <c r="J230" i="31"/>
  <c r="H230" i="31"/>
  <c r="I230" i="31" s="1"/>
  <c r="G230" i="31"/>
  <c r="E230" i="31"/>
  <c r="D230" i="31"/>
  <c r="F230" i="31" s="1"/>
  <c r="C230" i="31" s="1"/>
  <c r="O229" i="31"/>
  <c r="L229" i="31"/>
  <c r="I229" i="31"/>
  <c r="C229" i="31" s="1"/>
  <c r="F229" i="31"/>
  <c r="O228" i="31"/>
  <c r="L228" i="31"/>
  <c r="C228" i="31" s="1"/>
  <c r="I228" i="31"/>
  <c r="F228" i="31"/>
  <c r="O227" i="31"/>
  <c r="L227" i="31"/>
  <c r="I227" i="31"/>
  <c r="F227" i="31"/>
  <c r="C227" i="31"/>
  <c r="O226" i="31"/>
  <c r="L226" i="31"/>
  <c r="I226" i="31"/>
  <c r="F226" i="31"/>
  <c r="C226" i="31" s="1"/>
  <c r="O225" i="31"/>
  <c r="L225" i="31"/>
  <c r="I225" i="31"/>
  <c r="C225" i="31" s="1"/>
  <c r="F225" i="31"/>
  <c r="O224" i="31"/>
  <c r="L224" i="31"/>
  <c r="C224" i="31" s="1"/>
  <c r="I224" i="31"/>
  <c r="F224" i="31"/>
  <c r="O223" i="31"/>
  <c r="L223" i="31"/>
  <c r="I223" i="31"/>
  <c r="F223" i="31"/>
  <c r="C223" i="31"/>
  <c r="O222" i="31"/>
  <c r="L222" i="31"/>
  <c r="I222" i="31"/>
  <c r="F222" i="31"/>
  <c r="C222" i="31" s="1"/>
  <c r="O221" i="31"/>
  <c r="L221" i="31"/>
  <c r="I221" i="31"/>
  <c r="D221" i="31"/>
  <c r="F221" i="31" s="1"/>
  <c r="C221" i="31" s="1"/>
  <c r="O220" i="31"/>
  <c r="L220" i="31"/>
  <c r="I220" i="31"/>
  <c r="F220" i="31"/>
  <c r="C220" i="31"/>
  <c r="N219" i="31"/>
  <c r="M219" i="31"/>
  <c r="O219" i="31" s="1"/>
  <c r="L219" i="31"/>
  <c r="K219" i="31"/>
  <c r="J219" i="31"/>
  <c r="H219" i="31"/>
  <c r="I219" i="31" s="1"/>
  <c r="G219" i="31"/>
  <c r="E219" i="31"/>
  <c r="D219" i="31"/>
  <c r="F219" i="31" s="1"/>
  <c r="C219" i="31" s="1"/>
  <c r="O218" i="31"/>
  <c r="L218" i="31"/>
  <c r="I218" i="31"/>
  <c r="C218" i="31" s="1"/>
  <c r="F218" i="31"/>
  <c r="O217" i="31"/>
  <c r="L217" i="31"/>
  <c r="C217" i="31" s="1"/>
  <c r="I217" i="31"/>
  <c r="F217" i="31"/>
  <c r="O216" i="31"/>
  <c r="L216" i="31"/>
  <c r="I216" i="31"/>
  <c r="F216" i="31"/>
  <c r="C216" i="31"/>
  <c r="O215" i="31"/>
  <c r="L215" i="31"/>
  <c r="I215" i="31"/>
  <c r="F215" i="31"/>
  <c r="C215" i="31" s="1"/>
  <c r="O214" i="31"/>
  <c r="L214" i="31"/>
  <c r="I214" i="31"/>
  <c r="C214" i="31" s="1"/>
  <c r="F214" i="31"/>
  <c r="O213" i="31"/>
  <c r="L213" i="31"/>
  <c r="C213" i="31" s="1"/>
  <c r="I213" i="31"/>
  <c r="F213" i="31"/>
  <c r="O212" i="31"/>
  <c r="L212" i="31"/>
  <c r="I212" i="31"/>
  <c r="F212" i="31"/>
  <c r="C212" i="31"/>
  <c r="O211" i="31"/>
  <c r="L211" i="31"/>
  <c r="I211" i="31"/>
  <c r="F211" i="31"/>
  <c r="C211" i="31" s="1"/>
  <c r="O210" i="31"/>
  <c r="L210" i="31"/>
  <c r="I210" i="31"/>
  <c r="C210" i="31" s="1"/>
  <c r="F210" i="31"/>
  <c r="O209" i="31"/>
  <c r="L209" i="31"/>
  <c r="C209" i="31" s="1"/>
  <c r="I209" i="31"/>
  <c r="F209" i="31"/>
  <c r="O208" i="31"/>
  <c r="N208" i="31"/>
  <c r="M208" i="31"/>
  <c r="K208" i="31"/>
  <c r="L208" i="31" s="1"/>
  <c r="J208" i="31"/>
  <c r="H208" i="31"/>
  <c r="G208" i="31"/>
  <c r="I208" i="31" s="1"/>
  <c r="E208" i="31"/>
  <c r="D208" i="31"/>
  <c r="F208" i="31" s="1"/>
  <c r="N207" i="31"/>
  <c r="M207" i="31"/>
  <c r="O207" i="31" s="1"/>
  <c r="J207" i="31"/>
  <c r="H207" i="31"/>
  <c r="E207" i="31"/>
  <c r="D207" i="31"/>
  <c r="F207" i="31" s="1"/>
  <c r="O206" i="31"/>
  <c r="L206" i="31"/>
  <c r="I206" i="31"/>
  <c r="C206" i="31" s="1"/>
  <c r="F206" i="31"/>
  <c r="O205" i="31"/>
  <c r="L205" i="31"/>
  <c r="C205" i="31" s="1"/>
  <c r="I205" i="31"/>
  <c r="F205" i="31"/>
  <c r="O204" i="31"/>
  <c r="L204" i="31"/>
  <c r="I204" i="31"/>
  <c r="F204" i="31"/>
  <c r="C204" i="31"/>
  <c r="O203" i="31"/>
  <c r="L203" i="31"/>
  <c r="I203" i="31"/>
  <c r="F203" i="31"/>
  <c r="C203" i="31" s="1"/>
  <c r="O202" i="31"/>
  <c r="L202" i="31"/>
  <c r="I202" i="31"/>
  <c r="C202" i="31" s="1"/>
  <c r="F202" i="31"/>
  <c r="N201" i="31"/>
  <c r="N199" i="31" s="1"/>
  <c r="N198" i="31" s="1"/>
  <c r="M201" i="31"/>
  <c r="K201" i="31"/>
  <c r="K199" i="31" s="1"/>
  <c r="J201" i="31"/>
  <c r="L201" i="31" s="1"/>
  <c r="H201" i="31"/>
  <c r="G201" i="31"/>
  <c r="I201" i="31" s="1"/>
  <c r="F201" i="31"/>
  <c r="E201" i="31"/>
  <c r="D201" i="31"/>
  <c r="O200" i="31"/>
  <c r="L200" i="31"/>
  <c r="I200" i="31"/>
  <c r="F200" i="31"/>
  <c r="C200" i="31"/>
  <c r="M199" i="31"/>
  <c r="H199" i="31"/>
  <c r="H198" i="31" s="1"/>
  <c r="H197" i="31" s="1"/>
  <c r="E199" i="31"/>
  <c r="D199" i="31"/>
  <c r="F199" i="31" s="1"/>
  <c r="M198" i="31"/>
  <c r="E198" i="31"/>
  <c r="O196" i="31"/>
  <c r="L196" i="31"/>
  <c r="I196" i="31"/>
  <c r="F196" i="31"/>
  <c r="C196" i="31"/>
  <c r="N195" i="31"/>
  <c r="M195" i="31"/>
  <c r="O195" i="31" s="1"/>
  <c r="L195" i="31"/>
  <c r="K195" i="31"/>
  <c r="J195" i="31"/>
  <c r="H195" i="31"/>
  <c r="I195" i="31" s="1"/>
  <c r="G195" i="31"/>
  <c r="E195" i="31"/>
  <c r="D195" i="31"/>
  <c r="F195" i="31" s="1"/>
  <c r="C195" i="31" s="1"/>
  <c r="N194" i="31"/>
  <c r="M194" i="31"/>
  <c r="O194" i="31" s="1"/>
  <c r="K194" i="31"/>
  <c r="J194" i="31"/>
  <c r="L194" i="31" s="1"/>
  <c r="G194" i="31"/>
  <c r="E194" i="31"/>
  <c r="O193" i="31"/>
  <c r="L193" i="31"/>
  <c r="C193" i="31" s="1"/>
  <c r="I193" i="31"/>
  <c r="F193" i="31"/>
  <c r="O192" i="31"/>
  <c r="L192" i="31"/>
  <c r="I192" i="31"/>
  <c r="F192" i="31"/>
  <c r="C192" i="31"/>
  <c r="N191" i="31"/>
  <c r="M191" i="31"/>
  <c r="O191" i="31" s="1"/>
  <c r="L191" i="31"/>
  <c r="K191" i="31"/>
  <c r="J191" i="31"/>
  <c r="H191" i="31"/>
  <c r="I191" i="31" s="1"/>
  <c r="G191" i="31"/>
  <c r="E191" i="31"/>
  <c r="D191" i="31"/>
  <c r="F191" i="31" s="1"/>
  <c r="C191" i="31" s="1"/>
  <c r="N190" i="31"/>
  <c r="M190" i="31"/>
  <c r="O190" i="31" s="1"/>
  <c r="K190" i="31"/>
  <c r="J190" i="31"/>
  <c r="L190" i="31" s="1"/>
  <c r="G190" i="31"/>
  <c r="E190" i="31"/>
  <c r="O189" i="31"/>
  <c r="L189" i="31"/>
  <c r="C189" i="31" s="1"/>
  <c r="I189" i="31"/>
  <c r="F189" i="31"/>
  <c r="O188" i="31"/>
  <c r="L188" i="31"/>
  <c r="I188" i="31"/>
  <c r="F188" i="31"/>
  <c r="C188" i="31"/>
  <c r="N187" i="31"/>
  <c r="M187" i="31"/>
  <c r="O187" i="31" s="1"/>
  <c r="L187" i="31"/>
  <c r="K187" i="31"/>
  <c r="J187" i="31"/>
  <c r="H187" i="31"/>
  <c r="I187" i="31" s="1"/>
  <c r="G187" i="31"/>
  <c r="E187" i="31"/>
  <c r="D187" i="31"/>
  <c r="F187" i="31" s="1"/>
  <c r="C187" i="31" s="1"/>
  <c r="O186" i="31"/>
  <c r="L186" i="31"/>
  <c r="I186" i="31"/>
  <c r="C186" i="31" s="1"/>
  <c r="F186" i="31"/>
  <c r="O185" i="31"/>
  <c r="L185" i="31"/>
  <c r="C185" i="31" s="1"/>
  <c r="I185" i="31"/>
  <c r="F185" i="31"/>
  <c r="O184" i="31"/>
  <c r="L184" i="31"/>
  <c r="I184" i="31"/>
  <c r="F184" i="31"/>
  <c r="C184" i="31"/>
  <c r="O183" i="31"/>
  <c r="L183" i="31"/>
  <c r="I183" i="31"/>
  <c r="F183" i="31"/>
  <c r="C183" i="31" s="1"/>
  <c r="N182" i="31"/>
  <c r="M182" i="31"/>
  <c r="O182" i="31" s="1"/>
  <c r="K182" i="31"/>
  <c r="J182" i="31"/>
  <c r="L182" i="31" s="1"/>
  <c r="I182" i="31"/>
  <c r="H182" i="31"/>
  <c r="G182" i="31"/>
  <c r="E182" i="31"/>
  <c r="F182" i="31" s="1"/>
  <c r="D182" i="31"/>
  <c r="O181" i="31"/>
  <c r="L181" i="31"/>
  <c r="C181" i="31" s="1"/>
  <c r="I181" i="31"/>
  <c r="F181" i="31"/>
  <c r="O180" i="31"/>
  <c r="L180" i="31"/>
  <c r="I180" i="31"/>
  <c r="F180" i="31"/>
  <c r="C180" i="31"/>
  <c r="O179" i="31"/>
  <c r="L179" i="31"/>
  <c r="I179" i="31"/>
  <c r="F179" i="31"/>
  <c r="C179" i="31" s="1"/>
  <c r="N178" i="31"/>
  <c r="M178" i="31"/>
  <c r="O178" i="31" s="1"/>
  <c r="K178" i="31"/>
  <c r="J178" i="31"/>
  <c r="L178" i="31" s="1"/>
  <c r="I178" i="31"/>
  <c r="H178" i="31"/>
  <c r="G178" i="31"/>
  <c r="E178" i="31"/>
  <c r="F178" i="31" s="1"/>
  <c r="C178" i="31" s="1"/>
  <c r="D178" i="31"/>
  <c r="N177" i="31"/>
  <c r="N176" i="31" s="1"/>
  <c r="K177" i="31"/>
  <c r="J177" i="31"/>
  <c r="L177" i="31" s="1"/>
  <c r="H177" i="31"/>
  <c r="G177" i="31"/>
  <c r="I177" i="31" s="1"/>
  <c r="D177" i="31"/>
  <c r="K176" i="31"/>
  <c r="H176" i="31"/>
  <c r="G176" i="31"/>
  <c r="I176" i="31" s="1"/>
  <c r="D176" i="31"/>
  <c r="O175" i="31"/>
  <c r="L175" i="31"/>
  <c r="I175" i="31"/>
  <c r="F175" i="31"/>
  <c r="C175" i="31" s="1"/>
  <c r="O174" i="31"/>
  <c r="L174" i="31"/>
  <c r="I174" i="31"/>
  <c r="C174" i="31" s="1"/>
  <c r="F174" i="31"/>
  <c r="O173" i="31"/>
  <c r="L173" i="31"/>
  <c r="C173" i="31" s="1"/>
  <c r="I173" i="31"/>
  <c r="F173" i="31"/>
  <c r="O172" i="31"/>
  <c r="L172" i="31"/>
  <c r="I172" i="31"/>
  <c r="F172" i="31"/>
  <c r="C172" i="31"/>
  <c r="O171" i="31"/>
  <c r="L171" i="31"/>
  <c r="I171" i="31"/>
  <c r="F171" i="31"/>
  <c r="C171" i="31" s="1"/>
  <c r="O170" i="31"/>
  <c r="L170" i="31"/>
  <c r="I170" i="31"/>
  <c r="C170" i="31" s="1"/>
  <c r="F170" i="31"/>
  <c r="N169" i="31"/>
  <c r="O169" i="31" s="1"/>
  <c r="M169" i="31"/>
  <c r="K169" i="31"/>
  <c r="J169" i="31"/>
  <c r="L169" i="31" s="1"/>
  <c r="H169" i="31"/>
  <c r="G169" i="31"/>
  <c r="I169" i="31" s="1"/>
  <c r="F169" i="31"/>
  <c r="C169" i="31" s="1"/>
  <c r="E169" i="31"/>
  <c r="D169" i="31"/>
  <c r="M168" i="31"/>
  <c r="K168" i="31"/>
  <c r="H168" i="31"/>
  <c r="G168" i="31"/>
  <c r="I168" i="31" s="1"/>
  <c r="E168" i="31"/>
  <c r="D168" i="31"/>
  <c r="F168" i="31" s="1"/>
  <c r="O167" i="31"/>
  <c r="L167" i="31"/>
  <c r="I167" i="31"/>
  <c r="F167" i="31"/>
  <c r="C167" i="31" s="1"/>
  <c r="O166" i="31"/>
  <c r="L166" i="31"/>
  <c r="I166" i="31"/>
  <c r="C166" i="31" s="1"/>
  <c r="F166" i="31"/>
  <c r="O165" i="31"/>
  <c r="L165" i="31"/>
  <c r="C165" i="31" s="1"/>
  <c r="I165" i="31"/>
  <c r="F165" i="31"/>
  <c r="O164" i="31"/>
  <c r="L164" i="31"/>
  <c r="I164" i="31"/>
  <c r="F164" i="31"/>
  <c r="C164" i="31"/>
  <c r="N163" i="31"/>
  <c r="M163" i="31"/>
  <c r="O163" i="31" s="1"/>
  <c r="L163" i="31"/>
  <c r="K163" i="31"/>
  <c r="J163" i="31"/>
  <c r="H163" i="31"/>
  <c r="I163" i="31" s="1"/>
  <c r="G163" i="31"/>
  <c r="E163" i="31"/>
  <c r="D163" i="31"/>
  <c r="F163" i="31" s="1"/>
  <c r="C163" i="31" s="1"/>
  <c r="O162" i="31"/>
  <c r="L162" i="31"/>
  <c r="I162" i="31"/>
  <c r="C162" i="31" s="1"/>
  <c r="F162" i="31"/>
  <c r="O161" i="31"/>
  <c r="L161" i="31"/>
  <c r="C161" i="31" s="1"/>
  <c r="I161" i="31"/>
  <c r="F161" i="31"/>
  <c r="O160" i="31"/>
  <c r="L160" i="31"/>
  <c r="I160" i="31"/>
  <c r="F160" i="31"/>
  <c r="C160" i="31"/>
  <c r="O159" i="31"/>
  <c r="L159" i="31"/>
  <c r="I159" i="31"/>
  <c r="F159" i="31"/>
  <c r="C159" i="31" s="1"/>
  <c r="O158" i="31"/>
  <c r="L158" i="31"/>
  <c r="I158" i="31"/>
  <c r="C158" i="31" s="1"/>
  <c r="F158" i="31"/>
  <c r="O157" i="31"/>
  <c r="L157" i="31"/>
  <c r="C157" i="31" s="1"/>
  <c r="I157" i="31"/>
  <c r="F157" i="31"/>
  <c r="O156" i="31"/>
  <c r="L156" i="31"/>
  <c r="I156" i="31"/>
  <c r="F156" i="31"/>
  <c r="C156" i="31"/>
  <c r="O155" i="31"/>
  <c r="L155" i="31"/>
  <c r="I155" i="31"/>
  <c r="F155" i="31"/>
  <c r="C155" i="31" s="1"/>
  <c r="N154" i="31"/>
  <c r="M154" i="31"/>
  <c r="O154" i="31" s="1"/>
  <c r="K154" i="31"/>
  <c r="J154" i="31"/>
  <c r="L154" i="31" s="1"/>
  <c r="I154" i="31"/>
  <c r="H154" i="31"/>
  <c r="G154" i="31"/>
  <c r="E154" i="31"/>
  <c r="F154" i="31" s="1"/>
  <c r="C154" i="31" s="1"/>
  <c r="D154" i="31"/>
  <c r="O153" i="31"/>
  <c r="L153" i="31"/>
  <c r="C153" i="31" s="1"/>
  <c r="I153" i="31"/>
  <c r="F153" i="31"/>
  <c r="O152" i="31"/>
  <c r="L152" i="31"/>
  <c r="I152" i="31"/>
  <c r="F152" i="31"/>
  <c r="C152" i="31"/>
  <c r="O151" i="31"/>
  <c r="L151" i="31"/>
  <c r="I151" i="31"/>
  <c r="F151" i="31"/>
  <c r="C151" i="31" s="1"/>
  <c r="O150" i="31"/>
  <c r="L150" i="31"/>
  <c r="I150" i="31"/>
  <c r="C150" i="31" s="1"/>
  <c r="F150" i="31"/>
  <c r="O149" i="31"/>
  <c r="L149" i="31"/>
  <c r="C149" i="31" s="1"/>
  <c r="I149" i="31"/>
  <c r="F149" i="31"/>
  <c r="O148" i="31"/>
  <c r="L148" i="31"/>
  <c r="I148" i="31"/>
  <c r="D148" i="31"/>
  <c r="F148" i="31" s="1"/>
  <c r="C148" i="31" s="1"/>
  <c r="N147" i="31"/>
  <c r="M147" i="31"/>
  <c r="O147" i="31" s="1"/>
  <c r="K147" i="31"/>
  <c r="J147" i="31"/>
  <c r="L147" i="31" s="1"/>
  <c r="I147" i="31"/>
  <c r="H147" i="31"/>
  <c r="G147" i="31"/>
  <c r="E147" i="31"/>
  <c r="O146" i="31"/>
  <c r="L146" i="31"/>
  <c r="C146" i="31" s="1"/>
  <c r="I146" i="31"/>
  <c r="F146" i="31"/>
  <c r="O145" i="31"/>
  <c r="L145" i="31"/>
  <c r="I145" i="31"/>
  <c r="F145" i="31"/>
  <c r="C145" i="31"/>
  <c r="N144" i="31"/>
  <c r="M144" i="31"/>
  <c r="O144" i="31" s="1"/>
  <c r="L144" i="31"/>
  <c r="K144" i="31"/>
  <c r="J144" i="31"/>
  <c r="H144" i="31"/>
  <c r="I144" i="31" s="1"/>
  <c r="G144" i="31"/>
  <c r="E144" i="31"/>
  <c r="D144" i="31"/>
  <c r="F144" i="31" s="1"/>
  <c r="C144" i="31" s="1"/>
  <c r="O143" i="31"/>
  <c r="L143" i="31"/>
  <c r="I143" i="31"/>
  <c r="C143" i="31" s="1"/>
  <c r="F143" i="31"/>
  <c r="O142" i="31"/>
  <c r="L142" i="31"/>
  <c r="C142" i="31" s="1"/>
  <c r="I142" i="31"/>
  <c r="F142" i="31"/>
  <c r="O141" i="31"/>
  <c r="L141" i="31"/>
  <c r="I141" i="31"/>
  <c r="F141" i="31"/>
  <c r="C141" i="31"/>
  <c r="O140" i="31"/>
  <c r="L140" i="31"/>
  <c r="I140" i="31"/>
  <c r="F140" i="31"/>
  <c r="C140" i="31" s="1"/>
  <c r="N139" i="31"/>
  <c r="M139" i="31"/>
  <c r="O139" i="31" s="1"/>
  <c r="K139" i="31"/>
  <c r="J139" i="31"/>
  <c r="L139" i="31" s="1"/>
  <c r="I139" i="31"/>
  <c r="H139" i="31"/>
  <c r="G139" i="31"/>
  <c r="E139" i="31"/>
  <c r="F139" i="31" s="1"/>
  <c r="C139" i="31" s="1"/>
  <c r="D139" i="31"/>
  <c r="O138" i="31"/>
  <c r="L138" i="31"/>
  <c r="C138" i="31" s="1"/>
  <c r="I138" i="31"/>
  <c r="F138" i="31"/>
  <c r="O137" i="31"/>
  <c r="L137" i="31"/>
  <c r="I137" i="31"/>
  <c r="D137" i="31"/>
  <c r="F137" i="31" s="1"/>
  <c r="C137" i="31" s="1"/>
  <c r="O136" i="31"/>
  <c r="L136" i="31"/>
  <c r="I136" i="31"/>
  <c r="D136" i="31"/>
  <c r="F136" i="31" s="1"/>
  <c r="C136" i="31" s="1"/>
  <c r="O135" i="31"/>
  <c r="L135" i="31"/>
  <c r="I135" i="31"/>
  <c r="F135" i="31"/>
  <c r="C135" i="31"/>
  <c r="N134" i="31"/>
  <c r="M134" i="31"/>
  <c r="O134" i="31" s="1"/>
  <c r="L134" i="31"/>
  <c r="K134" i="31"/>
  <c r="J134" i="31"/>
  <c r="H134" i="31"/>
  <c r="I134" i="31" s="1"/>
  <c r="G134" i="31"/>
  <c r="E134" i="31"/>
  <c r="D134" i="31"/>
  <c r="F134" i="31" s="1"/>
  <c r="C134" i="31" s="1"/>
  <c r="N133" i="31"/>
  <c r="M133" i="31"/>
  <c r="O133" i="31" s="1"/>
  <c r="K133" i="31"/>
  <c r="J133" i="31"/>
  <c r="L133" i="31" s="1"/>
  <c r="G133" i="31"/>
  <c r="E133" i="31"/>
  <c r="O132" i="31"/>
  <c r="L132" i="31"/>
  <c r="I132" i="31"/>
  <c r="F132" i="31"/>
  <c r="C132" i="31" s="1"/>
  <c r="O131" i="31"/>
  <c r="N131" i="31"/>
  <c r="M131" i="31"/>
  <c r="K131" i="31"/>
  <c r="L131" i="31" s="1"/>
  <c r="J131" i="31"/>
  <c r="H131" i="31"/>
  <c r="G131" i="31"/>
  <c r="I131" i="31" s="1"/>
  <c r="E131" i="31"/>
  <c r="D131" i="31"/>
  <c r="F131" i="31" s="1"/>
  <c r="O130" i="31"/>
  <c r="L130" i="31"/>
  <c r="I130" i="31"/>
  <c r="F130" i="31"/>
  <c r="C130" i="31" s="1"/>
  <c r="O129" i="31"/>
  <c r="L129" i="31"/>
  <c r="I129" i="31"/>
  <c r="C129" i="31" s="1"/>
  <c r="F129" i="31"/>
  <c r="O128" i="31"/>
  <c r="L128" i="31"/>
  <c r="I128" i="31"/>
  <c r="F128" i="31"/>
  <c r="C128" i="31" s="1"/>
  <c r="O127" i="31"/>
  <c r="L127" i="31"/>
  <c r="I127" i="31"/>
  <c r="F127" i="31"/>
  <c r="C127" i="31"/>
  <c r="O126" i="31"/>
  <c r="L126" i="31"/>
  <c r="I126" i="31"/>
  <c r="F126" i="31"/>
  <c r="C126" i="31" s="1"/>
  <c r="N125" i="31"/>
  <c r="M125" i="31"/>
  <c r="O125" i="31" s="1"/>
  <c r="K125" i="31"/>
  <c r="J125" i="31"/>
  <c r="L125" i="31" s="1"/>
  <c r="I125" i="31"/>
  <c r="H125" i="31"/>
  <c r="G125" i="31"/>
  <c r="E125" i="31"/>
  <c r="F125" i="31" s="1"/>
  <c r="C125" i="31" s="1"/>
  <c r="D125" i="31"/>
  <c r="O124" i="31"/>
  <c r="L124" i="31"/>
  <c r="I124" i="31"/>
  <c r="F124" i="31"/>
  <c r="C124" i="31" s="1"/>
  <c r="O123" i="31"/>
  <c r="L123" i="31"/>
  <c r="I123" i="31"/>
  <c r="F123" i="31"/>
  <c r="C123" i="31"/>
  <c r="O122" i="31"/>
  <c r="L122" i="31"/>
  <c r="I122" i="31"/>
  <c r="F122" i="31"/>
  <c r="C122" i="31" s="1"/>
  <c r="O121" i="31"/>
  <c r="L121" i="31"/>
  <c r="I121" i="31"/>
  <c r="C121" i="31" s="1"/>
  <c r="F121" i="31"/>
  <c r="O120" i="31"/>
  <c r="L120" i="31"/>
  <c r="I120" i="31"/>
  <c r="F120" i="31"/>
  <c r="C120" i="31" s="1"/>
  <c r="O119" i="31"/>
  <c r="N119" i="31"/>
  <c r="M119" i="31"/>
  <c r="K119" i="31"/>
  <c r="L119" i="31" s="1"/>
  <c r="J119" i="31"/>
  <c r="H119" i="31"/>
  <c r="G119" i="31"/>
  <c r="I119" i="31" s="1"/>
  <c r="E119" i="31"/>
  <c r="D119" i="31"/>
  <c r="F119" i="31" s="1"/>
  <c r="O118" i="31"/>
  <c r="L118" i="31"/>
  <c r="I118" i="31"/>
  <c r="F118" i="31"/>
  <c r="C118" i="31" s="1"/>
  <c r="O117" i="31"/>
  <c r="L117" i="31"/>
  <c r="I117" i="31"/>
  <c r="C117" i="31" s="1"/>
  <c r="F117" i="31"/>
  <c r="O116" i="31"/>
  <c r="L116" i="31"/>
  <c r="I116" i="31"/>
  <c r="F116" i="31"/>
  <c r="C116" i="31" s="1"/>
  <c r="O115" i="31"/>
  <c r="N115" i="31"/>
  <c r="M115" i="31"/>
  <c r="K115" i="31"/>
  <c r="L115" i="31" s="1"/>
  <c r="J115" i="31"/>
  <c r="H115" i="31"/>
  <c r="G115" i="31"/>
  <c r="I115" i="31" s="1"/>
  <c r="E115" i="31"/>
  <c r="D115" i="31"/>
  <c r="F115" i="31" s="1"/>
  <c r="C115" i="31" s="1"/>
  <c r="O114" i="31"/>
  <c r="L114" i="31"/>
  <c r="I114" i="31"/>
  <c r="F114" i="31"/>
  <c r="O113" i="31"/>
  <c r="L113" i="31"/>
  <c r="I113" i="31"/>
  <c r="C113" i="31" s="1"/>
  <c r="F113" i="31"/>
  <c r="O112" i="31"/>
  <c r="L112" i="31"/>
  <c r="I112" i="31"/>
  <c r="F112" i="31"/>
  <c r="C112" i="31" s="1"/>
  <c r="O111" i="31"/>
  <c r="L111" i="31"/>
  <c r="I111" i="31"/>
  <c r="F111" i="31"/>
  <c r="C111" i="31"/>
  <c r="O110" i="31"/>
  <c r="L110" i="31"/>
  <c r="I110" i="31"/>
  <c r="F110" i="31"/>
  <c r="C110" i="31" s="1"/>
  <c r="O109" i="31"/>
  <c r="L109" i="31"/>
  <c r="C109" i="31" s="1"/>
  <c r="I109" i="31"/>
  <c r="F109" i="31"/>
  <c r="O108" i="31"/>
  <c r="L108" i="31"/>
  <c r="I108" i="31"/>
  <c r="F108" i="31"/>
  <c r="C108" i="31"/>
  <c r="O107" i="31"/>
  <c r="L107" i="31"/>
  <c r="I107" i="31"/>
  <c r="F107" i="31"/>
  <c r="C107" i="31" s="1"/>
  <c r="N106" i="31"/>
  <c r="N86" i="31" s="1"/>
  <c r="M106" i="31"/>
  <c r="K106" i="31"/>
  <c r="J106" i="31"/>
  <c r="L106" i="31" s="1"/>
  <c r="H106" i="31"/>
  <c r="I106" i="31" s="1"/>
  <c r="G106" i="31"/>
  <c r="F106" i="31"/>
  <c r="E106" i="31"/>
  <c r="D106" i="31"/>
  <c r="O105" i="31"/>
  <c r="L105" i="31"/>
  <c r="I105" i="31"/>
  <c r="C105" i="31" s="1"/>
  <c r="F105" i="31"/>
  <c r="O104" i="31"/>
  <c r="L104" i="31"/>
  <c r="I104" i="31"/>
  <c r="F104" i="31"/>
  <c r="C104" i="31"/>
  <c r="O103" i="31"/>
  <c r="L103" i="31"/>
  <c r="I103" i="31"/>
  <c r="F103" i="31"/>
  <c r="C103" i="31" s="1"/>
  <c r="O102" i="31"/>
  <c r="L102" i="31"/>
  <c r="I102" i="31"/>
  <c r="F102" i="31"/>
  <c r="O101" i="31"/>
  <c r="L101" i="31"/>
  <c r="I101" i="31"/>
  <c r="C101" i="31" s="1"/>
  <c r="F101" i="31"/>
  <c r="O100" i="31"/>
  <c r="L100" i="31"/>
  <c r="I100" i="31"/>
  <c r="F100" i="31"/>
  <c r="C100" i="31" s="1"/>
  <c r="O99" i="31"/>
  <c r="L99" i="31"/>
  <c r="I99" i="31"/>
  <c r="F99" i="31"/>
  <c r="C99" i="31"/>
  <c r="N98" i="31"/>
  <c r="M98" i="31"/>
  <c r="O98" i="31" s="1"/>
  <c r="K98" i="31"/>
  <c r="J98" i="31"/>
  <c r="L98" i="31" s="1"/>
  <c r="I98" i="31"/>
  <c r="H98" i="31"/>
  <c r="G98" i="31"/>
  <c r="E98" i="31"/>
  <c r="F98" i="31" s="1"/>
  <c r="C98" i="31" s="1"/>
  <c r="D98" i="31"/>
  <c r="O97" i="31"/>
  <c r="L97" i="31"/>
  <c r="I97" i="31"/>
  <c r="F97" i="31"/>
  <c r="C97" i="31"/>
  <c r="O96" i="31"/>
  <c r="L96" i="31"/>
  <c r="I96" i="31"/>
  <c r="F96" i="31"/>
  <c r="C96" i="31" s="1"/>
  <c r="O95" i="31"/>
  <c r="L95" i="31"/>
  <c r="I95" i="31"/>
  <c r="C95" i="31" s="1"/>
  <c r="F95" i="31"/>
  <c r="O94" i="31"/>
  <c r="L94" i="31"/>
  <c r="I94" i="31"/>
  <c r="F94" i="31"/>
  <c r="O93" i="31"/>
  <c r="L93" i="31"/>
  <c r="I93" i="31"/>
  <c r="C93" i="31" s="1"/>
  <c r="F93" i="31"/>
  <c r="O92" i="31"/>
  <c r="N92" i="31"/>
  <c r="M92" i="31"/>
  <c r="K92" i="31"/>
  <c r="J92" i="31"/>
  <c r="L92" i="31" s="1"/>
  <c r="H92" i="31"/>
  <c r="G92" i="31"/>
  <c r="F92" i="31"/>
  <c r="E92" i="31"/>
  <c r="D92" i="31"/>
  <c r="D86" i="31" s="1"/>
  <c r="F86" i="31" s="1"/>
  <c r="O91" i="31"/>
  <c r="L91" i="31"/>
  <c r="I91" i="31"/>
  <c r="F91" i="31"/>
  <c r="C91" i="31"/>
  <c r="O90" i="31"/>
  <c r="L90" i="31"/>
  <c r="I90" i="31"/>
  <c r="F90" i="31"/>
  <c r="C90" i="31" s="1"/>
  <c r="O89" i="31"/>
  <c r="L89" i="31"/>
  <c r="C89" i="31" s="1"/>
  <c r="I89" i="31"/>
  <c r="F89" i="31"/>
  <c r="O88" i="31"/>
  <c r="L88" i="31"/>
  <c r="I88" i="31"/>
  <c r="F88" i="31"/>
  <c r="C88" i="31"/>
  <c r="N87" i="31"/>
  <c r="M87" i="31"/>
  <c r="O87" i="31" s="1"/>
  <c r="L87" i="31"/>
  <c r="K87" i="31"/>
  <c r="J87" i="31"/>
  <c r="H87" i="31"/>
  <c r="I87" i="31" s="1"/>
  <c r="G87" i="31"/>
  <c r="E87" i="31"/>
  <c r="D87" i="31"/>
  <c r="M86" i="31"/>
  <c r="J86" i="31"/>
  <c r="H86" i="31"/>
  <c r="E86" i="31"/>
  <c r="O85" i="31"/>
  <c r="L85" i="31"/>
  <c r="I85" i="31"/>
  <c r="F85" i="31"/>
  <c r="C85" i="31"/>
  <c r="O84" i="31"/>
  <c r="L84" i="31"/>
  <c r="I84" i="31"/>
  <c r="F84" i="31"/>
  <c r="C84" i="31" s="1"/>
  <c r="N83" i="31"/>
  <c r="M83" i="31"/>
  <c r="O83" i="31" s="1"/>
  <c r="K83" i="31"/>
  <c r="L83" i="31" s="1"/>
  <c r="J83" i="31"/>
  <c r="I83" i="31"/>
  <c r="H83" i="31"/>
  <c r="G83" i="31"/>
  <c r="E83" i="31"/>
  <c r="D83" i="31"/>
  <c r="F83" i="31" s="1"/>
  <c r="C83" i="31" s="1"/>
  <c r="O82" i="31"/>
  <c r="L82" i="31"/>
  <c r="I82" i="31"/>
  <c r="F82" i="31"/>
  <c r="O81" i="31"/>
  <c r="L81" i="31"/>
  <c r="I81" i="31"/>
  <c r="C81" i="31" s="1"/>
  <c r="F81" i="31"/>
  <c r="N80" i="31"/>
  <c r="N79" i="31" s="1"/>
  <c r="M80" i="31"/>
  <c r="K80" i="31"/>
  <c r="J80" i="31"/>
  <c r="J79" i="31" s="1"/>
  <c r="L79" i="31" s="1"/>
  <c r="H80" i="31"/>
  <c r="G80" i="31"/>
  <c r="I80" i="31" s="1"/>
  <c r="F80" i="31"/>
  <c r="E80" i="31"/>
  <c r="D80" i="31"/>
  <c r="M79" i="31"/>
  <c r="O79" i="31" s="1"/>
  <c r="K79" i="31"/>
  <c r="H79" i="31"/>
  <c r="E79" i="31"/>
  <c r="M78" i="31"/>
  <c r="E78" i="31"/>
  <c r="O77" i="31"/>
  <c r="L77" i="31"/>
  <c r="I77" i="31"/>
  <c r="C77" i="31" s="1"/>
  <c r="F77" i="31"/>
  <c r="O76" i="31"/>
  <c r="L76" i="31"/>
  <c r="I76" i="31"/>
  <c r="F76" i="31"/>
  <c r="D76" i="31"/>
  <c r="C76" i="31"/>
  <c r="O75" i="31"/>
  <c r="L75" i="31"/>
  <c r="I75" i="31"/>
  <c r="F75" i="31"/>
  <c r="C75" i="31" s="1"/>
  <c r="O74" i="31"/>
  <c r="L74" i="31"/>
  <c r="I74" i="31"/>
  <c r="C74" i="31" s="1"/>
  <c r="F74" i="31"/>
  <c r="O73" i="31"/>
  <c r="L73" i="31"/>
  <c r="I73" i="31"/>
  <c r="F73" i="31"/>
  <c r="C73" i="31"/>
  <c r="N72" i="31"/>
  <c r="M72" i="31"/>
  <c r="O72" i="31" s="1"/>
  <c r="L72" i="31"/>
  <c r="K72" i="31"/>
  <c r="J72" i="31"/>
  <c r="H72" i="31"/>
  <c r="H70" i="31" s="1"/>
  <c r="G72" i="31"/>
  <c r="I72" i="31" s="1"/>
  <c r="E72" i="31"/>
  <c r="E70" i="31" s="1"/>
  <c r="E56" i="31" s="1"/>
  <c r="D72" i="31"/>
  <c r="O71" i="31"/>
  <c r="L71" i="31"/>
  <c r="I71" i="31"/>
  <c r="F71" i="31"/>
  <c r="C71" i="31" s="1"/>
  <c r="N70" i="31"/>
  <c r="M70" i="31"/>
  <c r="O70" i="31" s="1"/>
  <c r="K70" i="31"/>
  <c r="J70" i="31"/>
  <c r="I70" i="31"/>
  <c r="G70" i="31"/>
  <c r="O69" i="31"/>
  <c r="L69" i="31"/>
  <c r="I69" i="31"/>
  <c r="F69" i="31"/>
  <c r="D69" i="31"/>
  <c r="C69" i="31"/>
  <c r="O68" i="31"/>
  <c r="L68" i="31"/>
  <c r="I68" i="31"/>
  <c r="F68" i="31"/>
  <c r="C68" i="31" s="1"/>
  <c r="O67" i="31"/>
  <c r="L67" i="31"/>
  <c r="I67" i="31"/>
  <c r="C67" i="31" s="1"/>
  <c r="F67" i="31"/>
  <c r="O66" i="31"/>
  <c r="L66" i="31"/>
  <c r="I66" i="31"/>
  <c r="F66" i="31"/>
  <c r="C66" i="31"/>
  <c r="O65" i="31"/>
  <c r="L65" i="31"/>
  <c r="I65" i="31"/>
  <c r="F65" i="31"/>
  <c r="C65" i="31" s="1"/>
  <c r="O64" i="31"/>
  <c r="L64" i="31"/>
  <c r="I64" i="31"/>
  <c r="F64" i="31"/>
  <c r="O63" i="31"/>
  <c r="L63" i="31"/>
  <c r="I63" i="31"/>
  <c r="F63" i="31"/>
  <c r="C63" i="31"/>
  <c r="O62" i="31"/>
  <c r="L62" i="31"/>
  <c r="I62" i="31"/>
  <c r="F62" i="31"/>
  <c r="C62" i="31" s="1"/>
  <c r="N61" i="31"/>
  <c r="M61" i="31"/>
  <c r="O61" i="31" s="1"/>
  <c r="K61" i="31"/>
  <c r="L61" i="31" s="1"/>
  <c r="J61" i="31"/>
  <c r="I61" i="31"/>
  <c r="H61" i="31"/>
  <c r="G61" i="31"/>
  <c r="E61" i="31"/>
  <c r="D61" i="31"/>
  <c r="F61" i="31" s="1"/>
  <c r="O60" i="31"/>
  <c r="L60" i="31"/>
  <c r="I60" i="31"/>
  <c r="F60" i="31"/>
  <c r="O59" i="31"/>
  <c r="L59" i="31"/>
  <c r="I59" i="31"/>
  <c r="C59" i="31" s="1"/>
  <c r="F59" i="31"/>
  <c r="N58" i="31"/>
  <c r="N57" i="31" s="1"/>
  <c r="N56" i="31" s="1"/>
  <c r="M58" i="31"/>
  <c r="K58" i="31"/>
  <c r="J58" i="31"/>
  <c r="J57" i="31" s="1"/>
  <c r="L57" i="31" s="1"/>
  <c r="H58" i="31"/>
  <c r="G58" i="31"/>
  <c r="I58" i="31" s="1"/>
  <c r="E58" i="31"/>
  <c r="D58" i="31"/>
  <c r="F58" i="31" s="1"/>
  <c r="M57" i="31"/>
  <c r="M56" i="31" s="1"/>
  <c r="K57" i="31"/>
  <c r="K56" i="31" s="1"/>
  <c r="H57" i="31"/>
  <c r="H56" i="31" s="1"/>
  <c r="E57" i="31"/>
  <c r="J56" i="31"/>
  <c r="O50" i="31"/>
  <c r="C50" i="31"/>
  <c r="O49" i="31"/>
  <c r="C49" i="31" s="1"/>
  <c r="N48" i="31"/>
  <c r="M48" i="31"/>
  <c r="L47" i="31"/>
  <c r="I47" i="31"/>
  <c r="C47" i="31" s="1"/>
  <c r="F47" i="31"/>
  <c r="K46" i="31"/>
  <c r="J46" i="31"/>
  <c r="L46" i="31" s="1"/>
  <c r="I46" i="31"/>
  <c r="H46" i="31"/>
  <c r="G46" i="31"/>
  <c r="F46" i="31"/>
  <c r="C46" i="31" s="1"/>
  <c r="E46" i="31"/>
  <c r="D46" i="31"/>
  <c r="F45" i="31"/>
  <c r="C45" i="31" s="1"/>
  <c r="L44" i="31"/>
  <c r="C44" i="31"/>
  <c r="L43" i="31"/>
  <c r="C43" i="31" s="1"/>
  <c r="L42" i="31"/>
  <c r="C42" i="31"/>
  <c r="L41" i="31"/>
  <c r="C41" i="31" s="1"/>
  <c r="K40" i="31"/>
  <c r="J40" i="31"/>
  <c r="L39" i="31"/>
  <c r="C39" i="31"/>
  <c r="L38" i="31"/>
  <c r="C38" i="31"/>
  <c r="K37" i="31"/>
  <c r="J37" i="31"/>
  <c r="L37" i="31" s="1"/>
  <c r="C37" i="31" s="1"/>
  <c r="L36" i="31"/>
  <c r="C36" i="31"/>
  <c r="L35" i="31"/>
  <c r="C35" i="31" s="1"/>
  <c r="K35" i="31"/>
  <c r="J35" i="31"/>
  <c r="L34" i="31"/>
  <c r="C34" i="31" s="1"/>
  <c r="L33" i="31"/>
  <c r="C33" i="31"/>
  <c r="L32" i="31"/>
  <c r="C32" i="31" s="1"/>
  <c r="K31" i="31"/>
  <c r="K30" i="31" s="1"/>
  <c r="J31" i="31"/>
  <c r="J30" i="31"/>
  <c r="J24" i="31" s="1"/>
  <c r="F29" i="31"/>
  <c r="C29" i="31"/>
  <c r="I28" i="31"/>
  <c r="F28" i="31"/>
  <c r="O27" i="31"/>
  <c r="L27" i="31"/>
  <c r="I27" i="31"/>
  <c r="C27" i="31" s="1"/>
  <c r="F27" i="31"/>
  <c r="O26" i="31"/>
  <c r="L26" i="31"/>
  <c r="I26" i="31"/>
  <c r="F26" i="31"/>
  <c r="C26" i="31" s="1"/>
  <c r="O25" i="31"/>
  <c r="N25" i="31"/>
  <c r="N290" i="31" s="1"/>
  <c r="N289" i="31" s="1"/>
  <c r="M25" i="31"/>
  <c r="M290" i="31" s="1"/>
  <c r="K25" i="31"/>
  <c r="L25" i="31" s="1"/>
  <c r="J25" i="31"/>
  <c r="J290" i="31" s="1"/>
  <c r="H25" i="31"/>
  <c r="H290" i="31" s="1"/>
  <c r="H289" i="31" s="1"/>
  <c r="G25" i="31"/>
  <c r="I25" i="31" s="1"/>
  <c r="E25" i="31"/>
  <c r="E290" i="31" s="1"/>
  <c r="E289" i="31" s="1"/>
  <c r="D25" i="31"/>
  <c r="N24" i="31"/>
  <c r="H24" i="31"/>
  <c r="E24" i="31"/>
  <c r="D24" i="31"/>
  <c r="F24" i="31" s="1"/>
  <c r="O299" i="30"/>
  <c r="L299" i="30"/>
  <c r="I299" i="30"/>
  <c r="C299" i="30" s="1"/>
  <c r="F299" i="30"/>
  <c r="O298" i="30"/>
  <c r="L298" i="30"/>
  <c r="I298" i="30"/>
  <c r="F298" i="30"/>
  <c r="C298" i="30"/>
  <c r="O297" i="30"/>
  <c r="L297" i="30"/>
  <c r="I297" i="30"/>
  <c r="F297" i="30"/>
  <c r="C297" i="30" s="1"/>
  <c r="O296" i="30"/>
  <c r="L296" i="30"/>
  <c r="I296" i="30"/>
  <c r="F296" i="30"/>
  <c r="O295" i="30"/>
  <c r="L295" i="30"/>
  <c r="I295" i="30"/>
  <c r="F295" i="30"/>
  <c r="C295" i="30"/>
  <c r="O294" i="30"/>
  <c r="L294" i="30"/>
  <c r="I294" i="30"/>
  <c r="F294" i="30"/>
  <c r="C294" i="30" s="1"/>
  <c r="O293" i="30"/>
  <c r="L293" i="30"/>
  <c r="I293" i="30"/>
  <c r="C293" i="30" s="1"/>
  <c r="F293" i="30"/>
  <c r="O292" i="30"/>
  <c r="L292" i="30"/>
  <c r="I292" i="30"/>
  <c r="F292" i="30"/>
  <c r="C292" i="30" s="1"/>
  <c r="O291" i="30"/>
  <c r="N291" i="30"/>
  <c r="M291" i="30"/>
  <c r="K291" i="30"/>
  <c r="J291" i="30"/>
  <c r="L291" i="30" s="1"/>
  <c r="H291" i="30"/>
  <c r="G291" i="30"/>
  <c r="I291" i="30" s="1"/>
  <c r="E291" i="30"/>
  <c r="D291" i="30"/>
  <c r="F291" i="30" s="1"/>
  <c r="O286" i="30"/>
  <c r="L286" i="30"/>
  <c r="I286" i="30"/>
  <c r="F286" i="30"/>
  <c r="C286" i="30" s="1"/>
  <c r="O285" i="30"/>
  <c r="L285" i="30"/>
  <c r="I285" i="30"/>
  <c r="C285" i="30" s="1"/>
  <c r="F285" i="30"/>
  <c r="N284" i="30"/>
  <c r="M284" i="30"/>
  <c r="O284" i="30" s="1"/>
  <c r="K284" i="30"/>
  <c r="J284" i="30"/>
  <c r="H284" i="30"/>
  <c r="G284" i="30"/>
  <c r="I284" i="30" s="1"/>
  <c r="F284" i="30"/>
  <c r="E284" i="30"/>
  <c r="D284" i="30"/>
  <c r="O283" i="30"/>
  <c r="L283" i="30"/>
  <c r="I283" i="30"/>
  <c r="F283" i="30"/>
  <c r="C283" i="30"/>
  <c r="N282" i="30"/>
  <c r="O282" i="30" s="1"/>
  <c r="M282" i="30"/>
  <c r="L282" i="30"/>
  <c r="K282" i="30"/>
  <c r="J282" i="30"/>
  <c r="H282" i="30"/>
  <c r="G282" i="30"/>
  <c r="I282" i="30" s="1"/>
  <c r="E282" i="30"/>
  <c r="D282" i="30"/>
  <c r="F282" i="30" s="1"/>
  <c r="C282" i="30" s="1"/>
  <c r="O281" i="30"/>
  <c r="L281" i="30"/>
  <c r="I281" i="30"/>
  <c r="C281" i="30" s="1"/>
  <c r="F281" i="30"/>
  <c r="O280" i="30"/>
  <c r="L280" i="30"/>
  <c r="I280" i="30"/>
  <c r="F280" i="30"/>
  <c r="C280" i="30" s="1"/>
  <c r="O279" i="30"/>
  <c r="O278" i="30" s="1"/>
  <c r="L279" i="30"/>
  <c r="I279" i="30"/>
  <c r="F279" i="30"/>
  <c r="C279" i="30"/>
  <c r="N278" i="30"/>
  <c r="M278" i="30"/>
  <c r="L278" i="30"/>
  <c r="K278" i="30"/>
  <c r="J278" i="30"/>
  <c r="H278" i="30"/>
  <c r="G278" i="30"/>
  <c r="I278" i="30" s="1"/>
  <c r="E278" i="30"/>
  <c r="D278" i="30"/>
  <c r="F278" i="30" s="1"/>
  <c r="O277" i="30"/>
  <c r="L277" i="30"/>
  <c r="I277" i="30"/>
  <c r="C277" i="30" s="1"/>
  <c r="F277" i="30"/>
  <c r="O276" i="30"/>
  <c r="L276" i="30"/>
  <c r="I276" i="30"/>
  <c r="F276" i="30"/>
  <c r="C276" i="30" s="1"/>
  <c r="O275" i="30"/>
  <c r="L275" i="30"/>
  <c r="I275" i="30"/>
  <c r="F275" i="30"/>
  <c r="C275" i="30"/>
  <c r="N274" i="30"/>
  <c r="M274" i="30"/>
  <c r="O274" i="30" s="1"/>
  <c r="L274" i="30"/>
  <c r="K274" i="30"/>
  <c r="J274" i="30"/>
  <c r="H274" i="30"/>
  <c r="H272" i="30" s="1"/>
  <c r="H271" i="30" s="1"/>
  <c r="G274" i="30"/>
  <c r="I274" i="30" s="1"/>
  <c r="E274" i="30"/>
  <c r="D274" i="30"/>
  <c r="F274" i="30" s="1"/>
  <c r="O273" i="30"/>
  <c r="L273" i="30"/>
  <c r="I273" i="30"/>
  <c r="C273" i="30" s="1"/>
  <c r="F273" i="30"/>
  <c r="N272" i="30"/>
  <c r="N271" i="30" s="1"/>
  <c r="O271" i="30" s="1"/>
  <c r="M272" i="30"/>
  <c r="O272" i="30" s="1"/>
  <c r="K272" i="30"/>
  <c r="J272" i="30"/>
  <c r="J271" i="30" s="1"/>
  <c r="L271" i="30" s="1"/>
  <c r="G272" i="30"/>
  <c r="I272" i="30" s="1"/>
  <c r="E272" i="30"/>
  <c r="M271" i="30"/>
  <c r="K271" i="30"/>
  <c r="G271" i="30"/>
  <c r="E271" i="30"/>
  <c r="O270" i="30"/>
  <c r="L270" i="30"/>
  <c r="I270" i="30"/>
  <c r="F270" i="30"/>
  <c r="C270" i="30" s="1"/>
  <c r="O269" i="30"/>
  <c r="L269" i="30"/>
  <c r="I269" i="30"/>
  <c r="C269" i="30" s="1"/>
  <c r="F269" i="30"/>
  <c r="O268" i="30"/>
  <c r="L268" i="30"/>
  <c r="I268" i="30"/>
  <c r="F268" i="30"/>
  <c r="C268" i="30" s="1"/>
  <c r="O267" i="30"/>
  <c r="L267" i="30"/>
  <c r="I267" i="30"/>
  <c r="F267" i="30"/>
  <c r="C267" i="30"/>
  <c r="N266" i="30"/>
  <c r="O266" i="30" s="1"/>
  <c r="M266" i="30"/>
  <c r="L266" i="30"/>
  <c r="K266" i="30"/>
  <c r="J266" i="30"/>
  <c r="H266" i="30"/>
  <c r="G266" i="30"/>
  <c r="I266" i="30" s="1"/>
  <c r="E266" i="30"/>
  <c r="D266" i="30"/>
  <c r="F266" i="30" s="1"/>
  <c r="C266" i="30" s="1"/>
  <c r="O265" i="30"/>
  <c r="L265" i="30"/>
  <c r="I265" i="30"/>
  <c r="C265" i="30" s="1"/>
  <c r="F265" i="30"/>
  <c r="O264" i="30"/>
  <c r="L264" i="30"/>
  <c r="I264" i="30"/>
  <c r="F264" i="30"/>
  <c r="C264" i="30" s="1"/>
  <c r="O263" i="30"/>
  <c r="L263" i="30"/>
  <c r="I263" i="30"/>
  <c r="F263" i="30"/>
  <c r="C263" i="30"/>
  <c r="N262" i="30"/>
  <c r="O262" i="30" s="1"/>
  <c r="M262" i="30"/>
  <c r="L262" i="30"/>
  <c r="K262" i="30"/>
  <c r="J262" i="30"/>
  <c r="J261" i="30" s="1"/>
  <c r="L261" i="30" s="1"/>
  <c r="H262" i="30"/>
  <c r="H261" i="30" s="1"/>
  <c r="I261" i="30" s="1"/>
  <c r="G262" i="30"/>
  <c r="I262" i="30" s="1"/>
  <c r="E262" i="30"/>
  <c r="D262" i="30"/>
  <c r="D261" i="30" s="1"/>
  <c r="F261" i="30" s="1"/>
  <c r="M261" i="30"/>
  <c r="K261" i="30"/>
  <c r="G261" i="30"/>
  <c r="E261" i="30"/>
  <c r="O260" i="30"/>
  <c r="L260" i="30"/>
  <c r="I260" i="30"/>
  <c r="F260" i="30"/>
  <c r="C260" i="30" s="1"/>
  <c r="O259" i="30"/>
  <c r="L259" i="30"/>
  <c r="I259" i="30"/>
  <c r="F259" i="30"/>
  <c r="C259" i="30"/>
  <c r="O258" i="30"/>
  <c r="L258" i="30"/>
  <c r="I258" i="30"/>
  <c r="F258" i="30"/>
  <c r="C258" i="30" s="1"/>
  <c r="O257" i="30"/>
  <c r="L257" i="30"/>
  <c r="I257" i="30"/>
  <c r="C257" i="30" s="1"/>
  <c r="F257" i="30"/>
  <c r="O256" i="30"/>
  <c r="L256" i="30"/>
  <c r="I256" i="30"/>
  <c r="F256" i="30"/>
  <c r="C256" i="30" s="1"/>
  <c r="O255" i="30"/>
  <c r="N255" i="30"/>
  <c r="M255" i="30"/>
  <c r="M254" i="30" s="1"/>
  <c r="O254" i="30" s="1"/>
  <c r="K255" i="30"/>
  <c r="K254" i="30" s="1"/>
  <c r="L254" i="30" s="1"/>
  <c r="J255" i="30"/>
  <c r="L255" i="30" s="1"/>
  <c r="H255" i="30"/>
  <c r="G255" i="30"/>
  <c r="G254" i="30" s="1"/>
  <c r="I254" i="30" s="1"/>
  <c r="E255" i="30"/>
  <c r="E254" i="30" s="1"/>
  <c r="D255" i="30"/>
  <c r="F255" i="30" s="1"/>
  <c r="N254" i="30"/>
  <c r="J254" i="30"/>
  <c r="H254" i="30"/>
  <c r="D254" i="30"/>
  <c r="O253" i="30"/>
  <c r="L253" i="30"/>
  <c r="I253" i="30"/>
  <c r="C253" i="30" s="1"/>
  <c r="F253" i="30"/>
  <c r="O252" i="30"/>
  <c r="L252" i="30"/>
  <c r="I252" i="30"/>
  <c r="F252" i="30"/>
  <c r="C252" i="30" s="1"/>
  <c r="O251" i="30"/>
  <c r="L251" i="30"/>
  <c r="I251" i="30"/>
  <c r="F251" i="30"/>
  <c r="C251" i="30"/>
  <c r="O250" i="30"/>
  <c r="L250" i="30"/>
  <c r="I250" i="30"/>
  <c r="F250" i="30"/>
  <c r="C250" i="30" s="1"/>
  <c r="N249" i="30"/>
  <c r="M249" i="30"/>
  <c r="O249" i="30" s="1"/>
  <c r="K249" i="30"/>
  <c r="J249" i="30"/>
  <c r="L249" i="30" s="1"/>
  <c r="I249" i="30"/>
  <c r="H249" i="30"/>
  <c r="G249" i="30"/>
  <c r="E249" i="30"/>
  <c r="D249" i="30"/>
  <c r="F249" i="30" s="1"/>
  <c r="O248" i="30"/>
  <c r="L248" i="30"/>
  <c r="I248" i="30"/>
  <c r="F248" i="30"/>
  <c r="C248" i="30" s="1"/>
  <c r="O247" i="30"/>
  <c r="L247" i="30"/>
  <c r="I247" i="30"/>
  <c r="F247" i="30"/>
  <c r="C247" i="30"/>
  <c r="O246" i="30"/>
  <c r="L246" i="30"/>
  <c r="I246" i="30"/>
  <c r="F246" i="30"/>
  <c r="C246" i="30" s="1"/>
  <c r="O245" i="30"/>
  <c r="L245" i="30"/>
  <c r="I245" i="30"/>
  <c r="C245" i="30" s="1"/>
  <c r="F245" i="30"/>
  <c r="O244" i="30"/>
  <c r="L244" i="30"/>
  <c r="I244" i="30"/>
  <c r="F244" i="30"/>
  <c r="C244" i="30" s="1"/>
  <c r="O243" i="30"/>
  <c r="L243" i="30"/>
  <c r="I243" i="30"/>
  <c r="F243" i="30"/>
  <c r="C243" i="30"/>
  <c r="O242" i="30"/>
  <c r="L242" i="30"/>
  <c r="I242" i="30"/>
  <c r="F242" i="30"/>
  <c r="C242" i="30" s="1"/>
  <c r="N241" i="30"/>
  <c r="M241" i="30"/>
  <c r="O241" i="30" s="1"/>
  <c r="K241" i="30"/>
  <c r="L241" i="30" s="1"/>
  <c r="J241" i="30"/>
  <c r="I241" i="30"/>
  <c r="H241" i="30"/>
  <c r="G241" i="30"/>
  <c r="G234" i="30" s="1"/>
  <c r="E241" i="30"/>
  <c r="E234" i="30" s="1"/>
  <c r="D241" i="30"/>
  <c r="F241" i="30" s="1"/>
  <c r="O240" i="30"/>
  <c r="L240" i="30"/>
  <c r="I240" i="30"/>
  <c r="F240" i="30"/>
  <c r="C240" i="30" s="1"/>
  <c r="O239" i="30"/>
  <c r="L239" i="30"/>
  <c r="I239" i="30"/>
  <c r="F239" i="30"/>
  <c r="C239" i="30"/>
  <c r="N238" i="30"/>
  <c r="O238" i="30" s="1"/>
  <c r="M238" i="30"/>
  <c r="L238" i="30"/>
  <c r="K238" i="30"/>
  <c r="J238" i="30"/>
  <c r="H238" i="30"/>
  <c r="G238" i="30"/>
  <c r="E238" i="30"/>
  <c r="D238" i="30"/>
  <c r="F238" i="30" s="1"/>
  <c r="O237" i="30"/>
  <c r="L237" i="30"/>
  <c r="I237" i="30"/>
  <c r="C237" i="30" s="1"/>
  <c r="F237" i="30"/>
  <c r="N236" i="30"/>
  <c r="N234" i="30" s="1"/>
  <c r="M236" i="30"/>
  <c r="K236" i="30"/>
  <c r="J236" i="30"/>
  <c r="H236" i="30"/>
  <c r="I236" i="30" s="1"/>
  <c r="G236" i="30"/>
  <c r="F236" i="30"/>
  <c r="E236" i="30"/>
  <c r="D236" i="30"/>
  <c r="O235" i="30"/>
  <c r="L235" i="30"/>
  <c r="I235" i="30"/>
  <c r="F235" i="30"/>
  <c r="C235" i="30"/>
  <c r="H234" i="30"/>
  <c r="H233" i="30" s="1"/>
  <c r="E233" i="30"/>
  <c r="O232" i="30"/>
  <c r="L232" i="30"/>
  <c r="I232" i="30"/>
  <c r="F232" i="30"/>
  <c r="C232" i="30" s="1"/>
  <c r="O231" i="30"/>
  <c r="L231" i="30"/>
  <c r="I231" i="30"/>
  <c r="F231" i="30"/>
  <c r="C231" i="30"/>
  <c r="N230" i="30"/>
  <c r="O230" i="30" s="1"/>
  <c r="M230" i="30"/>
  <c r="L230" i="30"/>
  <c r="K230" i="30"/>
  <c r="J230" i="30"/>
  <c r="H230" i="30"/>
  <c r="G230" i="30"/>
  <c r="I230" i="30" s="1"/>
  <c r="E230" i="30"/>
  <c r="D230" i="30"/>
  <c r="F230" i="30" s="1"/>
  <c r="O229" i="30"/>
  <c r="L229" i="30"/>
  <c r="I229" i="30"/>
  <c r="C229" i="30" s="1"/>
  <c r="F229" i="30"/>
  <c r="O228" i="30"/>
  <c r="L228" i="30"/>
  <c r="I228" i="30"/>
  <c r="F228" i="30"/>
  <c r="O227" i="30"/>
  <c r="L227" i="30"/>
  <c r="I227" i="30"/>
  <c r="F227" i="30"/>
  <c r="C227" i="30"/>
  <c r="O226" i="30"/>
  <c r="L226" i="30"/>
  <c r="I226" i="30"/>
  <c r="F226" i="30"/>
  <c r="C226" i="30" s="1"/>
  <c r="O225" i="30"/>
  <c r="L225" i="30"/>
  <c r="I225" i="30"/>
  <c r="F225" i="30"/>
  <c r="C225" i="30"/>
  <c r="O224" i="30"/>
  <c r="L224" i="30"/>
  <c r="I224" i="30"/>
  <c r="F224" i="30"/>
  <c r="C224" i="30" s="1"/>
  <c r="O223" i="30"/>
  <c r="L223" i="30"/>
  <c r="I223" i="30"/>
  <c r="C223" i="30" s="1"/>
  <c r="F223" i="30"/>
  <c r="O222" i="30"/>
  <c r="L222" i="30"/>
  <c r="I222" i="30"/>
  <c r="F222" i="30"/>
  <c r="O221" i="30"/>
  <c r="L221" i="30"/>
  <c r="I221" i="30"/>
  <c r="C221" i="30" s="1"/>
  <c r="F221" i="30"/>
  <c r="O220" i="30"/>
  <c r="L220" i="30"/>
  <c r="I220" i="30"/>
  <c r="F220" i="30"/>
  <c r="O219" i="30"/>
  <c r="N219" i="30"/>
  <c r="M219" i="30"/>
  <c r="M207" i="30" s="1"/>
  <c r="O207" i="30" s="1"/>
  <c r="K219" i="30"/>
  <c r="J219" i="30"/>
  <c r="L219" i="30" s="1"/>
  <c r="I219" i="30"/>
  <c r="H219" i="30"/>
  <c r="G219" i="30"/>
  <c r="E219" i="30"/>
  <c r="F219" i="30" s="1"/>
  <c r="C219" i="30" s="1"/>
  <c r="D219" i="30"/>
  <c r="O218" i="30"/>
  <c r="L218" i="30"/>
  <c r="I218" i="30"/>
  <c r="F218" i="30"/>
  <c r="O217" i="30"/>
  <c r="L217" i="30"/>
  <c r="I217" i="30"/>
  <c r="C217" i="30" s="1"/>
  <c r="F217" i="30"/>
  <c r="O216" i="30"/>
  <c r="L216" i="30"/>
  <c r="I216" i="30"/>
  <c r="F216" i="30"/>
  <c r="O215" i="30"/>
  <c r="L215" i="30"/>
  <c r="I215" i="30"/>
  <c r="F215" i="30"/>
  <c r="C215" i="30"/>
  <c r="O214" i="30"/>
  <c r="L214" i="30"/>
  <c r="I214" i="30"/>
  <c r="F214" i="30"/>
  <c r="C214" i="30" s="1"/>
  <c r="O213" i="30"/>
  <c r="L213" i="30"/>
  <c r="I213" i="30"/>
  <c r="F213" i="30"/>
  <c r="C213" i="30"/>
  <c r="O212" i="30"/>
  <c r="L212" i="30"/>
  <c r="I212" i="30"/>
  <c r="F212" i="30"/>
  <c r="C212" i="30" s="1"/>
  <c r="O211" i="30"/>
  <c r="L211" i="30"/>
  <c r="I211" i="30"/>
  <c r="C211" i="30" s="1"/>
  <c r="F211" i="30"/>
  <c r="O210" i="30"/>
  <c r="L210" i="30"/>
  <c r="I210" i="30"/>
  <c r="F210" i="30"/>
  <c r="O209" i="30"/>
  <c r="L209" i="30"/>
  <c r="I209" i="30"/>
  <c r="C209" i="30" s="1"/>
  <c r="F209" i="30"/>
  <c r="N208" i="30"/>
  <c r="N207" i="30" s="1"/>
  <c r="M208" i="30"/>
  <c r="K208" i="30"/>
  <c r="J208" i="30"/>
  <c r="J207" i="30" s="1"/>
  <c r="J198" i="30" s="1"/>
  <c r="H208" i="30"/>
  <c r="H207" i="30" s="1"/>
  <c r="G208" i="30"/>
  <c r="E208" i="30"/>
  <c r="D208" i="30"/>
  <c r="D207" i="30" s="1"/>
  <c r="K207" i="30"/>
  <c r="I207" i="30"/>
  <c r="G207" i="30"/>
  <c r="O206" i="30"/>
  <c r="L206" i="30"/>
  <c r="I206" i="30"/>
  <c r="F206" i="30"/>
  <c r="C206" i="30" s="1"/>
  <c r="O205" i="30"/>
  <c r="L205" i="30"/>
  <c r="I205" i="30"/>
  <c r="F205" i="30"/>
  <c r="C205" i="30"/>
  <c r="O204" i="30"/>
  <c r="L204" i="30"/>
  <c r="I204" i="30"/>
  <c r="F204" i="30"/>
  <c r="C204" i="30" s="1"/>
  <c r="O203" i="30"/>
  <c r="L203" i="30"/>
  <c r="I203" i="30"/>
  <c r="C203" i="30" s="1"/>
  <c r="F203" i="30"/>
  <c r="O202" i="30"/>
  <c r="L202" i="30"/>
  <c r="I202" i="30"/>
  <c r="F202" i="30"/>
  <c r="N201" i="30"/>
  <c r="M201" i="30"/>
  <c r="O201" i="30" s="1"/>
  <c r="K201" i="30"/>
  <c r="J201" i="30"/>
  <c r="I201" i="30"/>
  <c r="H201" i="30"/>
  <c r="G201" i="30"/>
  <c r="E201" i="30"/>
  <c r="D201" i="30"/>
  <c r="F201" i="30" s="1"/>
  <c r="O200" i="30"/>
  <c r="L200" i="30"/>
  <c r="I200" i="30"/>
  <c r="F200" i="30"/>
  <c r="C200" i="30" s="1"/>
  <c r="N199" i="30"/>
  <c r="M199" i="30"/>
  <c r="O199" i="30" s="1"/>
  <c r="K199" i="30"/>
  <c r="J199" i="30"/>
  <c r="H199" i="30"/>
  <c r="G199" i="30"/>
  <c r="G198" i="30" s="1"/>
  <c r="E199" i="30"/>
  <c r="D199" i="30"/>
  <c r="N198" i="30"/>
  <c r="H198" i="30"/>
  <c r="H197" i="30" s="1"/>
  <c r="D198" i="30"/>
  <c r="O196" i="30"/>
  <c r="L196" i="30"/>
  <c r="I196" i="30"/>
  <c r="F196" i="30"/>
  <c r="C196" i="30"/>
  <c r="O195" i="30"/>
  <c r="N195" i="30"/>
  <c r="N194" i="30" s="1"/>
  <c r="M195" i="30"/>
  <c r="L195" i="30"/>
  <c r="K195" i="30"/>
  <c r="K194" i="30" s="1"/>
  <c r="J195" i="30"/>
  <c r="J194" i="30" s="1"/>
  <c r="L194" i="30" s="1"/>
  <c r="H195" i="30"/>
  <c r="H194" i="30" s="1"/>
  <c r="G195" i="30"/>
  <c r="G194" i="30" s="1"/>
  <c r="I194" i="30" s="1"/>
  <c r="E195" i="30"/>
  <c r="D195" i="30"/>
  <c r="D194" i="30" s="1"/>
  <c r="F194" i="30" s="1"/>
  <c r="M194" i="30"/>
  <c r="O194" i="30" s="1"/>
  <c r="E194" i="30"/>
  <c r="O193" i="30"/>
  <c r="L193" i="30"/>
  <c r="I193" i="30"/>
  <c r="F193" i="30"/>
  <c r="C193" i="30" s="1"/>
  <c r="O192" i="30"/>
  <c r="L192" i="30"/>
  <c r="I192" i="30"/>
  <c r="F192" i="30"/>
  <c r="C192" i="30"/>
  <c r="O191" i="30"/>
  <c r="N191" i="30"/>
  <c r="N190" i="30" s="1"/>
  <c r="M191" i="30"/>
  <c r="L191" i="30"/>
  <c r="K191" i="30"/>
  <c r="K190" i="30" s="1"/>
  <c r="J191" i="30"/>
  <c r="J190" i="30" s="1"/>
  <c r="L190" i="30" s="1"/>
  <c r="H191" i="30"/>
  <c r="H190" i="30" s="1"/>
  <c r="G191" i="30"/>
  <c r="E191" i="30"/>
  <c r="D191" i="30"/>
  <c r="D190" i="30" s="1"/>
  <c r="F190" i="30" s="1"/>
  <c r="M190" i="30"/>
  <c r="O190" i="30" s="1"/>
  <c r="E190" i="30"/>
  <c r="O189" i="30"/>
  <c r="L189" i="30"/>
  <c r="I189" i="30"/>
  <c r="F189" i="30"/>
  <c r="C189" i="30" s="1"/>
  <c r="O188" i="30"/>
  <c r="L188" i="30"/>
  <c r="I188" i="30"/>
  <c r="F188" i="30"/>
  <c r="C188" i="30"/>
  <c r="O187" i="30"/>
  <c r="N187" i="30"/>
  <c r="M187" i="30"/>
  <c r="L187" i="30"/>
  <c r="K187" i="30"/>
  <c r="J187" i="30"/>
  <c r="H187" i="30"/>
  <c r="G187" i="30"/>
  <c r="I187" i="30" s="1"/>
  <c r="E187" i="30"/>
  <c r="D187" i="30"/>
  <c r="F187" i="30" s="1"/>
  <c r="C187" i="30" s="1"/>
  <c r="O186" i="30"/>
  <c r="L186" i="30"/>
  <c r="I186" i="30"/>
  <c r="F186" i="30"/>
  <c r="C186" i="30" s="1"/>
  <c r="O185" i="30"/>
  <c r="L185" i="30"/>
  <c r="I185" i="30"/>
  <c r="F185" i="30"/>
  <c r="C185" i="30" s="1"/>
  <c r="O184" i="30"/>
  <c r="L184" i="30"/>
  <c r="I184" i="30"/>
  <c r="F184" i="30"/>
  <c r="C184" i="30"/>
  <c r="O183" i="30"/>
  <c r="L183" i="30"/>
  <c r="I183" i="30"/>
  <c r="F183" i="30"/>
  <c r="C183" i="30" s="1"/>
  <c r="N182" i="30"/>
  <c r="M182" i="30"/>
  <c r="O182" i="30" s="1"/>
  <c r="L182" i="30"/>
  <c r="K182" i="30"/>
  <c r="J182" i="30"/>
  <c r="I182" i="30"/>
  <c r="H182" i="30"/>
  <c r="G182" i="30"/>
  <c r="E182" i="30"/>
  <c r="D182" i="30"/>
  <c r="F182" i="30" s="1"/>
  <c r="C182" i="30" s="1"/>
  <c r="O181" i="30"/>
  <c r="L181" i="30"/>
  <c r="I181" i="30"/>
  <c r="F181" i="30"/>
  <c r="C181" i="30" s="1"/>
  <c r="O180" i="30"/>
  <c r="L180" i="30"/>
  <c r="I180" i="30"/>
  <c r="F180" i="30"/>
  <c r="C180" i="30"/>
  <c r="O179" i="30"/>
  <c r="L179" i="30"/>
  <c r="I179" i="30"/>
  <c r="F179" i="30"/>
  <c r="C179" i="30" s="1"/>
  <c r="N178" i="30"/>
  <c r="M178" i="30"/>
  <c r="M177" i="30" s="1"/>
  <c r="L178" i="30"/>
  <c r="K178" i="30"/>
  <c r="K177" i="30" s="1"/>
  <c r="K176" i="30" s="1"/>
  <c r="J178" i="30"/>
  <c r="I178" i="30"/>
  <c r="H178" i="30"/>
  <c r="H177" i="30" s="1"/>
  <c r="H176" i="30" s="1"/>
  <c r="G178" i="30"/>
  <c r="G177" i="30" s="1"/>
  <c r="E178" i="30"/>
  <c r="E177" i="30" s="1"/>
  <c r="E176" i="30" s="1"/>
  <c r="D178" i="30"/>
  <c r="D177" i="30" s="1"/>
  <c r="N177" i="30"/>
  <c r="N176" i="30" s="1"/>
  <c r="J177" i="30"/>
  <c r="J176" i="30" s="1"/>
  <c r="L176" i="30" s="1"/>
  <c r="O175" i="30"/>
  <c r="L175" i="30"/>
  <c r="I175" i="30"/>
  <c r="F175" i="30"/>
  <c r="C175" i="30" s="1"/>
  <c r="O174" i="30"/>
  <c r="L174" i="30"/>
  <c r="I174" i="30"/>
  <c r="F174" i="30"/>
  <c r="C174" i="30" s="1"/>
  <c r="O173" i="30"/>
  <c r="L173" i="30"/>
  <c r="I173" i="30"/>
  <c r="F173" i="30"/>
  <c r="C173" i="30" s="1"/>
  <c r="O172" i="30"/>
  <c r="L172" i="30"/>
  <c r="I172" i="30"/>
  <c r="F172" i="30"/>
  <c r="C172" i="30"/>
  <c r="O171" i="30"/>
  <c r="L171" i="30"/>
  <c r="I171" i="30"/>
  <c r="F171" i="30"/>
  <c r="C171" i="30" s="1"/>
  <c r="O170" i="30"/>
  <c r="L170" i="30"/>
  <c r="I170" i="30"/>
  <c r="F170" i="30"/>
  <c r="C170" i="30" s="1"/>
  <c r="N169" i="30"/>
  <c r="N168" i="30" s="1"/>
  <c r="M169" i="30"/>
  <c r="M168" i="30" s="1"/>
  <c r="O168" i="30" s="1"/>
  <c r="K169" i="30"/>
  <c r="J169" i="30"/>
  <c r="J168" i="30" s="1"/>
  <c r="L168" i="30" s="1"/>
  <c r="I169" i="30"/>
  <c r="H169" i="30"/>
  <c r="H168" i="30" s="1"/>
  <c r="G169" i="30"/>
  <c r="F169" i="30"/>
  <c r="E169" i="30"/>
  <c r="E168" i="30" s="1"/>
  <c r="D169" i="30"/>
  <c r="D168" i="30" s="1"/>
  <c r="F168" i="30" s="1"/>
  <c r="K168" i="30"/>
  <c r="G168" i="30"/>
  <c r="O167" i="30"/>
  <c r="L167" i="30"/>
  <c r="I167" i="30"/>
  <c r="F167" i="30"/>
  <c r="C167" i="30" s="1"/>
  <c r="O166" i="30"/>
  <c r="L166" i="30"/>
  <c r="I166" i="30"/>
  <c r="F166" i="30"/>
  <c r="C166" i="30" s="1"/>
  <c r="O165" i="30"/>
  <c r="L165" i="30"/>
  <c r="I165" i="30"/>
  <c r="F165" i="30"/>
  <c r="C165" i="30" s="1"/>
  <c r="O164" i="30"/>
  <c r="L164" i="30"/>
  <c r="I164" i="30"/>
  <c r="F164" i="30"/>
  <c r="C164" i="30"/>
  <c r="O163" i="30"/>
  <c r="N163" i="30"/>
  <c r="M163" i="30"/>
  <c r="L163" i="30"/>
  <c r="K163" i="30"/>
  <c r="J163" i="30"/>
  <c r="H163" i="30"/>
  <c r="G163" i="30"/>
  <c r="I163" i="30" s="1"/>
  <c r="E163" i="30"/>
  <c r="D163" i="30"/>
  <c r="F163" i="30" s="1"/>
  <c r="C163" i="30" s="1"/>
  <c r="O162" i="30"/>
  <c r="L162" i="30"/>
  <c r="I162" i="30"/>
  <c r="F162" i="30"/>
  <c r="C162" i="30" s="1"/>
  <c r="O161" i="30"/>
  <c r="L161" i="30"/>
  <c r="I161" i="30"/>
  <c r="F161" i="30"/>
  <c r="C161" i="30" s="1"/>
  <c r="O160" i="30"/>
  <c r="L160" i="30"/>
  <c r="I160" i="30"/>
  <c r="F160" i="30"/>
  <c r="C160" i="30"/>
  <c r="O159" i="30"/>
  <c r="L159" i="30"/>
  <c r="I159" i="30"/>
  <c r="F159" i="30"/>
  <c r="C159" i="30" s="1"/>
  <c r="O158" i="30"/>
  <c r="L158" i="30"/>
  <c r="I158" i="30"/>
  <c r="F158" i="30"/>
  <c r="C158" i="30" s="1"/>
  <c r="O157" i="30"/>
  <c r="L157" i="30"/>
  <c r="I157" i="30"/>
  <c r="F157" i="30"/>
  <c r="C157" i="30" s="1"/>
  <c r="O156" i="30"/>
  <c r="L156" i="30"/>
  <c r="I156" i="30"/>
  <c r="F156" i="30"/>
  <c r="C156" i="30"/>
  <c r="O155" i="30"/>
  <c r="L155" i="30"/>
  <c r="I155" i="30"/>
  <c r="F155" i="30"/>
  <c r="C155" i="30" s="1"/>
  <c r="N154" i="30"/>
  <c r="M154" i="30"/>
  <c r="O154" i="30" s="1"/>
  <c r="L154" i="30"/>
  <c r="K154" i="30"/>
  <c r="J154" i="30"/>
  <c r="I154" i="30"/>
  <c r="H154" i="30"/>
  <c r="G154" i="30"/>
  <c r="E154" i="30"/>
  <c r="D154" i="30"/>
  <c r="F154" i="30" s="1"/>
  <c r="C154" i="30" s="1"/>
  <c r="O153" i="30"/>
  <c r="L153" i="30"/>
  <c r="I153" i="30"/>
  <c r="F153" i="30"/>
  <c r="C153" i="30" s="1"/>
  <c r="O152" i="30"/>
  <c r="L152" i="30"/>
  <c r="I152" i="30"/>
  <c r="F152" i="30"/>
  <c r="C152" i="30"/>
  <c r="O151" i="30"/>
  <c r="L151" i="30"/>
  <c r="I151" i="30"/>
  <c r="F151" i="30"/>
  <c r="C151" i="30" s="1"/>
  <c r="O150" i="30"/>
  <c r="L150" i="30"/>
  <c r="I150" i="30"/>
  <c r="F150" i="30"/>
  <c r="C150" i="30" s="1"/>
  <c r="O149" i="30"/>
  <c r="L149" i="30"/>
  <c r="I149" i="30"/>
  <c r="F149" i="30"/>
  <c r="C149" i="30" s="1"/>
  <c r="O148" i="30"/>
  <c r="L148" i="30"/>
  <c r="I148" i="30"/>
  <c r="F148" i="30"/>
  <c r="C148" i="30"/>
  <c r="O147" i="30"/>
  <c r="N147" i="30"/>
  <c r="M147" i="30"/>
  <c r="L147" i="30"/>
  <c r="K147" i="30"/>
  <c r="J147" i="30"/>
  <c r="H147" i="30"/>
  <c r="G147" i="30"/>
  <c r="I147" i="30" s="1"/>
  <c r="E147" i="30"/>
  <c r="D147" i="30"/>
  <c r="F147" i="30" s="1"/>
  <c r="C147" i="30" s="1"/>
  <c r="O146" i="30"/>
  <c r="L146" i="30"/>
  <c r="I146" i="30"/>
  <c r="F146" i="30"/>
  <c r="C146" i="30" s="1"/>
  <c r="O145" i="30"/>
  <c r="L145" i="30"/>
  <c r="I145" i="30"/>
  <c r="F145" i="30"/>
  <c r="C145" i="30" s="1"/>
  <c r="O144" i="30"/>
  <c r="N144" i="30"/>
  <c r="M144" i="30"/>
  <c r="K144" i="30"/>
  <c r="J144" i="30"/>
  <c r="L144" i="30" s="1"/>
  <c r="H144" i="30"/>
  <c r="G144" i="30"/>
  <c r="I144" i="30" s="1"/>
  <c r="C144" i="30" s="1"/>
  <c r="F144" i="30"/>
  <c r="E144" i="30"/>
  <c r="D144" i="30"/>
  <c r="O143" i="30"/>
  <c r="L143" i="30"/>
  <c r="I143" i="30"/>
  <c r="F143" i="30"/>
  <c r="C143" i="30" s="1"/>
  <c r="O142" i="30"/>
  <c r="L142" i="30"/>
  <c r="I142" i="30"/>
  <c r="F142" i="30"/>
  <c r="C142" i="30" s="1"/>
  <c r="O141" i="30"/>
  <c r="L141" i="30"/>
  <c r="I141" i="30"/>
  <c r="F141" i="30"/>
  <c r="C141" i="30" s="1"/>
  <c r="O140" i="30"/>
  <c r="L140" i="30"/>
  <c r="I140" i="30"/>
  <c r="F140" i="30"/>
  <c r="C140" i="30"/>
  <c r="O139" i="30"/>
  <c r="N139" i="30"/>
  <c r="M139" i="30"/>
  <c r="L139" i="30"/>
  <c r="K139" i="30"/>
  <c r="J139" i="30"/>
  <c r="H139" i="30"/>
  <c r="G139" i="30"/>
  <c r="I139" i="30" s="1"/>
  <c r="E139" i="30"/>
  <c r="D139" i="30"/>
  <c r="F139" i="30" s="1"/>
  <c r="O138" i="30"/>
  <c r="L138" i="30"/>
  <c r="I138" i="30"/>
  <c r="F138" i="30"/>
  <c r="C138" i="30" s="1"/>
  <c r="O137" i="30"/>
  <c r="L137" i="30"/>
  <c r="I137" i="30"/>
  <c r="F137" i="30"/>
  <c r="C137" i="30" s="1"/>
  <c r="O136" i="30"/>
  <c r="L136" i="30"/>
  <c r="I136" i="30"/>
  <c r="F136" i="30"/>
  <c r="C136" i="30"/>
  <c r="O135" i="30"/>
  <c r="L135" i="30"/>
  <c r="I135" i="30"/>
  <c r="F135" i="30"/>
  <c r="C135" i="30" s="1"/>
  <c r="N134" i="30"/>
  <c r="M134" i="30"/>
  <c r="M133" i="30" s="1"/>
  <c r="O133" i="30" s="1"/>
  <c r="L134" i="30"/>
  <c r="K134" i="30"/>
  <c r="K133" i="30" s="1"/>
  <c r="J134" i="30"/>
  <c r="I134" i="30"/>
  <c r="H134" i="30"/>
  <c r="H133" i="30" s="1"/>
  <c r="G134" i="30"/>
  <c r="G133" i="30" s="1"/>
  <c r="I133" i="30" s="1"/>
  <c r="E134" i="30"/>
  <c r="E133" i="30" s="1"/>
  <c r="D134" i="30"/>
  <c r="D133" i="30" s="1"/>
  <c r="F133" i="30" s="1"/>
  <c r="C133" i="30" s="1"/>
  <c r="N133" i="30"/>
  <c r="J133" i="30"/>
  <c r="L133" i="30" s="1"/>
  <c r="O132" i="30"/>
  <c r="L132" i="30"/>
  <c r="I132" i="30"/>
  <c r="F132" i="30"/>
  <c r="C132" i="30"/>
  <c r="O131" i="30"/>
  <c r="N131" i="30"/>
  <c r="M131" i="30"/>
  <c r="L131" i="30"/>
  <c r="K131" i="30"/>
  <c r="J131" i="30"/>
  <c r="H131" i="30"/>
  <c r="G131" i="30"/>
  <c r="I131" i="30" s="1"/>
  <c r="E131" i="30"/>
  <c r="D131" i="30"/>
  <c r="F131" i="30" s="1"/>
  <c r="O130" i="30"/>
  <c r="L130" i="30"/>
  <c r="I130" i="30"/>
  <c r="F130" i="30"/>
  <c r="C130" i="30" s="1"/>
  <c r="O129" i="30"/>
  <c r="L129" i="30"/>
  <c r="I129" i="30"/>
  <c r="F129" i="30"/>
  <c r="C129" i="30" s="1"/>
  <c r="O128" i="30"/>
  <c r="L128" i="30"/>
  <c r="I128" i="30"/>
  <c r="F128" i="30"/>
  <c r="C128" i="30"/>
  <c r="O127" i="30"/>
  <c r="L127" i="30"/>
  <c r="I127" i="30"/>
  <c r="F127" i="30"/>
  <c r="C127" i="30" s="1"/>
  <c r="O126" i="30"/>
  <c r="L126" i="30"/>
  <c r="I126" i="30"/>
  <c r="F126" i="30"/>
  <c r="C126" i="30" s="1"/>
  <c r="N125" i="30"/>
  <c r="M125" i="30"/>
  <c r="O125" i="30" s="1"/>
  <c r="K125" i="30"/>
  <c r="J125" i="30"/>
  <c r="L125" i="30" s="1"/>
  <c r="I125" i="30"/>
  <c r="H125" i="30"/>
  <c r="G125" i="30"/>
  <c r="F125" i="30"/>
  <c r="E125" i="30"/>
  <c r="D125" i="30"/>
  <c r="O124" i="30"/>
  <c r="L124" i="30"/>
  <c r="I124" i="30"/>
  <c r="F124" i="30"/>
  <c r="C124" i="30"/>
  <c r="O123" i="30"/>
  <c r="L123" i="30"/>
  <c r="I123" i="30"/>
  <c r="F123" i="30"/>
  <c r="C123" i="30" s="1"/>
  <c r="O122" i="30"/>
  <c r="L122" i="30"/>
  <c r="I122" i="30"/>
  <c r="F122" i="30"/>
  <c r="C122" i="30" s="1"/>
  <c r="O121" i="30"/>
  <c r="L121" i="30"/>
  <c r="I121" i="30"/>
  <c r="F121" i="30"/>
  <c r="C121" i="30" s="1"/>
  <c r="O120" i="30"/>
  <c r="L120" i="30"/>
  <c r="I120" i="30"/>
  <c r="F120" i="30"/>
  <c r="C120" i="30"/>
  <c r="O119" i="30"/>
  <c r="N119" i="30"/>
  <c r="M119" i="30"/>
  <c r="L119" i="30"/>
  <c r="K119" i="30"/>
  <c r="J119" i="30"/>
  <c r="H119" i="30"/>
  <c r="G119" i="30"/>
  <c r="I119" i="30" s="1"/>
  <c r="E119" i="30"/>
  <c r="D119" i="30"/>
  <c r="F119" i="30" s="1"/>
  <c r="C119" i="30" s="1"/>
  <c r="O118" i="30"/>
  <c r="L118" i="30"/>
  <c r="I118" i="30"/>
  <c r="F118" i="30"/>
  <c r="C118" i="30" s="1"/>
  <c r="O117" i="30"/>
  <c r="L117" i="30"/>
  <c r="I117" i="30"/>
  <c r="F117" i="30"/>
  <c r="C117" i="30" s="1"/>
  <c r="O116" i="30"/>
  <c r="L116" i="30"/>
  <c r="I116" i="30"/>
  <c r="F116" i="30"/>
  <c r="C116" i="30"/>
  <c r="O115" i="30"/>
  <c r="N115" i="30"/>
  <c r="M115" i="30"/>
  <c r="L115" i="30"/>
  <c r="K115" i="30"/>
  <c r="J115" i="30"/>
  <c r="H115" i="30"/>
  <c r="G115" i="30"/>
  <c r="I115" i="30" s="1"/>
  <c r="E115" i="30"/>
  <c r="D115" i="30"/>
  <c r="F115" i="30" s="1"/>
  <c r="C115" i="30" s="1"/>
  <c r="O114" i="30"/>
  <c r="L114" i="30"/>
  <c r="I114" i="30"/>
  <c r="F114" i="30"/>
  <c r="C114" i="30" s="1"/>
  <c r="O113" i="30"/>
  <c r="L113" i="30"/>
  <c r="I113" i="30"/>
  <c r="F113" i="30"/>
  <c r="C113" i="30" s="1"/>
  <c r="O112" i="30"/>
  <c r="L112" i="30"/>
  <c r="I112" i="30"/>
  <c r="F112" i="30"/>
  <c r="C112" i="30"/>
  <c r="O111" i="30"/>
  <c r="L111" i="30"/>
  <c r="I111" i="30"/>
  <c r="F111" i="30"/>
  <c r="C111" i="30" s="1"/>
  <c r="O110" i="30"/>
  <c r="L110" i="30"/>
  <c r="I110" i="30"/>
  <c r="F110" i="30"/>
  <c r="C110" i="30" s="1"/>
  <c r="O109" i="30"/>
  <c r="L109" i="30"/>
  <c r="I109" i="30"/>
  <c r="F109" i="30"/>
  <c r="C109" i="30" s="1"/>
  <c r="O108" i="30"/>
  <c r="L108" i="30"/>
  <c r="I108" i="30"/>
  <c r="F108" i="30"/>
  <c r="C108" i="30"/>
  <c r="O107" i="30"/>
  <c r="L107" i="30"/>
  <c r="I107" i="30"/>
  <c r="F107" i="30"/>
  <c r="C107" i="30" s="1"/>
  <c r="N106" i="30"/>
  <c r="M106" i="30"/>
  <c r="O106" i="30" s="1"/>
  <c r="L106" i="30"/>
  <c r="K106" i="30"/>
  <c r="J106" i="30"/>
  <c r="I106" i="30"/>
  <c r="H106" i="30"/>
  <c r="G106" i="30"/>
  <c r="E106" i="30"/>
  <c r="D106" i="30"/>
  <c r="F106" i="30" s="1"/>
  <c r="C106" i="30" s="1"/>
  <c r="O105" i="30"/>
  <c r="L105" i="30"/>
  <c r="I105" i="30"/>
  <c r="F105" i="30"/>
  <c r="C105" i="30" s="1"/>
  <c r="O104" i="30"/>
  <c r="L104" i="30"/>
  <c r="I104" i="30"/>
  <c r="F104" i="30"/>
  <c r="C104" i="30"/>
  <c r="O103" i="30"/>
  <c r="L103" i="30"/>
  <c r="I103" i="30"/>
  <c r="F103" i="30"/>
  <c r="C103" i="30" s="1"/>
  <c r="O102" i="30"/>
  <c r="L102" i="30"/>
  <c r="I102" i="30"/>
  <c r="F102" i="30"/>
  <c r="C102" i="30" s="1"/>
  <c r="O101" i="30"/>
  <c r="L101" i="30"/>
  <c r="I101" i="30"/>
  <c r="F101" i="30"/>
  <c r="C101" i="30" s="1"/>
  <c r="O100" i="30"/>
  <c r="L100" i="30"/>
  <c r="I100" i="30"/>
  <c r="F100" i="30"/>
  <c r="C100" i="30"/>
  <c r="O99" i="30"/>
  <c r="L99" i="30"/>
  <c r="I99" i="30"/>
  <c r="F99" i="30"/>
  <c r="C99" i="30" s="1"/>
  <c r="N98" i="30"/>
  <c r="M98" i="30"/>
  <c r="O98" i="30" s="1"/>
  <c r="L98" i="30"/>
  <c r="K98" i="30"/>
  <c r="J98" i="30"/>
  <c r="I98" i="30"/>
  <c r="H98" i="30"/>
  <c r="G98" i="30"/>
  <c r="E98" i="30"/>
  <c r="D98" i="30"/>
  <c r="F98" i="30" s="1"/>
  <c r="C98" i="30" s="1"/>
  <c r="O97" i="30"/>
  <c r="L97" i="30"/>
  <c r="I97" i="30"/>
  <c r="F97" i="30"/>
  <c r="C97" i="30" s="1"/>
  <c r="O96" i="30"/>
  <c r="L96" i="30"/>
  <c r="I96" i="30"/>
  <c r="F96" i="30"/>
  <c r="C96" i="30"/>
  <c r="O95" i="30"/>
  <c r="L95" i="30"/>
  <c r="I95" i="30"/>
  <c r="F95" i="30"/>
  <c r="C95" i="30" s="1"/>
  <c r="O94" i="30"/>
  <c r="L94" i="30"/>
  <c r="I94" i="30"/>
  <c r="F94" i="30"/>
  <c r="C94" i="30" s="1"/>
  <c r="O93" i="30"/>
  <c r="L93" i="30"/>
  <c r="I93" i="30"/>
  <c r="F93" i="30"/>
  <c r="C93" i="30" s="1"/>
  <c r="O92" i="30"/>
  <c r="N92" i="30"/>
  <c r="M92" i="30"/>
  <c r="K92" i="30"/>
  <c r="J92" i="30"/>
  <c r="L92" i="30" s="1"/>
  <c r="H92" i="30"/>
  <c r="G92" i="30"/>
  <c r="I92" i="30" s="1"/>
  <c r="C92" i="30" s="1"/>
  <c r="F92" i="30"/>
  <c r="E92" i="30"/>
  <c r="D92" i="30"/>
  <c r="O91" i="30"/>
  <c r="L91" i="30"/>
  <c r="I91" i="30"/>
  <c r="F91" i="30"/>
  <c r="C91" i="30" s="1"/>
  <c r="O90" i="30"/>
  <c r="L90" i="30"/>
  <c r="I90" i="30"/>
  <c r="F90" i="30"/>
  <c r="C90" i="30" s="1"/>
  <c r="O89" i="30"/>
  <c r="L89" i="30"/>
  <c r="I89" i="30"/>
  <c r="F89" i="30"/>
  <c r="C89" i="30" s="1"/>
  <c r="O88" i="30"/>
  <c r="L88" i="30"/>
  <c r="I88" i="30"/>
  <c r="F88" i="30"/>
  <c r="C88" i="30"/>
  <c r="O87" i="30"/>
  <c r="N87" i="30"/>
  <c r="N86" i="30" s="1"/>
  <c r="M87" i="30"/>
  <c r="L87" i="30"/>
  <c r="K87" i="30"/>
  <c r="K86" i="30" s="1"/>
  <c r="J87" i="30"/>
  <c r="J86" i="30" s="1"/>
  <c r="H87" i="30"/>
  <c r="H86" i="30" s="1"/>
  <c r="G87" i="30"/>
  <c r="G86" i="30" s="1"/>
  <c r="I86" i="30" s="1"/>
  <c r="E87" i="30"/>
  <c r="D87" i="30"/>
  <c r="D86" i="30" s="1"/>
  <c r="F86" i="30" s="1"/>
  <c r="M86" i="30"/>
  <c r="O86" i="30" s="1"/>
  <c r="E86" i="30"/>
  <c r="O85" i="30"/>
  <c r="L85" i="30"/>
  <c r="I85" i="30"/>
  <c r="F85" i="30"/>
  <c r="C85" i="30" s="1"/>
  <c r="O84" i="30"/>
  <c r="L84" i="30"/>
  <c r="I84" i="30"/>
  <c r="F84" i="30"/>
  <c r="C84" i="30"/>
  <c r="O83" i="30"/>
  <c r="N83" i="30"/>
  <c r="M83" i="30"/>
  <c r="L83" i="30"/>
  <c r="K83" i="30"/>
  <c r="J83" i="30"/>
  <c r="H83" i="30"/>
  <c r="G83" i="30"/>
  <c r="I83" i="30" s="1"/>
  <c r="E83" i="30"/>
  <c r="D83" i="30"/>
  <c r="F83" i="30" s="1"/>
  <c r="O82" i="30"/>
  <c r="L82" i="30"/>
  <c r="I82" i="30"/>
  <c r="F82" i="30"/>
  <c r="C82" i="30" s="1"/>
  <c r="O81" i="30"/>
  <c r="L81" i="30"/>
  <c r="I81" i="30"/>
  <c r="F81" i="30"/>
  <c r="C81" i="30" s="1"/>
  <c r="O80" i="30"/>
  <c r="N80" i="30"/>
  <c r="N79" i="30" s="1"/>
  <c r="N78" i="30" s="1"/>
  <c r="M80" i="30"/>
  <c r="M79" i="30" s="1"/>
  <c r="K80" i="30"/>
  <c r="K79" i="30" s="1"/>
  <c r="J80" i="30"/>
  <c r="J79" i="30" s="1"/>
  <c r="H80" i="30"/>
  <c r="G80" i="30"/>
  <c r="G79" i="30" s="1"/>
  <c r="F80" i="30"/>
  <c r="E80" i="30"/>
  <c r="E79" i="30" s="1"/>
  <c r="E78" i="30" s="1"/>
  <c r="D80" i="30"/>
  <c r="H79" i="30"/>
  <c r="D79" i="30"/>
  <c r="O77" i="30"/>
  <c r="L77" i="30"/>
  <c r="I77" i="30"/>
  <c r="F77" i="30"/>
  <c r="C77" i="30" s="1"/>
  <c r="O76" i="30"/>
  <c r="L76" i="30"/>
  <c r="I76" i="30"/>
  <c r="F76" i="30"/>
  <c r="C76" i="30"/>
  <c r="O75" i="30"/>
  <c r="L75" i="30"/>
  <c r="I75" i="30"/>
  <c r="F75" i="30"/>
  <c r="C75" i="30" s="1"/>
  <c r="O74" i="30"/>
  <c r="L74" i="30"/>
  <c r="I74" i="30"/>
  <c r="F74" i="30"/>
  <c r="C74" i="30" s="1"/>
  <c r="O73" i="30"/>
  <c r="L73" i="30"/>
  <c r="I73" i="30"/>
  <c r="F73" i="30"/>
  <c r="C73" i="30" s="1"/>
  <c r="O72" i="30"/>
  <c r="N72" i="30"/>
  <c r="N70" i="30" s="1"/>
  <c r="M72" i="30"/>
  <c r="K72" i="30"/>
  <c r="K70" i="30" s="1"/>
  <c r="J72" i="30"/>
  <c r="L72" i="30" s="1"/>
  <c r="H72" i="30"/>
  <c r="G72" i="30"/>
  <c r="I72" i="30" s="1"/>
  <c r="F72" i="30"/>
  <c r="E72" i="30"/>
  <c r="D72" i="30"/>
  <c r="O71" i="30"/>
  <c r="L71" i="30"/>
  <c r="I71" i="30"/>
  <c r="F71" i="30"/>
  <c r="C71" i="30" s="1"/>
  <c r="M70" i="30"/>
  <c r="O70" i="30" s="1"/>
  <c r="H70" i="30"/>
  <c r="E70" i="30"/>
  <c r="D70" i="30"/>
  <c r="F70" i="30" s="1"/>
  <c r="O69" i="30"/>
  <c r="L69" i="30"/>
  <c r="I69" i="30"/>
  <c r="F69" i="30"/>
  <c r="C69" i="30" s="1"/>
  <c r="O68" i="30"/>
  <c r="L68" i="30"/>
  <c r="I68" i="30"/>
  <c r="F68" i="30"/>
  <c r="C68" i="30"/>
  <c r="O67" i="30"/>
  <c r="L67" i="30"/>
  <c r="I67" i="30"/>
  <c r="F67" i="30"/>
  <c r="C67" i="30" s="1"/>
  <c r="O66" i="30"/>
  <c r="L66" i="30"/>
  <c r="I66" i="30"/>
  <c r="F66" i="30"/>
  <c r="C66" i="30" s="1"/>
  <c r="O65" i="30"/>
  <c r="L65" i="30"/>
  <c r="I65" i="30"/>
  <c r="F65" i="30"/>
  <c r="C65" i="30" s="1"/>
  <c r="O64" i="30"/>
  <c r="L64" i="30"/>
  <c r="I64" i="30"/>
  <c r="F64" i="30"/>
  <c r="C64" i="30"/>
  <c r="O63" i="30"/>
  <c r="L63" i="30"/>
  <c r="I63" i="30"/>
  <c r="F63" i="30"/>
  <c r="C63" i="30" s="1"/>
  <c r="O62" i="30"/>
  <c r="L62" i="30"/>
  <c r="I62" i="30"/>
  <c r="F62" i="30"/>
  <c r="C62" i="30" s="1"/>
  <c r="N61" i="30"/>
  <c r="M61" i="30"/>
  <c r="O61" i="30" s="1"/>
  <c r="K61" i="30"/>
  <c r="J61" i="30"/>
  <c r="L61" i="30" s="1"/>
  <c r="I61" i="30"/>
  <c r="H61" i="30"/>
  <c r="G61" i="30"/>
  <c r="F61" i="30"/>
  <c r="C61" i="30" s="1"/>
  <c r="E61" i="30"/>
  <c r="D61" i="30"/>
  <c r="O60" i="30"/>
  <c r="L60" i="30"/>
  <c r="I60" i="30"/>
  <c r="F60" i="30"/>
  <c r="C60" i="30"/>
  <c r="O59" i="30"/>
  <c r="L59" i="30"/>
  <c r="I59" i="30"/>
  <c r="F59" i="30"/>
  <c r="C59" i="30" s="1"/>
  <c r="N58" i="30"/>
  <c r="M58" i="30"/>
  <c r="M57" i="30" s="1"/>
  <c r="L58" i="30"/>
  <c r="K58" i="30"/>
  <c r="K57" i="30" s="1"/>
  <c r="J58" i="30"/>
  <c r="I58" i="30"/>
  <c r="H58" i="30"/>
  <c r="H57" i="30" s="1"/>
  <c r="H56" i="30" s="1"/>
  <c r="G58" i="30"/>
  <c r="G57" i="30" s="1"/>
  <c r="E58" i="30"/>
  <c r="E57" i="30" s="1"/>
  <c r="E56" i="30" s="1"/>
  <c r="E55" i="30" s="1"/>
  <c r="D58" i="30"/>
  <c r="D57" i="30" s="1"/>
  <c r="N57" i="30"/>
  <c r="N56" i="30" s="1"/>
  <c r="J57" i="30"/>
  <c r="O50" i="30"/>
  <c r="C50" i="30" s="1"/>
  <c r="O49" i="30"/>
  <c r="C49" i="30" s="1"/>
  <c r="O48" i="30"/>
  <c r="C48" i="30" s="1"/>
  <c r="N48" i="30"/>
  <c r="M48" i="30"/>
  <c r="L47" i="30"/>
  <c r="I47" i="30"/>
  <c r="F47" i="30"/>
  <c r="C47" i="30" s="1"/>
  <c r="L46" i="30"/>
  <c r="K46" i="30"/>
  <c r="J46" i="30"/>
  <c r="H46" i="30"/>
  <c r="G46" i="30"/>
  <c r="I46" i="30" s="1"/>
  <c r="E46" i="30"/>
  <c r="D46" i="30"/>
  <c r="F46" i="30" s="1"/>
  <c r="F45" i="30"/>
  <c r="C45" i="30" s="1"/>
  <c r="L44" i="30"/>
  <c r="C44" i="30" s="1"/>
  <c r="L43" i="30"/>
  <c r="C43" i="30" s="1"/>
  <c r="L42" i="30"/>
  <c r="C42" i="30" s="1"/>
  <c r="L41" i="30"/>
  <c r="C41" i="30" s="1"/>
  <c r="L40" i="30"/>
  <c r="C40" i="30" s="1"/>
  <c r="K40" i="30"/>
  <c r="J40" i="30"/>
  <c r="L39" i="30"/>
  <c r="C39" i="30" s="1"/>
  <c r="L38" i="30"/>
  <c r="C38" i="30" s="1"/>
  <c r="L37" i="30"/>
  <c r="C37" i="30" s="1"/>
  <c r="K37" i="30"/>
  <c r="J37" i="30"/>
  <c r="L36" i="30"/>
  <c r="C36" i="30" s="1"/>
  <c r="K35" i="30"/>
  <c r="J35" i="30"/>
  <c r="L35" i="30" s="1"/>
  <c r="C35" i="30" s="1"/>
  <c r="L34" i="30"/>
  <c r="C34" i="30" s="1"/>
  <c r="L33" i="30"/>
  <c r="C33" i="30" s="1"/>
  <c r="L32" i="30"/>
  <c r="C32" i="30" s="1"/>
  <c r="L31" i="30"/>
  <c r="C31" i="30" s="1"/>
  <c r="K31" i="30"/>
  <c r="J31" i="30"/>
  <c r="K30" i="30"/>
  <c r="F29" i="30"/>
  <c r="C29" i="30" s="1"/>
  <c r="I28" i="30"/>
  <c r="F28" i="30"/>
  <c r="C28" i="30"/>
  <c r="O27" i="30"/>
  <c r="L27" i="30"/>
  <c r="I27" i="30"/>
  <c r="F27" i="30"/>
  <c r="C27" i="30" s="1"/>
  <c r="O26" i="30"/>
  <c r="L26" i="30"/>
  <c r="I26" i="30"/>
  <c r="F26" i="30"/>
  <c r="C26" i="30" s="1"/>
  <c r="N25" i="30"/>
  <c r="N290" i="30" s="1"/>
  <c r="N289" i="30" s="1"/>
  <c r="M25" i="30"/>
  <c r="M290" i="30" s="1"/>
  <c r="K25" i="30"/>
  <c r="K290" i="30" s="1"/>
  <c r="K289" i="30" s="1"/>
  <c r="J25" i="30"/>
  <c r="J290" i="30" s="1"/>
  <c r="I25" i="30"/>
  <c r="H25" i="30"/>
  <c r="H290" i="30" s="1"/>
  <c r="H289" i="30" s="1"/>
  <c r="G25" i="30"/>
  <c r="G290" i="30" s="1"/>
  <c r="F25" i="30"/>
  <c r="E25" i="30"/>
  <c r="E290" i="30" s="1"/>
  <c r="E289" i="30" s="1"/>
  <c r="D25" i="30"/>
  <c r="D290" i="30" s="1"/>
  <c r="M24" i="30"/>
  <c r="K24" i="30"/>
  <c r="G24" i="30"/>
  <c r="E24" i="30"/>
  <c r="O299" i="29"/>
  <c r="L299" i="29"/>
  <c r="I299" i="29"/>
  <c r="F299" i="29"/>
  <c r="C299" i="29" s="1"/>
  <c r="O298" i="29"/>
  <c r="L298" i="29"/>
  <c r="I298" i="29"/>
  <c r="F298" i="29"/>
  <c r="C298" i="29" s="1"/>
  <c r="O297" i="29"/>
  <c r="L297" i="29"/>
  <c r="I297" i="29"/>
  <c r="F297" i="29"/>
  <c r="C297" i="29" s="1"/>
  <c r="O296" i="29"/>
  <c r="L296" i="29"/>
  <c r="I296" i="29"/>
  <c r="F296" i="29"/>
  <c r="C296" i="29"/>
  <c r="O295" i="29"/>
  <c r="L295" i="29"/>
  <c r="I295" i="29"/>
  <c r="F295" i="29"/>
  <c r="C295" i="29" s="1"/>
  <c r="O294" i="29"/>
  <c r="L294" i="29"/>
  <c r="I294" i="29"/>
  <c r="F294" i="29"/>
  <c r="C294" i="29" s="1"/>
  <c r="O293" i="29"/>
  <c r="L293" i="29"/>
  <c r="I293" i="29"/>
  <c r="F293" i="29"/>
  <c r="C293" i="29" s="1"/>
  <c r="O292" i="29"/>
  <c r="L292" i="29"/>
  <c r="I292" i="29"/>
  <c r="F292" i="29"/>
  <c r="C292" i="29"/>
  <c r="C291" i="29" s="1"/>
  <c r="O291" i="29"/>
  <c r="N291" i="29"/>
  <c r="M291" i="29"/>
  <c r="L291" i="29"/>
  <c r="K291" i="29"/>
  <c r="J291" i="29"/>
  <c r="H291" i="29"/>
  <c r="G291" i="29"/>
  <c r="I291" i="29" s="1"/>
  <c r="E291" i="29"/>
  <c r="D291" i="29"/>
  <c r="F291" i="29" s="1"/>
  <c r="O286" i="29"/>
  <c r="L286" i="29"/>
  <c r="I286" i="29"/>
  <c r="F286" i="29"/>
  <c r="C286" i="29" s="1"/>
  <c r="O285" i="29"/>
  <c r="L285" i="29"/>
  <c r="I285" i="29"/>
  <c r="F285" i="29"/>
  <c r="C285" i="29" s="1"/>
  <c r="O284" i="29"/>
  <c r="N284" i="29"/>
  <c r="M284" i="29"/>
  <c r="K284" i="29"/>
  <c r="J284" i="29"/>
  <c r="H284" i="29"/>
  <c r="G284" i="29"/>
  <c r="F284" i="29"/>
  <c r="E284" i="29"/>
  <c r="D284" i="29"/>
  <c r="O283" i="29"/>
  <c r="L283" i="29"/>
  <c r="I283" i="29"/>
  <c r="F283" i="29"/>
  <c r="C283" i="29" s="1"/>
  <c r="N282" i="29"/>
  <c r="M282" i="29"/>
  <c r="O282" i="29" s="1"/>
  <c r="L282" i="29"/>
  <c r="K282" i="29"/>
  <c r="J282" i="29"/>
  <c r="I282" i="29"/>
  <c r="H282" i="29"/>
  <c r="G282" i="29"/>
  <c r="E282" i="29"/>
  <c r="D282" i="29"/>
  <c r="F282" i="29" s="1"/>
  <c r="C282" i="29" s="1"/>
  <c r="O281" i="29"/>
  <c r="L281" i="29"/>
  <c r="I281" i="29"/>
  <c r="F281" i="29"/>
  <c r="C281" i="29" s="1"/>
  <c r="O280" i="29"/>
  <c r="L280" i="29"/>
  <c r="I280" i="29"/>
  <c r="F280" i="29"/>
  <c r="C280" i="29"/>
  <c r="O279" i="29"/>
  <c r="O278" i="29" s="1"/>
  <c r="L279" i="29"/>
  <c r="I279" i="29"/>
  <c r="F279" i="29"/>
  <c r="C279" i="29" s="1"/>
  <c r="N278" i="29"/>
  <c r="M278" i="29"/>
  <c r="L278" i="29"/>
  <c r="K278" i="29"/>
  <c r="J278" i="29"/>
  <c r="I278" i="29"/>
  <c r="H278" i="29"/>
  <c r="G278" i="29"/>
  <c r="E278" i="29"/>
  <c r="D278" i="29"/>
  <c r="F278" i="29" s="1"/>
  <c r="C278" i="29" s="1"/>
  <c r="O277" i="29"/>
  <c r="L277" i="29"/>
  <c r="I277" i="29"/>
  <c r="F277" i="29"/>
  <c r="C277" i="29" s="1"/>
  <c r="O276" i="29"/>
  <c r="L276" i="29"/>
  <c r="I276" i="29"/>
  <c r="F276" i="29"/>
  <c r="C276" i="29"/>
  <c r="O275" i="29"/>
  <c r="L275" i="29"/>
  <c r="I275" i="29"/>
  <c r="F275" i="29"/>
  <c r="C275" i="29" s="1"/>
  <c r="N274" i="29"/>
  <c r="M274" i="29"/>
  <c r="L274" i="29"/>
  <c r="K274" i="29"/>
  <c r="J274" i="29"/>
  <c r="I274" i="29"/>
  <c r="H274" i="29"/>
  <c r="H272" i="29" s="1"/>
  <c r="H271" i="29" s="1"/>
  <c r="G274" i="29"/>
  <c r="E274" i="29"/>
  <c r="D274" i="29"/>
  <c r="O273" i="29"/>
  <c r="L273" i="29"/>
  <c r="I273" i="29"/>
  <c r="F273" i="29"/>
  <c r="N272" i="29"/>
  <c r="N271" i="29" s="1"/>
  <c r="K272" i="29"/>
  <c r="J272" i="29"/>
  <c r="G272" i="29"/>
  <c r="I272" i="29" s="1"/>
  <c r="K271" i="29"/>
  <c r="O270" i="29"/>
  <c r="L270" i="29"/>
  <c r="I270" i="29"/>
  <c r="C270" i="29" s="1"/>
  <c r="F270" i="29"/>
  <c r="O269" i="29"/>
  <c r="L269" i="29"/>
  <c r="I269" i="29"/>
  <c r="F269" i="29"/>
  <c r="O268" i="29"/>
  <c r="L268" i="29"/>
  <c r="C268" i="29" s="1"/>
  <c r="I268" i="29"/>
  <c r="F268" i="29"/>
  <c r="O267" i="29"/>
  <c r="L267" i="29"/>
  <c r="I267" i="29"/>
  <c r="F267" i="29"/>
  <c r="C267" i="29"/>
  <c r="N266" i="29"/>
  <c r="M266" i="29"/>
  <c r="O266" i="29" s="1"/>
  <c r="L266" i="29"/>
  <c r="K266" i="29"/>
  <c r="J266" i="29"/>
  <c r="H266" i="29"/>
  <c r="I266" i="29" s="1"/>
  <c r="C266" i="29" s="1"/>
  <c r="G266" i="29"/>
  <c r="E266" i="29"/>
  <c r="D266" i="29"/>
  <c r="F266" i="29" s="1"/>
  <c r="O265" i="29"/>
  <c r="L265" i="29"/>
  <c r="I265" i="29"/>
  <c r="F265" i="29"/>
  <c r="C265" i="29" s="1"/>
  <c r="O264" i="29"/>
  <c r="L264" i="29"/>
  <c r="I264" i="29"/>
  <c r="C264" i="29" s="1"/>
  <c r="F264" i="29"/>
  <c r="O263" i="29"/>
  <c r="L263" i="29"/>
  <c r="C263" i="29" s="1"/>
  <c r="I263" i="29"/>
  <c r="F263" i="29"/>
  <c r="O262" i="29"/>
  <c r="N262" i="29"/>
  <c r="M262" i="29"/>
  <c r="K262" i="29"/>
  <c r="K261" i="29" s="1"/>
  <c r="J262" i="29"/>
  <c r="H262" i="29"/>
  <c r="G262" i="29"/>
  <c r="G261" i="29" s="1"/>
  <c r="E262" i="29"/>
  <c r="E261" i="29" s="1"/>
  <c r="D262" i="29"/>
  <c r="N261" i="29"/>
  <c r="M261" i="29"/>
  <c r="O261" i="29" s="1"/>
  <c r="J261" i="29"/>
  <c r="L261" i="29" s="1"/>
  <c r="H261" i="29"/>
  <c r="I261" i="29" s="1"/>
  <c r="D261" i="29"/>
  <c r="F261" i="29" s="1"/>
  <c r="C261" i="29" s="1"/>
  <c r="O260" i="29"/>
  <c r="L260" i="29"/>
  <c r="I260" i="29"/>
  <c r="F260" i="29"/>
  <c r="C260" i="29"/>
  <c r="O259" i="29"/>
  <c r="L259" i="29"/>
  <c r="I259" i="29"/>
  <c r="F259" i="29"/>
  <c r="C259" i="29" s="1"/>
  <c r="O258" i="29"/>
  <c r="L258" i="29"/>
  <c r="I258" i="29"/>
  <c r="C258" i="29" s="1"/>
  <c r="F258" i="29"/>
  <c r="O257" i="29"/>
  <c r="L257" i="29"/>
  <c r="I257" i="29"/>
  <c r="F257" i="29"/>
  <c r="O256" i="29"/>
  <c r="L256" i="29"/>
  <c r="C256" i="29" s="1"/>
  <c r="I256" i="29"/>
  <c r="F256" i="29"/>
  <c r="O255" i="29"/>
  <c r="N255" i="29"/>
  <c r="N254" i="29" s="1"/>
  <c r="M255" i="29"/>
  <c r="K255" i="29"/>
  <c r="L255" i="29" s="1"/>
  <c r="J255" i="29"/>
  <c r="J254" i="29" s="1"/>
  <c r="H255" i="29"/>
  <c r="H254" i="29" s="1"/>
  <c r="G255" i="29"/>
  <c r="I255" i="29" s="1"/>
  <c r="F255" i="29"/>
  <c r="C255" i="29" s="1"/>
  <c r="E255" i="29"/>
  <c r="D255" i="29"/>
  <c r="O254" i="29"/>
  <c r="M254" i="29"/>
  <c r="E254" i="29"/>
  <c r="D254" i="29"/>
  <c r="F254" i="29" s="1"/>
  <c r="O253" i="29"/>
  <c r="L253" i="29"/>
  <c r="I253" i="29"/>
  <c r="F253" i="29"/>
  <c r="O252" i="29"/>
  <c r="L252" i="29"/>
  <c r="I252" i="29"/>
  <c r="C252" i="29" s="1"/>
  <c r="F252" i="29"/>
  <c r="O251" i="29"/>
  <c r="L251" i="29"/>
  <c r="C251" i="29" s="1"/>
  <c r="I251" i="29"/>
  <c r="F251" i="29"/>
  <c r="O250" i="29"/>
  <c r="L250" i="29"/>
  <c r="I250" i="29"/>
  <c r="F250" i="29"/>
  <c r="C250" i="29"/>
  <c r="N249" i="29"/>
  <c r="M249" i="29"/>
  <c r="O249" i="29" s="1"/>
  <c r="L249" i="29"/>
  <c r="K249" i="29"/>
  <c r="J249" i="29"/>
  <c r="H249" i="29"/>
  <c r="I249" i="29" s="1"/>
  <c r="G249" i="29"/>
  <c r="E249" i="29"/>
  <c r="D249" i="29"/>
  <c r="F249" i="29" s="1"/>
  <c r="O248" i="29"/>
  <c r="L248" i="29"/>
  <c r="I248" i="29"/>
  <c r="F248" i="29"/>
  <c r="C248" i="29"/>
  <c r="O247" i="29"/>
  <c r="L247" i="29"/>
  <c r="I247" i="29"/>
  <c r="F247" i="29"/>
  <c r="C247" i="29" s="1"/>
  <c r="O246" i="29"/>
  <c r="L246" i="29"/>
  <c r="I246" i="29"/>
  <c r="C246" i="29" s="1"/>
  <c r="F246" i="29"/>
  <c r="O245" i="29"/>
  <c r="L245" i="29"/>
  <c r="I245" i="29"/>
  <c r="F245" i="29"/>
  <c r="O244" i="29"/>
  <c r="L244" i="29"/>
  <c r="C244" i="29" s="1"/>
  <c r="I244" i="29"/>
  <c r="F244" i="29"/>
  <c r="O243" i="29"/>
  <c r="L243" i="29"/>
  <c r="I243" i="29"/>
  <c r="F243" i="29"/>
  <c r="C243" i="29"/>
  <c r="O242" i="29"/>
  <c r="L242" i="29"/>
  <c r="I242" i="29"/>
  <c r="F242" i="29"/>
  <c r="C242" i="29" s="1"/>
  <c r="N241" i="29"/>
  <c r="M241" i="29"/>
  <c r="O241" i="29" s="1"/>
  <c r="L241" i="29"/>
  <c r="K241" i="29"/>
  <c r="J241" i="29"/>
  <c r="H241" i="29"/>
  <c r="I241" i="29" s="1"/>
  <c r="G241" i="29"/>
  <c r="E241" i="29"/>
  <c r="D241" i="29"/>
  <c r="F241" i="29" s="1"/>
  <c r="C241" i="29" s="1"/>
  <c r="O240" i="29"/>
  <c r="L240" i="29"/>
  <c r="I240" i="29"/>
  <c r="C240" i="29" s="1"/>
  <c r="F240" i="29"/>
  <c r="O239" i="29"/>
  <c r="L239" i="29"/>
  <c r="C239" i="29" s="1"/>
  <c r="I239" i="29"/>
  <c r="F239" i="29"/>
  <c r="O238" i="29"/>
  <c r="N238" i="29"/>
  <c r="M238" i="29"/>
  <c r="K238" i="29"/>
  <c r="L238" i="29" s="1"/>
  <c r="J238" i="29"/>
  <c r="H238" i="29"/>
  <c r="H234" i="29" s="1"/>
  <c r="G238" i="29"/>
  <c r="I238" i="29" s="1"/>
  <c r="E238" i="29"/>
  <c r="D238" i="29"/>
  <c r="O237" i="29"/>
  <c r="L237" i="29"/>
  <c r="I237" i="29"/>
  <c r="F237" i="29"/>
  <c r="N236" i="29"/>
  <c r="N234" i="29" s="1"/>
  <c r="N233" i="29" s="1"/>
  <c r="M236" i="29"/>
  <c r="K236" i="29"/>
  <c r="J236" i="29"/>
  <c r="I236" i="29"/>
  <c r="H236" i="29"/>
  <c r="G236" i="29"/>
  <c r="E236" i="29"/>
  <c r="F236" i="29" s="1"/>
  <c r="D236" i="29"/>
  <c r="O235" i="29"/>
  <c r="L235" i="29"/>
  <c r="C235" i="29" s="1"/>
  <c r="I235" i="29"/>
  <c r="F235" i="29"/>
  <c r="K234" i="29"/>
  <c r="D234" i="29"/>
  <c r="D233" i="29" s="1"/>
  <c r="O232" i="29"/>
  <c r="L232" i="29"/>
  <c r="C232" i="29" s="1"/>
  <c r="I232" i="29"/>
  <c r="F232" i="29"/>
  <c r="O231" i="29"/>
  <c r="L231" i="29"/>
  <c r="I231" i="29"/>
  <c r="F231" i="29"/>
  <c r="C231" i="29"/>
  <c r="N230" i="29"/>
  <c r="M230" i="29"/>
  <c r="O230" i="29" s="1"/>
  <c r="L230" i="29"/>
  <c r="K230" i="29"/>
  <c r="J230" i="29"/>
  <c r="H230" i="29"/>
  <c r="I230" i="29" s="1"/>
  <c r="C230" i="29" s="1"/>
  <c r="G230" i="29"/>
  <c r="E230" i="29"/>
  <c r="D230" i="29"/>
  <c r="F230" i="29" s="1"/>
  <c r="O229" i="29"/>
  <c r="L229" i="29"/>
  <c r="I229" i="29"/>
  <c r="F229" i="29"/>
  <c r="C229" i="29" s="1"/>
  <c r="O228" i="29"/>
  <c r="L228" i="29"/>
  <c r="I228" i="29"/>
  <c r="C228" i="29" s="1"/>
  <c r="F228" i="29"/>
  <c r="O227" i="29"/>
  <c r="L227" i="29"/>
  <c r="C227" i="29" s="1"/>
  <c r="I227" i="29"/>
  <c r="F227" i="29"/>
  <c r="O226" i="29"/>
  <c r="L226" i="29"/>
  <c r="I226" i="29"/>
  <c r="F226" i="29"/>
  <c r="C226" i="29"/>
  <c r="O225" i="29"/>
  <c r="L225" i="29"/>
  <c r="I225" i="29"/>
  <c r="F225" i="29"/>
  <c r="C225" i="29" s="1"/>
  <c r="O224" i="29"/>
  <c r="L224" i="29"/>
  <c r="I224" i="29"/>
  <c r="F224" i="29"/>
  <c r="C224" i="29"/>
  <c r="O223" i="29"/>
  <c r="L223" i="29"/>
  <c r="I223" i="29"/>
  <c r="F223" i="29"/>
  <c r="C223" i="29" s="1"/>
  <c r="O222" i="29"/>
  <c r="L222" i="29"/>
  <c r="I222" i="29"/>
  <c r="C222" i="29" s="1"/>
  <c r="F222" i="29"/>
  <c r="O221" i="29"/>
  <c r="L221" i="29"/>
  <c r="I221" i="29"/>
  <c r="F221" i="29"/>
  <c r="O220" i="29"/>
  <c r="L220" i="29"/>
  <c r="C220" i="29" s="1"/>
  <c r="I220" i="29"/>
  <c r="F220" i="29"/>
  <c r="O219" i="29"/>
  <c r="N219" i="29"/>
  <c r="M219" i="29"/>
  <c r="K219" i="29"/>
  <c r="L219" i="29" s="1"/>
  <c r="J219" i="29"/>
  <c r="H219" i="29"/>
  <c r="G219" i="29"/>
  <c r="I219" i="29" s="1"/>
  <c r="F219" i="29"/>
  <c r="C219" i="29" s="1"/>
  <c r="E219" i="29"/>
  <c r="D219" i="29"/>
  <c r="O218" i="29"/>
  <c r="L218" i="29"/>
  <c r="I218" i="29"/>
  <c r="F218" i="29"/>
  <c r="C218" i="29"/>
  <c r="O217" i="29"/>
  <c r="L217" i="29"/>
  <c r="I217" i="29"/>
  <c r="F217" i="29"/>
  <c r="C217" i="29" s="1"/>
  <c r="O216" i="29"/>
  <c r="L216" i="29"/>
  <c r="I216" i="29"/>
  <c r="C216" i="29" s="1"/>
  <c r="F216" i="29"/>
  <c r="O215" i="29"/>
  <c r="L215" i="29"/>
  <c r="C215" i="29" s="1"/>
  <c r="I215" i="29"/>
  <c r="F215" i="29"/>
  <c r="O214" i="29"/>
  <c r="L214" i="29"/>
  <c r="I214" i="29"/>
  <c r="F214" i="29"/>
  <c r="C214" i="29"/>
  <c r="O213" i="29"/>
  <c r="L213" i="29"/>
  <c r="I213" i="29"/>
  <c r="F213" i="29"/>
  <c r="C213" i="29" s="1"/>
  <c r="O212" i="29"/>
  <c r="L212" i="29"/>
  <c r="I212" i="29"/>
  <c r="F212" i="29"/>
  <c r="C212" i="29"/>
  <c r="O211" i="29"/>
  <c r="L211" i="29"/>
  <c r="I211" i="29"/>
  <c r="F211" i="29"/>
  <c r="C211" i="29" s="1"/>
  <c r="O210" i="29"/>
  <c r="L210" i="29"/>
  <c r="I210" i="29"/>
  <c r="C210" i="29" s="1"/>
  <c r="F210" i="29"/>
  <c r="O209" i="29"/>
  <c r="L209" i="29"/>
  <c r="I209" i="29"/>
  <c r="F209" i="29"/>
  <c r="N208" i="29"/>
  <c r="O208" i="29" s="1"/>
  <c r="M208" i="29"/>
  <c r="K208" i="29"/>
  <c r="J208" i="29"/>
  <c r="L208" i="29" s="1"/>
  <c r="I208" i="29"/>
  <c r="H208" i="29"/>
  <c r="G208" i="29"/>
  <c r="G207" i="29" s="1"/>
  <c r="E208" i="29"/>
  <c r="E207" i="29" s="1"/>
  <c r="D208" i="29"/>
  <c r="N207" i="29"/>
  <c r="J207" i="29"/>
  <c r="H207" i="29"/>
  <c r="D207" i="29"/>
  <c r="F207" i="29" s="1"/>
  <c r="O206" i="29"/>
  <c r="L206" i="29"/>
  <c r="I206" i="29"/>
  <c r="F206" i="29"/>
  <c r="C206" i="29" s="1"/>
  <c r="O205" i="29"/>
  <c r="L205" i="29"/>
  <c r="I205" i="29"/>
  <c r="F205" i="29"/>
  <c r="O204" i="29"/>
  <c r="L204" i="29"/>
  <c r="I204" i="29"/>
  <c r="C204" i="29" s="1"/>
  <c r="F204" i="29"/>
  <c r="O203" i="29"/>
  <c r="L203" i="29"/>
  <c r="C203" i="29" s="1"/>
  <c r="I203" i="29"/>
  <c r="F203" i="29"/>
  <c r="O202" i="29"/>
  <c r="L202" i="29"/>
  <c r="I202" i="29"/>
  <c r="F202" i="29"/>
  <c r="C202" i="29"/>
  <c r="N201" i="29"/>
  <c r="M201" i="29"/>
  <c r="L201" i="29"/>
  <c r="K201" i="29"/>
  <c r="J201" i="29"/>
  <c r="H201" i="29"/>
  <c r="I201" i="29" s="1"/>
  <c r="G201" i="29"/>
  <c r="E201" i="29"/>
  <c r="E199" i="29" s="1"/>
  <c r="E198" i="29" s="1"/>
  <c r="D201" i="29"/>
  <c r="F201" i="29" s="1"/>
  <c r="O200" i="29"/>
  <c r="L200" i="29"/>
  <c r="I200" i="29"/>
  <c r="F200" i="29"/>
  <c r="C200" i="29"/>
  <c r="N199" i="29"/>
  <c r="K199" i="29"/>
  <c r="L199" i="29" s="1"/>
  <c r="J199" i="29"/>
  <c r="G199" i="29"/>
  <c r="N198" i="29"/>
  <c r="N197" i="29" s="1"/>
  <c r="J198" i="29"/>
  <c r="O196" i="29"/>
  <c r="L196" i="29"/>
  <c r="I196" i="29"/>
  <c r="F196" i="29"/>
  <c r="C196" i="29" s="1"/>
  <c r="N195" i="29"/>
  <c r="M195" i="29"/>
  <c r="M194" i="29" s="1"/>
  <c r="O194" i="29" s="1"/>
  <c r="K195" i="29"/>
  <c r="J195" i="29"/>
  <c r="L195" i="29" s="1"/>
  <c r="I195" i="29"/>
  <c r="H195" i="29"/>
  <c r="G195" i="29"/>
  <c r="F195" i="29"/>
  <c r="E195" i="29"/>
  <c r="E194" i="29" s="1"/>
  <c r="F194" i="29" s="1"/>
  <c r="D195" i="29"/>
  <c r="N194" i="29"/>
  <c r="K194" i="29"/>
  <c r="J194" i="29"/>
  <c r="L194" i="29" s="1"/>
  <c r="H194" i="29"/>
  <c r="G194" i="29"/>
  <c r="I194" i="29" s="1"/>
  <c r="D194" i="29"/>
  <c r="O193" i="29"/>
  <c r="L193" i="29"/>
  <c r="I193" i="29"/>
  <c r="F193" i="29"/>
  <c r="C193" i="29" s="1"/>
  <c r="O192" i="29"/>
  <c r="L192" i="29"/>
  <c r="I192" i="29"/>
  <c r="F192" i="29"/>
  <c r="C192" i="29" s="1"/>
  <c r="N191" i="29"/>
  <c r="M191" i="29"/>
  <c r="M190" i="29" s="1"/>
  <c r="O190" i="29" s="1"/>
  <c r="K191" i="29"/>
  <c r="J191" i="29"/>
  <c r="L191" i="29" s="1"/>
  <c r="I191" i="29"/>
  <c r="H191" i="29"/>
  <c r="G191" i="29"/>
  <c r="F191" i="29"/>
  <c r="E191" i="29"/>
  <c r="E190" i="29" s="1"/>
  <c r="F190" i="29" s="1"/>
  <c r="D191" i="29"/>
  <c r="N190" i="29"/>
  <c r="K190" i="29"/>
  <c r="J190" i="29"/>
  <c r="L190" i="29" s="1"/>
  <c r="H190" i="29"/>
  <c r="G190" i="29"/>
  <c r="I190" i="29" s="1"/>
  <c r="D190" i="29"/>
  <c r="O189" i="29"/>
  <c r="L189" i="29"/>
  <c r="I189" i="29"/>
  <c r="F189" i="29"/>
  <c r="C189" i="29" s="1"/>
  <c r="O188" i="29"/>
  <c r="L188" i="29"/>
  <c r="I188" i="29"/>
  <c r="F188" i="29"/>
  <c r="C188" i="29" s="1"/>
  <c r="N187" i="29"/>
  <c r="M187" i="29"/>
  <c r="O187" i="29" s="1"/>
  <c r="K187" i="29"/>
  <c r="J187" i="29"/>
  <c r="L187" i="29" s="1"/>
  <c r="I187" i="29"/>
  <c r="H187" i="29"/>
  <c r="G187" i="29"/>
  <c r="F187" i="29"/>
  <c r="C187" i="29" s="1"/>
  <c r="E187" i="29"/>
  <c r="D187" i="29"/>
  <c r="O186" i="29"/>
  <c r="L186" i="29"/>
  <c r="I186" i="29"/>
  <c r="F186" i="29"/>
  <c r="C186" i="29"/>
  <c r="O185" i="29"/>
  <c r="L185" i="29"/>
  <c r="I185" i="29"/>
  <c r="F185" i="29"/>
  <c r="C185" i="29" s="1"/>
  <c r="O184" i="29"/>
  <c r="L184" i="29"/>
  <c r="I184" i="29"/>
  <c r="F184" i="29"/>
  <c r="C184" i="29" s="1"/>
  <c r="O183" i="29"/>
  <c r="L183" i="29"/>
  <c r="I183" i="29"/>
  <c r="C183" i="29" s="1"/>
  <c r="F183" i="29"/>
  <c r="O182" i="29"/>
  <c r="N182" i="29"/>
  <c r="M182" i="29"/>
  <c r="K182" i="29"/>
  <c r="J182" i="29"/>
  <c r="L182" i="29" s="1"/>
  <c r="H182" i="29"/>
  <c r="G182" i="29"/>
  <c r="I182" i="29" s="1"/>
  <c r="F182" i="29"/>
  <c r="E182" i="29"/>
  <c r="D182" i="29"/>
  <c r="O181" i="29"/>
  <c r="L181" i="29"/>
  <c r="I181" i="29"/>
  <c r="F181" i="29"/>
  <c r="C181" i="29" s="1"/>
  <c r="O180" i="29"/>
  <c r="L180" i="29"/>
  <c r="I180" i="29"/>
  <c r="F180" i="29"/>
  <c r="C180" i="29" s="1"/>
  <c r="O179" i="29"/>
  <c r="L179" i="29"/>
  <c r="I179" i="29"/>
  <c r="C179" i="29" s="1"/>
  <c r="F179" i="29"/>
  <c r="O178" i="29"/>
  <c r="N178" i="29"/>
  <c r="N177" i="29" s="1"/>
  <c r="M178" i="29"/>
  <c r="K178" i="29"/>
  <c r="J178" i="29"/>
  <c r="J177" i="29" s="1"/>
  <c r="H178" i="29"/>
  <c r="G178" i="29"/>
  <c r="I178" i="29" s="1"/>
  <c r="F178" i="29"/>
  <c r="E178" i="29"/>
  <c r="D178" i="29"/>
  <c r="M177" i="29"/>
  <c r="K177" i="29"/>
  <c r="K176" i="29" s="1"/>
  <c r="H177" i="29"/>
  <c r="G177" i="29"/>
  <c r="G176" i="29" s="1"/>
  <c r="I176" i="29" s="1"/>
  <c r="E177" i="29"/>
  <c r="D177" i="29"/>
  <c r="D176" i="29" s="1"/>
  <c r="F176" i="29" s="1"/>
  <c r="M176" i="29"/>
  <c r="H176" i="29"/>
  <c r="E176" i="29"/>
  <c r="O175" i="29"/>
  <c r="L175" i="29"/>
  <c r="I175" i="29"/>
  <c r="C175" i="29" s="1"/>
  <c r="F175" i="29"/>
  <c r="O174" i="29"/>
  <c r="L174" i="29"/>
  <c r="I174" i="29"/>
  <c r="F174" i="29"/>
  <c r="C174" i="29"/>
  <c r="O173" i="29"/>
  <c r="L173" i="29"/>
  <c r="I173" i="29"/>
  <c r="F173" i="29"/>
  <c r="C173" i="29" s="1"/>
  <c r="O172" i="29"/>
  <c r="L172" i="29"/>
  <c r="I172" i="29"/>
  <c r="F172" i="29"/>
  <c r="C172" i="29" s="1"/>
  <c r="O171" i="29"/>
  <c r="L171" i="29"/>
  <c r="I171" i="29"/>
  <c r="C171" i="29" s="1"/>
  <c r="F171" i="29"/>
  <c r="O170" i="29"/>
  <c r="L170" i="29"/>
  <c r="I170" i="29"/>
  <c r="F170" i="29"/>
  <c r="C170" i="29"/>
  <c r="O169" i="29"/>
  <c r="N169" i="29"/>
  <c r="M169" i="29"/>
  <c r="L169" i="29"/>
  <c r="K169" i="29"/>
  <c r="K168" i="29" s="1"/>
  <c r="L168" i="29" s="1"/>
  <c r="J169" i="29"/>
  <c r="H169" i="29"/>
  <c r="H168" i="29" s="1"/>
  <c r="G169" i="29"/>
  <c r="G168" i="29" s="1"/>
  <c r="E169" i="29"/>
  <c r="D169" i="29"/>
  <c r="D168" i="29" s="1"/>
  <c r="F168" i="29" s="1"/>
  <c r="N168" i="29"/>
  <c r="M168" i="29"/>
  <c r="O168" i="29" s="1"/>
  <c r="J168" i="29"/>
  <c r="E168" i="29"/>
  <c r="O167" i="29"/>
  <c r="L167" i="29"/>
  <c r="I167" i="29"/>
  <c r="C167" i="29" s="1"/>
  <c r="F167" i="29"/>
  <c r="O166" i="29"/>
  <c r="L166" i="29"/>
  <c r="I166" i="29"/>
  <c r="F166" i="29"/>
  <c r="C166" i="29"/>
  <c r="O165" i="29"/>
  <c r="L165" i="29"/>
  <c r="I165" i="29"/>
  <c r="F165" i="29"/>
  <c r="C165" i="29" s="1"/>
  <c r="O164" i="29"/>
  <c r="L164" i="29"/>
  <c r="I164" i="29"/>
  <c r="F164" i="29"/>
  <c r="C164" i="29" s="1"/>
  <c r="N163" i="29"/>
  <c r="M163" i="29"/>
  <c r="O163" i="29" s="1"/>
  <c r="K163" i="29"/>
  <c r="J163" i="29"/>
  <c r="L163" i="29" s="1"/>
  <c r="I163" i="29"/>
  <c r="H163" i="29"/>
  <c r="G163" i="29"/>
  <c r="F163" i="29"/>
  <c r="C163" i="29" s="1"/>
  <c r="E163" i="29"/>
  <c r="D163" i="29"/>
  <c r="O162" i="29"/>
  <c r="L162" i="29"/>
  <c r="I162" i="29"/>
  <c r="F162" i="29"/>
  <c r="C162" i="29"/>
  <c r="O161" i="29"/>
  <c r="L161" i="29"/>
  <c r="I161" i="29"/>
  <c r="F161" i="29"/>
  <c r="C161" i="29" s="1"/>
  <c r="O160" i="29"/>
  <c r="L160" i="29"/>
  <c r="I160" i="29"/>
  <c r="F160" i="29"/>
  <c r="C160" i="29" s="1"/>
  <c r="O159" i="29"/>
  <c r="L159" i="29"/>
  <c r="I159" i="29"/>
  <c r="C159" i="29" s="1"/>
  <c r="F159" i="29"/>
  <c r="O158" i="29"/>
  <c r="L158" i="29"/>
  <c r="I158" i="29"/>
  <c r="F158" i="29"/>
  <c r="C158" i="29"/>
  <c r="O157" i="29"/>
  <c r="L157" i="29"/>
  <c r="I157" i="29"/>
  <c r="F157" i="29"/>
  <c r="C157" i="29" s="1"/>
  <c r="O156" i="29"/>
  <c r="L156" i="29"/>
  <c r="I156" i="29"/>
  <c r="F156" i="29"/>
  <c r="C156" i="29" s="1"/>
  <c r="O155" i="29"/>
  <c r="L155" i="29"/>
  <c r="I155" i="29"/>
  <c r="C155" i="29" s="1"/>
  <c r="F155" i="29"/>
  <c r="O154" i="29"/>
  <c r="N154" i="29"/>
  <c r="M154" i="29"/>
  <c r="K154" i="29"/>
  <c r="J154" i="29"/>
  <c r="L154" i="29" s="1"/>
  <c r="H154" i="29"/>
  <c r="G154" i="29"/>
  <c r="I154" i="29" s="1"/>
  <c r="C154" i="29" s="1"/>
  <c r="F154" i="29"/>
  <c r="E154" i="29"/>
  <c r="D154" i="29"/>
  <c r="O153" i="29"/>
  <c r="L153" i="29"/>
  <c r="I153" i="29"/>
  <c r="F153" i="29"/>
  <c r="C153" i="29" s="1"/>
  <c r="O152" i="29"/>
  <c r="L152" i="29"/>
  <c r="I152" i="29"/>
  <c r="F152" i="29"/>
  <c r="C152" i="29" s="1"/>
  <c r="O151" i="29"/>
  <c r="L151" i="29"/>
  <c r="I151" i="29"/>
  <c r="C151" i="29" s="1"/>
  <c r="F151" i="29"/>
  <c r="O150" i="29"/>
  <c r="L150" i="29"/>
  <c r="I150" i="29"/>
  <c r="F150" i="29"/>
  <c r="C150" i="29"/>
  <c r="O149" i="29"/>
  <c r="L149" i="29"/>
  <c r="I149" i="29"/>
  <c r="F149" i="29"/>
  <c r="C149" i="29" s="1"/>
  <c r="O148" i="29"/>
  <c r="L148" i="29"/>
  <c r="I148" i="29"/>
  <c r="F148" i="29"/>
  <c r="C148" i="29" s="1"/>
  <c r="N147" i="29"/>
  <c r="M147" i="29"/>
  <c r="O147" i="29" s="1"/>
  <c r="K147" i="29"/>
  <c r="J147" i="29"/>
  <c r="L147" i="29" s="1"/>
  <c r="I147" i="29"/>
  <c r="H147" i="29"/>
  <c r="G147" i="29"/>
  <c r="F147" i="29"/>
  <c r="C147" i="29" s="1"/>
  <c r="E147" i="29"/>
  <c r="D147" i="29"/>
  <c r="O146" i="29"/>
  <c r="L146" i="29"/>
  <c r="I146" i="29"/>
  <c r="F146" i="29"/>
  <c r="C146" i="29"/>
  <c r="O145" i="29"/>
  <c r="L145" i="29"/>
  <c r="I145" i="29"/>
  <c r="F145" i="29"/>
  <c r="C145" i="29" s="1"/>
  <c r="N144" i="29"/>
  <c r="M144" i="29"/>
  <c r="O144" i="29" s="1"/>
  <c r="L144" i="29"/>
  <c r="K144" i="29"/>
  <c r="J144" i="29"/>
  <c r="I144" i="29"/>
  <c r="H144" i="29"/>
  <c r="G144" i="29"/>
  <c r="E144" i="29"/>
  <c r="D144" i="29"/>
  <c r="F144" i="29" s="1"/>
  <c r="C144" i="29" s="1"/>
  <c r="O143" i="29"/>
  <c r="L143" i="29"/>
  <c r="I143" i="29"/>
  <c r="C143" i="29" s="1"/>
  <c r="F143" i="29"/>
  <c r="O142" i="29"/>
  <c r="L142" i="29"/>
  <c r="I142" i="29"/>
  <c r="F142" i="29"/>
  <c r="C142" i="29"/>
  <c r="O141" i="29"/>
  <c r="L141" i="29"/>
  <c r="I141" i="29"/>
  <c r="F141" i="29"/>
  <c r="C141" i="29" s="1"/>
  <c r="O140" i="29"/>
  <c r="L140" i="29"/>
  <c r="I140" i="29"/>
  <c r="F140" i="29"/>
  <c r="C140" i="29" s="1"/>
  <c r="N139" i="29"/>
  <c r="M139" i="29"/>
  <c r="O139" i="29" s="1"/>
  <c r="K139" i="29"/>
  <c r="J139" i="29"/>
  <c r="L139" i="29" s="1"/>
  <c r="I139" i="29"/>
  <c r="H139" i="29"/>
  <c r="G139" i="29"/>
  <c r="F139" i="29"/>
  <c r="E139" i="29"/>
  <c r="E133" i="29" s="1"/>
  <c r="D139" i="29"/>
  <c r="O138" i="29"/>
  <c r="L138" i="29"/>
  <c r="I138" i="29"/>
  <c r="F138" i="29"/>
  <c r="C138" i="29"/>
  <c r="O137" i="29"/>
  <c r="L137" i="29"/>
  <c r="I137" i="29"/>
  <c r="F137" i="29"/>
  <c r="C137" i="29" s="1"/>
  <c r="O136" i="29"/>
  <c r="L136" i="29"/>
  <c r="I136" i="29"/>
  <c r="F136" i="29"/>
  <c r="C136" i="29" s="1"/>
  <c r="O135" i="29"/>
  <c r="L135" i="29"/>
  <c r="I135" i="29"/>
  <c r="C135" i="29" s="1"/>
  <c r="F135" i="29"/>
  <c r="O134" i="29"/>
  <c r="N134" i="29"/>
  <c r="N133" i="29" s="1"/>
  <c r="M134" i="29"/>
  <c r="K134" i="29"/>
  <c r="K133" i="29" s="1"/>
  <c r="K78" i="29" s="1"/>
  <c r="J134" i="29"/>
  <c r="J133" i="29" s="1"/>
  <c r="H134" i="29"/>
  <c r="G134" i="29"/>
  <c r="G133" i="29" s="1"/>
  <c r="F134" i="29"/>
  <c r="E134" i="29"/>
  <c r="D134" i="29"/>
  <c r="H133" i="29"/>
  <c r="D133" i="29"/>
  <c r="F133" i="29" s="1"/>
  <c r="O132" i="29"/>
  <c r="L132" i="29"/>
  <c r="I132" i="29"/>
  <c r="F132" i="29"/>
  <c r="C132" i="29" s="1"/>
  <c r="N131" i="29"/>
  <c r="M131" i="29"/>
  <c r="O131" i="29" s="1"/>
  <c r="K131" i="29"/>
  <c r="J131" i="29"/>
  <c r="L131" i="29" s="1"/>
  <c r="I131" i="29"/>
  <c r="H131" i="29"/>
  <c r="G131" i="29"/>
  <c r="F131" i="29"/>
  <c r="C131" i="29" s="1"/>
  <c r="E131" i="29"/>
  <c r="D131" i="29"/>
  <c r="O130" i="29"/>
  <c r="L130" i="29"/>
  <c r="I130" i="29"/>
  <c r="F130" i="29"/>
  <c r="C130" i="29"/>
  <c r="O129" i="29"/>
  <c r="L129" i="29"/>
  <c r="I129" i="29"/>
  <c r="F129" i="29"/>
  <c r="C129" i="29" s="1"/>
  <c r="O128" i="29"/>
  <c r="L128" i="29"/>
  <c r="I128" i="29"/>
  <c r="F128" i="29"/>
  <c r="C128" i="29" s="1"/>
  <c r="O127" i="29"/>
  <c r="L127" i="29"/>
  <c r="I127" i="29"/>
  <c r="C127" i="29" s="1"/>
  <c r="F127" i="29"/>
  <c r="O126" i="29"/>
  <c r="L126" i="29"/>
  <c r="I126" i="29"/>
  <c r="F126" i="29"/>
  <c r="C126" i="29"/>
  <c r="O125" i="29"/>
  <c r="N125" i="29"/>
  <c r="M125" i="29"/>
  <c r="L125" i="29"/>
  <c r="K125" i="29"/>
  <c r="J125" i="29"/>
  <c r="H125" i="29"/>
  <c r="G125" i="29"/>
  <c r="I125" i="29" s="1"/>
  <c r="E125" i="29"/>
  <c r="D125" i="29"/>
  <c r="F125" i="29" s="1"/>
  <c r="O124" i="29"/>
  <c r="L124" i="29"/>
  <c r="I124" i="29"/>
  <c r="F124" i="29"/>
  <c r="C124" i="29" s="1"/>
  <c r="O123" i="29"/>
  <c r="L123" i="29"/>
  <c r="I123" i="29"/>
  <c r="C123" i="29" s="1"/>
  <c r="F123" i="29"/>
  <c r="O122" i="29"/>
  <c r="L122" i="29"/>
  <c r="I122" i="29"/>
  <c r="F122" i="29"/>
  <c r="C122" i="29"/>
  <c r="O121" i="29"/>
  <c r="L121" i="29"/>
  <c r="I121" i="29"/>
  <c r="F121" i="29"/>
  <c r="C121" i="29" s="1"/>
  <c r="O120" i="29"/>
  <c r="L120" i="29"/>
  <c r="I120" i="29"/>
  <c r="F120" i="29"/>
  <c r="C120" i="29" s="1"/>
  <c r="N119" i="29"/>
  <c r="M119" i="29"/>
  <c r="O119" i="29" s="1"/>
  <c r="K119" i="29"/>
  <c r="J119" i="29"/>
  <c r="L119" i="29" s="1"/>
  <c r="I119" i="29"/>
  <c r="H119" i="29"/>
  <c r="G119" i="29"/>
  <c r="F119" i="29"/>
  <c r="C119" i="29" s="1"/>
  <c r="E119" i="29"/>
  <c r="D119" i="29"/>
  <c r="O118" i="29"/>
  <c r="L118" i="29"/>
  <c r="I118" i="29"/>
  <c r="F118" i="29"/>
  <c r="C118" i="29"/>
  <c r="O117" i="29"/>
  <c r="L117" i="29"/>
  <c r="I117" i="29"/>
  <c r="F117" i="29"/>
  <c r="C117" i="29" s="1"/>
  <c r="O116" i="29"/>
  <c r="L116" i="29"/>
  <c r="I116" i="29"/>
  <c r="F116" i="29"/>
  <c r="C116" i="29" s="1"/>
  <c r="N115" i="29"/>
  <c r="M115" i="29"/>
  <c r="O115" i="29" s="1"/>
  <c r="K115" i="29"/>
  <c r="J115" i="29"/>
  <c r="L115" i="29" s="1"/>
  <c r="I115" i="29"/>
  <c r="H115" i="29"/>
  <c r="G115" i="29"/>
  <c r="F115" i="29"/>
  <c r="E115" i="29"/>
  <c r="D115" i="29"/>
  <c r="O114" i="29"/>
  <c r="L114" i="29"/>
  <c r="I114" i="29"/>
  <c r="F114" i="29"/>
  <c r="C114" i="29"/>
  <c r="O113" i="29"/>
  <c r="L113" i="29"/>
  <c r="I113" i="29"/>
  <c r="F113" i="29"/>
  <c r="C113" i="29" s="1"/>
  <c r="O112" i="29"/>
  <c r="L112" i="29"/>
  <c r="I112" i="29"/>
  <c r="F112" i="29"/>
  <c r="C112" i="29" s="1"/>
  <c r="O111" i="29"/>
  <c r="L111" i="29"/>
  <c r="I111" i="29"/>
  <c r="C111" i="29" s="1"/>
  <c r="F111" i="29"/>
  <c r="O110" i="29"/>
  <c r="L110" i="29"/>
  <c r="I110" i="29"/>
  <c r="F110" i="29"/>
  <c r="C110" i="29"/>
  <c r="O109" i="29"/>
  <c r="L109" i="29"/>
  <c r="I109" i="29"/>
  <c r="F109" i="29"/>
  <c r="C109" i="29" s="1"/>
  <c r="O108" i="29"/>
  <c r="L108" i="29"/>
  <c r="I108" i="29"/>
  <c r="F108" i="29"/>
  <c r="C108" i="29" s="1"/>
  <c r="O107" i="29"/>
  <c r="L107" i="29"/>
  <c r="I107" i="29"/>
  <c r="C107" i="29" s="1"/>
  <c r="F107" i="29"/>
  <c r="O106" i="29"/>
  <c r="N106" i="29"/>
  <c r="M106" i="29"/>
  <c r="K106" i="29"/>
  <c r="J106" i="29"/>
  <c r="L106" i="29" s="1"/>
  <c r="H106" i="29"/>
  <c r="G106" i="29"/>
  <c r="I106" i="29" s="1"/>
  <c r="F106" i="29"/>
  <c r="E106" i="29"/>
  <c r="D106" i="29"/>
  <c r="O105" i="29"/>
  <c r="L105" i="29"/>
  <c r="I105" i="29"/>
  <c r="F105" i="29"/>
  <c r="C105" i="29" s="1"/>
  <c r="O104" i="29"/>
  <c r="L104" i="29"/>
  <c r="I104" i="29"/>
  <c r="F104" i="29"/>
  <c r="C104" i="29" s="1"/>
  <c r="O103" i="29"/>
  <c r="L103" i="29"/>
  <c r="I103" i="29"/>
  <c r="C103" i="29" s="1"/>
  <c r="F103" i="29"/>
  <c r="O102" i="29"/>
  <c r="L102" i="29"/>
  <c r="I102" i="29"/>
  <c r="F102" i="29"/>
  <c r="C102" i="29"/>
  <c r="O101" i="29"/>
  <c r="L101" i="29"/>
  <c r="I101" i="29"/>
  <c r="F101" i="29"/>
  <c r="C101" i="29" s="1"/>
  <c r="O100" i="29"/>
  <c r="L100" i="29"/>
  <c r="I100" i="29"/>
  <c r="F100" i="29"/>
  <c r="C100" i="29" s="1"/>
  <c r="O99" i="29"/>
  <c r="L99" i="29"/>
  <c r="I99" i="29"/>
  <c r="C99" i="29" s="1"/>
  <c r="F99" i="29"/>
  <c r="O98" i="29"/>
  <c r="N98" i="29"/>
  <c r="M98" i="29"/>
  <c r="K98" i="29"/>
  <c r="J98" i="29"/>
  <c r="L98" i="29" s="1"/>
  <c r="H98" i="29"/>
  <c r="G98" i="29"/>
  <c r="I98" i="29" s="1"/>
  <c r="C98" i="29" s="1"/>
  <c r="F98" i="29"/>
  <c r="E98" i="29"/>
  <c r="D98" i="29"/>
  <c r="O97" i="29"/>
  <c r="L97" i="29"/>
  <c r="I97" i="29"/>
  <c r="F97" i="29"/>
  <c r="C97" i="29" s="1"/>
  <c r="O96" i="29"/>
  <c r="L96" i="29"/>
  <c r="I96" i="29"/>
  <c r="F96" i="29"/>
  <c r="C96" i="29" s="1"/>
  <c r="O95" i="29"/>
  <c r="L95" i="29"/>
  <c r="I95" i="29"/>
  <c r="C95" i="29" s="1"/>
  <c r="F95" i="29"/>
  <c r="O94" i="29"/>
  <c r="L94" i="29"/>
  <c r="I94" i="29"/>
  <c r="F94" i="29"/>
  <c r="C94" i="29"/>
  <c r="O93" i="29"/>
  <c r="L93" i="29"/>
  <c r="I93" i="29"/>
  <c r="F93" i="29"/>
  <c r="C93" i="29" s="1"/>
  <c r="N92" i="29"/>
  <c r="M92" i="29"/>
  <c r="O92" i="29" s="1"/>
  <c r="L92" i="29"/>
  <c r="K92" i="29"/>
  <c r="J92" i="29"/>
  <c r="I92" i="29"/>
  <c r="H92" i="29"/>
  <c r="H86" i="29" s="1"/>
  <c r="G92" i="29"/>
  <c r="E92" i="29"/>
  <c r="D92" i="29"/>
  <c r="F92" i="29" s="1"/>
  <c r="C92" i="29" s="1"/>
  <c r="O91" i="29"/>
  <c r="L91" i="29"/>
  <c r="I91" i="29"/>
  <c r="C91" i="29" s="1"/>
  <c r="F91" i="29"/>
  <c r="O90" i="29"/>
  <c r="L90" i="29"/>
  <c r="I90" i="29"/>
  <c r="F90" i="29"/>
  <c r="C90" i="29"/>
  <c r="O89" i="29"/>
  <c r="L89" i="29"/>
  <c r="I89" i="29"/>
  <c r="F89" i="29"/>
  <c r="C89" i="29" s="1"/>
  <c r="O88" i="29"/>
  <c r="L88" i="29"/>
  <c r="I88" i="29"/>
  <c r="F88" i="29"/>
  <c r="C88" i="29" s="1"/>
  <c r="N87" i="29"/>
  <c r="N86" i="29" s="1"/>
  <c r="M87" i="29"/>
  <c r="M86" i="29" s="1"/>
  <c r="K87" i="29"/>
  <c r="J87" i="29"/>
  <c r="J86" i="29" s="1"/>
  <c r="L86" i="29" s="1"/>
  <c r="I87" i="29"/>
  <c r="H87" i="29"/>
  <c r="G87" i="29"/>
  <c r="F87" i="29"/>
  <c r="E87" i="29"/>
  <c r="E86" i="29" s="1"/>
  <c r="D87" i="29"/>
  <c r="K86" i="29"/>
  <c r="G86" i="29"/>
  <c r="I86" i="29" s="1"/>
  <c r="O85" i="29"/>
  <c r="L85" i="29"/>
  <c r="I85" i="29"/>
  <c r="F85" i="29"/>
  <c r="C85" i="29" s="1"/>
  <c r="O84" i="29"/>
  <c r="L84" i="29"/>
  <c r="I84" i="29"/>
  <c r="F84" i="29"/>
  <c r="C84" i="29" s="1"/>
  <c r="N83" i="29"/>
  <c r="M83" i="29"/>
  <c r="O83" i="29" s="1"/>
  <c r="K83" i="29"/>
  <c r="J83" i="29"/>
  <c r="L83" i="29" s="1"/>
  <c r="I83" i="29"/>
  <c r="H83" i="29"/>
  <c r="G83" i="29"/>
  <c r="F83" i="29"/>
  <c r="C83" i="29" s="1"/>
  <c r="E83" i="29"/>
  <c r="D83" i="29"/>
  <c r="O82" i="29"/>
  <c r="L82" i="29"/>
  <c r="I82" i="29"/>
  <c r="F82" i="29"/>
  <c r="C82" i="29"/>
  <c r="O81" i="29"/>
  <c r="L81" i="29"/>
  <c r="I81" i="29"/>
  <c r="F81" i="29"/>
  <c r="C81" i="29" s="1"/>
  <c r="N80" i="29"/>
  <c r="M80" i="29"/>
  <c r="M79" i="29" s="1"/>
  <c r="L80" i="29"/>
  <c r="K80" i="29"/>
  <c r="J80" i="29"/>
  <c r="I80" i="29"/>
  <c r="H80" i="29"/>
  <c r="H79" i="29" s="1"/>
  <c r="G80" i="29"/>
  <c r="E80" i="29"/>
  <c r="E79" i="29" s="1"/>
  <c r="E78" i="29" s="1"/>
  <c r="D80" i="29"/>
  <c r="D79" i="29" s="1"/>
  <c r="N79" i="29"/>
  <c r="K79" i="29"/>
  <c r="J79" i="29"/>
  <c r="J78" i="29" s="1"/>
  <c r="L78" i="29" s="1"/>
  <c r="G79" i="29"/>
  <c r="O77" i="29"/>
  <c r="L77" i="29"/>
  <c r="I77" i="29"/>
  <c r="F77" i="29"/>
  <c r="C77" i="29" s="1"/>
  <c r="O76" i="29"/>
  <c r="L76" i="29"/>
  <c r="I76" i="29"/>
  <c r="F76" i="29"/>
  <c r="C76" i="29" s="1"/>
  <c r="O75" i="29"/>
  <c r="L75" i="29"/>
  <c r="I75" i="29"/>
  <c r="C75" i="29" s="1"/>
  <c r="F75" i="29"/>
  <c r="O74" i="29"/>
  <c r="L74" i="29"/>
  <c r="I74" i="29"/>
  <c r="F74" i="29"/>
  <c r="C74" i="29"/>
  <c r="O73" i="29"/>
  <c r="L73" i="29"/>
  <c r="I73" i="29"/>
  <c r="F73" i="29"/>
  <c r="C73" i="29" s="1"/>
  <c r="N72" i="29"/>
  <c r="M72" i="29"/>
  <c r="O72" i="29" s="1"/>
  <c r="L72" i="29"/>
  <c r="K72" i="29"/>
  <c r="J72" i="29"/>
  <c r="I72" i="29"/>
  <c r="H72" i="29"/>
  <c r="H70" i="29" s="1"/>
  <c r="G72" i="29"/>
  <c r="E72" i="29"/>
  <c r="E70" i="29" s="1"/>
  <c r="E56" i="29" s="1"/>
  <c r="D72" i="29"/>
  <c r="F72" i="29" s="1"/>
  <c r="C72" i="29" s="1"/>
  <c r="O71" i="29"/>
  <c r="L71" i="29"/>
  <c r="I71" i="29"/>
  <c r="C71" i="29" s="1"/>
  <c r="F71" i="29"/>
  <c r="N70" i="29"/>
  <c r="K70" i="29"/>
  <c r="J70" i="29"/>
  <c r="L70" i="29" s="1"/>
  <c r="G70" i="29"/>
  <c r="I70" i="29" s="1"/>
  <c r="O69" i="29"/>
  <c r="L69" i="29"/>
  <c r="I69" i="29"/>
  <c r="F69" i="29"/>
  <c r="C69" i="29" s="1"/>
  <c r="O68" i="29"/>
  <c r="L68" i="29"/>
  <c r="I68" i="29"/>
  <c r="F68" i="29"/>
  <c r="C68" i="29" s="1"/>
  <c r="O67" i="29"/>
  <c r="L67" i="29"/>
  <c r="I67" i="29"/>
  <c r="C67" i="29" s="1"/>
  <c r="F67" i="29"/>
  <c r="O66" i="29"/>
  <c r="L66" i="29"/>
  <c r="I66" i="29"/>
  <c r="F66" i="29"/>
  <c r="C66" i="29"/>
  <c r="O65" i="29"/>
  <c r="L65" i="29"/>
  <c r="I65" i="29"/>
  <c r="F65" i="29"/>
  <c r="C65" i="29" s="1"/>
  <c r="O64" i="29"/>
  <c r="L64" i="29"/>
  <c r="I64" i="29"/>
  <c r="F64" i="29"/>
  <c r="C64" i="29" s="1"/>
  <c r="O63" i="29"/>
  <c r="L63" i="29"/>
  <c r="I63" i="29"/>
  <c r="C63" i="29" s="1"/>
  <c r="F63" i="29"/>
  <c r="O62" i="29"/>
  <c r="L62" i="29"/>
  <c r="I62" i="29"/>
  <c r="F62" i="29"/>
  <c r="C62" i="29"/>
  <c r="O61" i="29"/>
  <c r="N61" i="29"/>
  <c r="M61" i="29"/>
  <c r="L61" i="29"/>
  <c r="K61" i="29"/>
  <c r="J61" i="29"/>
  <c r="H61" i="29"/>
  <c r="G61" i="29"/>
  <c r="I61" i="29" s="1"/>
  <c r="E61" i="29"/>
  <c r="D61" i="29"/>
  <c r="F61" i="29" s="1"/>
  <c r="C61" i="29" s="1"/>
  <c r="O60" i="29"/>
  <c r="L60" i="29"/>
  <c r="I60" i="29"/>
  <c r="F60" i="29"/>
  <c r="C60" i="29" s="1"/>
  <c r="O59" i="29"/>
  <c r="L59" i="29"/>
  <c r="I59" i="29"/>
  <c r="C59" i="29" s="1"/>
  <c r="F59" i="29"/>
  <c r="O58" i="29"/>
  <c r="N58" i="29"/>
  <c r="N57" i="29" s="1"/>
  <c r="M58" i="29"/>
  <c r="K58" i="29"/>
  <c r="K57" i="29" s="1"/>
  <c r="K56" i="29" s="1"/>
  <c r="K55" i="29" s="1"/>
  <c r="J58" i="29"/>
  <c r="J57" i="29" s="1"/>
  <c r="H58" i="29"/>
  <c r="G58" i="29"/>
  <c r="G57" i="29" s="1"/>
  <c r="F58" i="29"/>
  <c r="E58" i="29"/>
  <c r="D58" i="29"/>
  <c r="M57" i="29"/>
  <c r="H57" i="29"/>
  <c r="H56" i="29" s="1"/>
  <c r="E57" i="29"/>
  <c r="D57" i="29"/>
  <c r="O50" i="29"/>
  <c r="C50" i="29"/>
  <c r="O49" i="29"/>
  <c r="C49" i="29" s="1"/>
  <c r="N48" i="29"/>
  <c r="M48" i="29"/>
  <c r="O48" i="29" s="1"/>
  <c r="C48" i="29" s="1"/>
  <c r="L47" i="29"/>
  <c r="I47" i="29"/>
  <c r="F47" i="29"/>
  <c r="C47" i="29" s="1"/>
  <c r="K46" i="29"/>
  <c r="J46" i="29"/>
  <c r="L46" i="29" s="1"/>
  <c r="I46" i="29"/>
  <c r="H46" i="29"/>
  <c r="G46" i="29"/>
  <c r="F46" i="29"/>
  <c r="C46" i="29" s="1"/>
  <c r="E46" i="29"/>
  <c r="D46" i="29"/>
  <c r="F45" i="29"/>
  <c r="C45" i="29" s="1"/>
  <c r="L44" i="29"/>
  <c r="C44" i="29"/>
  <c r="L43" i="29"/>
  <c r="C43" i="29" s="1"/>
  <c r="L42" i="29"/>
  <c r="C42" i="29"/>
  <c r="L41" i="29"/>
  <c r="C41" i="29" s="1"/>
  <c r="K40" i="29"/>
  <c r="J40" i="29"/>
  <c r="L40" i="29" s="1"/>
  <c r="C40" i="29" s="1"/>
  <c r="L39" i="29"/>
  <c r="C39" i="29"/>
  <c r="L38" i="29"/>
  <c r="C38" i="29" s="1"/>
  <c r="K37" i="29"/>
  <c r="J37" i="29"/>
  <c r="L37" i="29" s="1"/>
  <c r="C37" i="29" s="1"/>
  <c r="L36" i="29"/>
  <c r="C36" i="29"/>
  <c r="L35" i="29"/>
  <c r="C35" i="29" s="1"/>
  <c r="K35" i="29"/>
  <c r="K30" i="29" s="1"/>
  <c r="J35" i="29"/>
  <c r="L34" i="29"/>
  <c r="C34" i="29" s="1"/>
  <c r="L33" i="29"/>
  <c r="C33" i="29"/>
  <c r="L32" i="29"/>
  <c r="C32" i="29" s="1"/>
  <c r="K31" i="29"/>
  <c r="J31" i="29"/>
  <c r="L31" i="29" s="1"/>
  <c r="C31" i="29" s="1"/>
  <c r="J30" i="29"/>
  <c r="L30" i="29" s="1"/>
  <c r="C30" i="29" s="1"/>
  <c r="F29" i="29"/>
  <c r="C29" i="29"/>
  <c r="I28" i="29"/>
  <c r="F28" i="29"/>
  <c r="C28" i="29" s="1"/>
  <c r="O27" i="29"/>
  <c r="L27" i="29"/>
  <c r="I27" i="29"/>
  <c r="C27" i="29" s="1"/>
  <c r="F27" i="29"/>
  <c r="O26" i="29"/>
  <c r="L26" i="29"/>
  <c r="I26" i="29"/>
  <c r="F26" i="29"/>
  <c r="C26" i="29"/>
  <c r="O25" i="29"/>
  <c r="N25" i="29"/>
  <c r="N290" i="29" s="1"/>
  <c r="N289" i="29" s="1"/>
  <c r="M25" i="29"/>
  <c r="M290" i="29" s="1"/>
  <c r="L25" i="29"/>
  <c r="K25" i="29"/>
  <c r="K290" i="29" s="1"/>
  <c r="K289" i="29" s="1"/>
  <c r="J25" i="29"/>
  <c r="J290" i="29" s="1"/>
  <c r="H25" i="29"/>
  <c r="H290" i="29" s="1"/>
  <c r="H289" i="29" s="1"/>
  <c r="G25" i="29"/>
  <c r="G290" i="29" s="1"/>
  <c r="G289" i="29" s="1"/>
  <c r="E25" i="29"/>
  <c r="E290" i="29" s="1"/>
  <c r="E289" i="29" s="1"/>
  <c r="D25" i="29"/>
  <c r="D290" i="29" s="1"/>
  <c r="N24" i="29"/>
  <c r="M24" i="29"/>
  <c r="O24" i="29" s="1"/>
  <c r="E24" i="29"/>
  <c r="O299" i="28"/>
  <c r="L299" i="28"/>
  <c r="I299" i="28"/>
  <c r="C299" i="28" s="1"/>
  <c r="F299" i="28"/>
  <c r="O298" i="28"/>
  <c r="L298" i="28"/>
  <c r="I298" i="28"/>
  <c r="F298" i="28"/>
  <c r="C298" i="28"/>
  <c r="O297" i="28"/>
  <c r="L297" i="28"/>
  <c r="I297" i="28"/>
  <c r="F297" i="28"/>
  <c r="C297" i="28" s="1"/>
  <c r="O296" i="28"/>
  <c r="L296" i="28"/>
  <c r="I296" i="28"/>
  <c r="F296" i="28"/>
  <c r="C296" i="28" s="1"/>
  <c r="O295" i="28"/>
  <c r="L295" i="28"/>
  <c r="I295" i="28"/>
  <c r="C295" i="28" s="1"/>
  <c r="F295" i="28"/>
  <c r="O294" i="28"/>
  <c r="L294" i="28"/>
  <c r="I294" i="28"/>
  <c r="F294" i="28"/>
  <c r="C294" i="28"/>
  <c r="O293" i="28"/>
  <c r="L293" i="28"/>
  <c r="I293" i="28"/>
  <c r="F293" i="28"/>
  <c r="C293" i="28" s="1"/>
  <c r="O292" i="28"/>
  <c r="L292" i="28"/>
  <c r="I292" i="28"/>
  <c r="F292" i="28"/>
  <c r="C292" i="28" s="1"/>
  <c r="C291" i="28" s="1"/>
  <c r="N291" i="28"/>
  <c r="M291" i="28"/>
  <c r="O291" i="28" s="1"/>
  <c r="K291" i="28"/>
  <c r="J291" i="28"/>
  <c r="L291" i="28" s="1"/>
  <c r="I291" i="28"/>
  <c r="H291" i="28"/>
  <c r="G291" i="28"/>
  <c r="F291" i="28"/>
  <c r="E291" i="28"/>
  <c r="D291" i="28"/>
  <c r="O286" i="28"/>
  <c r="L286" i="28"/>
  <c r="I286" i="28"/>
  <c r="F286" i="28"/>
  <c r="C286" i="28"/>
  <c r="O285" i="28"/>
  <c r="L285" i="28"/>
  <c r="I285" i="28"/>
  <c r="F285" i="28"/>
  <c r="C285" i="28" s="1"/>
  <c r="N284" i="28"/>
  <c r="M284" i="28"/>
  <c r="L284" i="28"/>
  <c r="K284" i="28"/>
  <c r="J284" i="28"/>
  <c r="I284" i="28"/>
  <c r="H284" i="28"/>
  <c r="G284" i="28"/>
  <c r="E284" i="28"/>
  <c r="D284" i="28"/>
  <c r="O283" i="28"/>
  <c r="L283" i="28"/>
  <c r="I283" i="28"/>
  <c r="C283" i="28" s="1"/>
  <c r="F283" i="28"/>
  <c r="O282" i="28"/>
  <c r="N282" i="28"/>
  <c r="M282" i="28"/>
  <c r="K282" i="28"/>
  <c r="J282" i="28"/>
  <c r="L282" i="28" s="1"/>
  <c r="H282" i="28"/>
  <c r="G282" i="28"/>
  <c r="I282" i="28" s="1"/>
  <c r="C282" i="28" s="1"/>
  <c r="F282" i="28"/>
  <c r="E282" i="28"/>
  <c r="D282" i="28"/>
  <c r="O281" i="28"/>
  <c r="L281" i="28"/>
  <c r="I281" i="28"/>
  <c r="F281" i="28"/>
  <c r="C281" i="28" s="1"/>
  <c r="O280" i="28"/>
  <c r="L280" i="28"/>
  <c r="I280" i="28"/>
  <c r="F280" i="28"/>
  <c r="C280" i="28" s="1"/>
  <c r="O279" i="28"/>
  <c r="L279" i="28"/>
  <c r="I279" i="28"/>
  <c r="C279" i="28" s="1"/>
  <c r="F279" i="28"/>
  <c r="O278" i="28"/>
  <c r="N278" i="28"/>
  <c r="M278" i="28"/>
  <c r="K278" i="28"/>
  <c r="J278" i="28"/>
  <c r="L278" i="28" s="1"/>
  <c r="H278" i="28"/>
  <c r="G278" i="28"/>
  <c r="I278" i="28" s="1"/>
  <c r="F278" i="28"/>
  <c r="E278" i="28"/>
  <c r="D278" i="28"/>
  <c r="O277" i="28"/>
  <c r="L277" i="28"/>
  <c r="I277" i="28"/>
  <c r="F277" i="28"/>
  <c r="C277" i="28" s="1"/>
  <c r="O276" i="28"/>
  <c r="L276" i="28"/>
  <c r="I276" i="28"/>
  <c r="F276" i="28"/>
  <c r="C276" i="28" s="1"/>
  <c r="O275" i="28"/>
  <c r="L275" i="28"/>
  <c r="I275" i="28"/>
  <c r="C275" i="28" s="1"/>
  <c r="F275" i="28"/>
  <c r="O274" i="28"/>
  <c r="N274" i="28"/>
  <c r="N272" i="28" s="1"/>
  <c r="N271" i="28" s="1"/>
  <c r="M274" i="28"/>
  <c r="K274" i="28"/>
  <c r="K272" i="28" s="1"/>
  <c r="K271" i="28" s="1"/>
  <c r="J274" i="28"/>
  <c r="L274" i="28" s="1"/>
  <c r="H274" i="28"/>
  <c r="G274" i="28"/>
  <c r="I274" i="28" s="1"/>
  <c r="C274" i="28" s="1"/>
  <c r="F274" i="28"/>
  <c r="E274" i="28"/>
  <c r="D274" i="28"/>
  <c r="O273" i="28"/>
  <c r="L273" i="28"/>
  <c r="I273" i="28"/>
  <c r="F273" i="28"/>
  <c r="C273" i="28" s="1"/>
  <c r="M272" i="28"/>
  <c r="M271" i="28" s="1"/>
  <c r="O271" i="28" s="1"/>
  <c r="H272" i="28"/>
  <c r="H271" i="28" s="1"/>
  <c r="E272" i="28"/>
  <c r="E271" i="28" s="1"/>
  <c r="D272" i="28"/>
  <c r="D271" i="28" s="1"/>
  <c r="F271" i="28" s="1"/>
  <c r="O270" i="28"/>
  <c r="L270" i="28"/>
  <c r="I270" i="28"/>
  <c r="F270" i="28"/>
  <c r="C270" i="28"/>
  <c r="O269" i="28"/>
  <c r="L269" i="28"/>
  <c r="I269" i="28"/>
  <c r="F269" i="28"/>
  <c r="C269" i="28" s="1"/>
  <c r="O268" i="28"/>
  <c r="L268" i="28"/>
  <c r="I268" i="28"/>
  <c r="F268" i="28"/>
  <c r="C268" i="28" s="1"/>
  <c r="O267" i="28"/>
  <c r="L267" i="28"/>
  <c r="I267" i="28"/>
  <c r="C267" i="28" s="1"/>
  <c r="F267" i="28"/>
  <c r="O266" i="28"/>
  <c r="N266" i="28"/>
  <c r="M266" i="28"/>
  <c r="K266" i="28"/>
  <c r="J266" i="28"/>
  <c r="L266" i="28" s="1"/>
  <c r="H266" i="28"/>
  <c r="G266" i="28"/>
  <c r="I266" i="28" s="1"/>
  <c r="F266" i="28"/>
  <c r="E266" i="28"/>
  <c r="D266" i="28"/>
  <c r="O265" i="28"/>
  <c r="L265" i="28"/>
  <c r="I265" i="28"/>
  <c r="F265" i="28"/>
  <c r="C265" i="28" s="1"/>
  <c r="O264" i="28"/>
  <c r="L264" i="28"/>
  <c r="I264" i="28"/>
  <c r="F264" i="28"/>
  <c r="C264" i="28" s="1"/>
  <c r="O263" i="28"/>
  <c r="L263" i="28"/>
  <c r="I263" i="28"/>
  <c r="C263" i="28" s="1"/>
  <c r="F263" i="28"/>
  <c r="O262" i="28"/>
  <c r="N262" i="28"/>
  <c r="N261" i="28" s="1"/>
  <c r="O261" i="28" s="1"/>
  <c r="M262" i="28"/>
  <c r="K262" i="28"/>
  <c r="K261" i="28" s="1"/>
  <c r="J262" i="28"/>
  <c r="J261" i="28" s="1"/>
  <c r="L261" i="28" s="1"/>
  <c r="H262" i="28"/>
  <c r="G262" i="28"/>
  <c r="G261" i="28" s="1"/>
  <c r="I261" i="28" s="1"/>
  <c r="F262" i="28"/>
  <c r="E262" i="28"/>
  <c r="D262" i="28"/>
  <c r="M261" i="28"/>
  <c r="H261" i="28"/>
  <c r="E261" i="28"/>
  <c r="D261" i="28"/>
  <c r="F261" i="28" s="1"/>
  <c r="C261" i="28" s="1"/>
  <c r="O260" i="28"/>
  <c r="L260" i="28"/>
  <c r="I260" i="28"/>
  <c r="F260" i="28"/>
  <c r="C260" i="28" s="1"/>
  <c r="O259" i="28"/>
  <c r="L259" i="28"/>
  <c r="I259" i="28"/>
  <c r="C259" i="28" s="1"/>
  <c r="F259" i="28"/>
  <c r="O258" i="28"/>
  <c r="L258" i="28"/>
  <c r="I258" i="28"/>
  <c r="F258" i="28"/>
  <c r="C258" i="28"/>
  <c r="O257" i="28"/>
  <c r="L257" i="28"/>
  <c r="I257" i="28"/>
  <c r="F257" i="28"/>
  <c r="C257" i="28" s="1"/>
  <c r="O256" i="28"/>
  <c r="L256" i="28"/>
  <c r="I256" i="28"/>
  <c r="F256" i="28"/>
  <c r="C256" i="28" s="1"/>
  <c r="N255" i="28"/>
  <c r="N254" i="28" s="1"/>
  <c r="M255" i="28"/>
  <c r="M254" i="28" s="1"/>
  <c r="O254" i="28" s="1"/>
  <c r="K255" i="28"/>
  <c r="J255" i="28"/>
  <c r="J254" i="28" s="1"/>
  <c r="L254" i="28" s="1"/>
  <c r="I255" i="28"/>
  <c r="H255" i="28"/>
  <c r="G255" i="28"/>
  <c r="F255" i="28"/>
  <c r="E255" i="28"/>
  <c r="E254" i="28" s="1"/>
  <c r="F254" i="28" s="1"/>
  <c r="D255" i="28"/>
  <c r="K254" i="28"/>
  <c r="H254" i="28"/>
  <c r="G254" i="28"/>
  <c r="I254" i="28" s="1"/>
  <c r="D254" i="28"/>
  <c r="O253" i="28"/>
  <c r="L253" i="28"/>
  <c r="I253" i="28"/>
  <c r="F253" i="28"/>
  <c r="C253" i="28" s="1"/>
  <c r="O252" i="28"/>
  <c r="L252" i="28"/>
  <c r="I252" i="28"/>
  <c r="F252" i="28"/>
  <c r="C252" i="28" s="1"/>
  <c r="O251" i="28"/>
  <c r="L251" i="28"/>
  <c r="I251" i="28"/>
  <c r="C251" i="28" s="1"/>
  <c r="F251" i="28"/>
  <c r="O250" i="28"/>
  <c r="L250" i="28"/>
  <c r="I250" i="28"/>
  <c r="F250" i="28"/>
  <c r="C250" i="28"/>
  <c r="O249" i="28"/>
  <c r="N249" i="28"/>
  <c r="M249" i="28"/>
  <c r="L249" i="28"/>
  <c r="K249" i="28"/>
  <c r="J249" i="28"/>
  <c r="H249" i="28"/>
  <c r="G249" i="28"/>
  <c r="I249" i="28" s="1"/>
  <c r="E249" i="28"/>
  <c r="D249" i="28"/>
  <c r="F249" i="28" s="1"/>
  <c r="O248" i="28"/>
  <c r="L248" i="28"/>
  <c r="I248" i="28"/>
  <c r="F248" i="28"/>
  <c r="C248" i="28" s="1"/>
  <c r="O247" i="28"/>
  <c r="L247" i="28"/>
  <c r="I247" i="28"/>
  <c r="F247" i="28"/>
  <c r="C247" i="28" s="1"/>
  <c r="O246" i="28"/>
  <c r="L246" i="28"/>
  <c r="I246" i="28"/>
  <c r="F246" i="28"/>
  <c r="C246" i="28"/>
  <c r="O245" i="28"/>
  <c r="L245" i="28"/>
  <c r="I245" i="28"/>
  <c r="F245" i="28"/>
  <c r="C245" i="28" s="1"/>
  <c r="O244" i="28"/>
  <c r="L244" i="28"/>
  <c r="I244" i="28"/>
  <c r="F244" i="28"/>
  <c r="C244" i="28" s="1"/>
  <c r="O243" i="28"/>
  <c r="L243" i="28"/>
  <c r="I243" i="28"/>
  <c r="F243" i="28"/>
  <c r="C243" i="28" s="1"/>
  <c r="O242" i="28"/>
  <c r="L242" i="28"/>
  <c r="I242" i="28"/>
  <c r="F242" i="28"/>
  <c r="C242" i="28"/>
  <c r="O241" i="28"/>
  <c r="N241" i="28"/>
  <c r="M241" i="28"/>
  <c r="L241" i="28"/>
  <c r="K241" i="28"/>
  <c r="J241" i="28"/>
  <c r="H241" i="28"/>
  <c r="G241" i="28"/>
  <c r="I241" i="28" s="1"/>
  <c r="E241" i="28"/>
  <c r="D241" i="28"/>
  <c r="F241" i="28" s="1"/>
  <c r="O240" i="28"/>
  <c r="L240" i="28"/>
  <c r="I240" i="28"/>
  <c r="F240" i="28"/>
  <c r="C240" i="28" s="1"/>
  <c r="O239" i="28"/>
  <c r="L239" i="28"/>
  <c r="I239" i="28"/>
  <c r="F239" i="28"/>
  <c r="C239" i="28" s="1"/>
  <c r="O238" i="28"/>
  <c r="N238" i="28"/>
  <c r="M238" i="28"/>
  <c r="K238" i="28"/>
  <c r="J238" i="28"/>
  <c r="L238" i="28" s="1"/>
  <c r="H238" i="28"/>
  <c r="G238" i="28"/>
  <c r="I238" i="28" s="1"/>
  <c r="C238" i="28" s="1"/>
  <c r="F238" i="28"/>
  <c r="E238" i="28"/>
  <c r="D238" i="28"/>
  <c r="O237" i="28"/>
  <c r="L237" i="28"/>
  <c r="I237" i="28"/>
  <c r="F237" i="28"/>
  <c r="C237" i="28" s="1"/>
  <c r="N236" i="28"/>
  <c r="M236" i="28"/>
  <c r="O236" i="28" s="1"/>
  <c r="L236" i="28"/>
  <c r="K236" i="28"/>
  <c r="J236" i="28"/>
  <c r="I236" i="28"/>
  <c r="H236" i="28"/>
  <c r="H234" i="28" s="1"/>
  <c r="H233" i="28" s="1"/>
  <c r="G236" i="28"/>
  <c r="E236" i="28"/>
  <c r="E234" i="28" s="1"/>
  <c r="E233" i="28" s="1"/>
  <c r="D236" i="28"/>
  <c r="F236" i="28" s="1"/>
  <c r="C236" i="28" s="1"/>
  <c r="O235" i="28"/>
  <c r="L235" i="28"/>
  <c r="I235" i="28"/>
  <c r="F235" i="28"/>
  <c r="C235" i="28" s="1"/>
  <c r="N234" i="28"/>
  <c r="K234" i="28"/>
  <c r="K233" i="28" s="1"/>
  <c r="J234" i="28"/>
  <c r="J233" i="28" s="1"/>
  <c r="G234" i="28"/>
  <c r="O232" i="28"/>
  <c r="L232" i="28"/>
  <c r="I232" i="28"/>
  <c r="F232" i="28"/>
  <c r="C232" i="28" s="1"/>
  <c r="O231" i="28"/>
  <c r="L231" i="28"/>
  <c r="I231" i="28"/>
  <c r="F231" i="28"/>
  <c r="C231" i="28" s="1"/>
  <c r="O230" i="28"/>
  <c r="N230" i="28"/>
  <c r="M230" i="28"/>
  <c r="K230" i="28"/>
  <c r="K207" i="28" s="1"/>
  <c r="J230" i="28"/>
  <c r="L230" i="28" s="1"/>
  <c r="H230" i="28"/>
  <c r="G230" i="28"/>
  <c r="I230" i="28" s="1"/>
  <c r="C230" i="28" s="1"/>
  <c r="F230" i="28"/>
  <c r="E230" i="28"/>
  <c r="D230" i="28"/>
  <c r="O229" i="28"/>
  <c r="L229" i="28"/>
  <c r="I229" i="28"/>
  <c r="F229" i="28"/>
  <c r="C229" i="28" s="1"/>
  <c r="O228" i="28"/>
  <c r="L228" i="28"/>
  <c r="I228" i="28"/>
  <c r="F228" i="28"/>
  <c r="C228" i="28" s="1"/>
  <c r="O227" i="28"/>
  <c r="L227" i="28"/>
  <c r="I227" i="28"/>
  <c r="C227" i="28" s="1"/>
  <c r="F227" i="28"/>
  <c r="O226" i="28"/>
  <c r="L226" i="28"/>
  <c r="I226" i="28"/>
  <c r="F226" i="28"/>
  <c r="C226" i="28"/>
  <c r="O225" i="28"/>
  <c r="L225" i="28"/>
  <c r="I225" i="28"/>
  <c r="F225" i="28"/>
  <c r="C225" i="28" s="1"/>
  <c r="O224" i="28"/>
  <c r="L224" i="28"/>
  <c r="I224" i="28"/>
  <c r="F224" i="28"/>
  <c r="C224" i="28" s="1"/>
  <c r="O223" i="28"/>
  <c r="L223" i="28"/>
  <c r="I223" i="28"/>
  <c r="C223" i="28" s="1"/>
  <c r="F223" i="28"/>
  <c r="O222" i="28"/>
  <c r="L222" i="28"/>
  <c r="I222" i="28"/>
  <c r="F222" i="28"/>
  <c r="C222" i="28"/>
  <c r="O221" i="28"/>
  <c r="L221" i="28"/>
  <c r="I221" i="28"/>
  <c r="F221" i="28"/>
  <c r="C221" i="28" s="1"/>
  <c r="O220" i="28"/>
  <c r="L220" i="28"/>
  <c r="I220" i="28"/>
  <c r="F220" i="28"/>
  <c r="N219" i="28"/>
  <c r="N207" i="28" s="1"/>
  <c r="M219" i="28"/>
  <c r="O219" i="28" s="1"/>
  <c r="K219" i="28"/>
  <c r="J219" i="28"/>
  <c r="L219" i="28" s="1"/>
  <c r="I219" i="28"/>
  <c r="H219" i="28"/>
  <c r="G219" i="28"/>
  <c r="F219" i="28"/>
  <c r="E219" i="28"/>
  <c r="D219" i="28"/>
  <c r="O218" i="28"/>
  <c r="L218" i="28"/>
  <c r="I218" i="28"/>
  <c r="F218" i="28"/>
  <c r="C218" i="28"/>
  <c r="O217" i="28"/>
  <c r="L217" i="28"/>
  <c r="I217" i="28"/>
  <c r="F217" i="28"/>
  <c r="C217" i="28" s="1"/>
  <c r="O216" i="28"/>
  <c r="L216" i="28"/>
  <c r="I216" i="28"/>
  <c r="F216" i="28"/>
  <c r="O215" i="28"/>
  <c r="L215" i="28"/>
  <c r="I215" i="28"/>
  <c r="C215" i="28" s="1"/>
  <c r="F215" i="28"/>
  <c r="O214" i="28"/>
  <c r="L214" i="28"/>
  <c r="I214" i="28"/>
  <c r="F214" i="28"/>
  <c r="C214" i="28"/>
  <c r="O213" i="28"/>
  <c r="L213" i="28"/>
  <c r="I213" i="28"/>
  <c r="F213" i="28"/>
  <c r="C213" i="28" s="1"/>
  <c r="O212" i="28"/>
  <c r="L212" i="28"/>
  <c r="I212" i="28"/>
  <c r="F212" i="28"/>
  <c r="O211" i="28"/>
  <c r="L211" i="28"/>
  <c r="I211" i="28"/>
  <c r="F211" i="28"/>
  <c r="O210" i="28"/>
  <c r="L210" i="28"/>
  <c r="I210" i="28"/>
  <c r="F210" i="28"/>
  <c r="C210" i="28"/>
  <c r="O209" i="28"/>
  <c r="L209" i="28"/>
  <c r="I209" i="28"/>
  <c r="F209" i="28"/>
  <c r="C209" i="28" s="1"/>
  <c r="N208" i="28"/>
  <c r="M208" i="28"/>
  <c r="L208" i="28"/>
  <c r="K208" i="28"/>
  <c r="J208" i="28"/>
  <c r="I208" i="28"/>
  <c r="H208" i="28"/>
  <c r="H207" i="28" s="1"/>
  <c r="G208" i="28"/>
  <c r="E208" i="28"/>
  <c r="E207" i="28" s="1"/>
  <c r="D208" i="28"/>
  <c r="D207" i="28" s="1"/>
  <c r="J207" i="28"/>
  <c r="L207" i="28" s="1"/>
  <c r="F207" i="28"/>
  <c r="O206" i="28"/>
  <c r="L206" i="28"/>
  <c r="I206" i="28"/>
  <c r="F206" i="28"/>
  <c r="C206" i="28"/>
  <c r="O205" i="28"/>
  <c r="L205" i="28"/>
  <c r="I205" i="28"/>
  <c r="F205" i="28"/>
  <c r="C205" i="28" s="1"/>
  <c r="O204" i="28"/>
  <c r="L204" i="28"/>
  <c r="I204" i="28"/>
  <c r="F204" i="28"/>
  <c r="O203" i="28"/>
  <c r="L203" i="28"/>
  <c r="I203" i="28"/>
  <c r="C203" i="28" s="1"/>
  <c r="F203" i="28"/>
  <c r="O202" i="28"/>
  <c r="L202" i="28"/>
  <c r="I202" i="28"/>
  <c r="F202" i="28"/>
  <c r="C202" i="28"/>
  <c r="O201" i="28"/>
  <c r="N201" i="28"/>
  <c r="M201" i="28"/>
  <c r="L201" i="28"/>
  <c r="K201" i="28"/>
  <c r="K199" i="28" s="1"/>
  <c r="J201" i="28"/>
  <c r="H201" i="28"/>
  <c r="H199" i="28" s="1"/>
  <c r="H198" i="28" s="1"/>
  <c r="G201" i="28"/>
  <c r="E201" i="28"/>
  <c r="D201" i="28"/>
  <c r="O200" i="28"/>
  <c r="L200" i="28"/>
  <c r="I200" i="28"/>
  <c r="F200" i="28"/>
  <c r="C200" i="28" s="1"/>
  <c r="N199" i="28"/>
  <c r="N198" i="28" s="1"/>
  <c r="M199" i="28"/>
  <c r="J199" i="28"/>
  <c r="L199" i="28" s="1"/>
  <c r="E199" i="28"/>
  <c r="K198" i="28"/>
  <c r="K197" i="28" s="1"/>
  <c r="J198" i="28"/>
  <c r="H197" i="28"/>
  <c r="O196" i="28"/>
  <c r="L196" i="28"/>
  <c r="I196" i="28"/>
  <c r="F196" i="28"/>
  <c r="C196" i="28" s="1"/>
  <c r="N195" i="28"/>
  <c r="N194" i="28" s="1"/>
  <c r="M195" i="28"/>
  <c r="K195" i="28"/>
  <c r="J195" i="28"/>
  <c r="L195" i="28" s="1"/>
  <c r="I195" i="28"/>
  <c r="H195" i="28"/>
  <c r="G195" i="28"/>
  <c r="E195" i="28"/>
  <c r="E194" i="28" s="1"/>
  <c r="D195" i="28"/>
  <c r="K194" i="28"/>
  <c r="J194" i="28"/>
  <c r="H194" i="28"/>
  <c r="G194" i="28"/>
  <c r="I194" i="28" s="1"/>
  <c r="F194" i="28"/>
  <c r="D194" i="28"/>
  <c r="O193" i="28"/>
  <c r="L193" i="28"/>
  <c r="I193" i="28"/>
  <c r="F193" i="28"/>
  <c r="C193" i="28"/>
  <c r="O192" i="28"/>
  <c r="L192" i="28"/>
  <c r="I192" i="28"/>
  <c r="F192" i="28"/>
  <c r="C192" i="28" s="1"/>
  <c r="N191" i="28"/>
  <c r="N190" i="28" s="1"/>
  <c r="M191" i="28"/>
  <c r="K191" i="28"/>
  <c r="J191" i="28"/>
  <c r="L191" i="28" s="1"/>
  <c r="I191" i="28"/>
  <c r="H191" i="28"/>
  <c r="G191" i="28"/>
  <c r="E191" i="28"/>
  <c r="E190" i="28" s="1"/>
  <c r="D191" i="28"/>
  <c r="K190" i="28"/>
  <c r="J190" i="28"/>
  <c r="H190" i="28"/>
  <c r="G190" i="28"/>
  <c r="I190" i="28" s="1"/>
  <c r="F190" i="28"/>
  <c r="D190" i="28"/>
  <c r="O189" i="28"/>
  <c r="L189" i="28"/>
  <c r="I189" i="28"/>
  <c r="F189" i="28"/>
  <c r="C189" i="28"/>
  <c r="O188" i="28"/>
  <c r="L188" i="28"/>
  <c r="I188" i="28"/>
  <c r="F188" i="28"/>
  <c r="C188" i="28" s="1"/>
  <c r="N187" i="28"/>
  <c r="M187" i="28"/>
  <c r="K187" i="28"/>
  <c r="J187" i="28"/>
  <c r="L187" i="28" s="1"/>
  <c r="I187" i="28"/>
  <c r="H187" i="28"/>
  <c r="G187" i="28"/>
  <c r="E187" i="28"/>
  <c r="F187" i="28" s="1"/>
  <c r="D187" i="28"/>
  <c r="O186" i="28"/>
  <c r="L186" i="28"/>
  <c r="C186" i="28" s="1"/>
  <c r="I186" i="28"/>
  <c r="F186" i="28"/>
  <c r="O185" i="28"/>
  <c r="L185" i="28"/>
  <c r="I185" i="28"/>
  <c r="F185" i="28"/>
  <c r="C185" i="28"/>
  <c r="O184" i="28"/>
  <c r="L184" i="28"/>
  <c r="I184" i="28"/>
  <c r="F184" i="28"/>
  <c r="C184" i="28" s="1"/>
  <c r="O183" i="28"/>
  <c r="L183" i="28"/>
  <c r="I183" i="28"/>
  <c r="F183" i="28"/>
  <c r="O182" i="28"/>
  <c r="N182" i="28"/>
  <c r="M182" i="28"/>
  <c r="K182" i="28"/>
  <c r="J182" i="28"/>
  <c r="L182" i="28" s="1"/>
  <c r="H182" i="28"/>
  <c r="G182" i="28"/>
  <c r="I182" i="28" s="1"/>
  <c r="F182" i="28"/>
  <c r="C182" i="28" s="1"/>
  <c r="E182" i="28"/>
  <c r="D182" i="28"/>
  <c r="O181" i="28"/>
  <c r="L181" i="28"/>
  <c r="I181" i="28"/>
  <c r="F181" i="28"/>
  <c r="C181" i="28"/>
  <c r="O180" i="28"/>
  <c r="L180" i="28"/>
  <c r="I180" i="28"/>
  <c r="F180" i="28"/>
  <c r="C180" i="28" s="1"/>
  <c r="O179" i="28"/>
  <c r="L179" i="28"/>
  <c r="I179" i="28"/>
  <c r="F179" i="28"/>
  <c r="O178" i="28"/>
  <c r="N178" i="28"/>
  <c r="N177" i="28" s="1"/>
  <c r="M178" i="28"/>
  <c r="K178" i="28"/>
  <c r="K177" i="28" s="1"/>
  <c r="K176" i="28" s="1"/>
  <c r="J178" i="28"/>
  <c r="H178" i="28"/>
  <c r="G178" i="28"/>
  <c r="I178" i="28" s="1"/>
  <c r="F178" i="28"/>
  <c r="E178" i="28"/>
  <c r="D178" i="28"/>
  <c r="M177" i="28"/>
  <c r="H177" i="28"/>
  <c r="G177" i="28"/>
  <c r="E177" i="28"/>
  <c r="D177" i="28"/>
  <c r="F177" i="28" s="1"/>
  <c r="M176" i="28"/>
  <c r="H176" i="28"/>
  <c r="E176" i="28"/>
  <c r="D176" i="28"/>
  <c r="O175" i="28"/>
  <c r="L175" i="28"/>
  <c r="I175" i="28"/>
  <c r="C175" i="28" s="1"/>
  <c r="F175" i="28"/>
  <c r="O174" i="28"/>
  <c r="L174" i="28"/>
  <c r="I174" i="28"/>
  <c r="F174" i="28"/>
  <c r="C174" i="28" s="1"/>
  <c r="O173" i="28"/>
  <c r="L173" i="28"/>
  <c r="I173" i="28"/>
  <c r="C173" i="28" s="1"/>
  <c r="F173" i="28"/>
  <c r="O172" i="28"/>
  <c r="L172" i="28"/>
  <c r="I172" i="28"/>
  <c r="F172" i="28"/>
  <c r="C172" i="28"/>
  <c r="O171" i="28"/>
  <c r="L171" i="28"/>
  <c r="I171" i="28"/>
  <c r="F171" i="28"/>
  <c r="C171" i="28" s="1"/>
  <c r="O170" i="28"/>
  <c r="L170" i="28"/>
  <c r="I170" i="28"/>
  <c r="F170" i="28"/>
  <c r="C170" i="28" s="1"/>
  <c r="N169" i="28"/>
  <c r="N168" i="28" s="1"/>
  <c r="M169" i="28"/>
  <c r="O169" i="28" s="1"/>
  <c r="K169" i="28"/>
  <c r="J169" i="28"/>
  <c r="J168" i="28" s="1"/>
  <c r="L168" i="28" s="1"/>
  <c r="I169" i="28"/>
  <c r="H169" i="28"/>
  <c r="G169" i="28"/>
  <c r="F169" i="28"/>
  <c r="E169" i="28"/>
  <c r="E168" i="28" s="1"/>
  <c r="F168" i="28" s="1"/>
  <c r="D169" i="28"/>
  <c r="K168" i="28"/>
  <c r="H168" i="28"/>
  <c r="G168" i="28"/>
  <c r="I168" i="28" s="1"/>
  <c r="D168" i="28"/>
  <c r="O167" i="28"/>
  <c r="L167" i="28"/>
  <c r="I167" i="28"/>
  <c r="F167" i="28"/>
  <c r="C167" i="28" s="1"/>
  <c r="O166" i="28"/>
  <c r="L166" i="28"/>
  <c r="I166" i="28"/>
  <c r="F166" i="28"/>
  <c r="C166" i="28" s="1"/>
  <c r="O165" i="28"/>
  <c r="L165" i="28"/>
  <c r="I165" i="28"/>
  <c r="C165" i="28" s="1"/>
  <c r="F165" i="28"/>
  <c r="O164" i="28"/>
  <c r="L164" i="28"/>
  <c r="I164" i="28"/>
  <c r="F164" i="28"/>
  <c r="C164" i="28"/>
  <c r="O163" i="28"/>
  <c r="N163" i="28"/>
  <c r="M163" i="28"/>
  <c r="L163" i="28"/>
  <c r="K163" i="28"/>
  <c r="J163" i="28"/>
  <c r="H163" i="28"/>
  <c r="G163" i="28"/>
  <c r="I163" i="28" s="1"/>
  <c r="E163" i="28"/>
  <c r="D163" i="28"/>
  <c r="F163" i="28" s="1"/>
  <c r="C163" i="28" s="1"/>
  <c r="O162" i="28"/>
  <c r="L162" i="28"/>
  <c r="I162" i="28"/>
  <c r="F162" i="28"/>
  <c r="C162" i="28" s="1"/>
  <c r="O161" i="28"/>
  <c r="L161" i="28"/>
  <c r="I161" i="28"/>
  <c r="C161" i="28" s="1"/>
  <c r="F161" i="28"/>
  <c r="O160" i="28"/>
  <c r="L160" i="28"/>
  <c r="I160" i="28"/>
  <c r="F160" i="28"/>
  <c r="C160" i="28"/>
  <c r="O159" i="28"/>
  <c r="L159" i="28"/>
  <c r="I159" i="28"/>
  <c r="F159" i="28"/>
  <c r="C159" i="28" s="1"/>
  <c r="O158" i="28"/>
  <c r="L158" i="28"/>
  <c r="I158" i="28"/>
  <c r="F158" i="28"/>
  <c r="C158" i="28" s="1"/>
  <c r="O157" i="28"/>
  <c r="L157" i="28"/>
  <c r="I157" i="28"/>
  <c r="C157" i="28" s="1"/>
  <c r="F157" i="28"/>
  <c r="O156" i="28"/>
  <c r="L156" i="28"/>
  <c r="I156" i="28"/>
  <c r="F156" i="28"/>
  <c r="C156" i="28"/>
  <c r="O155" i="28"/>
  <c r="L155" i="28"/>
  <c r="I155" i="28"/>
  <c r="F155" i="28"/>
  <c r="C155" i="28" s="1"/>
  <c r="N154" i="28"/>
  <c r="M154" i="28"/>
  <c r="O154" i="28" s="1"/>
  <c r="L154" i="28"/>
  <c r="K154" i="28"/>
  <c r="J154" i="28"/>
  <c r="I154" i="28"/>
  <c r="H154" i="28"/>
  <c r="G154" i="28"/>
  <c r="E154" i="28"/>
  <c r="D154" i="28"/>
  <c r="F154" i="28" s="1"/>
  <c r="C154" i="28" s="1"/>
  <c r="O153" i="28"/>
  <c r="L153" i="28"/>
  <c r="I153" i="28"/>
  <c r="C153" i="28" s="1"/>
  <c r="F153" i="28"/>
  <c r="O152" i="28"/>
  <c r="L152" i="28"/>
  <c r="I152" i="28"/>
  <c r="F152" i="28"/>
  <c r="C152" i="28"/>
  <c r="O151" i="28"/>
  <c r="L151" i="28"/>
  <c r="I151" i="28"/>
  <c r="F151" i="28"/>
  <c r="C151" i="28" s="1"/>
  <c r="O150" i="28"/>
  <c r="L150" i="28"/>
  <c r="I150" i="28"/>
  <c r="F150" i="28"/>
  <c r="C150" i="28" s="1"/>
  <c r="O149" i="28"/>
  <c r="L149" i="28"/>
  <c r="I149" i="28"/>
  <c r="C149" i="28" s="1"/>
  <c r="F149" i="28"/>
  <c r="O148" i="28"/>
  <c r="L148" i="28"/>
  <c r="I148" i="28"/>
  <c r="F148" i="28"/>
  <c r="C148" i="28"/>
  <c r="O147" i="28"/>
  <c r="N147" i="28"/>
  <c r="M147" i="28"/>
  <c r="L147" i="28"/>
  <c r="K147" i="28"/>
  <c r="J147" i="28"/>
  <c r="H147" i="28"/>
  <c r="G147" i="28"/>
  <c r="I147" i="28" s="1"/>
  <c r="E147" i="28"/>
  <c r="D147" i="28"/>
  <c r="F147" i="28" s="1"/>
  <c r="C147" i="28" s="1"/>
  <c r="O146" i="28"/>
  <c r="L146" i="28"/>
  <c r="I146" i="28"/>
  <c r="F146" i="28"/>
  <c r="C146" i="28" s="1"/>
  <c r="O145" i="28"/>
  <c r="L145" i="28"/>
  <c r="I145" i="28"/>
  <c r="C145" i="28" s="1"/>
  <c r="F145" i="28"/>
  <c r="O144" i="28"/>
  <c r="N144" i="28"/>
  <c r="M144" i="28"/>
  <c r="K144" i="28"/>
  <c r="J144" i="28"/>
  <c r="L144" i="28" s="1"/>
  <c r="H144" i="28"/>
  <c r="G144" i="28"/>
  <c r="I144" i="28" s="1"/>
  <c r="F144" i="28"/>
  <c r="E144" i="28"/>
  <c r="D144" i="28"/>
  <c r="O143" i="28"/>
  <c r="L143" i="28"/>
  <c r="I143" i="28"/>
  <c r="F143" i="28"/>
  <c r="C143" i="28" s="1"/>
  <c r="O142" i="28"/>
  <c r="L142" i="28"/>
  <c r="I142" i="28"/>
  <c r="F142" i="28"/>
  <c r="C142" i="28" s="1"/>
  <c r="O141" i="28"/>
  <c r="L141" i="28"/>
  <c r="I141" i="28"/>
  <c r="C141" i="28" s="1"/>
  <c r="F141" i="28"/>
  <c r="O140" i="28"/>
  <c r="L140" i="28"/>
  <c r="I140" i="28"/>
  <c r="F140" i="28"/>
  <c r="C140" i="28"/>
  <c r="O139" i="28"/>
  <c r="N139" i="28"/>
  <c r="M139" i="28"/>
  <c r="L139" i="28"/>
  <c r="K139" i="28"/>
  <c r="K133" i="28" s="1"/>
  <c r="L133" i="28" s="1"/>
  <c r="J139" i="28"/>
  <c r="H139" i="28"/>
  <c r="H133" i="28" s="1"/>
  <c r="H78" i="28" s="1"/>
  <c r="G139" i="28"/>
  <c r="I139" i="28" s="1"/>
  <c r="E139" i="28"/>
  <c r="D139" i="28"/>
  <c r="F139" i="28" s="1"/>
  <c r="C139" i="28" s="1"/>
  <c r="O138" i="28"/>
  <c r="L138" i="28"/>
  <c r="I138" i="28"/>
  <c r="F138" i="28"/>
  <c r="C138" i="28" s="1"/>
  <c r="O137" i="28"/>
  <c r="L137" i="28"/>
  <c r="I137" i="28"/>
  <c r="C137" i="28" s="1"/>
  <c r="F137" i="28"/>
  <c r="O136" i="28"/>
  <c r="L136" i="28"/>
  <c r="I136" i="28"/>
  <c r="F136" i="28"/>
  <c r="C136" i="28"/>
  <c r="O135" i="28"/>
  <c r="L135" i="28"/>
  <c r="I135" i="28"/>
  <c r="F135" i="28"/>
  <c r="C135" i="28" s="1"/>
  <c r="N134" i="28"/>
  <c r="M134" i="28"/>
  <c r="O134" i="28" s="1"/>
  <c r="L134" i="28"/>
  <c r="K134" i="28"/>
  <c r="J134" i="28"/>
  <c r="I134" i="28"/>
  <c r="H134" i="28"/>
  <c r="G134" i="28"/>
  <c r="D134" i="28"/>
  <c r="F134" i="28" s="1"/>
  <c r="N133" i="28"/>
  <c r="M133" i="28"/>
  <c r="O133" i="28" s="1"/>
  <c r="J133" i="28"/>
  <c r="E133" i="28"/>
  <c r="O132" i="28"/>
  <c r="L132" i="28"/>
  <c r="I132" i="28"/>
  <c r="C132" i="28" s="1"/>
  <c r="F132" i="28"/>
  <c r="O131" i="28"/>
  <c r="N131" i="28"/>
  <c r="M131" i="28"/>
  <c r="K131" i="28"/>
  <c r="J131" i="28"/>
  <c r="L131" i="28" s="1"/>
  <c r="H131" i="28"/>
  <c r="G131" i="28"/>
  <c r="I131" i="28" s="1"/>
  <c r="F131" i="28"/>
  <c r="E131" i="28"/>
  <c r="D131" i="28"/>
  <c r="O130" i="28"/>
  <c r="L130" i="28"/>
  <c r="I130" i="28"/>
  <c r="F130" i="28"/>
  <c r="C130" i="28" s="1"/>
  <c r="O129" i="28"/>
  <c r="L129" i="28"/>
  <c r="I129" i="28"/>
  <c r="F129" i="28"/>
  <c r="C129" i="28" s="1"/>
  <c r="O128" i="28"/>
  <c r="L128" i="28"/>
  <c r="I128" i="28"/>
  <c r="C128" i="28" s="1"/>
  <c r="F128" i="28"/>
  <c r="O127" i="28"/>
  <c r="L127" i="28"/>
  <c r="I127" i="28"/>
  <c r="F127" i="28"/>
  <c r="C127" i="28"/>
  <c r="O126" i="28"/>
  <c r="L126" i="28"/>
  <c r="I126" i="28"/>
  <c r="F126" i="28"/>
  <c r="C126" i="28" s="1"/>
  <c r="N125" i="28"/>
  <c r="M125" i="28"/>
  <c r="O125" i="28" s="1"/>
  <c r="L125" i="28"/>
  <c r="K125" i="28"/>
  <c r="J125" i="28"/>
  <c r="I125" i="28"/>
  <c r="H125" i="28"/>
  <c r="G125" i="28"/>
  <c r="E125" i="28"/>
  <c r="D125" i="28"/>
  <c r="F125" i="28" s="1"/>
  <c r="C125" i="28" s="1"/>
  <c r="O124" i="28"/>
  <c r="L124" i="28"/>
  <c r="I124" i="28"/>
  <c r="C124" i="28" s="1"/>
  <c r="F124" i="28"/>
  <c r="O123" i="28"/>
  <c r="L123" i="28"/>
  <c r="I123" i="28"/>
  <c r="F123" i="28"/>
  <c r="C123" i="28"/>
  <c r="O122" i="28"/>
  <c r="L122" i="28"/>
  <c r="I122" i="28"/>
  <c r="F122" i="28"/>
  <c r="C122" i="28" s="1"/>
  <c r="O121" i="28"/>
  <c r="L121" i="28"/>
  <c r="I121" i="28"/>
  <c r="F121" i="28"/>
  <c r="C121" i="28" s="1"/>
  <c r="O120" i="28"/>
  <c r="L120" i="28"/>
  <c r="I120" i="28"/>
  <c r="C120" i="28" s="1"/>
  <c r="F120" i="28"/>
  <c r="O119" i="28"/>
  <c r="N119" i="28"/>
  <c r="M119" i="28"/>
  <c r="K119" i="28"/>
  <c r="J119" i="28"/>
  <c r="L119" i="28" s="1"/>
  <c r="H119" i="28"/>
  <c r="G119" i="28"/>
  <c r="I119" i="28" s="1"/>
  <c r="C119" i="28" s="1"/>
  <c r="F119" i="28"/>
  <c r="E119" i="28"/>
  <c r="D119" i="28"/>
  <c r="O118" i="28"/>
  <c r="L118" i="28"/>
  <c r="I118" i="28"/>
  <c r="F118" i="28"/>
  <c r="C118" i="28" s="1"/>
  <c r="O117" i="28"/>
  <c r="L117" i="28"/>
  <c r="I117" i="28"/>
  <c r="F117" i="28"/>
  <c r="C117" i="28" s="1"/>
  <c r="O116" i="28"/>
  <c r="L116" i="28"/>
  <c r="I116" i="28"/>
  <c r="C116" i="28" s="1"/>
  <c r="F116" i="28"/>
  <c r="O115" i="28"/>
  <c r="N115" i="28"/>
  <c r="M115" i="28"/>
  <c r="K115" i="28"/>
  <c r="J115" i="28"/>
  <c r="L115" i="28" s="1"/>
  <c r="H115" i="28"/>
  <c r="G115" i="28"/>
  <c r="I115" i="28" s="1"/>
  <c r="F115" i="28"/>
  <c r="E115" i="28"/>
  <c r="D115" i="28"/>
  <c r="O114" i="28"/>
  <c r="L114" i="28"/>
  <c r="I114" i="28"/>
  <c r="F114" i="28"/>
  <c r="C114" i="28" s="1"/>
  <c r="O113" i="28"/>
  <c r="L113" i="28"/>
  <c r="I113" i="28"/>
  <c r="F113" i="28"/>
  <c r="C113" i="28" s="1"/>
  <c r="O112" i="28"/>
  <c r="L112" i="28"/>
  <c r="I112" i="28"/>
  <c r="C112" i="28" s="1"/>
  <c r="F112" i="28"/>
  <c r="O111" i="28"/>
  <c r="L111" i="28"/>
  <c r="I111" i="28"/>
  <c r="F111" i="28"/>
  <c r="C111" i="28"/>
  <c r="O110" i="28"/>
  <c r="L110" i="28"/>
  <c r="I110" i="28"/>
  <c r="F110" i="28"/>
  <c r="C110" i="28" s="1"/>
  <c r="O109" i="28"/>
  <c r="L109" i="28"/>
  <c r="I109" i="28"/>
  <c r="F109" i="28"/>
  <c r="C109" i="28" s="1"/>
  <c r="O108" i="28"/>
  <c r="L108" i="28"/>
  <c r="I108" i="28"/>
  <c r="C108" i="28" s="1"/>
  <c r="F108" i="28"/>
  <c r="O107" i="28"/>
  <c r="L107" i="28"/>
  <c r="I107" i="28"/>
  <c r="F107" i="28"/>
  <c r="C107" i="28"/>
  <c r="O106" i="28"/>
  <c r="N106" i="28"/>
  <c r="M106" i="28"/>
  <c r="L106" i="28"/>
  <c r="K106" i="28"/>
  <c r="J106" i="28"/>
  <c r="H106" i="28"/>
  <c r="G106" i="28"/>
  <c r="I106" i="28" s="1"/>
  <c r="E106" i="28"/>
  <c r="D106" i="28"/>
  <c r="F106" i="28" s="1"/>
  <c r="C106" i="28" s="1"/>
  <c r="O105" i="28"/>
  <c r="L105" i="28"/>
  <c r="I105" i="28"/>
  <c r="F105" i="28"/>
  <c r="C105" i="28" s="1"/>
  <c r="O104" i="28"/>
  <c r="L104" i="28"/>
  <c r="I104" i="28"/>
  <c r="C104" i="28" s="1"/>
  <c r="F104" i="28"/>
  <c r="O103" i="28"/>
  <c r="L103" i="28"/>
  <c r="I103" i="28"/>
  <c r="F103" i="28"/>
  <c r="C103" i="28"/>
  <c r="O102" i="28"/>
  <c r="L102" i="28"/>
  <c r="I102" i="28"/>
  <c r="F102" i="28"/>
  <c r="C102" i="28" s="1"/>
  <c r="O101" i="28"/>
  <c r="L101" i="28"/>
  <c r="I101" i="28"/>
  <c r="F101" i="28"/>
  <c r="C101" i="28" s="1"/>
  <c r="O100" i="28"/>
  <c r="L100" i="28"/>
  <c r="I100" i="28"/>
  <c r="C100" i="28" s="1"/>
  <c r="F100" i="28"/>
  <c r="O99" i="28"/>
  <c r="L99" i="28"/>
  <c r="I99" i="28"/>
  <c r="F99" i="28"/>
  <c r="C99" i="28"/>
  <c r="O98" i="28"/>
  <c r="N98" i="28"/>
  <c r="M98" i="28"/>
  <c r="L98" i="28"/>
  <c r="K98" i="28"/>
  <c r="J98" i="28"/>
  <c r="H98" i="28"/>
  <c r="G98" i="28"/>
  <c r="I98" i="28" s="1"/>
  <c r="E98" i="28"/>
  <c r="D98" i="28"/>
  <c r="F98" i="28" s="1"/>
  <c r="C98" i="28" s="1"/>
  <c r="O97" i="28"/>
  <c r="L97" i="28"/>
  <c r="I97" i="28"/>
  <c r="F97" i="28"/>
  <c r="C97" i="28" s="1"/>
  <c r="O96" i="28"/>
  <c r="L96" i="28"/>
  <c r="I96" i="28"/>
  <c r="C96" i="28" s="1"/>
  <c r="F96" i="28"/>
  <c r="O95" i="28"/>
  <c r="L95" i="28"/>
  <c r="I95" i="28"/>
  <c r="F95" i="28"/>
  <c r="C95" i="28"/>
  <c r="O94" i="28"/>
  <c r="L94" i="28"/>
  <c r="I94" i="28"/>
  <c r="F94" i="28"/>
  <c r="C94" i="28" s="1"/>
  <c r="O93" i="28"/>
  <c r="L93" i="28"/>
  <c r="I93" i="28"/>
  <c r="F93" i="28"/>
  <c r="C93" i="28" s="1"/>
  <c r="N92" i="28"/>
  <c r="M92" i="28"/>
  <c r="O92" i="28" s="1"/>
  <c r="K92" i="28"/>
  <c r="J92" i="28"/>
  <c r="L92" i="28" s="1"/>
  <c r="I92" i="28"/>
  <c r="H92" i="28"/>
  <c r="G92" i="28"/>
  <c r="F92" i="28"/>
  <c r="E92" i="28"/>
  <c r="D92" i="28"/>
  <c r="O91" i="28"/>
  <c r="L91" i="28"/>
  <c r="I91" i="28"/>
  <c r="F91" i="28"/>
  <c r="C91" i="28"/>
  <c r="O90" i="28"/>
  <c r="L90" i="28"/>
  <c r="I90" i="28"/>
  <c r="F90" i="28"/>
  <c r="C90" i="28" s="1"/>
  <c r="O89" i="28"/>
  <c r="L89" i="28"/>
  <c r="I89" i="28"/>
  <c r="F89" i="28"/>
  <c r="C89" i="28" s="1"/>
  <c r="O88" i="28"/>
  <c r="L88" i="28"/>
  <c r="I88" i="28"/>
  <c r="C88" i="28" s="1"/>
  <c r="F88" i="28"/>
  <c r="O87" i="28"/>
  <c r="N87" i="28"/>
  <c r="N86" i="28" s="1"/>
  <c r="O86" i="28" s="1"/>
  <c r="M87" i="28"/>
  <c r="K87" i="28"/>
  <c r="K86" i="28" s="1"/>
  <c r="J87" i="28"/>
  <c r="L87" i="28" s="1"/>
  <c r="H87" i="28"/>
  <c r="G87" i="28"/>
  <c r="G86" i="28" s="1"/>
  <c r="I86" i="28" s="1"/>
  <c r="F87" i="28"/>
  <c r="E87" i="28"/>
  <c r="D87" i="28"/>
  <c r="M86" i="28"/>
  <c r="H86" i="28"/>
  <c r="E86" i="28"/>
  <c r="D86" i="28"/>
  <c r="F86" i="28" s="1"/>
  <c r="O85" i="28"/>
  <c r="L85" i="28"/>
  <c r="I85" i="28"/>
  <c r="F85" i="28"/>
  <c r="C85" i="28" s="1"/>
  <c r="O84" i="28"/>
  <c r="L84" i="28"/>
  <c r="I84" i="28"/>
  <c r="C84" i="28" s="1"/>
  <c r="F84" i="28"/>
  <c r="O83" i="28"/>
  <c r="N83" i="28"/>
  <c r="M83" i="28"/>
  <c r="K83" i="28"/>
  <c r="J83" i="28"/>
  <c r="L83" i="28" s="1"/>
  <c r="H83" i="28"/>
  <c r="G83" i="28"/>
  <c r="I83" i="28" s="1"/>
  <c r="F83" i="28"/>
  <c r="E83" i="28"/>
  <c r="D83" i="28"/>
  <c r="O82" i="28"/>
  <c r="L82" i="28"/>
  <c r="I82" i="28"/>
  <c r="F82" i="28"/>
  <c r="C82" i="28" s="1"/>
  <c r="O81" i="28"/>
  <c r="L81" i="28"/>
  <c r="I81" i="28"/>
  <c r="F81" i="28"/>
  <c r="C81" i="28" s="1"/>
  <c r="N80" i="28"/>
  <c r="N79" i="28" s="1"/>
  <c r="M80" i="28"/>
  <c r="O80" i="28" s="1"/>
  <c r="K80" i="28"/>
  <c r="J80" i="28"/>
  <c r="J79" i="28" s="1"/>
  <c r="I80" i="28"/>
  <c r="H80" i="28"/>
  <c r="G80" i="28"/>
  <c r="F80" i="28"/>
  <c r="E80" i="28"/>
  <c r="E79" i="28" s="1"/>
  <c r="D80" i="28"/>
  <c r="K79" i="28"/>
  <c r="K78" i="28" s="1"/>
  <c r="H79" i="28"/>
  <c r="G79" i="28"/>
  <c r="D79" i="28"/>
  <c r="O77" i="28"/>
  <c r="L77" i="28"/>
  <c r="I77" i="28"/>
  <c r="F77" i="28"/>
  <c r="C77" i="28" s="1"/>
  <c r="O76" i="28"/>
  <c r="L76" i="28"/>
  <c r="I76" i="28"/>
  <c r="C76" i="28" s="1"/>
  <c r="F76" i="28"/>
  <c r="O75" i="28"/>
  <c r="L75" i="28"/>
  <c r="I75" i="28"/>
  <c r="F75" i="28"/>
  <c r="C75" i="28"/>
  <c r="O74" i="28"/>
  <c r="L74" i="28"/>
  <c r="I74" i="28"/>
  <c r="F74" i="28"/>
  <c r="C74" i="28" s="1"/>
  <c r="O73" i="28"/>
  <c r="L73" i="28"/>
  <c r="I73" i="28"/>
  <c r="F73" i="28"/>
  <c r="C73" i="28" s="1"/>
  <c r="N72" i="28"/>
  <c r="N70" i="28" s="1"/>
  <c r="M72" i="28"/>
  <c r="O72" i="28" s="1"/>
  <c r="K72" i="28"/>
  <c r="J72" i="28"/>
  <c r="L72" i="28" s="1"/>
  <c r="I72" i="28"/>
  <c r="H72" i="28"/>
  <c r="G72" i="28"/>
  <c r="F72" i="28"/>
  <c r="C72" i="28" s="1"/>
  <c r="E72" i="28"/>
  <c r="E70" i="28" s="1"/>
  <c r="D72" i="28"/>
  <c r="O71" i="28"/>
  <c r="L71" i="28"/>
  <c r="I71" i="28"/>
  <c r="F71" i="28"/>
  <c r="C71" i="28"/>
  <c r="M70" i="28"/>
  <c r="K70" i="28"/>
  <c r="H70" i="28"/>
  <c r="G70" i="28"/>
  <c r="I70" i="28" s="1"/>
  <c r="D70" i="28"/>
  <c r="F70" i="28" s="1"/>
  <c r="O69" i="28"/>
  <c r="L69" i="28"/>
  <c r="I69" i="28"/>
  <c r="F69" i="28"/>
  <c r="C69" i="28" s="1"/>
  <c r="O68" i="28"/>
  <c r="L68" i="28"/>
  <c r="I68" i="28"/>
  <c r="C68" i="28" s="1"/>
  <c r="F68" i="28"/>
  <c r="O67" i="28"/>
  <c r="L67" i="28"/>
  <c r="I67" i="28"/>
  <c r="F67" i="28"/>
  <c r="C67" i="28"/>
  <c r="O66" i="28"/>
  <c r="L66" i="28"/>
  <c r="I66" i="28"/>
  <c r="F66" i="28"/>
  <c r="C66" i="28" s="1"/>
  <c r="O65" i="28"/>
  <c r="L65" i="28"/>
  <c r="I65" i="28"/>
  <c r="F65" i="28"/>
  <c r="C65" i="28" s="1"/>
  <c r="O64" i="28"/>
  <c r="L64" i="28"/>
  <c r="I64" i="28"/>
  <c r="C64" i="28" s="1"/>
  <c r="F64" i="28"/>
  <c r="O63" i="28"/>
  <c r="L63" i="28"/>
  <c r="I63" i="28"/>
  <c r="F63" i="28"/>
  <c r="C63" i="28"/>
  <c r="O62" i="28"/>
  <c r="L62" i="28"/>
  <c r="I62" i="28"/>
  <c r="F62" i="28"/>
  <c r="C62" i="28" s="1"/>
  <c r="N61" i="28"/>
  <c r="M61" i="28"/>
  <c r="O61" i="28" s="1"/>
  <c r="L61" i="28"/>
  <c r="K61" i="28"/>
  <c r="J61" i="28"/>
  <c r="I61" i="28"/>
  <c r="H61" i="28"/>
  <c r="G61" i="28"/>
  <c r="E61" i="28"/>
  <c r="D61" i="28"/>
  <c r="F61" i="28" s="1"/>
  <c r="C61" i="28" s="1"/>
  <c r="O60" i="28"/>
  <c r="L60" i="28"/>
  <c r="I60" i="28"/>
  <c r="C60" i="28" s="1"/>
  <c r="F60" i="28"/>
  <c r="O59" i="28"/>
  <c r="L59" i="28"/>
  <c r="I59" i="28"/>
  <c r="F59" i="28"/>
  <c r="C59" i="28"/>
  <c r="O58" i="28"/>
  <c r="N58" i="28"/>
  <c r="M58" i="28"/>
  <c r="L58" i="28"/>
  <c r="K58" i="28"/>
  <c r="K57" i="28" s="1"/>
  <c r="J58" i="28"/>
  <c r="H58" i="28"/>
  <c r="H57" i="28" s="1"/>
  <c r="H56" i="28" s="1"/>
  <c r="H55" i="28" s="1"/>
  <c r="H54" i="28" s="1"/>
  <c r="G58" i="28"/>
  <c r="I58" i="28" s="1"/>
  <c r="E58" i="28"/>
  <c r="D58" i="28"/>
  <c r="D57" i="28" s="1"/>
  <c r="N57" i="28"/>
  <c r="M57" i="28"/>
  <c r="M56" i="28" s="1"/>
  <c r="J57" i="28"/>
  <c r="E57" i="28"/>
  <c r="O50" i="28"/>
  <c r="C50" i="28"/>
  <c r="O49" i="28"/>
  <c r="C49" i="28" s="1"/>
  <c r="N48" i="28"/>
  <c r="M48" i="28"/>
  <c r="L47" i="28"/>
  <c r="I47" i="28"/>
  <c r="F47" i="28"/>
  <c r="C47" i="28" s="1"/>
  <c r="K46" i="28"/>
  <c r="J46" i="28"/>
  <c r="L46" i="28" s="1"/>
  <c r="H46" i="28"/>
  <c r="G46" i="28"/>
  <c r="I46" i="28" s="1"/>
  <c r="E46" i="28"/>
  <c r="D46" i="28"/>
  <c r="F46" i="28" s="1"/>
  <c r="C46" i="28" s="1"/>
  <c r="F45" i="28"/>
  <c r="C45" i="28" s="1"/>
  <c r="L44" i="28"/>
  <c r="C44" i="28"/>
  <c r="L43" i="28"/>
  <c r="C43" i="28" s="1"/>
  <c r="L42" i="28"/>
  <c r="C42" i="28"/>
  <c r="L41" i="28"/>
  <c r="C41" i="28" s="1"/>
  <c r="K40" i="28"/>
  <c r="J40" i="28"/>
  <c r="L40" i="28" s="1"/>
  <c r="C40" i="28" s="1"/>
  <c r="L39" i="28"/>
  <c r="C39" i="28"/>
  <c r="L38" i="28"/>
  <c r="C38" i="28" s="1"/>
  <c r="K37" i="28"/>
  <c r="J37" i="28"/>
  <c r="L37" i="28" s="1"/>
  <c r="C37" i="28" s="1"/>
  <c r="L36" i="28"/>
  <c r="C36" i="28"/>
  <c r="K35" i="28"/>
  <c r="J35" i="28"/>
  <c r="L35" i="28" s="1"/>
  <c r="C35" i="28" s="1"/>
  <c r="L34" i="28"/>
  <c r="C34" i="28" s="1"/>
  <c r="L33" i="28"/>
  <c r="C33" i="28"/>
  <c r="L32" i="28"/>
  <c r="C32" i="28" s="1"/>
  <c r="K31" i="28"/>
  <c r="J31" i="28"/>
  <c r="L31" i="28" s="1"/>
  <c r="C31" i="28" s="1"/>
  <c r="K30" i="28"/>
  <c r="J30" i="28"/>
  <c r="F29" i="28"/>
  <c r="C29" i="28"/>
  <c r="I28" i="28"/>
  <c r="O27" i="28"/>
  <c r="L27" i="28"/>
  <c r="I27" i="28"/>
  <c r="F27" i="28"/>
  <c r="C27" i="28" s="1"/>
  <c r="O26" i="28"/>
  <c r="L26" i="28"/>
  <c r="I26" i="28"/>
  <c r="F26" i="28"/>
  <c r="C26" i="28" s="1"/>
  <c r="N25" i="28"/>
  <c r="N290" i="28" s="1"/>
  <c r="N289" i="28" s="1"/>
  <c r="M25" i="28"/>
  <c r="M290" i="28" s="1"/>
  <c r="K25" i="28"/>
  <c r="K290" i="28" s="1"/>
  <c r="K289" i="28" s="1"/>
  <c r="J25" i="28"/>
  <c r="J290" i="28" s="1"/>
  <c r="H25" i="28"/>
  <c r="H290" i="28" s="1"/>
  <c r="H289" i="28" s="1"/>
  <c r="G25" i="28"/>
  <c r="G290" i="28" s="1"/>
  <c r="F25" i="28"/>
  <c r="E25" i="28"/>
  <c r="E290" i="28" s="1"/>
  <c r="E289" i="28" s="1"/>
  <c r="D25" i="28"/>
  <c r="D290" i="28" s="1"/>
  <c r="K24" i="28"/>
  <c r="H24" i="28"/>
  <c r="G24" i="28"/>
  <c r="I24" i="28" s="1"/>
  <c r="O299" i="27"/>
  <c r="L299" i="27"/>
  <c r="I299" i="27"/>
  <c r="F299" i="27"/>
  <c r="C299" i="27" s="1"/>
  <c r="O298" i="27"/>
  <c r="L298" i="27"/>
  <c r="I298" i="27"/>
  <c r="F298" i="27"/>
  <c r="C298" i="27" s="1"/>
  <c r="O297" i="27"/>
  <c r="L297" i="27"/>
  <c r="C297" i="27" s="1"/>
  <c r="I297" i="27"/>
  <c r="F297" i="27"/>
  <c r="O296" i="27"/>
  <c r="L296" i="27"/>
  <c r="I296" i="27"/>
  <c r="F296" i="27"/>
  <c r="C296" i="27"/>
  <c r="O295" i="27"/>
  <c r="L295" i="27"/>
  <c r="I295" i="27"/>
  <c r="F295" i="27"/>
  <c r="C295" i="27" s="1"/>
  <c r="O294" i="27"/>
  <c r="L294" i="27"/>
  <c r="I294" i="27"/>
  <c r="I291" i="27" s="1"/>
  <c r="F294" i="27"/>
  <c r="C294" i="27" s="1"/>
  <c r="O293" i="27"/>
  <c r="L293" i="27"/>
  <c r="C293" i="27" s="1"/>
  <c r="I293" i="27"/>
  <c r="F293" i="27"/>
  <c r="O292" i="27"/>
  <c r="O291" i="27" s="1"/>
  <c r="L292" i="27"/>
  <c r="I292" i="27"/>
  <c r="F292" i="27"/>
  <c r="F291" i="27" s="1"/>
  <c r="C292" i="27"/>
  <c r="N291" i="27"/>
  <c r="M291" i="27"/>
  <c r="L291" i="27"/>
  <c r="K291" i="27"/>
  <c r="J291" i="27"/>
  <c r="H291" i="27"/>
  <c r="G291" i="27"/>
  <c r="E291" i="27"/>
  <c r="D291" i="27"/>
  <c r="O286" i="27"/>
  <c r="L286" i="27"/>
  <c r="I286" i="27"/>
  <c r="F286" i="27"/>
  <c r="C286" i="27" s="1"/>
  <c r="O285" i="27"/>
  <c r="L285" i="27"/>
  <c r="C285" i="27" s="1"/>
  <c r="I285" i="27"/>
  <c r="I284" i="27" s="1"/>
  <c r="F285" i="27"/>
  <c r="O284" i="27"/>
  <c r="N284" i="27"/>
  <c r="M284" i="27"/>
  <c r="K284" i="27"/>
  <c r="J284" i="27"/>
  <c r="H284" i="27"/>
  <c r="G284" i="27"/>
  <c r="F284" i="27"/>
  <c r="E284" i="27"/>
  <c r="D284" i="27"/>
  <c r="O283" i="27"/>
  <c r="O282" i="27" s="1"/>
  <c r="L283" i="27"/>
  <c r="I283" i="27"/>
  <c r="F283" i="27"/>
  <c r="F282" i="27" s="1"/>
  <c r="N282" i="27"/>
  <c r="M282" i="27"/>
  <c r="L282" i="27"/>
  <c r="K282" i="27"/>
  <c r="J282" i="27"/>
  <c r="I282" i="27"/>
  <c r="H282" i="27"/>
  <c r="G282" i="27"/>
  <c r="E282" i="27"/>
  <c r="D282" i="27"/>
  <c r="O281" i="27"/>
  <c r="L281" i="27"/>
  <c r="C281" i="27" s="1"/>
  <c r="I281" i="27"/>
  <c r="F281" i="27"/>
  <c r="O280" i="27"/>
  <c r="L280" i="27"/>
  <c r="I280" i="27"/>
  <c r="F280" i="27"/>
  <c r="C280" i="27"/>
  <c r="O279" i="27"/>
  <c r="O278" i="27" s="1"/>
  <c r="L279" i="27"/>
  <c r="I279" i="27"/>
  <c r="F279" i="27"/>
  <c r="F278" i="27" s="1"/>
  <c r="N278" i="27"/>
  <c r="M278" i="27"/>
  <c r="L278" i="27"/>
  <c r="K278" i="27"/>
  <c r="J278" i="27"/>
  <c r="I278" i="27"/>
  <c r="H278" i="27"/>
  <c r="G278" i="27"/>
  <c r="E278" i="27"/>
  <c r="D278" i="27"/>
  <c r="O277" i="27"/>
  <c r="L277" i="27"/>
  <c r="C277" i="27" s="1"/>
  <c r="I277" i="27"/>
  <c r="F277" i="27"/>
  <c r="O276" i="27"/>
  <c r="L276" i="27"/>
  <c r="I276" i="27"/>
  <c r="F276" i="27"/>
  <c r="C276" i="27"/>
  <c r="O275" i="27"/>
  <c r="O274" i="27" s="1"/>
  <c r="L275" i="27"/>
  <c r="I275" i="27"/>
  <c r="F275" i="27"/>
  <c r="F274" i="27" s="1"/>
  <c r="N274" i="27"/>
  <c r="M274" i="27"/>
  <c r="M272" i="27" s="1"/>
  <c r="M271" i="27" s="1"/>
  <c r="L274" i="27"/>
  <c r="K274" i="27"/>
  <c r="J274" i="27"/>
  <c r="I274" i="27"/>
  <c r="H274" i="27"/>
  <c r="G274" i="27"/>
  <c r="E274" i="27"/>
  <c r="E272" i="27" s="1"/>
  <c r="E271" i="27" s="1"/>
  <c r="D274" i="27"/>
  <c r="O273" i="27"/>
  <c r="L273" i="27"/>
  <c r="C273" i="27" s="1"/>
  <c r="I273" i="27"/>
  <c r="I272" i="27" s="1"/>
  <c r="I271" i="27" s="1"/>
  <c r="F273" i="27"/>
  <c r="N272" i="27"/>
  <c r="N271" i="27" s="1"/>
  <c r="K272" i="27"/>
  <c r="K271" i="27" s="1"/>
  <c r="J272" i="27"/>
  <c r="J271" i="27" s="1"/>
  <c r="H272" i="27"/>
  <c r="G272" i="27"/>
  <c r="G271" i="27" s="1"/>
  <c r="D272" i="27"/>
  <c r="H271" i="27"/>
  <c r="D271" i="27"/>
  <c r="O270" i="27"/>
  <c r="L270" i="27"/>
  <c r="I270" i="27"/>
  <c r="F270" i="27"/>
  <c r="C270" i="27" s="1"/>
  <c r="O269" i="27"/>
  <c r="L269" i="27"/>
  <c r="C269" i="27" s="1"/>
  <c r="I269" i="27"/>
  <c r="F269" i="27"/>
  <c r="O268" i="27"/>
  <c r="L268" i="27"/>
  <c r="I268" i="27"/>
  <c r="F268" i="27"/>
  <c r="C268" i="27"/>
  <c r="O267" i="27"/>
  <c r="O266" i="27" s="1"/>
  <c r="L267" i="27"/>
  <c r="I267" i="27"/>
  <c r="F267" i="27"/>
  <c r="F266" i="27" s="1"/>
  <c r="N266" i="27"/>
  <c r="M266" i="27"/>
  <c r="K266" i="27"/>
  <c r="J266" i="27"/>
  <c r="I266" i="27"/>
  <c r="H266" i="27"/>
  <c r="G266" i="27"/>
  <c r="E266" i="27"/>
  <c r="D266" i="27"/>
  <c r="O265" i="27"/>
  <c r="L265" i="27"/>
  <c r="C265" i="27" s="1"/>
  <c r="I265" i="27"/>
  <c r="F265" i="27"/>
  <c r="O264" i="27"/>
  <c r="L264" i="27"/>
  <c r="I264" i="27"/>
  <c r="F264" i="27"/>
  <c r="C264" i="27"/>
  <c r="O263" i="27"/>
  <c r="O262" i="27" s="1"/>
  <c r="L263" i="27"/>
  <c r="I263" i="27"/>
  <c r="F263" i="27"/>
  <c r="F262" i="27" s="1"/>
  <c r="N262" i="27"/>
  <c r="M262" i="27"/>
  <c r="M261" i="27" s="1"/>
  <c r="K262" i="27"/>
  <c r="J262" i="27"/>
  <c r="I262" i="27"/>
  <c r="I261" i="27" s="1"/>
  <c r="H262" i="27"/>
  <c r="H261" i="27" s="1"/>
  <c r="G262" i="27"/>
  <c r="E262" i="27"/>
  <c r="E261" i="27" s="1"/>
  <c r="D262" i="27"/>
  <c r="D261" i="27" s="1"/>
  <c r="N261" i="27"/>
  <c r="K261" i="27"/>
  <c r="J261" i="27"/>
  <c r="G261" i="27"/>
  <c r="O260" i="27"/>
  <c r="L260" i="27"/>
  <c r="I260" i="27"/>
  <c r="F260" i="27"/>
  <c r="C260" i="27"/>
  <c r="O259" i="27"/>
  <c r="L259" i="27"/>
  <c r="I259" i="27"/>
  <c r="F259" i="27"/>
  <c r="C259" i="27" s="1"/>
  <c r="O258" i="27"/>
  <c r="L258" i="27"/>
  <c r="I258" i="27"/>
  <c r="I255" i="27" s="1"/>
  <c r="I254" i="27" s="1"/>
  <c r="F258" i="27"/>
  <c r="C258" i="27" s="1"/>
  <c r="O257" i="27"/>
  <c r="L257" i="27"/>
  <c r="C257" i="27" s="1"/>
  <c r="I257" i="27"/>
  <c r="F257" i="27"/>
  <c r="O256" i="27"/>
  <c r="O255" i="27" s="1"/>
  <c r="O254" i="27" s="1"/>
  <c r="L256" i="27"/>
  <c r="I256" i="27"/>
  <c r="F256" i="27"/>
  <c r="F255" i="27" s="1"/>
  <c r="C256" i="27"/>
  <c r="N255" i="27"/>
  <c r="M255" i="27"/>
  <c r="L255" i="27"/>
  <c r="L254" i="27" s="1"/>
  <c r="K255" i="27"/>
  <c r="K254" i="27" s="1"/>
  <c r="J255" i="27"/>
  <c r="H255" i="27"/>
  <c r="H254" i="27" s="1"/>
  <c r="G255" i="27"/>
  <c r="G254" i="27" s="1"/>
  <c r="E255" i="27"/>
  <c r="D255" i="27"/>
  <c r="D254" i="27" s="1"/>
  <c r="N254" i="27"/>
  <c r="M254" i="27"/>
  <c r="J254" i="27"/>
  <c r="E254" i="27"/>
  <c r="O253" i="27"/>
  <c r="L253" i="27"/>
  <c r="C253" i="27" s="1"/>
  <c r="I253" i="27"/>
  <c r="F253" i="27"/>
  <c r="O252" i="27"/>
  <c r="O249" i="27" s="1"/>
  <c r="L252" i="27"/>
  <c r="I252" i="27"/>
  <c r="F252" i="27"/>
  <c r="C252" i="27"/>
  <c r="O251" i="27"/>
  <c r="L251" i="27"/>
  <c r="I251" i="27"/>
  <c r="F251" i="27"/>
  <c r="C251" i="27" s="1"/>
  <c r="O250" i="27"/>
  <c r="L250" i="27"/>
  <c r="L249" i="27" s="1"/>
  <c r="I250" i="27"/>
  <c r="I249" i="27" s="1"/>
  <c r="F250" i="27"/>
  <c r="C250" i="27" s="1"/>
  <c r="N249" i="27"/>
  <c r="M249" i="27"/>
  <c r="K249" i="27"/>
  <c r="J249" i="27"/>
  <c r="H249" i="27"/>
  <c r="G249" i="27"/>
  <c r="F249" i="27"/>
  <c r="E249" i="27"/>
  <c r="D249" i="27"/>
  <c r="O248" i="27"/>
  <c r="L248" i="27"/>
  <c r="I248" i="27"/>
  <c r="F248" i="27"/>
  <c r="C248" i="27"/>
  <c r="O247" i="27"/>
  <c r="L247" i="27"/>
  <c r="I247" i="27"/>
  <c r="F247" i="27"/>
  <c r="C247" i="27" s="1"/>
  <c r="O246" i="27"/>
  <c r="L246" i="27"/>
  <c r="I246" i="27"/>
  <c r="F246" i="27"/>
  <c r="C246" i="27" s="1"/>
  <c r="O245" i="27"/>
  <c r="L245" i="27"/>
  <c r="C245" i="27" s="1"/>
  <c r="I245" i="27"/>
  <c r="F245" i="27"/>
  <c r="O244" i="27"/>
  <c r="O241" i="27" s="1"/>
  <c r="L244" i="27"/>
  <c r="I244" i="27"/>
  <c r="F244" i="27"/>
  <c r="C244" i="27"/>
  <c r="O243" i="27"/>
  <c r="L243" i="27"/>
  <c r="I243" i="27"/>
  <c r="F243" i="27"/>
  <c r="C243" i="27" s="1"/>
  <c r="O242" i="27"/>
  <c r="L242" i="27"/>
  <c r="L241" i="27" s="1"/>
  <c r="I242" i="27"/>
  <c r="I241" i="27" s="1"/>
  <c r="F242" i="27"/>
  <c r="C242" i="27" s="1"/>
  <c r="N241" i="27"/>
  <c r="N234" i="27" s="1"/>
  <c r="N233" i="27" s="1"/>
  <c r="M241" i="27"/>
  <c r="K241" i="27"/>
  <c r="J241" i="27"/>
  <c r="J234" i="27" s="1"/>
  <c r="J233" i="27" s="1"/>
  <c r="H241" i="27"/>
  <c r="G241" i="27"/>
  <c r="F241" i="27"/>
  <c r="E241" i="27"/>
  <c r="D241" i="27"/>
  <c r="O240" i="27"/>
  <c r="L240" i="27"/>
  <c r="I240" i="27"/>
  <c r="F240" i="27"/>
  <c r="C240" i="27"/>
  <c r="O239" i="27"/>
  <c r="O238" i="27" s="1"/>
  <c r="L239" i="27"/>
  <c r="I239" i="27"/>
  <c r="F239" i="27"/>
  <c r="F238" i="27" s="1"/>
  <c r="C238" i="27" s="1"/>
  <c r="N238" i="27"/>
  <c r="M238" i="27"/>
  <c r="L238" i="27"/>
  <c r="K238" i="27"/>
  <c r="J238" i="27"/>
  <c r="I238" i="27"/>
  <c r="H238" i="27"/>
  <c r="G238" i="27"/>
  <c r="E238" i="27"/>
  <c r="D238" i="27"/>
  <c r="O237" i="27"/>
  <c r="L237" i="27"/>
  <c r="C237" i="27" s="1"/>
  <c r="I237" i="27"/>
  <c r="I236" i="27" s="1"/>
  <c r="F237" i="27"/>
  <c r="O236" i="27"/>
  <c r="N236" i="27"/>
  <c r="M236" i="27"/>
  <c r="K236" i="27"/>
  <c r="K234" i="27" s="1"/>
  <c r="J236" i="27"/>
  <c r="H236" i="27"/>
  <c r="H234" i="27" s="1"/>
  <c r="H233" i="27" s="1"/>
  <c r="G236" i="27"/>
  <c r="G234" i="27" s="1"/>
  <c r="F236" i="27"/>
  <c r="E236" i="27"/>
  <c r="D236" i="27"/>
  <c r="D234" i="27" s="1"/>
  <c r="D233" i="27" s="1"/>
  <c r="O235" i="27"/>
  <c r="O234" i="27" s="1"/>
  <c r="L235" i="27"/>
  <c r="I235" i="27"/>
  <c r="F235" i="27"/>
  <c r="F234" i="27" s="1"/>
  <c r="M234" i="27"/>
  <c r="E234" i="27"/>
  <c r="E233" i="27" s="1"/>
  <c r="O232" i="27"/>
  <c r="L232" i="27"/>
  <c r="I232" i="27"/>
  <c r="F232" i="27"/>
  <c r="C232" i="27"/>
  <c r="O231" i="27"/>
  <c r="O230" i="27" s="1"/>
  <c r="L231" i="27"/>
  <c r="I231" i="27"/>
  <c r="F231" i="27"/>
  <c r="F230" i="27" s="1"/>
  <c r="N230" i="27"/>
  <c r="M230" i="27"/>
  <c r="L230" i="27"/>
  <c r="K230" i="27"/>
  <c r="J230" i="27"/>
  <c r="I230" i="27"/>
  <c r="H230" i="27"/>
  <c r="G230" i="27"/>
  <c r="E230" i="27"/>
  <c r="D230" i="27"/>
  <c r="O229" i="27"/>
  <c r="L229" i="27"/>
  <c r="C229" i="27" s="1"/>
  <c r="I229" i="27"/>
  <c r="F229" i="27"/>
  <c r="O228" i="27"/>
  <c r="L228" i="27"/>
  <c r="I228" i="27"/>
  <c r="F228" i="27"/>
  <c r="C228" i="27"/>
  <c r="O227" i="27"/>
  <c r="L227" i="27"/>
  <c r="I227" i="27"/>
  <c r="F227" i="27"/>
  <c r="C227" i="27" s="1"/>
  <c r="O226" i="27"/>
  <c r="L226" i="27"/>
  <c r="I226" i="27"/>
  <c r="F226" i="27"/>
  <c r="C226" i="27" s="1"/>
  <c r="O225" i="27"/>
  <c r="L225" i="27"/>
  <c r="C225" i="27" s="1"/>
  <c r="I225" i="27"/>
  <c r="F225" i="27"/>
  <c r="O224" i="27"/>
  <c r="L224" i="27"/>
  <c r="I224" i="27"/>
  <c r="F224" i="27"/>
  <c r="C224" i="27"/>
  <c r="O223" i="27"/>
  <c r="L223" i="27"/>
  <c r="I223" i="27"/>
  <c r="F223" i="27"/>
  <c r="C223" i="27" s="1"/>
  <c r="O222" i="27"/>
  <c r="L222" i="27"/>
  <c r="I222" i="27"/>
  <c r="F222" i="27"/>
  <c r="C222" i="27" s="1"/>
  <c r="O221" i="27"/>
  <c r="L221" i="27"/>
  <c r="C221" i="27" s="1"/>
  <c r="I221" i="27"/>
  <c r="I219" i="27" s="1"/>
  <c r="F221" i="27"/>
  <c r="O220" i="27"/>
  <c r="O219" i="27" s="1"/>
  <c r="L220" i="27"/>
  <c r="I220" i="27"/>
  <c r="F220" i="27"/>
  <c r="F219" i="27" s="1"/>
  <c r="C220" i="27"/>
  <c r="N219" i="27"/>
  <c r="M219" i="27"/>
  <c r="L219" i="27"/>
  <c r="J219" i="27"/>
  <c r="H219" i="27"/>
  <c r="G219" i="27"/>
  <c r="E219" i="27"/>
  <c r="D219" i="27"/>
  <c r="O218" i="27"/>
  <c r="L218" i="27"/>
  <c r="I218" i="27"/>
  <c r="F218" i="27"/>
  <c r="C218" i="27" s="1"/>
  <c r="O217" i="27"/>
  <c r="L217" i="27"/>
  <c r="I217" i="27"/>
  <c r="F217" i="27"/>
  <c r="O216" i="27"/>
  <c r="L216" i="27"/>
  <c r="C216" i="27" s="1"/>
  <c r="I216" i="27"/>
  <c r="F216" i="27"/>
  <c r="O215" i="27"/>
  <c r="L215" i="27"/>
  <c r="I215" i="27"/>
  <c r="F215" i="27"/>
  <c r="C215" i="27"/>
  <c r="O214" i="27"/>
  <c r="L214" i="27"/>
  <c r="I214" i="27"/>
  <c r="F214" i="27"/>
  <c r="C214" i="27" s="1"/>
  <c r="O213" i="27"/>
  <c r="L213" i="27"/>
  <c r="I213" i="27"/>
  <c r="F213" i="27"/>
  <c r="O212" i="27"/>
  <c r="L212" i="27"/>
  <c r="C212" i="27" s="1"/>
  <c r="I212" i="27"/>
  <c r="F212" i="27"/>
  <c r="O211" i="27"/>
  <c r="O208" i="27" s="1"/>
  <c r="L211" i="27"/>
  <c r="I211" i="27"/>
  <c r="F211" i="27"/>
  <c r="C211" i="27"/>
  <c r="O210" i="27"/>
  <c r="L210" i="27"/>
  <c r="I210" i="27"/>
  <c r="F210" i="27"/>
  <c r="C210" i="27" s="1"/>
  <c r="O209" i="27"/>
  <c r="L209" i="27"/>
  <c r="I209" i="27"/>
  <c r="F209" i="27"/>
  <c r="C209" i="27" s="1"/>
  <c r="N208" i="27"/>
  <c r="N207" i="27" s="1"/>
  <c r="M208" i="27"/>
  <c r="M207" i="27" s="1"/>
  <c r="K208" i="27"/>
  <c r="J208" i="27"/>
  <c r="J207" i="27" s="1"/>
  <c r="H208" i="27"/>
  <c r="G208" i="27"/>
  <c r="E208" i="27"/>
  <c r="E207" i="27" s="1"/>
  <c r="D208" i="27"/>
  <c r="K207" i="27"/>
  <c r="H207" i="27"/>
  <c r="H198" i="27" s="1"/>
  <c r="H197" i="27" s="1"/>
  <c r="G207" i="27"/>
  <c r="D207" i="27"/>
  <c r="O206" i="27"/>
  <c r="L206" i="27"/>
  <c r="I206" i="27"/>
  <c r="F206" i="27"/>
  <c r="C206" i="27" s="1"/>
  <c r="O205" i="27"/>
  <c r="L205" i="27"/>
  <c r="I205" i="27"/>
  <c r="F205" i="27"/>
  <c r="O204" i="27"/>
  <c r="L204" i="27"/>
  <c r="L199" i="27" s="1"/>
  <c r="I204" i="27"/>
  <c r="F204" i="27"/>
  <c r="C204" i="27"/>
  <c r="O203" i="27"/>
  <c r="L203" i="27"/>
  <c r="I203" i="27"/>
  <c r="F203" i="27"/>
  <c r="C203" i="27" s="1"/>
  <c r="O202" i="27"/>
  <c r="L202" i="27"/>
  <c r="I202" i="27"/>
  <c r="I201" i="27" s="1"/>
  <c r="F202" i="27"/>
  <c r="F201" i="27" s="1"/>
  <c r="F199" i="27" s="1"/>
  <c r="N201" i="27"/>
  <c r="N199" i="27" s="1"/>
  <c r="M201" i="27"/>
  <c r="M199" i="27" s="1"/>
  <c r="L201" i="27"/>
  <c r="K201" i="27"/>
  <c r="J201" i="27"/>
  <c r="H201" i="27"/>
  <c r="G201" i="27"/>
  <c r="E201" i="27"/>
  <c r="E199" i="27" s="1"/>
  <c r="E198" i="27" s="1"/>
  <c r="E197" i="27" s="1"/>
  <c r="D201" i="27"/>
  <c r="O200" i="27"/>
  <c r="L200" i="27"/>
  <c r="I200" i="27"/>
  <c r="F200" i="27"/>
  <c r="C200" i="27"/>
  <c r="K199" i="27"/>
  <c r="K198" i="27" s="1"/>
  <c r="J199" i="27"/>
  <c r="J198" i="27" s="1"/>
  <c r="H199" i="27"/>
  <c r="G199" i="27"/>
  <c r="D199" i="27"/>
  <c r="D198" i="27" s="1"/>
  <c r="M198" i="27"/>
  <c r="G198" i="27"/>
  <c r="J197" i="27"/>
  <c r="O196" i="27"/>
  <c r="L196" i="27"/>
  <c r="L195" i="27" s="1"/>
  <c r="I196" i="27"/>
  <c r="O195" i="27"/>
  <c r="N195" i="27"/>
  <c r="M195" i="27"/>
  <c r="M194" i="27" s="1"/>
  <c r="K195" i="27"/>
  <c r="K194" i="27" s="1"/>
  <c r="J195" i="27"/>
  <c r="H195" i="27"/>
  <c r="G195" i="27"/>
  <c r="G194" i="27" s="1"/>
  <c r="F195" i="27"/>
  <c r="E195" i="27"/>
  <c r="E194" i="27" s="1"/>
  <c r="D195" i="27"/>
  <c r="O194" i="27"/>
  <c r="N194" i="27"/>
  <c r="L194" i="27"/>
  <c r="L190" i="27" s="1"/>
  <c r="J194" i="27"/>
  <c r="J190" i="27" s="1"/>
  <c r="H194" i="27"/>
  <c r="F194" i="27"/>
  <c r="D194" i="27"/>
  <c r="O193" i="27"/>
  <c r="L193" i="27"/>
  <c r="I193" i="27"/>
  <c r="C193" i="27" s="1"/>
  <c r="O192" i="27"/>
  <c r="L192" i="27"/>
  <c r="I192" i="27"/>
  <c r="C192" i="27" s="1"/>
  <c r="O191" i="27"/>
  <c r="N191" i="27"/>
  <c r="M191" i="27"/>
  <c r="L191" i="27"/>
  <c r="K191" i="27"/>
  <c r="J191" i="27"/>
  <c r="I191" i="27"/>
  <c r="C191" i="27" s="1"/>
  <c r="H191" i="27"/>
  <c r="G191" i="27"/>
  <c r="F191" i="27"/>
  <c r="E191" i="27"/>
  <c r="E190" i="27" s="1"/>
  <c r="D191" i="27"/>
  <c r="N190" i="27"/>
  <c r="M190" i="27"/>
  <c r="H190" i="27"/>
  <c r="D190" i="27"/>
  <c r="O189" i="27"/>
  <c r="O187" i="27" s="1"/>
  <c r="L189" i="27"/>
  <c r="I189" i="27"/>
  <c r="F189" i="27"/>
  <c r="C189" i="27"/>
  <c r="O188" i="27"/>
  <c r="L188" i="27"/>
  <c r="L187" i="27" s="1"/>
  <c r="I188" i="27"/>
  <c r="F188" i="27"/>
  <c r="F187" i="27" s="1"/>
  <c r="C187" i="27" s="1"/>
  <c r="N187" i="27"/>
  <c r="M187" i="27"/>
  <c r="K187" i="27"/>
  <c r="J187" i="27"/>
  <c r="I187" i="27"/>
  <c r="H187" i="27"/>
  <c r="G187" i="27"/>
  <c r="E187" i="27"/>
  <c r="D187" i="27"/>
  <c r="O186" i="27"/>
  <c r="L186" i="27"/>
  <c r="I186" i="27"/>
  <c r="F186" i="27"/>
  <c r="O185" i="27"/>
  <c r="L185" i="27"/>
  <c r="I185" i="27"/>
  <c r="C185" i="27" s="1"/>
  <c r="F185" i="27"/>
  <c r="O184" i="27"/>
  <c r="L184" i="27"/>
  <c r="I184" i="27"/>
  <c r="F184" i="27"/>
  <c r="C184" i="27"/>
  <c r="O183" i="27"/>
  <c r="L183" i="27"/>
  <c r="I183" i="27"/>
  <c r="F183" i="27"/>
  <c r="N182" i="27"/>
  <c r="M182" i="27"/>
  <c r="L182" i="27"/>
  <c r="K182" i="27"/>
  <c r="J182" i="27"/>
  <c r="H182" i="27"/>
  <c r="G182" i="27"/>
  <c r="E182" i="27"/>
  <c r="D182" i="27"/>
  <c r="O181" i="27"/>
  <c r="L181" i="27"/>
  <c r="I181" i="27"/>
  <c r="F181" i="27"/>
  <c r="C181" i="27"/>
  <c r="O180" i="27"/>
  <c r="L180" i="27"/>
  <c r="L178" i="27" s="1"/>
  <c r="I180" i="27"/>
  <c r="F180" i="27"/>
  <c r="C180" i="27" s="1"/>
  <c r="O179" i="27"/>
  <c r="L179" i="27"/>
  <c r="I179" i="27"/>
  <c r="C179" i="27" s="1"/>
  <c r="F179" i="27"/>
  <c r="N178" i="27"/>
  <c r="N177" i="27" s="1"/>
  <c r="N176" i="27" s="1"/>
  <c r="M178" i="27"/>
  <c r="K178" i="27"/>
  <c r="J178" i="27"/>
  <c r="J177" i="27" s="1"/>
  <c r="J176" i="27" s="1"/>
  <c r="I178" i="27"/>
  <c r="H178" i="27"/>
  <c r="G178" i="27"/>
  <c r="F178" i="27"/>
  <c r="E178" i="27"/>
  <c r="E177" i="27" s="1"/>
  <c r="E176" i="27" s="1"/>
  <c r="D178" i="27"/>
  <c r="M177" i="27"/>
  <c r="M176" i="27" s="1"/>
  <c r="K177" i="27"/>
  <c r="G177" i="27"/>
  <c r="G176" i="27" s="1"/>
  <c r="K176" i="27"/>
  <c r="O175" i="27"/>
  <c r="L175" i="27"/>
  <c r="I175" i="27"/>
  <c r="C175" i="27" s="1"/>
  <c r="F175" i="27"/>
  <c r="O174" i="27"/>
  <c r="L174" i="27"/>
  <c r="I174" i="27"/>
  <c r="F174" i="27"/>
  <c r="O173" i="27"/>
  <c r="L173" i="27"/>
  <c r="I173" i="27"/>
  <c r="F173" i="27"/>
  <c r="C173" i="27"/>
  <c r="O172" i="27"/>
  <c r="O169" i="27" s="1"/>
  <c r="O168" i="27" s="1"/>
  <c r="L172" i="27"/>
  <c r="I172" i="27"/>
  <c r="F172" i="27"/>
  <c r="C172" i="27" s="1"/>
  <c r="O171" i="27"/>
  <c r="L171" i="27"/>
  <c r="I171" i="27"/>
  <c r="F171" i="27"/>
  <c r="F169" i="27" s="1"/>
  <c r="O170" i="27"/>
  <c r="L170" i="27"/>
  <c r="L169" i="27" s="1"/>
  <c r="L168" i="27" s="1"/>
  <c r="I170" i="27"/>
  <c r="F170" i="27"/>
  <c r="N169" i="27"/>
  <c r="M169" i="27"/>
  <c r="M168" i="27" s="1"/>
  <c r="K169" i="27"/>
  <c r="J169" i="27"/>
  <c r="I169" i="27"/>
  <c r="I168" i="27" s="1"/>
  <c r="H169" i="27"/>
  <c r="G169" i="27"/>
  <c r="E169" i="27"/>
  <c r="E168" i="27" s="1"/>
  <c r="D169" i="27"/>
  <c r="N168" i="27"/>
  <c r="K168" i="27"/>
  <c r="J168" i="27"/>
  <c r="H168" i="27"/>
  <c r="G168" i="27"/>
  <c r="D168" i="27"/>
  <c r="O167" i="27"/>
  <c r="L167" i="27"/>
  <c r="I167" i="27"/>
  <c r="F167" i="27"/>
  <c r="C167" i="27" s="1"/>
  <c r="O166" i="27"/>
  <c r="L166" i="27"/>
  <c r="I166" i="27"/>
  <c r="F166" i="27"/>
  <c r="O165" i="27"/>
  <c r="L165" i="27"/>
  <c r="I165" i="27"/>
  <c r="F165" i="27"/>
  <c r="O164" i="27"/>
  <c r="L164" i="27"/>
  <c r="I164" i="27"/>
  <c r="F164" i="27"/>
  <c r="F163" i="27" s="1"/>
  <c r="O163" i="27"/>
  <c r="N163" i="27"/>
  <c r="M163" i="27"/>
  <c r="K163" i="27"/>
  <c r="J163" i="27"/>
  <c r="H163" i="27"/>
  <c r="G163" i="27"/>
  <c r="E163" i="27"/>
  <c r="D163" i="27"/>
  <c r="O162" i="27"/>
  <c r="L162" i="27"/>
  <c r="I162" i="27"/>
  <c r="F162" i="27"/>
  <c r="O161" i="27"/>
  <c r="L161" i="27"/>
  <c r="I161" i="27"/>
  <c r="F161" i="27"/>
  <c r="C161" i="27"/>
  <c r="O160" i="27"/>
  <c r="L160" i="27"/>
  <c r="I160" i="27"/>
  <c r="F160" i="27"/>
  <c r="C160" i="27" s="1"/>
  <c r="O159" i="27"/>
  <c r="L159" i="27"/>
  <c r="I159" i="27"/>
  <c r="F159" i="27"/>
  <c r="C159" i="27" s="1"/>
  <c r="O158" i="27"/>
  <c r="L158" i="27"/>
  <c r="I158" i="27"/>
  <c r="F158" i="27"/>
  <c r="O157" i="27"/>
  <c r="L157" i="27"/>
  <c r="I157" i="27"/>
  <c r="C157" i="27" s="1"/>
  <c r="F157" i="27"/>
  <c r="O156" i="27"/>
  <c r="L156" i="27"/>
  <c r="I156" i="27"/>
  <c r="F156" i="27"/>
  <c r="C156" i="27"/>
  <c r="O155" i="27"/>
  <c r="L155" i="27"/>
  <c r="I155" i="27"/>
  <c r="F155" i="27"/>
  <c r="N154" i="27"/>
  <c r="M154" i="27"/>
  <c r="L154" i="27"/>
  <c r="K154" i="27"/>
  <c r="J154" i="27"/>
  <c r="H154" i="27"/>
  <c r="G154" i="27"/>
  <c r="E154" i="27"/>
  <c r="D154" i="27"/>
  <c r="O153" i="27"/>
  <c r="L153" i="27"/>
  <c r="I153" i="27"/>
  <c r="F153" i="27"/>
  <c r="C153" i="27"/>
  <c r="O152" i="27"/>
  <c r="L152" i="27"/>
  <c r="I152" i="27"/>
  <c r="F152" i="27"/>
  <c r="C152" i="27" s="1"/>
  <c r="O151" i="27"/>
  <c r="L151" i="27"/>
  <c r="I151" i="27"/>
  <c r="C151" i="27" s="1"/>
  <c r="F151" i="27"/>
  <c r="O150" i="27"/>
  <c r="L150" i="27"/>
  <c r="I150" i="27"/>
  <c r="F150" i="27"/>
  <c r="C150" i="27"/>
  <c r="O149" i="27"/>
  <c r="O147" i="27" s="1"/>
  <c r="L149" i="27"/>
  <c r="I149" i="27"/>
  <c r="F149" i="27"/>
  <c r="C149" i="27" s="1"/>
  <c r="O148" i="27"/>
  <c r="L148" i="27"/>
  <c r="L147" i="27" s="1"/>
  <c r="I148" i="27"/>
  <c r="I147" i="27" s="1"/>
  <c r="F148" i="27"/>
  <c r="C148" i="27" s="1"/>
  <c r="N147" i="27"/>
  <c r="M147" i="27"/>
  <c r="K147" i="27"/>
  <c r="J147" i="27"/>
  <c r="H147" i="27"/>
  <c r="G147" i="27"/>
  <c r="E147" i="27"/>
  <c r="D147" i="27"/>
  <c r="O146" i="27"/>
  <c r="L146" i="27"/>
  <c r="I146" i="27"/>
  <c r="F146" i="27"/>
  <c r="C146" i="27"/>
  <c r="O145" i="27"/>
  <c r="O144" i="27" s="1"/>
  <c r="L145" i="27"/>
  <c r="I145" i="27"/>
  <c r="F145" i="27"/>
  <c r="N144" i="27"/>
  <c r="M144" i="27"/>
  <c r="L144" i="27"/>
  <c r="K144" i="27"/>
  <c r="J144" i="27"/>
  <c r="I144" i="27"/>
  <c r="H144" i="27"/>
  <c r="G144" i="27"/>
  <c r="E144" i="27"/>
  <c r="D144" i="27"/>
  <c r="O143" i="27"/>
  <c r="L143" i="27"/>
  <c r="I143" i="27"/>
  <c r="C143" i="27" s="1"/>
  <c r="F143" i="27"/>
  <c r="O142" i="27"/>
  <c r="L142" i="27"/>
  <c r="I142" i="27"/>
  <c r="F142" i="27"/>
  <c r="C142" i="27"/>
  <c r="O141" i="27"/>
  <c r="O139" i="27" s="1"/>
  <c r="L141" i="27"/>
  <c r="I141" i="27"/>
  <c r="F141" i="27"/>
  <c r="C141" i="27" s="1"/>
  <c r="O140" i="27"/>
  <c r="L140" i="27"/>
  <c r="L139" i="27" s="1"/>
  <c r="I140" i="27"/>
  <c r="I139" i="27" s="1"/>
  <c r="F140" i="27"/>
  <c r="N139" i="27"/>
  <c r="M139" i="27"/>
  <c r="K139" i="27"/>
  <c r="J139" i="27"/>
  <c r="H139" i="27"/>
  <c r="G139" i="27"/>
  <c r="F139" i="27"/>
  <c r="C139" i="27" s="1"/>
  <c r="E139" i="27"/>
  <c r="D139" i="27"/>
  <c r="O138" i="27"/>
  <c r="L138" i="27"/>
  <c r="I138" i="27"/>
  <c r="F138" i="27"/>
  <c r="C138" i="27"/>
  <c r="O137" i="27"/>
  <c r="L137" i="27"/>
  <c r="I137" i="27"/>
  <c r="F137" i="27"/>
  <c r="O136" i="27"/>
  <c r="L136" i="27"/>
  <c r="I136" i="27"/>
  <c r="F136" i="27"/>
  <c r="C136" i="27" s="1"/>
  <c r="O135" i="27"/>
  <c r="L135" i="27"/>
  <c r="L134" i="27" s="1"/>
  <c r="I135" i="27"/>
  <c r="C135" i="27" s="1"/>
  <c r="F135" i="27"/>
  <c r="O134" i="27"/>
  <c r="N134" i="27"/>
  <c r="M134" i="27"/>
  <c r="K134" i="27"/>
  <c r="K133" i="27" s="1"/>
  <c r="J134" i="27"/>
  <c r="J133" i="27" s="1"/>
  <c r="H134" i="27"/>
  <c r="G134" i="27"/>
  <c r="G133" i="27" s="1"/>
  <c r="E134" i="27"/>
  <c r="D134" i="27"/>
  <c r="H133" i="27"/>
  <c r="D133" i="27"/>
  <c r="O132" i="27"/>
  <c r="L132" i="27"/>
  <c r="L131" i="27" s="1"/>
  <c r="I132" i="27"/>
  <c r="I131" i="27" s="1"/>
  <c r="F132" i="27"/>
  <c r="C132" i="27" s="1"/>
  <c r="O131" i="27"/>
  <c r="N131" i="27"/>
  <c r="M131" i="27"/>
  <c r="K131" i="27"/>
  <c r="J131" i="27"/>
  <c r="H131" i="27"/>
  <c r="G131" i="27"/>
  <c r="F131" i="27"/>
  <c r="C131" i="27" s="1"/>
  <c r="E131" i="27"/>
  <c r="D131" i="27"/>
  <c r="O130" i="27"/>
  <c r="L130" i="27"/>
  <c r="I130" i="27"/>
  <c r="F130" i="27"/>
  <c r="C130" i="27"/>
  <c r="O129" i="27"/>
  <c r="L129" i="27"/>
  <c r="I129" i="27"/>
  <c r="F129" i="27"/>
  <c r="C129" i="27" s="1"/>
  <c r="O128" i="27"/>
  <c r="L128" i="27"/>
  <c r="I128" i="27"/>
  <c r="F128" i="27"/>
  <c r="C128" i="27" s="1"/>
  <c r="O127" i="27"/>
  <c r="L127" i="27"/>
  <c r="I127" i="27"/>
  <c r="C127" i="27" s="1"/>
  <c r="F127" i="27"/>
  <c r="O126" i="27"/>
  <c r="O125" i="27" s="1"/>
  <c r="L126" i="27"/>
  <c r="I126" i="27"/>
  <c r="F126" i="27"/>
  <c r="F125" i="27" s="1"/>
  <c r="C126" i="27"/>
  <c r="N125" i="27"/>
  <c r="M125" i="27"/>
  <c r="L125" i="27"/>
  <c r="K125" i="27"/>
  <c r="J125" i="27"/>
  <c r="H125" i="27"/>
  <c r="G125" i="27"/>
  <c r="E125" i="27"/>
  <c r="D125" i="27"/>
  <c r="O124" i="27"/>
  <c r="L124" i="27"/>
  <c r="I124" i="27"/>
  <c r="F124" i="27"/>
  <c r="O123" i="27"/>
  <c r="L123" i="27"/>
  <c r="I123" i="27"/>
  <c r="C123" i="27" s="1"/>
  <c r="F123" i="27"/>
  <c r="O122" i="27"/>
  <c r="L122" i="27"/>
  <c r="I122" i="27"/>
  <c r="F122" i="27"/>
  <c r="C122" i="27"/>
  <c r="O121" i="27"/>
  <c r="O119" i="27" s="1"/>
  <c r="L121" i="27"/>
  <c r="I121" i="27"/>
  <c r="F121" i="27"/>
  <c r="C121" i="27" s="1"/>
  <c r="O120" i="27"/>
  <c r="L120" i="27"/>
  <c r="L119" i="27" s="1"/>
  <c r="I120" i="27"/>
  <c r="F120" i="27"/>
  <c r="C120" i="27" s="1"/>
  <c r="N119" i="27"/>
  <c r="M119" i="27"/>
  <c r="K119" i="27"/>
  <c r="J119" i="27"/>
  <c r="H119" i="27"/>
  <c r="G119" i="27"/>
  <c r="E119" i="27"/>
  <c r="D119" i="27"/>
  <c r="O118" i="27"/>
  <c r="L118" i="27"/>
  <c r="I118" i="27"/>
  <c r="F118" i="27"/>
  <c r="C118" i="27"/>
  <c r="O117" i="27"/>
  <c r="L117" i="27"/>
  <c r="I117" i="27"/>
  <c r="F117" i="27"/>
  <c r="C117" i="27" s="1"/>
  <c r="O116" i="27"/>
  <c r="L116" i="27"/>
  <c r="L115" i="27" s="1"/>
  <c r="I116" i="27"/>
  <c r="I115" i="27" s="1"/>
  <c r="F116" i="27"/>
  <c r="C116" i="27" s="1"/>
  <c r="N115" i="27"/>
  <c r="M115" i="27"/>
  <c r="K115" i="27"/>
  <c r="J115" i="27"/>
  <c r="H115" i="27"/>
  <c r="G115" i="27"/>
  <c r="E115" i="27"/>
  <c r="D115" i="27"/>
  <c r="O114" i="27"/>
  <c r="L114" i="27"/>
  <c r="I114" i="27"/>
  <c r="F114" i="27"/>
  <c r="C114" i="27"/>
  <c r="O113" i="27"/>
  <c r="L113" i="27"/>
  <c r="I113" i="27"/>
  <c r="F113" i="27"/>
  <c r="C113" i="27" s="1"/>
  <c r="O112" i="27"/>
  <c r="L112" i="27"/>
  <c r="I112" i="27"/>
  <c r="F112" i="27"/>
  <c r="C112" i="27" s="1"/>
  <c r="O111" i="27"/>
  <c r="L111" i="27"/>
  <c r="I111" i="27"/>
  <c r="F111" i="27"/>
  <c r="O110" i="27"/>
  <c r="L110" i="27"/>
  <c r="I110" i="27"/>
  <c r="F110" i="27"/>
  <c r="C110" i="27"/>
  <c r="O109" i="27"/>
  <c r="L109" i="27"/>
  <c r="I109" i="27"/>
  <c r="F109" i="27"/>
  <c r="C109" i="27" s="1"/>
  <c r="O108" i="27"/>
  <c r="L108" i="27"/>
  <c r="I108" i="27"/>
  <c r="I106" i="27" s="1"/>
  <c r="F108" i="27"/>
  <c r="C108" i="27" s="1"/>
  <c r="D108" i="27"/>
  <c r="O107" i="27"/>
  <c r="L107" i="27"/>
  <c r="I107" i="27"/>
  <c r="F107" i="27"/>
  <c r="F106" i="27" s="1"/>
  <c r="C107" i="27"/>
  <c r="N106" i="27"/>
  <c r="M106" i="27"/>
  <c r="L106" i="27"/>
  <c r="K106" i="27"/>
  <c r="J106" i="27"/>
  <c r="H106" i="27"/>
  <c r="G106" i="27"/>
  <c r="E106" i="27"/>
  <c r="D106" i="27"/>
  <c r="O105" i="27"/>
  <c r="L105" i="27"/>
  <c r="I105" i="27"/>
  <c r="F105" i="27"/>
  <c r="C105" i="27" s="1"/>
  <c r="O104" i="27"/>
  <c r="L104" i="27"/>
  <c r="L98" i="27" s="1"/>
  <c r="L86" i="27" s="1"/>
  <c r="I104" i="27"/>
  <c r="F104" i="27"/>
  <c r="O103" i="27"/>
  <c r="L103" i="27"/>
  <c r="I103" i="27"/>
  <c r="F103" i="27"/>
  <c r="C103" i="27"/>
  <c r="O102" i="27"/>
  <c r="L102" i="27"/>
  <c r="I102" i="27"/>
  <c r="F102" i="27"/>
  <c r="C102" i="27" s="1"/>
  <c r="O101" i="27"/>
  <c r="L101" i="27"/>
  <c r="I101" i="27"/>
  <c r="F101" i="27"/>
  <c r="C101" i="27" s="1"/>
  <c r="O100" i="27"/>
  <c r="L100" i="27"/>
  <c r="I100" i="27"/>
  <c r="C100" i="27" s="1"/>
  <c r="F100" i="27"/>
  <c r="O99" i="27"/>
  <c r="O98" i="27" s="1"/>
  <c r="L99" i="27"/>
  <c r="I99" i="27"/>
  <c r="F99" i="27"/>
  <c r="F98" i="27" s="1"/>
  <c r="C99" i="27"/>
  <c r="N98" i="27"/>
  <c r="M98" i="27"/>
  <c r="K98" i="27"/>
  <c r="J98" i="27"/>
  <c r="H98" i="27"/>
  <c r="H86" i="27" s="1"/>
  <c r="H78" i="27" s="1"/>
  <c r="G98" i="27"/>
  <c r="E98" i="27"/>
  <c r="D98" i="27"/>
  <c r="O97" i="27"/>
  <c r="L97" i="27"/>
  <c r="I97" i="27"/>
  <c r="F97" i="27"/>
  <c r="O96" i="27"/>
  <c r="L96" i="27"/>
  <c r="I96" i="27"/>
  <c r="C96" i="27" s="1"/>
  <c r="F96" i="27"/>
  <c r="O95" i="27"/>
  <c r="L95" i="27"/>
  <c r="I95" i="27"/>
  <c r="F95" i="27"/>
  <c r="C95" i="27"/>
  <c r="O94" i="27"/>
  <c r="O92" i="27" s="1"/>
  <c r="L94" i="27"/>
  <c r="I94" i="27"/>
  <c r="F94" i="27"/>
  <c r="C94" i="27" s="1"/>
  <c r="O93" i="27"/>
  <c r="L93" i="27"/>
  <c r="L92" i="27" s="1"/>
  <c r="I93" i="27"/>
  <c r="F93" i="27"/>
  <c r="C93" i="27" s="1"/>
  <c r="N92" i="27"/>
  <c r="M92" i="27"/>
  <c r="K92" i="27"/>
  <c r="J92" i="27"/>
  <c r="H92" i="27"/>
  <c r="G92" i="27"/>
  <c r="E92" i="27"/>
  <c r="D92" i="27"/>
  <c r="O91" i="27"/>
  <c r="O87" i="27" s="1"/>
  <c r="L91" i="27"/>
  <c r="I91" i="27"/>
  <c r="F91" i="27"/>
  <c r="C91" i="27"/>
  <c r="O90" i="27"/>
  <c r="L90" i="27"/>
  <c r="I90" i="27"/>
  <c r="F90" i="27"/>
  <c r="O89" i="27"/>
  <c r="L89" i="27"/>
  <c r="I89" i="27"/>
  <c r="F89" i="27"/>
  <c r="C89" i="27" s="1"/>
  <c r="O88" i="27"/>
  <c r="L88" i="27"/>
  <c r="L87" i="27" s="1"/>
  <c r="I88" i="27"/>
  <c r="C88" i="27" s="1"/>
  <c r="F88" i="27"/>
  <c r="N87" i="27"/>
  <c r="M87" i="27"/>
  <c r="K87" i="27"/>
  <c r="K86" i="27" s="1"/>
  <c r="J87" i="27"/>
  <c r="H87" i="27"/>
  <c r="G87" i="27"/>
  <c r="G86" i="27" s="1"/>
  <c r="E87" i="27"/>
  <c r="D87" i="27"/>
  <c r="M86" i="27"/>
  <c r="E86" i="27"/>
  <c r="D86" i="27"/>
  <c r="O85" i="27"/>
  <c r="L85" i="27"/>
  <c r="I85" i="27"/>
  <c r="F85" i="27"/>
  <c r="C85" i="27" s="1"/>
  <c r="O84" i="27"/>
  <c r="L84" i="27"/>
  <c r="L83" i="27" s="1"/>
  <c r="I84" i="27"/>
  <c r="C84" i="27" s="1"/>
  <c r="F84" i="27"/>
  <c r="O83" i="27"/>
  <c r="N83" i="27"/>
  <c r="M83" i="27"/>
  <c r="K83" i="27"/>
  <c r="K79" i="27" s="1"/>
  <c r="K78" i="27" s="1"/>
  <c r="J83" i="27"/>
  <c r="H83" i="27"/>
  <c r="G83" i="27"/>
  <c r="F83" i="27"/>
  <c r="E83" i="27"/>
  <c r="D83" i="27"/>
  <c r="O82" i="27"/>
  <c r="O80" i="27" s="1"/>
  <c r="L82" i="27"/>
  <c r="I82" i="27"/>
  <c r="F82" i="27"/>
  <c r="C82" i="27" s="1"/>
  <c r="O81" i="27"/>
  <c r="L81" i="27"/>
  <c r="L80" i="27" s="1"/>
  <c r="L79" i="27" s="1"/>
  <c r="I81" i="27"/>
  <c r="I80" i="27" s="1"/>
  <c r="F81" i="27"/>
  <c r="C81" i="27" s="1"/>
  <c r="N80" i="27"/>
  <c r="N79" i="27" s="1"/>
  <c r="M80" i="27"/>
  <c r="M79" i="27" s="1"/>
  <c r="K80" i="27"/>
  <c r="J80" i="27"/>
  <c r="J79" i="27" s="1"/>
  <c r="H80" i="27"/>
  <c r="G80" i="27"/>
  <c r="E80" i="27"/>
  <c r="E79" i="27" s="1"/>
  <c r="D80" i="27"/>
  <c r="O79" i="27"/>
  <c r="H79" i="27"/>
  <c r="G79" i="27"/>
  <c r="G78" i="27" s="1"/>
  <c r="D79" i="27"/>
  <c r="D78" i="27"/>
  <c r="O77" i="27"/>
  <c r="L77" i="27"/>
  <c r="I77" i="27"/>
  <c r="F77" i="27"/>
  <c r="C77" i="27" s="1"/>
  <c r="O76" i="27"/>
  <c r="L76" i="27"/>
  <c r="I76" i="27"/>
  <c r="C76" i="27" s="1"/>
  <c r="F76" i="27"/>
  <c r="O75" i="27"/>
  <c r="L75" i="27"/>
  <c r="I75" i="27"/>
  <c r="F75" i="27"/>
  <c r="C75" i="27"/>
  <c r="O74" i="27"/>
  <c r="O72" i="27" s="1"/>
  <c r="L74" i="27"/>
  <c r="I74" i="27"/>
  <c r="F74" i="27"/>
  <c r="C74" i="27" s="1"/>
  <c r="O73" i="27"/>
  <c r="L73" i="27"/>
  <c r="L72" i="27" s="1"/>
  <c r="L70" i="27" s="1"/>
  <c r="I73" i="27"/>
  <c r="I72" i="27" s="1"/>
  <c r="F73" i="27"/>
  <c r="N72" i="27"/>
  <c r="N70" i="27" s="1"/>
  <c r="M72" i="27"/>
  <c r="K72" i="27"/>
  <c r="K70" i="27" s="1"/>
  <c r="K56" i="27" s="1"/>
  <c r="J72" i="27"/>
  <c r="J70" i="27" s="1"/>
  <c r="H72" i="27"/>
  <c r="G72" i="27"/>
  <c r="G70" i="27" s="1"/>
  <c r="F72" i="27"/>
  <c r="C72" i="27" s="1"/>
  <c r="E72" i="27"/>
  <c r="D72" i="27"/>
  <c r="O71" i="27"/>
  <c r="O70" i="27" s="1"/>
  <c r="L71" i="27"/>
  <c r="I71" i="27"/>
  <c r="D71" i="27"/>
  <c r="M70" i="27"/>
  <c r="I70" i="27"/>
  <c r="H70" i="27"/>
  <c r="E70" i="27"/>
  <c r="O69" i="27"/>
  <c r="L69" i="27"/>
  <c r="I69" i="27"/>
  <c r="F69" i="27"/>
  <c r="O68" i="27"/>
  <c r="L68" i="27"/>
  <c r="I68" i="27"/>
  <c r="F68" i="27"/>
  <c r="C68" i="27"/>
  <c r="O67" i="27"/>
  <c r="L67" i="27"/>
  <c r="I67" i="27"/>
  <c r="F67" i="27"/>
  <c r="C67" i="27" s="1"/>
  <c r="O66" i="27"/>
  <c r="L66" i="27"/>
  <c r="I66" i="27"/>
  <c r="F66" i="27"/>
  <c r="C66" i="27" s="1"/>
  <c r="O65" i="27"/>
  <c r="L65" i="27"/>
  <c r="I65" i="27"/>
  <c r="C65" i="27" s="1"/>
  <c r="F65" i="27"/>
  <c r="O64" i="27"/>
  <c r="L64" i="27"/>
  <c r="I64" i="27"/>
  <c r="F64" i="27"/>
  <c r="C64" i="27"/>
  <c r="O63" i="27"/>
  <c r="L63" i="27"/>
  <c r="I63" i="27"/>
  <c r="F63" i="27"/>
  <c r="C63" i="27" s="1"/>
  <c r="O62" i="27"/>
  <c r="L62" i="27"/>
  <c r="L61" i="27" s="1"/>
  <c r="I62" i="27"/>
  <c r="I61" i="27" s="1"/>
  <c r="F62" i="27"/>
  <c r="C62" i="27" s="1"/>
  <c r="N61" i="27"/>
  <c r="M61" i="27"/>
  <c r="K61" i="27"/>
  <c r="J61" i="27"/>
  <c r="J57" i="27" s="1"/>
  <c r="J56" i="27" s="1"/>
  <c r="H61" i="27"/>
  <c r="G61" i="27"/>
  <c r="E61" i="27"/>
  <c r="D61" i="27"/>
  <c r="O60" i="27"/>
  <c r="L60" i="27"/>
  <c r="I60" i="27"/>
  <c r="F60" i="27"/>
  <c r="C60" i="27"/>
  <c r="O59" i="27"/>
  <c r="O58" i="27" s="1"/>
  <c r="L59" i="27"/>
  <c r="I59" i="27"/>
  <c r="F59" i="27"/>
  <c r="N58" i="27"/>
  <c r="M58" i="27"/>
  <c r="M57" i="27" s="1"/>
  <c r="M56" i="27" s="1"/>
  <c r="L58" i="27"/>
  <c r="K58" i="27"/>
  <c r="J58" i="27"/>
  <c r="I58" i="27"/>
  <c r="I57" i="27" s="1"/>
  <c r="I56" i="27" s="1"/>
  <c r="H58" i="27"/>
  <c r="H57" i="27" s="1"/>
  <c r="H56" i="27" s="1"/>
  <c r="G58" i="27"/>
  <c r="E58" i="27"/>
  <c r="E57" i="27" s="1"/>
  <c r="E56" i="27" s="1"/>
  <c r="D58" i="27"/>
  <c r="D57" i="27" s="1"/>
  <c r="N57" i="27"/>
  <c r="K57" i="27"/>
  <c r="G57" i="27"/>
  <c r="G56" i="27"/>
  <c r="O50" i="27"/>
  <c r="C50" i="27" s="1"/>
  <c r="O49" i="27"/>
  <c r="C49" i="27"/>
  <c r="N48" i="27"/>
  <c r="M48" i="27"/>
  <c r="L47" i="27"/>
  <c r="C47" i="27" s="1"/>
  <c r="I47" i="27"/>
  <c r="F47" i="27"/>
  <c r="L46" i="27"/>
  <c r="K46" i="27"/>
  <c r="J46" i="27"/>
  <c r="I46" i="27"/>
  <c r="H46" i="27"/>
  <c r="H24" i="27" s="1"/>
  <c r="G46" i="27"/>
  <c r="F46" i="27"/>
  <c r="E46" i="27"/>
  <c r="D46" i="27"/>
  <c r="D24" i="27" s="1"/>
  <c r="F45" i="27"/>
  <c r="C45" i="27"/>
  <c r="L44" i="27"/>
  <c r="C44" i="27" s="1"/>
  <c r="L43" i="27"/>
  <c r="C43" i="27"/>
  <c r="L42" i="27"/>
  <c r="C42" i="27" s="1"/>
  <c r="L41" i="27"/>
  <c r="C41" i="27"/>
  <c r="K40" i="27"/>
  <c r="J40" i="27"/>
  <c r="L39" i="27"/>
  <c r="C39" i="27" s="1"/>
  <c r="L38" i="27"/>
  <c r="C38" i="27"/>
  <c r="K37" i="27"/>
  <c r="J37" i="27"/>
  <c r="L36" i="27"/>
  <c r="K35" i="27"/>
  <c r="J35" i="27"/>
  <c r="J30" i="27" s="1"/>
  <c r="L34" i="27"/>
  <c r="C34" i="27"/>
  <c r="L33" i="27"/>
  <c r="C33" i="27" s="1"/>
  <c r="L32" i="27"/>
  <c r="C32" i="27"/>
  <c r="K31" i="27"/>
  <c r="J31" i="27"/>
  <c r="K30" i="27"/>
  <c r="F29" i="27"/>
  <c r="C29" i="27" s="1"/>
  <c r="I28" i="27"/>
  <c r="D28" i="27"/>
  <c r="F28" i="27" s="1"/>
  <c r="C28" i="27" s="1"/>
  <c r="O27" i="27"/>
  <c r="L27" i="27"/>
  <c r="I27" i="27"/>
  <c r="F27" i="27"/>
  <c r="O26" i="27"/>
  <c r="L26" i="27"/>
  <c r="I26" i="27"/>
  <c r="I25" i="27" s="1"/>
  <c r="F26" i="27"/>
  <c r="O25" i="27"/>
  <c r="N25" i="27"/>
  <c r="N290" i="27" s="1"/>
  <c r="N289" i="27" s="1"/>
  <c r="M25" i="27"/>
  <c r="M290" i="27" s="1"/>
  <c r="M289" i="27" s="1"/>
  <c r="K25" i="27"/>
  <c r="J25" i="27"/>
  <c r="J290" i="27" s="1"/>
  <c r="J289" i="27" s="1"/>
  <c r="H25" i="27"/>
  <c r="H290" i="27" s="1"/>
  <c r="H289" i="27" s="1"/>
  <c r="G25" i="27"/>
  <c r="F25" i="27"/>
  <c r="F290" i="27" s="1"/>
  <c r="E25" i="27"/>
  <c r="E290" i="27" s="1"/>
  <c r="E289" i="27" s="1"/>
  <c r="D25" i="27"/>
  <c r="D290" i="27" s="1"/>
  <c r="D289" i="27" s="1"/>
  <c r="M24" i="27"/>
  <c r="E24" i="27"/>
  <c r="O299" i="26"/>
  <c r="L299" i="26"/>
  <c r="I299" i="26"/>
  <c r="F299" i="26"/>
  <c r="O298" i="26"/>
  <c r="L298" i="26"/>
  <c r="C298" i="26" s="1"/>
  <c r="I298" i="26"/>
  <c r="F298" i="26"/>
  <c r="O297" i="26"/>
  <c r="L297" i="26"/>
  <c r="I297" i="26"/>
  <c r="F297" i="26"/>
  <c r="C297" i="26"/>
  <c r="O296" i="26"/>
  <c r="L296" i="26"/>
  <c r="I296" i="26"/>
  <c r="F296" i="26"/>
  <c r="C296" i="26" s="1"/>
  <c r="O295" i="26"/>
  <c r="L295" i="26"/>
  <c r="I295" i="26"/>
  <c r="F295" i="26"/>
  <c r="C295" i="26" s="1"/>
  <c r="O294" i="26"/>
  <c r="L294" i="26"/>
  <c r="C294" i="26" s="1"/>
  <c r="I294" i="26"/>
  <c r="F294" i="26"/>
  <c r="O293" i="26"/>
  <c r="L293" i="26"/>
  <c r="I293" i="26"/>
  <c r="F293" i="26"/>
  <c r="C293" i="26"/>
  <c r="O292" i="26"/>
  <c r="L292" i="26"/>
  <c r="I292" i="26"/>
  <c r="F292" i="26"/>
  <c r="C292" i="26" s="1"/>
  <c r="N291" i="26"/>
  <c r="M291" i="26"/>
  <c r="O291" i="26" s="1"/>
  <c r="K291" i="26"/>
  <c r="J291" i="26"/>
  <c r="L291" i="26" s="1"/>
  <c r="I291" i="26"/>
  <c r="H291" i="26"/>
  <c r="G291" i="26"/>
  <c r="E291" i="26"/>
  <c r="F291" i="26" s="1"/>
  <c r="D291" i="26"/>
  <c r="O286" i="26"/>
  <c r="L286" i="26"/>
  <c r="C286" i="26" s="1"/>
  <c r="I286" i="26"/>
  <c r="F286" i="26"/>
  <c r="O285" i="26"/>
  <c r="L285" i="26"/>
  <c r="I285" i="26"/>
  <c r="F285" i="26"/>
  <c r="C285" i="26"/>
  <c r="N284" i="26"/>
  <c r="M284" i="26"/>
  <c r="O284" i="26" s="1"/>
  <c r="L284" i="26"/>
  <c r="K284" i="26"/>
  <c r="J284" i="26"/>
  <c r="H284" i="26"/>
  <c r="G284" i="26"/>
  <c r="E284" i="26"/>
  <c r="D284" i="26"/>
  <c r="O283" i="26"/>
  <c r="L283" i="26"/>
  <c r="I283" i="26"/>
  <c r="F283" i="26"/>
  <c r="C283" i="26" s="1"/>
  <c r="N282" i="26"/>
  <c r="O282" i="26" s="1"/>
  <c r="M282" i="26"/>
  <c r="K282" i="26"/>
  <c r="J282" i="26"/>
  <c r="L282" i="26" s="1"/>
  <c r="H282" i="26"/>
  <c r="G282" i="26"/>
  <c r="I282" i="26" s="1"/>
  <c r="F282" i="26"/>
  <c r="E282" i="26"/>
  <c r="D282" i="26"/>
  <c r="O281" i="26"/>
  <c r="L281" i="26"/>
  <c r="I281" i="26"/>
  <c r="F281" i="26"/>
  <c r="C281" i="26"/>
  <c r="O280" i="26"/>
  <c r="L280" i="26"/>
  <c r="I280" i="26"/>
  <c r="F280" i="26"/>
  <c r="C280" i="26" s="1"/>
  <c r="O279" i="26"/>
  <c r="L279" i="26"/>
  <c r="I279" i="26"/>
  <c r="F279" i="26"/>
  <c r="O278" i="26"/>
  <c r="N278" i="26"/>
  <c r="M278" i="26"/>
  <c r="K278" i="26"/>
  <c r="J278" i="26"/>
  <c r="L278" i="26" s="1"/>
  <c r="H278" i="26"/>
  <c r="G278" i="26"/>
  <c r="I278" i="26" s="1"/>
  <c r="F278" i="26"/>
  <c r="E278" i="26"/>
  <c r="D278" i="26"/>
  <c r="O277" i="26"/>
  <c r="L277" i="26"/>
  <c r="I277" i="26"/>
  <c r="F277" i="26"/>
  <c r="C277" i="26"/>
  <c r="O276" i="26"/>
  <c r="L276" i="26"/>
  <c r="I276" i="26"/>
  <c r="F276" i="26"/>
  <c r="C276" i="26" s="1"/>
  <c r="O275" i="26"/>
  <c r="L275" i="26"/>
  <c r="I275" i="26"/>
  <c r="F275" i="26"/>
  <c r="C275" i="26" s="1"/>
  <c r="N274" i="26"/>
  <c r="M274" i="26"/>
  <c r="K274" i="26"/>
  <c r="K272" i="26" s="1"/>
  <c r="K271" i="26" s="1"/>
  <c r="J274" i="26"/>
  <c r="H274" i="26"/>
  <c r="G274" i="26"/>
  <c r="I274" i="26" s="1"/>
  <c r="F274" i="26"/>
  <c r="E274" i="26"/>
  <c r="D274" i="26"/>
  <c r="O273" i="26"/>
  <c r="L273" i="26"/>
  <c r="I273" i="26"/>
  <c r="F273" i="26"/>
  <c r="C273" i="26"/>
  <c r="M272" i="26"/>
  <c r="H272" i="26"/>
  <c r="G272" i="26"/>
  <c r="G271" i="26" s="1"/>
  <c r="E272" i="26"/>
  <c r="D272" i="26"/>
  <c r="M271" i="26"/>
  <c r="E271" i="26"/>
  <c r="O270" i="26"/>
  <c r="L270" i="26"/>
  <c r="C270" i="26" s="1"/>
  <c r="I270" i="26"/>
  <c r="F270" i="26"/>
  <c r="O269" i="26"/>
  <c r="L269" i="26"/>
  <c r="I269" i="26"/>
  <c r="F269" i="26"/>
  <c r="C269" i="26"/>
  <c r="O268" i="26"/>
  <c r="L268" i="26"/>
  <c r="I268" i="26"/>
  <c r="F268" i="26"/>
  <c r="C268" i="26" s="1"/>
  <c r="O267" i="26"/>
  <c r="L267" i="26"/>
  <c r="I267" i="26"/>
  <c r="F267" i="26"/>
  <c r="C267" i="26" s="1"/>
  <c r="N266" i="26"/>
  <c r="O266" i="26" s="1"/>
  <c r="M266" i="26"/>
  <c r="K266" i="26"/>
  <c r="J266" i="26"/>
  <c r="L266" i="26" s="1"/>
  <c r="H266" i="26"/>
  <c r="G266" i="26"/>
  <c r="I266" i="26" s="1"/>
  <c r="F266" i="26"/>
  <c r="E266" i="26"/>
  <c r="D266" i="26"/>
  <c r="O265" i="26"/>
  <c r="L265" i="26"/>
  <c r="I265" i="26"/>
  <c r="F265" i="26"/>
  <c r="C265" i="26"/>
  <c r="O264" i="26"/>
  <c r="L264" i="26"/>
  <c r="I264" i="26"/>
  <c r="F264" i="26"/>
  <c r="C264" i="26" s="1"/>
  <c r="O263" i="26"/>
  <c r="L263" i="26"/>
  <c r="I263" i="26"/>
  <c r="F263" i="26"/>
  <c r="C263" i="26" s="1"/>
  <c r="N262" i="26"/>
  <c r="M262" i="26"/>
  <c r="M261" i="26" s="1"/>
  <c r="K262" i="26"/>
  <c r="J262" i="26"/>
  <c r="H262" i="26"/>
  <c r="G262" i="26"/>
  <c r="I262" i="26" s="1"/>
  <c r="F262" i="26"/>
  <c r="E262" i="26"/>
  <c r="E261" i="26" s="1"/>
  <c r="D262" i="26"/>
  <c r="K261" i="26"/>
  <c r="H261" i="26"/>
  <c r="G261" i="26"/>
  <c r="I261" i="26" s="1"/>
  <c r="D261" i="26"/>
  <c r="F261" i="26" s="1"/>
  <c r="O260" i="26"/>
  <c r="L260" i="26"/>
  <c r="I260" i="26"/>
  <c r="F260" i="26"/>
  <c r="C260" i="26" s="1"/>
  <c r="O259" i="26"/>
  <c r="L259" i="26"/>
  <c r="I259" i="26"/>
  <c r="F259" i="26"/>
  <c r="O258" i="26"/>
  <c r="L258" i="26"/>
  <c r="C258" i="26" s="1"/>
  <c r="I258" i="26"/>
  <c r="F258" i="26"/>
  <c r="O257" i="26"/>
  <c r="L257" i="26"/>
  <c r="I257" i="26"/>
  <c r="F257" i="26"/>
  <c r="C257" i="26"/>
  <c r="O256" i="26"/>
  <c r="L256" i="26"/>
  <c r="I256" i="26"/>
  <c r="F256" i="26"/>
  <c r="C256" i="26" s="1"/>
  <c r="N255" i="26"/>
  <c r="M255" i="26"/>
  <c r="K255" i="26"/>
  <c r="J255" i="26"/>
  <c r="L255" i="26" s="1"/>
  <c r="I255" i="26"/>
  <c r="H255" i="26"/>
  <c r="H254" i="26" s="1"/>
  <c r="G255" i="26"/>
  <c r="E255" i="26"/>
  <c r="D255" i="26"/>
  <c r="D254" i="26" s="1"/>
  <c r="N254" i="26"/>
  <c r="K254" i="26"/>
  <c r="J254" i="26"/>
  <c r="L254" i="26" s="1"/>
  <c r="G254" i="26"/>
  <c r="O253" i="26"/>
  <c r="L253" i="26"/>
  <c r="I253" i="26"/>
  <c r="F253" i="26"/>
  <c r="C253" i="26"/>
  <c r="O252" i="26"/>
  <c r="L252" i="26"/>
  <c r="I252" i="26"/>
  <c r="F252" i="26"/>
  <c r="C252" i="26" s="1"/>
  <c r="O251" i="26"/>
  <c r="L251" i="26"/>
  <c r="I251" i="26"/>
  <c r="F251" i="26"/>
  <c r="O250" i="26"/>
  <c r="L250" i="26"/>
  <c r="C250" i="26" s="1"/>
  <c r="I250" i="26"/>
  <c r="F250" i="26"/>
  <c r="O249" i="26"/>
  <c r="N249" i="26"/>
  <c r="M249" i="26"/>
  <c r="K249" i="26"/>
  <c r="L249" i="26" s="1"/>
  <c r="J249" i="26"/>
  <c r="H249" i="26"/>
  <c r="G249" i="26"/>
  <c r="I249" i="26" s="1"/>
  <c r="C249" i="26" s="1"/>
  <c r="E249" i="26"/>
  <c r="D249" i="26"/>
  <c r="F249" i="26" s="1"/>
  <c r="O248" i="26"/>
  <c r="L248" i="26"/>
  <c r="I248" i="26"/>
  <c r="F248" i="26"/>
  <c r="C248" i="26" s="1"/>
  <c r="O247" i="26"/>
  <c r="L247" i="26"/>
  <c r="I247" i="26"/>
  <c r="F247" i="26"/>
  <c r="C247" i="26" s="1"/>
  <c r="O246" i="26"/>
  <c r="L246" i="26"/>
  <c r="C246" i="26" s="1"/>
  <c r="I246" i="26"/>
  <c r="F246" i="26"/>
  <c r="O245" i="26"/>
  <c r="L245" i="26"/>
  <c r="I245" i="26"/>
  <c r="F245" i="26"/>
  <c r="C245" i="26"/>
  <c r="O244" i="26"/>
  <c r="L244" i="26"/>
  <c r="I244" i="26"/>
  <c r="F244" i="26"/>
  <c r="C244" i="26" s="1"/>
  <c r="O243" i="26"/>
  <c r="L243" i="26"/>
  <c r="I243" i="26"/>
  <c r="F243" i="26"/>
  <c r="C243" i="26" s="1"/>
  <c r="O242" i="26"/>
  <c r="L242" i="26"/>
  <c r="C242" i="26" s="1"/>
  <c r="I242" i="26"/>
  <c r="F242" i="26"/>
  <c r="O241" i="26"/>
  <c r="N241" i="26"/>
  <c r="M241" i="26"/>
  <c r="K241" i="26"/>
  <c r="J241" i="26"/>
  <c r="H241" i="26"/>
  <c r="G241" i="26"/>
  <c r="E241" i="26"/>
  <c r="D241" i="26"/>
  <c r="F241" i="26" s="1"/>
  <c r="O240" i="26"/>
  <c r="L240" i="26"/>
  <c r="I240" i="26"/>
  <c r="F240" i="26"/>
  <c r="C240" i="26" s="1"/>
  <c r="O239" i="26"/>
  <c r="L239" i="26"/>
  <c r="I239" i="26"/>
  <c r="F239" i="26"/>
  <c r="C239" i="26" s="1"/>
  <c r="N238" i="26"/>
  <c r="O238" i="26" s="1"/>
  <c r="M238" i="26"/>
  <c r="K238" i="26"/>
  <c r="J238" i="26"/>
  <c r="L238" i="26" s="1"/>
  <c r="H238" i="26"/>
  <c r="G238" i="26"/>
  <c r="I238" i="26" s="1"/>
  <c r="F238" i="26"/>
  <c r="E238" i="26"/>
  <c r="D238" i="26"/>
  <c r="O237" i="26"/>
  <c r="L237" i="26"/>
  <c r="I237" i="26"/>
  <c r="F237" i="26"/>
  <c r="C237" i="26"/>
  <c r="N236" i="26"/>
  <c r="M236" i="26"/>
  <c r="O236" i="26" s="1"/>
  <c r="L236" i="26"/>
  <c r="K236" i="26"/>
  <c r="J236" i="26"/>
  <c r="H236" i="26"/>
  <c r="G236" i="26"/>
  <c r="E236" i="26"/>
  <c r="E234" i="26" s="1"/>
  <c r="D236" i="26"/>
  <c r="O235" i="26"/>
  <c r="L235" i="26"/>
  <c r="I235" i="26"/>
  <c r="F235" i="26"/>
  <c r="J234" i="26"/>
  <c r="O232" i="26"/>
  <c r="L232" i="26"/>
  <c r="I232" i="26"/>
  <c r="F232" i="26"/>
  <c r="C232" i="26" s="1"/>
  <c r="O231" i="26"/>
  <c r="L231" i="26"/>
  <c r="I231" i="26"/>
  <c r="F231" i="26"/>
  <c r="C231" i="26" s="1"/>
  <c r="N230" i="26"/>
  <c r="M230" i="26"/>
  <c r="K230" i="26"/>
  <c r="J230" i="26"/>
  <c r="H230" i="26"/>
  <c r="G230" i="26"/>
  <c r="I230" i="26" s="1"/>
  <c r="F230" i="26"/>
  <c r="E230" i="26"/>
  <c r="D230" i="26"/>
  <c r="O229" i="26"/>
  <c r="L229" i="26"/>
  <c r="I229" i="26"/>
  <c r="F229" i="26"/>
  <c r="C229" i="26"/>
  <c r="O228" i="26"/>
  <c r="L228" i="26"/>
  <c r="I228" i="26"/>
  <c r="F228" i="26"/>
  <c r="C228" i="26" s="1"/>
  <c r="O227" i="26"/>
  <c r="L227" i="26"/>
  <c r="I227" i="26"/>
  <c r="F227" i="26"/>
  <c r="C227" i="26" s="1"/>
  <c r="O226" i="26"/>
  <c r="L226" i="26"/>
  <c r="C226" i="26" s="1"/>
  <c r="I226" i="26"/>
  <c r="F226" i="26"/>
  <c r="O225" i="26"/>
  <c r="L225" i="26"/>
  <c r="I225" i="26"/>
  <c r="F225" i="26"/>
  <c r="C225" i="26"/>
  <c r="O224" i="26"/>
  <c r="L224" i="26"/>
  <c r="I224" i="26"/>
  <c r="F224" i="26"/>
  <c r="C224" i="26" s="1"/>
  <c r="O223" i="26"/>
  <c r="L223" i="26"/>
  <c r="I223" i="26"/>
  <c r="F223" i="26"/>
  <c r="C223" i="26" s="1"/>
  <c r="O222" i="26"/>
  <c r="L222" i="26"/>
  <c r="C222" i="26" s="1"/>
  <c r="I222" i="26"/>
  <c r="F222" i="26"/>
  <c r="O221" i="26"/>
  <c r="L221" i="26"/>
  <c r="I221" i="26"/>
  <c r="F221" i="26"/>
  <c r="C221" i="26"/>
  <c r="O220" i="26"/>
  <c r="L220" i="26"/>
  <c r="I220" i="26"/>
  <c r="F220" i="26"/>
  <c r="C220" i="26" s="1"/>
  <c r="N219" i="26"/>
  <c r="M219" i="26"/>
  <c r="O219" i="26" s="1"/>
  <c r="K219" i="26"/>
  <c r="J219" i="26"/>
  <c r="L219" i="26" s="1"/>
  <c r="I219" i="26"/>
  <c r="H219" i="26"/>
  <c r="G219" i="26"/>
  <c r="E219" i="26"/>
  <c r="F219" i="26" s="1"/>
  <c r="C219" i="26" s="1"/>
  <c r="D219" i="26"/>
  <c r="O218" i="26"/>
  <c r="L218" i="26"/>
  <c r="C218" i="26" s="1"/>
  <c r="I218" i="26"/>
  <c r="F218" i="26"/>
  <c r="O217" i="26"/>
  <c r="L217" i="26"/>
  <c r="I217" i="26"/>
  <c r="F217" i="26"/>
  <c r="C217" i="26"/>
  <c r="O216" i="26"/>
  <c r="L216" i="26"/>
  <c r="I216" i="26"/>
  <c r="F216" i="26"/>
  <c r="C216" i="26" s="1"/>
  <c r="O215" i="26"/>
  <c r="L215" i="26"/>
  <c r="I215" i="26"/>
  <c r="F215" i="26"/>
  <c r="C215" i="26" s="1"/>
  <c r="O214" i="26"/>
  <c r="L214" i="26"/>
  <c r="C214" i="26" s="1"/>
  <c r="I214" i="26"/>
  <c r="F214" i="26"/>
  <c r="O213" i="26"/>
  <c r="L213" i="26"/>
  <c r="I213" i="26"/>
  <c r="F213" i="26"/>
  <c r="C213" i="26"/>
  <c r="O212" i="26"/>
  <c r="L212" i="26"/>
  <c r="I212" i="26"/>
  <c r="F212" i="26"/>
  <c r="C212" i="26" s="1"/>
  <c r="O211" i="26"/>
  <c r="L211" i="26"/>
  <c r="I211" i="26"/>
  <c r="F211" i="26"/>
  <c r="C211" i="26" s="1"/>
  <c r="O210" i="26"/>
  <c r="L210" i="26"/>
  <c r="C210" i="26" s="1"/>
  <c r="I210" i="26"/>
  <c r="F210" i="26"/>
  <c r="O209" i="26"/>
  <c r="C209" i="26" s="1"/>
  <c r="L209" i="26"/>
  <c r="I209" i="26"/>
  <c r="F209" i="26"/>
  <c r="N208" i="26"/>
  <c r="M208" i="26"/>
  <c r="O208" i="26" s="1"/>
  <c r="L208" i="26"/>
  <c r="K208" i="26"/>
  <c r="K207" i="26" s="1"/>
  <c r="J208" i="26"/>
  <c r="H208" i="26"/>
  <c r="G208" i="26"/>
  <c r="G207" i="26" s="1"/>
  <c r="E208" i="26"/>
  <c r="D208" i="26"/>
  <c r="M207" i="26"/>
  <c r="E207" i="26"/>
  <c r="O206" i="26"/>
  <c r="L206" i="26"/>
  <c r="C206" i="26" s="1"/>
  <c r="I206" i="26"/>
  <c r="F206" i="26"/>
  <c r="O205" i="26"/>
  <c r="L205" i="26"/>
  <c r="I205" i="26"/>
  <c r="F205" i="26"/>
  <c r="C205" i="26"/>
  <c r="O204" i="26"/>
  <c r="L204" i="26"/>
  <c r="I204" i="26"/>
  <c r="F204" i="26"/>
  <c r="C204" i="26" s="1"/>
  <c r="O203" i="26"/>
  <c r="L203" i="26"/>
  <c r="I203" i="26"/>
  <c r="F203" i="26"/>
  <c r="O202" i="26"/>
  <c r="L202" i="26"/>
  <c r="C202" i="26" s="1"/>
  <c r="I202" i="26"/>
  <c r="F202" i="26"/>
  <c r="O201" i="26"/>
  <c r="N201" i="26"/>
  <c r="M201" i="26"/>
  <c r="K201" i="26"/>
  <c r="J201" i="26"/>
  <c r="H201" i="26"/>
  <c r="H199" i="26" s="1"/>
  <c r="G201" i="26"/>
  <c r="E201" i="26"/>
  <c r="D201" i="26"/>
  <c r="F201" i="26" s="1"/>
  <c r="O200" i="26"/>
  <c r="L200" i="26"/>
  <c r="I200" i="26"/>
  <c r="F200" i="26"/>
  <c r="C200" i="26" s="1"/>
  <c r="N199" i="26"/>
  <c r="M199" i="26"/>
  <c r="J199" i="26"/>
  <c r="E199" i="26"/>
  <c r="E198" i="26" s="1"/>
  <c r="O196" i="26"/>
  <c r="L196" i="26"/>
  <c r="I196" i="26"/>
  <c r="F196" i="26"/>
  <c r="C196" i="26" s="1"/>
  <c r="N195" i="26"/>
  <c r="M195" i="26"/>
  <c r="K195" i="26"/>
  <c r="J195" i="26"/>
  <c r="L195" i="26" s="1"/>
  <c r="I195" i="26"/>
  <c r="H195" i="26"/>
  <c r="H194" i="26" s="1"/>
  <c r="G195" i="26"/>
  <c r="E195" i="26"/>
  <c r="D195" i="26"/>
  <c r="D194" i="26" s="1"/>
  <c r="N194" i="26"/>
  <c r="K194" i="26"/>
  <c r="J194" i="26"/>
  <c r="L194" i="26" s="1"/>
  <c r="G194" i="26"/>
  <c r="I194" i="26" s="1"/>
  <c r="O193" i="26"/>
  <c r="L193" i="26"/>
  <c r="I193" i="26"/>
  <c r="F193" i="26"/>
  <c r="C193" i="26"/>
  <c r="O192" i="26"/>
  <c r="L192" i="26"/>
  <c r="I192" i="26"/>
  <c r="F192" i="26"/>
  <c r="C192" i="26" s="1"/>
  <c r="N191" i="26"/>
  <c r="M191" i="26"/>
  <c r="K191" i="26"/>
  <c r="J191" i="26"/>
  <c r="L191" i="26" s="1"/>
  <c r="I191" i="26"/>
  <c r="H191" i="26"/>
  <c r="H190" i="26" s="1"/>
  <c r="G191" i="26"/>
  <c r="E191" i="26"/>
  <c r="D191" i="26"/>
  <c r="N190" i="26"/>
  <c r="K190" i="26"/>
  <c r="G190" i="26"/>
  <c r="O189" i="26"/>
  <c r="L189" i="26"/>
  <c r="I189" i="26"/>
  <c r="F189" i="26"/>
  <c r="C189" i="26"/>
  <c r="O188" i="26"/>
  <c r="L188" i="26"/>
  <c r="G188" i="26"/>
  <c r="F188" i="26"/>
  <c r="N187" i="26"/>
  <c r="O187" i="26" s="1"/>
  <c r="M187" i="26"/>
  <c r="K187" i="26"/>
  <c r="J187" i="26"/>
  <c r="L187" i="26" s="1"/>
  <c r="H187" i="26"/>
  <c r="F187" i="26"/>
  <c r="E187" i="26"/>
  <c r="D187" i="26"/>
  <c r="O186" i="26"/>
  <c r="L186" i="26"/>
  <c r="I186" i="26"/>
  <c r="F186" i="26"/>
  <c r="C186" i="26"/>
  <c r="O185" i="26"/>
  <c r="L185" i="26"/>
  <c r="I185" i="26"/>
  <c r="F185" i="26"/>
  <c r="C185" i="26" s="1"/>
  <c r="O184" i="26"/>
  <c r="L184" i="26"/>
  <c r="I184" i="26"/>
  <c r="F184" i="26"/>
  <c r="C184" i="26" s="1"/>
  <c r="O183" i="26"/>
  <c r="L183" i="26"/>
  <c r="C183" i="26" s="1"/>
  <c r="I183" i="26"/>
  <c r="F183" i="26"/>
  <c r="O182" i="26"/>
  <c r="N182" i="26"/>
  <c r="M182" i="26"/>
  <c r="K182" i="26"/>
  <c r="L182" i="26" s="1"/>
  <c r="J182" i="26"/>
  <c r="H182" i="26"/>
  <c r="G182" i="26"/>
  <c r="I182" i="26" s="1"/>
  <c r="E182" i="26"/>
  <c r="D182" i="26"/>
  <c r="F182" i="26" s="1"/>
  <c r="C182" i="26"/>
  <c r="O181" i="26"/>
  <c r="L181" i="26"/>
  <c r="I181" i="26"/>
  <c r="F181" i="26"/>
  <c r="C181" i="26" s="1"/>
  <c r="O180" i="26"/>
  <c r="L180" i="26"/>
  <c r="I180" i="26"/>
  <c r="F180" i="26"/>
  <c r="C180" i="26" s="1"/>
  <c r="O179" i="26"/>
  <c r="L179" i="26"/>
  <c r="C179" i="26" s="1"/>
  <c r="I179" i="26"/>
  <c r="F179" i="26"/>
  <c r="O178" i="26"/>
  <c r="N178" i="26"/>
  <c r="N177" i="26" s="1"/>
  <c r="N176" i="26" s="1"/>
  <c r="M178" i="26"/>
  <c r="K178" i="26"/>
  <c r="J178" i="26"/>
  <c r="J177" i="26" s="1"/>
  <c r="J176" i="26" s="1"/>
  <c r="H178" i="26"/>
  <c r="G178" i="26"/>
  <c r="E178" i="26"/>
  <c r="D178" i="26"/>
  <c r="F178" i="26" s="1"/>
  <c r="M177" i="26"/>
  <c r="O177" i="26" s="1"/>
  <c r="H177" i="26"/>
  <c r="H176" i="26" s="1"/>
  <c r="E177" i="26"/>
  <c r="D177" i="26"/>
  <c r="M176" i="26"/>
  <c r="O176" i="26" s="1"/>
  <c r="E176" i="26"/>
  <c r="O175" i="26"/>
  <c r="L175" i="26"/>
  <c r="C175" i="26" s="1"/>
  <c r="I175" i="26"/>
  <c r="F175" i="26"/>
  <c r="O174" i="26"/>
  <c r="L174" i="26"/>
  <c r="I174" i="26"/>
  <c r="F174" i="26"/>
  <c r="C174" i="26"/>
  <c r="O173" i="26"/>
  <c r="L173" i="26"/>
  <c r="I173" i="26"/>
  <c r="F173" i="26"/>
  <c r="C173" i="26" s="1"/>
  <c r="O172" i="26"/>
  <c r="L172" i="26"/>
  <c r="I172" i="26"/>
  <c r="F172" i="26"/>
  <c r="C172" i="26" s="1"/>
  <c r="O171" i="26"/>
  <c r="L171" i="26"/>
  <c r="C171" i="26" s="1"/>
  <c r="I171" i="26"/>
  <c r="F171" i="26"/>
  <c r="O170" i="26"/>
  <c r="L170" i="26"/>
  <c r="I170" i="26"/>
  <c r="F170" i="26"/>
  <c r="C170" i="26"/>
  <c r="N169" i="26"/>
  <c r="M169" i="26"/>
  <c r="O169" i="26" s="1"/>
  <c r="L169" i="26"/>
  <c r="K169" i="26"/>
  <c r="K168" i="26" s="1"/>
  <c r="J169" i="26"/>
  <c r="H169" i="26"/>
  <c r="G169" i="26"/>
  <c r="G168" i="26" s="1"/>
  <c r="E169" i="26"/>
  <c r="D169" i="26"/>
  <c r="N168" i="26"/>
  <c r="M168" i="26"/>
  <c r="O168" i="26" s="1"/>
  <c r="J168" i="26"/>
  <c r="E168" i="26"/>
  <c r="O167" i="26"/>
  <c r="L167" i="26"/>
  <c r="C167" i="26" s="1"/>
  <c r="I167" i="26"/>
  <c r="F167" i="26"/>
  <c r="O166" i="26"/>
  <c r="L166" i="26"/>
  <c r="I166" i="26"/>
  <c r="F166" i="26"/>
  <c r="C166" i="26"/>
  <c r="O165" i="26"/>
  <c r="L165" i="26"/>
  <c r="I165" i="26"/>
  <c r="F165" i="26"/>
  <c r="C165" i="26" s="1"/>
  <c r="O164" i="26"/>
  <c r="L164" i="26"/>
  <c r="I164" i="26"/>
  <c r="F164" i="26"/>
  <c r="C164" i="26" s="1"/>
  <c r="N163" i="26"/>
  <c r="O163" i="26" s="1"/>
  <c r="M163" i="26"/>
  <c r="K163" i="26"/>
  <c r="J163" i="26"/>
  <c r="L163" i="26" s="1"/>
  <c r="H163" i="26"/>
  <c r="G163" i="26"/>
  <c r="I163" i="26" s="1"/>
  <c r="F163" i="26"/>
  <c r="E163" i="26"/>
  <c r="D163" i="26"/>
  <c r="O162" i="26"/>
  <c r="L162" i="26"/>
  <c r="I162" i="26"/>
  <c r="F162" i="26"/>
  <c r="C162" i="26"/>
  <c r="O161" i="26"/>
  <c r="L161" i="26"/>
  <c r="I161" i="26"/>
  <c r="F161" i="26"/>
  <c r="C161" i="26" s="1"/>
  <c r="O160" i="26"/>
  <c r="L160" i="26"/>
  <c r="I160" i="26"/>
  <c r="F160" i="26"/>
  <c r="O159" i="26"/>
  <c r="L159" i="26"/>
  <c r="C159" i="26" s="1"/>
  <c r="I159" i="26"/>
  <c r="F159" i="26"/>
  <c r="O158" i="26"/>
  <c r="L158" i="26"/>
  <c r="I158" i="26"/>
  <c r="F158" i="26"/>
  <c r="C158" i="26"/>
  <c r="O157" i="26"/>
  <c r="L157" i="26"/>
  <c r="I157" i="26"/>
  <c r="F157" i="26"/>
  <c r="C157" i="26" s="1"/>
  <c r="O156" i="26"/>
  <c r="L156" i="26"/>
  <c r="I156" i="26"/>
  <c r="F156" i="26"/>
  <c r="C156" i="26" s="1"/>
  <c r="O155" i="26"/>
  <c r="L155" i="26"/>
  <c r="C155" i="26" s="1"/>
  <c r="I155" i="26"/>
  <c r="F155" i="26"/>
  <c r="O154" i="26"/>
  <c r="N154" i="26"/>
  <c r="M154" i="26"/>
  <c r="K154" i="26"/>
  <c r="L154" i="26" s="1"/>
  <c r="J154" i="26"/>
  <c r="H154" i="26"/>
  <c r="G154" i="26"/>
  <c r="I154" i="26" s="1"/>
  <c r="E154" i="26"/>
  <c r="D154" i="26"/>
  <c r="F154" i="26" s="1"/>
  <c r="C154" i="26"/>
  <c r="O153" i="26"/>
  <c r="L153" i="26"/>
  <c r="I153" i="26"/>
  <c r="F153" i="26"/>
  <c r="C153" i="26" s="1"/>
  <c r="O152" i="26"/>
  <c r="L152" i="26"/>
  <c r="I152" i="26"/>
  <c r="F152" i="26"/>
  <c r="C152" i="26" s="1"/>
  <c r="O151" i="26"/>
  <c r="L151" i="26"/>
  <c r="C151" i="26" s="1"/>
  <c r="I151" i="26"/>
  <c r="F151" i="26"/>
  <c r="O150" i="26"/>
  <c r="L150" i="26"/>
  <c r="I150" i="26"/>
  <c r="F150" i="26"/>
  <c r="C150" i="26"/>
  <c r="O149" i="26"/>
  <c r="L149" i="26"/>
  <c r="I149" i="26"/>
  <c r="F149" i="26"/>
  <c r="C149" i="26" s="1"/>
  <c r="O148" i="26"/>
  <c r="L148" i="26"/>
  <c r="I148" i="26"/>
  <c r="F148" i="26"/>
  <c r="N147" i="26"/>
  <c r="O147" i="26" s="1"/>
  <c r="M147" i="26"/>
  <c r="K147" i="26"/>
  <c r="J147" i="26"/>
  <c r="L147" i="26" s="1"/>
  <c r="H147" i="26"/>
  <c r="G147" i="26"/>
  <c r="I147" i="26" s="1"/>
  <c r="F147" i="26"/>
  <c r="C147" i="26" s="1"/>
  <c r="E147" i="26"/>
  <c r="D147" i="26"/>
  <c r="O146" i="26"/>
  <c r="L146" i="26"/>
  <c r="I146" i="26"/>
  <c r="F146" i="26"/>
  <c r="C146" i="26"/>
  <c r="O145" i="26"/>
  <c r="L145" i="26"/>
  <c r="I145" i="26"/>
  <c r="F145" i="26"/>
  <c r="C145" i="26" s="1"/>
  <c r="N144" i="26"/>
  <c r="M144" i="26"/>
  <c r="K144" i="26"/>
  <c r="J144" i="26"/>
  <c r="L144" i="26" s="1"/>
  <c r="I144" i="26"/>
  <c r="H144" i="26"/>
  <c r="G144" i="26"/>
  <c r="E144" i="26"/>
  <c r="D144" i="26"/>
  <c r="O143" i="26"/>
  <c r="L143" i="26"/>
  <c r="C143" i="26" s="1"/>
  <c r="I143" i="26"/>
  <c r="F143" i="26"/>
  <c r="O142" i="26"/>
  <c r="L142" i="26"/>
  <c r="I142" i="26"/>
  <c r="F142" i="26"/>
  <c r="C142" i="26"/>
  <c r="O141" i="26"/>
  <c r="L141" i="26"/>
  <c r="I141" i="26"/>
  <c r="F141" i="26"/>
  <c r="C141" i="26" s="1"/>
  <c r="O140" i="26"/>
  <c r="L140" i="26"/>
  <c r="I140" i="26"/>
  <c r="F140" i="26"/>
  <c r="N139" i="26"/>
  <c r="O139" i="26" s="1"/>
  <c r="M139" i="26"/>
  <c r="K139" i="26"/>
  <c r="J139" i="26"/>
  <c r="L139" i="26" s="1"/>
  <c r="H139" i="26"/>
  <c r="G139" i="26"/>
  <c r="I139" i="26" s="1"/>
  <c r="F139" i="26"/>
  <c r="C139" i="26" s="1"/>
  <c r="E139" i="26"/>
  <c r="D139" i="26"/>
  <c r="O138" i="26"/>
  <c r="L138" i="26"/>
  <c r="I138" i="26"/>
  <c r="F138" i="26"/>
  <c r="C138" i="26"/>
  <c r="O137" i="26"/>
  <c r="L137" i="26"/>
  <c r="I137" i="26"/>
  <c r="F137" i="26"/>
  <c r="C137" i="26" s="1"/>
  <c r="O136" i="26"/>
  <c r="L136" i="26"/>
  <c r="I136" i="26"/>
  <c r="F136" i="26"/>
  <c r="C136" i="26" s="1"/>
  <c r="O135" i="26"/>
  <c r="L135" i="26"/>
  <c r="C135" i="26" s="1"/>
  <c r="I135" i="26"/>
  <c r="F135" i="26"/>
  <c r="O134" i="26"/>
  <c r="N134" i="26"/>
  <c r="M134" i="26"/>
  <c r="K134" i="26"/>
  <c r="J134" i="26"/>
  <c r="J133" i="26" s="1"/>
  <c r="H134" i="26"/>
  <c r="G134" i="26"/>
  <c r="E134" i="26"/>
  <c r="D134" i="26"/>
  <c r="F134" i="26" s="1"/>
  <c r="H133" i="26"/>
  <c r="D133" i="26"/>
  <c r="O132" i="26"/>
  <c r="L132" i="26"/>
  <c r="I132" i="26"/>
  <c r="F132" i="26"/>
  <c r="C132" i="26" s="1"/>
  <c r="N131" i="26"/>
  <c r="O131" i="26" s="1"/>
  <c r="M131" i="26"/>
  <c r="K131" i="26"/>
  <c r="J131" i="26"/>
  <c r="L131" i="26" s="1"/>
  <c r="H131" i="26"/>
  <c r="G131" i="26"/>
  <c r="I131" i="26" s="1"/>
  <c r="F131" i="26"/>
  <c r="E131" i="26"/>
  <c r="D131" i="26"/>
  <c r="O130" i="26"/>
  <c r="L130" i="26"/>
  <c r="I130" i="26"/>
  <c r="F130" i="26"/>
  <c r="C130" i="26"/>
  <c r="O129" i="26"/>
  <c r="L129" i="26"/>
  <c r="I129" i="26"/>
  <c r="F129" i="26"/>
  <c r="C129" i="26" s="1"/>
  <c r="O128" i="26"/>
  <c r="L128" i="26"/>
  <c r="I128" i="26"/>
  <c r="F128" i="26"/>
  <c r="C128" i="26" s="1"/>
  <c r="O127" i="26"/>
  <c r="L127" i="26"/>
  <c r="C127" i="26" s="1"/>
  <c r="I127" i="26"/>
  <c r="F127" i="26"/>
  <c r="O126" i="26"/>
  <c r="L126" i="26"/>
  <c r="I126" i="26"/>
  <c r="F126" i="26"/>
  <c r="C126" i="26"/>
  <c r="N125" i="26"/>
  <c r="M125" i="26"/>
  <c r="O125" i="26" s="1"/>
  <c r="L125" i="26"/>
  <c r="K125" i="26"/>
  <c r="J125" i="26"/>
  <c r="H125" i="26"/>
  <c r="G125" i="26"/>
  <c r="E125" i="26"/>
  <c r="D125" i="26"/>
  <c r="O124" i="26"/>
  <c r="L124" i="26"/>
  <c r="I124" i="26"/>
  <c r="F124" i="26"/>
  <c r="C124" i="26" s="1"/>
  <c r="O123" i="26"/>
  <c r="L123" i="26"/>
  <c r="C123" i="26" s="1"/>
  <c r="I123" i="26"/>
  <c r="F123" i="26"/>
  <c r="O122" i="26"/>
  <c r="L122" i="26"/>
  <c r="I122" i="26"/>
  <c r="F122" i="26"/>
  <c r="C122" i="26"/>
  <c r="O121" i="26"/>
  <c r="L121" i="26"/>
  <c r="I121" i="26"/>
  <c r="F121" i="26"/>
  <c r="C121" i="26" s="1"/>
  <c r="O120" i="26"/>
  <c r="L120" i="26"/>
  <c r="I120" i="26"/>
  <c r="F120" i="26"/>
  <c r="N119" i="26"/>
  <c r="O119" i="26" s="1"/>
  <c r="M119" i="26"/>
  <c r="K119" i="26"/>
  <c r="J119" i="26"/>
  <c r="L119" i="26" s="1"/>
  <c r="H119" i="26"/>
  <c r="G119" i="26"/>
  <c r="I119" i="26" s="1"/>
  <c r="F119" i="26"/>
  <c r="C119" i="26" s="1"/>
  <c r="E119" i="26"/>
  <c r="D119" i="26"/>
  <c r="O118" i="26"/>
  <c r="C118" i="26" s="1"/>
  <c r="L118" i="26"/>
  <c r="I118" i="26"/>
  <c r="F118" i="26"/>
  <c r="O117" i="26"/>
  <c r="L117" i="26"/>
  <c r="I117" i="26"/>
  <c r="F117" i="26"/>
  <c r="C117" i="26" s="1"/>
  <c r="O116" i="26"/>
  <c r="L116" i="26"/>
  <c r="I116" i="26"/>
  <c r="F116" i="26"/>
  <c r="C116" i="26" s="1"/>
  <c r="N115" i="26"/>
  <c r="O115" i="26" s="1"/>
  <c r="M115" i="26"/>
  <c r="K115" i="26"/>
  <c r="J115" i="26"/>
  <c r="L115" i="26" s="1"/>
  <c r="H115" i="26"/>
  <c r="G115" i="26"/>
  <c r="I115" i="26" s="1"/>
  <c r="F115" i="26"/>
  <c r="E115" i="26"/>
  <c r="D115" i="26"/>
  <c r="O114" i="26"/>
  <c r="L114" i="26"/>
  <c r="I114" i="26"/>
  <c r="F114" i="26"/>
  <c r="C114" i="26"/>
  <c r="O113" i="26"/>
  <c r="L113" i="26"/>
  <c r="I113" i="26"/>
  <c r="F113" i="26"/>
  <c r="C113" i="26" s="1"/>
  <c r="O112" i="26"/>
  <c r="L112" i="26"/>
  <c r="I112" i="26"/>
  <c r="F112" i="26"/>
  <c r="O111" i="26"/>
  <c r="L111" i="26"/>
  <c r="C111" i="26" s="1"/>
  <c r="I111" i="26"/>
  <c r="F111" i="26"/>
  <c r="O110" i="26"/>
  <c r="L110" i="26"/>
  <c r="I110" i="26"/>
  <c r="F110" i="26"/>
  <c r="C110" i="26"/>
  <c r="O109" i="26"/>
  <c r="L109" i="26"/>
  <c r="I109" i="26"/>
  <c r="F109" i="26"/>
  <c r="C109" i="26" s="1"/>
  <c r="O108" i="26"/>
  <c r="L108" i="26"/>
  <c r="I108" i="26"/>
  <c r="F108" i="26"/>
  <c r="C108" i="26" s="1"/>
  <c r="O107" i="26"/>
  <c r="L107" i="26"/>
  <c r="C107" i="26" s="1"/>
  <c r="I107" i="26"/>
  <c r="F107" i="26"/>
  <c r="O106" i="26"/>
  <c r="N106" i="26"/>
  <c r="M106" i="26"/>
  <c r="K106" i="26"/>
  <c r="L106" i="26" s="1"/>
  <c r="J106" i="26"/>
  <c r="H106" i="26"/>
  <c r="G106" i="26"/>
  <c r="I106" i="26" s="1"/>
  <c r="E106" i="26"/>
  <c r="D106" i="26"/>
  <c r="F106" i="26" s="1"/>
  <c r="C106" i="26"/>
  <c r="O105" i="26"/>
  <c r="L105" i="26"/>
  <c r="I105" i="26"/>
  <c r="F105" i="26"/>
  <c r="C105" i="26" s="1"/>
  <c r="O104" i="26"/>
  <c r="L104" i="26"/>
  <c r="I104" i="26"/>
  <c r="F104" i="26"/>
  <c r="C104" i="26" s="1"/>
  <c r="O103" i="26"/>
  <c r="L103" i="26"/>
  <c r="C103" i="26" s="1"/>
  <c r="I103" i="26"/>
  <c r="F103" i="26"/>
  <c r="O102" i="26"/>
  <c r="L102" i="26"/>
  <c r="I102" i="26"/>
  <c r="F102" i="26"/>
  <c r="C102" i="26"/>
  <c r="O101" i="26"/>
  <c r="L101" i="26"/>
  <c r="I101" i="26"/>
  <c r="F101" i="26"/>
  <c r="C101" i="26" s="1"/>
  <c r="O100" i="26"/>
  <c r="L100" i="26"/>
  <c r="I100" i="26"/>
  <c r="F100" i="26"/>
  <c r="O99" i="26"/>
  <c r="L99" i="26"/>
  <c r="C99" i="26" s="1"/>
  <c r="I99" i="26"/>
  <c r="F99" i="26"/>
  <c r="O98" i="26"/>
  <c r="N98" i="26"/>
  <c r="M98" i="26"/>
  <c r="K98" i="26"/>
  <c r="L98" i="26" s="1"/>
  <c r="J98" i="26"/>
  <c r="H98" i="26"/>
  <c r="G98" i="26"/>
  <c r="I98" i="26" s="1"/>
  <c r="C98" i="26" s="1"/>
  <c r="E98" i="26"/>
  <c r="D98" i="26"/>
  <c r="F98" i="26" s="1"/>
  <c r="O97" i="26"/>
  <c r="L97" i="26"/>
  <c r="I97" i="26"/>
  <c r="F97" i="26"/>
  <c r="C97" i="26" s="1"/>
  <c r="O96" i="26"/>
  <c r="L96" i="26"/>
  <c r="I96" i="26"/>
  <c r="F96" i="26"/>
  <c r="C96" i="26" s="1"/>
  <c r="O95" i="26"/>
  <c r="L95" i="26"/>
  <c r="C95" i="26" s="1"/>
  <c r="I95" i="26"/>
  <c r="F95" i="26"/>
  <c r="O94" i="26"/>
  <c r="L94" i="26"/>
  <c r="I94" i="26"/>
  <c r="F94" i="26"/>
  <c r="C94" i="26"/>
  <c r="O93" i="26"/>
  <c r="L93" i="26"/>
  <c r="I93" i="26"/>
  <c r="F93" i="26"/>
  <c r="C93" i="26" s="1"/>
  <c r="N92" i="26"/>
  <c r="M92" i="26"/>
  <c r="O92" i="26" s="1"/>
  <c r="K92" i="26"/>
  <c r="J92" i="26"/>
  <c r="L92" i="26" s="1"/>
  <c r="I92" i="26"/>
  <c r="H92" i="26"/>
  <c r="G92" i="26"/>
  <c r="E92" i="26"/>
  <c r="F92" i="26" s="1"/>
  <c r="C92" i="26" s="1"/>
  <c r="D92" i="26"/>
  <c r="O91" i="26"/>
  <c r="L91" i="26"/>
  <c r="C91" i="26" s="1"/>
  <c r="I91" i="26"/>
  <c r="F91" i="26"/>
  <c r="O90" i="26"/>
  <c r="L90" i="26"/>
  <c r="I90" i="26"/>
  <c r="F90" i="26"/>
  <c r="C90" i="26"/>
  <c r="O89" i="26"/>
  <c r="L89" i="26"/>
  <c r="I89" i="26"/>
  <c r="F89" i="26"/>
  <c r="C89" i="26" s="1"/>
  <c r="O88" i="26"/>
  <c r="L88" i="26"/>
  <c r="I88" i="26"/>
  <c r="F88" i="26"/>
  <c r="C88" i="26" s="1"/>
  <c r="N87" i="26"/>
  <c r="M87" i="26"/>
  <c r="M86" i="26" s="1"/>
  <c r="K87" i="26"/>
  <c r="J87" i="26"/>
  <c r="H87" i="26"/>
  <c r="G87" i="26"/>
  <c r="I87" i="26" s="1"/>
  <c r="F87" i="26"/>
  <c r="E87" i="26"/>
  <c r="D87" i="26"/>
  <c r="O85" i="26"/>
  <c r="L85" i="26"/>
  <c r="I85" i="26"/>
  <c r="F85" i="26"/>
  <c r="C85" i="26" s="1"/>
  <c r="O84" i="26"/>
  <c r="L84" i="26"/>
  <c r="I84" i="26"/>
  <c r="F84" i="26"/>
  <c r="C84" i="26" s="1"/>
  <c r="N83" i="26"/>
  <c r="O83" i="26" s="1"/>
  <c r="M83" i="26"/>
  <c r="K83" i="26"/>
  <c r="J83" i="26"/>
  <c r="L83" i="26" s="1"/>
  <c r="H83" i="26"/>
  <c r="G83" i="26"/>
  <c r="I83" i="26" s="1"/>
  <c r="F83" i="26"/>
  <c r="E83" i="26"/>
  <c r="D83" i="26"/>
  <c r="O82" i="26"/>
  <c r="L82" i="26"/>
  <c r="I82" i="26"/>
  <c r="F82" i="26"/>
  <c r="C82" i="26"/>
  <c r="O81" i="26"/>
  <c r="L81" i="26"/>
  <c r="I81" i="26"/>
  <c r="F81" i="26"/>
  <c r="C81" i="26" s="1"/>
  <c r="N80" i="26"/>
  <c r="M80" i="26"/>
  <c r="K80" i="26"/>
  <c r="J80" i="26"/>
  <c r="L80" i="26" s="1"/>
  <c r="I80" i="26"/>
  <c r="H80" i="26"/>
  <c r="H79" i="26" s="1"/>
  <c r="G80" i="26"/>
  <c r="E80" i="26"/>
  <c r="D80" i="26"/>
  <c r="D79" i="26" s="1"/>
  <c r="K79" i="26"/>
  <c r="G79" i="26"/>
  <c r="O77" i="26"/>
  <c r="L77" i="26"/>
  <c r="I77" i="26"/>
  <c r="F77" i="26"/>
  <c r="O76" i="26"/>
  <c r="L76" i="26"/>
  <c r="I76" i="26"/>
  <c r="F76" i="26"/>
  <c r="O75" i="26"/>
  <c r="L75" i="26"/>
  <c r="C75" i="26" s="1"/>
  <c r="I75" i="26"/>
  <c r="F75" i="26"/>
  <c r="O74" i="26"/>
  <c r="C74" i="26" s="1"/>
  <c r="L74" i="26"/>
  <c r="I74" i="26"/>
  <c r="F74" i="26"/>
  <c r="O73" i="26"/>
  <c r="L73" i="26"/>
  <c r="I73" i="26"/>
  <c r="F73" i="26"/>
  <c r="C73" i="26" s="1"/>
  <c r="N72" i="26"/>
  <c r="N70" i="26" s="1"/>
  <c r="M72" i="26"/>
  <c r="K72" i="26"/>
  <c r="J72" i="26"/>
  <c r="L72" i="26" s="1"/>
  <c r="I72" i="26"/>
  <c r="H72" i="26"/>
  <c r="G72" i="26"/>
  <c r="E72" i="26"/>
  <c r="E70" i="26" s="1"/>
  <c r="D72" i="26"/>
  <c r="O71" i="26"/>
  <c r="L71" i="26"/>
  <c r="C71" i="26" s="1"/>
  <c r="I71" i="26"/>
  <c r="F71" i="26"/>
  <c r="K70" i="26"/>
  <c r="H70" i="26"/>
  <c r="G70" i="26"/>
  <c r="I70" i="26" s="1"/>
  <c r="D70" i="26"/>
  <c r="F70" i="26" s="1"/>
  <c r="O69" i="26"/>
  <c r="L69" i="26"/>
  <c r="I69" i="26"/>
  <c r="F69" i="26"/>
  <c r="C69" i="26"/>
  <c r="O68" i="26"/>
  <c r="L68" i="26"/>
  <c r="I68" i="26"/>
  <c r="F68" i="26"/>
  <c r="C68" i="26" s="1"/>
  <c r="O67" i="26"/>
  <c r="L67" i="26"/>
  <c r="I67" i="26"/>
  <c r="C67" i="26" s="1"/>
  <c r="F67" i="26"/>
  <c r="O66" i="26"/>
  <c r="L66" i="26"/>
  <c r="C66" i="26" s="1"/>
  <c r="I66" i="26"/>
  <c r="F66" i="26"/>
  <c r="O65" i="26"/>
  <c r="C65" i="26" s="1"/>
  <c r="L65" i="26"/>
  <c r="I65" i="26"/>
  <c r="F65" i="26"/>
  <c r="O64" i="26"/>
  <c r="L64" i="26"/>
  <c r="I64" i="26"/>
  <c r="F64" i="26"/>
  <c r="C64" i="26" s="1"/>
  <c r="O63" i="26"/>
  <c r="C63" i="26" s="1"/>
  <c r="L63" i="26"/>
  <c r="I63" i="26"/>
  <c r="F63" i="26"/>
  <c r="O62" i="26"/>
  <c r="L62" i="26"/>
  <c r="I62" i="26"/>
  <c r="F62" i="26"/>
  <c r="C62" i="26" s="1"/>
  <c r="N61" i="26"/>
  <c r="M61" i="26"/>
  <c r="O61" i="26" s="1"/>
  <c r="K61" i="26"/>
  <c r="L61" i="26" s="1"/>
  <c r="J61" i="26"/>
  <c r="I61" i="26"/>
  <c r="H61" i="26"/>
  <c r="G61" i="26"/>
  <c r="E61" i="26"/>
  <c r="E57" i="26" s="1"/>
  <c r="E56" i="26" s="1"/>
  <c r="D61" i="26"/>
  <c r="F61" i="26" s="1"/>
  <c r="O60" i="26"/>
  <c r="L60" i="26"/>
  <c r="I60" i="26"/>
  <c r="F60" i="26"/>
  <c r="O59" i="26"/>
  <c r="L59" i="26"/>
  <c r="I59" i="26"/>
  <c r="C59" i="26" s="1"/>
  <c r="F59" i="26"/>
  <c r="N58" i="26"/>
  <c r="N57" i="26" s="1"/>
  <c r="N56" i="26" s="1"/>
  <c r="M58" i="26"/>
  <c r="K58" i="26"/>
  <c r="K57" i="26" s="1"/>
  <c r="K56" i="26" s="1"/>
  <c r="J58" i="26"/>
  <c r="J57" i="26" s="1"/>
  <c r="H58" i="26"/>
  <c r="G58" i="26"/>
  <c r="I58" i="26" s="1"/>
  <c r="F58" i="26"/>
  <c r="E58" i="26"/>
  <c r="D58" i="26"/>
  <c r="M57" i="26"/>
  <c r="O57" i="26" s="1"/>
  <c r="H57" i="26"/>
  <c r="H56" i="26" s="1"/>
  <c r="O50" i="26"/>
  <c r="C50" i="26"/>
  <c r="O49" i="26"/>
  <c r="C49" i="26"/>
  <c r="N48" i="26"/>
  <c r="M48" i="26"/>
  <c r="L47" i="26"/>
  <c r="I47" i="26"/>
  <c r="C47" i="26" s="1"/>
  <c r="F47" i="26"/>
  <c r="K46" i="26"/>
  <c r="J46" i="26"/>
  <c r="L46" i="26" s="1"/>
  <c r="H46" i="26"/>
  <c r="G46" i="26"/>
  <c r="I46" i="26" s="1"/>
  <c r="F46" i="26"/>
  <c r="C46" i="26" s="1"/>
  <c r="E46" i="26"/>
  <c r="D46" i="26"/>
  <c r="F45" i="26"/>
  <c r="C45" i="26" s="1"/>
  <c r="L44" i="26"/>
  <c r="C44" i="26"/>
  <c r="L43" i="26"/>
  <c r="C43" i="26" s="1"/>
  <c r="L42" i="26"/>
  <c r="C42" i="26"/>
  <c r="L41" i="26"/>
  <c r="C41" i="26" s="1"/>
  <c r="K40" i="26"/>
  <c r="J40" i="26"/>
  <c r="L40" i="26" s="1"/>
  <c r="C40" i="26"/>
  <c r="L39" i="26"/>
  <c r="C39" i="26"/>
  <c r="L38" i="26"/>
  <c r="C38" i="26"/>
  <c r="K37" i="26"/>
  <c r="J37" i="26"/>
  <c r="L37" i="26" s="1"/>
  <c r="C37" i="26"/>
  <c r="L36" i="26"/>
  <c r="C36" i="26"/>
  <c r="K35" i="26"/>
  <c r="L35" i="26" s="1"/>
  <c r="C35" i="26" s="1"/>
  <c r="J35" i="26"/>
  <c r="L34" i="26"/>
  <c r="C34" i="26"/>
  <c r="L33" i="26"/>
  <c r="C33" i="26"/>
  <c r="L32" i="26"/>
  <c r="C32" i="26"/>
  <c r="K31" i="26"/>
  <c r="K30" i="26" s="1"/>
  <c r="J31" i="26"/>
  <c r="J30" i="26"/>
  <c r="F29" i="26"/>
  <c r="C29" i="26"/>
  <c r="E28" i="26"/>
  <c r="E24" i="26" s="1"/>
  <c r="O27" i="26"/>
  <c r="L27" i="26"/>
  <c r="I27" i="26"/>
  <c r="F27" i="26"/>
  <c r="C27" i="26" s="1"/>
  <c r="O26" i="26"/>
  <c r="L26" i="26"/>
  <c r="I26" i="26"/>
  <c r="C26" i="26" s="1"/>
  <c r="F26" i="26"/>
  <c r="N25" i="26"/>
  <c r="O25" i="26" s="1"/>
  <c r="M25" i="26"/>
  <c r="M290" i="26" s="1"/>
  <c r="K25" i="26"/>
  <c r="K290" i="26" s="1"/>
  <c r="K289" i="26" s="1"/>
  <c r="J25" i="26"/>
  <c r="H25" i="26"/>
  <c r="H290" i="26" s="1"/>
  <c r="H289" i="26" s="1"/>
  <c r="G25" i="26"/>
  <c r="E25" i="26"/>
  <c r="E290" i="26" s="1"/>
  <c r="E289" i="26" s="1"/>
  <c r="D25" i="26"/>
  <c r="D290" i="26" s="1"/>
  <c r="D289" i="26" s="1"/>
  <c r="F289" i="26" s="1"/>
  <c r="M24" i="26"/>
  <c r="H288" i="36" l="1"/>
  <c r="H53" i="36"/>
  <c r="F198" i="36"/>
  <c r="C198" i="36" s="1"/>
  <c r="D197" i="36"/>
  <c r="O271" i="36"/>
  <c r="C271" i="36" s="1"/>
  <c r="M287" i="36"/>
  <c r="O287" i="36" s="1"/>
  <c r="J197" i="37"/>
  <c r="L197" i="37" s="1"/>
  <c r="L198" i="37"/>
  <c r="D55" i="37"/>
  <c r="F56" i="37"/>
  <c r="O233" i="37"/>
  <c r="M287" i="37"/>
  <c r="O287" i="37" s="1"/>
  <c r="F56" i="36"/>
  <c r="C56" i="36" s="1"/>
  <c r="D55" i="36"/>
  <c r="G55" i="37"/>
  <c r="I56" i="37"/>
  <c r="C78" i="37"/>
  <c r="D197" i="37"/>
  <c r="F198" i="37"/>
  <c r="L55" i="36"/>
  <c r="J54" i="36"/>
  <c r="D287" i="36"/>
  <c r="C57" i="37"/>
  <c r="F233" i="37"/>
  <c r="I198" i="37"/>
  <c r="G197" i="37"/>
  <c r="I197" i="37" s="1"/>
  <c r="G55" i="36"/>
  <c r="I56" i="36"/>
  <c r="I233" i="37"/>
  <c r="G287" i="37"/>
  <c r="I287" i="37" s="1"/>
  <c r="O55" i="36"/>
  <c r="M54" i="36"/>
  <c r="F233" i="36"/>
  <c r="E197" i="36"/>
  <c r="E54" i="36" s="1"/>
  <c r="E287" i="36"/>
  <c r="O56" i="37"/>
  <c r="M55" i="37"/>
  <c r="D287" i="37"/>
  <c r="F287" i="37" s="1"/>
  <c r="K197" i="36"/>
  <c r="L198" i="36"/>
  <c r="I233" i="36"/>
  <c r="G287" i="36"/>
  <c r="I287" i="36" s="1"/>
  <c r="G197" i="36"/>
  <c r="I197" i="36" s="1"/>
  <c r="I198" i="36"/>
  <c r="C86" i="37"/>
  <c r="E197" i="37"/>
  <c r="E54" i="37" s="1"/>
  <c r="K287" i="36"/>
  <c r="L287" i="36" s="1"/>
  <c r="L233" i="36"/>
  <c r="J55" i="37"/>
  <c r="M197" i="37"/>
  <c r="O197" i="37" s="1"/>
  <c r="L271" i="37"/>
  <c r="C271" i="37" s="1"/>
  <c r="J287" i="37"/>
  <c r="L287" i="37" s="1"/>
  <c r="N53" i="36"/>
  <c r="N288" i="36"/>
  <c r="H287" i="35"/>
  <c r="E287" i="35"/>
  <c r="E55" i="35"/>
  <c r="E54" i="35" s="1"/>
  <c r="O234" i="35"/>
  <c r="C234" i="35" s="1"/>
  <c r="M233" i="35"/>
  <c r="G190" i="35"/>
  <c r="I190" i="35" s="1"/>
  <c r="I272" i="35"/>
  <c r="K233" i="35"/>
  <c r="L254" i="35"/>
  <c r="J233" i="35"/>
  <c r="L234" i="35"/>
  <c r="M198" i="35"/>
  <c r="O199" i="35"/>
  <c r="I79" i="35"/>
  <c r="F207" i="35"/>
  <c r="D198" i="35"/>
  <c r="O133" i="35"/>
  <c r="F79" i="35"/>
  <c r="C79" i="35" s="1"/>
  <c r="D78" i="35"/>
  <c r="F78" i="35" s="1"/>
  <c r="J78" i="35"/>
  <c r="L78" i="35" s="1"/>
  <c r="I198" i="35"/>
  <c r="D271" i="35"/>
  <c r="F272" i="35"/>
  <c r="C272" i="35" s="1"/>
  <c r="C199" i="35"/>
  <c r="C177" i="35"/>
  <c r="G233" i="35"/>
  <c r="I254" i="35"/>
  <c r="C262" i="35"/>
  <c r="C290" i="35"/>
  <c r="C289" i="35" s="1"/>
  <c r="C230" i="35"/>
  <c r="F133" i="35"/>
  <c r="C133" i="35" s="1"/>
  <c r="C169" i="35"/>
  <c r="J56" i="35"/>
  <c r="M56" i="35"/>
  <c r="H55" i="35"/>
  <c r="F83" i="35"/>
  <c r="C83" i="35" s="1"/>
  <c r="J198" i="35"/>
  <c r="L207" i="35"/>
  <c r="N198" i="35"/>
  <c r="O207" i="35"/>
  <c r="C57" i="35"/>
  <c r="C291" i="35"/>
  <c r="K190" i="35"/>
  <c r="L190" i="35" s="1"/>
  <c r="C190" i="35" s="1"/>
  <c r="C86" i="35"/>
  <c r="L30" i="35"/>
  <c r="C30" i="35" s="1"/>
  <c r="J24" i="35"/>
  <c r="L24" i="35" s="1"/>
  <c r="J176" i="35"/>
  <c r="L176" i="35" s="1"/>
  <c r="C176" i="35" s="1"/>
  <c r="L177" i="35"/>
  <c r="C58" i="35"/>
  <c r="M78" i="35"/>
  <c r="O78" i="35" s="1"/>
  <c r="F56" i="35"/>
  <c r="H233" i="35"/>
  <c r="H197" i="35" s="1"/>
  <c r="G78" i="35"/>
  <c r="I168" i="26"/>
  <c r="L57" i="26"/>
  <c r="C61" i="26"/>
  <c r="O24" i="26"/>
  <c r="L30" i="26"/>
  <c r="C30" i="26" s="1"/>
  <c r="J56" i="26"/>
  <c r="H24" i="26"/>
  <c r="J24" i="26"/>
  <c r="D57" i="26"/>
  <c r="M79" i="26"/>
  <c r="O80" i="26"/>
  <c r="O87" i="26"/>
  <c r="N86" i="26"/>
  <c r="O86" i="26" s="1"/>
  <c r="F25" i="26"/>
  <c r="J70" i="26"/>
  <c r="L70" i="26" s="1"/>
  <c r="C70" i="26" s="1"/>
  <c r="I79" i="26"/>
  <c r="C83" i="26"/>
  <c r="G86" i="26"/>
  <c r="E86" i="26"/>
  <c r="J86" i="26"/>
  <c r="L86" i="26" s="1"/>
  <c r="L87" i="26"/>
  <c r="C115" i="26"/>
  <c r="G133" i="26"/>
  <c r="I133" i="26" s="1"/>
  <c r="I134" i="26"/>
  <c r="C134" i="26" s="1"/>
  <c r="C163" i="26"/>
  <c r="I169" i="26"/>
  <c r="H168" i="26"/>
  <c r="J190" i="26"/>
  <c r="L190" i="26" s="1"/>
  <c r="F191" i="26"/>
  <c r="O207" i="26"/>
  <c r="I208" i="26"/>
  <c r="H207" i="26"/>
  <c r="I207" i="26" s="1"/>
  <c r="N234" i="26"/>
  <c r="I236" i="26"/>
  <c r="H234" i="26"/>
  <c r="H233" i="26" s="1"/>
  <c r="F255" i="26"/>
  <c r="E254" i="26"/>
  <c r="F254" i="26" s="1"/>
  <c r="J261" i="26"/>
  <c r="L261" i="26" s="1"/>
  <c r="C261" i="26" s="1"/>
  <c r="L262" i="26"/>
  <c r="C282" i="26"/>
  <c r="J290" i="26"/>
  <c r="O290" i="27"/>
  <c r="O289" i="27" s="1"/>
  <c r="L31" i="27"/>
  <c r="C36" i="27"/>
  <c r="L35" i="27"/>
  <c r="C35" i="27" s="1"/>
  <c r="O48" i="27"/>
  <c r="F58" i="27"/>
  <c r="C59" i="27"/>
  <c r="F71" i="27"/>
  <c r="D70" i="27"/>
  <c r="J78" i="27"/>
  <c r="J55" i="27" s="1"/>
  <c r="J54" i="27" s="1"/>
  <c r="N86" i="27"/>
  <c r="F144" i="27"/>
  <c r="C144" i="27" s="1"/>
  <c r="C145" i="27"/>
  <c r="C169" i="27"/>
  <c r="F168" i="27"/>
  <c r="C168" i="27" s="1"/>
  <c r="F190" i="27"/>
  <c r="L168" i="26"/>
  <c r="N24" i="26"/>
  <c r="F72" i="26"/>
  <c r="C131" i="26"/>
  <c r="L58" i="26"/>
  <c r="K24" i="26"/>
  <c r="G290" i="26"/>
  <c r="I25" i="26"/>
  <c r="L25" i="26"/>
  <c r="L31" i="26"/>
  <c r="C31" i="26" s="1"/>
  <c r="O48" i="26"/>
  <c r="C48" i="26" s="1"/>
  <c r="G57" i="26"/>
  <c r="C60" i="26"/>
  <c r="O72" i="26"/>
  <c r="M70" i="26"/>
  <c r="O70" i="26" s="1"/>
  <c r="C76" i="26"/>
  <c r="C77" i="26"/>
  <c r="J79" i="26"/>
  <c r="F80" i="26"/>
  <c r="C80" i="26" s="1"/>
  <c r="E79" i="26"/>
  <c r="K86" i="26"/>
  <c r="C87" i="26"/>
  <c r="C100" i="26"/>
  <c r="C112" i="26"/>
  <c r="C120" i="26"/>
  <c r="I125" i="26"/>
  <c r="H86" i="26"/>
  <c r="H78" i="26" s="1"/>
  <c r="H55" i="26" s="1"/>
  <c r="H54" i="26" s="1"/>
  <c r="N133" i="26"/>
  <c r="C140" i="26"/>
  <c r="M133" i="26"/>
  <c r="O133" i="26" s="1"/>
  <c r="O144" i="26"/>
  <c r="C148" i="26"/>
  <c r="C160" i="26"/>
  <c r="D168" i="26"/>
  <c r="F168" i="26" s="1"/>
  <c r="C168" i="26" s="1"/>
  <c r="F169" i="26"/>
  <c r="C169" i="26" s="1"/>
  <c r="M194" i="26"/>
  <c r="O194" i="26" s="1"/>
  <c r="O195" i="26"/>
  <c r="M198" i="26"/>
  <c r="O199" i="26"/>
  <c r="L201" i="26"/>
  <c r="K199" i="26"/>
  <c r="K198" i="26" s="1"/>
  <c r="K197" i="26" s="1"/>
  <c r="C203" i="26"/>
  <c r="D207" i="26"/>
  <c r="F207" i="26" s="1"/>
  <c r="F208" i="26"/>
  <c r="C208" i="26" s="1"/>
  <c r="O230" i="26"/>
  <c r="C230" i="26" s="1"/>
  <c r="N207" i="26"/>
  <c r="N198" i="26" s="1"/>
  <c r="C235" i="26"/>
  <c r="F236" i="26"/>
  <c r="C236" i="26" s="1"/>
  <c r="D234" i="26"/>
  <c r="C238" i="26"/>
  <c r="C251" i="26"/>
  <c r="C259" i="26"/>
  <c r="I272" i="26"/>
  <c r="H271" i="26"/>
  <c r="I271" i="26" s="1"/>
  <c r="O274" i="26"/>
  <c r="N272" i="26"/>
  <c r="N271" i="26" s="1"/>
  <c r="C278" i="26"/>
  <c r="C279" i="26"/>
  <c r="N290" i="26"/>
  <c r="N289" i="26" s="1"/>
  <c r="C299" i="26"/>
  <c r="K290" i="27"/>
  <c r="K289" i="27" s="1"/>
  <c r="K24" i="27"/>
  <c r="C27" i="27"/>
  <c r="L40" i="27"/>
  <c r="C40" i="27" s="1"/>
  <c r="N56" i="27"/>
  <c r="L57" i="27"/>
  <c r="L56" i="27" s="1"/>
  <c r="O61" i="27"/>
  <c r="C69" i="27"/>
  <c r="C73" i="27"/>
  <c r="F80" i="27"/>
  <c r="J86" i="27"/>
  <c r="F92" i="27"/>
  <c r="C92" i="27" s="1"/>
  <c r="I92" i="27"/>
  <c r="C97" i="27"/>
  <c r="C104" i="27"/>
  <c r="O106" i="27"/>
  <c r="O86" i="27" s="1"/>
  <c r="O78" i="27" s="1"/>
  <c r="C111" i="27"/>
  <c r="O115" i="27"/>
  <c r="F119" i="27"/>
  <c r="I119" i="27"/>
  <c r="C124" i="27"/>
  <c r="N133" i="27"/>
  <c r="E133" i="27"/>
  <c r="E78" i="27" s="1"/>
  <c r="C140" i="27"/>
  <c r="C155" i="27"/>
  <c r="F154" i="27"/>
  <c r="C165" i="27"/>
  <c r="I163" i="27"/>
  <c r="C163" i="27" s="1"/>
  <c r="L177" i="27"/>
  <c r="L176" i="27" s="1"/>
  <c r="C183" i="27"/>
  <c r="F182" i="27"/>
  <c r="O199" i="27"/>
  <c r="O198" i="27" s="1"/>
  <c r="L178" i="26"/>
  <c r="K177" i="26"/>
  <c r="I188" i="26"/>
  <c r="C188" i="26" s="1"/>
  <c r="G187" i="26"/>
  <c r="I187" i="26" s="1"/>
  <c r="O191" i="26"/>
  <c r="I201" i="26"/>
  <c r="C201" i="26" s="1"/>
  <c r="G199" i="26"/>
  <c r="J207" i="26"/>
  <c r="L230" i="26"/>
  <c r="E233" i="26"/>
  <c r="L241" i="26"/>
  <c r="K234" i="26"/>
  <c r="K233" i="26" s="1"/>
  <c r="M254" i="26"/>
  <c r="O254" i="26" s="1"/>
  <c r="O255" i="26"/>
  <c r="D271" i="26"/>
  <c r="F271" i="26" s="1"/>
  <c r="F272" i="26"/>
  <c r="L274" i="26"/>
  <c r="J272" i="26"/>
  <c r="I284" i="26"/>
  <c r="G290" i="27"/>
  <c r="G289" i="27" s="1"/>
  <c r="G24" i="27"/>
  <c r="I290" i="27"/>
  <c r="I24" i="27"/>
  <c r="D56" i="27"/>
  <c r="D55" i="27" s="1"/>
  <c r="D54" i="27" s="1"/>
  <c r="M78" i="27"/>
  <c r="M55" i="27" s="1"/>
  <c r="C90" i="27"/>
  <c r="F87" i="27"/>
  <c r="C106" i="27"/>
  <c r="O133" i="27"/>
  <c r="C164" i="27"/>
  <c r="L163" i="27"/>
  <c r="L133" i="27" s="1"/>
  <c r="L78" i="27" s="1"/>
  <c r="C196" i="27"/>
  <c r="I195" i="27"/>
  <c r="C219" i="27"/>
  <c r="O207" i="27"/>
  <c r="F254" i="27"/>
  <c r="C254" i="27" s="1"/>
  <c r="C255" i="27"/>
  <c r="H288" i="28"/>
  <c r="H53" i="28"/>
  <c r="O290" i="26"/>
  <c r="M289" i="26"/>
  <c r="O289" i="26" s="1"/>
  <c r="D86" i="26"/>
  <c r="F125" i="26"/>
  <c r="C125" i="26" s="1"/>
  <c r="F133" i="26"/>
  <c r="O58" i="26"/>
  <c r="C58" i="26" s="1"/>
  <c r="N79" i="26"/>
  <c r="N78" i="26" s="1"/>
  <c r="N55" i="26" s="1"/>
  <c r="L134" i="26"/>
  <c r="K133" i="26"/>
  <c r="L133" i="26" s="1"/>
  <c r="F144" i="26"/>
  <c r="E133" i="26"/>
  <c r="D176" i="26"/>
  <c r="F176" i="26" s="1"/>
  <c r="F177" i="26"/>
  <c r="G177" i="26"/>
  <c r="I178" i="26"/>
  <c r="C187" i="26"/>
  <c r="I190" i="26"/>
  <c r="D190" i="26"/>
  <c r="F195" i="26"/>
  <c r="C195" i="26" s="1"/>
  <c r="E194" i="26"/>
  <c r="F194" i="26" s="1"/>
  <c r="C194" i="26" s="1"/>
  <c r="H198" i="26"/>
  <c r="H197" i="26" s="1"/>
  <c r="J233" i="26"/>
  <c r="L233" i="26" s="1"/>
  <c r="L234" i="26"/>
  <c r="G234" i="26"/>
  <c r="I241" i="26"/>
  <c r="I254" i="26"/>
  <c r="O262" i="26"/>
  <c r="C262" i="26" s="1"/>
  <c r="N261" i="26"/>
  <c r="O261" i="26" s="1"/>
  <c r="C266" i="26"/>
  <c r="O272" i="26"/>
  <c r="C274" i="26"/>
  <c r="F284" i="26"/>
  <c r="F290" i="26"/>
  <c r="C291" i="26"/>
  <c r="C26" i="27"/>
  <c r="L25" i="27"/>
  <c r="L37" i="27"/>
  <c r="C37" i="27" s="1"/>
  <c r="C46" i="27"/>
  <c r="O57" i="27"/>
  <c r="O56" i="27" s="1"/>
  <c r="F61" i="27"/>
  <c r="C61" i="27" s="1"/>
  <c r="N78" i="27"/>
  <c r="N287" i="27" s="1"/>
  <c r="F115" i="27"/>
  <c r="C115" i="27" s="1"/>
  <c r="C137" i="27"/>
  <c r="F134" i="27"/>
  <c r="M133" i="27"/>
  <c r="F147" i="27"/>
  <c r="C147" i="27" s="1"/>
  <c r="C178" i="27"/>
  <c r="F177" i="27"/>
  <c r="D197" i="27"/>
  <c r="F24" i="27"/>
  <c r="J24" i="27"/>
  <c r="N24" i="27"/>
  <c r="I83" i="27"/>
  <c r="C83" i="27" s="1"/>
  <c r="I87" i="27"/>
  <c r="I134" i="27"/>
  <c r="C158" i="27"/>
  <c r="C170" i="27"/>
  <c r="C171" i="27"/>
  <c r="D177" i="27"/>
  <c r="D176" i="27" s="1"/>
  <c r="H177" i="27"/>
  <c r="H176" i="27" s="1"/>
  <c r="H55" i="27" s="1"/>
  <c r="H54" i="27" s="1"/>
  <c r="C186" i="27"/>
  <c r="C188" i="27"/>
  <c r="N198" i="27"/>
  <c r="N197" i="27" s="1"/>
  <c r="O201" i="27"/>
  <c r="C201" i="27" s="1"/>
  <c r="F208" i="27"/>
  <c r="I208" i="27"/>
  <c r="I207" i="27" s="1"/>
  <c r="C213" i="27"/>
  <c r="K233" i="27"/>
  <c r="K197" i="27" s="1"/>
  <c r="C249" i="27"/>
  <c r="F261" i="27"/>
  <c r="H287" i="27"/>
  <c r="O272" i="27"/>
  <c r="O271" i="27" s="1"/>
  <c r="C278" i="27"/>
  <c r="J287" i="27"/>
  <c r="K56" i="28"/>
  <c r="K55" i="28" s="1"/>
  <c r="K54" i="28" s="1"/>
  <c r="K53" i="28" s="1"/>
  <c r="L57" i="28"/>
  <c r="E78" i="28"/>
  <c r="F79" i="28"/>
  <c r="N78" i="28"/>
  <c r="C83" i="28"/>
  <c r="C92" i="28"/>
  <c r="C115" i="28"/>
  <c r="C131" i="28"/>
  <c r="D199" i="26"/>
  <c r="M234" i="26"/>
  <c r="F289" i="27"/>
  <c r="O154" i="27"/>
  <c r="C166" i="27"/>
  <c r="O182" i="27"/>
  <c r="G197" i="27"/>
  <c r="C202" i="27"/>
  <c r="L208" i="27"/>
  <c r="L207" i="27" s="1"/>
  <c r="L198" i="27" s="1"/>
  <c r="L197" i="27" s="1"/>
  <c r="C217" i="27"/>
  <c r="M233" i="27"/>
  <c r="M197" i="27" s="1"/>
  <c r="G233" i="27"/>
  <c r="G287" i="27" s="1"/>
  <c r="I234" i="27"/>
  <c r="I233" i="27" s="1"/>
  <c r="C241" i="27"/>
  <c r="F272" i="27"/>
  <c r="C274" i="27"/>
  <c r="I289" i="27"/>
  <c r="O56" i="28"/>
  <c r="N56" i="28"/>
  <c r="O70" i="28"/>
  <c r="C80" i="28"/>
  <c r="L79" i="28"/>
  <c r="I98" i="27"/>
  <c r="C98" i="27" s="1"/>
  <c r="I125" i="27"/>
  <c r="C125" i="27" s="1"/>
  <c r="I154" i="27"/>
  <c r="C162" i="27"/>
  <c r="C174" i="27"/>
  <c r="O178" i="27"/>
  <c r="I182" i="27"/>
  <c r="I177" i="27" s="1"/>
  <c r="I176" i="27" s="1"/>
  <c r="G190" i="27"/>
  <c r="G55" i="27" s="1"/>
  <c r="G54" i="27" s="1"/>
  <c r="K190" i="27"/>
  <c r="K287" i="27" s="1"/>
  <c r="O190" i="27"/>
  <c r="I199" i="27"/>
  <c r="C205" i="27"/>
  <c r="C230" i="27"/>
  <c r="O261" i="27"/>
  <c r="O233" i="27" s="1"/>
  <c r="D287" i="27"/>
  <c r="M287" i="27"/>
  <c r="C282" i="27"/>
  <c r="C291" i="27"/>
  <c r="E56" i="28"/>
  <c r="E55" i="28" s="1"/>
  <c r="E54" i="28" s="1"/>
  <c r="F57" i="28"/>
  <c r="D56" i="28"/>
  <c r="C134" i="28"/>
  <c r="C144" i="28"/>
  <c r="E24" i="28"/>
  <c r="M24" i="28"/>
  <c r="D289" i="28"/>
  <c r="F289" i="28" s="1"/>
  <c r="F290" i="28"/>
  <c r="L25" i="28"/>
  <c r="G57" i="28"/>
  <c r="O57" i="28"/>
  <c r="F58" i="28"/>
  <c r="C58" i="28" s="1"/>
  <c r="J70" i="28"/>
  <c r="I79" i="28"/>
  <c r="M79" i="28"/>
  <c r="L80" i="28"/>
  <c r="J86" i="28"/>
  <c r="L86" i="28" s="1"/>
  <c r="C86" i="28" s="1"/>
  <c r="I87" i="28"/>
  <c r="C87" i="28" s="1"/>
  <c r="G133" i="28"/>
  <c r="I133" i="28" s="1"/>
  <c r="M168" i="28"/>
  <c r="O168" i="28" s="1"/>
  <c r="C168" i="28" s="1"/>
  <c r="L169" i="28"/>
  <c r="C169" i="28" s="1"/>
  <c r="I201" i="28"/>
  <c r="C212" i="28"/>
  <c r="C219" i="28"/>
  <c r="C220" i="28"/>
  <c r="G233" i="28"/>
  <c r="I233" i="28" s="1"/>
  <c r="C241" i="28"/>
  <c r="C249" i="28"/>
  <c r="C254" i="28"/>
  <c r="C278" i="28"/>
  <c r="H287" i="28"/>
  <c r="O57" i="29"/>
  <c r="N56" i="29"/>
  <c r="N78" i="29"/>
  <c r="I79" i="29"/>
  <c r="H78" i="29"/>
  <c r="O86" i="29"/>
  <c r="C106" i="29"/>
  <c r="L133" i="29"/>
  <c r="C139" i="29"/>
  <c r="I168" i="29"/>
  <c r="L177" i="29"/>
  <c r="J176" i="29"/>
  <c r="L176" i="29" s="1"/>
  <c r="C182" i="29"/>
  <c r="C249" i="29"/>
  <c r="C231" i="27"/>
  <c r="C235" i="27"/>
  <c r="C239" i="27"/>
  <c r="L262" i="27"/>
  <c r="L261" i="27" s="1"/>
  <c r="C263" i="27"/>
  <c r="L266" i="27"/>
  <c r="C266" i="27" s="1"/>
  <c r="C267" i="27"/>
  <c r="C275" i="27"/>
  <c r="C279" i="27"/>
  <c r="C283" i="27"/>
  <c r="J24" i="28"/>
  <c r="L24" i="28" s="1"/>
  <c r="N24" i="28"/>
  <c r="I25" i="28"/>
  <c r="C25" i="28" s="1"/>
  <c r="O290" i="28"/>
  <c r="M289" i="28"/>
  <c r="O289" i="28" s="1"/>
  <c r="D133" i="28"/>
  <c r="F176" i="28"/>
  <c r="N176" i="28"/>
  <c r="O187" i="28"/>
  <c r="C187" i="28" s="1"/>
  <c r="L190" i="28"/>
  <c r="C190" i="28" s="1"/>
  <c r="M190" i="28"/>
  <c r="O190" i="28" s="1"/>
  <c r="O191" i="28"/>
  <c r="L194" i="28"/>
  <c r="C194" i="28" s="1"/>
  <c r="M194" i="28"/>
  <c r="O194" i="28" s="1"/>
  <c r="O195" i="28"/>
  <c r="L198" i="28"/>
  <c r="E198" i="28"/>
  <c r="E197" i="28" s="1"/>
  <c r="C204" i="28"/>
  <c r="M207" i="28"/>
  <c r="O207" i="28" s="1"/>
  <c r="O208" i="28"/>
  <c r="C211" i="28"/>
  <c r="C216" i="28"/>
  <c r="L233" i="28"/>
  <c r="L57" i="29"/>
  <c r="J56" i="29"/>
  <c r="F79" i="29"/>
  <c r="O79" i="29"/>
  <c r="C190" i="29"/>
  <c r="C194" i="29"/>
  <c r="I207" i="29"/>
  <c r="G198" i="29"/>
  <c r="J289" i="28"/>
  <c r="L289" i="28" s="1"/>
  <c r="L290" i="28"/>
  <c r="O176" i="28"/>
  <c r="G176" i="28"/>
  <c r="I176" i="28" s="1"/>
  <c r="I177" i="28"/>
  <c r="J177" i="28"/>
  <c r="L178" i="28"/>
  <c r="C178" i="28" s="1"/>
  <c r="F201" i="28"/>
  <c r="C201" i="28" s="1"/>
  <c r="D199" i="28"/>
  <c r="E287" i="28"/>
  <c r="M289" i="29"/>
  <c r="O289" i="29" s="1"/>
  <c r="O290" i="29"/>
  <c r="H55" i="29"/>
  <c r="G78" i="29"/>
  <c r="I133" i="29"/>
  <c r="C133" i="29" s="1"/>
  <c r="C168" i="29"/>
  <c r="C195" i="29"/>
  <c r="L236" i="27"/>
  <c r="L234" i="27" s="1"/>
  <c r="L233" i="27" s="1"/>
  <c r="L272" i="27"/>
  <c r="L271" i="27" s="1"/>
  <c r="L284" i="27"/>
  <c r="G289" i="28"/>
  <c r="I289" i="28" s="1"/>
  <c r="I290" i="28"/>
  <c r="O25" i="28"/>
  <c r="L30" i="28"/>
  <c r="C30" i="28" s="1"/>
  <c r="O48" i="28"/>
  <c r="C48" i="28" s="1"/>
  <c r="O177" i="28"/>
  <c r="C179" i="28"/>
  <c r="C183" i="28"/>
  <c r="F191" i="28"/>
  <c r="F195" i="28"/>
  <c r="C195" i="28" s="1"/>
  <c r="N233" i="28"/>
  <c r="N197" i="28" s="1"/>
  <c r="C266" i="28"/>
  <c r="N287" i="28"/>
  <c r="K287" i="28"/>
  <c r="G56" i="29"/>
  <c r="I57" i="29"/>
  <c r="E55" i="29"/>
  <c r="C115" i="29"/>
  <c r="C125" i="29"/>
  <c r="O177" i="29"/>
  <c r="N176" i="29"/>
  <c r="O176" i="29" s="1"/>
  <c r="H233" i="29"/>
  <c r="H287" i="29" s="1"/>
  <c r="G199" i="28"/>
  <c r="O199" i="28"/>
  <c r="G207" i="28"/>
  <c r="I207" i="28" s="1"/>
  <c r="C207" i="28" s="1"/>
  <c r="F208" i="28"/>
  <c r="C208" i="28" s="1"/>
  <c r="D234" i="28"/>
  <c r="L234" i="28"/>
  <c r="O255" i="28"/>
  <c r="L262" i="28"/>
  <c r="F272" i="28"/>
  <c r="J272" i="28"/>
  <c r="F284" i="28"/>
  <c r="J24" i="29"/>
  <c r="L24" i="29" s="1"/>
  <c r="I25" i="29"/>
  <c r="L58" i="29"/>
  <c r="D70" i="29"/>
  <c r="F70" i="29" s="1"/>
  <c r="F80" i="29"/>
  <c r="C80" i="29" s="1"/>
  <c r="D86" i="29"/>
  <c r="F86" i="29" s="1"/>
  <c r="C86" i="29" s="1"/>
  <c r="O87" i="29"/>
  <c r="M133" i="29"/>
  <c r="O133" i="29" s="1"/>
  <c r="L134" i="29"/>
  <c r="I169" i="29"/>
  <c r="I177" i="29"/>
  <c r="L178" i="29"/>
  <c r="C178" i="29" s="1"/>
  <c r="O191" i="29"/>
  <c r="C191" i="29" s="1"/>
  <c r="O195" i="29"/>
  <c r="H199" i="29"/>
  <c r="H198" i="29" s="1"/>
  <c r="H197" i="29" s="1"/>
  <c r="O201" i="29"/>
  <c r="C201" i="29" s="1"/>
  <c r="M199" i="29"/>
  <c r="K207" i="29"/>
  <c r="K198" i="29" s="1"/>
  <c r="C209" i="29"/>
  <c r="C221" i="29"/>
  <c r="G234" i="29"/>
  <c r="C237" i="29"/>
  <c r="C245" i="29"/>
  <c r="G254" i="29"/>
  <c r="I254" i="29" s="1"/>
  <c r="C254" i="29" s="1"/>
  <c r="C257" i="29"/>
  <c r="L262" i="29"/>
  <c r="C269" i="29"/>
  <c r="G271" i="29"/>
  <c r="I271" i="29" s="1"/>
  <c r="J271" i="29"/>
  <c r="L271" i="29" s="1"/>
  <c r="L272" i="29"/>
  <c r="C273" i="29"/>
  <c r="F274" i="29"/>
  <c r="C274" i="29" s="1"/>
  <c r="D272" i="29"/>
  <c r="O274" i="29"/>
  <c r="M272" i="29"/>
  <c r="I284" i="29"/>
  <c r="I57" i="30"/>
  <c r="K56" i="30"/>
  <c r="K55" i="30" s="1"/>
  <c r="C72" i="30"/>
  <c r="D78" i="30"/>
  <c r="F78" i="30" s="1"/>
  <c r="K78" i="30"/>
  <c r="C83" i="30"/>
  <c r="C125" i="30"/>
  <c r="F177" i="30"/>
  <c r="D176" i="30"/>
  <c r="F176" i="30" s="1"/>
  <c r="M176" i="30"/>
  <c r="O176" i="30" s="1"/>
  <c r="O177" i="30"/>
  <c r="C194" i="30"/>
  <c r="I234" i="28"/>
  <c r="M234" i="28"/>
  <c r="L255" i="28"/>
  <c r="C255" i="28" s="1"/>
  <c r="I262" i="28"/>
  <c r="G272" i="28"/>
  <c r="O272" i="28"/>
  <c r="O284" i="28"/>
  <c r="G24" i="29"/>
  <c r="K24" i="29"/>
  <c r="F25" i="29"/>
  <c r="C25" i="29" s="1"/>
  <c r="L290" i="29"/>
  <c r="F57" i="29"/>
  <c r="I58" i="29"/>
  <c r="C58" i="29" s="1"/>
  <c r="M70" i="29"/>
  <c r="L79" i="29"/>
  <c r="O80" i="29"/>
  <c r="L87" i="29"/>
  <c r="C87" i="29" s="1"/>
  <c r="I134" i="29"/>
  <c r="C134" i="29" s="1"/>
  <c r="F169" i="29"/>
  <c r="C169" i="29" s="1"/>
  <c r="F177" i="29"/>
  <c r="D199" i="29"/>
  <c r="C205" i="29"/>
  <c r="M207" i="29"/>
  <c r="O207" i="29" s="1"/>
  <c r="M234" i="29"/>
  <c r="F238" i="29"/>
  <c r="C238" i="29" s="1"/>
  <c r="C253" i="29"/>
  <c r="F262" i="29"/>
  <c r="C262" i="29" s="1"/>
  <c r="I262" i="29"/>
  <c r="E272" i="29"/>
  <c r="E271" i="29" s="1"/>
  <c r="E287" i="29" s="1"/>
  <c r="N287" i="29"/>
  <c r="C46" i="30"/>
  <c r="N55" i="30"/>
  <c r="H55" i="30"/>
  <c r="H54" i="30" s="1"/>
  <c r="H78" i="30"/>
  <c r="G78" i="30"/>
  <c r="I78" i="30" s="1"/>
  <c r="I79" i="30"/>
  <c r="M78" i="30"/>
  <c r="O78" i="30" s="1"/>
  <c r="O79" i="30"/>
  <c r="L86" i="30"/>
  <c r="C86" i="30" s="1"/>
  <c r="C131" i="30"/>
  <c r="C139" i="30"/>
  <c r="I168" i="30"/>
  <c r="C168" i="30" s="1"/>
  <c r="C169" i="30"/>
  <c r="G190" i="30"/>
  <c r="I190" i="30" s="1"/>
  <c r="C190" i="30" s="1"/>
  <c r="D24" i="29"/>
  <c r="F24" i="29" s="1"/>
  <c r="H24" i="29"/>
  <c r="I289" i="29"/>
  <c r="F234" i="29"/>
  <c r="I290" i="29"/>
  <c r="F57" i="30"/>
  <c r="D56" i="30"/>
  <c r="M56" i="30"/>
  <c r="O57" i="30"/>
  <c r="G176" i="30"/>
  <c r="I176" i="30" s="1"/>
  <c r="I177" i="30"/>
  <c r="C201" i="30"/>
  <c r="D289" i="29"/>
  <c r="F289" i="29" s="1"/>
  <c r="F290" i="29"/>
  <c r="F208" i="29"/>
  <c r="C208" i="29" s="1"/>
  <c r="E234" i="29"/>
  <c r="E233" i="29" s="1"/>
  <c r="F233" i="29" s="1"/>
  <c r="L236" i="29"/>
  <c r="C236" i="29" s="1"/>
  <c r="J234" i="29"/>
  <c r="O236" i="29"/>
  <c r="K254" i="29"/>
  <c r="L254" i="29" s="1"/>
  <c r="J289" i="29"/>
  <c r="L289" i="29" s="1"/>
  <c r="L79" i="30"/>
  <c r="J78" i="30"/>
  <c r="L78" i="30" s="1"/>
  <c r="L198" i="30"/>
  <c r="L284" i="29"/>
  <c r="D24" i="30"/>
  <c r="F24" i="30" s="1"/>
  <c r="H24" i="30"/>
  <c r="I24" i="30" s="1"/>
  <c r="G289" i="30"/>
  <c r="I289" i="30" s="1"/>
  <c r="I290" i="30"/>
  <c r="O25" i="30"/>
  <c r="F58" i="30"/>
  <c r="J70" i="30"/>
  <c r="L70" i="30" s="1"/>
  <c r="L80" i="30"/>
  <c r="I87" i="30"/>
  <c r="F134" i="30"/>
  <c r="C134" i="30" s="1"/>
  <c r="O169" i="30"/>
  <c r="F178" i="30"/>
  <c r="I191" i="30"/>
  <c r="I195" i="30"/>
  <c r="I199" i="30"/>
  <c r="L201" i="30"/>
  <c r="E207" i="30"/>
  <c r="F208" i="30"/>
  <c r="C216" i="30"/>
  <c r="C220" i="30"/>
  <c r="C228" i="30"/>
  <c r="C236" i="30"/>
  <c r="C249" i="30"/>
  <c r="C278" i="30"/>
  <c r="H287" i="30"/>
  <c r="O56" i="31"/>
  <c r="D289" i="30"/>
  <c r="F289" i="30" s="1"/>
  <c r="F290" i="30"/>
  <c r="L25" i="30"/>
  <c r="C25" i="30" s="1"/>
  <c r="J30" i="30"/>
  <c r="J24" i="30" s="1"/>
  <c r="L24" i="30" s="1"/>
  <c r="L57" i="30"/>
  <c r="O58" i="30"/>
  <c r="G70" i="30"/>
  <c r="I70" i="30" s="1"/>
  <c r="C70" i="30" s="1"/>
  <c r="F79" i="30"/>
  <c r="I80" i="30"/>
  <c r="C80" i="30" s="1"/>
  <c r="F87" i="30"/>
  <c r="C87" i="30" s="1"/>
  <c r="O134" i="30"/>
  <c r="L169" i="30"/>
  <c r="L177" i="30"/>
  <c r="O178" i="30"/>
  <c r="F191" i="30"/>
  <c r="C191" i="30" s="1"/>
  <c r="F195" i="30"/>
  <c r="F199" i="30"/>
  <c r="E198" i="30"/>
  <c r="E287" i="30" s="1"/>
  <c r="L199" i="30"/>
  <c r="C202" i="30"/>
  <c r="I208" i="30"/>
  <c r="L208" i="30"/>
  <c r="C210" i="30"/>
  <c r="C218" i="30"/>
  <c r="C222" i="30"/>
  <c r="C230" i="30"/>
  <c r="O236" i="30"/>
  <c r="I238" i="30"/>
  <c r="C241" i="30"/>
  <c r="C58" i="31"/>
  <c r="C61" i="31"/>
  <c r="N24" i="30"/>
  <c r="O24" i="30" s="1"/>
  <c r="M289" i="30"/>
  <c r="O289" i="30" s="1"/>
  <c r="O290" i="30"/>
  <c r="I198" i="30"/>
  <c r="K198" i="30"/>
  <c r="F207" i="30"/>
  <c r="O208" i="30"/>
  <c r="D234" i="30"/>
  <c r="F254" i="30"/>
  <c r="C254" i="30" s="1"/>
  <c r="C255" i="30"/>
  <c r="C274" i="30"/>
  <c r="L290" i="30"/>
  <c r="J289" i="30"/>
  <c r="L289" i="30" s="1"/>
  <c r="M198" i="30"/>
  <c r="L207" i="30"/>
  <c r="L236" i="30"/>
  <c r="J234" i="30"/>
  <c r="C238" i="30"/>
  <c r="G233" i="30"/>
  <c r="I234" i="30"/>
  <c r="M234" i="30"/>
  <c r="N261" i="30"/>
  <c r="O261" i="30" s="1"/>
  <c r="C261" i="30" s="1"/>
  <c r="C296" i="30"/>
  <c r="C291" i="30" s="1"/>
  <c r="L40" i="31"/>
  <c r="C40" i="31" s="1"/>
  <c r="L56" i="31"/>
  <c r="D57" i="31"/>
  <c r="O57" i="31"/>
  <c r="O58" i="31"/>
  <c r="C64" i="31"/>
  <c r="F72" i="31"/>
  <c r="C72" i="31" s="1"/>
  <c r="D70" i="31"/>
  <c r="F70" i="31" s="1"/>
  <c r="C70" i="31" s="1"/>
  <c r="G79" i="31"/>
  <c r="C82" i="31"/>
  <c r="F87" i="31"/>
  <c r="C87" i="31" s="1"/>
  <c r="C102" i="31"/>
  <c r="O106" i="31"/>
  <c r="C114" i="31"/>
  <c r="C208" i="31"/>
  <c r="I255" i="30"/>
  <c r="F262" i="30"/>
  <c r="C262" i="30" s="1"/>
  <c r="I271" i="30"/>
  <c r="D272" i="30"/>
  <c r="L272" i="30"/>
  <c r="L284" i="30"/>
  <c r="C284" i="30" s="1"/>
  <c r="D290" i="31"/>
  <c r="F25" i="31"/>
  <c r="C25" i="31" s="1"/>
  <c r="M289" i="31"/>
  <c r="O289" i="31" s="1"/>
  <c r="O290" i="31"/>
  <c r="L58" i="31"/>
  <c r="O86" i="31"/>
  <c r="C106" i="31"/>
  <c r="F254" i="31"/>
  <c r="K234" i="30"/>
  <c r="K233" i="30" s="1"/>
  <c r="K287" i="30" s="1"/>
  <c r="M24" i="31"/>
  <c r="O24" i="31" s="1"/>
  <c r="J289" i="31"/>
  <c r="L289" i="31" s="1"/>
  <c r="C28" i="31"/>
  <c r="L31" i="31"/>
  <c r="C31" i="31" s="1"/>
  <c r="O48" i="31"/>
  <c r="C48" i="31" s="1"/>
  <c r="G57" i="31"/>
  <c r="C60" i="31"/>
  <c r="L70" i="31"/>
  <c r="D79" i="31"/>
  <c r="O80" i="31"/>
  <c r="G86" i="31"/>
  <c r="I86" i="31" s="1"/>
  <c r="K86" i="31"/>
  <c r="L86" i="31" s="1"/>
  <c r="C86" i="31" s="1"/>
  <c r="I92" i="31"/>
  <c r="C92" i="31" s="1"/>
  <c r="C119" i="31"/>
  <c r="C131" i="31"/>
  <c r="C182" i="31"/>
  <c r="O198" i="31"/>
  <c r="O199" i="31"/>
  <c r="G290" i="31"/>
  <c r="G24" i="31"/>
  <c r="I24" i="31" s="1"/>
  <c r="K290" i="31"/>
  <c r="K289" i="31" s="1"/>
  <c r="K24" i="31"/>
  <c r="L24" i="31" s="1"/>
  <c r="C24" i="31" s="1"/>
  <c r="L30" i="31"/>
  <c r="C30" i="31" s="1"/>
  <c r="K78" i="31"/>
  <c r="K55" i="31" s="1"/>
  <c r="L80" i="31"/>
  <c r="C94" i="31"/>
  <c r="D133" i="31"/>
  <c r="F133" i="31" s="1"/>
  <c r="H133" i="31"/>
  <c r="D147" i="31"/>
  <c r="F147" i="31" s="1"/>
  <c r="C147" i="31" s="1"/>
  <c r="J168" i="31"/>
  <c r="N168" i="31"/>
  <c r="O168" i="31" s="1"/>
  <c r="J176" i="31"/>
  <c r="L176" i="31" s="1"/>
  <c r="E177" i="31"/>
  <c r="M177" i="31"/>
  <c r="D190" i="31"/>
  <c r="F190" i="31" s="1"/>
  <c r="D194" i="31"/>
  <c r="F194" i="31" s="1"/>
  <c r="H194" i="31"/>
  <c r="I194" i="31" s="1"/>
  <c r="M197" i="31"/>
  <c r="D198" i="31"/>
  <c r="G199" i="31"/>
  <c r="G207" i="31"/>
  <c r="I207" i="31" s="1"/>
  <c r="C207" i="31" s="1"/>
  <c r="K207" i="31"/>
  <c r="L207" i="31" s="1"/>
  <c r="G233" i="31"/>
  <c r="I233" i="31" s="1"/>
  <c r="O233" i="31"/>
  <c r="J234" i="31"/>
  <c r="O236" i="31"/>
  <c r="C236" i="31" s="1"/>
  <c r="E234" i="31"/>
  <c r="O241" i="31"/>
  <c r="C248" i="31"/>
  <c r="C252" i="31"/>
  <c r="I255" i="31"/>
  <c r="C260" i="31"/>
  <c r="L261" i="31"/>
  <c r="F272" i="31"/>
  <c r="D271" i="31"/>
  <c r="F271" i="31" s="1"/>
  <c r="N272" i="31"/>
  <c r="N271" i="31" s="1"/>
  <c r="N197" i="31" s="1"/>
  <c r="C278" i="31"/>
  <c r="L56" i="32"/>
  <c r="L241" i="31"/>
  <c r="K234" i="31"/>
  <c r="K233" i="31" s="1"/>
  <c r="F255" i="31"/>
  <c r="C255" i="31" s="1"/>
  <c r="E254" i="31"/>
  <c r="L274" i="31"/>
  <c r="J272" i="31"/>
  <c r="F284" i="31"/>
  <c r="C284" i="31" s="1"/>
  <c r="I56" i="32"/>
  <c r="O201" i="31"/>
  <c r="C201" i="31" s="1"/>
  <c r="F234" i="31"/>
  <c r="O234" i="31"/>
  <c r="I272" i="31"/>
  <c r="C274" i="31"/>
  <c r="C282" i="31"/>
  <c r="H56" i="32"/>
  <c r="I57" i="32"/>
  <c r="J199" i="31"/>
  <c r="I241" i="31"/>
  <c r="C241" i="31" s="1"/>
  <c r="C246" i="31"/>
  <c r="C250" i="31"/>
  <c r="O254" i="31"/>
  <c r="C258" i="31"/>
  <c r="F261" i="31"/>
  <c r="C270" i="31"/>
  <c r="O271" i="31"/>
  <c r="C286" i="31"/>
  <c r="E288" i="32"/>
  <c r="E53" i="32"/>
  <c r="C58" i="32"/>
  <c r="C61" i="32"/>
  <c r="O284" i="31"/>
  <c r="C296" i="31"/>
  <c r="C291" i="31" s="1"/>
  <c r="K30" i="32"/>
  <c r="K24" i="32" s="1"/>
  <c r="L44" i="32"/>
  <c r="C44" i="32" s="1"/>
  <c r="L58" i="32"/>
  <c r="I61" i="32"/>
  <c r="C80" i="32"/>
  <c r="C115" i="32"/>
  <c r="O133" i="32"/>
  <c r="C154" i="32"/>
  <c r="C169" i="32"/>
  <c r="C182" i="32"/>
  <c r="C187" i="32"/>
  <c r="D290" i="32"/>
  <c r="F25" i="32"/>
  <c r="C25" i="32" s="1"/>
  <c r="M289" i="32"/>
  <c r="O289" i="32" s="1"/>
  <c r="O290" i="32"/>
  <c r="L35" i="32"/>
  <c r="C35" i="32" s="1"/>
  <c r="J30" i="32"/>
  <c r="H24" i="32"/>
  <c r="M24" i="32"/>
  <c r="O24" i="32" s="1"/>
  <c r="I46" i="32"/>
  <c r="C46" i="32" s="1"/>
  <c r="M57" i="32"/>
  <c r="C87" i="32"/>
  <c r="C92" i="32"/>
  <c r="C98" i="32"/>
  <c r="C147" i="32"/>
  <c r="C163" i="32"/>
  <c r="C194" i="32"/>
  <c r="D24" i="32"/>
  <c r="F24" i="32" s="1"/>
  <c r="G290" i="32"/>
  <c r="G24" i="32"/>
  <c r="I24" i="32" s="1"/>
  <c r="K290" i="32"/>
  <c r="K289" i="32" s="1"/>
  <c r="O25" i="32"/>
  <c r="C47" i="32"/>
  <c r="D57" i="32"/>
  <c r="C83" i="32"/>
  <c r="C139" i="32"/>
  <c r="C144" i="32"/>
  <c r="C178" i="32"/>
  <c r="C191" i="32"/>
  <c r="J289" i="32"/>
  <c r="D72" i="32"/>
  <c r="F72" i="32" s="1"/>
  <c r="C72" i="32" s="1"/>
  <c r="J79" i="32"/>
  <c r="N79" i="32"/>
  <c r="G86" i="32"/>
  <c r="I86" i="32" s="1"/>
  <c r="C86" i="32" s="1"/>
  <c r="K86" i="32"/>
  <c r="L86" i="32" s="1"/>
  <c r="D133" i="32"/>
  <c r="H133" i="32"/>
  <c r="D168" i="32"/>
  <c r="F168" i="32" s="1"/>
  <c r="C168" i="32" s="1"/>
  <c r="H168" i="32"/>
  <c r="I168" i="32" s="1"/>
  <c r="D176" i="32"/>
  <c r="F176" i="32" s="1"/>
  <c r="G177" i="32"/>
  <c r="K177" i="32"/>
  <c r="J190" i="32"/>
  <c r="L190" i="32" s="1"/>
  <c r="O233" i="32"/>
  <c r="C236" i="32"/>
  <c r="C241" i="32"/>
  <c r="C249" i="32"/>
  <c r="C261" i="32"/>
  <c r="C262" i="32"/>
  <c r="C272" i="32"/>
  <c r="C278" i="32"/>
  <c r="G52" i="34"/>
  <c r="G22" i="34" s="1"/>
  <c r="G13" i="34" s="1"/>
  <c r="L195" i="32"/>
  <c r="C195" i="32" s="1"/>
  <c r="J194" i="32"/>
  <c r="L194" i="32" s="1"/>
  <c r="C201" i="32"/>
  <c r="C233" i="32"/>
  <c r="N133" i="32"/>
  <c r="L139" i="32"/>
  <c r="J176" i="32"/>
  <c r="N176" i="32"/>
  <c r="O176" i="32" s="1"/>
  <c r="C208" i="32"/>
  <c r="C291" i="32"/>
  <c r="G133" i="32"/>
  <c r="M197" i="32"/>
  <c r="O197" i="32" s="1"/>
  <c r="O198" i="32"/>
  <c r="C230" i="32"/>
  <c r="C255" i="32"/>
  <c r="J233" i="32"/>
  <c r="L233" i="32" s="1"/>
  <c r="L254" i="32"/>
  <c r="C254" i="32" s="1"/>
  <c r="C271" i="32"/>
  <c r="C274" i="32"/>
  <c r="E13" i="34"/>
  <c r="N194" i="32"/>
  <c r="O194" i="32" s="1"/>
  <c r="G197" i="32"/>
  <c r="I197" i="32" s="1"/>
  <c r="J198" i="32"/>
  <c r="N198" i="32"/>
  <c r="N197" i="32" s="1"/>
  <c r="G233" i="32"/>
  <c r="I233" i="32" s="1"/>
  <c r="L284" i="32"/>
  <c r="C284" i="32" s="1"/>
  <c r="E287" i="32"/>
  <c r="I201" i="32"/>
  <c r="G35" i="33"/>
  <c r="G12" i="33" s="1"/>
  <c r="D199" i="32"/>
  <c r="G51" i="25"/>
  <c r="G50" i="25"/>
  <c r="G49" i="25"/>
  <c r="G48" i="25"/>
  <c r="G47" i="25"/>
  <c r="G46" i="25"/>
  <c r="G44" i="25" s="1"/>
  <c r="G45" i="25"/>
  <c r="H44" i="25"/>
  <c r="F44" i="25"/>
  <c r="E44" i="25"/>
  <c r="E38" i="25"/>
  <c r="G38" i="25" s="1"/>
  <c r="G37" i="25"/>
  <c r="G36" i="25"/>
  <c r="G35" i="25"/>
  <c r="G34" i="25"/>
  <c r="G33" i="25"/>
  <c r="G32" i="25"/>
  <c r="G31" i="25"/>
  <c r="G30" i="25"/>
  <c r="G29" i="25"/>
  <c r="G28" i="25"/>
  <c r="G27" i="25"/>
  <c r="G26" i="25"/>
  <c r="G25" i="25"/>
  <c r="F24" i="25"/>
  <c r="E24" i="25"/>
  <c r="G18" i="25"/>
  <c r="G17" i="25"/>
  <c r="G16" i="25"/>
  <c r="G15" i="25"/>
  <c r="G14" i="25"/>
  <c r="G12" i="25" s="1"/>
  <c r="G13" i="25"/>
  <c r="F12" i="25"/>
  <c r="E12" i="25"/>
  <c r="O299" i="24"/>
  <c r="L299" i="24"/>
  <c r="I299" i="24"/>
  <c r="F299" i="24"/>
  <c r="C299" i="24" s="1"/>
  <c r="O298" i="24"/>
  <c r="L298" i="24"/>
  <c r="I298" i="24"/>
  <c r="F298" i="24"/>
  <c r="C298" i="24" s="1"/>
  <c r="O297" i="24"/>
  <c r="L297" i="24"/>
  <c r="I297" i="24"/>
  <c r="F297" i="24"/>
  <c r="C297" i="24" s="1"/>
  <c r="O296" i="24"/>
  <c r="L296" i="24"/>
  <c r="I296" i="24"/>
  <c r="F296" i="24"/>
  <c r="C296" i="24"/>
  <c r="O295" i="24"/>
  <c r="L295" i="24"/>
  <c r="I295" i="24"/>
  <c r="F295" i="24"/>
  <c r="C295" i="24" s="1"/>
  <c r="O294" i="24"/>
  <c r="L294" i="24"/>
  <c r="I294" i="24"/>
  <c r="F294" i="24"/>
  <c r="C294" i="24" s="1"/>
  <c r="O293" i="24"/>
  <c r="L293" i="24"/>
  <c r="I293" i="24"/>
  <c r="F293" i="24"/>
  <c r="C293" i="24" s="1"/>
  <c r="O292" i="24"/>
  <c r="L292" i="24"/>
  <c r="I292" i="24"/>
  <c r="F292" i="24"/>
  <c r="C292" i="24" s="1"/>
  <c r="C291" i="24" s="1"/>
  <c r="N291" i="24"/>
  <c r="M291" i="24"/>
  <c r="O291" i="24" s="1"/>
  <c r="K291" i="24"/>
  <c r="J291" i="24"/>
  <c r="L291" i="24" s="1"/>
  <c r="H291" i="24"/>
  <c r="G291" i="24"/>
  <c r="I291" i="24" s="1"/>
  <c r="E291" i="24"/>
  <c r="F291" i="24" s="1"/>
  <c r="D291" i="24"/>
  <c r="O286" i="24"/>
  <c r="L286" i="24"/>
  <c r="I286" i="24"/>
  <c r="F286" i="24"/>
  <c r="C286" i="24" s="1"/>
  <c r="O285" i="24"/>
  <c r="J285" i="24"/>
  <c r="L285" i="24" s="1"/>
  <c r="I285" i="24"/>
  <c r="F285" i="24"/>
  <c r="C285" i="24" s="1"/>
  <c r="N284" i="24"/>
  <c r="M284" i="24"/>
  <c r="K284" i="24"/>
  <c r="J284" i="24"/>
  <c r="L284" i="24" s="1"/>
  <c r="H284" i="24"/>
  <c r="G284" i="24"/>
  <c r="I284" i="24" s="1"/>
  <c r="E284" i="24"/>
  <c r="D284" i="24"/>
  <c r="O283" i="24"/>
  <c r="L283" i="24"/>
  <c r="I283" i="24"/>
  <c r="F283" i="24"/>
  <c r="C283" i="24" s="1"/>
  <c r="N282" i="24"/>
  <c r="M282" i="24"/>
  <c r="O282" i="24" s="1"/>
  <c r="K282" i="24"/>
  <c r="L282" i="24" s="1"/>
  <c r="J282" i="24"/>
  <c r="H282" i="24"/>
  <c r="G282" i="24"/>
  <c r="I282" i="24" s="1"/>
  <c r="E282" i="24"/>
  <c r="D282" i="24"/>
  <c r="F282" i="24" s="1"/>
  <c r="C282" i="24" s="1"/>
  <c r="O281" i="24"/>
  <c r="L281" i="24"/>
  <c r="I281" i="24"/>
  <c r="F281" i="24"/>
  <c r="C281" i="24" s="1"/>
  <c r="O280" i="24"/>
  <c r="L280" i="24"/>
  <c r="I280" i="24"/>
  <c r="F280" i="24"/>
  <c r="C280" i="24"/>
  <c r="O279" i="24"/>
  <c r="O278" i="24" s="1"/>
  <c r="L279" i="24"/>
  <c r="I279" i="24"/>
  <c r="F279" i="24"/>
  <c r="C279" i="24" s="1"/>
  <c r="N278" i="24"/>
  <c r="M278" i="24"/>
  <c r="L278" i="24"/>
  <c r="K278" i="24"/>
  <c r="J278" i="24"/>
  <c r="I278" i="24"/>
  <c r="H278" i="24"/>
  <c r="G278" i="24"/>
  <c r="E278" i="24"/>
  <c r="D278" i="24"/>
  <c r="F278" i="24" s="1"/>
  <c r="C278" i="24" s="1"/>
  <c r="O277" i="24"/>
  <c r="L277" i="24"/>
  <c r="I277" i="24"/>
  <c r="F277" i="24"/>
  <c r="C277" i="24" s="1"/>
  <c r="O276" i="24"/>
  <c r="L276" i="24"/>
  <c r="I276" i="24"/>
  <c r="F276" i="24"/>
  <c r="C276" i="24"/>
  <c r="O275" i="24"/>
  <c r="L275" i="24"/>
  <c r="I275" i="24"/>
  <c r="F275" i="24"/>
  <c r="C275" i="24" s="1"/>
  <c r="N274" i="24"/>
  <c r="M274" i="24"/>
  <c r="O274" i="24" s="1"/>
  <c r="K274" i="24"/>
  <c r="L274" i="24" s="1"/>
  <c r="J274" i="24"/>
  <c r="I274" i="24"/>
  <c r="H274" i="24"/>
  <c r="G274" i="24"/>
  <c r="E274" i="24"/>
  <c r="D274" i="24"/>
  <c r="F274" i="24" s="1"/>
  <c r="O273" i="24"/>
  <c r="L273" i="24"/>
  <c r="I273" i="24"/>
  <c r="F273" i="24"/>
  <c r="C273" i="24" s="1"/>
  <c r="N272" i="24"/>
  <c r="M272" i="24"/>
  <c r="O272" i="24" s="1"/>
  <c r="K272" i="24"/>
  <c r="J272" i="24"/>
  <c r="L272" i="24" s="1"/>
  <c r="H272" i="24"/>
  <c r="G272" i="24"/>
  <c r="I272" i="24" s="1"/>
  <c r="E272" i="24"/>
  <c r="D272" i="24"/>
  <c r="F272" i="24" s="1"/>
  <c r="N271" i="24"/>
  <c r="M271" i="24"/>
  <c r="O271" i="24" s="1"/>
  <c r="L271" i="24"/>
  <c r="K271" i="24"/>
  <c r="J271" i="24"/>
  <c r="H271" i="24"/>
  <c r="G271" i="24"/>
  <c r="I271" i="24" s="1"/>
  <c r="E271" i="24"/>
  <c r="D271" i="24"/>
  <c r="F271" i="24" s="1"/>
  <c r="O270" i="24"/>
  <c r="L270" i="24"/>
  <c r="I270" i="24"/>
  <c r="F270" i="24"/>
  <c r="C270" i="24" s="1"/>
  <c r="O269" i="24"/>
  <c r="L269" i="24"/>
  <c r="I269" i="24"/>
  <c r="C269" i="24" s="1"/>
  <c r="F269" i="24"/>
  <c r="O268" i="24"/>
  <c r="L268" i="24"/>
  <c r="I268" i="24"/>
  <c r="F268" i="24"/>
  <c r="C268" i="24"/>
  <c r="O267" i="24"/>
  <c r="L267" i="24"/>
  <c r="I267" i="24"/>
  <c r="F267" i="24"/>
  <c r="C267" i="24" s="1"/>
  <c r="N266" i="24"/>
  <c r="M266" i="24"/>
  <c r="O266" i="24" s="1"/>
  <c r="K266" i="24"/>
  <c r="J266" i="24"/>
  <c r="L266" i="24" s="1"/>
  <c r="I266" i="24"/>
  <c r="H266" i="24"/>
  <c r="G266" i="24"/>
  <c r="E266" i="24"/>
  <c r="D266" i="24"/>
  <c r="F266" i="24" s="1"/>
  <c r="C266" i="24" s="1"/>
  <c r="O265" i="24"/>
  <c r="L265" i="24"/>
  <c r="I265" i="24"/>
  <c r="C265" i="24" s="1"/>
  <c r="F265" i="24"/>
  <c r="O264" i="24"/>
  <c r="L264" i="24"/>
  <c r="I264" i="24"/>
  <c r="F264" i="24"/>
  <c r="C264" i="24"/>
  <c r="O263" i="24"/>
  <c r="L263" i="24"/>
  <c r="I263" i="24"/>
  <c r="F263" i="24"/>
  <c r="C263" i="24" s="1"/>
  <c r="N262" i="24"/>
  <c r="M262" i="24"/>
  <c r="O262" i="24" s="1"/>
  <c r="K262" i="24"/>
  <c r="J262" i="24"/>
  <c r="L262" i="24" s="1"/>
  <c r="H262" i="24"/>
  <c r="I262" i="24" s="1"/>
  <c r="G262" i="24"/>
  <c r="E262" i="24"/>
  <c r="D262" i="24"/>
  <c r="F262" i="24" s="1"/>
  <c r="N261" i="24"/>
  <c r="M261" i="24"/>
  <c r="O261" i="24" s="1"/>
  <c r="K261" i="24"/>
  <c r="J261" i="24"/>
  <c r="L261" i="24" s="1"/>
  <c r="H261" i="24"/>
  <c r="G261" i="24"/>
  <c r="I261" i="24" s="1"/>
  <c r="E261" i="24"/>
  <c r="F261" i="24" s="1"/>
  <c r="C261" i="24" s="1"/>
  <c r="D261" i="24"/>
  <c r="O260" i="24"/>
  <c r="L260" i="24"/>
  <c r="I260" i="24"/>
  <c r="F260" i="24"/>
  <c r="C260" i="24"/>
  <c r="O259" i="24"/>
  <c r="L259" i="24"/>
  <c r="I259" i="24"/>
  <c r="F259" i="24"/>
  <c r="C259" i="24" s="1"/>
  <c r="O258" i="24"/>
  <c r="L258" i="24"/>
  <c r="I258" i="24"/>
  <c r="F258" i="24"/>
  <c r="C258" i="24" s="1"/>
  <c r="O257" i="24"/>
  <c r="L257" i="24"/>
  <c r="I257" i="24"/>
  <c r="F257" i="24"/>
  <c r="C257" i="24" s="1"/>
  <c r="O256" i="24"/>
  <c r="L256" i="24"/>
  <c r="I256" i="24"/>
  <c r="F256" i="24"/>
  <c r="C256" i="24"/>
  <c r="N255" i="24"/>
  <c r="M255" i="24"/>
  <c r="O255" i="24" s="1"/>
  <c r="L255" i="24"/>
  <c r="K255" i="24"/>
  <c r="J255" i="24"/>
  <c r="H255" i="24"/>
  <c r="G255" i="24"/>
  <c r="I255" i="24" s="1"/>
  <c r="E255" i="24"/>
  <c r="D255" i="24"/>
  <c r="F255" i="24" s="1"/>
  <c r="C255" i="24" s="1"/>
  <c r="N254" i="24"/>
  <c r="M254" i="24"/>
  <c r="O254" i="24" s="1"/>
  <c r="K254" i="24"/>
  <c r="J254" i="24"/>
  <c r="L254" i="24" s="1"/>
  <c r="H254" i="24"/>
  <c r="G254" i="24"/>
  <c r="I254" i="24" s="1"/>
  <c r="E254" i="24"/>
  <c r="D254" i="24"/>
  <c r="F254" i="24" s="1"/>
  <c r="C254" i="24" s="1"/>
  <c r="O253" i="24"/>
  <c r="L253" i="24"/>
  <c r="I253" i="24"/>
  <c r="F253" i="24"/>
  <c r="C253" i="24" s="1"/>
  <c r="O252" i="24"/>
  <c r="L252" i="24"/>
  <c r="I252" i="24"/>
  <c r="F252" i="24"/>
  <c r="C252" i="24"/>
  <c r="O251" i="24"/>
  <c r="L251" i="24"/>
  <c r="I251" i="24"/>
  <c r="F251" i="24"/>
  <c r="C251" i="24"/>
  <c r="O250" i="24"/>
  <c r="L250" i="24"/>
  <c r="I250" i="24"/>
  <c r="F250" i="24"/>
  <c r="C250" i="24" s="1"/>
  <c r="N249" i="24"/>
  <c r="M249" i="24"/>
  <c r="O249" i="24" s="1"/>
  <c r="K249" i="24"/>
  <c r="J249" i="24"/>
  <c r="L249" i="24" s="1"/>
  <c r="I249" i="24"/>
  <c r="H249" i="24"/>
  <c r="G249" i="24"/>
  <c r="E249" i="24"/>
  <c r="F249" i="24" s="1"/>
  <c r="D249" i="24"/>
  <c r="O248" i="24"/>
  <c r="L248" i="24"/>
  <c r="I248" i="24"/>
  <c r="C248" i="24" s="1"/>
  <c r="F248" i="24"/>
  <c r="O247" i="24"/>
  <c r="L247" i="24"/>
  <c r="I247" i="24"/>
  <c r="F247" i="24"/>
  <c r="C247" i="24" s="1"/>
  <c r="O246" i="24"/>
  <c r="L246" i="24"/>
  <c r="I246" i="24"/>
  <c r="F246" i="24"/>
  <c r="C246" i="24"/>
  <c r="O245" i="24"/>
  <c r="L245" i="24"/>
  <c r="I245" i="24"/>
  <c r="F245" i="24"/>
  <c r="C245" i="24" s="1"/>
  <c r="O244" i="24"/>
  <c r="L244" i="24"/>
  <c r="I244" i="24"/>
  <c r="C244" i="24" s="1"/>
  <c r="F244" i="24"/>
  <c r="O243" i="24"/>
  <c r="L243" i="24"/>
  <c r="I243" i="24"/>
  <c r="F243" i="24"/>
  <c r="C243" i="24" s="1"/>
  <c r="O242" i="24"/>
  <c r="L242" i="24"/>
  <c r="I242" i="24"/>
  <c r="F242" i="24"/>
  <c r="C242" i="24"/>
  <c r="N241" i="24"/>
  <c r="M241" i="24"/>
  <c r="O241" i="24" s="1"/>
  <c r="L241" i="24"/>
  <c r="K241" i="24"/>
  <c r="J241" i="24"/>
  <c r="H241" i="24"/>
  <c r="G241" i="24"/>
  <c r="E241" i="24"/>
  <c r="D241" i="24"/>
  <c r="O240" i="24"/>
  <c r="L240" i="24"/>
  <c r="I240" i="24"/>
  <c r="C240" i="24" s="1"/>
  <c r="F240" i="24"/>
  <c r="O239" i="24"/>
  <c r="L239" i="24"/>
  <c r="I239" i="24"/>
  <c r="F239" i="24"/>
  <c r="O238" i="24"/>
  <c r="N238" i="24"/>
  <c r="M238" i="24"/>
  <c r="K238" i="24"/>
  <c r="J238" i="24"/>
  <c r="L238" i="24" s="1"/>
  <c r="H238" i="24"/>
  <c r="G238" i="24"/>
  <c r="I238" i="24" s="1"/>
  <c r="E238" i="24"/>
  <c r="D238" i="24"/>
  <c r="F238" i="24" s="1"/>
  <c r="C238" i="24"/>
  <c r="O237" i="24"/>
  <c r="L237" i="24"/>
  <c r="I237" i="24"/>
  <c r="F237" i="24"/>
  <c r="C237" i="24" s="1"/>
  <c r="N236" i="24"/>
  <c r="M236" i="24"/>
  <c r="K236" i="24"/>
  <c r="J236" i="24"/>
  <c r="L236" i="24" s="1"/>
  <c r="I236" i="24"/>
  <c r="H236" i="24"/>
  <c r="G236" i="24"/>
  <c r="E236" i="24"/>
  <c r="E234" i="24" s="1"/>
  <c r="E233" i="24" s="1"/>
  <c r="D236" i="24"/>
  <c r="O235" i="24"/>
  <c r="L235" i="24"/>
  <c r="I235" i="24"/>
  <c r="F235" i="24"/>
  <c r="N234" i="24"/>
  <c r="K234" i="24"/>
  <c r="K233" i="24" s="1"/>
  <c r="L233" i="24" s="1"/>
  <c r="J234" i="24"/>
  <c r="G234" i="24"/>
  <c r="N233" i="24"/>
  <c r="J233" i="24"/>
  <c r="O232" i="24"/>
  <c r="L232" i="24"/>
  <c r="I232" i="24"/>
  <c r="F232" i="24"/>
  <c r="C232" i="24" s="1"/>
  <c r="O231" i="24"/>
  <c r="L231" i="24"/>
  <c r="I231" i="24"/>
  <c r="F231" i="24"/>
  <c r="C231" i="24" s="1"/>
  <c r="O230" i="24"/>
  <c r="N230" i="24"/>
  <c r="M230" i="24"/>
  <c r="K230" i="24"/>
  <c r="J230" i="24"/>
  <c r="H230" i="24"/>
  <c r="G230" i="24"/>
  <c r="I230" i="24" s="1"/>
  <c r="E230" i="24"/>
  <c r="D230" i="24"/>
  <c r="F230" i="24" s="1"/>
  <c r="O229" i="24"/>
  <c r="L229" i="24"/>
  <c r="G229" i="24"/>
  <c r="I229" i="24" s="1"/>
  <c r="C229" i="24" s="1"/>
  <c r="F229" i="24"/>
  <c r="O228" i="24"/>
  <c r="L228" i="24"/>
  <c r="C228" i="24" s="1"/>
  <c r="I228" i="24"/>
  <c r="F228" i="24"/>
  <c r="O227" i="24"/>
  <c r="L227" i="24"/>
  <c r="I227" i="24"/>
  <c r="F227" i="24"/>
  <c r="C227" i="24"/>
  <c r="O226" i="24"/>
  <c r="L226" i="24"/>
  <c r="I226" i="24"/>
  <c r="F226" i="24"/>
  <c r="C226" i="24" s="1"/>
  <c r="O225" i="24"/>
  <c r="L225" i="24"/>
  <c r="I225" i="24"/>
  <c r="F225" i="24"/>
  <c r="C225" i="24" s="1"/>
  <c r="O224" i="24"/>
  <c r="L224" i="24"/>
  <c r="C224" i="24" s="1"/>
  <c r="I224" i="24"/>
  <c r="F224" i="24"/>
  <c r="O223" i="24"/>
  <c r="L223" i="24"/>
  <c r="I223" i="24"/>
  <c r="F223" i="24"/>
  <c r="C223" i="24"/>
  <c r="O222" i="24"/>
  <c r="L222" i="24"/>
  <c r="I222" i="24"/>
  <c r="F222" i="24"/>
  <c r="C222" i="24" s="1"/>
  <c r="O221" i="24"/>
  <c r="L221" i="24"/>
  <c r="I221" i="24"/>
  <c r="C221" i="24" s="1"/>
  <c r="F221" i="24"/>
  <c r="O220" i="24"/>
  <c r="L220" i="24"/>
  <c r="I220" i="24"/>
  <c r="F220" i="24"/>
  <c r="C220" i="24" s="1"/>
  <c r="O219" i="24"/>
  <c r="N219" i="24"/>
  <c r="M219" i="24"/>
  <c r="K219" i="24"/>
  <c r="J219" i="24"/>
  <c r="H219" i="24"/>
  <c r="G219" i="24"/>
  <c r="I219" i="24" s="1"/>
  <c r="E219" i="24"/>
  <c r="D219" i="24"/>
  <c r="F219" i="24" s="1"/>
  <c r="O218" i="24"/>
  <c r="L218" i="24"/>
  <c r="I218" i="24"/>
  <c r="F218" i="24"/>
  <c r="C218" i="24" s="1"/>
  <c r="O217" i="24"/>
  <c r="L217" i="24"/>
  <c r="I217" i="24"/>
  <c r="C217" i="24" s="1"/>
  <c r="F217" i="24"/>
  <c r="O216" i="24"/>
  <c r="L216" i="24"/>
  <c r="C216" i="24" s="1"/>
  <c r="I216" i="24"/>
  <c r="F216" i="24"/>
  <c r="O215" i="24"/>
  <c r="L215" i="24"/>
  <c r="I215" i="24"/>
  <c r="F215" i="24"/>
  <c r="C215" i="24"/>
  <c r="O214" i="24"/>
  <c r="L214" i="24"/>
  <c r="I214" i="24"/>
  <c r="F214" i="24"/>
  <c r="C214" i="24" s="1"/>
  <c r="O213" i="24"/>
  <c r="L213" i="24"/>
  <c r="I213" i="24"/>
  <c r="C213" i="24" s="1"/>
  <c r="F213" i="24"/>
  <c r="O212" i="24"/>
  <c r="L212" i="24"/>
  <c r="I212" i="24"/>
  <c r="F212" i="24"/>
  <c r="C212" i="24" s="1"/>
  <c r="O211" i="24"/>
  <c r="L211" i="24"/>
  <c r="I211" i="24"/>
  <c r="F211" i="24"/>
  <c r="C211" i="24"/>
  <c r="O210" i="24"/>
  <c r="L210" i="24"/>
  <c r="I210" i="24"/>
  <c r="F210" i="24"/>
  <c r="C210" i="24" s="1"/>
  <c r="O209" i="24"/>
  <c r="L209" i="24"/>
  <c r="I209" i="24"/>
  <c r="C209" i="24" s="1"/>
  <c r="F209" i="24"/>
  <c r="N208" i="24"/>
  <c r="M208" i="24"/>
  <c r="K208" i="24"/>
  <c r="J208" i="24"/>
  <c r="H208" i="24"/>
  <c r="G208" i="24"/>
  <c r="I208" i="24" s="1"/>
  <c r="F208" i="24"/>
  <c r="E208" i="24"/>
  <c r="D208" i="24"/>
  <c r="M207" i="24"/>
  <c r="K207" i="24"/>
  <c r="H207" i="24"/>
  <c r="E207" i="24"/>
  <c r="D207" i="24"/>
  <c r="F207" i="24" s="1"/>
  <c r="O206" i="24"/>
  <c r="L206" i="24"/>
  <c r="I206" i="24"/>
  <c r="F206" i="24"/>
  <c r="C206" i="24" s="1"/>
  <c r="O205" i="24"/>
  <c r="L205" i="24"/>
  <c r="I205" i="24"/>
  <c r="C205" i="24" s="1"/>
  <c r="F205" i="24"/>
  <c r="O204" i="24"/>
  <c r="L204" i="24"/>
  <c r="C204" i="24" s="1"/>
  <c r="I204" i="24"/>
  <c r="F204" i="24"/>
  <c r="O203" i="24"/>
  <c r="L203" i="24"/>
  <c r="I203" i="24"/>
  <c r="F203" i="24"/>
  <c r="C203" i="24"/>
  <c r="O202" i="24"/>
  <c r="L202" i="24"/>
  <c r="I202" i="24"/>
  <c r="F202" i="24"/>
  <c r="C202" i="24" s="1"/>
  <c r="N201" i="24"/>
  <c r="N199" i="24" s="1"/>
  <c r="M201" i="24"/>
  <c r="K201" i="24"/>
  <c r="J201" i="24"/>
  <c r="L201" i="24" s="1"/>
  <c r="I201" i="24"/>
  <c r="H201" i="24"/>
  <c r="G201" i="24"/>
  <c r="E201" i="24"/>
  <c r="D201" i="24"/>
  <c r="O200" i="24"/>
  <c r="L200" i="24"/>
  <c r="C200" i="24" s="1"/>
  <c r="I200" i="24"/>
  <c r="F200" i="24"/>
  <c r="K199" i="24"/>
  <c r="H199" i="24"/>
  <c r="G199" i="24"/>
  <c r="D199" i="24"/>
  <c r="H198" i="24"/>
  <c r="D198" i="24"/>
  <c r="O196" i="24"/>
  <c r="L196" i="24"/>
  <c r="C196" i="24" s="1"/>
  <c r="I196" i="24"/>
  <c r="F196" i="24"/>
  <c r="O195" i="24"/>
  <c r="N195" i="24"/>
  <c r="M195" i="24"/>
  <c r="K195" i="24"/>
  <c r="J195" i="24"/>
  <c r="H195" i="24"/>
  <c r="G195" i="24"/>
  <c r="E195" i="24"/>
  <c r="D195" i="24"/>
  <c r="F195" i="24" s="1"/>
  <c r="N194" i="24"/>
  <c r="M194" i="24"/>
  <c r="O194" i="24" s="1"/>
  <c r="J194" i="24"/>
  <c r="H194" i="24"/>
  <c r="E194" i="24"/>
  <c r="D194" i="24"/>
  <c r="F194" i="24" s="1"/>
  <c r="O193" i="24"/>
  <c r="L193" i="24"/>
  <c r="I193" i="24"/>
  <c r="C193" i="24" s="1"/>
  <c r="F193" i="24"/>
  <c r="O192" i="24"/>
  <c r="L192" i="24"/>
  <c r="C192" i="24" s="1"/>
  <c r="I192" i="24"/>
  <c r="F192" i="24"/>
  <c r="O191" i="24"/>
  <c r="N191" i="24"/>
  <c r="M191" i="24"/>
  <c r="K191" i="24"/>
  <c r="J191" i="24"/>
  <c r="H191" i="24"/>
  <c r="G191" i="24"/>
  <c r="E191" i="24"/>
  <c r="D191" i="24"/>
  <c r="F191" i="24" s="1"/>
  <c r="N190" i="24"/>
  <c r="M190" i="24"/>
  <c r="O190" i="24" s="1"/>
  <c r="J190" i="24"/>
  <c r="H190" i="24"/>
  <c r="E190" i="24"/>
  <c r="O189" i="24"/>
  <c r="L189" i="24"/>
  <c r="I189" i="24"/>
  <c r="C189" i="24" s="1"/>
  <c r="F189" i="24"/>
  <c r="O188" i="24"/>
  <c r="L188" i="24"/>
  <c r="C188" i="24" s="1"/>
  <c r="I188" i="24"/>
  <c r="F188" i="24"/>
  <c r="O187" i="24"/>
  <c r="N187" i="24"/>
  <c r="M187" i="24"/>
  <c r="K187" i="24"/>
  <c r="L187" i="24" s="1"/>
  <c r="J187" i="24"/>
  <c r="H187" i="24"/>
  <c r="G187" i="24"/>
  <c r="I187" i="24" s="1"/>
  <c r="C187" i="24" s="1"/>
  <c r="E187" i="24"/>
  <c r="D187" i="24"/>
  <c r="F187" i="24" s="1"/>
  <c r="O186" i="24"/>
  <c r="L186" i="24"/>
  <c r="I186" i="24"/>
  <c r="F186" i="24"/>
  <c r="C186" i="24" s="1"/>
  <c r="O185" i="24"/>
  <c r="L185" i="24"/>
  <c r="I185" i="24"/>
  <c r="F185" i="24"/>
  <c r="C185" i="24"/>
  <c r="O184" i="24"/>
  <c r="L184" i="24"/>
  <c r="I184" i="24"/>
  <c r="F184" i="24"/>
  <c r="C184" i="24" s="1"/>
  <c r="O183" i="24"/>
  <c r="L183" i="24"/>
  <c r="I183" i="24"/>
  <c r="C183" i="24" s="1"/>
  <c r="F183" i="24"/>
  <c r="N182" i="24"/>
  <c r="O182" i="24" s="1"/>
  <c r="M182" i="24"/>
  <c r="K182" i="24"/>
  <c r="J182" i="24"/>
  <c r="L182" i="24" s="1"/>
  <c r="H182" i="24"/>
  <c r="G182" i="24"/>
  <c r="I182" i="24" s="1"/>
  <c r="F182" i="24"/>
  <c r="E182" i="24"/>
  <c r="D182" i="24"/>
  <c r="O181" i="24"/>
  <c r="L181" i="24"/>
  <c r="I181" i="24"/>
  <c r="F181" i="24"/>
  <c r="C181" i="24"/>
  <c r="O180" i="24"/>
  <c r="L180" i="24"/>
  <c r="I180" i="24"/>
  <c r="F180" i="24"/>
  <c r="C180" i="24" s="1"/>
  <c r="O179" i="24"/>
  <c r="L179" i="24"/>
  <c r="I179" i="24"/>
  <c r="C179" i="24" s="1"/>
  <c r="F179" i="24"/>
  <c r="N178" i="24"/>
  <c r="O178" i="24" s="1"/>
  <c r="M178" i="24"/>
  <c r="K178" i="24"/>
  <c r="J178" i="24"/>
  <c r="L178" i="24" s="1"/>
  <c r="H178" i="24"/>
  <c r="G178" i="24"/>
  <c r="I178" i="24" s="1"/>
  <c r="F178" i="24"/>
  <c r="E178" i="24"/>
  <c r="D178" i="24"/>
  <c r="M177" i="24"/>
  <c r="K177" i="24"/>
  <c r="K176" i="24" s="1"/>
  <c r="H177" i="24"/>
  <c r="G177" i="24"/>
  <c r="I177" i="24" s="1"/>
  <c r="E177" i="24"/>
  <c r="D177" i="24"/>
  <c r="F177" i="24" s="1"/>
  <c r="M176" i="24"/>
  <c r="H176" i="24"/>
  <c r="E176" i="24"/>
  <c r="D176" i="24"/>
  <c r="F176" i="24" s="1"/>
  <c r="O175" i="24"/>
  <c r="L175" i="24"/>
  <c r="I175" i="24"/>
  <c r="C175" i="24" s="1"/>
  <c r="F175" i="24"/>
  <c r="O174" i="24"/>
  <c r="L174" i="24"/>
  <c r="C174" i="24" s="1"/>
  <c r="I174" i="24"/>
  <c r="F174" i="24"/>
  <c r="O173" i="24"/>
  <c r="L173" i="24"/>
  <c r="I173" i="24"/>
  <c r="F173" i="24"/>
  <c r="C173" i="24"/>
  <c r="O172" i="24"/>
  <c r="L172" i="24"/>
  <c r="I172" i="24"/>
  <c r="F172" i="24"/>
  <c r="C172" i="24" s="1"/>
  <c r="O171" i="24"/>
  <c r="L171" i="24"/>
  <c r="I171" i="24"/>
  <c r="C171" i="24" s="1"/>
  <c r="F171" i="24"/>
  <c r="O170" i="24"/>
  <c r="L170" i="24"/>
  <c r="C170" i="24" s="1"/>
  <c r="I170" i="24"/>
  <c r="F170" i="24"/>
  <c r="O169" i="24"/>
  <c r="N169" i="24"/>
  <c r="M169" i="24"/>
  <c r="K169" i="24"/>
  <c r="L169" i="24" s="1"/>
  <c r="J169" i="24"/>
  <c r="H169" i="24"/>
  <c r="G169" i="24"/>
  <c r="I169" i="24" s="1"/>
  <c r="E169" i="24"/>
  <c r="D169" i="24"/>
  <c r="F169" i="24" s="1"/>
  <c r="N168" i="24"/>
  <c r="M168" i="24"/>
  <c r="O168" i="24" s="1"/>
  <c r="J168" i="24"/>
  <c r="H168" i="24"/>
  <c r="E168" i="24"/>
  <c r="D168" i="24"/>
  <c r="F168" i="24" s="1"/>
  <c r="O167" i="24"/>
  <c r="L167" i="24"/>
  <c r="I167" i="24"/>
  <c r="C167" i="24" s="1"/>
  <c r="F167" i="24"/>
  <c r="O166" i="24"/>
  <c r="L166" i="24"/>
  <c r="C166" i="24" s="1"/>
  <c r="I166" i="24"/>
  <c r="F166" i="24"/>
  <c r="O165" i="24"/>
  <c r="L165" i="24"/>
  <c r="I165" i="24"/>
  <c r="F165" i="24"/>
  <c r="C165" i="24"/>
  <c r="O164" i="24"/>
  <c r="L164" i="24"/>
  <c r="I164" i="24"/>
  <c r="F164" i="24"/>
  <c r="C164" i="24" s="1"/>
  <c r="N163" i="24"/>
  <c r="M163" i="24"/>
  <c r="O163" i="24" s="1"/>
  <c r="K163" i="24"/>
  <c r="J163" i="24"/>
  <c r="L163" i="24" s="1"/>
  <c r="I163" i="24"/>
  <c r="H163" i="24"/>
  <c r="G163" i="24"/>
  <c r="E163" i="24"/>
  <c r="F163" i="24" s="1"/>
  <c r="D163" i="24"/>
  <c r="O162" i="24"/>
  <c r="L162" i="24"/>
  <c r="C162" i="24" s="1"/>
  <c r="I162" i="24"/>
  <c r="F162" i="24"/>
  <c r="O161" i="24"/>
  <c r="L161" i="24"/>
  <c r="I161" i="24"/>
  <c r="F161" i="24"/>
  <c r="C161" i="24"/>
  <c r="O160" i="24"/>
  <c r="L160" i="24"/>
  <c r="I160" i="24"/>
  <c r="F160" i="24"/>
  <c r="C160" i="24" s="1"/>
  <c r="O159" i="24"/>
  <c r="L159" i="24"/>
  <c r="I159" i="24"/>
  <c r="C159" i="24" s="1"/>
  <c r="F159" i="24"/>
  <c r="O158" i="24"/>
  <c r="L158" i="24"/>
  <c r="C158" i="24" s="1"/>
  <c r="I158" i="24"/>
  <c r="F158" i="24"/>
  <c r="O157" i="24"/>
  <c r="L157" i="24"/>
  <c r="I157" i="24"/>
  <c r="F157" i="24"/>
  <c r="C157" i="24"/>
  <c r="O156" i="24"/>
  <c r="L156" i="24"/>
  <c r="I156" i="24"/>
  <c r="F156" i="24"/>
  <c r="C156" i="24" s="1"/>
  <c r="O155" i="24"/>
  <c r="L155" i="24"/>
  <c r="I155" i="24"/>
  <c r="C155" i="24" s="1"/>
  <c r="F155" i="24"/>
  <c r="N154" i="24"/>
  <c r="O154" i="24" s="1"/>
  <c r="M154" i="24"/>
  <c r="K154" i="24"/>
  <c r="J154" i="24"/>
  <c r="L154" i="24" s="1"/>
  <c r="H154" i="24"/>
  <c r="G154" i="24"/>
  <c r="I154" i="24" s="1"/>
  <c r="F154" i="24"/>
  <c r="C154" i="24" s="1"/>
  <c r="E154" i="24"/>
  <c r="D154" i="24"/>
  <c r="O153" i="24"/>
  <c r="L153" i="24"/>
  <c r="I153" i="24"/>
  <c r="F153" i="24"/>
  <c r="C153" i="24"/>
  <c r="O152" i="24"/>
  <c r="L152" i="24"/>
  <c r="I152" i="24"/>
  <c r="F152" i="24"/>
  <c r="C152" i="24" s="1"/>
  <c r="O151" i="24"/>
  <c r="L151" i="24"/>
  <c r="I151" i="24"/>
  <c r="C151" i="24" s="1"/>
  <c r="F151" i="24"/>
  <c r="O150" i="24"/>
  <c r="L150" i="24"/>
  <c r="C150" i="24" s="1"/>
  <c r="I150" i="24"/>
  <c r="F150" i="24"/>
  <c r="O149" i="24"/>
  <c r="L149" i="24"/>
  <c r="I149" i="24"/>
  <c r="F149" i="24"/>
  <c r="C149" i="24"/>
  <c r="O148" i="24"/>
  <c r="L148" i="24"/>
  <c r="I148" i="24"/>
  <c r="F148" i="24"/>
  <c r="C148" i="24" s="1"/>
  <c r="N147" i="24"/>
  <c r="M147" i="24"/>
  <c r="O147" i="24" s="1"/>
  <c r="K147" i="24"/>
  <c r="J147" i="24"/>
  <c r="L147" i="24" s="1"/>
  <c r="I147" i="24"/>
  <c r="H147" i="24"/>
  <c r="G147" i="24"/>
  <c r="E147" i="24"/>
  <c r="F147" i="24" s="1"/>
  <c r="C147" i="24" s="1"/>
  <c r="D147" i="24"/>
  <c r="O146" i="24"/>
  <c r="L146" i="24"/>
  <c r="C146" i="24" s="1"/>
  <c r="I146" i="24"/>
  <c r="F146" i="24"/>
  <c r="O145" i="24"/>
  <c r="L145" i="24"/>
  <c r="I145" i="24"/>
  <c r="F145" i="24"/>
  <c r="C145" i="24"/>
  <c r="N144" i="24"/>
  <c r="M144" i="24"/>
  <c r="O144" i="24" s="1"/>
  <c r="L144" i="24"/>
  <c r="K144" i="24"/>
  <c r="J144" i="24"/>
  <c r="H144" i="24"/>
  <c r="I144" i="24" s="1"/>
  <c r="G144" i="24"/>
  <c r="E144" i="24"/>
  <c r="D144" i="24"/>
  <c r="F144" i="24" s="1"/>
  <c r="O143" i="24"/>
  <c r="L143" i="24"/>
  <c r="I143" i="24"/>
  <c r="C143" i="24" s="1"/>
  <c r="F143" i="24"/>
  <c r="O142" i="24"/>
  <c r="L142" i="24"/>
  <c r="C142" i="24" s="1"/>
  <c r="I142" i="24"/>
  <c r="F142" i="24"/>
  <c r="O141" i="24"/>
  <c r="L141" i="24"/>
  <c r="I141" i="24"/>
  <c r="F141" i="24"/>
  <c r="C141" i="24"/>
  <c r="O140" i="24"/>
  <c r="L140" i="24"/>
  <c r="I140" i="24"/>
  <c r="F140" i="24"/>
  <c r="C140" i="24" s="1"/>
  <c r="N139" i="24"/>
  <c r="M139" i="24"/>
  <c r="O139" i="24" s="1"/>
  <c r="K139" i="24"/>
  <c r="J139" i="24"/>
  <c r="L139" i="24" s="1"/>
  <c r="I139" i="24"/>
  <c r="H139" i="24"/>
  <c r="G139" i="24"/>
  <c r="E139" i="24"/>
  <c r="E133" i="24" s="1"/>
  <c r="D139" i="24"/>
  <c r="O138" i="24"/>
  <c r="L138" i="24"/>
  <c r="C138" i="24" s="1"/>
  <c r="I138" i="24"/>
  <c r="F138" i="24"/>
  <c r="O137" i="24"/>
  <c r="L137" i="24"/>
  <c r="I137" i="24"/>
  <c r="F137" i="24"/>
  <c r="C137" i="24"/>
  <c r="O136" i="24"/>
  <c r="L136" i="24"/>
  <c r="I136" i="24"/>
  <c r="F136" i="24"/>
  <c r="C136" i="24" s="1"/>
  <c r="O135" i="24"/>
  <c r="L135" i="24"/>
  <c r="I135" i="24"/>
  <c r="C135" i="24" s="1"/>
  <c r="F135" i="24"/>
  <c r="N134" i="24"/>
  <c r="O134" i="24" s="1"/>
  <c r="M134" i="24"/>
  <c r="K134" i="24"/>
  <c r="J134" i="24"/>
  <c r="L134" i="24" s="1"/>
  <c r="H134" i="24"/>
  <c r="G134" i="24"/>
  <c r="I134" i="24" s="1"/>
  <c r="F134" i="24"/>
  <c r="E134" i="24"/>
  <c r="D134" i="24"/>
  <c r="K133" i="24"/>
  <c r="G133" i="24"/>
  <c r="O132" i="24"/>
  <c r="L132" i="24"/>
  <c r="I132" i="24"/>
  <c r="F132" i="24"/>
  <c r="C132" i="24" s="1"/>
  <c r="N131" i="24"/>
  <c r="M131" i="24"/>
  <c r="O131" i="24" s="1"/>
  <c r="K131" i="24"/>
  <c r="J131" i="24"/>
  <c r="L131" i="24" s="1"/>
  <c r="I131" i="24"/>
  <c r="H131" i="24"/>
  <c r="G131" i="24"/>
  <c r="E131" i="24"/>
  <c r="F131" i="24" s="1"/>
  <c r="C131" i="24" s="1"/>
  <c r="D131" i="24"/>
  <c r="O130" i="24"/>
  <c r="L130" i="24"/>
  <c r="I130" i="24"/>
  <c r="E130" i="24"/>
  <c r="F130" i="24" s="1"/>
  <c r="C130" i="24" s="1"/>
  <c r="O129" i="24"/>
  <c r="L129" i="24"/>
  <c r="I129" i="24"/>
  <c r="F129" i="24"/>
  <c r="C129" i="24" s="1"/>
  <c r="O128" i="24"/>
  <c r="L128" i="24"/>
  <c r="I128" i="24"/>
  <c r="C128" i="24" s="1"/>
  <c r="F128" i="24"/>
  <c r="O127" i="24"/>
  <c r="L127" i="24"/>
  <c r="C127" i="24" s="1"/>
  <c r="I127" i="24"/>
  <c r="F127" i="24"/>
  <c r="O126" i="24"/>
  <c r="L126" i="24"/>
  <c r="I126" i="24"/>
  <c r="F126" i="24"/>
  <c r="C126" i="24"/>
  <c r="N125" i="24"/>
  <c r="M125" i="24"/>
  <c r="O125" i="24" s="1"/>
  <c r="L125" i="24"/>
  <c r="K125" i="24"/>
  <c r="J125" i="24"/>
  <c r="H125" i="24"/>
  <c r="I125" i="24" s="1"/>
  <c r="G125" i="24"/>
  <c r="E125" i="24"/>
  <c r="D125" i="24"/>
  <c r="F125" i="24" s="1"/>
  <c r="C125" i="24" s="1"/>
  <c r="O124" i="24"/>
  <c r="L124" i="24"/>
  <c r="I124" i="24"/>
  <c r="C124" i="24" s="1"/>
  <c r="F124" i="24"/>
  <c r="O123" i="24"/>
  <c r="L123" i="24"/>
  <c r="C123" i="24" s="1"/>
  <c r="I123" i="24"/>
  <c r="F123" i="24"/>
  <c r="O122" i="24"/>
  <c r="L122" i="24"/>
  <c r="I122" i="24"/>
  <c r="F122" i="24"/>
  <c r="C122" i="24"/>
  <c r="O121" i="24"/>
  <c r="L121" i="24"/>
  <c r="I121" i="24"/>
  <c r="F121" i="24"/>
  <c r="C121" i="24" s="1"/>
  <c r="O120" i="24"/>
  <c r="L120" i="24"/>
  <c r="I120" i="24"/>
  <c r="C120" i="24" s="1"/>
  <c r="F120" i="24"/>
  <c r="N119" i="24"/>
  <c r="O119" i="24" s="1"/>
  <c r="M119" i="24"/>
  <c r="K119" i="24"/>
  <c r="J119" i="24"/>
  <c r="L119" i="24" s="1"/>
  <c r="H119" i="24"/>
  <c r="G119" i="24"/>
  <c r="I119" i="24" s="1"/>
  <c r="F119" i="24"/>
  <c r="C119" i="24" s="1"/>
  <c r="E119" i="24"/>
  <c r="D119" i="24"/>
  <c r="O118" i="24"/>
  <c r="L118" i="24"/>
  <c r="I118" i="24"/>
  <c r="F118" i="24"/>
  <c r="C118" i="24"/>
  <c r="O117" i="24"/>
  <c r="L117" i="24"/>
  <c r="I117" i="24"/>
  <c r="F117" i="24"/>
  <c r="C117" i="24" s="1"/>
  <c r="O116" i="24"/>
  <c r="L116" i="24"/>
  <c r="I116" i="24"/>
  <c r="C116" i="24" s="1"/>
  <c r="F116" i="24"/>
  <c r="N115" i="24"/>
  <c r="O115" i="24" s="1"/>
  <c r="M115" i="24"/>
  <c r="K115" i="24"/>
  <c r="J115" i="24"/>
  <c r="L115" i="24" s="1"/>
  <c r="H115" i="24"/>
  <c r="G115" i="24"/>
  <c r="I115" i="24" s="1"/>
  <c r="F115" i="24"/>
  <c r="E115" i="24"/>
  <c r="D115" i="24"/>
  <c r="O114" i="24"/>
  <c r="L114" i="24"/>
  <c r="I114" i="24"/>
  <c r="F114" i="24"/>
  <c r="C114" i="24"/>
  <c r="O113" i="24"/>
  <c r="L113" i="24"/>
  <c r="I113" i="24"/>
  <c r="F113" i="24"/>
  <c r="C113" i="24" s="1"/>
  <c r="O112" i="24"/>
  <c r="L112" i="24"/>
  <c r="I112" i="24"/>
  <c r="C112" i="24" s="1"/>
  <c r="F112" i="24"/>
  <c r="O111" i="24"/>
  <c r="L111" i="24"/>
  <c r="C111" i="24" s="1"/>
  <c r="I111" i="24"/>
  <c r="F111" i="24"/>
  <c r="O110" i="24"/>
  <c r="L110" i="24"/>
  <c r="I110" i="24"/>
  <c r="F110" i="24"/>
  <c r="C110" i="24"/>
  <c r="O109" i="24"/>
  <c r="L109" i="24"/>
  <c r="I109" i="24"/>
  <c r="F109" i="24"/>
  <c r="C109" i="24" s="1"/>
  <c r="O108" i="24"/>
  <c r="L108" i="24"/>
  <c r="I108" i="24"/>
  <c r="F108" i="24"/>
  <c r="O107" i="24"/>
  <c r="L107" i="24"/>
  <c r="C107" i="24" s="1"/>
  <c r="I107" i="24"/>
  <c r="F107" i="24"/>
  <c r="O106" i="24"/>
  <c r="N106" i="24"/>
  <c r="M106" i="24"/>
  <c r="K106" i="24"/>
  <c r="L106" i="24" s="1"/>
  <c r="J106" i="24"/>
  <c r="H106" i="24"/>
  <c r="G106" i="24"/>
  <c r="I106" i="24" s="1"/>
  <c r="E106" i="24"/>
  <c r="D106" i="24"/>
  <c r="F106" i="24" s="1"/>
  <c r="C106" i="24"/>
  <c r="O105" i="24"/>
  <c r="L105" i="24"/>
  <c r="I105" i="24"/>
  <c r="F105" i="24"/>
  <c r="C105" i="24" s="1"/>
  <c r="O104" i="24"/>
  <c r="L104" i="24"/>
  <c r="I104" i="24"/>
  <c r="F104" i="24"/>
  <c r="C104" i="24" s="1"/>
  <c r="O103" i="24"/>
  <c r="L103" i="24"/>
  <c r="C103" i="24" s="1"/>
  <c r="I103" i="24"/>
  <c r="F103" i="24"/>
  <c r="O102" i="24"/>
  <c r="L102" i="24"/>
  <c r="I102" i="24"/>
  <c r="F102" i="24"/>
  <c r="C102" i="24"/>
  <c r="O101" i="24"/>
  <c r="L101" i="24"/>
  <c r="I101" i="24"/>
  <c r="F101" i="24"/>
  <c r="C101" i="24" s="1"/>
  <c r="O100" i="24"/>
  <c r="L100" i="24"/>
  <c r="I100" i="24"/>
  <c r="F100" i="24"/>
  <c r="O99" i="24"/>
  <c r="L99" i="24"/>
  <c r="C99" i="24" s="1"/>
  <c r="I99" i="24"/>
  <c r="F99" i="24"/>
  <c r="O98" i="24"/>
  <c r="N98" i="24"/>
  <c r="M98" i="24"/>
  <c r="K98" i="24"/>
  <c r="L98" i="24" s="1"/>
  <c r="J98" i="24"/>
  <c r="H98" i="24"/>
  <c r="G98" i="24"/>
  <c r="I98" i="24" s="1"/>
  <c r="E98" i="24"/>
  <c r="D98" i="24"/>
  <c r="F98" i="24" s="1"/>
  <c r="O97" i="24"/>
  <c r="L97" i="24"/>
  <c r="I97" i="24"/>
  <c r="F97" i="24"/>
  <c r="C97" i="24" s="1"/>
  <c r="O96" i="24"/>
  <c r="L96" i="24"/>
  <c r="I96" i="24"/>
  <c r="F96" i="24"/>
  <c r="O95" i="24"/>
  <c r="L95" i="24"/>
  <c r="C95" i="24" s="1"/>
  <c r="I95" i="24"/>
  <c r="F95" i="24"/>
  <c r="O94" i="24"/>
  <c r="L94" i="24"/>
  <c r="I94" i="24"/>
  <c r="F94" i="24"/>
  <c r="C94" i="24"/>
  <c r="O93" i="24"/>
  <c r="L93" i="24"/>
  <c r="I93" i="24"/>
  <c r="F93" i="24"/>
  <c r="C93" i="24" s="1"/>
  <c r="N92" i="24"/>
  <c r="M92" i="24"/>
  <c r="O92" i="24" s="1"/>
  <c r="K92" i="24"/>
  <c r="J92" i="24"/>
  <c r="L92" i="24" s="1"/>
  <c r="I92" i="24"/>
  <c r="H92" i="24"/>
  <c r="G92" i="24"/>
  <c r="F92" i="24"/>
  <c r="C92" i="24" s="1"/>
  <c r="E92" i="24"/>
  <c r="D92" i="24"/>
  <c r="O91" i="24"/>
  <c r="L91" i="24"/>
  <c r="C91" i="24" s="1"/>
  <c r="I91" i="24"/>
  <c r="F91" i="24"/>
  <c r="O90" i="24"/>
  <c r="L90" i="24"/>
  <c r="I90" i="24"/>
  <c r="F90" i="24"/>
  <c r="C90" i="24"/>
  <c r="O89" i="24"/>
  <c r="L89" i="24"/>
  <c r="I89" i="24"/>
  <c r="F89" i="24"/>
  <c r="C89" i="24" s="1"/>
  <c r="O88" i="24"/>
  <c r="L88" i="24"/>
  <c r="I88" i="24"/>
  <c r="F88" i="24"/>
  <c r="C88" i="24" s="1"/>
  <c r="O87" i="24"/>
  <c r="N87" i="24"/>
  <c r="M87" i="24"/>
  <c r="K87" i="24"/>
  <c r="K86" i="24" s="1"/>
  <c r="J87" i="24"/>
  <c r="H87" i="24"/>
  <c r="G87" i="24"/>
  <c r="I87" i="24" s="1"/>
  <c r="F87" i="24"/>
  <c r="E87" i="24"/>
  <c r="E86" i="24" s="1"/>
  <c r="D87" i="24"/>
  <c r="H86" i="24"/>
  <c r="G86" i="24"/>
  <c r="I86" i="24" s="1"/>
  <c r="D86" i="24"/>
  <c r="F86" i="24" s="1"/>
  <c r="O85" i="24"/>
  <c r="L85" i="24"/>
  <c r="I85" i="24"/>
  <c r="F85" i="24"/>
  <c r="O84" i="24"/>
  <c r="L84" i="24"/>
  <c r="I84" i="24"/>
  <c r="F84" i="24"/>
  <c r="N83" i="24"/>
  <c r="M83" i="24"/>
  <c r="K83" i="24"/>
  <c r="K79" i="24" s="1"/>
  <c r="J83" i="24"/>
  <c r="H83" i="24"/>
  <c r="G83" i="24"/>
  <c r="I83" i="24" s="1"/>
  <c r="F83" i="24"/>
  <c r="E83" i="24"/>
  <c r="D83" i="24"/>
  <c r="O82" i="24"/>
  <c r="L82" i="24"/>
  <c r="I82" i="24"/>
  <c r="F82" i="24"/>
  <c r="C82" i="24" s="1"/>
  <c r="O81" i="24"/>
  <c r="L81" i="24"/>
  <c r="I81" i="24"/>
  <c r="F81" i="24"/>
  <c r="N80" i="24"/>
  <c r="M80" i="24"/>
  <c r="K80" i="24"/>
  <c r="J80" i="24"/>
  <c r="L80" i="24" s="1"/>
  <c r="I80" i="24"/>
  <c r="H80" i="24"/>
  <c r="G80" i="24"/>
  <c r="F80" i="24"/>
  <c r="E80" i="24"/>
  <c r="E79" i="24" s="1"/>
  <c r="D80" i="24"/>
  <c r="J79" i="24"/>
  <c r="H79" i="24"/>
  <c r="F79" i="24"/>
  <c r="D79" i="24"/>
  <c r="O77" i="24"/>
  <c r="L77" i="24"/>
  <c r="I77" i="24"/>
  <c r="F77" i="24"/>
  <c r="C77" i="24" s="1"/>
  <c r="O76" i="24"/>
  <c r="L76" i="24"/>
  <c r="I76" i="24"/>
  <c r="F76" i="24"/>
  <c r="C76" i="24" s="1"/>
  <c r="O75" i="24"/>
  <c r="L75" i="24"/>
  <c r="I75" i="24"/>
  <c r="F75" i="24"/>
  <c r="C75" i="24"/>
  <c r="O74" i="24"/>
  <c r="L74" i="24"/>
  <c r="I74" i="24"/>
  <c r="F74" i="24"/>
  <c r="C74" i="24" s="1"/>
  <c r="O73" i="24"/>
  <c r="L73" i="24"/>
  <c r="I73" i="24"/>
  <c r="F73" i="24"/>
  <c r="N72" i="24"/>
  <c r="N70" i="24" s="1"/>
  <c r="M72" i="24"/>
  <c r="K72" i="24"/>
  <c r="J72" i="24"/>
  <c r="I72" i="24"/>
  <c r="H72" i="24"/>
  <c r="G72" i="24"/>
  <c r="F72" i="24"/>
  <c r="E72" i="24"/>
  <c r="E70" i="24" s="1"/>
  <c r="D72" i="24"/>
  <c r="O71" i="24"/>
  <c r="L71" i="24"/>
  <c r="I71" i="24"/>
  <c r="F71" i="24"/>
  <c r="C71" i="24"/>
  <c r="K70" i="24"/>
  <c r="H70" i="24"/>
  <c r="G70" i="24"/>
  <c r="I70" i="24" s="1"/>
  <c r="D70" i="24"/>
  <c r="O69" i="24"/>
  <c r="L69" i="24"/>
  <c r="I69" i="24"/>
  <c r="F69" i="24"/>
  <c r="O68" i="24"/>
  <c r="L68" i="24"/>
  <c r="I68" i="24"/>
  <c r="F68" i="24"/>
  <c r="O67" i="24"/>
  <c r="L67" i="24"/>
  <c r="I67" i="24"/>
  <c r="F67" i="24"/>
  <c r="C67" i="24"/>
  <c r="O66" i="24"/>
  <c r="L66" i="24"/>
  <c r="I66" i="24"/>
  <c r="F66" i="24"/>
  <c r="C66" i="24" s="1"/>
  <c r="O65" i="24"/>
  <c r="L65" i="24"/>
  <c r="I65" i="24"/>
  <c r="F65" i="24"/>
  <c r="C65" i="24" s="1"/>
  <c r="O64" i="24"/>
  <c r="L64" i="24"/>
  <c r="I64" i="24"/>
  <c r="F64" i="24"/>
  <c r="O63" i="24"/>
  <c r="L63" i="24"/>
  <c r="I63" i="24"/>
  <c r="F63" i="24"/>
  <c r="C63" i="24"/>
  <c r="O62" i="24"/>
  <c r="L62" i="24"/>
  <c r="I62" i="24"/>
  <c r="F62" i="24"/>
  <c r="C62" i="24" s="1"/>
  <c r="N61" i="24"/>
  <c r="M61" i="24"/>
  <c r="O61" i="24" s="1"/>
  <c r="L61" i="24"/>
  <c r="K61" i="24"/>
  <c r="J61" i="24"/>
  <c r="I61" i="24"/>
  <c r="H61" i="24"/>
  <c r="G61" i="24"/>
  <c r="E61" i="24"/>
  <c r="E57" i="24" s="1"/>
  <c r="E56" i="24" s="1"/>
  <c r="D61" i="24"/>
  <c r="O60" i="24"/>
  <c r="L60" i="24"/>
  <c r="I60" i="24"/>
  <c r="F60" i="24"/>
  <c r="O59" i="24"/>
  <c r="L59" i="24"/>
  <c r="I59" i="24"/>
  <c r="F59" i="24"/>
  <c r="C59" i="24"/>
  <c r="O58" i="24"/>
  <c r="N58" i="24"/>
  <c r="N57" i="24" s="1"/>
  <c r="M58" i="24"/>
  <c r="L58" i="24"/>
  <c r="K58" i="24"/>
  <c r="K57" i="24" s="1"/>
  <c r="K56" i="24" s="1"/>
  <c r="J58" i="24"/>
  <c r="J57" i="24" s="1"/>
  <c r="L57" i="24" s="1"/>
  <c r="H58" i="24"/>
  <c r="H57" i="24" s="1"/>
  <c r="G58" i="24"/>
  <c r="G57" i="24" s="1"/>
  <c r="G56" i="24" s="1"/>
  <c r="E58" i="24"/>
  <c r="D58" i="24"/>
  <c r="M57" i="24"/>
  <c r="I57" i="24"/>
  <c r="N56" i="24"/>
  <c r="O50" i="24"/>
  <c r="C50" i="24"/>
  <c r="O49" i="24"/>
  <c r="C49" i="24" s="1"/>
  <c r="N48" i="24"/>
  <c r="M48" i="24"/>
  <c r="L47" i="24"/>
  <c r="I47" i="24"/>
  <c r="F47" i="24"/>
  <c r="C47" i="24" s="1"/>
  <c r="K46" i="24"/>
  <c r="J46" i="24"/>
  <c r="L46" i="24" s="1"/>
  <c r="H46" i="24"/>
  <c r="G46" i="24"/>
  <c r="I46" i="24" s="1"/>
  <c r="F46" i="24"/>
  <c r="E46" i="24"/>
  <c r="D46" i="24"/>
  <c r="C46" i="24"/>
  <c r="F45" i="24"/>
  <c r="C45" i="24" s="1"/>
  <c r="L44" i="24"/>
  <c r="C44" i="24"/>
  <c r="L43" i="24"/>
  <c r="C43" i="24" s="1"/>
  <c r="L42" i="24"/>
  <c r="C42" i="24"/>
  <c r="L41" i="24"/>
  <c r="C41" i="24" s="1"/>
  <c r="K40" i="24"/>
  <c r="K30" i="24" s="1"/>
  <c r="J40" i="24"/>
  <c r="L39" i="24"/>
  <c r="C39" i="24"/>
  <c r="L38" i="24"/>
  <c r="C38" i="24" s="1"/>
  <c r="K37" i="24"/>
  <c r="J37" i="24"/>
  <c r="L37" i="24" s="1"/>
  <c r="C37" i="24" s="1"/>
  <c r="L36" i="24"/>
  <c r="C36" i="24"/>
  <c r="L35" i="24"/>
  <c r="K35" i="24"/>
  <c r="J35" i="24"/>
  <c r="C35" i="24"/>
  <c r="L34" i="24"/>
  <c r="C34" i="24" s="1"/>
  <c r="L33" i="24"/>
  <c r="C33" i="24"/>
  <c r="L32" i="24"/>
  <c r="C32" i="24" s="1"/>
  <c r="K31" i="24"/>
  <c r="J31" i="24"/>
  <c r="L31" i="24" s="1"/>
  <c r="C31" i="24" s="1"/>
  <c r="J30" i="24"/>
  <c r="F29" i="24"/>
  <c r="C29" i="24"/>
  <c r="O27" i="24"/>
  <c r="J27" i="24"/>
  <c r="I27" i="24"/>
  <c r="F27" i="24"/>
  <c r="O26" i="24"/>
  <c r="L26" i="24"/>
  <c r="I26" i="24"/>
  <c r="F26" i="24"/>
  <c r="C26" i="24"/>
  <c r="O25" i="24"/>
  <c r="N25" i="24"/>
  <c r="N290" i="24" s="1"/>
  <c r="N289" i="24" s="1"/>
  <c r="M25" i="24"/>
  <c r="M290" i="24" s="1"/>
  <c r="K25" i="24"/>
  <c r="K290" i="24" s="1"/>
  <c r="K289" i="24" s="1"/>
  <c r="H25" i="24"/>
  <c r="G25" i="24"/>
  <c r="G290" i="24" s="1"/>
  <c r="E25" i="24"/>
  <c r="E290" i="24" s="1"/>
  <c r="E289" i="24" s="1"/>
  <c r="D25" i="24"/>
  <c r="M24" i="24"/>
  <c r="E24" i="24"/>
  <c r="O299" i="23"/>
  <c r="L299" i="23"/>
  <c r="I299" i="23"/>
  <c r="F299" i="23"/>
  <c r="C299" i="23" s="1"/>
  <c r="O298" i="23"/>
  <c r="L298" i="23"/>
  <c r="I298" i="23"/>
  <c r="F298" i="23"/>
  <c r="C298" i="23"/>
  <c r="O297" i="23"/>
  <c r="L297" i="23"/>
  <c r="I297" i="23"/>
  <c r="F297" i="23"/>
  <c r="C297" i="23" s="1"/>
  <c r="O296" i="23"/>
  <c r="L296" i="23"/>
  <c r="I296" i="23"/>
  <c r="F296" i="23"/>
  <c r="O295" i="23"/>
  <c r="L295" i="23"/>
  <c r="I295" i="23"/>
  <c r="F295" i="23"/>
  <c r="O294" i="23"/>
  <c r="L294" i="23"/>
  <c r="I294" i="23"/>
  <c r="F294" i="23"/>
  <c r="C294" i="23"/>
  <c r="O293" i="23"/>
  <c r="L293" i="23"/>
  <c r="I293" i="23"/>
  <c r="F293" i="23"/>
  <c r="C293" i="23" s="1"/>
  <c r="O292" i="23"/>
  <c r="L292" i="23"/>
  <c r="I292" i="23"/>
  <c r="F292" i="23"/>
  <c r="C292" i="23" s="1"/>
  <c r="N291" i="23"/>
  <c r="M291" i="23"/>
  <c r="O291" i="23" s="1"/>
  <c r="K291" i="23"/>
  <c r="J291" i="23"/>
  <c r="L291" i="23" s="1"/>
  <c r="I291" i="23"/>
  <c r="H291" i="23"/>
  <c r="G291" i="23"/>
  <c r="F291" i="23"/>
  <c r="E291" i="23"/>
  <c r="D291" i="23"/>
  <c r="O286" i="23"/>
  <c r="L286" i="23"/>
  <c r="I286" i="23"/>
  <c r="F286" i="23"/>
  <c r="C286" i="23"/>
  <c r="O285" i="23"/>
  <c r="J285" i="23"/>
  <c r="L285" i="23" s="1"/>
  <c r="I285" i="23"/>
  <c r="F285" i="23"/>
  <c r="N284" i="23"/>
  <c r="M284" i="23"/>
  <c r="O284" i="23" s="1"/>
  <c r="K284" i="23"/>
  <c r="J284" i="23"/>
  <c r="L284" i="23" s="1"/>
  <c r="H284" i="23"/>
  <c r="G284" i="23"/>
  <c r="E284" i="23"/>
  <c r="D284" i="23"/>
  <c r="F284" i="23" s="1"/>
  <c r="O283" i="23"/>
  <c r="L283" i="23"/>
  <c r="I283" i="23"/>
  <c r="C283" i="23" s="1"/>
  <c r="F283" i="23"/>
  <c r="N282" i="23"/>
  <c r="O282" i="23" s="1"/>
  <c r="M282" i="23"/>
  <c r="K282" i="23"/>
  <c r="J282" i="23"/>
  <c r="L282" i="23" s="1"/>
  <c r="H282" i="23"/>
  <c r="G282" i="23"/>
  <c r="I282" i="23" s="1"/>
  <c r="F282" i="23"/>
  <c r="E282" i="23"/>
  <c r="D282" i="23"/>
  <c r="O281" i="23"/>
  <c r="L281" i="23"/>
  <c r="I281" i="23"/>
  <c r="F281" i="23"/>
  <c r="C281" i="23"/>
  <c r="O280" i="23"/>
  <c r="L280" i="23"/>
  <c r="I280" i="23"/>
  <c r="F280" i="23"/>
  <c r="C280" i="23" s="1"/>
  <c r="O279" i="23"/>
  <c r="O278" i="23" s="1"/>
  <c r="L279" i="23"/>
  <c r="I279" i="23"/>
  <c r="C279" i="23" s="1"/>
  <c r="F279" i="23"/>
  <c r="N278" i="23"/>
  <c r="M278" i="23"/>
  <c r="K278" i="23"/>
  <c r="J278" i="23"/>
  <c r="L278" i="23" s="1"/>
  <c r="H278" i="23"/>
  <c r="G278" i="23"/>
  <c r="I278" i="23" s="1"/>
  <c r="F278" i="23"/>
  <c r="E278" i="23"/>
  <c r="D278" i="23"/>
  <c r="O277" i="23"/>
  <c r="L277" i="23"/>
  <c r="I277" i="23"/>
  <c r="F277" i="23"/>
  <c r="C277" i="23"/>
  <c r="O276" i="23"/>
  <c r="L276" i="23"/>
  <c r="I276" i="23"/>
  <c r="F276" i="23"/>
  <c r="C276" i="23" s="1"/>
  <c r="O275" i="23"/>
  <c r="L275" i="23"/>
  <c r="I275" i="23"/>
  <c r="C275" i="23" s="1"/>
  <c r="F275" i="23"/>
  <c r="N274" i="23"/>
  <c r="O274" i="23" s="1"/>
  <c r="M274" i="23"/>
  <c r="K274" i="23"/>
  <c r="K272" i="23" s="1"/>
  <c r="K271" i="23" s="1"/>
  <c r="J274" i="23"/>
  <c r="L274" i="23" s="1"/>
  <c r="H274" i="23"/>
  <c r="G274" i="23"/>
  <c r="I274" i="23" s="1"/>
  <c r="F274" i="23"/>
  <c r="E274" i="23"/>
  <c r="D274" i="23"/>
  <c r="O273" i="23"/>
  <c r="L273" i="23"/>
  <c r="I273" i="23"/>
  <c r="F273" i="23"/>
  <c r="C273" i="23"/>
  <c r="M272" i="23"/>
  <c r="H272" i="23"/>
  <c r="H271" i="23" s="1"/>
  <c r="E272" i="23"/>
  <c r="D272" i="23"/>
  <c r="D271" i="23" s="1"/>
  <c r="F271" i="23" s="1"/>
  <c r="M271" i="23"/>
  <c r="E271" i="23"/>
  <c r="O270" i="23"/>
  <c r="L270" i="23"/>
  <c r="I270" i="23"/>
  <c r="F270" i="23"/>
  <c r="C270" i="23" s="1"/>
  <c r="O269" i="23"/>
  <c r="L269" i="23"/>
  <c r="I269" i="23"/>
  <c r="F269" i="23"/>
  <c r="C269" i="23"/>
  <c r="O268" i="23"/>
  <c r="L268" i="23"/>
  <c r="I268" i="23"/>
  <c r="F268" i="23"/>
  <c r="C268" i="23" s="1"/>
  <c r="O267" i="23"/>
  <c r="L267" i="23"/>
  <c r="I267" i="23"/>
  <c r="C267" i="23" s="1"/>
  <c r="F267" i="23"/>
  <c r="N266" i="23"/>
  <c r="O266" i="23" s="1"/>
  <c r="M266" i="23"/>
  <c r="K266" i="23"/>
  <c r="J266" i="23"/>
  <c r="L266" i="23" s="1"/>
  <c r="H266" i="23"/>
  <c r="G266" i="23"/>
  <c r="I266" i="23" s="1"/>
  <c r="F266" i="23"/>
  <c r="C266" i="23" s="1"/>
  <c r="E266" i="23"/>
  <c r="D266" i="23"/>
  <c r="O265" i="23"/>
  <c r="L265" i="23"/>
  <c r="I265" i="23"/>
  <c r="F265" i="23"/>
  <c r="C265" i="23"/>
  <c r="O264" i="23"/>
  <c r="L264" i="23"/>
  <c r="I264" i="23"/>
  <c r="F264" i="23"/>
  <c r="C264" i="23" s="1"/>
  <c r="O263" i="23"/>
  <c r="L263" i="23"/>
  <c r="I263" i="23"/>
  <c r="C263" i="23" s="1"/>
  <c r="F263" i="23"/>
  <c r="N262" i="23"/>
  <c r="O262" i="23" s="1"/>
  <c r="M262" i="23"/>
  <c r="K262" i="23"/>
  <c r="J262" i="23"/>
  <c r="J261" i="23" s="1"/>
  <c r="L261" i="23" s="1"/>
  <c r="H262" i="23"/>
  <c r="H261" i="23" s="1"/>
  <c r="G262" i="23"/>
  <c r="I262" i="23" s="1"/>
  <c r="F262" i="23"/>
  <c r="E262" i="23"/>
  <c r="D262" i="23"/>
  <c r="D261" i="23" s="1"/>
  <c r="F261" i="23" s="1"/>
  <c r="M261" i="23"/>
  <c r="K261" i="23"/>
  <c r="G261" i="23"/>
  <c r="E261" i="23"/>
  <c r="O260" i="23"/>
  <c r="L260" i="23"/>
  <c r="I260" i="23"/>
  <c r="F260" i="23"/>
  <c r="C260" i="23" s="1"/>
  <c r="O259" i="23"/>
  <c r="L259" i="23"/>
  <c r="I259" i="23"/>
  <c r="C259" i="23" s="1"/>
  <c r="F259" i="23"/>
  <c r="O258" i="23"/>
  <c r="L258" i="23"/>
  <c r="I258" i="23"/>
  <c r="F258" i="23"/>
  <c r="C258" i="23" s="1"/>
  <c r="O257" i="23"/>
  <c r="L257" i="23"/>
  <c r="I257" i="23"/>
  <c r="F257" i="23"/>
  <c r="C257" i="23"/>
  <c r="O256" i="23"/>
  <c r="L256" i="23"/>
  <c r="I256" i="23"/>
  <c r="F256" i="23"/>
  <c r="C256" i="23" s="1"/>
  <c r="N255" i="23"/>
  <c r="M255" i="23"/>
  <c r="M254" i="23" s="1"/>
  <c r="O254" i="23" s="1"/>
  <c r="K255" i="23"/>
  <c r="K254" i="23" s="1"/>
  <c r="J255" i="23"/>
  <c r="L255" i="23" s="1"/>
  <c r="I255" i="23"/>
  <c r="H255" i="23"/>
  <c r="G255" i="23"/>
  <c r="G254" i="23" s="1"/>
  <c r="I254" i="23" s="1"/>
  <c r="E255" i="23"/>
  <c r="F255" i="23" s="1"/>
  <c r="D255" i="23"/>
  <c r="N254" i="23"/>
  <c r="J254" i="23"/>
  <c r="L254" i="23" s="1"/>
  <c r="H254" i="23"/>
  <c r="D254" i="23"/>
  <c r="O253" i="23"/>
  <c r="L253" i="23"/>
  <c r="I253" i="23"/>
  <c r="F253" i="23"/>
  <c r="C253" i="23"/>
  <c r="O252" i="23"/>
  <c r="L252" i="23"/>
  <c r="I252" i="23"/>
  <c r="F252" i="23"/>
  <c r="C252" i="23" s="1"/>
  <c r="O251" i="23"/>
  <c r="L251" i="23"/>
  <c r="I251" i="23"/>
  <c r="C251" i="23" s="1"/>
  <c r="F251" i="23"/>
  <c r="O250" i="23"/>
  <c r="L250" i="23"/>
  <c r="I250" i="23"/>
  <c r="F250" i="23"/>
  <c r="C250" i="23" s="1"/>
  <c r="O249" i="23"/>
  <c r="N249" i="23"/>
  <c r="M249" i="23"/>
  <c r="K249" i="23"/>
  <c r="L249" i="23" s="1"/>
  <c r="J249" i="23"/>
  <c r="H249" i="23"/>
  <c r="G249" i="23"/>
  <c r="I249" i="23" s="1"/>
  <c r="E249" i="23"/>
  <c r="D249" i="23"/>
  <c r="F249" i="23" s="1"/>
  <c r="C249" i="23" s="1"/>
  <c r="O248" i="23"/>
  <c r="L248" i="23"/>
  <c r="I248" i="23"/>
  <c r="F248" i="23"/>
  <c r="C248" i="23" s="1"/>
  <c r="O247" i="23"/>
  <c r="L247" i="23"/>
  <c r="I247" i="23"/>
  <c r="C247" i="23" s="1"/>
  <c r="F247" i="23"/>
  <c r="O246" i="23"/>
  <c r="L246" i="23"/>
  <c r="I246" i="23"/>
  <c r="F246" i="23"/>
  <c r="C246" i="23" s="1"/>
  <c r="O245" i="23"/>
  <c r="L245" i="23"/>
  <c r="I245" i="23"/>
  <c r="F245" i="23"/>
  <c r="C245" i="23"/>
  <c r="O244" i="23"/>
  <c r="L244" i="23"/>
  <c r="I244" i="23"/>
  <c r="F244" i="23"/>
  <c r="C244" i="23" s="1"/>
  <c r="O243" i="23"/>
  <c r="L243" i="23"/>
  <c r="I243" i="23"/>
  <c r="C243" i="23" s="1"/>
  <c r="F243" i="23"/>
  <c r="O242" i="23"/>
  <c r="L242" i="23"/>
  <c r="I242" i="23"/>
  <c r="F242" i="23"/>
  <c r="C242" i="23" s="1"/>
  <c r="O241" i="23"/>
  <c r="N241" i="23"/>
  <c r="M241" i="23"/>
  <c r="M234" i="23" s="1"/>
  <c r="K241" i="23"/>
  <c r="K234" i="23" s="1"/>
  <c r="J241" i="23"/>
  <c r="L241" i="23" s="1"/>
  <c r="H241" i="23"/>
  <c r="G241" i="23"/>
  <c r="G234" i="23" s="1"/>
  <c r="E241" i="23"/>
  <c r="E234" i="23" s="1"/>
  <c r="D241" i="23"/>
  <c r="F241" i="23" s="1"/>
  <c r="O240" i="23"/>
  <c r="L240" i="23"/>
  <c r="I240" i="23"/>
  <c r="F240" i="23"/>
  <c r="C240" i="23" s="1"/>
  <c r="O239" i="23"/>
  <c r="L239" i="23"/>
  <c r="I239" i="23"/>
  <c r="C239" i="23" s="1"/>
  <c r="F239" i="23"/>
  <c r="N238" i="23"/>
  <c r="O238" i="23" s="1"/>
  <c r="M238" i="23"/>
  <c r="K238" i="23"/>
  <c r="J238" i="23"/>
  <c r="L238" i="23" s="1"/>
  <c r="H238" i="23"/>
  <c r="G238" i="23"/>
  <c r="I238" i="23" s="1"/>
  <c r="F238" i="23"/>
  <c r="E238" i="23"/>
  <c r="D238" i="23"/>
  <c r="O237" i="23"/>
  <c r="L237" i="23"/>
  <c r="I237" i="23"/>
  <c r="F237" i="23"/>
  <c r="C237" i="23"/>
  <c r="N236" i="23"/>
  <c r="M236" i="23"/>
  <c r="O236" i="23" s="1"/>
  <c r="L236" i="23"/>
  <c r="K236" i="23"/>
  <c r="J236" i="23"/>
  <c r="H236" i="23"/>
  <c r="I236" i="23" s="1"/>
  <c r="G236" i="23"/>
  <c r="E236" i="23"/>
  <c r="D236" i="23"/>
  <c r="F236" i="23" s="1"/>
  <c r="C236" i="23" s="1"/>
  <c r="O235" i="23"/>
  <c r="L235" i="23"/>
  <c r="I235" i="23"/>
  <c r="C235" i="23" s="1"/>
  <c r="F235" i="23"/>
  <c r="N234" i="23"/>
  <c r="J234" i="23"/>
  <c r="J233" i="23" s="1"/>
  <c r="O232" i="23"/>
  <c r="L232" i="23"/>
  <c r="I232" i="23"/>
  <c r="F232" i="23"/>
  <c r="C232" i="23" s="1"/>
  <c r="O231" i="23"/>
  <c r="L231" i="23"/>
  <c r="I231" i="23"/>
  <c r="C231" i="23" s="1"/>
  <c r="F231" i="23"/>
  <c r="N230" i="23"/>
  <c r="M230" i="23"/>
  <c r="O230" i="23" s="1"/>
  <c r="K230" i="23"/>
  <c r="J230" i="23"/>
  <c r="L230" i="23" s="1"/>
  <c r="H230" i="23"/>
  <c r="G230" i="23"/>
  <c r="I230" i="23" s="1"/>
  <c r="F230" i="23"/>
  <c r="E230" i="23"/>
  <c r="D230" i="23"/>
  <c r="O229" i="23"/>
  <c r="L229" i="23"/>
  <c r="I229" i="23"/>
  <c r="F229" i="23"/>
  <c r="C229" i="23"/>
  <c r="O228" i="23"/>
  <c r="L228" i="23"/>
  <c r="I228" i="23"/>
  <c r="F228" i="23"/>
  <c r="C228" i="23" s="1"/>
  <c r="O227" i="23"/>
  <c r="L227" i="23"/>
  <c r="I227" i="23"/>
  <c r="C227" i="23" s="1"/>
  <c r="F227" i="23"/>
  <c r="O226" i="23"/>
  <c r="L226" i="23"/>
  <c r="I226" i="23"/>
  <c r="F226" i="23"/>
  <c r="C226" i="23" s="1"/>
  <c r="O225" i="23"/>
  <c r="L225" i="23"/>
  <c r="I225" i="23"/>
  <c r="F225" i="23"/>
  <c r="C225" i="23"/>
  <c r="O224" i="23"/>
  <c r="L224" i="23"/>
  <c r="I224" i="23"/>
  <c r="F224" i="23"/>
  <c r="C224" i="23" s="1"/>
  <c r="O223" i="23"/>
  <c r="L223" i="23"/>
  <c r="I223" i="23"/>
  <c r="C223" i="23" s="1"/>
  <c r="F223" i="23"/>
  <c r="O222" i="23"/>
  <c r="L222" i="23"/>
  <c r="I222" i="23"/>
  <c r="F222" i="23"/>
  <c r="C222" i="23" s="1"/>
  <c r="O221" i="23"/>
  <c r="L221" i="23"/>
  <c r="I221" i="23"/>
  <c r="F221" i="23"/>
  <c r="C221" i="23"/>
  <c r="O220" i="23"/>
  <c r="L220" i="23"/>
  <c r="I220" i="23"/>
  <c r="F220" i="23"/>
  <c r="C220" i="23" s="1"/>
  <c r="N219" i="23"/>
  <c r="M219" i="23"/>
  <c r="O219" i="23" s="1"/>
  <c r="K219" i="23"/>
  <c r="L219" i="23" s="1"/>
  <c r="J219" i="23"/>
  <c r="I219" i="23"/>
  <c r="H219" i="23"/>
  <c r="G219" i="23"/>
  <c r="E219" i="23"/>
  <c r="D219" i="23"/>
  <c r="F219" i="23" s="1"/>
  <c r="C219" i="23" s="1"/>
  <c r="O218" i="23"/>
  <c r="L218" i="23"/>
  <c r="I218" i="23"/>
  <c r="F218" i="23"/>
  <c r="C218" i="23" s="1"/>
  <c r="O217" i="23"/>
  <c r="L217" i="23"/>
  <c r="I217" i="23"/>
  <c r="F217" i="23"/>
  <c r="C217" i="23"/>
  <c r="O216" i="23"/>
  <c r="L216" i="23"/>
  <c r="I216" i="23"/>
  <c r="F216" i="23"/>
  <c r="C216" i="23" s="1"/>
  <c r="O215" i="23"/>
  <c r="L215" i="23"/>
  <c r="I215" i="23"/>
  <c r="C215" i="23" s="1"/>
  <c r="F215" i="23"/>
  <c r="O214" i="23"/>
  <c r="L214" i="23"/>
  <c r="I214" i="23"/>
  <c r="F214" i="23"/>
  <c r="C214" i="23" s="1"/>
  <c r="O213" i="23"/>
  <c r="L213" i="23"/>
  <c r="I213" i="23"/>
  <c r="F213" i="23"/>
  <c r="C213" i="23"/>
  <c r="O212" i="23"/>
  <c r="L212" i="23"/>
  <c r="I212" i="23"/>
  <c r="F212" i="23"/>
  <c r="C212" i="23" s="1"/>
  <c r="O211" i="23"/>
  <c r="L211" i="23"/>
  <c r="I211" i="23"/>
  <c r="C211" i="23" s="1"/>
  <c r="F211" i="23"/>
  <c r="O210" i="23"/>
  <c r="L210" i="23"/>
  <c r="I210" i="23"/>
  <c r="F210" i="23"/>
  <c r="O209" i="23"/>
  <c r="L209" i="23"/>
  <c r="I209" i="23"/>
  <c r="F209" i="23"/>
  <c r="C209" i="23"/>
  <c r="N208" i="23"/>
  <c r="M208" i="23"/>
  <c r="K208" i="23"/>
  <c r="J208" i="23"/>
  <c r="J207" i="23" s="1"/>
  <c r="H208" i="23"/>
  <c r="H207" i="23" s="1"/>
  <c r="G208" i="23"/>
  <c r="I208" i="23" s="1"/>
  <c r="F208" i="23"/>
  <c r="E208" i="23"/>
  <c r="D208" i="23"/>
  <c r="D207" i="23" s="1"/>
  <c r="M207" i="23"/>
  <c r="K207" i="23"/>
  <c r="G207" i="23"/>
  <c r="I207" i="23" s="1"/>
  <c r="E207" i="23"/>
  <c r="O206" i="23"/>
  <c r="L206" i="23"/>
  <c r="I206" i="23"/>
  <c r="F206" i="23"/>
  <c r="C206" i="23" s="1"/>
  <c r="O205" i="23"/>
  <c r="L205" i="23"/>
  <c r="I205" i="23"/>
  <c r="C205" i="23" s="1"/>
  <c r="F205" i="23"/>
  <c r="O204" i="23"/>
  <c r="L204" i="23"/>
  <c r="I204" i="23"/>
  <c r="F204" i="23"/>
  <c r="O203" i="23"/>
  <c r="L203" i="23"/>
  <c r="I203" i="23"/>
  <c r="C203" i="23" s="1"/>
  <c r="F203" i="23"/>
  <c r="O202" i="23"/>
  <c r="L202" i="23"/>
  <c r="I202" i="23"/>
  <c r="F202" i="23"/>
  <c r="O201" i="23"/>
  <c r="N201" i="23"/>
  <c r="M201" i="23"/>
  <c r="K201" i="23"/>
  <c r="K199" i="23" s="1"/>
  <c r="K198" i="23" s="1"/>
  <c r="J201" i="23"/>
  <c r="L201" i="23" s="1"/>
  <c r="I201" i="23"/>
  <c r="H201" i="23"/>
  <c r="G201" i="23"/>
  <c r="G199" i="23" s="1"/>
  <c r="E201" i="23"/>
  <c r="F201" i="23" s="1"/>
  <c r="C201" i="23" s="1"/>
  <c r="D201" i="23"/>
  <c r="O200" i="23"/>
  <c r="L200" i="23"/>
  <c r="I200" i="23"/>
  <c r="F200" i="23"/>
  <c r="N199" i="23"/>
  <c r="M199" i="23"/>
  <c r="J199" i="23"/>
  <c r="H199" i="23"/>
  <c r="D199" i="23"/>
  <c r="J198" i="23"/>
  <c r="H198" i="23"/>
  <c r="D198" i="23"/>
  <c r="O196" i="23"/>
  <c r="L196" i="23"/>
  <c r="I196" i="23"/>
  <c r="F196" i="23"/>
  <c r="N195" i="23"/>
  <c r="M195" i="23"/>
  <c r="M194" i="23" s="1"/>
  <c r="O194" i="23" s="1"/>
  <c r="K195" i="23"/>
  <c r="K194" i="23" s="1"/>
  <c r="J195" i="23"/>
  <c r="L195" i="23" s="1"/>
  <c r="I195" i="23"/>
  <c r="H195" i="23"/>
  <c r="G195" i="23"/>
  <c r="G194" i="23" s="1"/>
  <c r="E195" i="23"/>
  <c r="E194" i="23" s="1"/>
  <c r="D195" i="23"/>
  <c r="F195" i="23" s="1"/>
  <c r="N194" i="23"/>
  <c r="J194" i="23"/>
  <c r="L194" i="23" s="1"/>
  <c r="H194" i="23"/>
  <c r="D194" i="23"/>
  <c r="F194" i="23" s="1"/>
  <c r="O193" i="23"/>
  <c r="L193" i="23"/>
  <c r="I193" i="23"/>
  <c r="F193" i="23"/>
  <c r="C193" i="23"/>
  <c r="O192" i="23"/>
  <c r="L192" i="23"/>
  <c r="I192" i="23"/>
  <c r="F192" i="23"/>
  <c r="C192" i="23" s="1"/>
  <c r="N191" i="23"/>
  <c r="M191" i="23"/>
  <c r="M190" i="23" s="1"/>
  <c r="O190" i="23" s="1"/>
  <c r="L191" i="23"/>
  <c r="K191" i="23"/>
  <c r="J191" i="23"/>
  <c r="I191" i="23"/>
  <c r="H191" i="23"/>
  <c r="H190" i="23" s="1"/>
  <c r="I190" i="23" s="1"/>
  <c r="G191" i="23"/>
  <c r="E191" i="23"/>
  <c r="E190" i="23" s="1"/>
  <c r="D191" i="23"/>
  <c r="F191" i="23" s="1"/>
  <c r="N190" i="23"/>
  <c r="K190" i="23"/>
  <c r="J190" i="23"/>
  <c r="L190" i="23" s="1"/>
  <c r="G190" i="23"/>
  <c r="O189" i="23"/>
  <c r="L189" i="23"/>
  <c r="I189" i="23"/>
  <c r="F189" i="23"/>
  <c r="C189" i="23"/>
  <c r="O188" i="23"/>
  <c r="L188" i="23"/>
  <c r="I188" i="23"/>
  <c r="F188" i="23"/>
  <c r="C188" i="23" s="1"/>
  <c r="N187" i="23"/>
  <c r="M187" i="23"/>
  <c r="O187" i="23" s="1"/>
  <c r="L187" i="23"/>
  <c r="K187" i="23"/>
  <c r="J187" i="23"/>
  <c r="I187" i="23"/>
  <c r="H187" i="23"/>
  <c r="G187" i="23"/>
  <c r="E187" i="23"/>
  <c r="D187" i="23"/>
  <c r="F187" i="23" s="1"/>
  <c r="C187" i="23" s="1"/>
  <c r="O186" i="23"/>
  <c r="L186" i="23"/>
  <c r="I186" i="23"/>
  <c r="C186" i="23" s="1"/>
  <c r="F186" i="23"/>
  <c r="O185" i="23"/>
  <c r="L185" i="23"/>
  <c r="I185" i="23"/>
  <c r="F185" i="23"/>
  <c r="C185" i="23"/>
  <c r="O184" i="23"/>
  <c r="L184" i="23"/>
  <c r="I184" i="23"/>
  <c r="F184" i="23"/>
  <c r="C184" i="23" s="1"/>
  <c r="O183" i="23"/>
  <c r="L183" i="23"/>
  <c r="I183" i="23"/>
  <c r="F183" i="23"/>
  <c r="C183" i="23" s="1"/>
  <c r="N182" i="23"/>
  <c r="M182" i="23"/>
  <c r="O182" i="23" s="1"/>
  <c r="K182" i="23"/>
  <c r="J182" i="23"/>
  <c r="L182" i="23" s="1"/>
  <c r="I182" i="23"/>
  <c r="H182" i="23"/>
  <c r="G182" i="23"/>
  <c r="F182" i="23"/>
  <c r="E182" i="23"/>
  <c r="D182" i="23"/>
  <c r="O181" i="23"/>
  <c r="L181" i="23"/>
  <c r="I181" i="23"/>
  <c r="F181" i="23"/>
  <c r="C181" i="23"/>
  <c r="O180" i="23"/>
  <c r="L180" i="23"/>
  <c r="I180" i="23"/>
  <c r="F180" i="23"/>
  <c r="C180" i="23" s="1"/>
  <c r="O179" i="23"/>
  <c r="L179" i="23"/>
  <c r="I179" i="23"/>
  <c r="F179" i="23"/>
  <c r="C179" i="23" s="1"/>
  <c r="N178" i="23"/>
  <c r="N177" i="23" s="1"/>
  <c r="N176" i="23" s="1"/>
  <c r="M178" i="23"/>
  <c r="O178" i="23" s="1"/>
  <c r="K178" i="23"/>
  <c r="J178" i="23"/>
  <c r="J177" i="23" s="1"/>
  <c r="I178" i="23"/>
  <c r="H178" i="23"/>
  <c r="G178" i="23"/>
  <c r="F178" i="23"/>
  <c r="E178" i="23"/>
  <c r="E177" i="23" s="1"/>
  <c r="D178" i="23"/>
  <c r="K177" i="23"/>
  <c r="K176" i="23" s="1"/>
  <c r="H177" i="23"/>
  <c r="G177" i="23"/>
  <c r="G176" i="23" s="1"/>
  <c r="I176" i="23" s="1"/>
  <c r="D177" i="23"/>
  <c r="H176" i="23"/>
  <c r="D176" i="23"/>
  <c r="O175" i="23"/>
  <c r="L175" i="23"/>
  <c r="I175" i="23"/>
  <c r="F175" i="23"/>
  <c r="C175" i="23" s="1"/>
  <c r="O174" i="23"/>
  <c r="L174" i="23"/>
  <c r="I174" i="23"/>
  <c r="C174" i="23" s="1"/>
  <c r="F174" i="23"/>
  <c r="O173" i="23"/>
  <c r="L173" i="23"/>
  <c r="I173" i="23"/>
  <c r="F173" i="23"/>
  <c r="C173" i="23"/>
  <c r="O172" i="23"/>
  <c r="L172" i="23"/>
  <c r="I172" i="23"/>
  <c r="F172" i="23"/>
  <c r="C172" i="23" s="1"/>
  <c r="O171" i="23"/>
  <c r="L171" i="23"/>
  <c r="I171" i="23"/>
  <c r="F171" i="23"/>
  <c r="C171" i="23" s="1"/>
  <c r="O170" i="23"/>
  <c r="L170" i="23"/>
  <c r="I170" i="23"/>
  <c r="C170" i="23" s="1"/>
  <c r="F170" i="23"/>
  <c r="O169" i="23"/>
  <c r="N169" i="23"/>
  <c r="N168" i="23" s="1"/>
  <c r="O168" i="23" s="1"/>
  <c r="M169" i="23"/>
  <c r="K169" i="23"/>
  <c r="K168" i="23" s="1"/>
  <c r="J169" i="23"/>
  <c r="L169" i="23" s="1"/>
  <c r="H169" i="23"/>
  <c r="G169" i="23"/>
  <c r="G168" i="23" s="1"/>
  <c r="I168" i="23" s="1"/>
  <c r="F169" i="23"/>
  <c r="E169" i="23"/>
  <c r="D169" i="23"/>
  <c r="M168" i="23"/>
  <c r="H168" i="23"/>
  <c r="E168" i="23"/>
  <c r="D168" i="23"/>
  <c r="F168" i="23" s="1"/>
  <c r="O167" i="23"/>
  <c r="L167" i="23"/>
  <c r="I167" i="23"/>
  <c r="F167" i="23"/>
  <c r="C167" i="23" s="1"/>
  <c r="O166" i="23"/>
  <c r="L166" i="23"/>
  <c r="I166" i="23"/>
  <c r="C166" i="23" s="1"/>
  <c r="F166" i="23"/>
  <c r="O165" i="23"/>
  <c r="L165" i="23"/>
  <c r="I165" i="23"/>
  <c r="F165" i="23"/>
  <c r="C165" i="23"/>
  <c r="O164" i="23"/>
  <c r="L164" i="23"/>
  <c r="I164" i="23"/>
  <c r="F164" i="23"/>
  <c r="C164" i="23" s="1"/>
  <c r="N163" i="23"/>
  <c r="M163" i="23"/>
  <c r="O163" i="23" s="1"/>
  <c r="L163" i="23"/>
  <c r="K163" i="23"/>
  <c r="J163" i="23"/>
  <c r="I163" i="23"/>
  <c r="H163" i="23"/>
  <c r="G163" i="23"/>
  <c r="E163" i="23"/>
  <c r="D163" i="23"/>
  <c r="F163" i="23" s="1"/>
  <c r="C163" i="23" s="1"/>
  <c r="O162" i="23"/>
  <c r="L162" i="23"/>
  <c r="I162" i="23"/>
  <c r="C162" i="23" s="1"/>
  <c r="F162" i="23"/>
  <c r="O161" i="23"/>
  <c r="L161" i="23"/>
  <c r="I161" i="23"/>
  <c r="F161" i="23"/>
  <c r="C161" i="23"/>
  <c r="O160" i="23"/>
  <c r="L160" i="23"/>
  <c r="I160" i="23"/>
  <c r="F160" i="23"/>
  <c r="C160" i="23" s="1"/>
  <c r="O159" i="23"/>
  <c r="L159" i="23"/>
  <c r="I159" i="23"/>
  <c r="F159" i="23"/>
  <c r="C159" i="23" s="1"/>
  <c r="O158" i="23"/>
  <c r="L158" i="23"/>
  <c r="I158" i="23"/>
  <c r="C158" i="23" s="1"/>
  <c r="F158" i="23"/>
  <c r="O157" i="23"/>
  <c r="L157" i="23"/>
  <c r="I157" i="23"/>
  <c r="F157" i="23"/>
  <c r="C157" i="23"/>
  <c r="O156" i="23"/>
  <c r="L156" i="23"/>
  <c r="I156" i="23"/>
  <c r="F156" i="23"/>
  <c r="C156" i="23" s="1"/>
  <c r="O155" i="23"/>
  <c r="L155" i="23"/>
  <c r="I155" i="23"/>
  <c r="F155" i="23"/>
  <c r="C155" i="23" s="1"/>
  <c r="N154" i="23"/>
  <c r="M154" i="23"/>
  <c r="O154" i="23" s="1"/>
  <c r="K154" i="23"/>
  <c r="J154" i="23"/>
  <c r="L154" i="23" s="1"/>
  <c r="I154" i="23"/>
  <c r="H154" i="23"/>
  <c r="G154" i="23"/>
  <c r="F154" i="23"/>
  <c r="E154" i="23"/>
  <c r="D154" i="23"/>
  <c r="O153" i="23"/>
  <c r="L153" i="23"/>
  <c r="I153" i="23"/>
  <c r="F153" i="23"/>
  <c r="C153" i="23"/>
  <c r="O152" i="23"/>
  <c r="L152" i="23"/>
  <c r="I152" i="23"/>
  <c r="F152" i="23"/>
  <c r="C152" i="23" s="1"/>
  <c r="O151" i="23"/>
  <c r="L151" i="23"/>
  <c r="I151" i="23"/>
  <c r="F151" i="23"/>
  <c r="C151" i="23" s="1"/>
  <c r="O150" i="23"/>
  <c r="L150" i="23"/>
  <c r="I150" i="23"/>
  <c r="F150" i="23"/>
  <c r="C150" i="23" s="1"/>
  <c r="O149" i="23"/>
  <c r="L149" i="23"/>
  <c r="I149" i="23"/>
  <c r="F149" i="23"/>
  <c r="C149" i="23"/>
  <c r="O148" i="23"/>
  <c r="L148" i="23"/>
  <c r="I148" i="23"/>
  <c r="F148" i="23"/>
  <c r="C148" i="23" s="1"/>
  <c r="N147" i="23"/>
  <c r="M147" i="23"/>
  <c r="O147" i="23" s="1"/>
  <c r="L147" i="23"/>
  <c r="K147" i="23"/>
  <c r="J147" i="23"/>
  <c r="I147" i="23"/>
  <c r="H147" i="23"/>
  <c r="G147" i="23"/>
  <c r="E147" i="23"/>
  <c r="D147" i="23"/>
  <c r="F147" i="23" s="1"/>
  <c r="C147" i="23" s="1"/>
  <c r="O146" i="23"/>
  <c r="L146" i="23"/>
  <c r="I146" i="23"/>
  <c r="F146" i="23"/>
  <c r="C146" i="23" s="1"/>
  <c r="O145" i="23"/>
  <c r="L145" i="23"/>
  <c r="I145" i="23"/>
  <c r="F145" i="23"/>
  <c r="C145" i="23"/>
  <c r="O144" i="23"/>
  <c r="N144" i="23"/>
  <c r="M144" i="23"/>
  <c r="L144" i="23"/>
  <c r="K144" i="23"/>
  <c r="J144" i="23"/>
  <c r="H144" i="23"/>
  <c r="G144" i="23"/>
  <c r="I144" i="23" s="1"/>
  <c r="E144" i="23"/>
  <c r="D144" i="23"/>
  <c r="F144" i="23" s="1"/>
  <c r="O143" i="23"/>
  <c r="L143" i="23"/>
  <c r="I143" i="23"/>
  <c r="F143" i="23"/>
  <c r="C143" i="23" s="1"/>
  <c r="O142" i="23"/>
  <c r="L142" i="23"/>
  <c r="I142" i="23"/>
  <c r="F142" i="23"/>
  <c r="C142" i="23" s="1"/>
  <c r="O141" i="23"/>
  <c r="L141" i="23"/>
  <c r="I141" i="23"/>
  <c r="F141" i="23"/>
  <c r="C141" i="23"/>
  <c r="O140" i="23"/>
  <c r="L140" i="23"/>
  <c r="I140" i="23"/>
  <c r="F140" i="23"/>
  <c r="C140" i="23" s="1"/>
  <c r="N139" i="23"/>
  <c r="M139" i="23"/>
  <c r="M133" i="23" s="1"/>
  <c r="L139" i="23"/>
  <c r="K139" i="23"/>
  <c r="J139" i="23"/>
  <c r="I139" i="23"/>
  <c r="H139" i="23"/>
  <c r="G139" i="23"/>
  <c r="E139" i="23"/>
  <c r="E133" i="23" s="1"/>
  <c r="D139" i="23"/>
  <c r="F139" i="23" s="1"/>
  <c r="O138" i="23"/>
  <c r="L138" i="23"/>
  <c r="I138" i="23"/>
  <c r="D138" i="23"/>
  <c r="F138" i="23" s="1"/>
  <c r="C138" i="23" s="1"/>
  <c r="O137" i="23"/>
  <c r="L137" i="23"/>
  <c r="I137" i="23"/>
  <c r="F137" i="23"/>
  <c r="C137" i="23" s="1"/>
  <c r="O136" i="23"/>
  <c r="L136" i="23"/>
  <c r="I136" i="23"/>
  <c r="F136" i="23"/>
  <c r="C136" i="23" s="1"/>
  <c r="O135" i="23"/>
  <c r="L135" i="23"/>
  <c r="I135" i="23"/>
  <c r="F135" i="23"/>
  <c r="C135" i="23" s="1"/>
  <c r="O134" i="23"/>
  <c r="N134" i="23"/>
  <c r="N133" i="23" s="1"/>
  <c r="M134" i="23"/>
  <c r="K134" i="23"/>
  <c r="K133" i="23" s="1"/>
  <c r="J134" i="23"/>
  <c r="L134" i="23" s="1"/>
  <c r="H134" i="23"/>
  <c r="G134" i="23"/>
  <c r="G133" i="23" s="1"/>
  <c r="I133" i="23" s="1"/>
  <c r="F134" i="23"/>
  <c r="E134" i="23"/>
  <c r="D134" i="23"/>
  <c r="H133" i="23"/>
  <c r="D133" i="23"/>
  <c r="O132" i="23"/>
  <c r="L132" i="23"/>
  <c r="I132" i="23"/>
  <c r="F132" i="23"/>
  <c r="C132" i="23" s="1"/>
  <c r="N131" i="23"/>
  <c r="M131" i="23"/>
  <c r="O131" i="23" s="1"/>
  <c r="K131" i="23"/>
  <c r="J131" i="23"/>
  <c r="L131" i="23" s="1"/>
  <c r="I131" i="23"/>
  <c r="H131" i="23"/>
  <c r="G131" i="23"/>
  <c r="F131" i="23"/>
  <c r="E131" i="23"/>
  <c r="D131" i="23"/>
  <c r="O130" i="23"/>
  <c r="L130" i="23"/>
  <c r="I130" i="23"/>
  <c r="D130" i="23"/>
  <c r="F130" i="23" s="1"/>
  <c r="C130" i="23" s="1"/>
  <c r="O129" i="23"/>
  <c r="L129" i="23"/>
  <c r="I129" i="23"/>
  <c r="F129" i="23"/>
  <c r="C129" i="23" s="1"/>
  <c r="O128" i="23"/>
  <c r="L128" i="23"/>
  <c r="I128" i="23"/>
  <c r="F128" i="23"/>
  <c r="C128" i="23" s="1"/>
  <c r="O127" i="23"/>
  <c r="L127" i="23"/>
  <c r="I127" i="23"/>
  <c r="F127" i="23"/>
  <c r="C127" i="23"/>
  <c r="O126" i="23"/>
  <c r="L126" i="23"/>
  <c r="I126" i="23"/>
  <c r="F126" i="23"/>
  <c r="C126" i="23" s="1"/>
  <c r="N125" i="23"/>
  <c r="M125" i="23"/>
  <c r="O125" i="23" s="1"/>
  <c r="L125" i="23"/>
  <c r="K125" i="23"/>
  <c r="J125" i="23"/>
  <c r="I125" i="23"/>
  <c r="H125" i="23"/>
  <c r="G125" i="23"/>
  <c r="E125" i="23"/>
  <c r="O124" i="23"/>
  <c r="L124" i="23"/>
  <c r="I124" i="23"/>
  <c r="F124" i="23"/>
  <c r="C124" i="23" s="1"/>
  <c r="O123" i="23"/>
  <c r="L123" i="23"/>
  <c r="I123" i="23"/>
  <c r="F123" i="23"/>
  <c r="C123" i="23"/>
  <c r="O122" i="23"/>
  <c r="L122" i="23"/>
  <c r="I122" i="23"/>
  <c r="F122" i="23"/>
  <c r="C122" i="23" s="1"/>
  <c r="O121" i="23"/>
  <c r="L121" i="23"/>
  <c r="I121" i="23"/>
  <c r="F121" i="23"/>
  <c r="C121" i="23" s="1"/>
  <c r="O120" i="23"/>
  <c r="L120" i="23"/>
  <c r="I120" i="23"/>
  <c r="F120" i="23"/>
  <c r="C120" i="23" s="1"/>
  <c r="O119" i="23"/>
  <c r="N119" i="23"/>
  <c r="M119" i="23"/>
  <c r="K119" i="23"/>
  <c r="J119" i="23"/>
  <c r="L119" i="23" s="1"/>
  <c r="H119" i="23"/>
  <c r="G119" i="23"/>
  <c r="I119" i="23" s="1"/>
  <c r="F119" i="23"/>
  <c r="E119" i="23"/>
  <c r="D119" i="23"/>
  <c r="O118" i="23"/>
  <c r="L118" i="23"/>
  <c r="I118" i="23"/>
  <c r="F118" i="23"/>
  <c r="C118" i="23" s="1"/>
  <c r="O117" i="23"/>
  <c r="L117" i="23"/>
  <c r="I117" i="23"/>
  <c r="F117" i="23"/>
  <c r="C117" i="23" s="1"/>
  <c r="O116" i="23"/>
  <c r="L116" i="23"/>
  <c r="I116" i="23"/>
  <c r="F116" i="23"/>
  <c r="C116" i="23" s="1"/>
  <c r="O115" i="23"/>
  <c r="N115" i="23"/>
  <c r="M115" i="23"/>
  <c r="K115" i="23"/>
  <c r="J115" i="23"/>
  <c r="L115" i="23" s="1"/>
  <c r="H115" i="23"/>
  <c r="G115" i="23"/>
  <c r="I115" i="23" s="1"/>
  <c r="C115" i="23" s="1"/>
  <c r="F115" i="23"/>
  <c r="E115" i="23"/>
  <c r="D115" i="23"/>
  <c r="O114" i="23"/>
  <c r="L114" i="23"/>
  <c r="I114" i="23"/>
  <c r="F114" i="23"/>
  <c r="C114" i="23" s="1"/>
  <c r="O113" i="23"/>
  <c r="L113" i="23"/>
  <c r="I113" i="23"/>
  <c r="F113" i="23"/>
  <c r="C113" i="23" s="1"/>
  <c r="O112" i="23"/>
  <c r="L112" i="23"/>
  <c r="I112" i="23"/>
  <c r="F112" i="23"/>
  <c r="C112" i="23" s="1"/>
  <c r="O111" i="23"/>
  <c r="L111" i="23"/>
  <c r="I111" i="23"/>
  <c r="F111" i="23"/>
  <c r="C111" i="23"/>
  <c r="O110" i="23"/>
  <c r="L110" i="23"/>
  <c r="I110" i="23"/>
  <c r="F110" i="23"/>
  <c r="C110" i="23" s="1"/>
  <c r="O109" i="23"/>
  <c r="L109" i="23"/>
  <c r="I109" i="23"/>
  <c r="F109" i="23"/>
  <c r="C109" i="23" s="1"/>
  <c r="O108" i="23"/>
  <c r="L108" i="23"/>
  <c r="I108" i="23"/>
  <c r="F108" i="23"/>
  <c r="C108" i="23" s="1"/>
  <c r="O107" i="23"/>
  <c r="L107" i="23"/>
  <c r="I107" i="23"/>
  <c r="F107" i="23"/>
  <c r="C107" i="23"/>
  <c r="O106" i="23"/>
  <c r="N106" i="23"/>
  <c r="M106" i="23"/>
  <c r="L106" i="23"/>
  <c r="K106" i="23"/>
  <c r="J106" i="23"/>
  <c r="H106" i="23"/>
  <c r="G106" i="23"/>
  <c r="I106" i="23" s="1"/>
  <c r="E106" i="23"/>
  <c r="D106" i="23"/>
  <c r="F106" i="23" s="1"/>
  <c r="O105" i="23"/>
  <c r="L105" i="23"/>
  <c r="I105" i="23"/>
  <c r="F105" i="23"/>
  <c r="C105" i="23" s="1"/>
  <c r="O104" i="23"/>
  <c r="L104" i="23"/>
  <c r="I104" i="23"/>
  <c r="F104" i="23"/>
  <c r="C104" i="23" s="1"/>
  <c r="O103" i="23"/>
  <c r="L103" i="23"/>
  <c r="I103" i="23"/>
  <c r="F103" i="23"/>
  <c r="C103" i="23"/>
  <c r="O102" i="23"/>
  <c r="L102" i="23"/>
  <c r="I102" i="23"/>
  <c r="F102" i="23"/>
  <c r="C102" i="23" s="1"/>
  <c r="O101" i="23"/>
  <c r="L101" i="23"/>
  <c r="I101" i="23"/>
  <c r="F101" i="23"/>
  <c r="C101" i="23" s="1"/>
  <c r="O100" i="23"/>
  <c r="L100" i="23"/>
  <c r="I100" i="23"/>
  <c r="F100" i="23"/>
  <c r="C100" i="23" s="1"/>
  <c r="O99" i="23"/>
  <c r="L99" i="23"/>
  <c r="I99" i="23"/>
  <c r="F99" i="23"/>
  <c r="C99" i="23"/>
  <c r="O98" i="23"/>
  <c r="N98" i="23"/>
  <c r="M98" i="23"/>
  <c r="L98" i="23"/>
  <c r="K98" i="23"/>
  <c r="J98" i="23"/>
  <c r="H98" i="23"/>
  <c r="G98" i="23"/>
  <c r="I98" i="23" s="1"/>
  <c r="E98" i="23"/>
  <c r="D98" i="23"/>
  <c r="F98" i="23" s="1"/>
  <c r="O97" i="23"/>
  <c r="L97" i="23"/>
  <c r="I97" i="23"/>
  <c r="F97" i="23"/>
  <c r="C97" i="23" s="1"/>
  <c r="O96" i="23"/>
  <c r="L96" i="23"/>
  <c r="I96" i="23"/>
  <c r="F96" i="23"/>
  <c r="C96" i="23" s="1"/>
  <c r="O95" i="23"/>
  <c r="L95" i="23"/>
  <c r="I95" i="23"/>
  <c r="F95" i="23"/>
  <c r="C95" i="23"/>
  <c r="O94" i="23"/>
  <c r="L94" i="23"/>
  <c r="I94" i="23"/>
  <c r="F94" i="23"/>
  <c r="C94" i="23" s="1"/>
  <c r="O93" i="23"/>
  <c r="L93" i="23"/>
  <c r="I93" i="23"/>
  <c r="F93" i="23"/>
  <c r="C93" i="23" s="1"/>
  <c r="N92" i="23"/>
  <c r="M92" i="23"/>
  <c r="O92" i="23" s="1"/>
  <c r="K92" i="23"/>
  <c r="J92" i="23"/>
  <c r="L92" i="23" s="1"/>
  <c r="I92" i="23"/>
  <c r="H92" i="23"/>
  <c r="G92" i="23"/>
  <c r="F92" i="23"/>
  <c r="C92" i="23" s="1"/>
  <c r="E92" i="23"/>
  <c r="E86" i="23" s="1"/>
  <c r="D92" i="23"/>
  <c r="O91" i="23"/>
  <c r="L91" i="23"/>
  <c r="I91" i="23"/>
  <c r="F91" i="23"/>
  <c r="C91" i="23"/>
  <c r="O90" i="23"/>
  <c r="L90" i="23"/>
  <c r="I90" i="23"/>
  <c r="F90" i="23"/>
  <c r="C90" i="23" s="1"/>
  <c r="O89" i="23"/>
  <c r="L89" i="23"/>
  <c r="I89" i="23"/>
  <c r="F89" i="23"/>
  <c r="C89" i="23" s="1"/>
  <c r="O88" i="23"/>
  <c r="L88" i="23"/>
  <c r="I88" i="23"/>
  <c r="F88" i="23"/>
  <c r="C88" i="23" s="1"/>
  <c r="O87" i="23"/>
  <c r="N87" i="23"/>
  <c r="N86" i="23" s="1"/>
  <c r="M87" i="23"/>
  <c r="K87" i="23"/>
  <c r="K86" i="23" s="1"/>
  <c r="J87" i="23"/>
  <c r="L87" i="23" s="1"/>
  <c r="H87" i="23"/>
  <c r="G87" i="23"/>
  <c r="G86" i="23" s="1"/>
  <c r="I86" i="23" s="1"/>
  <c r="F87" i="23"/>
  <c r="E87" i="23"/>
  <c r="D87" i="23"/>
  <c r="H86" i="23"/>
  <c r="O85" i="23"/>
  <c r="L85" i="23"/>
  <c r="I85" i="23"/>
  <c r="F85" i="23"/>
  <c r="C85" i="23" s="1"/>
  <c r="O84" i="23"/>
  <c r="L84" i="23"/>
  <c r="I84" i="23"/>
  <c r="C84" i="23" s="1"/>
  <c r="F84" i="23"/>
  <c r="O83" i="23"/>
  <c r="N83" i="23"/>
  <c r="M83" i="23"/>
  <c r="K83" i="23"/>
  <c r="J83" i="23"/>
  <c r="L83" i="23" s="1"/>
  <c r="H83" i="23"/>
  <c r="G83" i="23"/>
  <c r="I83" i="23" s="1"/>
  <c r="C83" i="23" s="1"/>
  <c r="F83" i="23"/>
  <c r="E83" i="23"/>
  <c r="D83" i="23"/>
  <c r="O82" i="23"/>
  <c r="L82" i="23"/>
  <c r="I82" i="23"/>
  <c r="F82" i="23"/>
  <c r="C82" i="23" s="1"/>
  <c r="O81" i="23"/>
  <c r="L81" i="23"/>
  <c r="I81" i="23"/>
  <c r="F81" i="23"/>
  <c r="C81" i="23" s="1"/>
  <c r="N80" i="23"/>
  <c r="N79" i="23" s="1"/>
  <c r="N78" i="23" s="1"/>
  <c r="M80" i="23"/>
  <c r="O80" i="23" s="1"/>
  <c r="K80" i="23"/>
  <c r="J80" i="23"/>
  <c r="J79" i="23" s="1"/>
  <c r="I80" i="23"/>
  <c r="H80" i="23"/>
  <c r="G80" i="23"/>
  <c r="F80" i="23"/>
  <c r="E80" i="23"/>
  <c r="E79" i="23" s="1"/>
  <c r="D80" i="23"/>
  <c r="K79" i="23"/>
  <c r="K78" i="23" s="1"/>
  <c r="H79" i="23"/>
  <c r="G79" i="23"/>
  <c r="G78" i="23" s="1"/>
  <c r="I78" i="23" s="1"/>
  <c r="D79" i="23"/>
  <c r="H78" i="23"/>
  <c r="O77" i="23"/>
  <c r="L77" i="23"/>
  <c r="I77" i="23"/>
  <c r="F77" i="23"/>
  <c r="C77" i="23" s="1"/>
  <c r="O76" i="23"/>
  <c r="L76" i="23"/>
  <c r="I76" i="23"/>
  <c r="F76" i="23"/>
  <c r="C76" i="23" s="1"/>
  <c r="O75" i="23"/>
  <c r="L75" i="23"/>
  <c r="I75" i="23"/>
  <c r="F75" i="23"/>
  <c r="C75" i="23"/>
  <c r="O74" i="23"/>
  <c r="L74" i="23"/>
  <c r="I74" i="23"/>
  <c r="F74" i="23"/>
  <c r="C74" i="23" s="1"/>
  <c r="O73" i="23"/>
  <c r="L73" i="23"/>
  <c r="I73" i="23"/>
  <c r="F73" i="23"/>
  <c r="C73" i="23" s="1"/>
  <c r="N72" i="23"/>
  <c r="N70" i="23" s="1"/>
  <c r="N56" i="23" s="1"/>
  <c r="N55" i="23" s="1"/>
  <c r="M72" i="23"/>
  <c r="O72" i="23" s="1"/>
  <c r="K72" i="23"/>
  <c r="J72" i="23"/>
  <c r="L72" i="23" s="1"/>
  <c r="I72" i="23"/>
  <c r="H72" i="23"/>
  <c r="G72" i="23"/>
  <c r="F72" i="23"/>
  <c r="C72" i="23" s="1"/>
  <c r="E72" i="23"/>
  <c r="E70" i="23" s="1"/>
  <c r="D72" i="23"/>
  <c r="O71" i="23"/>
  <c r="L71" i="23"/>
  <c r="I71" i="23"/>
  <c r="F71" i="23"/>
  <c r="C71" i="23"/>
  <c r="K70" i="23"/>
  <c r="H70" i="23"/>
  <c r="G70" i="23"/>
  <c r="I70" i="23" s="1"/>
  <c r="D70" i="23"/>
  <c r="O69" i="23"/>
  <c r="L69" i="23"/>
  <c r="I69" i="23"/>
  <c r="F69" i="23"/>
  <c r="C69" i="23" s="1"/>
  <c r="O68" i="23"/>
  <c r="L68" i="23"/>
  <c r="I68" i="23"/>
  <c r="C68" i="23" s="1"/>
  <c r="F68" i="23"/>
  <c r="O67" i="23"/>
  <c r="L67" i="23"/>
  <c r="I67" i="23"/>
  <c r="F67" i="23"/>
  <c r="C67" i="23"/>
  <c r="O66" i="23"/>
  <c r="L66" i="23"/>
  <c r="I66" i="23"/>
  <c r="F66" i="23"/>
  <c r="C66" i="23" s="1"/>
  <c r="O65" i="23"/>
  <c r="L65" i="23"/>
  <c r="I65" i="23"/>
  <c r="F65" i="23"/>
  <c r="C65" i="23" s="1"/>
  <c r="O64" i="23"/>
  <c r="L64" i="23"/>
  <c r="C64" i="23" s="1"/>
  <c r="I64" i="23"/>
  <c r="F64" i="23"/>
  <c r="O63" i="23"/>
  <c r="L63" i="23"/>
  <c r="I63" i="23"/>
  <c r="F63" i="23"/>
  <c r="C63" i="23"/>
  <c r="O62" i="23"/>
  <c r="L62" i="23"/>
  <c r="I62" i="23"/>
  <c r="F62" i="23"/>
  <c r="C62" i="23" s="1"/>
  <c r="N61" i="23"/>
  <c r="M61" i="23"/>
  <c r="O61" i="23" s="1"/>
  <c r="K61" i="23"/>
  <c r="J61" i="23"/>
  <c r="L61" i="23" s="1"/>
  <c r="I61" i="23"/>
  <c r="H61" i="23"/>
  <c r="G61" i="23"/>
  <c r="E61" i="23"/>
  <c r="D61" i="23"/>
  <c r="F61" i="23" s="1"/>
  <c r="O60" i="23"/>
  <c r="L60" i="23"/>
  <c r="I60" i="23"/>
  <c r="C60" i="23" s="1"/>
  <c r="F60" i="23"/>
  <c r="O59" i="23"/>
  <c r="L59" i="23"/>
  <c r="I59" i="23"/>
  <c r="F59" i="23"/>
  <c r="C59" i="23"/>
  <c r="O58" i="23"/>
  <c r="N58" i="23"/>
  <c r="M58" i="23"/>
  <c r="L58" i="23"/>
  <c r="K58" i="23"/>
  <c r="K57" i="23" s="1"/>
  <c r="J58" i="23"/>
  <c r="H58" i="23"/>
  <c r="H57" i="23" s="1"/>
  <c r="H56" i="23" s="1"/>
  <c r="H55" i="23" s="1"/>
  <c r="G58" i="23"/>
  <c r="I58" i="23" s="1"/>
  <c r="E58" i="23"/>
  <c r="D58" i="23"/>
  <c r="D57" i="23" s="1"/>
  <c r="N57" i="23"/>
  <c r="M57" i="23"/>
  <c r="J57" i="23"/>
  <c r="E57" i="23"/>
  <c r="E56" i="23" s="1"/>
  <c r="O50" i="23"/>
  <c r="C50" i="23"/>
  <c r="O49" i="23"/>
  <c r="C49" i="23" s="1"/>
  <c r="N48" i="23"/>
  <c r="M48" i="23"/>
  <c r="L47" i="23"/>
  <c r="I47" i="23"/>
  <c r="F47" i="23"/>
  <c r="C47" i="23" s="1"/>
  <c r="K46" i="23"/>
  <c r="J46" i="23"/>
  <c r="L46" i="23" s="1"/>
  <c r="H46" i="23"/>
  <c r="G46" i="23"/>
  <c r="I46" i="23" s="1"/>
  <c r="C46" i="23" s="1"/>
  <c r="F46" i="23"/>
  <c r="E46" i="23"/>
  <c r="D46" i="23"/>
  <c r="F45" i="23"/>
  <c r="C45" i="23" s="1"/>
  <c r="L44" i="23"/>
  <c r="C44" i="23"/>
  <c r="L43" i="23"/>
  <c r="C43" i="23" s="1"/>
  <c r="L42" i="23"/>
  <c r="C42" i="23"/>
  <c r="L41" i="23"/>
  <c r="C41" i="23" s="1"/>
  <c r="K40" i="23"/>
  <c r="J40" i="23"/>
  <c r="L40" i="23" s="1"/>
  <c r="C40" i="23" s="1"/>
  <c r="L39" i="23"/>
  <c r="C39" i="23"/>
  <c r="L38" i="23"/>
  <c r="C38" i="23" s="1"/>
  <c r="K37" i="23"/>
  <c r="J37" i="23"/>
  <c r="L37" i="23" s="1"/>
  <c r="C37" i="23" s="1"/>
  <c r="L36" i="23"/>
  <c r="C36" i="23"/>
  <c r="K35" i="23"/>
  <c r="J35" i="23"/>
  <c r="L35" i="23" s="1"/>
  <c r="C35" i="23" s="1"/>
  <c r="L34" i="23"/>
  <c r="C34" i="23" s="1"/>
  <c r="L33" i="23"/>
  <c r="C33" i="23"/>
  <c r="L32" i="23"/>
  <c r="C32" i="23" s="1"/>
  <c r="K31" i="23"/>
  <c r="L31" i="23" s="1"/>
  <c r="C31" i="23" s="1"/>
  <c r="J31" i="23"/>
  <c r="K30" i="23"/>
  <c r="J30" i="23"/>
  <c r="F29" i="23"/>
  <c r="C29" i="23"/>
  <c r="I28" i="23"/>
  <c r="O27" i="23"/>
  <c r="J27" i="23"/>
  <c r="L27" i="23" s="1"/>
  <c r="I27" i="23"/>
  <c r="F27" i="23"/>
  <c r="C27" i="23" s="1"/>
  <c r="O26" i="23"/>
  <c r="L26" i="23"/>
  <c r="I26" i="23"/>
  <c r="F26" i="23"/>
  <c r="C26" i="23" s="1"/>
  <c r="O25" i="23"/>
  <c r="N25" i="23"/>
  <c r="N290" i="23" s="1"/>
  <c r="N289" i="23" s="1"/>
  <c r="M25" i="23"/>
  <c r="M290" i="23" s="1"/>
  <c r="K25" i="23"/>
  <c r="K290" i="23" s="1"/>
  <c r="K289" i="23" s="1"/>
  <c r="J25" i="23"/>
  <c r="J290" i="23" s="1"/>
  <c r="H25" i="23"/>
  <c r="H290" i="23" s="1"/>
  <c r="H289" i="23" s="1"/>
  <c r="G25" i="23"/>
  <c r="G290" i="23" s="1"/>
  <c r="F25" i="23"/>
  <c r="E25" i="23"/>
  <c r="E290" i="23" s="1"/>
  <c r="E289" i="23" s="1"/>
  <c r="D25" i="23"/>
  <c r="D290" i="23" s="1"/>
  <c r="O24" i="23"/>
  <c r="N24" i="23"/>
  <c r="M24" i="23"/>
  <c r="L24" i="23"/>
  <c r="K24" i="23"/>
  <c r="J24" i="23"/>
  <c r="H24" i="23"/>
  <c r="G24" i="23"/>
  <c r="I24" i="23" s="1"/>
  <c r="E24" i="23"/>
  <c r="M53" i="36" l="1"/>
  <c r="O53" i="36" s="1"/>
  <c r="O54" i="36"/>
  <c r="M288" i="36"/>
  <c r="O288" i="36" s="1"/>
  <c r="C233" i="37"/>
  <c r="F197" i="36"/>
  <c r="C197" i="36" s="1"/>
  <c r="K54" i="36"/>
  <c r="L197" i="36"/>
  <c r="G54" i="36"/>
  <c r="I55" i="36"/>
  <c r="C198" i="37"/>
  <c r="I55" i="37"/>
  <c r="G54" i="37"/>
  <c r="E288" i="37"/>
  <c r="E53" i="37"/>
  <c r="E288" i="36"/>
  <c r="E53" i="36"/>
  <c r="F287" i="36"/>
  <c r="F197" i="37"/>
  <c r="C197" i="37" s="1"/>
  <c r="D54" i="36"/>
  <c r="F55" i="36"/>
  <c r="C56" i="37"/>
  <c r="L55" i="37"/>
  <c r="J54" i="37"/>
  <c r="M54" i="37"/>
  <c r="O55" i="37"/>
  <c r="C233" i="36"/>
  <c r="C287" i="36" s="1"/>
  <c r="L54" i="36"/>
  <c r="J53" i="36"/>
  <c r="J288" i="36"/>
  <c r="D54" i="37"/>
  <c r="F55" i="37"/>
  <c r="E288" i="35"/>
  <c r="E53" i="35"/>
  <c r="E28" i="35" s="1"/>
  <c r="E24" i="35" s="1"/>
  <c r="N197" i="35"/>
  <c r="N54" i="35" s="1"/>
  <c r="N287" i="35"/>
  <c r="H54" i="35"/>
  <c r="C254" i="35"/>
  <c r="C207" i="35"/>
  <c r="D55" i="35"/>
  <c r="O56" i="35"/>
  <c r="M55" i="35"/>
  <c r="I233" i="35"/>
  <c r="G287" i="35"/>
  <c r="I287" i="35" s="1"/>
  <c r="G197" i="35"/>
  <c r="I197" i="35" s="1"/>
  <c r="L233" i="35"/>
  <c r="I78" i="35"/>
  <c r="C78" i="35" s="1"/>
  <c r="G55" i="35"/>
  <c r="F271" i="35"/>
  <c r="C271" i="35" s="1"/>
  <c r="D287" i="35"/>
  <c r="F287" i="35" s="1"/>
  <c r="K197" i="35"/>
  <c r="K287" i="35"/>
  <c r="J197" i="35"/>
  <c r="L198" i="35"/>
  <c r="J55" i="35"/>
  <c r="L56" i="35"/>
  <c r="C56" i="35" s="1"/>
  <c r="J287" i="35"/>
  <c r="D197" i="35"/>
  <c r="F197" i="35" s="1"/>
  <c r="F198" i="35"/>
  <c r="C198" i="35" s="1"/>
  <c r="O198" i="35"/>
  <c r="M197" i="35"/>
  <c r="O197" i="35" s="1"/>
  <c r="O233" i="35"/>
  <c r="M287" i="35"/>
  <c r="O287" i="35" s="1"/>
  <c r="K55" i="35"/>
  <c r="H288" i="27"/>
  <c r="H53" i="27"/>
  <c r="E287" i="27"/>
  <c r="E55" i="27"/>
  <c r="E54" i="27" s="1"/>
  <c r="H288" i="26"/>
  <c r="H53" i="26"/>
  <c r="C176" i="29"/>
  <c r="J53" i="27"/>
  <c r="J288" i="27"/>
  <c r="M54" i="27"/>
  <c r="C290" i="30"/>
  <c r="C289" i="30" s="1"/>
  <c r="G288" i="27"/>
  <c r="G53" i="27"/>
  <c r="G176" i="32"/>
  <c r="I176" i="32" s="1"/>
  <c r="I177" i="32"/>
  <c r="H78" i="32"/>
  <c r="H287" i="32" s="1"/>
  <c r="N78" i="32"/>
  <c r="O79" i="32"/>
  <c r="D70" i="32"/>
  <c r="F70" i="32" s="1"/>
  <c r="C70" i="32" s="1"/>
  <c r="D289" i="32"/>
  <c r="F289" i="32" s="1"/>
  <c r="F290" i="32"/>
  <c r="G198" i="31"/>
  <c r="I199" i="31"/>
  <c r="C194" i="31"/>
  <c r="E176" i="31"/>
  <c r="F177" i="31"/>
  <c r="K198" i="31"/>
  <c r="L290" i="31"/>
  <c r="O234" i="30"/>
  <c r="M233" i="30"/>
  <c r="O198" i="30"/>
  <c r="M197" i="30"/>
  <c r="N78" i="31"/>
  <c r="N233" i="30"/>
  <c r="K197" i="30"/>
  <c r="C199" i="30"/>
  <c r="C24" i="30"/>
  <c r="D55" i="30"/>
  <c r="F56" i="30"/>
  <c r="F199" i="29"/>
  <c r="D198" i="29"/>
  <c r="I272" i="28"/>
  <c r="G271" i="28"/>
  <c r="C176" i="30"/>
  <c r="L198" i="29"/>
  <c r="C284" i="28"/>
  <c r="C290" i="28" s="1"/>
  <c r="C289" i="28" s="1"/>
  <c r="C191" i="28"/>
  <c r="I78" i="29"/>
  <c r="J176" i="28"/>
  <c r="L176" i="28" s="1"/>
  <c r="L177" i="28"/>
  <c r="L207" i="29"/>
  <c r="C207" i="29" s="1"/>
  <c r="D78" i="29"/>
  <c r="F78" i="29" s="1"/>
  <c r="C176" i="28"/>
  <c r="I198" i="27"/>
  <c r="I197" i="27" s="1"/>
  <c r="J78" i="28"/>
  <c r="L78" i="28" s="1"/>
  <c r="N55" i="28"/>
  <c r="N54" i="28" s="1"/>
  <c r="C272" i="27"/>
  <c r="F271" i="27"/>
  <c r="G78" i="28"/>
  <c r="I78" i="28" s="1"/>
  <c r="C178" i="26"/>
  <c r="F86" i="26"/>
  <c r="D78" i="26"/>
  <c r="C234" i="27"/>
  <c r="F86" i="27"/>
  <c r="C87" i="27"/>
  <c r="E197" i="26"/>
  <c r="C182" i="27"/>
  <c r="C119" i="27"/>
  <c r="K78" i="26"/>
  <c r="C72" i="26"/>
  <c r="C58" i="27"/>
  <c r="F57" i="27"/>
  <c r="C31" i="27"/>
  <c r="L30" i="27"/>
  <c r="C254" i="26"/>
  <c r="N233" i="26"/>
  <c r="L199" i="26"/>
  <c r="L24" i="26"/>
  <c r="K55" i="27"/>
  <c r="K54" i="27" s="1"/>
  <c r="I133" i="32"/>
  <c r="N190" i="32"/>
  <c r="F133" i="32"/>
  <c r="C133" i="32" s="1"/>
  <c r="D78" i="32"/>
  <c r="F78" i="32" s="1"/>
  <c r="J78" i="32"/>
  <c r="L79" i="32"/>
  <c r="C79" i="32" s="1"/>
  <c r="L290" i="32"/>
  <c r="I290" i="32"/>
  <c r="G289" i="32"/>
  <c r="I289" i="32" s="1"/>
  <c r="O57" i="32"/>
  <c r="M56" i="32"/>
  <c r="C261" i="31"/>
  <c r="H55" i="32"/>
  <c r="H54" i="32" s="1"/>
  <c r="O272" i="31"/>
  <c r="E233" i="31"/>
  <c r="D197" i="31"/>
  <c r="F198" i="31"/>
  <c r="H190" i="31"/>
  <c r="I133" i="31"/>
  <c r="H78" i="31"/>
  <c r="C80" i="31"/>
  <c r="C290" i="31"/>
  <c r="C289" i="31" s="1"/>
  <c r="F272" i="30"/>
  <c r="C272" i="30" s="1"/>
  <c r="D271" i="30"/>
  <c r="G78" i="31"/>
  <c r="I78" i="31" s="1"/>
  <c r="I79" i="31"/>
  <c r="J233" i="30"/>
  <c r="L234" i="30"/>
  <c r="D233" i="30"/>
  <c r="F234" i="30"/>
  <c r="C234" i="30" s="1"/>
  <c r="C195" i="30"/>
  <c r="C79" i="30"/>
  <c r="C178" i="30"/>
  <c r="J233" i="29"/>
  <c r="L234" i="29"/>
  <c r="C57" i="30"/>
  <c r="C24" i="29"/>
  <c r="M233" i="29"/>
  <c r="O233" i="29" s="1"/>
  <c r="O234" i="29"/>
  <c r="C177" i="29"/>
  <c r="C57" i="29"/>
  <c r="I24" i="29"/>
  <c r="C262" i="28"/>
  <c r="C177" i="30"/>
  <c r="C78" i="30"/>
  <c r="G56" i="30"/>
  <c r="C284" i="29"/>
  <c r="F272" i="29"/>
  <c r="D271" i="29"/>
  <c r="G233" i="29"/>
  <c r="I234" i="29"/>
  <c r="O199" i="29"/>
  <c r="M198" i="29"/>
  <c r="J271" i="28"/>
  <c r="L272" i="28"/>
  <c r="L287" i="27"/>
  <c r="E197" i="29"/>
  <c r="E54" i="29" s="1"/>
  <c r="D198" i="28"/>
  <c r="F199" i="28"/>
  <c r="C177" i="28"/>
  <c r="K288" i="28"/>
  <c r="C79" i="29"/>
  <c r="F133" i="28"/>
  <c r="C133" i="28" s="1"/>
  <c r="D78" i="28"/>
  <c r="F78" i="28" s="1"/>
  <c r="N55" i="29"/>
  <c r="N54" i="29" s="1"/>
  <c r="M78" i="28"/>
  <c r="O79" i="28"/>
  <c r="D55" i="28"/>
  <c r="F56" i="28"/>
  <c r="O177" i="27"/>
  <c r="O176" i="27" s="1"/>
  <c r="O287" i="27" s="1"/>
  <c r="C262" i="27"/>
  <c r="I133" i="27"/>
  <c r="O55" i="27"/>
  <c r="L290" i="27"/>
  <c r="C25" i="27"/>
  <c r="L24" i="27"/>
  <c r="C284" i="26"/>
  <c r="C241" i="26"/>
  <c r="F190" i="26"/>
  <c r="I177" i="26"/>
  <c r="G176" i="26"/>
  <c r="I176" i="26" s="1"/>
  <c r="C144" i="26"/>
  <c r="F233" i="27"/>
  <c r="C233" i="27" s="1"/>
  <c r="H287" i="26"/>
  <c r="L207" i="26"/>
  <c r="C207" i="26" s="1"/>
  <c r="J198" i="26"/>
  <c r="K176" i="26"/>
  <c r="L176" i="26" s="1"/>
  <c r="L177" i="26"/>
  <c r="C154" i="27"/>
  <c r="I79" i="27"/>
  <c r="I78" i="27" s="1"/>
  <c r="N287" i="26"/>
  <c r="O271" i="26"/>
  <c r="N197" i="26"/>
  <c r="N54" i="26" s="1"/>
  <c r="O198" i="26"/>
  <c r="E78" i="26"/>
  <c r="F79" i="26"/>
  <c r="G56" i="26"/>
  <c r="I57" i="26"/>
  <c r="C48" i="27"/>
  <c r="O24" i="27"/>
  <c r="C255" i="26"/>
  <c r="E190" i="26"/>
  <c r="E287" i="26" s="1"/>
  <c r="I86" i="26"/>
  <c r="G78" i="26"/>
  <c r="I78" i="26" s="1"/>
  <c r="M56" i="26"/>
  <c r="D198" i="32"/>
  <c r="F199" i="32"/>
  <c r="C199" i="32" s="1"/>
  <c r="J197" i="32"/>
  <c r="L197" i="32" s="1"/>
  <c r="L198" i="32"/>
  <c r="G78" i="32"/>
  <c r="L289" i="32"/>
  <c r="D56" i="32"/>
  <c r="F57" i="32"/>
  <c r="C57" i="32" s="1"/>
  <c r="K78" i="32"/>
  <c r="O197" i="31"/>
  <c r="C133" i="31"/>
  <c r="I290" i="31"/>
  <c r="G289" i="31"/>
  <c r="I289" i="31" s="1"/>
  <c r="G56" i="31"/>
  <c r="I57" i="31"/>
  <c r="D289" i="31"/>
  <c r="F289" i="31" s="1"/>
  <c r="F290" i="31"/>
  <c r="L30" i="30"/>
  <c r="C30" i="30" s="1"/>
  <c r="I199" i="29"/>
  <c r="C234" i="29"/>
  <c r="J56" i="30"/>
  <c r="C272" i="28"/>
  <c r="D233" i="28"/>
  <c r="F234" i="28"/>
  <c r="I199" i="28"/>
  <c r="G198" i="28"/>
  <c r="G197" i="29"/>
  <c r="I197" i="29" s="1"/>
  <c r="I198" i="29"/>
  <c r="J55" i="29"/>
  <c r="L56" i="29"/>
  <c r="M198" i="28"/>
  <c r="G56" i="28"/>
  <c r="I57" i="28"/>
  <c r="O24" i="28"/>
  <c r="C57" i="28"/>
  <c r="O234" i="26"/>
  <c r="M233" i="26"/>
  <c r="C79" i="28"/>
  <c r="C261" i="27"/>
  <c r="I86" i="27"/>
  <c r="C177" i="27"/>
  <c r="F176" i="27"/>
  <c r="C176" i="27" s="1"/>
  <c r="F133" i="27"/>
  <c r="C133" i="27" s="1"/>
  <c r="C134" i="27"/>
  <c r="I234" i="26"/>
  <c r="G233" i="26"/>
  <c r="C177" i="26"/>
  <c r="C133" i="26"/>
  <c r="C284" i="27"/>
  <c r="I194" i="27"/>
  <c r="C195" i="27"/>
  <c r="D288" i="27"/>
  <c r="D53" i="27"/>
  <c r="G198" i="26"/>
  <c r="I199" i="26"/>
  <c r="M190" i="26"/>
  <c r="O190" i="26" s="1"/>
  <c r="C80" i="27"/>
  <c r="F79" i="27"/>
  <c r="L55" i="27"/>
  <c r="L54" i="27" s="1"/>
  <c r="L53" i="27" s="1"/>
  <c r="D233" i="26"/>
  <c r="F234" i="26"/>
  <c r="C234" i="26" s="1"/>
  <c r="F70" i="27"/>
  <c r="C70" i="27" s="1"/>
  <c r="C71" i="27"/>
  <c r="C191" i="26"/>
  <c r="C25" i="26"/>
  <c r="C290" i="26" s="1"/>
  <c r="C289" i="26" s="1"/>
  <c r="O79" i="26"/>
  <c r="M78" i="26"/>
  <c r="O78" i="26" s="1"/>
  <c r="L56" i="26"/>
  <c r="C199" i="27"/>
  <c r="K176" i="32"/>
  <c r="K287" i="32" s="1"/>
  <c r="L177" i="32"/>
  <c r="L30" i="32"/>
  <c r="C30" i="32" s="1"/>
  <c r="J24" i="32"/>
  <c r="L24" i="32" s="1"/>
  <c r="C24" i="32" s="1"/>
  <c r="J198" i="31"/>
  <c r="L199" i="31"/>
  <c r="J271" i="31"/>
  <c r="L272" i="31"/>
  <c r="C272" i="31" s="1"/>
  <c r="J233" i="31"/>
  <c r="L233" i="31" s="1"/>
  <c r="L234" i="31"/>
  <c r="C234" i="31" s="1"/>
  <c r="M176" i="31"/>
  <c r="O177" i="31"/>
  <c r="L168" i="31"/>
  <c r="C168" i="31" s="1"/>
  <c r="J78" i="31"/>
  <c r="F79" i="31"/>
  <c r="C79" i="31" s="1"/>
  <c r="D78" i="31"/>
  <c r="F78" i="31" s="1"/>
  <c r="C254" i="31"/>
  <c r="F57" i="31"/>
  <c r="C57" i="31" s="1"/>
  <c r="D56" i="31"/>
  <c r="G197" i="30"/>
  <c r="I197" i="30" s="1"/>
  <c r="I233" i="30"/>
  <c r="C207" i="30"/>
  <c r="G287" i="30"/>
  <c r="I287" i="30" s="1"/>
  <c r="F198" i="30"/>
  <c r="C198" i="30" s="1"/>
  <c r="E197" i="30"/>
  <c r="E54" i="30" s="1"/>
  <c r="C208" i="30"/>
  <c r="C58" i="30"/>
  <c r="K233" i="29"/>
  <c r="K287" i="29" s="1"/>
  <c r="O56" i="30"/>
  <c r="M55" i="30"/>
  <c r="H288" i="30"/>
  <c r="H53" i="30"/>
  <c r="O70" i="29"/>
  <c r="M56" i="29"/>
  <c r="C290" i="29"/>
  <c r="C289" i="29" s="1"/>
  <c r="O234" i="28"/>
  <c r="M233" i="28"/>
  <c r="K54" i="30"/>
  <c r="M271" i="29"/>
  <c r="O272" i="29"/>
  <c r="C70" i="29"/>
  <c r="I56" i="29"/>
  <c r="G55" i="29"/>
  <c r="H54" i="29"/>
  <c r="M78" i="29"/>
  <c r="O78" i="29" s="1"/>
  <c r="D56" i="29"/>
  <c r="L70" i="28"/>
  <c r="C70" i="28" s="1"/>
  <c r="J56" i="28"/>
  <c r="E288" i="28"/>
  <c r="E53" i="28"/>
  <c r="C236" i="27"/>
  <c r="F199" i="26"/>
  <c r="C199" i="26" s="1"/>
  <c r="D198" i="26"/>
  <c r="C208" i="27"/>
  <c r="F207" i="27"/>
  <c r="C24" i="27"/>
  <c r="C176" i="26"/>
  <c r="J271" i="26"/>
  <c r="L272" i="26"/>
  <c r="C272" i="26" s="1"/>
  <c r="O197" i="27"/>
  <c r="N55" i="27"/>
  <c r="N54" i="27" s="1"/>
  <c r="J78" i="26"/>
  <c r="L78" i="26" s="1"/>
  <c r="L79" i="26"/>
  <c r="I290" i="26"/>
  <c r="G289" i="26"/>
  <c r="I289" i="26" s="1"/>
  <c r="J289" i="26"/>
  <c r="L289" i="26" s="1"/>
  <c r="L290" i="26"/>
  <c r="F57" i="26"/>
  <c r="C57" i="26" s="1"/>
  <c r="D56" i="26"/>
  <c r="F57" i="23"/>
  <c r="D56" i="23"/>
  <c r="L79" i="23"/>
  <c r="M56" i="23"/>
  <c r="F70" i="23"/>
  <c r="C98" i="23"/>
  <c r="C106" i="23"/>
  <c r="C144" i="23"/>
  <c r="E176" i="23"/>
  <c r="F177" i="23"/>
  <c r="C182" i="23"/>
  <c r="C191" i="23"/>
  <c r="E78" i="23"/>
  <c r="F79" i="23"/>
  <c r="K56" i="23"/>
  <c r="K55" i="23" s="1"/>
  <c r="L57" i="23"/>
  <c r="C61" i="23"/>
  <c r="C119" i="23"/>
  <c r="C131" i="23"/>
  <c r="F133" i="23"/>
  <c r="C139" i="23"/>
  <c r="O133" i="23"/>
  <c r="C154" i="23"/>
  <c r="F176" i="23"/>
  <c r="L177" i="23"/>
  <c r="J176" i="23"/>
  <c r="L176" i="23" s="1"/>
  <c r="E55" i="23"/>
  <c r="G198" i="23"/>
  <c r="I199" i="23"/>
  <c r="K197" i="23"/>
  <c r="I290" i="23"/>
  <c r="G289" i="23"/>
  <c r="I289" i="23" s="1"/>
  <c r="I25" i="23"/>
  <c r="M289" i="23"/>
  <c r="O289" i="23" s="1"/>
  <c r="O290" i="23"/>
  <c r="G57" i="23"/>
  <c r="O57" i="23"/>
  <c r="F58" i="23"/>
  <c r="C58" i="23" s="1"/>
  <c r="J70" i="23"/>
  <c r="I79" i="23"/>
  <c r="M79" i="23"/>
  <c r="L80" i="23"/>
  <c r="C80" i="23" s="1"/>
  <c r="J86" i="23"/>
  <c r="L86" i="23" s="1"/>
  <c r="I87" i="23"/>
  <c r="C87" i="23" s="1"/>
  <c r="J133" i="23"/>
  <c r="L133" i="23" s="1"/>
  <c r="I134" i="23"/>
  <c r="C134" i="23" s="1"/>
  <c r="O139" i="23"/>
  <c r="J168" i="23"/>
  <c r="L168" i="23" s="1"/>
  <c r="C168" i="23" s="1"/>
  <c r="I169" i="23"/>
  <c r="C169" i="23" s="1"/>
  <c r="I177" i="23"/>
  <c r="M177" i="23"/>
  <c r="L178" i="23"/>
  <c r="C178" i="23" s="1"/>
  <c r="D190" i="23"/>
  <c r="F190" i="23" s="1"/>
  <c r="C190" i="23" s="1"/>
  <c r="O191" i="23"/>
  <c r="I194" i="23"/>
  <c r="C194" i="23" s="1"/>
  <c r="C196" i="23"/>
  <c r="C200" i="23"/>
  <c r="C204" i="23"/>
  <c r="F207" i="23"/>
  <c r="C230" i="23"/>
  <c r="J289" i="23"/>
  <c r="L289" i="23" s="1"/>
  <c r="L290" i="23"/>
  <c r="D125" i="23"/>
  <c r="M198" i="23"/>
  <c r="L207" i="23"/>
  <c r="N207" i="23"/>
  <c r="N198" i="23" s="1"/>
  <c r="O208" i="23"/>
  <c r="C238" i="23"/>
  <c r="E233" i="23"/>
  <c r="E287" i="23" s="1"/>
  <c r="K233" i="23"/>
  <c r="C278" i="23"/>
  <c r="F199" i="23"/>
  <c r="G233" i="23"/>
  <c r="O234" i="23"/>
  <c r="M233" i="23"/>
  <c r="E55" i="24"/>
  <c r="F290" i="23"/>
  <c r="D289" i="23"/>
  <c r="F289" i="23" s="1"/>
  <c r="L25" i="23"/>
  <c r="L30" i="23"/>
  <c r="C30" i="23" s="1"/>
  <c r="O48" i="23"/>
  <c r="C48" i="23" s="1"/>
  <c r="M70" i="23"/>
  <c r="O70" i="23" s="1"/>
  <c r="M86" i="23"/>
  <c r="O86" i="23" s="1"/>
  <c r="O195" i="23"/>
  <c r="C195" i="23" s="1"/>
  <c r="L198" i="23"/>
  <c r="E199" i="23"/>
  <c r="E198" i="23" s="1"/>
  <c r="F198" i="23" s="1"/>
  <c r="L199" i="23"/>
  <c r="O199" i="23"/>
  <c r="C202" i="23"/>
  <c r="L208" i="23"/>
  <c r="C208" i="23" s="1"/>
  <c r="C210" i="23"/>
  <c r="L233" i="23"/>
  <c r="I261" i="23"/>
  <c r="C261" i="23" s="1"/>
  <c r="O272" i="23"/>
  <c r="C274" i="23"/>
  <c r="C282" i="23"/>
  <c r="D234" i="23"/>
  <c r="H234" i="23"/>
  <c r="H233" i="23" s="1"/>
  <c r="H197" i="23" s="1"/>
  <c r="H54" i="23" s="1"/>
  <c r="L234" i="23"/>
  <c r="I241" i="23"/>
  <c r="C241" i="23" s="1"/>
  <c r="O255" i="23"/>
  <c r="C255" i="23" s="1"/>
  <c r="L262" i="23"/>
  <c r="C262" i="23" s="1"/>
  <c r="F272" i="23"/>
  <c r="J272" i="23"/>
  <c r="N272" i="23"/>
  <c r="N271" i="23" s="1"/>
  <c r="C285" i="23"/>
  <c r="H290" i="24"/>
  <c r="H289" i="24" s="1"/>
  <c r="H24" i="24"/>
  <c r="C64" i="24"/>
  <c r="O80" i="24"/>
  <c r="M79" i="24"/>
  <c r="E254" i="23"/>
  <c r="F254" i="23" s="1"/>
  <c r="C254" i="23" s="1"/>
  <c r="N261" i="23"/>
  <c r="O261" i="23" s="1"/>
  <c r="G272" i="23"/>
  <c r="K287" i="23"/>
  <c r="C295" i="23"/>
  <c r="C296" i="23"/>
  <c r="C291" i="23" s="1"/>
  <c r="D290" i="24"/>
  <c r="F25" i="24"/>
  <c r="J25" i="24"/>
  <c r="L27" i="24"/>
  <c r="L40" i="24"/>
  <c r="C40" i="24" s="1"/>
  <c r="O48" i="24"/>
  <c r="C48" i="24" s="1"/>
  <c r="O57" i="24"/>
  <c r="H56" i="24"/>
  <c r="H55" i="24" s="1"/>
  <c r="H54" i="24" s="1"/>
  <c r="C60" i="24"/>
  <c r="F61" i="24"/>
  <c r="C61" i="24" s="1"/>
  <c r="C68" i="24"/>
  <c r="C69" i="24"/>
  <c r="F70" i="24"/>
  <c r="L72" i="24"/>
  <c r="C72" i="24" s="1"/>
  <c r="J70" i="24"/>
  <c r="L70" i="24" s="1"/>
  <c r="C73" i="24"/>
  <c r="C98" i="24"/>
  <c r="H287" i="23"/>
  <c r="L30" i="24"/>
  <c r="C30" i="24" s="1"/>
  <c r="D57" i="24"/>
  <c r="F58" i="24"/>
  <c r="N79" i="24"/>
  <c r="O83" i="24"/>
  <c r="I284" i="23"/>
  <c r="C284" i="23" s="1"/>
  <c r="C27" i="24"/>
  <c r="O72" i="24"/>
  <c r="L79" i="24"/>
  <c r="N24" i="24"/>
  <c r="O24" i="24" s="1"/>
  <c r="I25" i="24"/>
  <c r="M289" i="24"/>
  <c r="O289" i="24" s="1"/>
  <c r="O290" i="24"/>
  <c r="I58" i="24"/>
  <c r="M70" i="24"/>
  <c r="O70" i="24" s="1"/>
  <c r="E78" i="24"/>
  <c r="L83" i="24"/>
  <c r="M86" i="24"/>
  <c r="O86" i="24" s="1"/>
  <c r="C96" i="24"/>
  <c r="C144" i="24"/>
  <c r="C169" i="24"/>
  <c r="C182" i="24"/>
  <c r="K24" i="24"/>
  <c r="G79" i="24"/>
  <c r="C80" i="24"/>
  <c r="C81" i="24"/>
  <c r="C84" i="24"/>
  <c r="C85" i="24"/>
  <c r="N86" i="24"/>
  <c r="C108" i="24"/>
  <c r="C115" i="24"/>
  <c r="C163" i="24"/>
  <c r="G289" i="24"/>
  <c r="I289" i="24" s="1"/>
  <c r="I290" i="24"/>
  <c r="L87" i="24"/>
  <c r="C87" i="24" s="1"/>
  <c r="J86" i="24"/>
  <c r="L86" i="24" s="1"/>
  <c r="C86" i="24" s="1"/>
  <c r="C100" i="24"/>
  <c r="C134" i="24"/>
  <c r="C178" i="24"/>
  <c r="J133" i="24"/>
  <c r="L133" i="24" s="1"/>
  <c r="N133" i="24"/>
  <c r="G168" i="24"/>
  <c r="I168" i="24" s="1"/>
  <c r="K168" i="24"/>
  <c r="L168" i="24" s="1"/>
  <c r="C168" i="24" s="1"/>
  <c r="G176" i="24"/>
  <c r="I176" i="24" s="1"/>
  <c r="J177" i="24"/>
  <c r="N177" i="24"/>
  <c r="D190" i="24"/>
  <c r="F190" i="24" s="1"/>
  <c r="K198" i="24"/>
  <c r="K197" i="24" s="1"/>
  <c r="N207" i="24"/>
  <c r="O207" i="24" s="1"/>
  <c r="O208" i="24"/>
  <c r="L219" i="24"/>
  <c r="C219" i="24" s="1"/>
  <c r="L230" i="24"/>
  <c r="C230" i="24" s="1"/>
  <c r="L234" i="24"/>
  <c r="C235" i="24"/>
  <c r="F236" i="24"/>
  <c r="C236" i="24" s="1"/>
  <c r="C262" i="24"/>
  <c r="C272" i="24"/>
  <c r="C274" i="24"/>
  <c r="H287" i="24"/>
  <c r="G24" i="25"/>
  <c r="L191" i="24"/>
  <c r="F199" i="24"/>
  <c r="O201" i="24"/>
  <c r="M199" i="24"/>
  <c r="J207" i="24"/>
  <c r="L207" i="24" s="1"/>
  <c r="L208" i="24"/>
  <c r="C208" i="24" s="1"/>
  <c r="D133" i="24"/>
  <c r="H133" i="24"/>
  <c r="H78" i="24" s="1"/>
  <c r="F139" i="24"/>
  <c r="C139" i="24" s="1"/>
  <c r="I191" i="24"/>
  <c r="K194" i="24"/>
  <c r="L194" i="24" s="1"/>
  <c r="L195" i="24"/>
  <c r="H197" i="24"/>
  <c r="I199" i="24"/>
  <c r="N198" i="24"/>
  <c r="N197" i="24" s="1"/>
  <c r="I241" i="24"/>
  <c r="H234" i="24"/>
  <c r="H233" i="24" s="1"/>
  <c r="E287" i="24"/>
  <c r="M133" i="24"/>
  <c r="O133" i="24" s="1"/>
  <c r="G194" i="24"/>
  <c r="I194" i="24" s="1"/>
  <c r="C194" i="24" s="1"/>
  <c r="I195" i="24"/>
  <c r="C195" i="24" s="1"/>
  <c r="E199" i="24"/>
  <c r="E198" i="24" s="1"/>
  <c r="E197" i="24" s="1"/>
  <c r="F201" i="24"/>
  <c r="C201" i="24" s="1"/>
  <c r="G207" i="24"/>
  <c r="I207" i="24" s="1"/>
  <c r="C207" i="24" s="1"/>
  <c r="G233" i="24"/>
  <c r="I233" i="24" s="1"/>
  <c r="I234" i="24"/>
  <c r="O236" i="24"/>
  <c r="M234" i="24"/>
  <c r="C239" i="24"/>
  <c r="F241" i="24"/>
  <c r="C241" i="24" s="1"/>
  <c r="D234" i="24"/>
  <c r="C249" i="24"/>
  <c r="C271" i="24"/>
  <c r="F284" i="24"/>
  <c r="O284" i="24"/>
  <c r="J199" i="24"/>
  <c r="M53" i="37" l="1"/>
  <c r="O53" i="37" s="1"/>
  <c r="O54" i="37"/>
  <c r="M288" i="37"/>
  <c r="O288" i="37" s="1"/>
  <c r="C55" i="36"/>
  <c r="G288" i="37"/>
  <c r="I288" i="37" s="1"/>
  <c r="I54" i="37"/>
  <c r="G53" i="37"/>
  <c r="I53" i="37" s="1"/>
  <c r="G288" i="36"/>
  <c r="I288" i="36" s="1"/>
  <c r="G53" i="36"/>
  <c r="I53" i="36" s="1"/>
  <c r="I54" i="36"/>
  <c r="C287" i="37"/>
  <c r="C55" i="37"/>
  <c r="J53" i="37"/>
  <c r="L53" i="37" s="1"/>
  <c r="L54" i="37"/>
  <c r="J288" i="37"/>
  <c r="L288" i="37" s="1"/>
  <c r="D288" i="36"/>
  <c r="F288" i="36" s="1"/>
  <c r="D53" i="36"/>
  <c r="F53" i="36" s="1"/>
  <c r="F54" i="36"/>
  <c r="C54" i="36" s="1"/>
  <c r="D288" i="37"/>
  <c r="F288" i="37" s="1"/>
  <c r="F54" i="37"/>
  <c r="C54" i="37" s="1"/>
  <c r="D53" i="37"/>
  <c r="F53" i="37" s="1"/>
  <c r="C53" i="37" s="1"/>
  <c r="K53" i="36"/>
  <c r="L53" i="36" s="1"/>
  <c r="K288" i="36"/>
  <c r="L288" i="36"/>
  <c r="C197" i="35"/>
  <c r="L287" i="35"/>
  <c r="L197" i="35"/>
  <c r="O55" i="35"/>
  <c r="M54" i="35"/>
  <c r="N53" i="35"/>
  <c r="N288" i="35"/>
  <c r="C233" i="35"/>
  <c r="C287" i="35" s="1"/>
  <c r="K54" i="35"/>
  <c r="J54" i="35"/>
  <c r="L55" i="35"/>
  <c r="G54" i="35"/>
  <c r="I55" i="35"/>
  <c r="D54" i="35"/>
  <c r="F55" i="35"/>
  <c r="C55" i="35" s="1"/>
  <c r="H288" i="35"/>
  <c r="H53" i="35"/>
  <c r="N53" i="26"/>
  <c r="N288" i="26"/>
  <c r="E288" i="29"/>
  <c r="E53" i="29"/>
  <c r="C207" i="27"/>
  <c r="F198" i="27"/>
  <c r="G54" i="29"/>
  <c r="I55" i="29"/>
  <c r="O271" i="29"/>
  <c r="M287" i="29"/>
  <c r="O287" i="29" s="1"/>
  <c r="D55" i="31"/>
  <c r="F56" i="31"/>
  <c r="O176" i="31"/>
  <c r="M55" i="31"/>
  <c r="M287" i="31"/>
  <c r="L271" i="31"/>
  <c r="C271" i="31" s="1"/>
  <c r="J287" i="31"/>
  <c r="L287" i="31" s="1"/>
  <c r="J55" i="26"/>
  <c r="F233" i="26"/>
  <c r="D287" i="26"/>
  <c r="F287" i="26" s="1"/>
  <c r="M287" i="26"/>
  <c r="O287" i="26" s="1"/>
  <c r="O233" i="26"/>
  <c r="L55" i="29"/>
  <c r="J55" i="30"/>
  <c r="L56" i="30"/>
  <c r="G55" i="31"/>
  <c r="I56" i="31"/>
  <c r="K55" i="32"/>
  <c r="K54" i="32" s="1"/>
  <c r="C79" i="26"/>
  <c r="L289" i="27"/>
  <c r="C289" i="27" s="1"/>
  <c r="C290" i="27"/>
  <c r="C199" i="28"/>
  <c r="C272" i="29"/>
  <c r="F271" i="30"/>
  <c r="C271" i="30" s="1"/>
  <c r="D287" i="30"/>
  <c r="F287" i="30" s="1"/>
  <c r="H55" i="31"/>
  <c r="H54" i="31" s="1"/>
  <c r="L288" i="27"/>
  <c r="C30" i="27"/>
  <c r="C86" i="26"/>
  <c r="K197" i="31"/>
  <c r="K54" i="31" s="1"/>
  <c r="K287" i="31"/>
  <c r="C199" i="31"/>
  <c r="C289" i="32"/>
  <c r="K287" i="26"/>
  <c r="J287" i="26"/>
  <c r="L271" i="26"/>
  <c r="C271" i="26" s="1"/>
  <c r="D55" i="29"/>
  <c r="F56" i="29"/>
  <c r="K53" i="30"/>
  <c r="K288" i="30"/>
  <c r="M55" i="29"/>
  <c r="O56" i="29"/>
  <c r="M54" i="30"/>
  <c r="O55" i="30"/>
  <c r="L78" i="31"/>
  <c r="J55" i="31"/>
  <c r="L176" i="32"/>
  <c r="C176" i="32" s="1"/>
  <c r="G55" i="28"/>
  <c r="I56" i="28"/>
  <c r="C234" i="28"/>
  <c r="I78" i="32"/>
  <c r="G55" i="32"/>
  <c r="D197" i="32"/>
  <c r="F197" i="32" s="1"/>
  <c r="C197" i="32" s="1"/>
  <c r="F198" i="32"/>
  <c r="C198" i="32" s="1"/>
  <c r="D287" i="32"/>
  <c r="F287" i="32" s="1"/>
  <c r="E55" i="26"/>
  <c r="E54" i="26" s="1"/>
  <c r="O54" i="27"/>
  <c r="O78" i="28"/>
  <c r="M55" i="28"/>
  <c r="F198" i="28"/>
  <c r="D197" i="28"/>
  <c r="F197" i="28" s="1"/>
  <c r="L233" i="30"/>
  <c r="J197" i="30"/>
  <c r="L197" i="30" s="1"/>
  <c r="J287" i="30"/>
  <c r="L287" i="30" s="1"/>
  <c r="E287" i="31"/>
  <c r="E197" i="31"/>
  <c r="F197" i="31" s="1"/>
  <c r="C197" i="31" s="1"/>
  <c r="F233" i="31"/>
  <c r="C233" i="31" s="1"/>
  <c r="H288" i="32"/>
  <c r="H53" i="32"/>
  <c r="L78" i="32"/>
  <c r="C78" i="32" s="1"/>
  <c r="J287" i="32"/>
  <c r="L287" i="32" s="1"/>
  <c r="J55" i="32"/>
  <c r="O190" i="32"/>
  <c r="C190" i="32" s="1"/>
  <c r="N287" i="32"/>
  <c r="C86" i="27"/>
  <c r="N53" i="28"/>
  <c r="N288" i="28"/>
  <c r="C78" i="29"/>
  <c r="K197" i="29"/>
  <c r="K54" i="29" s="1"/>
  <c r="D197" i="29"/>
  <c r="F197" i="29" s="1"/>
  <c r="F198" i="29"/>
  <c r="F55" i="30"/>
  <c r="N197" i="30"/>
  <c r="N54" i="30" s="1"/>
  <c r="N287" i="30"/>
  <c r="O233" i="30"/>
  <c r="M287" i="30"/>
  <c r="C177" i="31"/>
  <c r="G197" i="31"/>
  <c r="I197" i="31" s="1"/>
  <c r="I198" i="31"/>
  <c r="G287" i="31"/>
  <c r="C177" i="32"/>
  <c r="D55" i="26"/>
  <c r="F56" i="26"/>
  <c r="C56" i="26" s="1"/>
  <c r="N53" i="27"/>
  <c r="N288" i="27"/>
  <c r="D197" i="26"/>
  <c r="F197" i="26" s="1"/>
  <c r="F198" i="26"/>
  <c r="O233" i="28"/>
  <c r="M287" i="28"/>
  <c r="O287" i="28" s="1"/>
  <c r="E288" i="30"/>
  <c r="E53" i="30"/>
  <c r="J197" i="31"/>
  <c r="L197" i="31" s="1"/>
  <c r="L198" i="31"/>
  <c r="F78" i="27"/>
  <c r="C78" i="27" s="1"/>
  <c r="C79" i="27"/>
  <c r="I198" i="26"/>
  <c r="G197" i="26"/>
  <c r="I197" i="26" s="1"/>
  <c r="M197" i="28"/>
  <c r="O197" i="28" s="1"/>
  <c r="O198" i="28"/>
  <c r="F233" i="28"/>
  <c r="C233" i="28" s="1"/>
  <c r="D287" i="28"/>
  <c r="F287" i="28" s="1"/>
  <c r="O56" i="26"/>
  <c r="M55" i="26"/>
  <c r="M197" i="26"/>
  <c r="O197" i="26" s="1"/>
  <c r="N53" i="29"/>
  <c r="N288" i="29"/>
  <c r="J287" i="28"/>
  <c r="L287" i="28" s="1"/>
  <c r="L271" i="28"/>
  <c r="J197" i="28"/>
  <c r="L197" i="28" s="1"/>
  <c r="I233" i="29"/>
  <c r="G287" i="29"/>
  <c r="I287" i="29" s="1"/>
  <c r="G55" i="30"/>
  <c r="I56" i="30"/>
  <c r="C56" i="30" s="1"/>
  <c r="L233" i="29"/>
  <c r="J197" i="29"/>
  <c r="L197" i="29" s="1"/>
  <c r="J287" i="29"/>
  <c r="L287" i="29" s="1"/>
  <c r="I190" i="31"/>
  <c r="C190" i="31" s="1"/>
  <c r="H287" i="31"/>
  <c r="C57" i="27"/>
  <c r="F56" i="27"/>
  <c r="K55" i="26"/>
  <c r="K54" i="26" s="1"/>
  <c r="C199" i="29"/>
  <c r="N55" i="31"/>
  <c r="N54" i="31" s="1"/>
  <c r="O78" i="31"/>
  <c r="N287" i="31"/>
  <c r="F176" i="31"/>
  <c r="C176" i="31" s="1"/>
  <c r="E55" i="31"/>
  <c r="E54" i="31" s="1"/>
  <c r="J55" i="28"/>
  <c r="L56" i="28"/>
  <c r="C56" i="28" s="1"/>
  <c r="H288" i="29"/>
  <c r="H53" i="29"/>
  <c r="C78" i="31"/>
  <c r="I190" i="27"/>
  <c r="C190" i="27" s="1"/>
  <c r="C194" i="27"/>
  <c r="I233" i="26"/>
  <c r="G287" i="26"/>
  <c r="I287" i="26" s="1"/>
  <c r="I198" i="28"/>
  <c r="G197" i="28"/>
  <c r="I197" i="28" s="1"/>
  <c r="F56" i="32"/>
  <c r="D55" i="32"/>
  <c r="G55" i="26"/>
  <c r="I56" i="26"/>
  <c r="J197" i="26"/>
  <c r="L197" i="26" s="1"/>
  <c r="L198" i="26"/>
  <c r="C190" i="26"/>
  <c r="D54" i="28"/>
  <c r="F55" i="28"/>
  <c r="C78" i="28"/>
  <c r="O198" i="29"/>
  <c r="M197" i="29"/>
  <c r="O197" i="29" s="1"/>
  <c r="D287" i="29"/>
  <c r="F287" i="29" s="1"/>
  <c r="F271" i="29"/>
  <c r="C271" i="29" s="1"/>
  <c r="F233" i="30"/>
  <c r="D197" i="30"/>
  <c r="F197" i="30" s="1"/>
  <c r="C198" i="31"/>
  <c r="D287" i="31"/>
  <c r="F287" i="31" s="1"/>
  <c r="M55" i="32"/>
  <c r="O56" i="32"/>
  <c r="M287" i="32"/>
  <c r="O287" i="32" s="1"/>
  <c r="K53" i="27"/>
  <c r="K288" i="27"/>
  <c r="F78" i="26"/>
  <c r="C78" i="26" s="1"/>
  <c r="C271" i="27"/>
  <c r="F287" i="27"/>
  <c r="I271" i="28"/>
  <c r="C271" i="28" s="1"/>
  <c r="G287" i="28"/>
  <c r="I287" i="28" s="1"/>
  <c r="O197" i="30"/>
  <c r="C290" i="32"/>
  <c r="N55" i="32"/>
  <c r="N54" i="32" s="1"/>
  <c r="O78" i="32"/>
  <c r="G287" i="32"/>
  <c r="I287" i="32" s="1"/>
  <c r="M53" i="27"/>
  <c r="M288" i="27"/>
  <c r="E288" i="27"/>
  <c r="E53" i="27"/>
  <c r="H288" i="23"/>
  <c r="H53" i="23"/>
  <c r="G198" i="24"/>
  <c r="C191" i="24"/>
  <c r="F133" i="24"/>
  <c r="D78" i="24"/>
  <c r="F78" i="24" s="1"/>
  <c r="M198" i="24"/>
  <c r="O199" i="24"/>
  <c r="J176" i="24"/>
  <c r="L176" i="24" s="1"/>
  <c r="C176" i="24" s="1"/>
  <c r="L177" i="24"/>
  <c r="I133" i="24"/>
  <c r="C58" i="24"/>
  <c r="M56" i="24"/>
  <c r="D233" i="23"/>
  <c r="F234" i="23"/>
  <c r="I233" i="23"/>
  <c r="I198" i="23"/>
  <c r="C198" i="23" s="1"/>
  <c r="G190" i="24"/>
  <c r="I190" i="24" s="1"/>
  <c r="J78" i="24"/>
  <c r="D56" i="24"/>
  <c r="F57" i="24"/>
  <c r="C57" i="24" s="1"/>
  <c r="C70" i="24"/>
  <c r="J56" i="24"/>
  <c r="F290" i="24"/>
  <c r="D289" i="24"/>
  <c r="F289" i="24" s="1"/>
  <c r="I56" i="24"/>
  <c r="J271" i="23"/>
  <c r="L272" i="23"/>
  <c r="F125" i="23"/>
  <c r="C125" i="23" s="1"/>
  <c r="D86" i="23"/>
  <c r="N233" i="23"/>
  <c r="N287" i="23" s="1"/>
  <c r="M78" i="23"/>
  <c r="O78" i="23" s="1"/>
  <c r="O79" i="23"/>
  <c r="C25" i="23"/>
  <c r="C290" i="23" s="1"/>
  <c r="C289" i="23" s="1"/>
  <c r="K54" i="23"/>
  <c r="H288" i="24"/>
  <c r="H53" i="24"/>
  <c r="J290" i="24"/>
  <c r="J24" i="24"/>
  <c r="L24" i="24" s="1"/>
  <c r="L25" i="24"/>
  <c r="E54" i="24"/>
  <c r="C199" i="23"/>
  <c r="K78" i="24"/>
  <c r="G56" i="23"/>
  <c r="I57" i="23"/>
  <c r="C57" i="23" s="1"/>
  <c r="C79" i="23"/>
  <c r="O56" i="23"/>
  <c r="M55" i="23"/>
  <c r="F56" i="23"/>
  <c r="M233" i="24"/>
  <c r="O234" i="24"/>
  <c r="I79" i="24"/>
  <c r="G78" i="24"/>
  <c r="M78" i="24"/>
  <c r="O79" i="24"/>
  <c r="J198" i="24"/>
  <c r="L199" i="24"/>
  <c r="C199" i="24" s="1"/>
  <c r="C284" i="24"/>
  <c r="F234" i="24"/>
  <c r="C234" i="24" s="1"/>
  <c r="D233" i="24"/>
  <c r="F198" i="24"/>
  <c r="K190" i="24"/>
  <c r="N176" i="24"/>
  <c r="O176" i="24" s="1"/>
  <c r="O177" i="24"/>
  <c r="C83" i="24"/>
  <c r="N78" i="24"/>
  <c r="C25" i="24"/>
  <c r="C290" i="24" s="1"/>
  <c r="C289" i="24" s="1"/>
  <c r="I272" i="23"/>
  <c r="C272" i="23" s="1"/>
  <c r="G271" i="23"/>
  <c r="O271" i="23"/>
  <c r="E197" i="23"/>
  <c r="E54" i="23" s="1"/>
  <c r="I234" i="23"/>
  <c r="O198" i="23"/>
  <c r="M197" i="23"/>
  <c r="C207" i="23"/>
  <c r="M176" i="23"/>
  <c r="O177" i="23"/>
  <c r="C177" i="23" s="1"/>
  <c r="L70" i="23"/>
  <c r="C70" i="23" s="1"/>
  <c r="J56" i="23"/>
  <c r="O207" i="23"/>
  <c r="C133" i="23"/>
  <c r="J78" i="23"/>
  <c r="L78" i="23" s="1"/>
  <c r="C288" i="37" l="1"/>
  <c r="C53" i="36"/>
  <c r="C288" i="36"/>
  <c r="D53" i="35"/>
  <c r="F54" i="35"/>
  <c r="L54" i="35"/>
  <c r="J53" i="35"/>
  <c r="L53" i="35" s="1"/>
  <c r="J288" i="35"/>
  <c r="G288" i="35"/>
  <c r="I288" i="35" s="1"/>
  <c r="I54" i="35"/>
  <c r="G53" i="35"/>
  <c r="I53" i="35" s="1"/>
  <c r="K53" i="35"/>
  <c r="K288" i="35"/>
  <c r="M53" i="35"/>
  <c r="O53" i="35" s="1"/>
  <c r="O54" i="35"/>
  <c r="M288" i="35"/>
  <c r="O288" i="35" s="1"/>
  <c r="D54" i="32"/>
  <c r="F55" i="32"/>
  <c r="L55" i="28"/>
  <c r="J54" i="28"/>
  <c r="F55" i="27"/>
  <c r="C56" i="27"/>
  <c r="C197" i="26"/>
  <c r="F55" i="26"/>
  <c r="D54" i="26"/>
  <c r="C198" i="29"/>
  <c r="C287" i="32"/>
  <c r="M53" i="30"/>
  <c r="O54" i="30"/>
  <c r="M288" i="30"/>
  <c r="O288" i="30" s="1"/>
  <c r="L287" i="26"/>
  <c r="C56" i="31"/>
  <c r="C287" i="31" s="1"/>
  <c r="N53" i="32"/>
  <c r="N288" i="32"/>
  <c r="D28" i="28"/>
  <c r="D288" i="28" s="1"/>
  <c r="F288" i="28" s="1"/>
  <c r="D53" i="28"/>
  <c r="F53" i="28" s="1"/>
  <c r="F54" i="28"/>
  <c r="C56" i="32"/>
  <c r="E288" i="31"/>
  <c r="E53" i="31"/>
  <c r="N53" i="31"/>
  <c r="N288" i="31"/>
  <c r="G54" i="30"/>
  <c r="I55" i="30"/>
  <c r="C55" i="30" s="1"/>
  <c r="N53" i="30"/>
  <c r="N288" i="30"/>
  <c r="C197" i="29"/>
  <c r="J54" i="32"/>
  <c r="L55" i="32"/>
  <c r="C197" i="28"/>
  <c r="O53" i="27"/>
  <c r="O288" i="27"/>
  <c r="L55" i="31"/>
  <c r="J54" i="31"/>
  <c r="C56" i="29"/>
  <c r="K53" i="31"/>
  <c r="K288" i="31"/>
  <c r="G54" i="31"/>
  <c r="I55" i="31"/>
  <c r="J54" i="29"/>
  <c r="C233" i="26"/>
  <c r="C287" i="26" s="1"/>
  <c r="O287" i="31"/>
  <c r="D54" i="31"/>
  <c r="F55" i="31"/>
  <c r="G288" i="29"/>
  <c r="I288" i="29" s="1"/>
  <c r="G53" i="29"/>
  <c r="I53" i="29" s="1"/>
  <c r="I54" i="29"/>
  <c r="C197" i="30"/>
  <c r="I55" i="27"/>
  <c r="I54" i="27" s="1"/>
  <c r="I287" i="27"/>
  <c r="C287" i="27" s="1"/>
  <c r="M54" i="32"/>
  <c r="O55" i="32"/>
  <c r="C233" i="30"/>
  <c r="C287" i="30" s="1"/>
  <c r="I287" i="31"/>
  <c r="O287" i="30"/>
  <c r="K53" i="29"/>
  <c r="K288" i="29"/>
  <c r="C198" i="28"/>
  <c r="C287" i="28" s="1"/>
  <c r="M54" i="29"/>
  <c r="O55" i="29"/>
  <c r="F55" i="29"/>
  <c r="C55" i="29" s="1"/>
  <c r="D54" i="29"/>
  <c r="L55" i="26"/>
  <c r="J54" i="26"/>
  <c r="M54" i="31"/>
  <c r="O55" i="31"/>
  <c r="F197" i="27"/>
  <c r="C197" i="27" s="1"/>
  <c r="C198" i="27"/>
  <c r="G54" i="26"/>
  <c r="I55" i="26"/>
  <c r="K53" i="26"/>
  <c r="K288" i="26"/>
  <c r="C233" i="29"/>
  <c r="C287" i="29" s="1"/>
  <c r="M54" i="26"/>
  <c r="O55" i="26"/>
  <c r="C198" i="26"/>
  <c r="D54" i="30"/>
  <c r="M54" i="28"/>
  <c r="O55" i="28"/>
  <c r="E288" i="26"/>
  <c r="E53" i="26"/>
  <c r="I55" i="32"/>
  <c r="G54" i="32"/>
  <c r="G54" i="28"/>
  <c r="I55" i="28"/>
  <c r="C55" i="28" s="1"/>
  <c r="H288" i="31"/>
  <c r="H53" i="31"/>
  <c r="K53" i="32"/>
  <c r="K288" i="32"/>
  <c r="L55" i="30"/>
  <c r="J54" i="30"/>
  <c r="E288" i="23"/>
  <c r="E53" i="23"/>
  <c r="J55" i="23"/>
  <c r="L56" i="23"/>
  <c r="E288" i="24"/>
  <c r="E53" i="24"/>
  <c r="O233" i="23"/>
  <c r="I78" i="24"/>
  <c r="G55" i="24"/>
  <c r="K55" i="24"/>
  <c r="K54" i="24" s="1"/>
  <c r="L271" i="23"/>
  <c r="J197" i="23"/>
  <c r="L197" i="23" s="1"/>
  <c r="J287" i="23"/>
  <c r="L287" i="23" s="1"/>
  <c r="J55" i="24"/>
  <c r="L56" i="24"/>
  <c r="L78" i="24"/>
  <c r="C234" i="23"/>
  <c r="I271" i="23"/>
  <c r="G287" i="23"/>
  <c r="I287" i="23" s="1"/>
  <c r="O176" i="23"/>
  <c r="C176" i="23" s="1"/>
  <c r="M287" i="23"/>
  <c r="O287" i="23" s="1"/>
  <c r="F233" i="24"/>
  <c r="D287" i="24"/>
  <c r="F287" i="24" s="1"/>
  <c r="D197" i="24"/>
  <c r="F197" i="24" s="1"/>
  <c r="J197" i="24"/>
  <c r="L197" i="24" s="1"/>
  <c r="L198" i="24"/>
  <c r="J287" i="24"/>
  <c r="C79" i="24"/>
  <c r="N197" i="23"/>
  <c r="N54" i="23" s="1"/>
  <c r="N287" i="24"/>
  <c r="G197" i="23"/>
  <c r="I197" i="23" s="1"/>
  <c r="F233" i="23"/>
  <c r="C233" i="23" s="1"/>
  <c r="D197" i="23"/>
  <c r="F197" i="23" s="1"/>
  <c r="O198" i="24"/>
  <c r="M197" i="24"/>
  <c r="O197" i="24" s="1"/>
  <c r="G197" i="24"/>
  <c r="I197" i="24" s="1"/>
  <c r="I198" i="24"/>
  <c r="C198" i="24" s="1"/>
  <c r="G287" i="24"/>
  <c r="I287" i="24" s="1"/>
  <c r="J289" i="24"/>
  <c r="L289" i="24" s="1"/>
  <c r="L290" i="24"/>
  <c r="C177" i="24"/>
  <c r="C78" i="24"/>
  <c r="M54" i="23"/>
  <c r="O55" i="23"/>
  <c r="K53" i="23"/>
  <c r="K288" i="23"/>
  <c r="O197" i="23"/>
  <c r="N55" i="24"/>
  <c r="N54" i="24" s="1"/>
  <c r="L190" i="24"/>
  <c r="C190" i="24" s="1"/>
  <c r="K287" i="24"/>
  <c r="O78" i="24"/>
  <c r="O233" i="24"/>
  <c r="M287" i="24"/>
  <c r="O287" i="24" s="1"/>
  <c r="G55" i="23"/>
  <c r="I56" i="23"/>
  <c r="C56" i="23" s="1"/>
  <c r="D78" i="23"/>
  <c r="F86" i="23"/>
  <c r="C86" i="23" s="1"/>
  <c r="D55" i="24"/>
  <c r="F56" i="24"/>
  <c r="M55" i="24"/>
  <c r="O56" i="24"/>
  <c r="C133" i="24"/>
  <c r="C54" i="35" l="1"/>
  <c r="L288" i="35"/>
  <c r="D28" i="35"/>
  <c r="F53" i="35"/>
  <c r="C53" i="35" s="1"/>
  <c r="C288" i="28"/>
  <c r="G288" i="26"/>
  <c r="I288" i="26" s="1"/>
  <c r="I54" i="26"/>
  <c r="G53" i="26"/>
  <c r="I53" i="26" s="1"/>
  <c r="G28" i="26"/>
  <c r="I288" i="27"/>
  <c r="I53" i="27"/>
  <c r="J53" i="30"/>
  <c r="L53" i="30" s="1"/>
  <c r="L54" i="30"/>
  <c r="J288" i="30"/>
  <c r="L288" i="30" s="1"/>
  <c r="G288" i="32"/>
  <c r="I288" i="32" s="1"/>
  <c r="G53" i="32"/>
  <c r="I53" i="32" s="1"/>
  <c r="I54" i="32"/>
  <c r="O54" i="29"/>
  <c r="M53" i="29"/>
  <c r="O53" i="29" s="1"/>
  <c r="M288" i="29"/>
  <c r="O288" i="29" s="1"/>
  <c r="J53" i="31"/>
  <c r="L53" i="31" s="1"/>
  <c r="L54" i="31"/>
  <c r="J288" i="31"/>
  <c r="L288" i="31" s="1"/>
  <c r="O53" i="30"/>
  <c r="C55" i="26"/>
  <c r="J53" i="28"/>
  <c r="L53" i="28" s="1"/>
  <c r="L54" i="28"/>
  <c r="J288" i="28"/>
  <c r="L288" i="28" s="1"/>
  <c r="D288" i="30"/>
  <c r="F288" i="30" s="1"/>
  <c r="D53" i="30"/>
  <c r="F53" i="30" s="1"/>
  <c r="C53" i="30" s="1"/>
  <c r="F54" i="30"/>
  <c r="G288" i="28"/>
  <c r="I288" i="28" s="1"/>
  <c r="I54" i="28"/>
  <c r="G53" i="28"/>
  <c r="I53" i="28" s="1"/>
  <c r="C53" i="28" s="1"/>
  <c r="J53" i="26"/>
  <c r="L53" i="26" s="1"/>
  <c r="L54" i="26"/>
  <c r="J288" i="26"/>
  <c r="L288" i="26" s="1"/>
  <c r="M53" i="28"/>
  <c r="O53" i="28" s="1"/>
  <c r="O54" i="28"/>
  <c r="M288" i="28"/>
  <c r="O288" i="28" s="1"/>
  <c r="M53" i="26"/>
  <c r="O53" i="26" s="1"/>
  <c r="O54" i="26"/>
  <c r="M288" i="26"/>
  <c r="O288" i="26" s="1"/>
  <c r="D288" i="29"/>
  <c r="F288" i="29" s="1"/>
  <c r="D53" i="29"/>
  <c r="F53" i="29" s="1"/>
  <c r="C53" i="29" s="1"/>
  <c r="F54" i="29"/>
  <c r="C54" i="29" s="1"/>
  <c r="M53" i="32"/>
  <c r="O53" i="32" s="1"/>
  <c r="O54" i="32"/>
  <c r="M288" i="32"/>
  <c r="O288" i="32" s="1"/>
  <c r="C55" i="31"/>
  <c r="J53" i="29"/>
  <c r="L53" i="29" s="1"/>
  <c r="L54" i="29"/>
  <c r="J288" i="29"/>
  <c r="L288" i="29" s="1"/>
  <c r="C54" i="28"/>
  <c r="O54" i="31"/>
  <c r="M53" i="31"/>
  <c r="O53" i="31" s="1"/>
  <c r="M288" i="31"/>
  <c r="O288" i="31" s="1"/>
  <c r="D288" i="31"/>
  <c r="F288" i="31" s="1"/>
  <c r="D53" i="31"/>
  <c r="F53" i="31" s="1"/>
  <c r="F54" i="31"/>
  <c r="J53" i="32"/>
  <c r="L53" i="32" s="1"/>
  <c r="L54" i="32"/>
  <c r="J288" i="32"/>
  <c r="L288" i="32" s="1"/>
  <c r="C55" i="32"/>
  <c r="G288" i="31"/>
  <c r="I288" i="31" s="1"/>
  <c r="I54" i="31"/>
  <c r="G53" i="31"/>
  <c r="I53" i="31" s="1"/>
  <c r="G288" i="30"/>
  <c r="I288" i="30" s="1"/>
  <c r="I54" i="30"/>
  <c r="G53" i="30"/>
  <c r="I53" i="30" s="1"/>
  <c r="D24" i="28"/>
  <c r="F24" i="28" s="1"/>
  <c r="C24" i="28" s="1"/>
  <c r="F28" i="28"/>
  <c r="C28" i="28" s="1"/>
  <c r="F54" i="26"/>
  <c r="C54" i="26" s="1"/>
  <c r="D53" i="26"/>
  <c r="F53" i="26" s="1"/>
  <c r="C53" i="26" s="1"/>
  <c r="D28" i="26"/>
  <c r="F54" i="27"/>
  <c r="C55" i="27"/>
  <c r="D288" i="32"/>
  <c r="F288" i="32" s="1"/>
  <c r="C288" i="32" s="1"/>
  <c r="F54" i="32"/>
  <c r="D53" i="32"/>
  <c r="F53" i="32" s="1"/>
  <c r="C53" i="32" s="1"/>
  <c r="N53" i="24"/>
  <c r="N288" i="24"/>
  <c r="C197" i="23"/>
  <c r="N53" i="23"/>
  <c r="N288" i="23"/>
  <c r="L55" i="23"/>
  <c r="J54" i="23"/>
  <c r="L287" i="24"/>
  <c r="C56" i="24"/>
  <c r="F55" i="24"/>
  <c r="C55" i="24" s="1"/>
  <c r="D54" i="24"/>
  <c r="G54" i="23"/>
  <c r="I55" i="23"/>
  <c r="M53" i="23"/>
  <c r="O53" i="23" s="1"/>
  <c r="O54" i="23"/>
  <c r="M288" i="23"/>
  <c r="O288" i="23" s="1"/>
  <c r="C197" i="24"/>
  <c r="G54" i="24"/>
  <c r="I55" i="24"/>
  <c r="M54" i="24"/>
  <c r="O55" i="24"/>
  <c r="F78" i="23"/>
  <c r="C78" i="23" s="1"/>
  <c r="D55" i="23"/>
  <c r="D287" i="23"/>
  <c r="F287" i="23" s="1"/>
  <c r="C233" i="24"/>
  <c r="C287" i="24" s="1"/>
  <c r="C271" i="23"/>
  <c r="C287" i="23" s="1"/>
  <c r="J54" i="24"/>
  <c r="L55" i="24"/>
  <c r="K53" i="24"/>
  <c r="K288" i="24"/>
  <c r="F28" i="35" l="1"/>
  <c r="C28" i="35" s="1"/>
  <c r="D24" i="35"/>
  <c r="F24" i="35" s="1"/>
  <c r="C24" i="35" s="1"/>
  <c r="D288" i="35"/>
  <c r="F288" i="35" s="1"/>
  <c r="C288" i="35" s="1"/>
  <c r="F288" i="27"/>
  <c r="C288" i="27" s="1"/>
  <c r="C54" i="27"/>
  <c r="F53" i="27"/>
  <c r="C53" i="27" s="1"/>
  <c r="F28" i="26"/>
  <c r="D24" i="26"/>
  <c r="F24" i="26" s="1"/>
  <c r="C54" i="31"/>
  <c r="C288" i="29"/>
  <c r="D288" i="26"/>
  <c r="F288" i="26" s="1"/>
  <c r="C288" i="26" s="1"/>
  <c r="C53" i="31"/>
  <c r="C54" i="30"/>
  <c r="C288" i="31"/>
  <c r="C54" i="32"/>
  <c r="C288" i="30"/>
  <c r="G24" i="26"/>
  <c r="I24" i="26" s="1"/>
  <c r="I28" i="26"/>
  <c r="O54" i="24"/>
  <c r="M53" i="24"/>
  <c r="O53" i="24" s="1"/>
  <c r="M288" i="24"/>
  <c r="O288" i="24" s="1"/>
  <c r="G288" i="23"/>
  <c r="I288" i="23" s="1"/>
  <c r="I54" i="23"/>
  <c r="G53" i="23"/>
  <c r="I53" i="23" s="1"/>
  <c r="J53" i="24"/>
  <c r="L53" i="24" s="1"/>
  <c r="L54" i="24"/>
  <c r="J288" i="24"/>
  <c r="L288" i="24" s="1"/>
  <c r="D54" i="23"/>
  <c r="F55" i="23"/>
  <c r="C55" i="23" s="1"/>
  <c r="D53" i="24"/>
  <c r="F53" i="24" s="1"/>
  <c r="F54" i="24"/>
  <c r="C54" i="24" s="1"/>
  <c r="D28" i="24"/>
  <c r="D288" i="24" s="1"/>
  <c r="F288" i="24" s="1"/>
  <c r="C288" i="24" s="1"/>
  <c r="J53" i="23"/>
  <c r="L53" i="23" s="1"/>
  <c r="L54" i="23"/>
  <c r="J288" i="23"/>
  <c r="L288" i="23" s="1"/>
  <c r="G288" i="24"/>
  <c r="I288" i="24" s="1"/>
  <c r="G53" i="24"/>
  <c r="I53" i="24" s="1"/>
  <c r="G28" i="24"/>
  <c r="I54" i="24"/>
  <c r="C24" i="26" l="1"/>
  <c r="C28" i="26"/>
  <c r="D28" i="23"/>
  <c r="D53" i="23"/>
  <c r="F53" i="23" s="1"/>
  <c r="C53" i="23" s="1"/>
  <c r="F54" i="23"/>
  <c r="C54" i="23" s="1"/>
  <c r="F28" i="24"/>
  <c r="D24" i="24"/>
  <c r="F24" i="24" s="1"/>
  <c r="C24" i="24" s="1"/>
  <c r="I28" i="24"/>
  <c r="G24" i="24"/>
  <c r="I24" i="24" s="1"/>
  <c r="C53" i="24"/>
  <c r="D24" i="23" l="1"/>
  <c r="F24" i="23" s="1"/>
  <c r="C24" i="23" s="1"/>
  <c r="F28" i="23"/>
  <c r="C28" i="23" s="1"/>
  <c r="C28" i="24"/>
  <c r="D288" i="23"/>
  <c r="F288" i="23" s="1"/>
  <c r="C288" i="23" s="1"/>
  <c r="O299" i="22" l="1"/>
  <c r="L299" i="22"/>
  <c r="I299" i="22"/>
  <c r="F299" i="22"/>
  <c r="C299" i="22"/>
  <c r="O298" i="22"/>
  <c r="L298" i="22"/>
  <c r="I298" i="22"/>
  <c r="F298" i="22"/>
  <c r="C298" i="22" s="1"/>
  <c r="O297" i="22"/>
  <c r="L297" i="22"/>
  <c r="I297" i="22"/>
  <c r="F297" i="22"/>
  <c r="C297" i="22" s="1"/>
  <c r="O296" i="22"/>
  <c r="L296" i="22"/>
  <c r="I296" i="22"/>
  <c r="F296" i="22"/>
  <c r="C296" i="22" s="1"/>
  <c r="O295" i="22"/>
  <c r="L295" i="22"/>
  <c r="I295" i="22"/>
  <c r="F295" i="22"/>
  <c r="C295" i="22"/>
  <c r="O294" i="22"/>
  <c r="L294" i="22"/>
  <c r="I294" i="22"/>
  <c r="F294" i="22"/>
  <c r="C294" i="22"/>
  <c r="O293" i="22"/>
  <c r="L293" i="22"/>
  <c r="I293" i="22"/>
  <c r="F293" i="22"/>
  <c r="C293" i="22" s="1"/>
  <c r="O292" i="22"/>
  <c r="L292" i="22"/>
  <c r="I292" i="22"/>
  <c r="F292" i="22"/>
  <c r="C292" i="22" s="1"/>
  <c r="O291" i="22"/>
  <c r="N291" i="22"/>
  <c r="M291" i="22"/>
  <c r="L291" i="22"/>
  <c r="K291" i="22"/>
  <c r="J291" i="22"/>
  <c r="I291" i="22"/>
  <c r="H291" i="22"/>
  <c r="G291" i="22"/>
  <c r="F291" i="22"/>
  <c r="E291" i="22"/>
  <c r="D291" i="22"/>
  <c r="C291" i="22"/>
  <c r="O286" i="22"/>
  <c r="L286" i="22"/>
  <c r="I286" i="22"/>
  <c r="F286" i="22"/>
  <c r="C286" i="22"/>
  <c r="O285" i="22"/>
  <c r="L285" i="22"/>
  <c r="I285" i="22"/>
  <c r="F285" i="22"/>
  <c r="C285" i="22" s="1"/>
  <c r="O284" i="22"/>
  <c r="N284" i="22"/>
  <c r="M284" i="22"/>
  <c r="L284" i="22"/>
  <c r="K284" i="22"/>
  <c r="J284" i="22"/>
  <c r="I284" i="22"/>
  <c r="H284" i="22"/>
  <c r="G284" i="22"/>
  <c r="F284" i="22"/>
  <c r="E284" i="22"/>
  <c r="D284" i="22"/>
  <c r="C284" i="22"/>
  <c r="O283" i="22"/>
  <c r="L283" i="22"/>
  <c r="I283" i="22"/>
  <c r="F283" i="22"/>
  <c r="C283" i="22" s="1"/>
  <c r="O282" i="22"/>
  <c r="N282" i="22"/>
  <c r="M282" i="22"/>
  <c r="L282" i="22"/>
  <c r="K282" i="22"/>
  <c r="J282" i="22"/>
  <c r="I282" i="22"/>
  <c r="H282" i="22"/>
  <c r="G282" i="22"/>
  <c r="F282" i="22"/>
  <c r="E282" i="22"/>
  <c r="D282" i="22"/>
  <c r="C282" i="22"/>
  <c r="O281" i="22"/>
  <c r="L281" i="22"/>
  <c r="I281" i="22"/>
  <c r="F281" i="22"/>
  <c r="C281" i="22" s="1"/>
  <c r="O280" i="22"/>
  <c r="L280" i="22"/>
  <c r="I280" i="22"/>
  <c r="F280" i="22"/>
  <c r="C280" i="22"/>
  <c r="O279" i="22"/>
  <c r="L279" i="22"/>
  <c r="I279" i="22"/>
  <c r="F279" i="22"/>
  <c r="C279" i="22" s="1"/>
  <c r="O278" i="22"/>
  <c r="N278" i="22"/>
  <c r="M278" i="22"/>
  <c r="L278" i="22"/>
  <c r="K278" i="22"/>
  <c r="J278" i="22"/>
  <c r="I278" i="22"/>
  <c r="H278" i="22"/>
  <c r="G278" i="22"/>
  <c r="F278" i="22"/>
  <c r="E278" i="22"/>
  <c r="D278" i="22"/>
  <c r="C278" i="22"/>
  <c r="O277" i="22"/>
  <c r="L277" i="22"/>
  <c r="I277" i="22"/>
  <c r="F277" i="22"/>
  <c r="C277" i="22"/>
  <c r="O276" i="22"/>
  <c r="L276" i="22"/>
  <c r="I276" i="22"/>
  <c r="F276" i="22"/>
  <c r="C276" i="22" s="1"/>
  <c r="O275" i="22"/>
  <c r="L275" i="22"/>
  <c r="I275" i="22"/>
  <c r="F275" i="22"/>
  <c r="C275" i="22" s="1"/>
  <c r="O274" i="22"/>
  <c r="N274" i="22"/>
  <c r="M274" i="22"/>
  <c r="L274" i="22"/>
  <c r="K274" i="22"/>
  <c r="J274" i="22"/>
  <c r="I274" i="22"/>
  <c r="H274" i="22"/>
  <c r="G274" i="22"/>
  <c r="F274" i="22"/>
  <c r="C274" i="22" s="1"/>
  <c r="E274" i="22"/>
  <c r="D274" i="22"/>
  <c r="O273" i="22"/>
  <c r="L273" i="22"/>
  <c r="I273" i="22"/>
  <c r="F273" i="22"/>
  <c r="C273" i="22"/>
  <c r="O272" i="22"/>
  <c r="N272" i="22"/>
  <c r="M272" i="22"/>
  <c r="L272" i="22"/>
  <c r="K272" i="22"/>
  <c r="J272" i="22"/>
  <c r="I272" i="22"/>
  <c r="H272" i="22"/>
  <c r="G272" i="22"/>
  <c r="F272" i="22"/>
  <c r="E272" i="22"/>
  <c r="D272" i="22"/>
  <c r="C272" i="22"/>
  <c r="O271" i="22"/>
  <c r="N271" i="22"/>
  <c r="M271" i="22"/>
  <c r="L271" i="22"/>
  <c r="K271" i="22"/>
  <c r="J271" i="22"/>
  <c r="I271" i="22"/>
  <c r="H271" i="22"/>
  <c r="G271" i="22"/>
  <c r="F271" i="22"/>
  <c r="E271" i="22"/>
  <c r="D271" i="22"/>
  <c r="C271" i="22"/>
  <c r="O270" i="22"/>
  <c r="L270" i="22"/>
  <c r="I270" i="22"/>
  <c r="F270" i="22"/>
  <c r="C270" i="22" s="1"/>
  <c r="O269" i="22"/>
  <c r="L269" i="22"/>
  <c r="I269" i="22"/>
  <c r="F269" i="22"/>
  <c r="C269" i="22"/>
  <c r="O268" i="22"/>
  <c r="L268" i="22"/>
  <c r="I268" i="22"/>
  <c r="F268" i="22"/>
  <c r="C268" i="22"/>
  <c r="O267" i="22"/>
  <c r="O266" i="22" s="1"/>
  <c r="O261" i="22" s="1"/>
  <c r="C261" i="22" s="1"/>
  <c r="L267" i="22"/>
  <c r="I267" i="22"/>
  <c r="F267" i="22"/>
  <c r="C267" i="22" s="1"/>
  <c r="N266" i="22"/>
  <c r="M266" i="22"/>
  <c r="L266" i="22"/>
  <c r="K266" i="22"/>
  <c r="J266" i="22"/>
  <c r="I266" i="22"/>
  <c r="H266" i="22"/>
  <c r="G266" i="22"/>
  <c r="F266" i="22"/>
  <c r="C266" i="22" s="1"/>
  <c r="E266" i="22"/>
  <c r="D266" i="22"/>
  <c r="O265" i="22"/>
  <c r="L265" i="22"/>
  <c r="I265" i="22"/>
  <c r="F265" i="22"/>
  <c r="C265" i="22"/>
  <c r="O264" i="22"/>
  <c r="L264" i="22"/>
  <c r="I264" i="22"/>
  <c r="F264" i="22"/>
  <c r="C264" i="22" s="1"/>
  <c r="O263" i="22"/>
  <c r="L263" i="22"/>
  <c r="I263" i="22"/>
  <c r="F263" i="22"/>
  <c r="C263" i="22" s="1"/>
  <c r="O262" i="22"/>
  <c r="N262" i="22"/>
  <c r="M262" i="22"/>
  <c r="L262" i="22"/>
  <c r="K262" i="22"/>
  <c r="J262" i="22"/>
  <c r="I262" i="22"/>
  <c r="H262" i="22"/>
  <c r="G262" i="22"/>
  <c r="F262" i="22"/>
  <c r="C262" i="22" s="1"/>
  <c r="E262" i="22"/>
  <c r="D262" i="22"/>
  <c r="N261" i="22"/>
  <c r="M261" i="22"/>
  <c r="L261" i="22"/>
  <c r="K261" i="22"/>
  <c r="J261" i="22"/>
  <c r="I261" i="22"/>
  <c r="H261" i="22"/>
  <c r="G261" i="22"/>
  <c r="F261" i="22"/>
  <c r="E261" i="22"/>
  <c r="D261" i="22"/>
  <c r="O260" i="22"/>
  <c r="L260" i="22"/>
  <c r="I260" i="22"/>
  <c r="F260" i="22"/>
  <c r="C260" i="22" s="1"/>
  <c r="O259" i="22"/>
  <c r="L259" i="22"/>
  <c r="I259" i="22"/>
  <c r="F259" i="22"/>
  <c r="C259" i="22" s="1"/>
  <c r="O258" i="22"/>
  <c r="L258" i="22"/>
  <c r="I258" i="22"/>
  <c r="C258" i="22" s="1"/>
  <c r="F258" i="22"/>
  <c r="O257" i="22"/>
  <c r="L257" i="22"/>
  <c r="I257" i="22"/>
  <c r="F257" i="22"/>
  <c r="C257" i="22"/>
  <c r="O256" i="22"/>
  <c r="O255" i="22" s="1"/>
  <c r="O254" i="22" s="1"/>
  <c r="O233" i="22" s="1"/>
  <c r="L256" i="22"/>
  <c r="I256" i="22"/>
  <c r="F256" i="22"/>
  <c r="F255" i="22" s="1"/>
  <c r="N255" i="22"/>
  <c r="M255" i="22"/>
  <c r="L255" i="22"/>
  <c r="K255" i="22"/>
  <c r="J255" i="22"/>
  <c r="I255" i="22"/>
  <c r="H255" i="22"/>
  <c r="G255" i="22"/>
  <c r="E255" i="22"/>
  <c r="D255" i="22"/>
  <c r="N254" i="22"/>
  <c r="M254" i="22"/>
  <c r="L254" i="22"/>
  <c r="K254" i="22"/>
  <c r="J254" i="22"/>
  <c r="I254" i="22"/>
  <c r="H254" i="22"/>
  <c r="G254" i="22"/>
  <c r="E254" i="22"/>
  <c r="D254" i="22"/>
  <c r="O253" i="22"/>
  <c r="L253" i="22"/>
  <c r="I253" i="22"/>
  <c r="F253" i="22"/>
  <c r="C253" i="22"/>
  <c r="O252" i="22"/>
  <c r="L252" i="22"/>
  <c r="I252" i="22"/>
  <c r="F252" i="22"/>
  <c r="C252" i="22" s="1"/>
  <c r="O251" i="22"/>
  <c r="L251" i="22"/>
  <c r="I251" i="22"/>
  <c r="F251" i="22"/>
  <c r="C251" i="22" s="1"/>
  <c r="O250" i="22"/>
  <c r="L250" i="22"/>
  <c r="L249" i="22" s="1"/>
  <c r="C249" i="22" s="1"/>
  <c r="I250" i="22"/>
  <c r="F250" i="22"/>
  <c r="C250" i="22" s="1"/>
  <c r="O249" i="22"/>
  <c r="N249" i="22"/>
  <c r="M249" i="22"/>
  <c r="K249" i="22"/>
  <c r="J249" i="22"/>
  <c r="I249" i="22"/>
  <c r="H249" i="22"/>
  <c r="G249" i="22"/>
  <c r="F249" i="22"/>
  <c r="E249" i="22"/>
  <c r="D249" i="22"/>
  <c r="O248" i="22"/>
  <c r="L248" i="22"/>
  <c r="I248" i="22"/>
  <c r="F248" i="22"/>
  <c r="C248" i="22" s="1"/>
  <c r="O247" i="22"/>
  <c r="L247" i="22"/>
  <c r="I247" i="22"/>
  <c r="F247" i="22"/>
  <c r="C247" i="22" s="1"/>
  <c r="O246" i="22"/>
  <c r="L246" i="22"/>
  <c r="I246" i="22"/>
  <c r="C246" i="22" s="1"/>
  <c r="F246" i="22"/>
  <c r="O245" i="22"/>
  <c r="L245" i="22"/>
  <c r="I245" i="22"/>
  <c r="F245" i="22"/>
  <c r="C245" i="22"/>
  <c r="O244" i="22"/>
  <c r="L244" i="22"/>
  <c r="I244" i="22"/>
  <c r="F244" i="22"/>
  <c r="C244" i="22"/>
  <c r="O243" i="22"/>
  <c r="L243" i="22"/>
  <c r="I243" i="22"/>
  <c r="F243" i="22"/>
  <c r="C243" i="22" s="1"/>
  <c r="O242" i="22"/>
  <c r="L242" i="22"/>
  <c r="I242" i="22"/>
  <c r="C242" i="22" s="1"/>
  <c r="F242" i="22"/>
  <c r="O241" i="22"/>
  <c r="N241" i="22"/>
  <c r="M241" i="22"/>
  <c r="L241" i="22"/>
  <c r="K241" i="22"/>
  <c r="J241" i="22"/>
  <c r="I241" i="22"/>
  <c r="H241" i="22"/>
  <c r="G241" i="22"/>
  <c r="F241" i="22"/>
  <c r="E241" i="22"/>
  <c r="D241" i="22"/>
  <c r="C241" i="22"/>
  <c r="O240" i="22"/>
  <c r="L240" i="22"/>
  <c r="I240" i="22"/>
  <c r="F240" i="22"/>
  <c r="C240" i="22" s="1"/>
  <c r="O239" i="22"/>
  <c r="L239" i="22"/>
  <c r="L238" i="22" s="1"/>
  <c r="I239" i="22"/>
  <c r="F239" i="22"/>
  <c r="C239" i="22" s="1"/>
  <c r="O238" i="22"/>
  <c r="N238" i="22"/>
  <c r="M238" i="22"/>
  <c r="K238" i="22"/>
  <c r="J238" i="22"/>
  <c r="I238" i="22"/>
  <c r="H238" i="22"/>
  <c r="G238" i="22"/>
  <c r="F238" i="22"/>
  <c r="E238" i="22"/>
  <c r="D238" i="22"/>
  <c r="O237" i="22"/>
  <c r="L237" i="22"/>
  <c r="I237" i="22"/>
  <c r="F237" i="22"/>
  <c r="C237" i="22"/>
  <c r="O236" i="22"/>
  <c r="N236" i="22"/>
  <c r="M236" i="22"/>
  <c r="L236" i="22"/>
  <c r="K236" i="22"/>
  <c r="J236" i="22"/>
  <c r="I236" i="22"/>
  <c r="H236" i="22"/>
  <c r="H234" i="22" s="1"/>
  <c r="H233" i="22" s="1"/>
  <c r="H197" i="22" s="1"/>
  <c r="G236" i="22"/>
  <c r="F236" i="22"/>
  <c r="E236" i="22"/>
  <c r="D236" i="22"/>
  <c r="D234" i="22" s="1"/>
  <c r="D233" i="22" s="1"/>
  <c r="D197" i="22" s="1"/>
  <c r="C236" i="22"/>
  <c r="O235" i="22"/>
  <c r="L235" i="22"/>
  <c r="I235" i="22"/>
  <c r="F235" i="22"/>
  <c r="C235" i="22" s="1"/>
  <c r="O234" i="22"/>
  <c r="N234" i="22"/>
  <c r="M234" i="22"/>
  <c r="M233" i="22" s="1"/>
  <c r="K234" i="22"/>
  <c r="J234" i="22"/>
  <c r="I234" i="22"/>
  <c r="I233" i="22" s="1"/>
  <c r="G234" i="22"/>
  <c r="F234" i="22"/>
  <c r="E234" i="22"/>
  <c r="E233" i="22" s="1"/>
  <c r="N233" i="22"/>
  <c r="K233" i="22"/>
  <c r="J233" i="22"/>
  <c r="G233" i="22"/>
  <c r="O232" i="22"/>
  <c r="L232" i="22"/>
  <c r="I232" i="22"/>
  <c r="F232" i="22"/>
  <c r="C232" i="22" s="1"/>
  <c r="O231" i="22"/>
  <c r="L231" i="22"/>
  <c r="L230" i="22" s="1"/>
  <c r="I231" i="22"/>
  <c r="F231" i="22"/>
  <c r="C231" i="22" s="1"/>
  <c r="O230" i="22"/>
  <c r="N230" i="22"/>
  <c r="M230" i="22"/>
  <c r="K230" i="22"/>
  <c r="J230" i="22"/>
  <c r="I230" i="22"/>
  <c r="H230" i="22"/>
  <c r="G230" i="22"/>
  <c r="F230" i="22"/>
  <c r="C230" i="22" s="1"/>
  <c r="E230" i="22"/>
  <c r="D230" i="22"/>
  <c r="O229" i="22"/>
  <c r="L229" i="22"/>
  <c r="I229" i="22"/>
  <c r="F229" i="22"/>
  <c r="C229" i="22"/>
  <c r="O228" i="22"/>
  <c r="L228" i="22"/>
  <c r="I228" i="22"/>
  <c r="F228" i="22"/>
  <c r="C228" i="22" s="1"/>
  <c r="O227" i="22"/>
  <c r="L227" i="22"/>
  <c r="I227" i="22"/>
  <c r="F227" i="22"/>
  <c r="C227" i="22" s="1"/>
  <c r="O226" i="22"/>
  <c r="L226" i="22"/>
  <c r="I226" i="22"/>
  <c r="D226" i="22"/>
  <c r="F226" i="22" s="1"/>
  <c r="O225" i="22"/>
  <c r="L225" i="22"/>
  <c r="I225" i="22"/>
  <c r="F225" i="22"/>
  <c r="C225" i="22" s="1"/>
  <c r="O224" i="22"/>
  <c r="L224" i="22"/>
  <c r="I224" i="22"/>
  <c r="F224" i="22"/>
  <c r="C224" i="22" s="1"/>
  <c r="O223" i="22"/>
  <c r="L223" i="22"/>
  <c r="I223" i="22"/>
  <c r="C223" i="22" s="1"/>
  <c r="F223" i="22"/>
  <c r="O222" i="22"/>
  <c r="L222" i="22"/>
  <c r="L219" i="22" s="1"/>
  <c r="L207" i="22" s="1"/>
  <c r="I222" i="22"/>
  <c r="F222" i="22"/>
  <c r="C222" i="22"/>
  <c r="O221" i="22"/>
  <c r="O219" i="22" s="1"/>
  <c r="L221" i="22"/>
  <c r="I221" i="22"/>
  <c r="F221" i="22"/>
  <c r="C221" i="22" s="1"/>
  <c r="O220" i="22"/>
  <c r="L220" i="22"/>
  <c r="I220" i="22"/>
  <c r="I219" i="22" s="1"/>
  <c r="I207" i="22" s="1"/>
  <c r="F220" i="22"/>
  <c r="C220" i="22" s="1"/>
  <c r="N219" i="22"/>
  <c r="M219" i="22"/>
  <c r="K219" i="22"/>
  <c r="J219" i="22"/>
  <c r="H219" i="22"/>
  <c r="G219" i="22"/>
  <c r="E219" i="22"/>
  <c r="D219" i="22"/>
  <c r="O218" i="22"/>
  <c r="L218" i="22"/>
  <c r="I218" i="22"/>
  <c r="F218" i="22"/>
  <c r="C218" i="22"/>
  <c r="O217" i="22"/>
  <c r="L217" i="22"/>
  <c r="I217" i="22"/>
  <c r="F217" i="22"/>
  <c r="C217" i="22" s="1"/>
  <c r="O216" i="22"/>
  <c r="L216" i="22"/>
  <c r="I216" i="22"/>
  <c r="F216" i="22"/>
  <c r="C216" i="22" s="1"/>
  <c r="O215" i="22"/>
  <c r="L215" i="22"/>
  <c r="I215" i="22"/>
  <c r="F215" i="22"/>
  <c r="C215" i="22" s="1"/>
  <c r="O214" i="22"/>
  <c r="L214" i="22"/>
  <c r="I214" i="22"/>
  <c r="F214" i="22"/>
  <c r="C214" i="22"/>
  <c r="O213" i="22"/>
  <c r="L213" i="22"/>
  <c r="I213" i="22"/>
  <c r="F213" i="22"/>
  <c r="C213" i="22" s="1"/>
  <c r="O212" i="22"/>
  <c r="L212" i="22"/>
  <c r="I212" i="22"/>
  <c r="F212" i="22"/>
  <c r="C212" i="22" s="1"/>
  <c r="O211" i="22"/>
  <c r="L211" i="22"/>
  <c r="I211" i="22"/>
  <c r="F211" i="22"/>
  <c r="C211" i="22" s="1"/>
  <c r="O210" i="22"/>
  <c r="L210" i="22"/>
  <c r="I210" i="22"/>
  <c r="F210" i="22"/>
  <c r="C210" i="22"/>
  <c r="O209" i="22"/>
  <c r="O208" i="22" s="1"/>
  <c r="O207" i="22" s="1"/>
  <c r="O198" i="22" s="1"/>
  <c r="L209" i="22"/>
  <c r="I209" i="22"/>
  <c r="F209" i="22"/>
  <c r="F208" i="22" s="1"/>
  <c r="N208" i="22"/>
  <c r="M208" i="22"/>
  <c r="L208" i="22"/>
  <c r="K208" i="22"/>
  <c r="J208" i="22"/>
  <c r="I208" i="22"/>
  <c r="H208" i="22"/>
  <c r="G208" i="22"/>
  <c r="E208" i="22"/>
  <c r="D208" i="22"/>
  <c r="N207" i="22"/>
  <c r="M207" i="22"/>
  <c r="K207" i="22"/>
  <c r="J207" i="22"/>
  <c r="H207" i="22"/>
  <c r="G207" i="22"/>
  <c r="E207" i="22"/>
  <c r="D207" i="22"/>
  <c r="O206" i="22"/>
  <c r="L206" i="22"/>
  <c r="I206" i="22"/>
  <c r="F206" i="22"/>
  <c r="C206" i="22"/>
  <c r="O205" i="22"/>
  <c r="L205" i="22"/>
  <c r="I205" i="22"/>
  <c r="F205" i="22"/>
  <c r="C205" i="22" s="1"/>
  <c r="O204" i="22"/>
  <c r="L204" i="22"/>
  <c r="I204" i="22"/>
  <c r="C204" i="22" s="1"/>
  <c r="F204" i="22"/>
  <c r="O203" i="22"/>
  <c r="L203" i="22"/>
  <c r="I203" i="22"/>
  <c r="F203" i="22"/>
  <c r="C203" i="22" s="1"/>
  <c r="O202" i="22"/>
  <c r="L202" i="22"/>
  <c r="I202" i="22"/>
  <c r="D202" i="22"/>
  <c r="F202" i="22" s="1"/>
  <c r="O201" i="22"/>
  <c r="N201" i="22"/>
  <c r="M201" i="22"/>
  <c r="L201" i="22"/>
  <c r="K201" i="22"/>
  <c r="J201" i="22"/>
  <c r="I201" i="22"/>
  <c r="H201" i="22"/>
  <c r="G201" i="22"/>
  <c r="E201" i="22"/>
  <c r="D201" i="22"/>
  <c r="O200" i="22"/>
  <c r="L200" i="22"/>
  <c r="L199" i="22" s="1"/>
  <c r="L198" i="22" s="1"/>
  <c r="I200" i="22"/>
  <c r="F200" i="22"/>
  <c r="C200" i="22" s="1"/>
  <c r="O199" i="22"/>
  <c r="N199" i="22"/>
  <c r="M199" i="22"/>
  <c r="M198" i="22" s="1"/>
  <c r="M197" i="22" s="1"/>
  <c r="K199" i="22"/>
  <c r="J199" i="22"/>
  <c r="I199" i="22"/>
  <c r="I198" i="22" s="1"/>
  <c r="I197" i="22" s="1"/>
  <c r="H199" i="22"/>
  <c r="G199" i="22"/>
  <c r="E199" i="22"/>
  <c r="E198" i="22" s="1"/>
  <c r="D199" i="22"/>
  <c r="N198" i="22"/>
  <c r="N197" i="22" s="1"/>
  <c r="K198" i="22"/>
  <c r="J198" i="22"/>
  <c r="J197" i="22" s="1"/>
  <c r="H198" i="22"/>
  <c r="G198" i="22"/>
  <c r="D198" i="22"/>
  <c r="K197" i="22"/>
  <c r="G197" i="22"/>
  <c r="O196" i="22"/>
  <c r="L196" i="22"/>
  <c r="I196" i="22"/>
  <c r="C196" i="22"/>
  <c r="O195" i="22"/>
  <c r="N195" i="22"/>
  <c r="M195" i="22"/>
  <c r="L195" i="22"/>
  <c r="L194" i="22" s="1"/>
  <c r="K195" i="22"/>
  <c r="J195" i="22"/>
  <c r="I195" i="22"/>
  <c r="H195" i="22"/>
  <c r="H194" i="22" s="1"/>
  <c r="H190" i="22" s="1"/>
  <c r="G195" i="22"/>
  <c r="F195" i="22"/>
  <c r="C195" i="22" s="1"/>
  <c r="E195" i="22"/>
  <c r="D195" i="22"/>
  <c r="D194" i="22" s="1"/>
  <c r="D190" i="22" s="1"/>
  <c r="O194" i="22"/>
  <c r="N194" i="22"/>
  <c r="M194" i="22"/>
  <c r="K194" i="22"/>
  <c r="J194" i="22"/>
  <c r="I194" i="22"/>
  <c r="G194" i="22"/>
  <c r="F194" i="22"/>
  <c r="E194" i="22"/>
  <c r="O193" i="22"/>
  <c r="L193" i="22"/>
  <c r="I193" i="22"/>
  <c r="C193" i="22"/>
  <c r="O192" i="22"/>
  <c r="L192" i="22"/>
  <c r="I192" i="22"/>
  <c r="C192" i="22"/>
  <c r="O191" i="22"/>
  <c r="N191" i="22"/>
  <c r="N190" i="22" s="1"/>
  <c r="M191" i="22"/>
  <c r="L191" i="22"/>
  <c r="K191" i="22"/>
  <c r="J191" i="22"/>
  <c r="J190" i="22" s="1"/>
  <c r="I191" i="22"/>
  <c r="H191" i="22"/>
  <c r="G191" i="22"/>
  <c r="F191" i="22"/>
  <c r="F190" i="22" s="1"/>
  <c r="E191" i="22"/>
  <c r="D191" i="22"/>
  <c r="C191" i="22"/>
  <c r="O190" i="22"/>
  <c r="M190" i="22"/>
  <c r="K190" i="22"/>
  <c r="I190" i="22"/>
  <c r="G190" i="22"/>
  <c r="E190" i="22"/>
  <c r="O189" i="22"/>
  <c r="L189" i="22"/>
  <c r="I189" i="22"/>
  <c r="F189" i="22"/>
  <c r="C189" i="22" s="1"/>
  <c r="O188" i="22"/>
  <c r="L188" i="22"/>
  <c r="I188" i="22"/>
  <c r="I187" i="22" s="1"/>
  <c r="C187" i="22" s="1"/>
  <c r="F188" i="22"/>
  <c r="C188" i="22"/>
  <c r="O187" i="22"/>
  <c r="N187" i="22"/>
  <c r="M187" i="22"/>
  <c r="L187" i="22"/>
  <c r="K187" i="22"/>
  <c r="J187" i="22"/>
  <c r="H187" i="22"/>
  <c r="G187" i="22"/>
  <c r="F187" i="22"/>
  <c r="E187" i="22"/>
  <c r="D187" i="22"/>
  <c r="O186" i="22"/>
  <c r="L186" i="22"/>
  <c r="I186" i="22"/>
  <c r="F186" i="22"/>
  <c r="C186" i="22" s="1"/>
  <c r="O185" i="22"/>
  <c r="L185" i="22"/>
  <c r="I185" i="22"/>
  <c r="F185" i="22"/>
  <c r="C185" i="22" s="1"/>
  <c r="O184" i="22"/>
  <c r="L184" i="22"/>
  <c r="I184" i="22"/>
  <c r="F184" i="22"/>
  <c r="C184" i="22"/>
  <c r="O183" i="22"/>
  <c r="O182" i="22" s="1"/>
  <c r="L183" i="22"/>
  <c r="I183" i="22"/>
  <c r="F183" i="22"/>
  <c r="F182" i="22" s="1"/>
  <c r="C182" i="22" s="1"/>
  <c r="N182" i="22"/>
  <c r="M182" i="22"/>
  <c r="L182" i="22"/>
  <c r="K182" i="22"/>
  <c r="J182" i="22"/>
  <c r="I182" i="22"/>
  <c r="H182" i="22"/>
  <c r="G182" i="22"/>
  <c r="E182" i="22"/>
  <c r="D182" i="22"/>
  <c r="O181" i="22"/>
  <c r="L181" i="22"/>
  <c r="I181" i="22"/>
  <c r="F181" i="22"/>
  <c r="C181" i="22" s="1"/>
  <c r="O180" i="22"/>
  <c r="L180" i="22"/>
  <c r="I180" i="22"/>
  <c r="F180" i="22"/>
  <c r="C180" i="22"/>
  <c r="O179" i="22"/>
  <c r="O178" i="22" s="1"/>
  <c r="O177" i="22" s="1"/>
  <c r="O176" i="22" s="1"/>
  <c r="L179" i="22"/>
  <c r="I179" i="22"/>
  <c r="F179" i="22"/>
  <c r="F178" i="22" s="1"/>
  <c r="N178" i="22"/>
  <c r="M178" i="22"/>
  <c r="L178" i="22"/>
  <c r="L177" i="22" s="1"/>
  <c r="L176" i="22" s="1"/>
  <c r="K178" i="22"/>
  <c r="K177" i="22" s="1"/>
  <c r="K176" i="22" s="1"/>
  <c r="J178" i="22"/>
  <c r="I178" i="22"/>
  <c r="H178" i="22"/>
  <c r="H177" i="22" s="1"/>
  <c r="H176" i="22" s="1"/>
  <c r="G178" i="22"/>
  <c r="G177" i="22" s="1"/>
  <c r="G176" i="22" s="1"/>
  <c r="E178" i="22"/>
  <c r="D178" i="22"/>
  <c r="D177" i="22" s="1"/>
  <c r="D176" i="22" s="1"/>
  <c r="N177" i="22"/>
  <c r="M177" i="22"/>
  <c r="M176" i="22" s="1"/>
  <c r="J177" i="22"/>
  <c r="I177" i="22"/>
  <c r="I176" i="22" s="1"/>
  <c r="E177" i="22"/>
  <c r="E176" i="22" s="1"/>
  <c r="N176" i="22"/>
  <c r="J176" i="22"/>
  <c r="O175" i="22"/>
  <c r="L175" i="22"/>
  <c r="I175" i="22"/>
  <c r="F175" i="22"/>
  <c r="C175" i="22" s="1"/>
  <c r="O174" i="22"/>
  <c r="L174" i="22"/>
  <c r="I174" i="22"/>
  <c r="F174" i="22"/>
  <c r="C174" i="22" s="1"/>
  <c r="O173" i="22"/>
  <c r="L173" i="22"/>
  <c r="I173" i="22"/>
  <c r="F173" i="22"/>
  <c r="C173" i="22" s="1"/>
  <c r="O172" i="22"/>
  <c r="L172" i="22"/>
  <c r="L169" i="22" s="1"/>
  <c r="L168" i="22" s="1"/>
  <c r="I172" i="22"/>
  <c r="F172" i="22"/>
  <c r="C172" i="22"/>
  <c r="O171" i="22"/>
  <c r="L171" i="22"/>
  <c r="I171" i="22"/>
  <c r="F171" i="22"/>
  <c r="C171" i="22" s="1"/>
  <c r="O170" i="22"/>
  <c r="O169" i="22" s="1"/>
  <c r="O168" i="22" s="1"/>
  <c r="L170" i="22"/>
  <c r="I170" i="22"/>
  <c r="F170" i="22"/>
  <c r="C170" i="22" s="1"/>
  <c r="N169" i="22"/>
  <c r="M169" i="22"/>
  <c r="M168" i="22" s="1"/>
  <c r="K169" i="22"/>
  <c r="J169" i="22"/>
  <c r="I169" i="22"/>
  <c r="I168" i="22" s="1"/>
  <c r="C168" i="22" s="1"/>
  <c r="H169" i="22"/>
  <c r="G169" i="22"/>
  <c r="F169" i="22"/>
  <c r="C169" i="22" s="1"/>
  <c r="E169" i="22"/>
  <c r="E168" i="22" s="1"/>
  <c r="D169" i="22"/>
  <c r="N168" i="22"/>
  <c r="K168" i="22"/>
  <c r="J168" i="22"/>
  <c r="H168" i="22"/>
  <c r="G168" i="22"/>
  <c r="F168" i="22"/>
  <c r="D168" i="22"/>
  <c r="O167" i="22"/>
  <c r="L167" i="22"/>
  <c r="I167" i="22"/>
  <c r="F167" i="22"/>
  <c r="C167" i="22" s="1"/>
  <c r="O166" i="22"/>
  <c r="L166" i="22"/>
  <c r="I166" i="22"/>
  <c r="F166" i="22"/>
  <c r="C166" i="22" s="1"/>
  <c r="O165" i="22"/>
  <c r="L165" i="22"/>
  <c r="I165" i="22"/>
  <c r="F165" i="22"/>
  <c r="C165" i="22" s="1"/>
  <c r="O164" i="22"/>
  <c r="O163" i="22" s="1"/>
  <c r="L164" i="22"/>
  <c r="I164" i="22"/>
  <c r="I163" i="22" s="1"/>
  <c r="F164" i="22"/>
  <c r="C164" i="22"/>
  <c r="N163" i="22"/>
  <c r="M163" i="22"/>
  <c r="L163" i="22"/>
  <c r="K163" i="22"/>
  <c r="J163" i="22"/>
  <c r="H163" i="22"/>
  <c r="G163" i="22"/>
  <c r="F163" i="22"/>
  <c r="E163" i="22"/>
  <c r="D163" i="22"/>
  <c r="O162" i="22"/>
  <c r="L162" i="22"/>
  <c r="I162" i="22"/>
  <c r="F162" i="22"/>
  <c r="C162" i="22" s="1"/>
  <c r="D162" i="22"/>
  <c r="O161" i="22"/>
  <c r="L161" i="22"/>
  <c r="I161" i="22"/>
  <c r="F161" i="22"/>
  <c r="C161" i="22"/>
  <c r="O160" i="22"/>
  <c r="L160" i="22"/>
  <c r="I160" i="22"/>
  <c r="F160" i="22"/>
  <c r="C160" i="22" s="1"/>
  <c r="O159" i="22"/>
  <c r="L159" i="22"/>
  <c r="I159" i="22"/>
  <c r="F159" i="22"/>
  <c r="C159" i="22" s="1"/>
  <c r="O158" i="22"/>
  <c r="L158" i="22"/>
  <c r="I158" i="22"/>
  <c r="F158" i="22"/>
  <c r="C158" i="22" s="1"/>
  <c r="O157" i="22"/>
  <c r="L157" i="22"/>
  <c r="L154" i="22" s="1"/>
  <c r="I157" i="22"/>
  <c r="F157" i="22"/>
  <c r="C157" i="22"/>
  <c r="O156" i="22"/>
  <c r="O154" i="22" s="1"/>
  <c r="L156" i="22"/>
  <c r="I156" i="22"/>
  <c r="F156" i="22"/>
  <c r="C156" i="22" s="1"/>
  <c r="O155" i="22"/>
  <c r="L155" i="22"/>
  <c r="I155" i="22"/>
  <c r="F155" i="22"/>
  <c r="C155" i="22" s="1"/>
  <c r="N154" i="22"/>
  <c r="M154" i="22"/>
  <c r="K154" i="22"/>
  <c r="J154" i="22"/>
  <c r="I154" i="22"/>
  <c r="H154" i="22"/>
  <c r="G154" i="22"/>
  <c r="F154" i="22"/>
  <c r="C154" i="22" s="1"/>
  <c r="E154" i="22"/>
  <c r="D154" i="22"/>
  <c r="O153" i="22"/>
  <c r="L153" i="22"/>
  <c r="I153" i="22"/>
  <c r="F153" i="22"/>
  <c r="C153" i="22"/>
  <c r="O152" i="22"/>
  <c r="L152" i="22"/>
  <c r="I152" i="22"/>
  <c r="F152" i="22"/>
  <c r="C152" i="22" s="1"/>
  <c r="O151" i="22"/>
  <c r="L151" i="22"/>
  <c r="I151" i="22"/>
  <c r="F151" i="22"/>
  <c r="O150" i="22"/>
  <c r="L150" i="22"/>
  <c r="I150" i="22"/>
  <c r="I147" i="22" s="1"/>
  <c r="F150" i="22"/>
  <c r="O149" i="22"/>
  <c r="L149" i="22"/>
  <c r="I149" i="22"/>
  <c r="F149" i="22"/>
  <c r="C149" i="22"/>
  <c r="O148" i="22"/>
  <c r="L148" i="22"/>
  <c r="I148" i="22"/>
  <c r="F148" i="22"/>
  <c r="C148" i="22" s="1"/>
  <c r="N147" i="22"/>
  <c r="M147" i="22"/>
  <c r="L147" i="22"/>
  <c r="K147" i="22"/>
  <c r="J147" i="22"/>
  <c r="H147" i="22"/>
  <c r="G147" i="22"/>
  <c r="E147" i="22"/>
  <c r="D147" i="22"/>
  <c r="O146" i="22"/>
  <c r="L146" i="22"/>
  <c r="I146" i="22"/>
  <c r="F146" i="22"/>
  <c r="O145" i="22"/>
  <c r="O144" i="22" s="1"/>
  <c r="L145" i="22"/>
  <c r="I145" i="22"/>
  <c r="F145" i="22"/>
  <c r="C145" i="22" s="1"/>
  <c r="N144" i="22"/>
  <c r="M144" i="22"/>
  <c r="L144" i="22"/>
  <c r="K144" i="22"/>
  <c r="J144" i="22"/>
  <c r="H144" i="22"/>
  <c r="G144" i="22"/>
  <c r="F144" i="22"/>
  <c r="E144" i="22"/>
  <c r="D144" i="22"/>
  <c r="O143" i="22"/>
  <c r="L143" i="22"/>
  <c r="I143" i="22"/>
  <c r="F143" i="22"/>
  <c r="C143" i="22"/>
  <c r="O142" i="22"/>
  <c r="L142" i="22"/>
  <c r="I142" i="22"/>
  <c r="F142" i="22"/>
  <c r="O141" i="22"/>
  <c r="L141" i="22"/>
  <c r="I141" i="22"/>
  <c r="F141" i="22"/>
  <c r="O140" i="22"/>
  <c r="L140" i="22"/>
  <c r="L139" i="22" s="1"/>
  <c r="I140" i="22"/>
  <c r="I139" i="22" s="1"/>
  <c r="F140" i="22"/>
  <c r="C140" i="22" s="1"/>
  <c r="O139" i="22"/>
  <c r="N139" i="22"/>
  <c r="M139" i="22"/>
  <c r="K139" i="22"/>
  <c r="K133" i="22" s="1"/>
  <c r="J139" i="22"/>
  <c r="H139" i="22"/>
  <c r="G139" i="22"/>
  <c r="G133" i="22" s="1"/>
  <c r="E139" i="22"/>
  <c r="D139" i="22"/>
  <c r="O138" i="22"/>
  <c r="L138" i="22"/>
  <c r="I138" i="22"/>
  <c r="F138" i="22"/>
  <c r="C138" i="22" s="1"/>
  <c r="O137" i="22"/>
  <c r="L137" i="22"/>
  <c r="I137" i="22"/>
  <c r="F137" i="22"/>
  <c r="C137" i="22" s="1"/>
  <c r="O136" i="22"/>
  <c r="L136" i="22"/>
  <c r="L134" i="22" s="1"/>
  <c r="L133" i="22" s="1"/>
  <c r="I136" i="22"/>
  <c r="F136" i="22"/>
  <c r="D136" i="22"/>
  <c r="C136" i="22"/>
  <c r="O135" i="22"/>
  <c r="O134" i="22" s="1"/>
  <c r="L135" i="22"/>
  <c r="I135" i="22"/>
  <c r="F135" i="22"/>
  <c r="N134" i="22"/>
  <c r="M134" i="22"/>
  <c r="M133" i="22" s="1"/>
  <c r="K134" i="22"/>
  <c r="J134" i="22"/>
  <c r="I134" i="22"/>
  <c r="H134" i="22"/>
  <c r="H133" i="22" s="1"/>
  <c r="G134" i="22"/>
  <c r="E134" i="22"/>
  <c r="E133" i="22" s="1"/>
  <c r="D134" i="22"/>
  <c r="D133" i="22" s="1"/>
  <c r="N133" i="22"/>
  <c r="J133" i="22"/>
  <c r="O132" i="22"/>
  <c r="O131" i="22" s="1"/>
  <c r="L132" i="22"/>
  <c r="I132" i="22"/>
  <c r="I131" i="22" s="1"/>
  <c r="F132" i="22"/>
  <c r="C132" i="22"/>
  <c r="N131" i="22"/>
  <c r="M131" i="22"/>
  <c r="L131" i="22"/>
  <c r="K131" i="22"/>
  <c r="J131" i="22"/>
  <c r="H131" i="22"/>
  <c r="G131" i="22"/>
  <c r="F131" i="22"/>
  <c r="E131" i="22"/>
  <c r="D131" i="22"/>
  <c r="O130" i="22"/>
  <c r="L130" i="22"/>
  <c r="I130" i="22"/>
  <c r="F130" i="22"/>
  <c r="C130" i="22" s="1"/>
  <c r="D130" i="22"/>
  <c r="O129" i="22"/>
  <c r="L129" i="22"/>
  <c r="I129" i="22"/>
  <c r="F129" i="22"/>
  <c r="C129" i="22"/>
  <c r="O128" i="22"/>
  <c r="L128" i="22"/>
  <c r="I128" i="22"/>
  <c r="F128" i="22"/>
  <c r="O127" i="22"/>
  <c r="L127" i="22"/>
  <c r="I127" i="22"/>
  <c r="F127" i="22"/>
  <c r="O126" i="22"/>
  <c r="L126" i="22"/>
  <c r="L125" i="22" s="1"/>
  <c r="I126" i="22"/>
  <c r="I125" i="22" s="1"/>
  <c r="F126" i="22"/>
  <c r="O125" i="22"/>
  <c r="N125" i="22"/>
  <c r="M125" i="22"/>
  <c r="K125" i="22"/>
  <c r="J125" i="22"/>
  <c r="H125" i="22"/>
  <c r="G125" i="22"/>
  <c r="E125" i="22"/>
  <c r="D125" i="22"/>
  <c r="O124" i="22"/>
  <c r="L124" i="22"/>
  <c r="I124" i="22"/>
  <c r="F124" i="22"/>
  <c r="D124" i="22"/>
  <c r="D119" i="22" s="1"/>
  <c r="O123" i="22"/>
  <c r="L123" i="22"/>
  <c r="I123" i="22"/>
  <c r="F123" i="22"/>
  <c r="C123" i="22" s="1"/>
  <c r="O122" i="22"/>
  <c r="L122" i="22"/>
  <c r="I122" i="22"/>
  <c r="F122" i="22"/>
  <c r="C122" i="22"/>
  <c r="O121" i="22"/>
  <c r="M121" i="22"/>
  <c r="L121" i="22"/>
  <c r="I121" i="22"/>
  <c r="F121" i="22"/>
  <c r="C121" i="22" s="1"/>
  <c r="O120" i="22"/>
  <c r="L120" i="22"/>
  <c r="L119" i="22" s="1"/>
  <c r="I120" i="22"/>
  <c r="I119" i="22" s="1"/>
  <c r="F120" i="22"/>
  <c r="O119" i="22"/>
  <c r="N119" i="22"/>
  <c r="M119" i="22"/>
  <c r="K119" i="22"/>
  <c r="J119" i="22"/>
  <c r="H119" i="22"/>
  <c r="G119" i="22"/>
  <c r="E119" i="22"/>
  <c r="O118" i="22"/>
  <c r="L118" i="22"/>
  <c r="I118" i="22"/>
  <c r="F118" i="22"/>
  <c r="O117" i="22"/>
  <c r="L117" i="22"/>
  <c r="I117" i="22"/>
  <c r="F117" i="22"/>
  <c r="C117" i="22" s="1"/>
  <c r="O116" i="22"/>
  <c r="L116" i="22"/>
  <c r="L115" i="22" s="1"/>
  <c r="I116" i="22"/>
  <c r="I115" i="22" s="1"/>
  <c r="F116" i="22"/>
  <c r="O115" i="22"/>
  <c r="N115" i="22"/>
  <c r="M115" i="22"/>
  <c r="K115" i="22"/>
  <c r="K86" i="22" s="1"/>
  <c r="K78" i="22" s="1"/>
  <c r="J115" i="22"/>
  <c r="H115" i="22"/>
  <c r="G115" i="22"/>
  <c r="E115" i="22"/>
  <c r="D115" i="22"/>
  <c r="O114" i="22"/>
  <c r="L114" i="22"/>
  <c r="I114" i="22"/>
  <c r="F114" i="22"/>
  <c r="C114" i="22" s="1"/>
  <c r="O113" i="22"/>
  <c r="L113" i="22"/>
  <c r="I113" i="22"/>
  <c r="F113" i="22"/>
  <c r="O112" i="22"/>
  <c r="L112" i="22"/>
  <c r="I112" i="22"/>
  <c r="F112" i="22"/>
  <c r="O111" i="22"/>
  <c r="L111" i="22"/>
  <c r="I111" i="22"/>
  <c r="F111" i="22"/>
  <c r="C111" i="22"/>
  <c r="O110" i="22"/>
  <c r="L110" i="22"/>
  <c r="I110" i="22"/>
  <c r="F110" i="22"/>
  <c r="C110" i="22" s="1"/>
  <c r="O109" i="22"/>
  <c r="L109" i="22"/>
  <c r="I109" i="22"/>
  <c r="F109" i="22"/>
  <c r="C109" i="22" s="1"/>
  <c r="O108" i="22"/>
  <c r="L108" i="22"/>
  <c r="L106" i="22" s="1"/>
  <c r="I108" i="22"/>
  <c r="F108" i="22"/>
  <c r="O107" i="22"/>
  <c r="O106" i="22" s="1"/>
  <c r="L107" i="22"/>
  <c r="I107" i="22"/>
  <c r="F107" i="22"/>
  <c r="C107" i="22"/>
  <c r="N106" i="22"/>
  <c r="M106" i="22"/>
  <c r="K106" i="22"/>
  <c r="J106" i="22"/>
  <c r="H106" i="22"/>
  <c r="G106" i="22"/>
  <c r="E106" i="22"/>
  <c r="D106" i="22"/>
  <c r="O105" i="22"/>
  <c r="L105" i="22"/>
  <c r="I105" i="22"/>
  <c r="F105" i="22"/>
  <c r="O104" i="22"/>
  <c r="L104" i="22"/>
  <c r="I104" i="22"/>
  <c r="F104" i="22"/>
  <c r="C104" i="22" s="1"/>
  <c r="O103" i="22"/>
  <c r="L103" i="22"/>
  <c r="I103" i="22"/>
  <c r="F103" i="22"/>
  <c r="C103" i="22"/>
  <c r="O102" i="22"/>
  <c r="L102" i="22"/>
  <c r="I102" i="22"/>
  <c r="F102" i="22"/>
  <c r="O101" i="22"/>
  <c r="L101" i="22"/>
  <c r="I101" i="22"/>
  <c r="F101" i="22"/>
  <c r="O100" i="22"/>
  <c r="L100" i="22"/>
  <c r="L98" i="22" s="1"/>
  <c r="I100" i="22"/>
  <c r="F100" i="22"/>
  <c r="O99" i="22"/>
  <c r="O98" i="22" s="1"/>
  <c r="L99" i="22"/>
  <c r="I99" i="22"/>
  <c r="F99" i="22"/>
  <c r="C99" i="22"/>
  <c r="N98" i="22"/>
  <c r="M98" i="22"/>
  <c r="K98" i="22"/>
  <c r="J98" i="22"/>
  <c r="H98" i="22"/>
  <c r="G98" i="22"/>
  <c r="E98" i="22"/>
  <c r="D98" i="22"/>
  <c r="O97" i="22"/>
  <c r="L97" i="22"/>
  <c r="I97" i="22"/>
  <c r="I92" i="22" s="1"/>
  <c r="F97" i="22"/>
  <c r="C97" i="22" s="1"/>
  <c r="O96" i="22"/>
  <c r="L96" i="22"/>
  <c r="I96" i="22"/>
  <c r="F96" i="22"/>
  <c r="C96" i="22" s="1"/>
  <c r="O95" i="22"/>
  <c r="O92" i="22" s="1"/>
  <c r="L95" i="22"/>
  <c r="J95" i="22"/>
  <c r="I95" i="22"/>
  <c r="F95" i="22"/>
  <c r="C95" i="22" s="1"/>
  <c r="D95" i="22"/>
  <c r="O94" i="22"/>
  <c r="L94" i="22"/>
  <c r="J94" i="22"/>
  <c r="I94" i="22"/>
  <c r="D94" i="22"/>
  <c r="F94" i="22" s="1"/>
  <c r="O93" i="22"/>
  <c r="J93" i="22"/>
  <c r="I93" i="22"/>
  <c r="D93" i="22"/>
  <c r="F93" i="22" s="1"/>
  <c r="N92" i="22"/>
  <c r="M92" i="22"/>
  <c r="K92" i="22"/>
  <c r="H92" i="22"/>
  <c r="H86" i="22" s="1"/>
  <c r="G92" i="22"/>
  <c r="E92" i="22"/>
  <c r="D92" i="22"/>
  <c r="D86" i="22" s="1"/>
  <c r="O91" i="22"/>
  <c r="L91" i="22"/>
  <c r="I91" i="22"/>
  <c r="I87" i="22" s="1"/>
  <c r="F91" i="22"/>
  <c r="C91" i="22" s="1"/>
  <c r="O90" i="22"/>
  <c r="L90" i="22"/>
  <c r="I90" i="22"/>
  <c r="F90" i="22"/>
  <c r="O89" i="22"/>
  <c r="L89" i="22"/>
  <c r="I89" i="22"/>
  <c r="F89" i="22"/>
  <c r="C89" i="22"/>
  <c r="O88" i="22"/>
  <c r="L88" i="22"/>
  <c r="I88" i="22"/>
  <c r="F88" i="22"/>
  <c r="N87" i="22"/>
  <c r="M87" i="22"/>
  <c r="M86" i="22" s="1"/>
  <c r="K87" i="22"/>
  <c r="J87" i="22"/>
  <c r="H87" i="22"/>
  <c r="G87" i="22"/>
  <c r="E87" i="22"/>
  <c r="E86" i="22" s="1"/>
  <c r="D87" i="22"/>
  <c r="N86" i="22"/>
  <c r="O85" i="22"/>
  <c r="O83" i="22" s="1"/>
  <c r="L85" i="22"/>
  <c r="I85" i="22"/>
  <c r="F85" i="22"/>
  <c r="C85" i="22"/>
  <c r="O84" i="22"/>
  <c r="L84" i="22"/>
  <c r="I84" i="22"/>
  <c r="F84" i="22"/>
  <c r="N83" i="22"/>
  <c r="M83" i="22"/>
  <c r="M79" i="22" s="1"/>
  <c r="M78" i="22" s="1"/>
  <c r="L83" i="22"/>
  <c r="K83" i="22"/>
  <c r="J83" i="22"/>
  <c r="I83" i="22"/>
  <c r="H83" i="22"/>
  <c r="G83" i="22"/>
  <c r="E83" i="22"/>
  <c r="D83" i="22"/>
  <c r="O82" i="22"/>
  <c r="L82" i="22"/>
  <c r="C82" i="22" s="1"/>
  <c r="I82" i="22"/>
  <c r="F82" i="22"/>
  <c r="O81" i="22"/>
  <c r="O80" i="22" s="1"/>
  <c r="O79" i="22" s="1"/>
  <c r="L81" i="22"/>
  <c r="I81" i="22"/>
  <c r="F81" i="22"/>
  <c r="C81" i="22"/>
  <c r="N80" i="22"/>
  <c r="M80" i="22"/>
  <c r="L80" i="22"/>
  <c r="K80" i="22"/>
  <c r="J80" i="22"/>
  <c r="I80" i="22"/>
  <c r="H80" i="22"/>
  <c r="H79" i="22" s="1"/>
  <c r="H78" i="22" s="1"/>
  <c r="G80" i="22"/>
  <c r="F80" i="22"/>
  <c r="E80" i="22"/>
  <c r="D80" i="22"/>
  <c r="D79" i="22" s="1"/>
  <c r="D78" i="22" s="1"/>
  <c r="N79" i="22"/>
  <c r="K79" i="22"/>
  <c r="J79" i="22"/>
  <c r="I79" i="22"/>
  <c r="G79" i="22"/>
  <c r="E79" i="22"/>
  <c r="N78" i="22"/>
  <c r="O77" i="22"/>
  <c r="L77" i="22"/>
  <c r="I77" i="22"/>
  <c r="F77" i="22"/>
  <c r="C77" i="22"/>
  <c r="O76" i="22"/>
  <c r="L76" i="22"/>
  <c r="I76" i="22"/>
  <c r="F76" i="22"/>
  <c r="O75" i="22"/>
  <c r="L75" i="22"/>
  <c r="I75" i="22"/>
  <c r="I72" i="22" s="1"/>
  <c r="F75" i="22"/>
  <c r="C75" i="22" s="1"/>
  <c r="O74" i="22"/>
  <c r="L74" i="22"/>
  <c r="C74" i="22" s="1"/>
  <c r="I74" i="22"/>
  <c r="F74" i="22"/>
  <c r="O73" i="22"/>
  <c r="O72" i="22" s="1"/>
  <c r="O70" i="22" s="1"/>
  <c r="L73" i="22"/>
  <c r="I73" i="22"/>
  <c r="F73" i="22"/>
  <c r="C73" i="22"/>
  <c r="N72" i="22"/>
  <c r="M72" i="22"/>
  <c r="K72" i="22"/>
  <c r="J72" i="22"/>
  <c r="H72" i="22"/>
  <c r="G72" i="22"/>
  <c r="E72" i="22"/>
  <c r="D72" i="22"/>
  <c r="O71" i="22"/>
  <c r="L71" i="22"/>
  <c r="I71" i="22"/>
  <c r="I70" i="22" s="1"/>
  <c r="G71" i="22"/>
  <c r="D71" i="22"/>
  <c r="F71" i="22" s="1"/>
  <c r="N70" i="22"/>
  <c r="M70" i="22"/>
  <c r="K70" i="22"/>
  <c r="J70" i="22"/>
  <c r="H70" i="22"/>
  <c r="G70" i="22"/>
  <c r="E70" i="22"/>
  <c r="D70" i="22"/>
  <c r="O69" i="22"/>
  <c r="L69" i="22"/>
  <c r="I69" i="22"/>
  <c r="F69" i="22"/>
  <c r="C69" i="22" s="1"/>
  <c r="O68" i="22"/>
  <c r="L68" i="22"/>
  <c r="I68" i="22"/>
  <c r="G68" i="22"/>
  <c r="D68" i="22"/>
  <c r="O67" i="22"/>
  <c r="L67" i="22"/>
  <c r="I67" i="22"/>
  <c r="F67" i="22"/>
  <c r="O66" i="22"/>
  <c r="L66" i="22"/>
  <c r="C66" i="22" s="1"/>
  <c r="I66" i="22"/>
  <c r="F66" i="22"/>
  <c r="O65" i="22"/>
  <c r="L65" i="22"/>
  <c r="I65" i="22"/>
  <c r="F65" i="22"/>
  <c r="C65" i="22"/>
  <c r="O64" i="22"/>
  <c r="L64" i="22"/>
  <c r="I64" i="22"/>
  <c r="F64" i="22"/>
  <c r="O63" i="22"/>
  <c r="L63" i="22"/>
  <c r="I63" i="22"/>
  <c r="F63" i="22"/>
  <c r="O62" i="22"/>
  <c r="L62" i="22"/>
  <c r="I62" i="22"/>
  <c r="F62" i="22"/>
  <c r="O61" i="22"/>
  <c r="N61" i="22"/>
  <c r="M61" i="22"/>
  <c r="K61" i="22"/>
  <c r="K57" i="22" s="1"/>
  <c r="K56" i="22" s="1"/>
  <c r="J61" i="22"/>
  <c r="H61" i="22"/>
  <c r="G61" i="22"/>
  <c r="E61" i="22"/>
  <c r="O60" i="22"/>
  <c r="L60" i="22"/>
  <c r="G60" i="22"/>
  <c r="F60" i="22"/>
  <c r="D60" i="22"/>
  <c r="O59" i="22"/>
  <c r="O58" i="22" s="1"/>
  <c r="O57" i="22" s="1"/>
  <c r="O56" i="22" s="1"/>
  <c r="L59" i="22"/>
  <c r="I59" i="22"/>
  <c r="F59" i="22"/>
  <c r="F58" i="22" s="1"/>
  <c r="C59" i="22"/>
  <c r="N58" i="22"/>
  <c r="M58" i="22"/>
  <c r="L58" i="22"/>
  <c r="K58" i="22"/>
  <c r="J58" i="22"/>
  <c r="H58" i="22"/>
  <c r="H57" i="22" s="1"/>
  <c r="E58" i="22"/>
  <c r="D58" i="22"/>
  <c r="N57" i="22"/>
  <c r="M57" i="22"/>
  <c r="M56" i="22" s="1"/>
  <c r="J57" i="22"/>
  <c r="E57" i="22"/>
  <c r="E56" i="22" s="1"/>
  <c r="N56" i="22"/>
  <c r="J56" i="22"/>
  <c r="K55" i="22"/>
  <c r="K54" i="22" s="1"/>
  <c r="K53" i="22" s="1"/>
  <c r="O50" i="22"/>
  <c r="C50" i="22"/>
  <c r="O49" i="22"/>
  <c r="C49" i="22"/>
  <c r="O48" i="22"/>
  <c r="N48" i="22"/>
  <c r="M48" i="22"/>
  <c r="C48" i="22"/>
  <c r="L47" i="22"/>
  <c r="I47" i="22"/>
  <c r="F47" i="22"/>
  <c r="L46" i="22"/>
  <c r="K46" i="22"/>
  <c r="J46" i="22"/>
  <c r="H46" i="22"/>
  <c r="G46" i="22"/>
  <c r="F46" i="22"/>
  <c r="E46" i="22"/>
  <c r="D46" i="22"/>
  <c r="F45" i="22"/>
  <c r="C45" i="22"/>
  <c r="L44" i="22"/>
  <c r="C44" i="22"/>
  <c r="L43" i="22"/>
  <c r="C43" i="22"/>
  <c r="L42" i="22"/>
  <c r="C42" i="22"/>
  <c r="L41" i="22"/>
  <c r="C41" i="22"/>
  <c r="L40" i="22"/>
  <c r="K40" i="22"/>
  <c r="J40" i="22"/>
  <c r="C40" i="22"/>
  <c r="L39" i="22"/>
  <c r="C39" i="22"/>
  <c r="L38" i="22"/>
  <c r="C38" i="22"/>
  <c r="L37" i="22"/>
  <c r="K37" i="22"/>
  <c r="J37" i="22"/>
  <c r="C37" i="22"/>
  <c r="L36" i="22"/>
  <c r="L35" i="22" s="1"/>
  <c r="L30" i="22" s="1"/>
  <c r="C36" i="22"/>
  <c r="K35" i="22"/>
  <c r="J35" i="22"/>
  <c r="C35" i="22"/>
  <c r="L34" i="22"/>
  <c r="C34" i="22"/>
  <c r="L33" i="22"/>
  <c r="C33" i="22"/>
  <c r="L32" i="22"/>
  <c r="C32" i="22"/>
  <c r="L31" i="22"/>
  <c r="K31" i="22"/>
  <c r="J31" i="22"/>
  <c r="C31" i="22"/>
  <c r="K30" i="22"/>
  <c r="K288" i="22" s="1"/>
  <c r="J30" i="22"/>
  <c r="F29" i="22"/>
  <c r="C29" i="22"/>
  <c r="O27" i="22"/>
  <c r="M27" i="22"/>
  <c r="L27" i="22"/>
  <c r="L25" i="22" s="1"/>
  <c r="I27" i="22"/>
  <c r="F27" i="22"/>
  <c r="O26" i="22"/>
  <c r="O25" i="22" s="1"/>
  <c r="O290" i="22" s="1"/>
  <c r="O289" i="22" s="1"/>
  <c r="L26" i="22"/>
  <c r="I26" i="22"/>
  <c r="F26" i="22"/>
  <c r="C26" i="22"/>
  <c r="N25" i="22"/>
  <c r="N290" i="22" s="1"/>
  <c r="N289" i="22" s="1"/>
  <c r="M25" i="22"/>
  <c r="M290" i="22" s="1"/>
  <c r="M289" i="22" s="1"/>
  <c r="K25" i="22"/>
  <c r="K290" i="22" s="1"/>
  <c r="K289" i="22" s="1"/>
  <c r="J25" i="22"/>
  <c r="J290" i="22" s="1"/>
  <c r="J289" i="22" s="1"/>
  <c r="I25" i="22"/>
  <c r="I290" i="22" s="1"/>
  <c r="I289" i="22" s="1"/>
  <c r="H25" i="22"/>
  <c r="G25" i="22"/>
  <c r="G290" i="22" s="1"/>
  <c r="G289" i="22" s="1"/>
  <c r="F25" i="22"/>
  <c r="F290" i="22" s="1"/>
  <c r="E25" i="22"/>
  <c r="E290" i="22" s="1"/>
  <c r="E289" i="22" s="1"/>
  <c r="D25" i="22"/>
  <c r="O24" i="22"/>
  <c r="M24" i="22"/>
  <c r="K24" i="22"/>
  <c r="J24" i="22"/>
  <c r="E24" i="22"/>
  <c r="O299" i="21"/>
  <c r="L299" i="21"/>
  <c r="C299" i="21" s="1"/>
  <c r="I299" i="21"/>
  <c r="F299" i="21"/>
  <c r="O298" i="21"/>
  <c r="L298" i="21"/>
  <c r="I298" i="21"/>
  <c r="F298" i="21"/>
  <c r="C298" i="21"/>
  <c r="O297" i="21"/>
  <c r="L297" i="21"/>
  <c r="I297" i="21"/>
  <c r="F297" i="21"/>
  <c r="C297" i="21" s="1"/>
  <c r="O296" i="21"/>
  <c r="L296" i="21"/>
  <c r="I296" i="21"/>
  <c r="C296" i="21" s="1"/>
  <c r="F296" i="21"/>
  <c r="O295" i="21"/>
  <c r="L295" i="21"/>
  <c r="C295" i="21" s="1"/>
  <c r="I295" i="21"/>
  <c r="F295" i="21"/>
  <c r="O294" i="21"/>
  <c r="L294" i="21"/>
  <c r="I294" i="21"/>
  <c r="F294" i="21"/>
  <c r="C294" i="21"/>
  <c r="O293" i="21"/>
  <c r="L293" i="21"/>
  <c r="I293" i="21"/>
  <c r="F293" i="21"/>
  <c r="C293" i="21" s="1"/>
  <c r="O292" i="21"/>
  <c r="L292" i="21"/>
  <c r="I292" i="21"/>
  <c r="C292" i="21" s="1"/>
  <c r="C291" i="21" s="1"/>
  <c r="F292" i="21"/>
  <c r="N291" i="21"/>
  <c r="O291" i="21" s="1"/>
  <c r="M291" i="21"/>
  <c r="K291" i="21"/>
  <c r="J291" i="21"/>
  <c r="L291" i="21" s="1"/>
  <c r="H291" i="21"/>
  <c r="G291" i="21"/>
  <c r="I291" i="21" s="1"/>
  <c r="F291" i="21"/>
  <c r="E291" i="21"/>
  <c r="D291" i="21"/>
  <c r="O286" i="21"/>
  <c r="L286" i="21"/>
  <c r="I286" i="21"/>
  <c r="F286" i="21"/>
  <c r="C286" i="21" s="1"/>
  <c r="O285" i="21"/>
  <c r="L285" i="21"/>
  <c r="I285" i="21"/>
  <c r="F285" i="21"/>
  <c r="C285" i="21" s="1"/>
  <c r="N284" i="21"/>
  <c r="M284" i="21"/>
  <c r="K284" i="21"/>
  <c r="J284" i="21"/>
  <c r="I284" i="21"/>
  <c r="H284" i="21"/>
  <c r="G284" i="21"/>
  <c r="F284" i="21"/>
  <c r="E284" i="21"/>
  <c r="D284" i="21"/>
  <c r="O283" i="21"/>
  <c r="L283" i="21"/>
  <c r="I283" i="21"/>
  <c r="F283" i="21"/>
  <c r="C283" i="21"/>
  <c r="O282" i="21"/>
  <c r="N282" i="21"/>
  <c r="M282" i="21"/>
  <c r="L282" i="21"/>
  <c r="K282" i="21"/>
  <c r="J282" i="21"/>
  <c r="H282" i="21"/>
  <c r="G282" i="21"/>
  <c r="I282" i="21" s="1"/>
  <c r="E282" i="21"/>
  <c r="D282" i="21"/>
  <c r="F282" i="21" s="1"/>
  <c r="C282" i="21" s="1"/>
  <c r="O281" i="21"/>
  <c r="L281" i="21"/>
  <c r="I281" i="21"/>
  <c r="F281" i="21"/>
  <c r="C281" i="21" s="1"/>
  <c r="O280" i="21"/>
  <c r="L280" i="21"/>
  <c r="I280" i="21"/>
  <c r="C280" i="21" s="1"/>
  <c r="F280" i="21"/>
  <c r="O279" i="21"/>
  <c r="O278" i="21" s="1"/>
  <c r="L279" i="21"/>
  <c r="I279" i="21"/>
  <c r="F279" i="21"/>
  <c r="C279" i="21"/>
  <c r="N278" i="21"/>
  <c r="M278" i="21"/>
  <c r="L278" i="21"/>
  <c r="K278" i="21"/>
  <c r="J278" i="21"/>
  <c r="H278" i="21"/>
  <c r="G278" i="21"/>
  <c r="I278" i="21" s="1"/>
  <c r="E278" i="21"/>
  <c r="D278" i="21"/>
  <c r="F278" i="21" s="1"/>
  <c r="O277" i="21"/>
  <c r="L277" i="21"/>
  <c r="I277" i="21"/>
  <c r="F277" i="21"/>
  <c r="C277" i="21" s="1"/>
  <c r="O276" i="21"/>
  <c r="L276" i="21"/>
  <c r="I276" i="21"/>
  <c r="C276" i="21" s="1"/>
  <c r="F276" i="21"/>
  <c r="O275" i="21"/>
  <c r="L275" i="21"/>
  <c r="I275" i="21"/>
  <c r="F275" i="21"/>
  <c r="C275" i="21"/>
  <c r="O274" i="21"/>
  <c r="N274" i="21"/>
  <c r="M274" i="21"/>
  <c r="L274" i="21"/>
  <c r="K274" i="21"/>
  <c r="K272" i="21" s="1"/>
  <c r="K271" i="21" s="1"/>
  <c r="J274" i="21"/>
  <c r="H274" i="21"/>
  <c r="H272" i="21" s="1"/>
  <c r="H271" i="21" s="1"/>
  <c r="G274" i="21"/>
  <c r="I274" i="21" s="1"/>
  <c r="E274" i="21"/>
  <c r="D274" i="21"/>
  <c r="F274" i="21" s="1"/>
  <c r="C274" i="21" s="1"/>
  <c r="O273" i="21"/>
  <c r="L273" i="21"/>
  <c r="I273" i="21"/>
  <c r="F273" i="21"/>
  <c r="C273" i="21" s="1"/>
  <c r="N272" i="21"/>
  <c r="N271" i="21" s="1"/>
  <c r="M272" i="21"/>
  <c r="M271" i="21" s="1"/>
  <c r="O271" i="21" s="1"/>
  <c r="J272" i="21"/>
  <c r="J271" i="21" s="1"/>
  <c r="L271" i="21" s="1"/>
  <c r="E272" i="21"/>
  <c r="E271" i="21" s="1"/>
  <c r="O270" i="21"/>
  <c r="L270" i="21"/>
  <c r="I270" i="21"/>
  <c r="F270" i="21"/>
  <c r="C270" i="21" s="1"/>
  <c r="O269" i="21"/>
  <c r="L269" i="21"/>
  <c r="I269" i="21"/>
  <c r="F269" i="21"/>
  <c r="C269" i="21" s="1"/>
  <c r="O268" i="21"/>
  <c r="L268" i="21"/>
  <c r="I268" i="21"/>
  <c r="C268" i="21" s="1"/>
  <c r="F268" i="21"/>
  <c r="O267" i="21"/>
  <c r="L267" i="21"/>
  <c r="I267" i="21"/>
  <c r="F267" i="21"/>
  <c r="C267" i="21"/>
  <c r="O266" i="21"/>
  <c r="N266" i="21"/>
  <c r="M266" i="21"/>
  <c r="L266" i="21"/>
  <c r="K266" i="21"/>
  <c r="J266" i="21"/>
  <c r="H266" i="21"/>
  <c r="G266" i="21"/>
  <c r="I266" i="21" s="1"/>
  <c r="E266" i="21"/>
  <c r="D266" i="21"/>
  <c r="F266" i="21" s="1"/>
  <c r="C266" i="21" s="1"/>
  <c r="O265" i="21"/>
  <c r="L265" i="21"/>
  <c r="I265" i="21"/>
  <c r="F265" i="21"/>
  <c r="C265" i="21" s="1"/>
  <c r="O264" i="21"/>
  <c r="L264" i="21"/>
  <c r="I264" i="21"/>
  <c r="C264" i="21" s="1"/>
  <c r="F264" i="21"/>
  <c r="O263" i="21"/>
  <c r="L263" i="21"/>
  <c r="I263" i="21"/>
  <c r="F263" i="21"/>
  <c r="C263" i="21"/>
  <c r="O262" i="21"/>
  <c r="N262" i="21"/>
  <c r="M262" i="21"/>
  <c r="L262" i="21"/>
  <c r="K262" i="21"/>
  <c r="K261" i="21" s="1"/>
  <c r="L261" i="21" s="1"/>
  <c r="J262" i="21"/>
  <c r="H262" i="21"/>
  <c r="H261" i="21" s="1"/>
  <c r="G262" i="21"/>
  <c r="G261" i="21" s="1"/>
  <c r="I261" i="21" s="1"/>
  <c r="E262" i="21"/>
  <c r="D262" i="21"/>
  <c r="D261" i="21" s="1"/>
  <c r="F261" i="21" s="1"/>
  <c r="N261" i="21"/>
  <c r="M261" i="21"/>
  <c r="O261" i="21" s="1"/>
  <c r="J261" i="21"/>
  <c r="E261" i="21"/>
  <c r="O260" i="21"/>
  <c r="L260" i="21"/>
  <c r="I260" i="21"/>
  <c r="C260" i="21" s="1"/>
  <c r="F260" i="21"/>
  <c r="O259" i="21"/>
  <c r="L259" i="21"/>
  <c r="I259" i="21"/>
  <c r="F259" i="21"/>
  <c r="C259" i="21"/>
  <c r="O258" i="21"/>
  <c r="L258" i="21"/>
  <c r="I258" i="21"/>
  <c r="F258" i="21"/>
  <c r="C258" i="21" s="1"/>
  <c r="O257" i="21"/>
  <c r="L257" i="21"/>
  <c r="I257" i="21"/>
  <c r="F257" i="21"/>
  <c r="C257" i="21" s="1"/>
  <c r="O256" i="21"/>
  <c r="L256" i="21"/>
  <c r="I256" i="21"/>
  <c r="C256" i="21" s="1"/>
  <c r="F256" i="21"/>
  <c r="O255" i="21"/>
  <c r="N255" i="21"/>
  <c r="N254" i="21" s="1"/>
  <c r="O254" i="21" s="1"/>
  <c r="M255" i="21"/>
  <c r="K255" i="21"/>
  <c r="K254" i="21" s="1"/>
  <c r="J255" i="21"/>
  <c r="J254" i="21" s="1"/>
  <c r="L254" i="21" s="1"/>
  <c r="H255" i="21"/>
  <c r="G255" i="21"/>
  <c r="G254" i="21" s="1"/>
  <c r="I254" i="21" s="1"/>
  <c r="F255" i="21"/>
  <c r="E255" i="21"/>
  <c r="D255" i="21"/>
  <c r="M254" i="21"/>
  <c r="H254" i="21"/>
  <c r="E254" i="21"/>
  <c r="D254" i="21"/>
  <c r="F254" i="21" s="1"/>
  <c r="O253" i="21"/>
  <c r="L253" i="21"/>
  <c r="I253" i="21"/>
  <c r="F253" i="21"/>
  <c r="C253" i="21" s="1"/>
  <c r="O252" i="21"/>
  <c r="L252" i="21"/>
  <c r="I252" i="21"/>
  <c r="C252" i="21" s="1"/>
  <c r="F252" i="21"/>
  <c r="O251" i="21"/>
  <c r="L251" i="21"/>
  <c r="I251" i="21"/>
  <c r="F251" i="21"/>
  <c r="C251" i="21"/>
  <c r="O250" i="21"/>
  <c r="L250" i="21"/>
  <c r="I250" i="21"/>
  <c r="F250" i="21"/>
  <c r="C250" i="21" s="1"/>
  <c r="N249" i="21"/>
  <c r="M249" i="21"/>
  <c r="O249" i="21" s="1"/>
  <c r="L249" i="21"/>
  <c r="K249" i="21"/>
  <c r="J249" i="21"/>
  <c r="I249" i="21"/>
  <c r="H249" i="21"/>
  <c r="G249" i="21"/>
  <c r="E249" i="21"/>
  <c r="D249" i="21"/>
  <c r="F249" i="21" s="1"/>
  <c r="C249" i="21" s="1"/>
  <c r="O248" i="21"/>
  <c r="L248" i="21"/>
  <c r="I248" i="21"/>
  <c r="C248" i="21" s="1"/>
  <c r="F248" i="21"/>
  <c r="O247" i="21"/>
  <c r="L247" i="21"/>
  <c r="I247" i="21"/>
  <c r="F247" i="21"/>
  <c r="C247" i="21"/>
  <c r="O246" i="21"/>
  <c r="L246" i="21"/>
  <c r="I246" i="21"/>
  <c r="F246" i="21"/>
  <c r="C246" i="21" s="1"/>
  <c r="O245" i="21"/>
  <c r="L245" i="21"/>
  <c r="I245" i="21"/>
  <c r="F245" i="21"/>
  <c r="C245" i="21" s="1"/>
  <c r="O244" i="21"/>
  <c r="L244" i="21"/>
  <c r="I244" i="21"/>
  <c r="C244" i="21" s="1"/>
  <c r="F244" i="21"/>
  <c r="O243" i="21"/>
  <c r="L243" i="21"/>
  <c r="I243" i="21"/>
  <c r="F243" i="21"/>
  <c r="C243" i="21"/>
  <c r="O242" i="21"/>
  <c r="L242" i="21"/>
  <c r="I242" i="21"/>
  <c r="F242" i="21"/>
  <c r="C242" i="21" s="1"/>
  <c r="N241" i="21"/>
  <c r="M241" i="21"/>
  <c r="O241" i="21" s="1"/>
  <c r="L241" i="21"/>
  <c r="K241" i="21"/>
  <c r="J241" i="21"/>
  <c r="I241" i="21"/>
  <c r="H241" i="21"/>
  <c r="G241" i="21"/>
  <c r="E241" i="21"/>
  <c r="D241" i="21"/>
  <c r="F241" i="21" s="1"/>
  <c r="C241" i="21" s="1"/>
  <c r="O240" i="21"/>
  <c r="L240" i="21"/>
  <c r="I240" i="21"/>
  <c r="C240" i="21" s="1"/>
  <c r="F240" i="21"/>
  <c r="O239" i="21"/>
  <c r="L239" i="21"/>
  <c r="I239" i="21"/>
  <c r="F239" i="21"/>
  <c r="C239" i="21"/>
  <c r="O238" i="21"/>
  <c r="N238" i="21"/>
  <c r="M238" i="21"/>
  <c r="L238" i="21"/>
  <c r="K238" i="21"/>
  <c r="J238" i="21"/>
  <c r="H238" i="21"/>
  <c r="G238" i="21"/>
  <c r="I238" i="21" s="1"/>
  <c r="E238" i="21"/>
  <c r="D238" i="21"/>
  <c r="F238" i="21" s="1"/>
  <c r="C238" i="21" s="1"/>
  <c r="O237" i="21"/>
  <c r="L237" i="21"/>
  <c r="I237" i="21"/>
  <c r="F237" i="21"/>
  <c r="C237" i="21" s="1"/>
  <c r="N236" i="21"/>
  <c r="N234" i="21" s="1"/>
  <c r="N233" i="21" s="1"/>
  <c r="M236" i="21"/>
  <c r="O236" i="21" s="1"/>
  <c r="K236" i="21"/>
  <c r="J236" i="21"/>
  <c r="L236" i="21" s="1"/>
  <c r="I236" i="21"/>
  <c r="H236" i="21"/>
  <c r="G236" i="21"/>
  <c r="F236" i="21"/>
  <c r="C236" i="21" s="1"/>
  <c r="E236" i="21"/>
  <c r="E234" i="21" s="1"/>
  <c r="E233" i="21" s="1"/>
  <c r="D236" i="21"/>
  <c r="O235" i="21"/>
  <c r="L235" i="21"/>
  <c r="I235" i="21"/>
  <c r="F235" i="21"/>
  <c r="C235" i="21"/>
  <c r="K234" i="21"/>
  <c r="K233" i="21" s="1"/>
  <c r="H234" i="21"/>
  <c r="H233" i="21" s="1"/>
  <c r="G234" i="21"/>
  <c r="D234" i="21"/>
  <c r="D233" i="21" s="1"/>
  <c r="O232" i="21"/>
  <c r="L232" i="21"/>
  <c r="I232" i="21"/>
  <c r="C232" i="21" s="1"/>
  <c r="F232" i="21"/>
  <c r="O231" i="21"/>
  <c r="L231" i="21"/>
  <c r="I231" i="21"/>
  <c r="F231" i="21"/>
  <c r="C231" i="21"/>
  <c r="O230" i="21"/>
  <c r="N230" i="21"/>
  <c r="M230" i="21"/>
  <c r="L230" i="21"/>
  <c r="K230" i="21"/>
  <c r="J230" i="21"/>
  <c r="H230" i="21"/>
  <c r="G230" i="21"/>
  <c r="I230" i="21" s="1"/>
  <c r="E230" i="21"/>
  <c r="D230" i="21"/>
  <c r="F230" i="21" s="1"/>
  <c r="O229" i="21"/>
  <c r="L229" i="21"/>
  <c r="I229" i="21"/>
  <c r="F229" i="21"/>
  <c r="C229" i="21" s="1"/>
  <c r="O228" i="21"/>
  <c r="L228" i="21"/>
  <c r="I228" i="21"/>
  <c r="C228" i="21" s="1"/>
  <c r="F228" i="21"/>
  <c r="O227" i="21"/>
  <c r="L227" i="21"/>
  <c r="I227" i="21"/>
  <c r="F227" i="21"/>
  <c r="C227" i="21"/>
  <c r="O226" i="21"/>
  <c r="L226" i="21"/>
  <c r="I226" i="21"/>
  <c r="F226" i="21"/>
  <c r="C226" i="21" s="1"/>
  <c r="O225" i="21"/>
  <c r="L225" i="21"/>
  <c r="I225" i="21"/>
  <c r="F225" i="21"/>
  <c r="C225" i="21" s="1"/>
  <c r="O224" i="21"/>
  <c r="L224" i="21"/>
  <c r="I224" i="21"/>
  <c r="C224" i="21" s="1"/>
  <c r="F224" i="21"/>
  <c r="O223" i="21"/>
  <c r="L223" i="21"/>
  <c r="I223" i="21"/>
  <c r="F223" i="21"/>
  <c r="C223" i="21"/>
  <c r="O222" i="21"/>
  <c r="L222" i="21"/>
  <c r="I222" i="21"/>
  <c r="F222" i="21"/>
  <c r="C222" i="21" s="1"/>
  <c r="O221" i="21"/>
  <c r="L221" i="21"/>
  <c r="I221" i="21"/>
  <c r="F221" i="21"/>
  <c r="C221" i="21" s="1"/>
  <c r="O220" i="21"/>
  <c r="L220" i="21"/>
  <c r="I220" i="21"/>
  <c r="C220" i="21" s="1"/>
  <c r="F220" i="21"/>
  <c r="O219" i="21"/>
  <c r="N219" i="21"/>
  <c r="M219" i="21"/>
  <c r="K219" i="21"/>
  <c r="J219" i="21"/>
  <c r="L219" i="21" s="1"/>
  <c r="C219" i="21" s="1"/>
  <c r="H219" i="21"/>
  <c r="G219" i="21"/>
  <c r="I219" i="21" s="1"/>
  <c r="F219" i="21"/>
  <c r="E219" i="21"/>
  <c r="D219" i="21"/>
  <c r="O218" i="21"/>
  <c r="L218" i="21"/>
  <c r="I218" i="21"/>
  <c r="F218" i="21"/>
  <c r="C218" i="21" s="1"/>
  <c r="O217" i="21"/>
  <c r="L217" i="21"/>
  <c r="I217" i="21"/>
  <c r="F217" i="21"/>
  <c r="C217" i="21" s="1"/>
  <c r="O216" i="21"/>
  <c r="L216" i="21"/>
  <c r="I216" i="21"/>
  <c r="F216" i="21"/>
  <c r="O215" i="21"/>
  <c r="L215" i="21"/>
  <c r="I215" i="21"/>
  <c r="F215" i="21"/>
  <c r="C215" i="21"/>
  <c r="O214" i="21"/>
  <c r="L214" i="21"/>
  <c r="I214" i="21"/>
  <c r="F214" i="21"/>
  <c r="C214" i="21" s="1"/>
  <c r="O213" i="21"/>
  <c r="L213" i="21"/>
  <c r="I213" i="21"/>
  <c r="F213" i="21"/>
  <c r="O212" i="21"/>
  <c r="L212" i="21"/>
  <c r="I212" i="21"/>
  <c r="C212" i="21" s="1"/>
  <c r="F212" i="21"/>
  <c r="O211" i="21"/>
  <c r="L211" i="21"/>
  <c r="I211" i="21"/>
  <c r="F211" i="21"/>
  <c r="C211" i="21"/>
  <c r="O210" i="21"/>
  <c r="L210" i="21"/>
  <c r="I210" i="21"/>
  <c r="F210" i="21"/>
  <c r="C210" i="21" s="1"/>
  <c r="O209" i="21"/>
  <c r="L209" i="21"/>
  <c r="I209" i="21"/>
  <c r="F209" i="21"/>
  <c r="C209" i="21" s="1"/>
  <c r="N208" i="21"/>
  <c r="N207" i="21" s="1"/>
  <c r="M208" i="21"/>
  <c r="M207" i="21" s="1"/>
  <c r="O207" i="21" s="1"/>
  <c r="K208" i="21"/>
  <c r="J208" i="21"/>
  <c r="I208" i="21"/>
  <c r="H208" i="21"/>
  <c r="G208" i="21"/>
  <c r="F208" i="21"/>
  <c r="E208" i="21"/>
  <c r="E207" i="21" s="1"/>
  <c r="D208" i="21"/>
  <c r="K207" i="21"/>
  <c r="H207" i="21"/>
  <c r="G207" i="21"/>
  <c r="I207" i="21" s="1"/>
  <c r="D207" i="21"/>
  <c r="F207" i="21" s="1"/>
  <c r="O206" i="21"/>
  <c r="L206" i="21"/>
  <c r="I206" i="21"/>
  <c r="F206" i="21"/>
  <c r="C206" i="21" s="1"/>
  <c r="O205" i="21"/>
  <c r="L205" i="21"/>
  <c r="I205" i="21"/>
  <c r="F205" i="21"/>
  <c r="C205" i="21" s="1"/>
  <c r="O204" i="21"/>
  <c r="L204" i="21"/>
  <c r="C204" i="21" s="1"/>
  <c r="I204" i="21"/>
  <c r="F204" i="21"/>
  <c r="O203" i="21"/>
  <c r="L203" i="21"/>
  <c r="I203" i="21"/>
  <c r="F203" i="21"/>
  <c r="C203" i="21" s="1"/>
  <c r="O202" i="21"/>
  <c r="L202" i="21"/>
  <c r="I202" i="21"/>
  <c r="F202" i="21"/>
  <c r="N201" i="21"/>
  <c r="M201" i="21"/>
  <c r="K201" i="21"/>
  <c r="J201" i="21"/>
  <c r="L201" i="21" s="1"/>
  <c r="I201" i="21"/>
  <c r="H201" i="21"/>
  <c r="G201" i="21"/>
  <c r="E201" i="21"/>
  <c r="E199" i="21" s="1"/>
  <c r="D201" i="21"/>
  <c r="O200" i="21"/>
  <c r="L200" i="21"/>
  <c r="I200" i="21"/>
  <c r="F200" i="21"/>
  <c r="C200" i="21"/>
  <c r="N199" i="21"/>
  <c r="N198" i="21" s="1"/>
  <c r="N197" i="21" s="1"/>
  <c r="K199" i="21"/>
  <c r="K198" i="21" s="1"/>
  <c r="K197" i="21" s="1"/>
  <c r="J199" i="21"/>
  <c r="H199" i="21"/>
  <c r="G199" i="21"/>
  <c r="G198" i="21" s="1"/>
  <c r="F199" i="21"/>
  <c r="D199" i="21"/>
  <c r="H198" i="21"/>
  <c r="H197" i="21" s="1"/>
  <c r="E198" i="21"/>
  <c r="D198" i="21"/>
  <c r="E197" i="21"/>
  <c r="O196" i="21"/>
  <c r="L196" i="21"/>
  <c r="I196" i="21"/>
  <c r="C196" i="21" s="1"/>
  <c r="F196" i="21"/>
  <c r="N195" i="21"/>
  <c r="N194" i="21" s="1"/>
  <c r="M195" i="21"/>
  <c r="K195" i="21"/>
  <c r="J195" i="21"/>
  <c r="J194" i="21" s="1"/>
  <c r="L194" i="21" s="1"/>
  <c r="H195" i="21"/>
  <c r="G195" i="21"/>
  <c r="I195" i="21" s="1"/>
  <c r="F195" i="21"/>
  <c r="E195" i="21"/>
  <c r="D195" i="21"/>
  <c r="M194" i="21"/>
  <c r="O194" i="21" s="1"/>
  <c r="K194" i="21"/>
  <c r="H194" i="21"/>
  <c r="E194" i="21"/>
  <c r="E190" i="21" s="1"/>
  <c r="D194" i="21"/>
  <c r="O193" i="21"/>
  <c r="L193" i="21"/>
  <c r="I193" i="21"/>
  <c r="F193" i="21"/>
  <c r="C193" i="21" s="1"/>
  <c r="O192" i="21"/>
  <c r="L192" i="21"/>
  <c r="I192" i="21"/>
  <c r="C192" i="21" s="1"/>
  <c r="F192" i="21"/>
  <c r="O191" i="21"/>
  <c r="N191" i="21"/>
  <c r="M191" i="21"/>
  <c r="K191" i="21"/>
  <c r="K190" i="21" s="1"/>
  <c r="J191" i="21"/>
  <c r="L191" i="21" s="1"/>
  <c r="H191" i="21"/>
  <c r="H190" i="21" s="1"/>
  <c r="G191" i="21"/>
  <c r="E191" i="21"/>
  <c r="D191" i="21"/>
  <c r="F191" i="21" s="1"/>
  <c r="O189" i="21"/>
  <c r="L189" i="21"/>
  <c r="I189" i="21"/>
  <c r="F189" i="21"/>
  <c r="O188" i="21"/>
  <c r="L188" i="21"/>
  <c r="I188" i="21"/>
  <c r="F188" i="21"/>
  <c r="C188" i="21"/>
  <c r="N187" i="21"/>
  <c r="M187" i="21"/>
  <c r="O187" i="21" s="1"/>
  <c r="L187" i="21"/>
  <c r="K187" i="21"/>
  <c r="J187" i="21"/>
  <c r="H187" i="21"/>
  <c r="I187" i="21" s="1"/>
  <c r="G187" i="21"/>
  <c r="E187" i="21"/>
  <c r="D187" i="21"/>
  <c r="F187" i="21" s="1"/>
  <c r="O186" i="21"/>
  <c r="L186" i="21"/>
  <c r="I186" i="21"/>
  <c r="C186" i="21" s="1"/>
  <c r="F186" i="21"/>
  <c r="O185" i="21"/>
  <c r="L185" i="21"/>
  <c r="I185" i="21"/>
  <c r="F185" i="21"/>
  <c r="C185" i="21" s="1"/>
  <c r="O184" i="21"/>
  <c r="L184" i="21"/>
  <c r="I184" i="21"/>
  <c r="F184" i="21"/>
  <c r="C184" i="21"/>
  <c r="O183" i="21"/>
  <c r="L183" i="21"/>
  <c r="I183" i="21"/>
  <c r="F183" i="21"/>
  <c r="C183" i="21" s="1"/>
  <c r="N182" i="21"/>
  <c r="M182" i="21"/>
  <c r="O182" i="21" s="1"/>
  <c r="K182" i="21"/>
  <c r="J182" i="21"/>
  <c r="L182" i="21" s="1"/>
  <c r="I182" i="21"/>
  <c r="H182" i="21"/>
  <c r="G182" i="21"/>
  <c r="E182" i="21"/>
  <c r="F182" i="21" s="1"/>
  <c r="C182" i="21" s="1"/>
  <c r="D182" i="21"/>
  <c r="O181" i="21"/>
  <c r="L181" i="21"/>
  <c r="I181" i="21"/>
  <c r="F181" i="21"/>
  <c r="C181" i="21" s="1"/>
  <c r="O180" i="21"/>
  <c r="L180" i="21"/>
  <c r="I180" i="21"/>
  <c r="F180" i="21"/>
  <c r="C180" i="21"/>
  <c r="O179" i="21"/>
  <c r="L179" i="21"/>
  <c r="I179" i="21"/>
  <c r="F179" i="21"/>
  <c r="C179" i="21" s="1"/>
  <c r="N178" i="21"/>
  <c r="M178" i="21"/>
  <c r="O178" i="21" s="1"/>
  <c r="K178" i="21"/>
  <c r="K177" i="21" s="1"/>
  <c r="K176" i="21" s="1"/>
  <c r="J178" i="21"/>
  <c r="L178" i="21" s="1"/>
  <c r="I178" i="21"/>
  <c r="H178" i="21"/>
  <c r="G178" i="21"/>
  <c r="G177" i="21" s="1"/>
  <c r="E178" i="21"/>
  <c r="F178" i="21" s="1"/>
  <c r="D178" i="21"/>
  <c r="N177" i="21"/>
  <c r="N176" i="21" s="1"/>
  <c r="J177" i="21"/>
  <c r="L177" i="21" s="1"/>
  <c r="H177" i="21"/>
  <c r="H176" i="21" s="1"/>
  <c r="D177" i="21"/>
  <c r="D176" i="21" s="1"/>
  <c r="O175" i="21"/>
  <c r="L175" i="21"/>
  <c r="I175" i="21"/>
  <c r="F175" i="21"/>
  <c r="C175" i="21" s="1"/>
  <c r="O174" i="21"/>
  <c r="L174" i="21"/>
  <c r="I174" i="21"/>
  <c r="C174" i="21" s="1"/>
  <c r="F174" i="21"/>
  <c r="O173" i="21"/>
  <c r="L173" i="21"/>
  <c r="I173" i="21"/>
  <c r="F173" i="21"/>
  <c r="C173" i="21" s="1"/>
  <c r="O172" i="21"/>
  <c r="L172" i="21"/>
  <c r="I172" i="21"/>
  <c r="F172" i="21"/>
  <c r="C172" i="21"/>
  <c r="O171" i="21"/>
  <c r="L171" i="21"/>
  <c r="I171" i="21"/>
  <c r="F171" i="21"/>
  <c r="C171" i="21" s="1"/>
  <c r="O170" i="21"/>
  <c r="L170" i="21"/>
  <c r="I170" i="21"/>
  <c r="C170" i="21" s="1"/>
  <c r="F170" i="21"/>
  <c r="N169" i="21"/>
  <c r="O169" i="21" s="1"/>
  <c r="M169" i="21"/>
  <c r="K169" i="21"/>
  <c r="J169" i="21"/>
  <c r="L169" i="21" s="1"/>
  <c r="H169" i="21"/>
  <c r="H168" i="21" s="1"/>
  <c r="G169" i="21"/>
  <c r="I169" i="21" s="1"/>
  <c r="F169" i="21"/>
  <c r="E169" i="21"/>
  <c r="D169" i="21"/>
  <c r="D168" i="21" s="1"/>
  <c r="F168" i="21" s="1"/>
  <c r="M168" i="21"/>
  <c r="K168" i="21"/>
  <c r="G168" i="21"/>
  <c r="I168" i="21" s="1"/>
  <c r="E168" i="21"/>
  <c r="O167" i="21"/>
  <c r="L167" i="21"/>
  <c r="I167" i="21"/>
  <c r="F167" i="21"/>
  <c r="C167" i="21" s="1"/>
  <c r="O166" i="21"/>
  <c r="L166" i="21"/>
  <c r="I166" i="21"/>
  <c r="C166" i="21" s="1"/>
  <c r="F166" i="21"/>
  <c r="O165" i="21"/>
  <c r="L165" i="21"/>
  <c r="I165" i="21"/>
  <c r="F165" i="21"/>
  <c r="C165" i="21" s="1"/>
  <c r="O164" i="21"/>
  <c r="L164" i="21"/>
  <c r="I164" i="21"/>
  <c r="F164" i="21"/>
  <c r="C164" i="21"/>
  <c r="N163" i="21"/>
  <c r="M163" i="21"/>
  <c r="O163" i="21" s="1"/>
  <c r="L163" i="21"/>
  <c r="K163" i="21"/>
  <c r="J163" i="21"/>
  <c r="H163" i="21"/>
  <c r="G163" i="21"/>
  <c r="I163" i="21" s="1"/>
  <c r="E163" i="21"/>
  <c r="D163" i="21"/>
  <c r="F163" i="21" s="1"/>
  <c r="O162" i="21"/>
  <c r="L162" i="21"/>
  <c r="I162" i="21"/>
  <c r="C162" i="21" s="1"/>
  <c r="F162" i="21"/>
  <c r="O161" i="21"/>
  <c r="L161" i="21"/>
  <c r="I161" i="21"/>
  <c r="F161" i="21"/>
  <c r="C161" i="21" s="1"/>
  <c r="O160" i="21"/>
  <c r="L160" i="21"/>
  <c r="I160" i="21"/>
  <c r="F160" i="21"/>
  <c r="C160" i="21"/>
  <c r="O159" i="21"/>
  <c r="L159" i="21"/>
  <c r="I159" i="21"/>
  <c r="F159" i="21"/>
  <c r="C159" i="21" s="1"/>
  <c r="O158" i="21"/>
  <c r="L158" i="21"/>
  <c r="I158" i="21"/>
  <c r="C158" i="21" s="1"/>
  <c r="F158" i="21"/>
  <c r="O157" i="21"/>
  <c r="L157" i="21"/>
  <c r="I157" i="21"/>
  <c r="F157" i="21"/>
  <c r="C157" i="21" s="1"/>
  <c r="O156" i="21"/>
  <c r="L156" i="21"/>
  <c r="I156" i="21"/>
  <c r="F156" i="21"/>
  <c r="C156" i="21"/>
  <c r="O155" i="21"/>
  <c r="L155" i="21"/>
  <c r="I155" i="21"/>
  <c r="F155" i="21"/>
  <c r="C155" i="21" s="1"/>
  <c r="N154" i="21"/>
  <c r="M154" i="21"/>
  <c r="O154" i="21" s="1"/>
  <c r="K154" i="21"/>
  <c r="J154" i="21"/>
  <c r="L154" i="21" s="1"/>
  <c r="I154" i="21"/>
  <c r="H154" i="21"/>
  <c r="G154" i="21"/>
  <c r="E154" i="21"/>
  <c r="D154" i="21"/>
  <c r="F154" i="21" s="1"/>
  <c r="C154" i="21" s="1"/>
  <c r="O153" i="21"/>
  <c r="L153" i="21"/>
  <c r="I153" i="21"/>
  <c r="F153" i="21"/>
  <c r="C153" i="21" s="1"/>
  <c r="O152" i="21"/>
  <c r="L152" i="21"/>
  <c r="I152" i="21"/>
  <c r="F152" i="21"/>
  <c r="C152" i="21"/>
  <c r="O151" i="21"/>
  <c r="L151" i="21"/>
  <c r="I151" i="21"/>
  <c r="F151" i="21"/>
  <c r="C151" i="21" s="1"/>
  <c r="O150" i="21"/>
  <c r="L150" i="21"/>
  <c r="I150" i="21"/>
  <c r="C150" i="21" s="1"/>
  <c r="F150" i="21"/>
  <c r="O149" i="21"/>
  <c r="L149" i="21"/>
  <c r="I149" i="21"/>
  <c r="F149" i="21"/>
  <c r="C149" i="21" s="1"/>
  <c r="O148" i="21"/>
  <c r="L148" i="21"/>
  <c r="I148" i="21"/>
  <c r="F148" i="21"/>
  <c r="C148" i="21"/>
  <c r="N147" i="21"/>
  <c r="M147" i="21"/>
  <c r="O147" i="21" s="1"/>
  <c r="L147" i="21"/>
  <c r="K147" i="21"/>
  <c r="J147" i="21"/>
  <c r="H147" i="21"/>
  <c r="G147" i="21"/>
  <c r="I147" i="21" s="1"/>
  <c r="E147" i="21"/>
  <c r="D147" i="21"/>
  <c r="F147" i="21" s="1"/>
  <c r="O146" i="21"/>
  <c r="L146" i="21"/>
  <c r="I146" i="21"/>
  <c r="C146" i="21" s="1"/>
  <c r="F146" i="21"/>
  <c r="O145" i="21"/>
  <c r="L145" i="21"/>
  <c r="I145" i="21"/>
  <c r="F145" i="21"/>
  <c r="C145" i="21" s="1"/>
  <c r="O144" i="21"/>
  <c r="N144" i="21"/>
  <c r="M144" i="21"/>
  <c r="K144" i="21"/>
  <c r="J144" i="21"/>
  <c r="L144" i="21" s="1"/>
  <c r="H144" i="21"/>
  <c r="G144" i="21"/>
  <c r="I144" i="21" s="1"/>
  <c r="E144" i="21"/>
  <c r="F144" i="21" s="1"/>
  <c r="D144" i="21"/>
  <c r="O143" i="21"/>
  <c r="L143" i="21"/>
  <c r="I143" i="21"/>
  <c r="F143" i="21"/>
  <c r="C143" i="21" s="1"/>
  <c r="O142" i="21"/>
  <c r="L142" i="21"/>
  <c r="I142" i="21"/>
  <c r="C142" i="21" s="1"/>
  <c r="F142" i="21"/>
  <c r="O141" i="21"/>
  <c r="L141" i="21"/>
  <c r="I141" i="21"/>
  <c r="F141" i="21"/>
  <c r="C141" i="21" s="1"/>
  <c r="O140" i="21"/>
  <c r="L140" i="21"/>
  <c r="I140" i="21"/>
  <c r="F140" i="21"/>
  <c r="C140" i="21"/>
  <c r="N139" i="21"/>
  <c r="O139" i="21" s="1"/>
  <c r="M139" i="21"/>
  <c r="L139" i="21"/>
  <c r="K139" i="21"/>
  <c r="J139" i="21"/>
  <c r="H139" i="21"/>
  <c r="H133" i="21" s="1"/>
  <c r="G139" i="21"/>
  <c r="I139" i="21" s="1"/>
  <c r="E139" i="21"/>
  <c r="D139" i="21"/>
  <c r="F139" i="21" s="1"/>
  <c r="C139" i="21" s="1"/>
  <c r="O138" i="21"/>
  <c r="L138" i="21"/>
  <c r="I138" i="21"/>
  <c r="C138" i="21" s="1"/>
  <c r="F138" i="21"/>
  <c r="O137" i="21"/>
  <c r="L137" i="21"/>
  <c r="I137" i="21"/>
  <c r="F137" i="21"/>
  <c r="C137" i="21" s="1"/>
  <c r="O136" i="21"/>
  <c r="L136" i="21"/>
  <c r="I136" i="21"/>
  <c r="F136" i="21"/>
  <c r="C136" i="21"/>
  <c r="O135" i="21"/>
  <c r="L135" i="21"/>
  <c r="I135" i="21"/>
  <c r="F135" i="21"/>
  <c r="C135" i="21" s="1"/>
  <c r="N134" i="21"/>
  <c r="M134" i="21"/>
  <c r="O134" i="21" s="1"/>
  <c r="K134" i="21"/>
  <c r="K133" i="21" s="1"/>
  <c r="J134" i="21"/>
  <c r="I134" i="21"/>
  <c r="H134" i="21"/>
  <c r="G134" i="21"/>
  <c r="G133" i="21" s="1"/>
  <c r="I133" i="21" s="1"/>
  <c r="E134" i="21"/>
  <c r="E133" i="21" s="1"/>
  <c r="D134" i="21"/>
  <c r="F134" i="21" s="1"/>
  <c r="N133" i="21"/>
  <c r="J133" i="21"/>
  <c r="L133" i="21" s="1"/>
  <c r="O132" i="21"/>
  <c r="L132" i="21"/>
  <c r="I132" i="21"/>
  <c r="F132" i="21"/>
  <c r="C132" i="21"/>
  <c r="N131" i="21"/>
  <c r="M131" i="21"/>
  <c r="O131" i="21" s="1"/>
  <c r="L131" i="21"/>
  <c r="K131" i="21"/>
  <c r="J131" i="21"/>
  <c r="H131" i="21"/>
  <c r="G131" i="21"/>
  <c r="I131" i="21" s="1"/>
  <c r="E131" i="21"/>
  <c r="D131" i="21"/>
  <c r="F131" i="21" s="1"/>
  <c r="O130" i="21"/>
  <c r="L130" i="21"/>
  <c r="I130" i="21"/>
  <c r="C130" i="21" s="1"/>
  <c r="F130" i="21"/>
  <c r="O129" i="21"/>
  <c r="L129" i="21"/>
  <c r="I129" i="21"/>
  <c r="F129" i="21"/>
  <c r="C129" i="21" s="1"/>
  <c r="O128" i="21"/>
  <c r="L128" i="21"/>
  <c r="I128" i="21"/>
  <c r="F128" i="21"/>
  <c r="C128" i="21"/>
  <c r="O127" i="21"/>
  <c r="L127" i="21"/>
  <c r="I127" i="21"/>
  <c r="F127" i="21"/>
  <c r="C127" i="21" s="1"/>
  <c r="O126" i="21"/>
  <c r="L126" i="21"/>
  <c r="I126" i="21"/>
  <c r="C126" i="21" s="1"/>
  <c r="F126" i="21"/>
  <c r="N125" i="21"/>
  <c r="M125" i="21"/>
  <c r="O125" i="21" s="1"/>
  <c r="K125" i="21"/>
  <c r="J125" i="21"/>
  <c r="L125" i="21" s="1"/>
  <c r="H125" i="21"/>
  <c r="I125" i="21" s="1"/>
  <c r="G125" i="21"/>
  <c r="F125" i="21"/>
  <c r="E125" i="21"/>
  <c r="D125" i="21"/>
  <c r="O124" i="21"/>
  <c r="L124" i="21"/>
  <c r="I124" i="21"/>
  <c r="F124" i="21"/>
  <c r="C124" i="21"/>
  <c r="O123" i="21"/>
  <c r="L123" i="21"/>
  <c r="I123" i="21"/>
  <c r="F123" i="21"/>
  <c r="C123" i="21" s="1"/>
  <c r="O122" i="21"/>
  <c r="L122" i="21"/>
  <c r="I122" i="21"/>
  <c r="C122" i="21" s="1"/>
  <c r="F122" i="21"/>
  <c r="O121" i="21"/>
  <c r="L121" i="21"/>
  <c r="I121" i="21"/>
  <c r="F121" i="21"/>
  <c r="C121" i="21" s="1"/>
  <c r="O120" i="21"/>
  <c r="L120" i="21"/>
  <c r="I120" i="21"/>
  <c r="F120" i="21"/>
  <c r="C120" i="21"/>
  <c r="N119" i="21"/>
  <c r="O119" i="21" s="1"/>
  <c r="M119" i="21"/>
  <c r="L119" i="21"/>
  <c r="K119" i="21"/>
  <c r="J119" i="21"/>
  <c r="H119" i="21"/>
  <c r="G119" i="21"/>
  <c r="E119" i="21"/>
  <c r="D119" i="21"/>
  <c r="F119" i="21" s="1"/>
  <c r="O118" i="21"/>
  <c r="L118" i="21"/>
  <c r="I118" i="21"/>
  <c r="C118" i="21" s="1"/>
  <c r="F118" i="21"/>
  <c r="O117" i="21"/>
  <c r="L117" i="21"/>
  <c r="I117" i="21"/>
  <c r="F117" i="21"/>
  <c r="O116" i="21"/>
  <c r="L116" i="21"/>
  <c r="I116" i="21"/>
  <c r="F116" i="21"/>
  <c r="C116" i="21"/>
  <c r="N115" i="21"/>
  <c r="O115" i="21" s="1"/>
  <c r="M115" i="21"/>
  <c r="L115" i="21"/>
  <c r="K115" i="21"/>
  <c r="J115" i="21"/>
  <c r="H115" i="21"/>
  <c r="G115" i="21"/>
  <c r="E115" i="21"/>
  <c r="D115" i="21"/>
  <c r="F115" i="21" s="1"/>
  <c r="O114" i="21"/>
  <c r="L114" i="21"/>
  <c r="I114" i="21"/>
  <c r="C114" i="21" s="1"/>
  <c r="F114" i="21"/>
  <c r="O113" i="21"/>
  <c r="L113" i="21"/>
  <c r="I113" i="21"/>
  <c r="F113" i="21"/>
  <c r="C113" i="21" s="1"/>
  <c r="O112" i="21"/>
  <c r="L112" i="21"/>
  <c r="I112" i="21"/>
  <c r="F112" i="21"/>
  <c r="C112" i="21"/>
  <c r="O111" i="21"/>
  <c r="L111" i="21"/>
  <c r="I111" i="21"/>
  <c r="F111" i="21"/>
  <c r="C111" i="21" s="1"/>
  <c r="O110" i="21"/>
  <c r="L110" i="21"/>
  <c r="I110" i="21"/>
  <c r="C110" i="21" s="1"/>
  <c r="F110" i="21"/>
  <c r="O109" i="21"/>
  <c r="L109" i="21"/>
  <c r="I109" i="21"/>
  <c r="F109" i="21"/>
  <c r="O108" i="21"/>
  <c r="L108" i="21"/>
  <c r="I108" i="21"/>
  <c r="F108" i="21"/>
  <c r="C108" i="21"/>
  <c r="O107" i="21"/>
  <c r="L107" i="21"/>
  <c r="I107" i="21"/>
  <c r="F107" i="21"/>
  <c r="C107" i="21" s="1"/>
  <c r="N106" i="21"/>
  <c r="M106" i="21"/>
  <c r="O106" i="21" s="1"/>
  <c r="K106" i="21"/>
  <c r="L106" i="21" s="1"/>
  <c r="J106" i="21"/>
  <c r="I106" i="21"/>
  <c r="H106" i="21"/>
  <c r="G106" i="21"/>
  <c r="E106" i="21"/>
  <c r="D106" i="21"/>
  <c r="F106" i="21" s="1"/>
  <c r="C106" i="21" s="1"/>
  <c r="O105" i="21"/>
  <c r="L105" i="21"/>
  <c r="I105" i="21"/>
  <c r="F105" i="21"/>
  <c r="C105" i="21" s="1"/>
  <c r="O104" i="21"/>
  <c r="L104" i="21"/>
  <c r="I104" i="21"/>
  <c r="F104" i="21"/>
  <c r="C104" i="21"/>
  <c r="O103" i="21"/>
  <c r="L103" i="21"/>
  <c r="I103" i="21"/>
  <c r="F103" i="21"/>
  <c r="C103" i="21" s="1"/>
  <c r="O102" i="21"/>
  <c r="L102" i="21"/>
  <c r="I102" i="21"/>
  <c r="C102" i="21" s="1"/>
  <c r="F102" i="21"/>
  <c r="O101" i="21"/>
  <c r="L101" i="21"/>
  <c r="I101" i="21"/>
  <c r="F101" i="21"/>
  <c r="C101" i="21" s="1"/>
  <c r="O100" i="21"/>
  <c r="L100" i="21"/>
  <c r="I100" i="21"/>
  <c r="F100" i="21"/>
  <c r="C100" i="21"/>
  <c r="O99" i="21"/>
  <c r="L99" i="21"/>
  <c r="I99" i="21"/>
  <c r="F99" i="21"/>
  <c r="C99" i="21" s="1"/>
  <c r="N98" i="21"/>
  <c r="M98" i="21"/>
  <c r="O98" i="21" s="1"/>
  <c r="K98" i="21"/>
  <c r="L98" i="21" s="1"/>
  <c r="J98" i="21"/>
  <c r="I98" i="21"/>
  <c r="H98" i="21"/>
  <c r="G98" i="21"/>
  <c r="E98" i="21"/>
  <c r="E86" i="21" s="1"/>
  <c r="D98" i="21"/>
  <c r="O97" i="21"/>
  <c r="L97" i="21"/>
  <c r="I97" i="21"/>
  <c r="F97" i="21"/>
  <c r="O96" i="21"/>
  <c r="L96" i="21"/>
  <c r="I96" i="21"/>
  <c r="F96" i="21"/>
  <c r="C96" i="21"/>
  <c r="O95" i="21"/>
  <c r="L95" i="21"/>
  <c r="I95" i="21"/>
  <c r="F95" i="21"/>
  <c r="C95" i="21" s="1"/>
  <c r="O94" i="21"/>
  <c r="L94" i="21"/>
  <c r="I94" i="21"/>
  <c r="C94" i="21" s="1"/>
  <c r="F94" i="21"/>
  <c r="O93" i="21"/>
  <c r="L93" i="21"/>
  <c r="I93" i="21"/>
  <c r="F93" i="21"/>
  <c r="C93" i="21" s="1"/>
  <c r="O92" i="21"/>
  <c r="N92" i="21"/>
  <c r="M92" i="21"/>
  <c r="K92" i="21"/>
  <c r="K86" i="21" s="1"/>
  <c r="K78" i="21" s="1"/>
  <c r="J92" i="21"/>
  <c r="H92" i="21"/>
  <c r="G92" i="21"/>
  <c r="E92" i="21"/>
  <c r="F92" i="21" s="1"/>
  <c r="D92" i="21"/>
  <c r="O91" i="21"/>
  <c r="L91" i="21"/>
  <c r="I91" i="21"/>
  <c r="F91" i="21"/>
  <c r="C91" i="21" s="1"/>
  <c r="O90" i="21"/>
  <c r="L90" i="21"/>
  <c r="I90" i="21"/>
  <c r="C90" i="21" s="1"/>
  <c r="F90" i="21"/>
  <c r="O89" i="21"/>
  <c r="L89" i="21"/>
  <c r="I89" i="21"/>
  <c r="F89" i="21"/>
  <c r="O88" i="21"/>
  <c r="L88" i="21"/>
  <c r="I88" i="21"/>
  <c r="F88" i="21"/>
  <c r="C88" i="21"/>
  <c r="N87" i="21"/>
  <c r="N86" i="21" s="1"/>
  <c r="M87" i="21"/>
  <c r="L87" i="21"/>
  <c r="K87" i="21"/>
  <c r="J87" i="21"/>
  <c r="J86" i="21" s="1"/>
  <c r="L86" i="21" s="1"/>
  <c r="H87" i="21"/>
  <c r="G87" i="21"/>
  <c r="I87" i="21" s="1"/>
  <c r="E87" i="21"/>
  <c r="D87" i="21"/>
  <c r="O85" i="21"/>
  <c r="L85" i="21"/>
  <c r="I85" i="21"/>
  <c r="F85" i="21"/>
  <c r="O84" i="21"/>
  <c r="L84" i="21"/>
  <c r="I84" i="21"/>
  <c r="F84" i="21"/>
  <c r="C84" i="21"/>
  <c r="N83" i="21"/>
  <c r="O83" i="21" s="1"/>
  <c r="M83" i="21"/>
  <c r="L83" i="21"/>
  <c r="K83" i="21"/>
  <c r="J83" i="21"/>
  <c r="H83" i="21"/>
  <c r="G83" i="21"/>
  <c r="E83" i="21"/>
  <c r="D83" i="21"/>
  <c r="F83" i="21" s="1"/>
  <c r="O82" i="21"/>
  <c r="L82" i="21"/>
  <c r="I82" i="21"/>
  <c r="C82" i="21" s="1"/>
  <c r="F82" i="21"/>
  <c r="O81" i="21"/>
  <c r="L81" i="21"/>
  <c r="I81" i="21"/>
  <c r="F81" i="21"/>
  <c r="N80" i="21"/>
  <c r="M80" i="21"/>
  <c r="M79" i="21" s="1"/>
  <c r="O79" i="21" s="1"/>
  <c r="K80" i="21"/>
  <c r="J80" i="21"/>
  <c r="I80" i="21"/>
  <c r="H80" i="21"/>
  <c r="G80" i="21"/>
  <c r="G79" i="21" s="1"/>
  <c r="E80" i="21"/>
  <c r="F80" i="21" s="1"/>
  <c r="D80" i="21"/>
  <c r="N79" i="21"/>
  <c r="K79" i="21"/>
  <c r="L79" i="21" s="1"/>
  <c r="J79" i="21"/>
  <c r="H79" i="21"/>
  <c r="D79" i="21"/>
  <c r="O77" i="21"/>
  <c r="L77" i="21"/>
  <c r="I77" i="21"/>
  <c r="F77" i="21"/>
  <c r="C77" i="21" s="1"/>
  <c r="O76" i="21"/>
  <c r="L76" i="21"/>
  <c r="I76" i="21"/>
  <c r="F76" i="21"/>
  <c r="C76" i="21"/>
  <c r="O75" i="21"/>
  <c r="L75" i="21"/>
  <c r="I75" i="21"/>
  <c r="F75" i="21"/>
  <c r="C75" i="21" s="1"/>
  <c r="O74" i="21"/>
  <c r="L74" i="21"/>
  <c r="I74" i="21"/>
  <c r="C74" i="21" s="1"/>
  <c r="F74" i="21"/>
  <c r="O73" i="21"/>
  <c r="L73" i="21"/>
  <c r="I73" i="21"/>
  <c r="F73" i="21"/>
  <c r="C73" i="21" s="1"/>
  <c r="O72" i="21"/>
  <c r="N72" i="21"/>
  <c r="N70" i="21" s="1"/>
  <c r="M72" i="21"/>
  <c r="K72" i="21"/>
  <c r="K70" i="21" s="1"/>
  <c r="J72" i="21"/>
  <c r="L72" i="21" s="1"/>
  <c r="H72" i="21"/>
  <c r="G72" i="21"/>
  <c r="I72" i="21" s="1"/>
  <c r="E72" i="21"/>
  <c r="F72" i="21" s="1"/>
  <c r="C72" i="21" s="1"/>
  <c r="D72" i="21"/>
  <c r="O71" i="21"/>
  <c r="L71" i="21"/>
  <c r="I71" i="21"/>
  <c r="F71" i="21"/>
  <c r="C71" i="21" s="1"/>
  <c r="M70" i="21"/>
  <c r="O70" i="21" s="1"/>
  <c r="H70" i="21"/>
  <c r="E70" i="21"/>
  <c r="D70" i="21"/>
  <c r="F70" i="21" s="1"/>
  <c r="O69" i="21"/>
  <c r="L69" i="21"/>
  <c r="I69" i="21"/>
  <c r="F69" i="21"/>
  <c r="C69" i="21" s="1"/>
  <c r="O68" i="21"/>
  <c r="L68" i="21"/>
  <c r="I68" i="21"/>
  <c r="F68" i="21"/>
  <c r="C68" i="21"/>
  <c r="O67" i="21"/>
  <c r="L67" i="21"/>
  <c r="I67" i="21"/>
  <c r="F67" i="21"/>
  <c r="C67" i="21" s="1"/>
  <c r="O66" i="21"/>
  <c r="L66" i="21"/>
  <c r="I66" i="21"/>
  <c r="C66" i="21" s="1"/>
  <c r="F66" i="21"/>
  <c r="O65" i="21"/>
  <c r="L65" i="21"/>
  <c r="I65" i="21"/>
  <c r="F65" i="21"/>
  <c r="C65" i="21" s="1"/>
  <c r="O64" i="21"/>
  <c r="L64" i="21"/>
  <c r="I64" i="21"/>
  <c r="F64" i="21"/>
  <c r="C64" i="21"/>
  <c r="O63" i="21"/>
  <c r="L63" i="21"/>
  <c r="I63" i="21"/>
  <c r="F63" i="21"/>
  <c r="C63" i="21" s="1"/>
  <c r="O62" i="21"/>
  <c r="L62" i="21"/>
  <c r="I62" i="21"/>
  <c r="C62" i="21" s="1"/>
  <c r="F62" i="21"/>
  <c r="N61" i="21"/>
  <c r="M61" i="21"/>
  <c r="O61" i="21" s="1"/>
  <c r="K61" i="21"/>
  <c r="J61" i="21"/>
  <c r="L61" i="21" s="1"/>
  <c r="H61" i="21"/>
  <c r="I61" i="21" s="1"/>
  <c r="G61" i="21"/>
  <c r="F61" i="21"/>
  <c r="E61" i="21"/>
  <c r="D61" i="21"/>
  <c r="O60" i="21"/>
  <c r="L60" i="21"/>
  <c r="I60" i="21"/>
  <c r="F60" i="21"/>
  <c r="C60" i="21"/>
  <c r="O59" i="21"/>
  <c r="L59" i="21"/>
  <c r="I59" i="21"/>
  <c r="F59" i="21"/>
  <c r="C59" i="21" s="1"/>
  <c r="N58" i="21"/>
  <c r="M58" i="21"/>
  <c r="O58" i="21" s="1"/>
  <c r="K58" i="21"/>
  <c r="K57" i="21" s="1"/>
  <c r="K56" i="21" s="1"/>
  <c r="K55" i="21" s="1"/>
  <c r="K54" i="21" s="1"/>
  <c r="K53" i="21" s="1"/>
  <c r="J58" i="21"/>
  <c r="I58" i="21"/>
  <c r="H58" i="21"/>
  <c r="G58" i="21"/>
  <c r="G57" i="21" s="1"/>
  <c r="E58" i="21"/>
  <c r="E57" i="21" s="1"/>
  <c r="D58" i="21"/>
  <c r="F58" i="21" s="1"/>
  <c r="N57" i="21"/>
  <c r="J57" i="21"/>
  <c r="L57" i="21" s="1"/>
  <c r="H57" i="21"/>
  <c r="H56" i="21" s="1"/>
  <c r="D57" i="21"/>
  <c r="D56" i="21" s="1"/>
  <c r="O50" i="21"/>
  <c r="C50" i="21" s="1"/>
  <c r="O49" i="21"/>
  <c r="C49" i="21" s="1"/>
  <c r="O48" i="21"/>
  <c r="C48" i="21" s="1"/>
  <c r="N48" i="21"/>
  <c r="M48" i="21"/>
  <c r="L47" i="21"/>
  <c r="I47" i="21"/>
  <c r="F47" i="21"/>
  <c r="C47" i="21" s="1"/>
  <c r="L46" i="21"/>
  <c r="K46" i="21"/>
  <c r="J46" i="21"/>
  <c r="H46" i="21"/>
  <c r="G46" i="21"/>
  <c r="I46" i="21" s="1"/>
  <c r="E46" i="21"/>
  <c r="D46" i="21"/>
  <c r="F46" i="21" s="1"/>
  <c r="F45" i="21"/>
  <c r="C45" i="21" s="1"/>
  <c r="L44" i="21"/>
  <c r="C44" i="21" s="1"/>
  <c r="L43" i="21"/>
  <c r="C43" i="21" s="1"/>
  <c r="L42" i="21"/>
  <c r="C42" i="21" s="1"/>
  <c r="L41" i="21"/>
  <c r="C41" i="21" s="1"/>
  <c r="L40" i="21"/>
  <c r="C40" i="21" s="1"/>
  <c r="K40" i="21"/>
  <c r="J40" i="21"/>
  <c r="L39" i="21"/>
  <c r="C39" i="21" s="1"/>
  <c r="L38" i="21"/>
  <c r="C38" i="21" s="1"/>
  <c r="L37" i="21"/>
  <c r="C37" i="21" s="1"/>
  <c r="K37" i="21"/>
  <c r="J37" i="21"/>
  <c r="L36" i="21"/>
  <c r="C36" i="21" s="1"/>
  <c r="K35" i="21"/>
  <c r="J35" i="21"/>
  <c r="L35" i="21" s="1"/>
  <c r="C35" i="21" s="1"/>
  <c r="L34" i="21"/>
  <c r="C34" i="21" s="1"/>
  <c r="L33" i="21"/>
  <c r="C33" i="21" s="1"/>
  <c r="L32" i="21"/>
  <c r="C32" i="21" s="1"/>
  <c r="L31" i="21"/>
  <c r="C31" i="21" s="1"/>
  <c r="K31" i="21"/>
  <c r="J31" i="21"/>
  <c r="K30" i="21"/>
  <c r="F29" i="21"/>
  <c r="C29" i="21" s="1"/>
  <c r="I28" i="21"/>
  <c r="F28" i="21"/>
  <c r="C28" i="21"/>
  <c r="O27" i="21"/>
  <c r="L27" i="21"/>
  <c r="I27" i="21"/>
  <c r="F27" i="21"/>
  <c r="C27" i="21" s="1"/>
  <c r="O26" i="21"/>
  <c r="L26" i="21"/>
  <c r="I26" i="21"/>
  <c r="C26" i="21" s="1"/>
  <c r="F26" i="21"/>
  <c r="N25" i="21"/>
  <c r="N290" i="21" s="1"/>
  <c r="N289" i="21" s="1"/>
  <c r="M25" i="21"/>
  <c r="M290" i="21" s="1"/>
  <c r="K25" i="21"/>
  <c r="K290" i="21" s="1"/>
  <c r="K289" i="21" s="1"/>
  <c r="J25" i="21"/>
  <c r="J290" i="21" s="1"/>
  <c r="H25" i="21"/>
  <c r="H290" i="21" s="1"/>
  <c r="H289" i="21" s="1"/>
  <c r="G25" i="21"/>
  <c r="G290" i="21" s="1"/>
  <c r="F25" i="21"/>
  <c r="E25" i="21"/>
  <c r="E290" i="21" s="1"/>
  <c r="E289" i="21" s="1"/>
  <c r="D25" i="21"/>
  <c r="D290" i="21" s="1"/>
  <c r="M24" i="21"/>
  <c r="K24" i="21"/>
  <c r="G24" i="21"/>
  <c r="E24" i="21"/>
  <c r="O299" i="20"/>
  <c r="L299" i="20"/>
  <c r="I299" i="20"/>
  <c r="F299" i="20"/>
  <c r="C299" i="20" s="1"/>
  <c r="O298" i="20"/>
  <c r="L298" i="20"/>
  <c r="I298" i="20"/>
  <c r="C298" i="20" s="1"/>
  <c r="F298" i="20"/>
  <c r="O297" i="20"/>
  <c r="L297" i="20"/>
  <c r="I297" i="20"/>
  <c r="F297" i="20"/>
  <c r="C297" i="20" s="1"/>
  <c r="O296" i="20"/>
  <c r="L296" i="20"/>
  <c r="I296" i="20"/>
  <c r="F296" i="20"/>
  <c r="C296" i="20"/>
  <c r="O295" i="20"/>
  <c r="L295" i="20"/>
  <c r="I295" i="20"/>
  <c r="F295" i="20"/>
  <c r="C295" i="20" s="1"/>
  <c r="O294" i="20"/>
  <c r="L294" i="20"/>
  <c r="I294" i="20"/>
  <c r="C294" i="20" s="1"/>
  <c r="F294" i="20"/>
  <c r="O293" i="20"/>
  <c r="L293" i="20"/>
  <c r="I293" i="20"/>
  <c r="F293" i="20"/>
  <c r="C293" i="20" s="1"/>
  <c r="O292" i="20"/>
  <c r="L292" i="20"/>
  <c r="I292" i="20"/>
  <c r="F292" i="20"/>
  <c r="C292" i="20"/>
  <c r="N291" i="20"/>
  <c r="M291" i="20"/>
  <c r="O291" i="20" s="1"/>
  <c r="L291" i="20"/>
  <c r="K291" i="20"/>
  <c r="J291" i="20"/>
  <c r="H291" i="20"/>
  <c r="G291" i="20"/>
  <c r="I291" i="20" s="1"/>
  <c r="E291" i="20"/>
  <c r="D291" i="20"/>
  <c r="F291" i="20" s="1"/>
  <c r="O286" i="20"/>
  <c r="L286" i="20"/>
  <c r="I286" i="20"/>
  <c r="C286" i="20" s="1"/>
  <c r="F286" i="20"/>
  <c r="O285" i="20"/>
  <c r="L285" i="20"/>
  <c r="I285" i="20"/>
  <c r="F285" i="20"/>
  <c r="C285" i="20" s="1"/>
  <c r="O284" i="20"/>
  <c r="N284" i="20"/>
  <c r="M284" i="20"/>
  <c r="K284" i="20"/>
  <c r="J284" i="20"/>
  <c r="L284" i="20" s="1"/>
  <c r="H284" i="20"/>
  <c r="G284" i="20"/>
  <c r="I284" i="20" s="1"/>
  <c r="E284" i="20"/>
  <c r="D284" i="20"/>
  <c r="O283" i="20"/>
  <c r="L283" i="20"/>
  <c r="I283" i="20"/>
  <c r="F283" i="20"/>
  <c r="C283" i="20" s="1"/>
  <c r="N282" i="20"/>
  <c r="M282" i="20"/>
  <c r="O282" i="20" s="1"/>
  <c r="K282" i="20"/>
  <c r="J282" i="20"/>
  <c r="L282" i="20" s="1"/>
  <c r="I282" i="20"/>
  <c r="H282" i="20"/>
  <c r="G282" i="20"/>
  <c r="E282" i="20"/>
  <c r="D282" i="20"/>
  <c r="F282" i="20" s="1"/>
  <c r="C282" i="20" s="1"/>
  <c r="O281" i="20"/>
  <c r="L281" i="20"/>
  <c r="I281" i="20"/>
  <c r="F281" i="20"/>
  <c r="C281" i="20" s="1"/>
  <c r="O280" i="20"/>
  <c r="O278" i="20" s="1"/>
  <c r="L280" i="20"/>
  <c r="I280" i="20"/>
  <c r="F280" i="20"/>
  <c r="C280" i="20"/>
  <c r="O279" i="20"/>
  <c r="L279" i="20"/>
  <c r="I279" i="20"/>
  <c r="F279" i="20"/>
  <c r="C279" i="20" s="1"/>
  <c r="N278" i="20"/>
  <c r="M278" i="20"/>
  <c r="K278" i="20"/>
  <c r="L278" i="20" s="1"/>
  <c r="J278" i="20"/>
  <c r="I278" i="20"/>
  <c r="H278" i="20"/>
  <c r="G278" i="20"/>
  <c r="E278" i="20"/>
  <c r="D278" i="20"/>
  <c r="F278" i="20" s="1"/>
  <c r="C278" i="20" s="1"/>
  <c r="O277" i="20"/>
  <c r="L277" i="20"/>
  <c r="I277" i="20"/>
  <c r="F277" i="20"/>
  <c r="C277" i="20" s="1"/>
  <c r="O276" i="20"/>
  <c r="L276" i="20"/>
  <c r="I276" i="20"/>
  <c r="F276" i="20"/>
  <c r="C276" i="20"/>
  <c r="O275" i="20"/>
  <c r="L275" i="20"/>
  <c r="I275" i="20"/>
  <c r="F275" i="20"/>
  <c r="C275" i="20" s="1"/>
  <c r="N274" i="20"/>
  <c r="M274" i="20"/>
  <c r="O274" i="20" s="1"/>
  <c r="K274" i="20"/>
  <c r="L274" i="20" s="1"/>
  <c r="J274" i="20"/>
  <c r="I274" i="20"/>
  <c r="H274" i="20"/>
  <c r="G274" i="20"/>
  <c r="E274" i="20"/>
  <c r="E272" i="20" s="1"/>
  <c r="D274" i="20"/>
  <c r="F274" i="20" s="1"/>
  <c r="O273" i="20"/>
  <c r="L273" i="20"/>
  <c r="I273" i="20"/>
  <c r="F273" i="20"/>
  <c r="C273" i="20" s="1"/>
  <c r="N272" i="20"/>
  <c r="K272" i="20"/>
  <c r="K271" i="20" s="1"/>
  <c r="L271" i="20" s="1"/>
  <c r="J272" i="20"/>
  <c r="L272" i="20" s="1"/>
  <c r="H272" i="20"/>
  <c r="G272" i="20"/>
  <c r="I272" i="20" s="1"/>
  <c r="D272" i="20"/>
  <c r="N271" i="20"/>
  <c r="J271" i="20"/>
  <c r="H271" i="20"/>
  <c r="D271" i="20"/>
  <c r="O270" i="20"/>
  <c r="L270" i="20"/>
  <c r="I270" i="20"/>
  <c r="C270" i="20" s="1"/>
  <c r="F270" i="20"/>
  <c r="O269" i="20"/>
  <c r="L269" i="20"/>
  <c r="I269" i="20"/>
  <c r="F269" i="20"/>
  <c r="C269" i="20" s="1"/>
  <c r="O268" i="20"/>
  <c r="L268" i="20"/>
  <c r="I268" i="20"/>
  <c r="F268" i="20"/>
  <c r="C268" i="20"/>
  <c r="O267" i="20"/>
  <c r="L267" i="20"/>
  <c r="I267" i="20"/>
  <c r="F267" i="20"/>
  <c r="C267" i="20" s="1"/>
  <c r="N266" i="20"/>
  <c r="M266" i="20"/>
  <c r="O266" i="20" s="1"/>
  <c r="K266" i="20"/>
  <c r="L266" i="20" s="1"/>
  <c r="J266" i="20"/>
  <c r="I266" i="20"/>
  <c r="H266" i="20"/>
  <c r="G266" i="20"/>
  <c r="E266" i="20"/>
  <c r="D266" i="20"/>
  <c r="F266" i="20" s="1"/>
  <c r="O265" i="20"/>
  <c r="L265" i="20"/>
  <c r="I265" i="20"/>
  <c r="F265" i="20"/>
  <c r="C265" i="20" s="1"/>
  <c r="O264" i="20"/>
  <c r="L264" i="20"/>
  <c r="I264" i="20"/>
  <c r="F264" i="20"/>
  <c r="C264" i="20"/>
  <c r="O263" i="20"/>
  <c r="L263" i="20"/>
  <c r="I263" i="20"/>
  <c r="F263" i="20"/>
  <c r="C263" i="20" s="1"/>
  <c r="N262" i="20"/>
  <c r="M262" i="20"/>
  <c r="O262" i="20" s="1"/>
  <c r="K262" i="20"/>
  <c r="K261" i="20" s="1"/>
  <c r="J262" i="20"/>
  <c r="L262" i="20" s="1"/>
  <c r="I262" i="20"/>
  <c r="H262" i="20"/>
  <c r="G262" i="20"/>
  <c r="G261" i="20" s="1"/>
  <c r="I261" i="20" s="1"/>
  <c r="E262" i="20"/>
  <c r="E261" i="20" s="1"/>
  <c r="F261" i="20" s="1"/>
  <c r="D262" i="20"/>
  <c r="F262" i="20" s="1"/>
  <c r="C262" i="20" s="1"/>
  <c r="N261" i="20"/>
  <c r="J261" i="20"/>
  <c r="L261" i="20" s="1"/>
  <c r="H261" i="20"/>
  <c r="D261" i="20"/>
  <c r="O260" i="20"/>
  <c r="L260" i="20"/>
  <c r="I260" i="20"/>
  <c r="F260" i="20"/>
  <c r="C260" i="20"/>
  <c r="O259" i="20"/>
  <c r="L259" i="20"/>
  <c r="I259" i="20"/>
  <c r="F259" i="20"/>
  <c r="C259" i="20" s="1"/>
  <c r="O258" i="20"/>
  <c r="L258" i="20"/>
  <c r="I258" i="20"/>
  <c r="C258" i="20" s="1"/>
  <c r="F258" i="20"/>
  <c r="O257" i="20"/>
  <c r="L257" i="20"/>
  <c r="I257" i="20"/>
  <c r="F257" i="20"/>
  <c r="C257" i="20" s="1"/>
  <c r="O256" i="20"/>
  <c r="L256" i="20"/>
  <c r="I256" i="20"/>
  <c r="F256" i="20"/>
  <c r="C256" i="20"/>
  <c r="N255" i="20"/>
  <c r="N254" i="20" s="1"/>
  <c r="M255" i="20"/>
  <c r="O255" i="20" s="1"/>
  <c r="L255" i="20"/>
  <c r="K255" i="20"/>
  <c r="J255" i="20"/>
  <c r="J254" i="20" s="1"/>
  <c r="L254" i="20" s="1"/>
  <c r="H255" i="20"/>
  <c r="H254" i="20" s="1"/>
  <c r="G255" i="20"/>
  <c r="I255" i="20" s="1"/>
  <c r="E255" i="20"/>
  <c r="D255" i="20"/>
  <c r="F255" i="20" s="1"/>
  <c r="M254" i="20"/>
  <c r="O254" i="20" s="1"/>
  <c r="K254" i="20"/>
  <c r="G254" i="20"/>
  <c r="E254" i="20"/>
  <c r="O253" i="20"/>
  <c r="L253" i="20"/>
  <c r="I253" i="20"/>
  <c r="F253" i="20"/>
  <c r="C253" i="20" s="1"/>
  <c r="O252" i="20"/>
  <c r="L252" i="20"/>
  <c r="I252" i="20"/>
  <c r="F252" i="20"/>
  <c r="C252" i="20"/>
  <c r="O251" i="20"/>
  <c r="L251" i="20"/>
  <c r="I251" i="20"/>
  <c r="F251" i="20"/>
  <c r="C251" i="20" s="1"/>
  <c r="O250" i="20"/>
  <c r="L250" i="20"/>
  <c r="I250" i="20"/>
  <c r="C250" i="20" s="1"/>
  <c r="F250" i="20"/>
  <c r="N249" i="20"/>
  <c r="M249" i="20"/>
  <c r="O249" i="20" s="1"/>
  <c r="K249" i="20"/>
  <c r="J249" i="20"/>
  <c r="L249" i="20" s="1"/>
  <c r="H249" i="20"/>
  <c r="G249" i="20"/>
  <c r="I249" i="20" s="1"/>
  <c r="F249" i="20"/>
  <c r="E249" i="20"/>
  <c r="D249" i="20"/>
  <c r="O248" i="20"/>
  <c r="L248" i="20"/>
  <c r="I248" i="20"/>
  <c r="F248" i="20"/>
  <c r="C248" i="20"/>
  <c r="O247" i="20"/>
  <c r="L247" i="20"/>
  <c r="I247" i="20"/>
  <c r="F247" i="20"/>
  <c r="C247" i="20" s="1"/>
  <c r="O246" i="20"/>
  <c r="L246" i="20"/>
  <c r="I246" i="20"/>
  <c r="C246" i="20" s="1"/>
  <c r="F246" i="20"/>
  <c r="O245" i="20"/>
  <c r="L245" i="20"/>
  <c r="I245" i="20"/>
  <c r="F245" i="20"/>
  <c r="C245" i="20" s="1"/>
  <c r="O244" i="20"/>
  <c r="L244" i="20"/>
  <c r="I244" i="20"/>
  <c r="F244" i="20"/>
  <c r="C244" i="20"/>
  <c r="O243" i="20"/>
  <c r="L243" i="20"/>
  <c r="I243" i="20"/>
  <c r="F243" i="20"/>
  <c r="C243" i="20" s="1"/>
  <c r="O242" i="20"/>
  <c r="L242" i="20"/>
  <c r="I242" i="20"/>
  <c r="C242" i="20" s="1"/>
  <c r="F242" i="20"/>
  <c r="N241" i="20"/>
  <c r="N234" i="20" s="1"/>
  <c r="N233" i="20" s="1"/>
  <c r="M241" i="20"/>
  <c r="O241" i="20" s="1"/>
  <c r="K241" i="20"/>
  <c r="J241" i="20"/>
  <c r="L241" i="20" s="1"/>
  <c r="H241" i="20"/>
  <c r="I241" i="20" s="1"/>
  <c r="G241" i="20"/>
  <c r="F241" i="20"/>
  <c r="E241" i="20"/>
  <c r="D241" i="20"/>
  <c r="O240" i="20"/>
  <c r="L240" i="20"/>
  <c r="I240" i="20"/>
  <c r="F240" i="20"/>
  <c r="C240" i="20"/>
  <c r="O239" i="20"/>
  <c r="L239" i="20"/>
  <c r="I239" i="20"/>
  <c r="F239" i="20"/>
  <c r="C239" i="20" s="1"/>
  <c r="N238" i="20"/>
  <c r="M238" i="20"/>
  <c r="O238" i="20" s="1"/>
  <c r="K238" i="20"/>
  <c r="L238" i="20" s="1"/>
  <c r="J238" i="20"/>
  <c r="I238" i="20"/>
  <c r="H238" i="20"/>
  <c r="G238" i="20"/>
  <c r="E238" i="20"/>
  <c r="D238" i="20"/>
  <c r="F238" i="20" s="1"/>
  <c r="O237" i="20"/>
  <c r="L237" i="20"/>
  <c r="I237" i="20"/>
  <c r="F237" i="20"/>
  <c r="C237" i="20" s="1"/>
  <c r="O236" i="20"/>
  <c r="N236" i="20"/>
  <c r="M236" i="20"/>
  <c r="K236" i="20"/>
  <c r="K234" i="20" s="1"/>
  <c r="K233" i="20" s="1"/>
  <c r="J236" i="20"/>
  <c r="L236" i="20" s="1"/>
  <c r="H236" i="20"/>
  <c r="G236" i="20"/>
  <c r="I236" i="20" s="1"/>
  <c r="E236" i="20"/>
  <c r="D236" i="20"/>
  <c r="F236" i="20" s="1"/>
  <c r="C236" i="20" s="1"/>
  <c r="O235" i="20"/>
  <c r="L235" i="20"/>
  <c r="I235" i="20"/>
  <c r="F235" i="20"/>
  <c r="C235" i="20" s="1"/>
  <c r="M234" i="20"/>
  <c r="O234" i="20" s="1"/>
  <c r="H234" i="20"/>
  <c r="E234" i="20"/>
  <c r="E233" i="20" s="1"/>
  <c r="D234" i="20"/>
  <c r="F234" i="20" s="1"/>
  <c r="O232" i="20"/>
  <c r="L232" i="20"/>
  <c r="I232" i="20"/>
  <c r="F232" i="20"/>
  <c r="C232" i="20"/>
  <c r="O231" i="20"/>
  <c r="L231" i="20"/>
  <c r="I231" i="20"/>
  <c r="F231" i="20"/>
  <c r="C231" i="20" s="1"/>
  <c r="N230" i="20"/>
  <c r="M230" i="20"/>
  <c r="O230" i="20" s="1"/>
  <c r="L230" i="20"/>
  <c r="K230" i="20"/>
  <c r="J230" i="20"/>
  <c r="I230" i="20"/>
  <c r="H230" i="20"/>
  <c r="G230" i="20"/>
  <c r="E230" i="20"/>
  <c r="D230" i="20"/>
  <c r="F230" i="20" s="1"/>
  <c r="C230" i="20" s="1"/>
  <c r="O229" i="20"/>
  <c r="L229" i="20"/>
  <c r="I229" i="20"/>
  <c r="F229" i="20"/>
  <c r="C229" i="20" s="1"/>
  <c r="O228" i="20"/>
  <c r="L228" i="20"/>
  <c r="I228" i="20"/>
  <c r="F228" i="20"/>
  <c r="C228" i="20"/>
  <c r="O227" i="20"/>
  <c r="L227" i="20"/>
  <c r="I227" i="20"/>
  <c r="F227" i="20"/>
  <c r="C227" i="20" s="1"/>
  <c r="O226" i="20"/>
  <c r="L226" i="20"/>
  <c r="I226" i="20"/>
  <c r="F226" i="20"/>
  <c r="C226" i="20" s="1"/>
  <c r="O225" i="20"/>
  <c r="L225" i="20"/>
  <c r="I225" i="20"/>
  <c r="F225" i="20"/>
  <c r="C225" i="20" s="1"/>
  <c r="O224" i="20"/>
  <c r="L224" i="20"/>
  <c r="I224" i="20"/>
  <c r="F224" i="20"/>
  <c r="C224" i="20"/>
  <c r="O223" i="20"/>
  <c r="L223" i="20"/>
  <c r="I223" i="20"/>
  <c r="F223" i="20"/>
  <c r="C223" i="20" s="1"/>
  <c r="O222" i="20"/>
  <c r="L222" i="20"/>
  <c r="I222" i="20"/>
  <c r="F222" i="20"/>
  <c r="C222" i="20" s="1"/>
  <c r="O221" i="20"/>
  <c r="L221" i="20"/>
  <c r="I221" i="20"/>
  <c r="D221" i="20"/>
  <c r="F221" i="20" s="1"/>
  <c r="C221" i="20" s="1"/>
  <c r="O220" i="20"/>
  <c r="L220" i="20"/>
  <c r="I220" i="20"/>
  <c r="F220" i="20"/>
  <c r="C220" i="20" s="1"/>
  <c r="N219" i="20"/>
  <c r="M219" i="20"/>
  <c r="O219" i="20" s="1"/>
  <c r="L219" i="20"/>
  <c r="K219" i="20"/>
  <c r="J219" i="20"/>
  <c r="I219" i="20"/>
  <c r="H219" i="20"/>
  <c r="G219" i="20"/>
  <c r="E219" i="20"/>
  <c r="D219" i="20"/>
  <c r="F219" i="20" s="1"/>
  <c r="C219" i="20" s="1"/>
  <c r="O218" i="20"/>
  <c r="L218" i="20"/>
  <c r="I218" i="20"/>
  <c r="F218" i="20"/>
  <c r="C218" i="20" s="1"/>
  <c r="O217" i="20"/>
  <c r="L217" i="20"/>
  <c r="I217" i="20"/>
  <c r="F217" i="20"/>
  <c r="C217" i="20"/>
  <c r="O216" i="20"/>
  <c r="L216" i="20"/>
  <c r="I216" i="20"/>
  <c r="F216" i="20"/>
  <c r="C216" i="20" s="1"/>
  <c r="O215" i="20"/>
  <c r="L215" i="20"/>
  <c r="I215" i="20"/>
  <c r="F215" i="20"/>
  <c r="C215" i="20" s="1"/>
  <c r="O214" i="20"/>
  <c r="L214" i="20"/>
  <c r="I214" i="20"/>
  <c r="F214" i="20"/>
  <c r="C214" i="20" s="1"/>
  <c r="O213" i="20"/>
  <c r="L213" i="20"/>
  <c r="I213" i="20"/>
  <c r="F213" i="20"/>
  <c r="C213" i="20"/>
  <c r="O212" i="20"/>
  <c r="L212" i="20"/>
  <c r="I212" i="20"/>
  <c r="F212" i="20"/>
  <c r="C212" i="20" s="1"/>
  <c r="O211" i="20"/>
  <c r="L211" i="20"/>
  <c r="I211" i="20"/>
  <c r="F211" i="20"/>
  <c r="C211" i="20" s="1"/>
  <c r="O210" i="20"/>
  <c r="L210" i="20"/>
  <c r="I210" i="20"/>
  <c r="C210" i="20" s="1"/>
  <c r="F210" i="20"/>
  <c r="O209" i="20"/>
  <c r="L209" i="20"/>
  <c r="I209" i="20"/>
  <c r="F209" i="20"/>
  <c r="C209" i="20"/>
  <c r="O208" i="20"/>
  <c r="N208" i="20"/>
  <c r="M208" i="20"/>
  <c r="L208" i="20"/>
  <c r="K208" i="20"/>
  <c r="K207" i="20" s="1"/>
  <c r="J208" i="20"/>
  <c r="H208" i="20"/>
  <c r="H207" i="20" s="1"/>
  <c r="H198" i="20" s="1"/>
  <c r="G208" i="20"/>
  <c r="G207" i="20" s="1"/>
  <c r="E208" i="20"/>
  <c r="D208" i="20"/>
  <c r="F208" i="20" s="1"/>
  <c r="N207" i="20"/>
  <c r="M207" i="20"/>
  <c r="O207" i="20" s="1"/>
  <c r="J207" i="20"/>
  <c r="L207" i="20" s="1"/>
  <c r="E207" i="20"/>
  <c r="O206" i="20"/>
  <c r="L206" i="20"/>
  <c r="C206" i="20" s="1"/>
  <c r="I206" i="20"/>
  <c r="F206" i="20"/>
  <c r="O205" i="20"/>
  <c r="L205" i="20"/>
  <c r="I205" i="20"/>
  <c r="F205" i="20"/>
  <c r="C205" i="20"/>
  <c r="O204" i="20"/>
  <c r="L204" i="20"/>
  <c r="I204" i="20"/>
  <c r="F204" i="20"/>
  <c r="C204" i="20" s="1"/>
  <c r="O203" i="20"/>
  <c r="L203" i="20"/>
  <c r="I203" i="20"/>
  <c r="F203" i="20"/>
  <c r="C203" i="20" s="1"/>
  <c r="O202" i="20"/>
  <c r="L202" i="20"/>
  <c r="C202" i="20" s="1"/>
  <c r="I202" i="20"/>
  <c r="F202" i="20"/>
  <c r="O201" i="20"/>
  <c r="N201" i="20"/>
  <c r="M201" i="20"/>
  <c r="K201" i="20"/>
  <c r="K199" i="20" s="1"/>
  <c r="K198" i="20" s="1"/>
  <c r="K197" i="20" s="1"/>
  <c r="J201" i="20"/>
  <c r="H201" i="20"/>
  <c r="G201" i="20"/>
  <c r="I201" i="20" s="1"/>
  <c r="E201" i="20"/>
  <c r="D201" i="20"/>
  <c r="F201" i="20" s="1"/>
  <c r="O200" i="20"/>
  <c r="L200" i="20"/>
  <c r="I200" i="20"/>
  <c r="F200" i="20"/>
  <c r="C200" i="20" s="1"/>
  <c r="N199" i="20"/>
  <c r="M199" i="20"/>
  <c r="O199" i="20" s="1"/>
  <c r="J199" i="20"/>
  <c r="L199" i="20" s="1"/>
  <c r="H199" i="20"/>
  <c r="E199" i="20"/>
  <c r="E198" i="20" s="1"/>
  <c r="D199" i="20"/>
  <c r="F199" i="20" s="1"/>
  <c r="N198" i="20"/>
  <c r="N197" i="20" s="1"/>
  <c r="J198" i="20"/>
  <c r="O196" i="20"/>
  <c r="L196" i="20"/>
  <c r="I196" i="20"/>
  <c r="F196" i="20"/>
  <c r="C196" i="20" s="1"/>
  <c r="N195" i="20"/>
  <c r="M195" i="20"/>
  <c r="O195" i="20" s="1"/>
  <c r="K195" i="20"/>
  <c r="J195" i="20"/>
  <c r="L195" i="20" s="1"/>
  <c r="I195" i="20"/>
  <c r="H195" i="20"/>
  <c r="G195" i="20"/>
  <c r="E195" i="20"/>
  <c r="E194" i="20" s="1"/>
  <c r="F194" i="20" s="1"/>
  <c r="D195" i="20"/>
  <c r="F195" i="20" s="1"/>
  <c r="C195" i="20" s="1"/>
  <c r="N194" i="20"/>
  <c r="K194" i="20"/>
  <c r="J194" i="20"/>
  <c r="L194" i="20" s="1"/>
  <c r="H194" i="20"/>
  <c r="G194" i="20"/>
  <c r="I194" i="20" s="1"/>
  <c r="D194" i="20"/>
  <c r="O193" i="20"/>
  <c r="L193" i="20"/>
  <c r="I193" i="20"/>
  <c r="F193" i="20"/>
  <c r="C193" i="20"/>
  <c r="O192" i="20"/>
  <c r="L192" i="20"/>
  <c r="I192" i="20"/>
  <c r="F192" i="20"/>
  <c r="C192" i="20" s="1"/>
  <c r="N191" i="20"/>
  <c r="M191" i="20"/>
  <c r="O191" i="20" s="1"/>
  <c r="K191" i="20"/>
  <c r="J191" i="20"/>
  <c r="L191" i="20" s="1"/>
  <c r="I191" i="20"/>
  <c r="H191" i="20"/>
  <c r="G191" i="20"/>
  <c r="E191" i="20"/>
  <c r="E190" i="20" s="1"/>
  <c r="F190" i="20" s="1"/>
  <c r="D191" i="20"/>
  <c r="F191" i="20" s="1"/>
  <c r="C191" i="20" s="1"/>
  <c r="N190" i="20"/>
  <c r="K190" i="20"/>
  <c r="J190" i="20"/>
  <c r="L190" i="20" s="1"/>
  <c r="H190" i="20"/>
  <c r="G190" i="20"/>
  <c r="I190" i="20" s="1"/>
  <c r="D190" i="20"/>
  <c r="O189" i="20"/>
  <c r="L189" i="20"/>
  <c r="I189" i="20"/>
  <c r="F189" i="20"/>
  <c r="C189" i="20"/>
  <c r="O188" i="20"/>
  <c r="L188" i="20"/>
  <c r="I188" i="20"/>
  <c r="F188" i="20"/>
  <c r="C188" i="20" s="1"/>
  <c r="N187" i="20"/>
  <c r="M187" i="20"/>
  <c r="O187" i="20" s="1"/>
  <c r="K187" i="20"/>
  <c r="L187" i="20" s="1"/>
  <c r="J187" i="20"/>
  <c r="I187" i="20"/>
  <c r="H187" i="20"/>
  <c r="G187" i="20"/>
  <c r="E187" i="20"/>
  <c r="E176" i="20" s="1"/>
  <c r="D187" i="20"/>
  <c r="F187" i="20" s="1"/>
  <c r="O186" i="20"/>
  <c r="L186" i="20"/>
  <c r="I186" i="20"/>
  <c r="F186" i="20"/>
  <c r="C186" i="20" s="1"/>
  <c r="O185" i="20"/>
  <c r="L185" i="20"/>
  <c r="I185" i="20"/>
  <c r="F185" i="20"/>
  <c r="C185" i="20"/>
  <c r="O184" i="20"/>
  <c r="L184" i="20"/>
  <c r="I184" i="20"/>
  <c r="F184" i="20"/>
  <c r="C184" i="20" s="1"/>
  <c r="O183" i="20"/>
  <c r="L183" i="20"/>
  <c r="I183" i="20"/>
  <c r="F183" i="20"/>
  <c r="C183" i="20" s="1"/>
  <c r="N182" i="20"/>
  <c r="M182" i="20"/>
  <c r="O182" i="20" s="1"/>
  <c r="K182" i="20"/>
  <c r="J182" i="20"/>
  <c r="L182" i="20" s="1"/>
  <c r="I182" i="20"/>
  <c r="H182" i="20"/>
  <c r="G182" i="20"/>
  <c r="F182" i="20"/>
  <c r="C182" i="20" s="1"/>
  <c r="E182" i="20"/>
  <c r="D182" i="20"/>
  <c r="O181" i="20"/>
  <c r="L181" i="20"/>
  <c r="I181" i="20"/>
  <c r="F181" i="20"/>
  <c r="C181" i="20"/>
  <c r="O180" i="20"/>
  <c r="L180" i="20"/>
  <c r="I180" i="20"/>
  <c r="F180" i="20"/>
  <c r="C180" i="20" s="1"/>
  <c r="O179" i="20"/>
  <c r="L179" i="20"/>
  <c r="I179" i="20"/>
  <c r="F179" i="20"/>
  <c r="C179" i="20" s="1"/>
  <c r="N178" i="20"/>
  <c r="N177" i="20" s="1"/>
  <c r="M178" i="20"/>
  <c r="O178" i="20" s="1"/>
  <c r="K178" i="20"/>
  <c r="J178" i="20"/>
  <c r="L178" i="20" s="1"/>
  <c r="I178" i="20"/>
  <c r="H178" i="20"/>
  <c r="G178" i="20"/>
  <c r="F178" i="20"/>
  <c r="E178" i="20"/>
  <c r="D178" i="20"/>
  <c r="M177" i="20"/>
  <c r="K177" i="20"/>
  <c r="K176" i="20" s="1"/>
  <c r="H177" i="20"/>
  <c r="G177" i="20"/>
  <c r="I177" i="20" s="1"/>
  <c r="F177" i="20"/>
  <c r="E177" i="20"/>
  <c r="D177" i="20"/>
  <c r="H176" i="20"/>
  <c r="D176" i="20"/>
  <c r="F176" i="20" s="1"/>
  <c r="O175" i="20"/>
  <c r="L175" i="20"/>
  <c r="I175" i="20"/>
  <c r="F175" i="20"/>
  <c r="C175" i="20" s="1"/>
  <c r="O174" i="20"/>
  <c r="L174" i="20"/>
  <c r="I174" i="20"/>
  <c r="F174" i="20"/>
  <c r="C174" i="20" s="1"/>
  <c r="O173" i="20"/>
  <c r="L173" i="20"/>
  <c r="I173" i="20"/>
  <c r="F173" i="20"/>
  <c r="C173" i="20"/>
  <c r="O172" i="20"/>
  <c r="L172" i="20"/>
  <c r="I172" i="20"/>
  <c r="F172" i="20"/>
  <c r="C172" i="20" s="1"/>
  <c r="O171" i="20"/>
  <c r="L171" i="20"/>
  <c r="I171" i="20"/>
  <c r="F171" i="20"/>
  <c r="C171" i="20" s="1"/>
  <c r="O170" i="20"/>
  <c r="L170" i="20"/>
  <c r="I170" i="20"/>
  <c r="F170" i="20"/>
  <c r="O169" i="20"/>
  <c r="N169" i="20"/>
  <c r="M169" i="20"/>
  <c r="K169" i="20"/>
  <c r="K168" i="20" s="1"/>
  <c r="J169" i="20"/>
  <c r="H169" i="20"/>
  <c r="G169" i="20"/>
  <c r="F169" i="20"/>
  <c r="E169" i="20"/>
  <c r="D169" i="20"/>
  <c r="N168" i="20"/>
  <c r="O168" i="20" s="1"/>
  <c r="M168" i="20"/>
  <c r="L168" i="20"/>
  <c r="J168" i="20"/>
  <c r="H168" i="20"/>
  <c r="E168" i="20"/>
  <c r="D168" i="20"/>
  <c r="F168" i="20" s="1"/>
  <c r="O167" i="20"/>
  <c r="L167" i="20"/>
  <c r="I167" i="20"/>
  <c r="F167" i="20"/>
  <c r="C167" i="20" s="1"/>
  <c r="O166" i="20"/>
  <c r="L166" i="20"/>
  <c r="I166" i="20"/>
  <c r="F166" i="20"/>
  <c r="C166" i="20" s="1"/>
  <c r="O165" i="20"/>
  <c r="L165" i="20"/>
  <c r="I165" i="20"/>
  <c r="F165" i="20"/>
  <c r="C165" i="20"/>
  <c r="O164" i="20"/>
  <c r="L164" i="20"/>
  <c r="I164" i="20"/>
  <c r="F164" i="20"/>
  <c r="C164" i="20" s="1"/>
  <c r="N163" i="20"/>
  <c r="M163" i="20"/>
  <c r="O163" i="20" s="1"/>
  <c r="L163" i="20"/>
  <c r="K163" i="20"/>
  <c r="J163" i="20"/>
  <c r="I163" i="20"/>
  <c r="H163" i="20"/>
  <c r="G163" i="20"/>
  <c r="E163" i="20"/>
  <c r="D163" i="20"/>
  <c r="O162" i="20"/>
  <c r="L162" i="20"/>
  <c r="I162" i="20"/>
  <c r="F162" i="20"/>
  <c r="C162" i="20" s="1"/>
  <c r="O161" i="20"/>
  <c r="L161" i="20"/>
  <c r="I161" i="20"/>
  <c r="F161" i="20"/>
  <c r="C161" i="20"/>
  <c r="O160" i="20"/>
  <c r="L160" i="20"/>
  <c r="I160" i="20"/>
  <c r="F160" i="20"/>
  <c r="C160" i="20" s="1"/>
  <c r="O159" i="20"/>
  <c r="L159" i="20"/>
  <c r="I159" i="20"/>
  <c r="F159" i="20"/>
  <c r="C159" i="20" s="1"/>
  <c r="O158" i="20"/>
  <c r="L158" i="20"/>
  <c r="I158" i="20"/>
  <c r="F158" i="20"/>
  <c r="C158" i="20" s="1"/>
  <c r="O157" i="20"/>
  <c r="L157" i="20"/>
  <c r="I157" i="20"/>
  <c r="F157" i="20"/>
  <c r="C157" i="20"/>
  <c r="O156" i="20"/>
  <c r="L156" i="20"/>
  <c r="I156" i="20"/>
  <c r="F156" i="20"/>
  <c r="C156" i="20" s="1"/>
  <c r="O155" i="20"/>
  <c r="L155" i="20"/>
  <c r="I155" i="20"/>
  <c r="F155" i="20"/>
  <c r="N154" i="20"/>
  <c r="M154" i="20"/>
  <c r="K154" i="20"/>
  <c r="J154" i="20"/>
  <c r="L154" i="20" s="1"/>
  <c r="I154" i="20"/>
  <c r="H154" i="20"/>
  <c r="G154" i="20"/>
  <c r="E154" i="20"/>
  <c r="F154" i="20" s="1"/>
  <c r="D154" i="20"/>
  <c r="O153" i="20"/>
  <c r="L153" i="20"/>
  <c r="I153" i="20"/>
  <c r="F153" i="20"/>
  <c r="C153" i="20"/>
  <c r="O152" i="20"/>
  <c r="L152" i="20"/>
  <c r="I152" i="20"/>
  <c r="F152" i="20"/>
  <c r="C152" i="20" s="1"/>
  <c r="O151" i="20"/>
  <c r="L151" i="20"/>
  <c r="I151" i="20"/>
  <c r="C151" i="20" s="1"/>
  <c r="F151" i="20"/>
  <c r="O150" i="20"/>
  <c r="L150" i="20"/>
  <c r="I150" i="20"/>
  <c r="F150" i="20"/>
  <c r="C150" i="20" s="1"/>
  <c r="O149" i="20"/>
  <c r="L149" i="20"/>
  <c r="I149" i="20"/>
  <c r="F149" i="20"/>
  <c r="C149" i="20"/>
  <c r="O148" i="20"/>
  <c r="L148" i="20"/>
  <c r="I148" i="20"/>
  <c r="F148" i="20"/>
  <c r="C148" i="20" s="1"/>
  <c r="D148" i="20"/>
  <c r="N147" i="20"/>
  <c r="O147" i="20" s="1"/>
  <c r="M147" i="20"/>
  <c r="K147" i="20"/>
  <c r="J147" i="20"/>
  <c r="L147" i="20" s="1"/>
  <c r="H147" i="20"/>
  <c r="G147" i="20"/>
  <c r="I147" i="20" s="1"/>
  <c r="F147" i="20"/>
  <c r="E147" i="20"/>
  <c r="D147" i="20"/>
  <c r="O146" i="20"/>
  <c r="L146" i="20"/>
  <c r="I146" i="20"/>
  <c r="F146" i="20"/>
  <c r="C146" i="20"/>
  <c r="O145" i="20"/>
  <c r="L145" i="20"/>
  <c r="I145" i="20"/>
  <c r="F145" i="20"/>
  <c r="C145" i="20" s="1"/>
  <c r="N144" i="20"/>
  <c r="M144" i="20"/>
  <c r="O144" i="20" s="1"/>
  <c r="K144" i="20"/>
  <c r="J144" i="20"/>
  <c r="L144" i="20" s="1"/>
  <c r="I144" i="20"/>
  <c r="H144" i="20"/>
  <c r="G144" i="20"/>
  <c r="E144" i="20"/>
  <c r="F144" i="20" s="1"/>
  <c r="C144" i="20" s="1"/>
  <c r="D144" i="20"/>
  <c r="O143" i="20"/>
  <c r="L143" i="20"/>
  <c r="I143" i="20"/>
  <c r="F143" i="20"/>
  <c r="C143" i="20" s="1"/>
  <c r="O142" i="20"/>
  <c r="L142" i="20"/>
  <c r="I142" i="20"/>
  <c r="F142" i="20"/>
  <c r="C142" i="20"/>
  <c r="O141" i="20"/>
  <c r="L141" i="20"/>
  <c r="I141" i="20"/>
  <c r="F141" i="20"/>
  <c r="C141" i="20" s="1"/>
  <c r="O140" i="20"/>
  <c r="L140" i="20"/>
  <c r="I140" i="20"/>
  <c r="C140" i="20" s="1"/>
  <c r="F140" i="20"/>
  <c r="N139" i="20"/>
  <c r="O139" i="20" s="1"/>
  <c r="M139" i="20"/>
  <c r="K139" i="20"/>
  <c r="J139" i="20"/>
  <c r="L139" i="20" s="1"/>
  <c r="H139" i="20"/>
  <c r="G139" i="20"/>
  <c r="I139" i="20" s="1"/>
  <c r="F139" i="20"/>
  <c r="E139" i="20"/>
  <c r="D139" i="20"/>
  <c r="O138" i="20"/>
  <c r="L138" i="20"/>
  <c r="I138" i="20"/>
  <c r="F138" i="20"/>
  <c r="C138" i="20"/>
  <c r="O137" i="20"/>
  <c r="L137" i="20"/>
  <c r="I137" i="20"/>
  <c r="F137" i="20"/>
  <c r="C137" i="20" s="1"/>
  <c r="D137" i="20"/>
  <c r="O136" i="20"/>
  <c r="L136" i="20"/>
  <c r="I136" i="20"/>
  <c r="F136" i="20"/>
  <c r="D136" i="20"/>
  <c r="C136" i="20"/>
  <c r="O135" i="20"/>
  <c r="L135" i="20"/>
  <c r="I135" i="20"/>
  <c r="F135" i="20"/>
  <c r="C135" i="20" s="1"/>
  <c r="N134" i="20"/>
  <c r="M134" i="20"/>
  <c r="O134" i="20" s="1"/>
  <c r="K134" i="20"/>
  <c r="K133" i="20" s="1"/>
  <c r="J134" i="20"/>
  <c r="I134" i="20"/>
  <c r="H134" i="20"/>
  <c r="G134" i="20"/>
  <c r="G133" i="20" s="1"/>
  <c r="I133" i="20" s="1"/>
  <c r="E134" i="20"/>
  <c r="E133" i="20" s="1"/>
  <c r="F133" i="20" s="1"/>
  <c r="D134" i="20"/>
  <c r="F134" i="20" s="1"/>
  <c r="N133" i="20"/>
  <c r="J133" i="20"/>
  <c r="L133" i="20" s="1"/>
  <c r="H133" i="20"/>
  <c r="D133" i="20"/>
  <c r="O132" i="20"/>
  <c r="L132" i="20"/>
  <c r="I132" i="20"/>
  <c r="F132" i="20"/>
  <c r="C132" i="20"/>
  <c r="N131" i="20"/>
  <c r="O131" i="20" s="1"/>
  <c r="M131" i="20"/>
  <c r="L131" i="20"/>
  <c r="K131" i="20"/>
  <c r="J131" i="20"/>
  <c r="H131" i="20"/>
  <c r="G131" i="20"/>
  <c r="I131" i="20" s="1"/>
  <c r="E131" i="20"/>
  <c r="D131" i="20"/>
  <c r="F131" i="20" s="1"/>
  <c r="C131" i="20" s="1"/>
  <c r="O130" i="20"/>
  <c r="L130" i="20"/>
  <c r="I130" i="20"/>
  <c r="C130" i="20" s="1"/>
  <c r="F130" i="20"/>
  <c r="O129" i="20"/>
  <c r="L129" i="20"/>
  <c r="I129" i="20"/>
  <c r="F129" i="20"/>
  <c r="C129" i="20" s="1"/>
  <c r="O128" i="20"/>
  <c r="L128" i="20"/>
  <c r="I128" i="20"/>
  <c r="F128" i="20"/>
  <c r="C128" i="20"/>
  <c r="O127" i="20"/>
  <c r="L127" i="20"/>
  <c r="I127" i="20"/>
  <c r="F127" i="20"/>
  <c r="C127" i="20" s="1"/>
  <c r="O126" i="20"/>
  <c r="L126" i="20"/>
  <c r="I126" i="20"/>
  <c r="C126" i="20" s="1"/>
  <c r="F126" i="20"/>
  <c r="N125" i="20"/>
  <c r="M125" i="20"/>
  <c r="O125" i="20" s="1"/>
  <c r="K125" i="20"/>
  <c r="J125" i="20"/>
  <c r="L125" i="20" s="1"/>
  <c r="H125" i="20"/>
  <c r="I125" i="20" s="1"/>
  <c r="G125" i="20"/>
  <c r="F125" i="20"/>
  <c r="C125" i="20" s="1"/>
  <c r="E125" i="20"/>
  <c r="D125" i="20"/>
  <c r="O124" i="20"/>
  <c r="L124" i="20"/>
  <c r="I124" i="20"/>
  <c r="F124" i="20"/>
  <c r="C124" i="20"/>
  <c r="O123" i="20"/>
  <c r="L123" i="20"/>
  <c r="I123" i="20"/>
  <c r="F123" i="20"/>
  <c r="C123" i="20" s="1"/>
  <c r="O122" i="20"/>
  <c r="L122" i="20"/>
  <c r="I122" i="20"/>
  <c r="C122" i="20" s="1"/>
  <c r="F122" i="20"/>
  <c r="O121" i="20"/>
  <c r="L121" i="20"/>
  <c r="I121" i="20"/>
  <c r="F121" i="20"/>
  <c r="C121" i="20" s="1"/>
  <c r="O120" i="20"/>
  <c r="L120" i="20"/>
  <c r="I120" i="20"/>
  <c r="F120" i="20"/>
  <c r="C120" i="20"/>
  <c r="N119" i="20"/>
  <c r="O119" i="20" s="1"/>
  <c r="M119" i="20"/>
  <c r="L119" i="20"/>
  <c r="K119" i="20"/>
  <c r="J119" i="20"/>
  <c r="H119" i="20"/>
  <c r="G119" i="20"/>
  <c r="I119" i="20" s="1"/>
  <c r="E119" i="20"/>
  <c r="D119" i="20"/>
  <c r="F119" i="20" s="1"/>
  <c r="C119" i="20" s="1"/>
  <c r="O118" i="20"/>
  <c r="L118" i="20"/>
  <c r="I118" i="20"/>
  <c r="C118" i="20" s="1"/>
  <c r="F118" i="20"/>
  <c r="O117" i="20"/>
  <c r="L117" i="20"/>
  <c r="I117" i="20"/>
  <c r="F117" i="20"/>
  <c r="C117" i="20" s="1"/>
  <c r="O116" i="20"/>
  <c r="L116" i="20"/>
  <c r="I116" i="20"/>
  <c r="F116" i="20"/>
  <c r="C116" i="20"/>
  <c r="N115" i="20"/>
  <c r="O115" i="20" s="1"/>
  <c r="M115" i="20"/>
  <c r="L115" i="20"/>
  <c r="K115" i="20"/>
  <c r="J115" i="20"/>
  <c r="H115" i="20"/>
  <c r="G115" i="20"/>
  <c r="I115" i="20" s="1"/>
  <c r="E115" i="20"/>
  <c r="D115" i="20"/>
  <c r="F115" i="20" s="1"/>
  <c r="O114" i="20"/>
  <c r="L114" i="20"/>
  <c r="I114" i="20"/>
  <c r="C114" i="20" s="1"/>
  <c r="F114" i="20"/>
  <c r="O113" i="20"/>
  <c r="L113" i="20"/>
  <c r="I113" i="20"/>
  <c r="F113" i="20"/>
  <c r="C113" i="20" s="1"/>
  <c r="O112" i="20"/>
  <c r="L112" i="20"/>
  <c r="I112" i="20"/>
  <c r="F112" i="20"/>
  <c r="C112" i="20"/>
  <c r="O111" i="20"/>
  <c r="L111" i="20"/>
  <c r="I111" i="20"/>
  <c r="F111" i="20"/>
  <c r="C111" i="20" s="1"/>
  <c r="O110" i="20"/>
  <c r="L110" i="20"/>
  <c r="I110" i="20"/>
  <c r="C110" i="20" s="1"/>
  <c r="F110" i="20"/>
  <c r="O109" i="20"/>
  <c r="L109" i="20"/>
  <c r="I109" i="20"/>
  <c r="F109" i="20"/>
  <c r="C109" i="20" s="1"/>
  <c r="O108" i="20"/>
  <c r="L108" i="20"/>
  <c r="I108" i="20"/>
  <c r="F108" i="20"/>
  <c r="C108" i="20"/>
  <c r="O107" i="20"/>
  <c r="L107" i="20"/>
  <c r="I107" i="20"/>
  <c r="F107" i="20"/>
  <c r="C107" i="20" s="1"/>
  <c r="N106" i="20"/>
  <c r="M106" i="20"/>
  <c r="O106" i="20" s="1"/>
  <c r="K106" i="20"/>
  <c r="L106" i="20" s="1"/>
  <c r="J106" i="20"/>
  <c r="I106" i="20"/>
  <c r="H106" i="20"/>
  <c r="G106" i="20"/>
  <c r="E106" i="20"/>
  <c r="D106" i="20"/>
  <c r="F106" i="20" s="1"/>
  <c r="O105" i="20"/>
  <c r="L105" i="20"/>
  <c r="I105" i="20"/>
  <c r="F105" i="20"/>
  <c r="C105" i="20" s="1"/>
  <c r="O104" i="20"/>
  <c r="L104" i="20"/>
  <c r="I104" i="20"/>
  <c r="F104" i="20"/>
  <c r="C104" i="20"/>
  <c r="O103" i="20"/>
  <c r="L103" i="20"/>
  <c r="I103" i="20"/>
  <c r="F103" i="20"/>
  <c r="C103" i="20" s="1"/>
  <c r="O102" i="20"/>
  <c r="L102" i="20"/>
  <c r="I102" i="20"/>
  <c r="C102" i="20" s="1"/>
  <c r="F102" i="20"/>
  <c r="O101" i="20"/>
  <c r="L101" i="20"/>
  <c r="I101" i="20"/>
  <c r="F101" i="20"/>
  <c r="C101" i="20" s="1"/>
  <c r="O100" i="20"/>
  <c r="L100" i="20"/>
  <c r="I100" i="20"/>
  <c r="F100" i="20"/>
  <c r="C100" i="20"/>
  <c r="O99" i="20"/>
  <c r="L99" i="20"/>
  <c r="I99" i="20"/>
  <c r="F99" i="20"/>
  <c r="C99" i="20" s="1"/>
  <c r="N98" i="20"/>
  <c r="M98" i="20"/>
  <c r="O98" i="20" s="1"/>
  <c r="K98" i="20"/>
  <c r="L98" i="20" s="1"/>
  <c r="J98" i="20"/>
  <c r="I98" i="20"/>
  <c r="H98" i="20"/>
  <c r="G98" i="20"/>
  <c r="E98" i="20"/>
  <c r="D98" i="20"/>
  <c r="F98" i="20" s="1"/>
  <c r="O97" i="20"/>
  <c r="L97" i="20"/>
  <c r="I97" i="20"/>
  <c r="F97" i="20"/>
  <c r="C97" i="20" s="1"/>
  <c r="O96" i="20"/>
  <c r="L96" i="20"/>
  <c r="I96" i="20"/>
  <c r="F96" i="20"/>
  <c r="C96" i="20"/>
  <c r="O95" i="20"/>
  <c r="L95" i="20"/>
  <c r="I95" i="20"/>
  <c r="F95" i="20"/>
  <c r="C95" i="20" s="1"/>
  <c r="O94" i="20"/>
  <c r="L94" i="20"/>
  <c r="I94" i="20"/>
  <c r="C94" i="20" s="1"/>
  <c r="F94" i="20"/>
  <c r="O93" i="20"/>
  <c r="L93" i="20"/>
  <c r="I93" i="20"/>
  <c r="F93" i="20"/>
  <c r="C93" i="20" s="1"/>
  <c r="O92" i="20"/>
  <c r="N92" i="20"/>
  <c r="M92" i="20"/>
  <c r="K92" i="20"/>
  <c r="K86" i="20" s="1"/>
  <c r="J92" i="20"/>
  <c r="L92" i="20" s="1"/>
  <c r="H92" i="20"/>
  <c r="G92" i="20"/>
  <c r="I92" i="20" s="1"/>
  <c r="E92" i="20"/>
  <c r="F92" i="20" s="1"/>
  <c r="C92" i="20" s="1"/>
  <c r="D92" i="20"/>
  <c r="O91" i="20"/>
  <c r="L91" i="20"/>
  <c r="I91" i="20"/>
  <c r="F91" i="20"/>
  <c r="C91" i="20" s="1"/>
  <c r="O90" i="20"/>
  <c r="L90" i="20"/>
  <c r="I90" i="20"/>
  <c r="C90" i="20" s="1"/>
  <c r="F90" i="20"/>
  <c r="O89" i="20"/>
  <c r="L89" i="20"/>
  <c r="I89" i="20"/>
  <c r="F89" i="20"/>
  <c r="C89" i="20" s="1"/>
  <c r="O88" i="20"/>
  <c r="L88" i="20"/>
  <c r="I88" i="20"/>
  <c r="F88" i="20"/>
  <c r="C88" i="20"/>
  <c r="N87" i="20"/>
  <c r="N86" i="20" s="1"/>
  <c r="M87" i="20"/>
  <c r="L87" i="20"/>
  <c r="K87" i="20"/>
  <c r="J87" i="20"/>
  <c r="J86" i="20" s="1"/>
  <c r="H87" i="20"/>
  <c r="H86" i="20" s="1"/>
  <c r="G87" i="20"/>
  <c r="I87" i="20" s="1"/>
  <c r="E87" i="20"/>
  <c r="D87" i="20"/>
  <c r="F87" i="20" s="1"/>
  <c r="M86" i="20"/>
  <c r="O86" i="20" s="1"/>
  <c r="E86" i="20"/>
  <c r="O85" i="20"/>
  <c r="L85" i="20"/>
  <c r="I85" i="20"/>
  <c r="F85" i="20"/>
  <c r="C85" i="20" s="1"/>
  <c r="O84" i="20"/>
  <c r="L84" i="20"/>
  <c r="I84" i="20"/>
  <c r="F84" i="20"/>
  <c r="C84" i="20"/>
  <c r="N83" i="20"/>
  <c r="O83" i="20" s="1"/>
  <c r="M83" i="20"/>
  <c r="L83" i="20"/>
  <c r="K83" i="20"/>
  <c r="J83" i="20"/>
  <c r="H83" i="20"/>
  <c r="G83" i="20"/>
  <c r="I83" i="20" s="1"/>
  <c r="E83" i="20"/>
  <c r="D83" i="20"/>
  <c r="F83" i="20" s="1"/>
  <c r="C83" i="20" s="1"/>
  <c r="O82" i="20"/>
  <c r="L82" i="20"/>
  <c r="I82" i="20"/>
  <c r="C82" i="20" s="1"/>
  <c r="F82" i="20"/>
  <c r="O81" i="20"/>
  <c r="L81" i="20"/>
  <c r="I81" i="20"/>
  <c r="F81" i="20"/>
  <c r="C81" i="20" s="1"/>
  <c r="O80" i="20"/>
  <c r="N80" i="20"/>
  <c r="M80" i="20"/>
  <c r="M79" i="20" s="1"/>
  <c r="K80" i="20"/>
  <c r="K79" i="20" s="1"/>
  <c r="J80" i="20"/>
  <c r="L80" i="20" s="1"/>
  <c r="H80" i="20"/>
  <c r="G80" i="20"/>
  <c r="I80" i="20" s="1"/>
  <c r="E80" i="20"/>
  <c r="E79" i="20" s="1"/>
  <c r="E78" i="20" s="1"/>
  <c r="D80" i="20"/>
  <c r="N79" i="20"/>
  <c r="N78" i="20" s="1"/>
  <c r="J79" i="20"/>
  <c r="J78" i="20" s="1"/>
  <c r="H79" i="20"/>
  <c r="D79" i="20"/>
  <c r="F79" i="20" s="1"/>
  <c r="O77" i="20"/>
  <c r="L77" i="20"/>
  <c r="I77" i="20"/>
  <c r="F77" i="20"/>
  <c r="C77" i="20" s="1"/>
  <c r="O76" i="20"/>
  <c r="L76" i="20"/>
  <c r="I76" i="20"/>
  <c r="F76" i="20"/>
  <c r="C76" i="20"/>
  <c r="O75" i="20"/>
  <c r="L75" i="20"/>
  <c r="I75" i="20"/>
  <c r="F75" i="20"/>
  <c r="C75" i="20" s="1"/>
  <c r="O74" i="20"/>
  <c r="L74" i="20"/>
  <c r="I74" i="20"/>
  <c r="C74" i="20" s="1"/>
  <c r="F74" i="20"/>
  <c r="O73" i="20"/>
  <c r="L73" i="20"/>
  <c r="I73" i="20"/>
  <c r="F73" i="20"/>
  <c r="C73" i="20" s="1"/>
  <c r="O72" i="20"/>
  <c r="N72" i="20"/>
  <c r="M72" i="20"/>
  <c r="K72" i="20"/>
  <c r="K70" i="20" s="1"/>
  <c r="L70" i="20" s="1"/>
  <c r="J72" i="20"/>
  <c r="L72" i="20" s="1"/>
  <c r="H72" i="20"/>
  <c r="G72" i="20"/>
  <c r="I72" i="20" s="1"/>
  <c r="E72" i="20"/>
  <c r="F72" i="20" s="1"/>
  <c r="D72" i="20"/>
  <c r="O71" i="20"/>
  <c r="L71" i="20"/>
  <c r="I71" i="20"/>
  <c r="F71" i="20"/>
  <c r="C71" i="20" s="1"/>
  <c r="N70" i="20"/>
  <c r="M70" i="20"/>
  <c r="O70" i="20" s="1"/>
  <c r="J70" i="20"/>
  <c r="H70" i="20"/>
  <c r="E70" i="20"/>
  <c r="D70" i="20"/>
  <c r="F70" i="20" s="1"/>
  <c r="O69" i="20"/>
  <c r="L69" i="20"/>
  <c r="I69" i="20"/>
  <c r="F69" i="20"/>
  <c r="C69" i="20" s="1"/>
  <c r="O68" i="20"/>
  <c r="L68" i="20"/>
  <c r="I68" i="20"/>
  <c r="F68" i="20"/>
  <c r="C68" i="20"/>
  <c r="O67" i="20"/>
  <c r="L67" i="20"/>
  <c r="I67" i="20"/>
  <c r="F67" i="20"/>
  <c r="C67" i="20" s="1"/>
  <c r="O66" i="20"/>
  <c r="L66" i="20"/>
  <c r="I66" i="20"/>
  <c r="C66" i="20" s="1"/>
  <c r="F66" i="20"/>
  <c r="O65" i="20"/>
  <c r="L65" i="20"/>
  <c r="I65" i="20"/>
  <c r="F65" i="20"/>
  <c r="C65" i="20" s="1"/>
  <c r="O64" i="20"/>
  <c r="L64" i="20"/>
  <c r="I64" i="20"/>
  <c r="F64" i="20"/>
  <c r="C64" i="20"/>
  <c r="O63" i="20"/>
  <c r="L63" i="20"/>
  <c r="I63" i="20"/>
  <c r="F63" i="20"/>
  <c r="C63" i="20" s="1"/>
  <c r="O62" i="20"/>
  <c r="L62" i="20"/>
  <c r="I62" i="20"/>
  <c r="C62" i="20" s="1"/>
  <c r="F62" i="20"/>
  <c r="N61" i="20"/>
  <c r="M61" i="20"/>
  <c r="O61" i="20" s="1"/>
  <c r="K61" i="20"/>
  <c r="J61" i="20"/>
  <c r="L61" i="20" s="1"/>
  <c r="H61" i="20"/>
  <c r="I61" i="20" s="1"/>
  <c r="G61" i="20"/>
  <c r="F61" i="20"/>
  <c r="E61" i="20"/>
  <c r="D61" i="20"/>
  <c r="O60" i="20"/>
  <c r="L60" i="20"/>
  <c r="I60" i="20"/>
  <c r="F60" i="20"/>
  <c r="C60" i="20"/>
  <c r="O59" i="20"/>
  <c r="L59" i="20"/>
  <c r="I59" i="20"/>
  <c r="F59" i="20"/>
  <c r="C59" i="20" s="1"/>
  <c r="N58" i="20"/>
  <c r="M58" i="20"/>
  <c r="O58" i="20" s="1"/>
  <c r="K58" i="20"/>
  <c r="K57" i="20" s="1"/>
  <c r="K56" i="20" s="1"/>
  <c r="J58" i="20"/>
  <c r="I58" i="20"/>
  <c r="H58" i="20"/>
  <c r="G58" i="20"/>
  <c r="G57" i="20" s="1"/>
  <c r="E58" i="20"/>
  <c r="E57" i="20" s="1"/>
  <c r="D58" i="20"/>
  <c r="F58" i="20" s="1"/>
  <c r="N57" i="20"/>
  <c r="N56" i="20" s="1"/>
  <c r="J57" i="20"/>
  <c r="L57" i="20" s="1"/>
  <c r="H57" i="20"/>
  <c r="H56" i="20" s="1"/>
  <c r="D57" i="20"/>
  <c r="D56" i="20" s="1"/>
  <c r="O50" i="20"/>
  <c r="C50" i="20" s="1"/>
  <c r="O49" i="20"/>
  <c r="C49" i="20" s="1"/>
  <c r="O48" i="20"/>
  <c r="C48" i="20" s="1"/>
  <c r="N48" i="20"/>
  <c r="M48" i="20"/>
  <c r="L47" i="20"/>
  <c r="I47" i="20"/>
  <c r="F47" i="20"/>
  <c r="C47" i="20" s="1"/>
  <c r="L46" i="20"/>
  <c r="K46" i="20"/>
  <c r="J46" i="20"/>
  <c r="H46" i="20"/>
  <c r="G46" i="20"/>
  <c r="I46" i="20" s="1"/>
  <c r="E46" i="20"/>
  <c r="D46" i="20"/>
  <c r="F46" i="20" s="1"/>
  <c r="C46" i="20" s="1"/>
  <c r="F45" i="20"/>
  <c r="C45" i="20" s="1"/>
  <c r="L44" i="20"/>
  <c r="C44" i="20" s="1"/>
  <c r="L43" i="20"/>
  <c r="C43" i="20" s="1"/>
  <c r="L42" i="20"/>
  <c r="C42" i="20" s="1"/>
  <c r="L41" i="20"/>
  <c r="C41" i="20" s="1"/>
  <c r="L40" i="20"/>
  <c r="C40" i="20" s="1"/>
  <c r="K40" i="20"/>
  <c r="J40" i="20"/>
  <c r="L39" i="20"/>
  <c r="C39" i="20" s="1"/>
  <c r="L38" i="20"/>
  <c r="C38" i="20" s="1"/>
  <c r="L37" i="20"/>
  <c r="C37" i="20" s="1"/>
  <c r="K37" i="20"/>
  <c r="J37" i="20"/>
  <c r="L36" i="20"/>
  <c r="C36" i="20" s="1"/>
  <c r="K35" i="20"/>
  <c r="J35" i="20"/>
  <c r="L35" i="20" s="1"/>
  <c r="C35" i="20" s="1"/>
  <c r="L34" i="20"/>
  <c r="C34" i="20" s="1"/>
  <c r="L33" i="20"/>
  <c r="C33" i="20" s="1"/>
  <c r="L32" i="20"/>
  <c r="C32" i="20" s="1"/>
  <c r="L31" i="20"/>
  <c r="C31" i="20" s="1"/>
  <c r="K31" i="20"/>
  <c r="J31" i="20"/>
  <c r="K30" i="20"/>
  <c r="F29" i="20"/>
  <c r="C29" i="20" s="1"/>
  <c r="I28" i="20"/>
  <c r="F28" i="20"/>
  <c r="C28" i="20"/>
  <c r="O27" i="20"/>
  <c r="L27" i="20"/>
  <c r="I27" i="20"/>
  <c r="F27" i="20"/>
  <c r="C27" i="20" s="1"/>
  <c r="O26" i="20"/>
  <c r="L26" i="20"/>
  <c r="I26" i="20"/>
  <c r="C26" i="20" s="1"/>
  <c r="F26" i="20"/>
  <c r="N25" i="20"/>
  <c r="N290" i="20" s="1"/>
  <c r="N289" i="20" s="1"/>
  <c r="M25" i="20"/>
  <c r="M290" i="20" s="1"/>
  <c r="K25" i="20"/>
  <c r="K290" i="20" s="1"/>
  <c r="K289" i="20" s="1"/>
  <c r="J25" i="20"/>
  <c r="J290" i="20" s="1"/>
  <c r="H25" i="20"/>
  <c r="H290" i="20" s="1"/>
  <c r="H289" i="20" s="1"/>
  <c r="G25" i="20"/>
  <c r="G290" i="20" s="1"/>
  <c r="F25" i="20"/>
  <c r="E25" i="20"/>
  <c r="E290" i="20" s="1"/>
  <c r="E289" i="20" s="1"/>
  <c r="D25" i="20"/>
  <c r="D290" i="20" s="1"/>
  <c r="M24" i="20"/>
  <c r="K24" i="20"/>
  <c r="G24" i="20"/>
  <c r="E24" i="20"/>
  <c r="O299" i="19"/>
  <c r="L299" i="19"/>
  <c r="I299" i="19"/>
  <c r="F299" i="19"/>
  <c r="C299" i="19" s="1"/>
  <c r="O298" i="19"/>
  <c r="L298" i="19"/>
  <c r="I298" i="19"/>
  <c r="C298" i="19" s="1"/>
  <c r="F298" i="19"/>
  <c r="O297" i="19"/>
  <c r="L297" i="19"/>
  <c r="I297" i="19"/>
  <c r="F297" i="19"/>
  <c r="C297" i="19" s="1"/>
  <c r="O296" i="19"/>
  <c r="L296" i="19"/>
  <c r="I296" i="19"/>
  <c r="F296" i="19"/>
  <c r="C296" i="19"/>
  <c r="O295" i="19"/>
  <c r="L295" i="19"/>
  <c r="I295" i="19"/>
  <c r="F295" i="19"/>
  <c r="C295" i="19" s="1"/>
  <c r="O294" i="19"/>
  <c r="L294" i="19"/>
  <c r="I294" i="19"/>
  <c r="C294" i="19" s="1"/>
  <c r="F294" i="19"/>
  <c r="O293" i="19"/>
  <c r="L293" i="19"/>
  <c r="I293" i="19"/>
  <c r="F293" i="19"/>
  <c r="C293" i="19" s="1"/>
  <c r="O292" i="19"/>
  <c r="L292" i="19"/>
  <c r="I292" i="19"/>
  <c r="F292" i="19"/>
  <c r="C292" i="19"/>
  <c r="C291" i="19" s="1"/>
  <c r="N291" i="19"/>
  <c r="M291" i="19"/>
  <c r="O291" i="19" s="1"/>
  <c r="L291" i="19"/>
  <c r="K291" i="19"/>
  <c r="J291" i="19"/>
  <c r="H291" i="19"/>
  <c r="G291" i="19"/>
  <c r="I291" i="19" s="1"/>
  <c r="E291" i="19"/>
  <c r="D291" i="19"/>
  <c r="F291" i="19" s="1"/>
  <c r="O286" i="19"/>
  <c r="L286" i="19"/>
  <c r="I286" i="19"/>
  <c r="C286" i="19" s="1"/>
  <c r="F286" i="19"/>
  <c r="O285" i="19"/>
  <c r="L285" i="19"/>
  <c r="I285" i="19"/>
  <c r="F285" i="19"/>
  <c r="C285" i="19" s="1"/>
  <c r="O284" i="19"/>
  <c r="N284" i="19"/>
  <c r="M284" i="19"/>
  <c r="K284" i="19"/>
  <c r="J284" i="19"/>
  <c r="L284" i="19" s="1"/>
  <c r="H284" i="19"/>
  <c r="G284" i="19"/>
  <c r="I284" i="19" s="1"/>
  <c r="E284" i="19"/>
  <c r="D284" i="19"/>
  <c r="O283" i="19"/>
  <c r="L283" i="19"/>
  <c r="I283" i="19"/>
  <c r="F283" i="19"/>
  <c r="C283" i="19" s="1"/>
  <c r="N282" i="19"/>
  <c r="M282" i="19"/>
  <c r="O282" i="19" s="1"/>
  <c r="K282" i="19"/>
  <c r="L282" i="19" s="1"/>
  <c r="J282" i="19"/>
  <c r="I282" i="19"/>
  <c r="H282" i="19"/>
  <c r="G282" i="19"/>
  <c r="E282" i="19"/>
  <c r="D282" i="19"/>
  <c r="F282" i="19" s="1"/>
  <c r="O281" i="19"/>
  <c r="L281" i="19"/>
  <c r="I281" i="19"/>
  <c r="F281" i="19"/>
  <c r="C281" i="19" s="1"/>
  <c r="O280" i="19"/>
  <c r="O278" i="19" s="1"/>
  <c r="L280" i="19"/>
  <c r="I280" i="19"/>
  <c r="F280" i="19"/>
  <c r="C280" i="19"/>
  <c r="O279" i="19"/>
  <c r="L279" i="19"/>
  <c r="I279" i="19"/>
  <c r="F279" i="19"/>
  <c r="C279" i="19" s="1"/>
  <c r="N278" i="19"/>
  <c r="M278" i="19"/>
  <c r="K278" i="19"/>
  <c r="J278" i="19"/>
  <c r="L278" i="19" s="1"/>
  <c r="I278" i="19"/>
  <c r="H278" i="19"/>
  <c r="G278" i="19"/>
  <c r="E278" i="19"/>
  <c r="F278" i="19" s="1"/>
  <c r="C278" i="19" s="1"/>
  <c r="D278" i="19"/>
  <c r="O277" i="19"/>
  <c r="L277" i="19"/>
  <c r="I277" i="19"/>
  <c r="F277" i="19"/>
  <c r="C277" i="19" s="1"/>
  <c r="O276" i="19"/>
  <c r="L276" i="19"/>
  <c r="I276" i="19"/>
  <c r="F276" i="19"/>
  <c r="C276" i="19"/>
  <c r="O275" i="19"/>
  <c r="L275" i="19"/>
  <c r="I275" i="19"/>
  <c r="F275" i="19"/>
  <c r="C275" i="19" s="1"/>
  <c r="N274" i="19"/>
  <c r="M274" i="19"/>
  <c r="O274" i="19" s="1"/>
  <c r="K274" i="19"/>
  <c r="J274" i="19"/>
  <c r="L274" i="19" s="1"/>
  <c r="I274" i="19"/>
  <c r="H274" i="19"/>
  <c r="G274" i="19"/>
  <c r="E274" i="19"/>
  <c r="E272" i="19" s="1"/>
  <c r="E271" i="19" s="1"/>
  <c r="D274" i="19"/>
  <c r="O273" i="19"/>
  <c r="L273" i="19"/>
  <c r="I273" i="19"/>
  <c r="F273" i="19"/>
  <c r="C273" i="19" s="1"/>
  <c r="N272" i="19"/>
  <c r="K272" i="19"/>
  <c r="K271" i="19" s="1"/>
  <c r="L271" i="19" s="1"/>
  <c r="J272" i="19"/>
  <c r="L272" i="19" s="1"/>
  <c r="H272" i="19"/>
  <c r="G272" i="19"/>
  <c r="I272" i="19" s="1"/>
  <c r="D272" i="19"/>
  <c r="N271" i="19"/>
  <c r="J271" i="19"/>
  <c r="H271" i="19"/>
  <c r="D271" i="19"/>
  <c r="O270" i="19"/>
  <c r="L270" i="19"/>
  <c r="I270" i="19"/>
  <c r="C270" i="19" s="1"/>
  <c r="F270" i="19"/>
  <c r="O269" i="19"/>
  <c r="L269" i="19"/>
  <c r="I269" i="19"/>
  <c r="F269" i="19"/>
  <c r="C269" i="19" s="1"/>
  <c r="O268" i="19"/>
  <c r="L268" i="19"/>
  <c r="I268" i="19"/>
  <c r="F268" i="19"/>
  <c r="C268" i="19"/>
  <c r="O267" i="19"/>
  <c r="L267" i="19"/>
  <c r="I267" i="19"/>
  <c r="F267" i="19"/>
  <c r="C267" i="19" s="1"/>
  <c r="N266" i="19"/>
  <c r="M266" i="19"/>
  <c r="O266" i="19" s="1"/>
  <c r="K266" i="19"/>
  <c r="J266" i="19"/>
  <c r="L266" i="19" s="1"/>
  <c r="I266" i="19"/>
  <c r="H266" i="19"/>
  <c r="G266" i="19"/>
  <c r="E266" i="19"/>
  <c r="F266" i="19" s="1"/>
  <c r="D266" i="19"/>
  <c r="O265" i="19"/>
  <c r="L265" i="19"/>
  <c r="I265" i="19"/>
  <c r="F265" i="19"/>
  <c r="C265" i="19" s="1"/>
  <c r="O264" i="19"/>
  <c r="L264" i="19"/>
  <c r="I264" i="19"/>
  <c r="F264" i="19"/>
  <c r="C264" i="19"/>
  <c r="O263" i="19"/>
  <c r="L263" i="19"/>
  <c r="I263" i="19"/>
  <c r="F263" i="19"/>
  <c r="C263" i="19" s="1"/>
  <c r="N262" i="19"/>
  <c r="M262" i="19"/>
  <c r="O262" i="19" s="1"/>
  <c r="K262" i="19"/>
  <c r="K261" i="19" s="1"/>
  <c r="J262" i="19"/>
  <c r="L262" i="19" s="1"/>
  <c r="I262" i="19"/>
  <c r="H262" i="19"/>
  <c r="G262" i="19"/>
  <c r="G261" i="19" s="1"/>
  <c r="I261" i="19" s="1"/>
  <c r="E262" i="19"/>
  <c r="F262" i="19" s="1"/>
  <c r="C262" i="19" s="1"/>
  <c r="D262" i="19"/>
  <c r="N261" i="19"/>
  <c r="J261" i="19"/>
  <c r="L261" i="19" s="1"/>
  <c r="H261" i="19"/>
  <c r="D261" i="19"/>
  <c r="O260" i="19"/>
  <c r="L260" i="19"/>
  <c r="I260" i="19"/>
  <c r="F260" i="19"/>
  <c r="C260" i="19"/>
  <c r="O259" i="19"/>
  <c r="L259" i="19"/>
  <c r="I259" i="19"/>
  <c r="F259" i="19"/>
  <c r="C259" i="19" s="1"/>
  <c r="O258" i="19"/>
  <c r="L258" i="19"/>
  <c r="I258" i="19"/>
  <c r="C258" i="19" s="1"/>
  <c r="F258" i="19"/>
  <c r="O257" i="19"/>
  <c r="L257" i="19"/>
  <c r="I257" i="19"/>
  <c r="F257" i="19"/>
  <c r="C257" i="19" s="1"/>
  <c r="O256" i="19"/>
  <c r="L256" i="19"/>
  <c r="I256" i="19"/>
  <c r="F256" i="19"/>
  <c r="C256" i="19"/>
  <c r="N255" i="19"/>
  <c r="N254" i="19" s="1"/>
  <c r="M255" i="19"/>
  <c r="O255" i="19" s="1"/>
  <c r="L255" i="19"/>
  <c r="K255" i="19"/>
  <c r="J255" i="19"/>
  <c r="J254" i="19" s="1"/>
  <c r="L254" i="19" s="1"/>
  <c r="H255" i="19"/>
  <c r="H254" i="19" s="1"/>
  <c r="G255" i="19"/>
  <c r="I255" i="19" s="1"/>
  <c r="E255" i="19"/>
  <c r="D255" i="19"/>
  <c r="F255" i="19" s="1"/>
  <c r="C255" i="19" s="1"/>
  <c r="M254" i="19"/>
  <c r="K254" i="19"/>
  <c r="G254" i="19"/>
  <c r="E254" i="19"/>
  <c r="O253" i="19"/>
  <c r="L253" i="19"/>
  <c r="I253" i="19"/>
  <c r="F253" i="19"/>
  <c r="C253" i="19" s="1"/>
  <c r="O252" i="19"/>
  <c r="L252" i="19"/>
  <c r="I252" i="19"/>
  <c r="F252" i="19"/>
  <c r="C252" i="19"/>
  <c r="O251" i="19"/>
  <c r="L251" i="19"/>
  <c r="I251" i="19"/>
  <c r="F251" i="19"/>
  <c r="C251" i="19" s="1"/>
  <c r="O250" i="19"/>
  <c r="L250" i="19"/>
  <c r="I250" i="19"/>
  <c r="C250" i="19" s="1"/>
  <c r="F250" i="19"/>
  <c r="N249" i="19"/>
  <c r="M249" i="19"/>
  <c r="O249" i="19" s="1"/>
  <c r="K249" i="19"/>
  <c r="J249" i="19"/>
  <c r="L249" i="19" s="1"/>
  <c r="H249" i="19"/>
  <c r="G249" i="19"/>
  <c r="I249" i="19" s="1"/>
  <c r="F249" i="19"/>
  <c r="C249" i="19" s="1"/>
  <c r="E249" i="19"/>
  <c r="D249" i="19"/>
  <c r="O248" i="19"/>
  <c r="L248" i="19"/>
  <c r="I248" i="19"/>
  <c r="F248" i="19"/>
  <c r="C248" i="19"/>
  <c r="O247" i="19"/>
  <c r="L247" i="19"/>
  <c r="I247" i="19"/>
  <c r="F247" i="19"/>
  <c r="C247" i="19" s="1"/>
  <c r="O246" i="19"/>
  <c r="L246" i="19"/>
  <c r="I246" i="19"/>
  <c r="C246" i="19" s="1"/>
  <c r="F246" i="19"/>
  <c r="O245" i="19"/>
  <c r="L245" i="19"/>
  <c r="I245" i="19"/>
  <c r="F245" i="19"/>
  <c r="C245" i="19" s="1"/>
  <c r="O244" i="19"/>
  <c r="L244" i="19"/>
  <c r="I244" i="19"/>
  <c r="F244" i="19"/>
  <c r="C244" i="19"/>
  <c r="O243" i="19"/>
  <c r="L243" i="19"/>
  <c r="I243" i="19"/>
  <c r="F243" i="19"/>
  <c r="C243" i="19" s="1"/>
  <c r="O242" i="19"/>
  <c r="L242" i="19"/>
  <c r="I242" i="19"/>
  <c r="C242" i="19" s="1"/>
  <c r="F242" i="19"/>
  <c r="N241" i="19"/>
  <c r="N234" i="19" s="1"/>
  <c r="M241" i="19"/>
  <c r="O241" i="19" s="1"/>
  <c r="K241" i="19"/>
  <c r="J241" i="19"/>
  <c r="L241" i="19" s="1"/>
  <c r="H241" i="19"/>
  <c r="I241" i="19" s="1"/>
  <c r="G241" i="19"/>
  <c r="F241" i="19"/>
  <c r="E241" i="19"/>
  <c r="D241" i="19"/>
  <c r="O240" i="19"/>
  <c r="L240" i="19"/>
  <c r="I240" i="19"/>
  <c r="F240" i="19"/>
  <c r="C240" i="19"/>
  <c r="O239" i="19"/>
  <c r="L239" i="19"/>
  <c r="I239" i="19"/>
  <c r="F239" i="19"/>
  <c r="C239" i="19" s="1"/>
  <c r="N238" i="19"/>
  <c r="M238" i="19"/>
  <c r="O238" i="19" s="1"/>
  <c r="K238" i="19"/>
  <c r="L238" i="19" s="1"/>
  <c r="J238" i="19"/>
  <c r="I238" i="19"/>
  <c r="H238" i="19"/>
  <c r="G238" i="19"/>
  <c r="E238" i="19"/>
  <c r="D238" i="19"/>
  <c r="F238" i="19" s="1"/>
  <c r="O237" i="19"/>
  <c r="L237" i="19"/>
  <c r="I237" i="19"/>
  <c r="F237" i="19"/>
  <c r="C237" i="19" s="1"/>
  <c r="O236" i="19"/>
  <c r="N236" i="19"/>
  <c r="M236" i="19"/>
  <c r="K236" i="19"/>
  <c r="K234" i="19" s="1"/>
  <c r="K233" i="19" s="1"/>
  <c r="J236" i="19"/>
  <c r="L236" i="19" s="1"/>
  <c r="H236" i="19"/>
  <c r="G236" i="19"/>
  <c r="I236" i="19" s="1"/>
  <c r="F236" i="19"/>
  <c r="E236" i="19"/>
  <c r="D236" i="19"/>
  <c r="O235" i="19"/>
  <c r="L235" i="19"/>
  <c r="I235" i="19"/>
  <c r="F235" i="19"/>
  <c r="C235" i="19" s="1"/>
  <c r="M234" i="19"/>
  <c r="O234" i="19" s="1"/>
  <c r="H234" i="19"/>
  <c r="E234" i="19"/>
  <c r="D234" i="19"/>
  <c r="F234" i="19" s="1"/>
  <c r="N233" i="19"/>
  <c r="O232" i="19"/>
  <c r="L232" i="19"/>
  <c r="I232" i="19"/>
  <c r="F232" i="19"/>
  <c r="C232" i="19"/>
  <c r="O231" i="19"/>
  <c r="L231" i="19"/>
  <c r="I231" i="19"/>
  <c r="F231" i="19"/>
  <c r="C231" i="19" s="1"/>
  <c r="N230" i="19"/>
  <c r="M230" i="19"/>
  <c r="L230" i="19"/>
  <c r="K230" i="19"/>
  <c r="J230" i="19"/>
  <c r="I230" i="19"/>
  <c r="H230" i="19"/>
  <c r="G230" i="19"/>
  <c r="E230" i="19"/>
  <c r="E207" i="19" s="1"/>
  <c r="D230" i="19"/>
  <c r="O229" i="19"/>
  <c r="L229" i="19"/>
  <c r="I229" i="19"/>
  <c r="F229" i="19"/>
  <c r="O228" i="19"/>
  <c r="L228" i="19"/>
  <c r="I228" i="19"/>
  <c r="F228" i="19"/>
  <c r="C228" i="19"/>
  <c r="O227" i="19"/>
  <c r="L227" i="19"/>
  <c r="I227" i="19"/>
  <c r="F227" i="19"/>
  <c r="C227" i="19" s="1"/>
  <c r="O226" i="19"/>
  <c r="L226" i="19"/>
  <c r="I226" i="19"/>
  <c r="F226" i="19"/>
  <c r="C226" i="19" s="1"/>
  <c r="O225" i="19"/>
  <c r="L225" i="19"/>
  <c r="I225" i="19"/>
  <c r="F225" i="19"/>
  <c r="C225" i="19" s="1"/>
  <c r="O224" i="19"/>
  <c r="L224" i="19"/>
  <c r="I224" i="19"/>
  <c r="F224" i="19"/>
  <c r="C224" i="19"/>
  <c r="O223" i="19"/>
  <c r="L223" i="19"/>
  <c r="I223" i="19"/>
  <c r="F223" i="19"/>
  <c r="C223" i="19" s="1"/>
  <c r="O222" i="19"/>
  <c r="L222" i="19"/>
  <c r="I222" i="19"/>
  <c r="F222" i="19"/>
  <c r="O221" i="19"/>
  <c r="L221" i="19"/>
  <c r="I221" i="19"/>
  <c r="F221" i="19"/>
  <c r="C221" i="19" s="1"/>
  <c r="O220" i="19"/>
  <c r="L220" i="19"/>
  <c r="I220" i="19"/>
  <c r="F220" i="19"/>
  <c r="C220" i="19"/>
  <c r="O219" i="19"/>
  <c r="N219" i="19"/>
  <c r="M219" i="19"/>
  <c r="L219" i="19"/>
  <c r="K219" i="19"/>
  <c r="J219" i="19"/>
  <c r="H219" i="19"/>
  <c r="H207" i="19" s="1"/>
  <c r="G219" i="19"/>
  <c r="I219" i="19" s="1"/>
  <c r="E219" i="19"/>
  <c r="D219" i="19"/>
  <c r="F219" i="19" s="1"/>
  <c r="C219" i="19" s="1"/>
  <c r="O218" i="19"/>
  <c r="L218" i="19"/>
  <c r="I218" i="19"/>
  <c r="F218" i="19"/>
  <c r="C218" i="19" s="1"/>
  <c r="O217" i="19"/>
  <c r="L217" i="19"/>
  <c r="I217" i="19"/>
  <c r="F217" i="19"/>
  <c r="C217" i="19" s="1"/>
  <c r="O216" i="19"/>
  <c r="L216" i="19"/>
  <c r="I216" i="19"/>
  <c r="F216" i="19"/>
  <c r="C216" i="19"/>
  <c r="O215" i="19"/>
  <c r="L215" i="19"/>
  <c r="I215" i="19"/>
  <c r="F215" i="19"/>
  <c r="C215" i="19" s="1"/>
  <c r="O214" i="19"/>
  <c r="L214" i="19"/>
  <c r="I214" i="19"/>
  <c r="F214" i="19"/>
  <c r="O213" i="19"/>
  <c r="L213" i="19"/>
  <c r="I213" i="19"/>
  <c r="F213" i="19"/>
  <c r="C213" i="19" s="1"/>
  <c r="O212" i="19"/>
  <c r="L212" i="19"/>
  <c r="I212" i="19"/>
  <c r="F212" i="19"/>
  <c r="C212" i="19"/>
  <c r="O211" i="19"/>
  <c r="L211" i="19"/>
  <c r="I211" i="19"/>
  <c r="F211" i="19"/>
  <c r="C211" i="19" s="1"/>
  <c r="O210" i="19"/>
  <c r="L210" i="19"/>
  <c r="I210" i="19"/>
  <c r="F210" i="19"/>
  <c r="C210" i="19" s="1"/>
  <c r="O209" i="19"/>
  <c r="L209" i="19"/>
  <c r="I209" i="19"/>
  <c r="F209" i="19"/>
  <c r="O208" i="19"/>
  <c r="N208" i="19"/>
  <c r="N207" i="19" s="1"/>
  <c r="M208" i="19"/>
  <c r="K208" i="19"/>
  <c r="K207" i="19" s="1"/>
  <c r="J208" i="19"/>
  <c r="J207" i="19" s="1"/>
  <c r="H208" i="19"/>
  <c r="G208" i="19"/>
  <c r="F208" i="19"/>
  <c r="E208" i="19"/>
  <c r="D208" i="19"/>
  <c r="L207" i="19"/>
  <c r="D207" i="19"/>
  <c r="F207" i="19" s="1"/>
  <c r="O206" i="19"/>
  <c r="L206" i="19"/>
  <c r="I206" i="19"/>
  <c r="F206" i="19"/>
  <c r="C206" i="19" s="1"/>
  <c r="O205" i="19"/>
  <c r="L205" i="19"/>
  <c r="I205" i="19"/>
  <c r="F205" i="19"/>
  <c r="O204" i="19"/>
  <c r="L204" i="19"/>
  <c r="I204" i="19"/>
  <c r="F204" i="19"/>
  <c r="C204" i="19"/>
  <c r="O203" i="19"/>
  <c r="L203" i="19"/>
  <c r="I203" i="19"/>
  <c r="F203" i="19"/>
  <c r="C203" i="19" s="1"/>
  <c r="O202" i="19"/>
  <c r="L202" i="19"/>
  <c r="I202" i="19"/>
  <c r="F202" i="19"/>
  <c r="N201" i="19"/>
  <c r="N199" i="19" s="1"/>
  <c r="M201" i="19"/>
  <c r="K201" i="19"/>
  <c r="J201" i="19"/>
  <c r="I201" i="19"/>
  <c r="H201" i="19"/>
  <c r="G201" i="19"/>
  <c r="F201" i="19"/>
  <c r="E201" i="19"/>
  <c r="D201" i="19"/>
  <c r="O200" i="19"/>
  <c r="L200" i="19"/>
  <c r="I200" i="19"/>
  <c r="F200" i="19"/>
  <c r="C200" i="19"/>
  <c r="M199" i="19"/>
  <c r="K199" i="19"/>
  <c r="H199" i="19"/>
  <c r="G199" i="19"/>
  <c r="E199" i="19"/>
  <c r="D199" i="19"/>
  <c r="E198" i="19"/>
  <c r="O196" i="19"/>
  <c r="L196" i="19"/>
  <c r="I196" i="19"/>
  <c r="C196" i="19" s="1"/>
  <c r="F196" i="19"/>
  <c r="N195" i="19"/>
  <c r="N194" i="19" s="1"/>
  <c r="O194" i="19" s="1"/>
  <c r="M195" i="19"/>
  <c r="O195" i="19" s="1"/>
  <c r="K195" i="19"/>
  <c r="J195" i="19"/>
  <c r="L195" i="19" s="1"/>
  <c r="H195" i="19"/>
  <c r="H194" i="19" s="1"/>
  <c r="G195" i="19"/>
  <c r="F195" i="19"/>
  <c r="E195" i="19"/>
  <c r="D195" i="19"/>
  <c r="D194" i="19" s="1"/>
  <c r="F194" i="19" s="1"/>
  <c r="M194" i="19"/>
  <c r="K194" i="19"/>
  <c r="G194" i="19"/>
  <c r="E194" i="19"/>
  <c r="O193" i="19"/>
  <c r="L193" i="19"/>
  <c r="I193" i="19"/>
  <c r="F193" i="19"/>
  <c r="C193" i="19" s="1"/>
  <c r="O192" i="19"/>
  <c r="L192" i="19"/>
  <c r="I192" i="19"/>
  <c r="C192" i="19" s="1"/>
  <c r="F192" i="19"/>
  <c r="N191" i="19"/>
  <c r="M191" i="19"/>
  <c r="O191" i="19" s="1"/>
  <c r="K191" i="19"/>
  <c r="J191" i="19"/>
  <c r="L191" i="19" s="1"/>
  <c r="H191" i="19"/>
  <c r="G191" i="19"/>
  <c r="F191" i="19"/>
  <c r="E191" i="19"/>
  <c r="D191" i="19"/>
  <c r="M190" i="19"/>
  <c r="K190" i="19"/>
  <c r="G190" i="19"/>
  <c r="E190" i="19"/>
  <c r="O189" i="19"/>
  <c r="L189" i="19"/>
  <c r="I189" i="19"/>
  <c r="F189" i="19"/>
  <c r="C189" i="19" s="1"/>
  <c r="O188" i="19"/>
  <c r="L188" i="19"/>
  <c r="I188" i="19"/>
  <c r="C188" i="19" s="1"/>
  <c r="F188" i="19"/>
  <c r="N187" i="19"/>
  <c r="M187" i="19"/>
  <c r="O187" i="19" s="1"/>
  <c r="K187" i="19"/>
  <c r="J187" i="19"/>
  <c r="L187" i="19" s="1"/>
  <c r="H187" i="19"/>
  <c r="I187" i="19" s="1"/>
  <c r="G187" i="19"/>
  <c r="F187" i="19"/>
  <c r="C187" i="19" s="1"/>
  <c r="E187" i="19"/>
  <c r="D187" i="19"/>
  <c r="O186" i="19"/>
  <c r="L186" i="19"/>
  <c r="I186" i="19"/>
  <c r="F186" i="19"/>
  <c r="C186" i="19"/>
  <c r="O185" i="19"/>
  <c r="L185" i="19"/>
  <c r="I185" i="19"/>
  <c r="F185" i="19"/>
  <c r="C185" i="19" s="1"/>
  <c r="O184" i="19"/>
  <c r="L184" i="19"/>
  <c r="I184" i="19"/>
  <c r="C184" i="19" s="1"/>
  <c r="F184" i="19"/>
  <c r="O183" i="19"/>
  <c r="L183" i="19"/>
  <c r="I183" i="19"/>
  <c r="F183" i="19"/>
  <c r="C183" i="19" s="1"/>
  <c r="O182" i="19"/>
  <c r="N182" i="19"/>
  <c r="M182" i="19"/>
  <c r="K182" i="19"/>
  <c r="J182" i="19"/>
  <c r="L182" i="19" s="1"/>
  <c r="H182" i="19"/>
  <c r="G182" i="19"/>
  <c r="I182" i="19" s="1"/>
  <c r="E182" i="19"/>
  <c r="F182" i="19" s="1"/>
  <c r="D182" i="19"/>
  <c r="O181" i="19"/>
  <c r="L181" i="19"/>
  <c r="I181" i="19"/>
  <c r="F181" i="19"/>
  <c r="C181" i="19" s="1"/>
  <c r="O180" i="19"/>
  <c r="L180" i="19"/>
  <c r="I180" i="19"/>
  <c r="C180" i="19" s="1"/>
  <c r="F180" i="19"/>
  <c r="O179" i="19"/>
  <c r="L179" i="19"/>
  <c r="I179" i="19"/>
  <c r="F179" i="19"/>
  <c r="C179" i="19" s="1"/>
  <c r="O178" i="19"/>
  <c r="N178" i="19"/>
  <c r="M178" i="19"/>
  <c r="M177" i="19" s="1"/>
  <c r="K178" i="19"/>
  <c r="K177" i="19" s="1"/>
  <c r="J178" i="19"/>
  <c r="L178" i="19" s="1"/>
  <c r="H178" i="19"/>
  <c r="G178" i="19"/>
  <c r="I178" i="19" s="1"/>
  <c r="E178" i="19"/>
  <c r="E177" i="19" s="1"/>
  <c r="E176" i="19" s="1"/>
  <c r="D178" i="19"/>
  <c r="N177" i="19"/>
  <c r="N176" i="19" s="1"/>
  <c r="J177" i="19"/>
  <c r="J176" i="19" s="1"/>
  <c r="H177" i="19"/>
  <c r="H176" i="19" s="1"/>
  <c r="D177" i="19"/>
  <c r="O175" i="19"/>
  <c r="L175" i="19"/>
  <c r="I175" i="19"/>
  <c r="F175" i="19"/>
  <c r="C175" i="19" s="1"/>
  <c r="O174" i="19"/>
  <c r="L174" i="19"/>
  <c r="I174" i="19"/>
  <c r="F174" i="19"/>
  <c r="C174" i="19"/>
  <c r="O173" i="19"/>
  <c r="L173" i="19"/>
  <c r="I173" i="19"/>
  <c r="F173" i="19"/>
  <c r="C173" i="19" s="1"/>
  <c r="O172" i="19"/>
  <c r="L172" i="19"/>
  <c r="I172" i="19"/>
  <c r="C172" i="19" s="1"/>
  <c r="F172" i="19"/>
  <c r="O171" i="19"/>
  <c r="L171" i="19"/>
  <c r="I171" i="19"/>
  <c r="F171" i="19"/>
  <c r="C171" i="19" s="1"/>
  <c r="O170" i="19"/>
  <c r="L170" i="19"/>
  <c r="I170" i="19"/>
  <c r="F170" i="19"/>
  <c r="C170" i="19"/>
  <c r="N169" i="19"/>
  <c r="N168" i="19" s="1"/>
  <c r="M169" i="19"/>
  <c r="L169" i="19"/>
  <c r="K169" i="19"/>
  <c r="J169" i="19"/>
  <c r="J168" i="19" s="1"/>
  <c r="L168" i="19" s="1"/>
  <c r="H169" i="19"/>
  <c r="H168" i="19" s="1"/>
  <c r="I168" i="19" s="1"/>
  <c r="G169" i="19"/>
  <c r="I169" i="19" s="1"/>
  <c r="E169" i="19"/>
  <c r="D169" i="19"/>
  <c r="F169" i="19" s="1"/>
  <c r="M168" i="19"/>
  <c r="K168" i="19"/>
  <c r="G168" i="19"/>
  <c r="E168" i="19"/>
  <c r="O167" i="19"/>
  <c r="L167" i="19"/>
  <c r="I167" i="19"/>
  <c r="F167" i="19"/>
  <c r="C167" i="19" s="1"/>
  <c r="O166" i="19"/>
  <c r="L166" i="19"/>
  <c r="I166" i="19"/>
  <c r="F166" i="19"/>
  <c r="C166" i="19"/>
  <c r="O165" i="19"/>
  <c r="L165" i="19"/>
  <c r="I165" i="19"/>
  <c r="F165" i="19"/>
  <c r="C165" i="19" s="1"/>
  <c r="O164" i="19"/>
  <c r="L164" i="19"/>
  <c r="I164" i="19"/>
  <c r="C164" i="19" s="1"/>
  <c r="F164" i="19"/>
  <c r="N163" i="19"/>
  <c r="M163" i="19"/>
  <c r="O163" i="19" s="1"/>
  <c r="K163" i="19"/>
  <c r="J163" i="19"/>
  <c r="L163" i="19" s="1"/>
  <c r="H163" i="19"/>
  <c r="I163" i="19" s="1"/>
  <c r="G163" i="19"/>
  <c r="F163" i="19"/>
  <c r="C163" i="19" s="1"/>
  <c r="E163" i="19"/>
  <c r="D163" i="19"/>
  <c r="O162" i="19"/>
  <c r="L162" i="19"/>
  <c r="I162" i="19"/>
  <c r="F162" i="19"/>
  <c r="C162" i="19"/>
  <c r="O161" i="19"/>
  <c r="L161" i="19"/>
  <c r="I161" i="19"/>
  <c r="F161" i="19"/>
  <c r="C161" i="19" s="1"/>
  <c r="O160" i="19"/>
  <c r="L160" i="19"/>
  <c r="I160" i="19"/>
  <c r="C160" i="19" s="1"/>
  <c r="F160" i="19"/>
  <c r="O159" i="19"/>
  <c r="L159" i="19"/>
  <c r="I159" i="19"/>
  <c r="F159" i="19"/>
  <c r="C159" i="19" s="1"/>
  <c r="O158" i="19"/>
  <c r="L158" i="19"/>
  <c r="I158" i="19"/>
  <c r="F158" i="19"/>
  <c r="C158" i="19"/>
  <c r="O157" i="19"/>
  <c r="L157" i="19"/>
  <c r="I157" i="19"/>
  <c r="F157" i="19"/>
  <c r="C157" i="19" s="1"/>
  <c r="O156" i="19"/>
  <c r="L156" i="19"/>
  <c r="I156" i="19"/>
  <c r="C156" i="19" s="1"/>
  <c r="F156" i="19"/>
  <c r="O155" i="19"/>
  <c r="L155" i="19"/>
  <c r="I155" i="19"/>
  <c r="F155" i="19"/>
  <c r="C155" i="19" s="1"/>
  <c r="O154" i="19"/>
  <c r="N154" i="19"/>
  <c r="M154" i="19"/>
  <c r="K154" i="19"/>
  <c r="J154" i="19"/>
  <c r="L154" i="19" s="1"/>
  <c r="H154" i="19"/>
  <c r="G154" i="19"/>
  <c r="I154" i="19" s="1"/>
  <c r="E154" i="19"/>
  <c r="F154" i="19" s="1"/>
  <c r="C154" i="19" s="1"/>
  <c r="D154" i="19"/>
  <c r="O153" i="19"/>
  <c r="L153" i="19"/>
  <c r="I153" i="19"/>
  <c r="F153" i="19"/>
  <c r="C153" i="19" s="1"/>
  <c r="O152" i="19"/>
  <c r="L152" i="19"/>
  <c r="I152" i="19"/>
  <c r="C152" i="19" s="1"/>
  <c r="F152" i="19"/>
  <c r="O151" i="19"/>
  <c r="L151" i="19"/>
  <c r="I151" i="19"/>
  <c r="F151" i="19"/>
  <c r="C151" i="19" s="1"/>
  <c r="O150" i="19"/>
  <c r="L150" i="19"/>
  <c r="I150" i="19"/>
  <c r="F150" i="19"/>
  <c r="C150" i="19"/>
  <c r="O149" i="19"/>
  <c r="L149" i="19"/>
  <c r="I149" i="19"/>
  <c r="F149" i="19"/>
  <c r="C149" i="19" s="1"/>
  <c r="O148" i="19"/>
  <c r="L148" i="19"/>
  <c r="I148" i="19"/>
  <c r="C148" i="19" s="1"/>
  <c r="F148" i="19"/>
  <c r="N147" i="19"/>
  <c r="M147" i="19"/>
  <c r="O147" i="19" s="1"/>
  <c r="K147" i="19"/>
  <c r="J147" i="19"/>
  <c r="L147" i="19" s="1"/>
  <c r="H147" i="19"/>
  <c r="I147" i="19" s="1"/>
  <c r="G147" i="19"/>
  <c r="F147" i="19"/>
  <c r="E147" i="19"/>
  <c r="D147" i="19"/>
  <c r="O146" i="19"/>
  <c r="L146" i="19"/>
  <c r="I146" i="19"/>
  <c r="F146" i="19"/>
  <c r="C146" i="19"/>
  <c r="O145" i="19"/>
  <c r="L145" i="19"/>
  <c r="I145" i="19"/>
  <c r="F145" i="19"/>
  <c r="C145" i="19" s="1"/>
  <c r="N144" i="19"/>
  <c r="M144" i="19"/>
  <c r="O144" i="19" s="1"/>
  <c r="K144" i="19"/>
  <c r="L144" i="19" s="1"/>
  <c r="J144" i="19"/>
  <c r="I144" i="19"/>
  <c r="H144" i="19"/>
  <c r="G144" i="19"/>
  <c r="E144" i="19"/>
  <c r="D144" i="19"/>
  <c r="F144" i="19" s="1"/>
  <c r="O143" i="19"/>
  <c r="L143" i="19"/>
  <c r="I143" i="19"/>
  <c r="F143" i="19"/>
  <c r="C143" i="19" s="1"/>
  <c r="O142" i="19"/>
  <c r="L142" i="19"/>
  <c r="I142" i="19"/>
  <c r="F142" i="19"/>
  <c r="C142" i="19"/>
  <c r="O141" i="19"/>
  <c r="L141" i="19"/>
  <c r="I141" i="19"/>
  <c r="F141" i="19"/>
  <c r="C141" i="19" s="1"/>
  <c r="O140" i="19"/>
  <c r="L140" i="19"/>
  <c r="I140" i="19"/>
  <c r="C140" i="19" s="1"/>
  <c r="F140" i="19"/>
  <c r="N139" i="19"/>
  <c r="N133" i="19" s="1"/>
  <c r="M139" i="19"/>
  <c r="O139" i="19" s="1"/>
  <c r="K139" i="19"/>
  <c r="J139" i="19"/>
  <c r="L139" i="19" s="1"/>
  <c r="H139" i="19"/>
  <c r="I139" i="19" s="1"/>
  <c r="G139" i="19"/>
  <c r="F139" i="19"/>
  <c r="E139" i="19"/>
  <c r="D139" i="19"/>
  <c r="O138" i="19"/>
  <c r="L138" i="19"/>
  <c r="I138" i="19"/>
  <c r="F138" i="19"/>
  <c r="C138" i="19"/>
  <c r="O137" i="19"/>
  <c r="L137" i="19"/>
  <c r="I137" i="19"/>
  <c r="F137" i="19"/>
  <c r="C137" i="19" s="1"/>
  <c r="O136" i="19"/>
  <c r="L136" i="19"/>
  <c r="I136" i="19"/>
  <c r="C136" i="19" s="1"/>
  <c r="F136" i="19"/>
  <c r="O135" i="19"/>
  <c r="L135" i="19"/>
  <c r="I135" i="19"/>
  <c r="F135" i="19"/>
  <c r="C135" i="19" s="1"/>
  <c r="O134" i="19"/>
  <c r="N134" i="19"/>
  <c r="M134" i="19"/>
  <c r="M133" i="19" s="1"/>
  <c r="O133" i="19" s="1"/>
  <c r="K134" i="19"/>
  <c r="K133" i="19" s="1"/>
  <c r="J134" i="19"/>
  <c r="L134" i="19" s="1"/>
  <c r="H134" i="19"/>
  <c r="G134" i="19"/>
  <c r="I134" i="19" s="1"/>
  <c r="E134" i="19"/>
  <c r="E133" i="19" s="1"/>
  <c r="D134" i="19"/>
  <c r="H133" i="19"/>
  <c r="D133" i="19"/>
  <c r="O132" i="19"/>
  <c r="L132" i="19"/>
  <c r="I132" i="19"/>
  <c r="C132" i="19" s="1"/>
  <c r="F132" i="19"/>
  <c r="N131" i="19"/>
  <c r="M131" i="19"/>
  <c r="O131" i="19" s="1"/>
  <c r="K131" i="19"/>
  <c r="J131" i="19"/>
  <c r="L131" i="19" s="1"/>
  <c r="H131" i="19"/>
  <c r="I131" i="19" s="1"/>
  <c r="G131" i="19"/>
  <c r="F131" i="19"/>
  <c r="E131" i="19"/>
  <c r="D131" i="19"/>
  <c r="O130" i="19"/>
  <c r="L130" i="19"/>
  <c r="I130" i="19"/>
  <c r="F130" i="19"/>
  <c r="C130" i="19"/>
  <c r="O129" i="19"/>
  <c r="L129" i="19"/>
  <c r="I129" i="19"/>
  <c r="F129" i="19"/>
  <c r="C129" i="19" s="1"/>
  <c r="O128" i="19"/>
  <c r="L128" i="19"/>
  <c r="I128" i="19"/>
  <c r="C128" i="19" s="1"/>
  <c r="F128" i="19"/>
  <c r="O127" i="19"/>
  <c r="L127" i="19"/>
  <c r="I127" i="19"/>
  <c r="F127" i="19"/>
  <c r="D127" i="19"/>
  <c r="C127" i="19"/>
  <c r="O126" i="19"/>
  <c r="L126" i="19"/>
  <c r="I126" i="19"/>
  <c r="F126" i="19"/>
  <c r="C126" i="19" s="1"/>
  <c r="N125" i="19"/>
  <c r="M125" i="19"/>
  <c r="O125" i="19" s="1"/>
  <c r="K125" i="19"/>
  <c r="L125" i="19" s="1"/>
  <c r="J125" i="19"/>
  <c r="I125" i="19"/>
  <c r="H125" i="19"/>
  <c r="G125" i="19"/>
  <c r="E125" i="19"/>
  <c r="D125" i="19"/>
  <c r="F125" i="19" s="1"/>
  <c r="C125" i="19" s="1"/>
  <c r="O124" i="19"/>
  <c r="L124" i="19"/>
  <c r="I124" i="19"/>
  <c r="F124" i="19"/>
  <c r="C124" i="19" s="1"/>
  <c r="O123" i="19"/>
  <c r="L123" i="19"/>
  <c r="I123" i="19"/>
  <c r="F123" i="19"/>
  <c r="C123" i="19"/>
  <c r="O122" i="19"/>
  <c r="L122" i="19"/>
  <c r="I122" i="19"/>
  <c r="F122" i="19"/>
  <c r="C122" i="19" s="1"/>
  <c r="O121" i="19"/>
  <c r="L121" i="19"/>
  <c r="I121" i="19"/>
  <c r="C121" i="19" s="1"/>
  <c r="F121" i="19"/>
  <c r="O120" i="19"/>
  <c r="L120" i="19"/>
  <c r="I120" i="19"/>
  <c r="F120" i="19"/>
  <c r="C120" i="19" s="1"/>
  <c r="O119" i="19"/>
  <c r="N119" i="19"/>
  <c r="M119" i="19"/>
  <c r="K119" i="19"/>
  <c r="J119" i="19"/>
  <c r="L119" i="19" s="1"/>
  <c r="H119" i="19"/>
  <c r="G119" i="19"/>
  <c r="I119" i="19" s="1"/>
  <c r="E119" i="19"/>
  <c r="F119" i="19" s="1"/>
  <c r="D119" i="19"/>
  <c r="O118" i="19"/>
  <c r="L118" i="19"/>
  <c r="I118" i="19"/>
  <c r="F118" i="19"/>
  <c r="C118" i="19" s="1"/>
  <c r="O117" i="19"/>
  <c r="L117" i="19"/>
  <c r="I117" i="19"/>
  <c r="C117" i="19" s="1"/>
  <c r="F117" i="19"/>
  <c r="O116" i="19"/>
  <c r="L116" i="19"/>
  <c r="I116" i="19"/>
  <c r="F116" i="19"/>
  <c r="C116" i="19" s="1"/>
  <c r="O115" i="19"/>
  <c r="N115" i="19"/>
  <c r="M115" i="19"/>
  <c r="K115" i="19"/>
  <c r="J115" i="19"/>
  <c r="L115" i="19" s="1"/>
  <c r="H115" i="19"/>
  <c r="G115" i="19"/>
  <c r="I115" i="19" s="1"/>
  <c r="E115" i="19"/>
  <c r="F115" i="19" s="1"/>
  <c r="C115" i="19" s="1"/>
  <c r="D115" i="19"/>
  <c r="O114" i="19"/>
  <c r="L114" i="19"/>
  <c r="I114" i="19"/>
  <c r="F114" i="19"/>
  <c r="C114" i="19" s="1"/>
  <c r="O113" i="19"/>
  <c r="L113" i="19"/>
  <c r="I113" i="19"/>
  <c r="C113" i="19" s="1"/>
  <c r="F113" i="19"/>
  <c r="O112" i="19"/>
  <c r="L112" i="19"/>
  <c r="I112" i="19"/>
  <c r="F112" i="19"/>
  <c r="C112" i="19" s="1"/>
  <c r="O111" i="19"/>
  <c r="L111" i="19"/>
  <c r="I111" i="19"/>
  <c r="F111" i="19"/>
  <c r="C111" i="19"/>
  <c r="O110" i="19"/>
  <c r="L110" i="19"/>
  <c r="I110" i="19"/>
  <c r="F110" i="19"/>
  <c r="C110" i="19" s="1"/>
  <c r="O109" i="19"/>
  <c r="L109" i="19"/>
  <c r="I109" i="19"/>
  <c r="C109" i="19" s="1"/>
  <c r="F109" i="19"/>
  <c r="O108" i="19"/>
  <c r="L108" i="19"/>
  <c r="I108" i="19"/>
  <c r="F108" i="19"/>
  <c r="C108" i="19" s="1"/>
  <c r="O107" i="19"/>
  <c r="L107" i="19"/>
  <c r="I107" i="19"/>
  <c r="F107" i="19"/>
  <c r="C107" i="19"/>
  <c r="N106" i="19"/>
  <c r="O106" i="19" s="1"/>
  <c r="M106" i="19"/>
  <c r="L106" i="19"/>
  <c r="K106" i="19"/>
  <c r="J106" i="19"/>
  <c r="H106" i="19"/>
  <c r="G106" i="19"/>
  <c r="I106" i="19" s="1"/>
  <c r="E106" i="19"/>
  <c r="D106" i="19"/>
  <c r="F106" i="19" s="1"/>
  <c r="O105" i="19"/>
  <c r="L105" i="19"/>
  <c r="I105" i="19"/>
  <c r="C105" i="19" s="1"/>
  <c r="F105" i="19"/>
  <c r="O104" i="19"/>
  <c r="L104" i="19"/>
  <c r="I104" i="19"/>
  <c r="F104" i="19"/>
  <c r="C104" i="19" s="1"/>
  <c r="O103" i="19"/>
  <c r="L103" i="19"/>
  <c r="I103" i="19"/>
  <c r="F103" i="19"/>
  <c r="C103" i="19"/>
  <c r="O102" i="19"/>
  <c r="L102" i="19"/>
  <c r="I102" i="19"/>
  <c r="F102" i="19"/>
  <c r="C102" i="19" s="1"/>
  <c r="O101" i="19"/>
  <c r="L101" i="19"/>
  <c r="I101" i="19"/>
  <c r="C101" i="19" s="1"/>
  <c r="F101" i="19"/>
  <c r="O100" i="19"/>
  <c r="L100" i="19"/>
  <c r="I100" i="19"/>
  <c r="F100" i="19"/>
  <c r="C100" i="19" s="1"/>
  <c r="O99" i="19"/>
  <c r="L99" i="19"/>
  <c r="I99" i="19"/>
  <c r="F99" i="19"/>
  <c r="C99" i="19"/>
  <c r="N98" i="19"/>
  <c r="O98" i="19" s="1"/>
  <c r="M98" i="19"/>
  <c r="L98" i="19"/>
  <c r="K98" i="19"/>
  <c r="J98" i="19"/>
  <c r="H98" i="19"/>
  <c r="G98" i="19"/>
  <c r="I98" i="19" s="1"/>
  <c r="E98" i="19"/>
  <c r="D98" i="19"/>
  <c r="F98" i="19" s="1"/>
  <c r="O97" i="19"/>
  <c r="L97" i="19"/>
  <c r="I97" i="19"/>
  <c r="C97" i="19" s="1"/>
  <c r="F97" i="19"/>
  <c r="O96" i="19"/>
  <c r="L96" i="19"/>
  <c r="I96" i="19"/>
  <c r="F96" i="19"/>
  <c r="C96" i="19" s="1"/>
  <c r="O95" i="19"/>
  <c r="L95" i="19"/>
  <c r="I95" i="19"/>
  <c r="F95" i="19"/>
  <c r="C95" i="19"/>
  <c r="O94" i="19"/>
  <c r="L94" i="19"/>
  <c r="I94" i="19"/>
  <c r="F94" i="19"/>
  <c r="C94" i="19" s="1"/>
  <c r="O93" i="19"/>
  <c r="L93" i="19"/>
  <c r="I93" i="19"/>
  <c r="C93" i="19" s="1"/>
  <c r="F93" i="19"/>
  <c r="N92" i="19"/>
  <c r="N86" i="19" s="1"/>
  <c r="M92" i="19"/>
  <c r="O92" i="19" s="1"/>
  <c r="K92" i="19"/>
  <c r="J92" i="19"/>
  <c r="L92" i="19" s="1"/>
  <c r="H92" i="19"/>
  <c r="I92" i="19" s="1"/>
  <c r="G92" i="19"/>
  <c r="F92" i="19"/>
  <c r="E92" i="19"/>
  <c r="D92" i="19"/>
  <c r="O91" i="19"/>
  <c r="L91" i="19"/>
  <c r="I91" i="19"/>
  <c r="F91" i="19"/>
  <c r="C91" i="19"/>
  <c r="O90" i="19"/>
  <c r="L90" i="19"/>
  <c r="I90" i="19"/>
  <c r="F90" i="19"/>
  <c r="C90" i="19" s="1"/>
  <c r="O89" i="19"/>
  <c r="L89" i="19"/>
  <c r="I89" i="19"/>
  <c r="C89" i="19" s="1"/>
  <c r="F89" i="19"/>
  <c r="O88" i="19"/>
  <c r="L88" i="19"/>
  <c r="I88" i="19"/>
  <c r="F88" i="19"/>
  <c r="C88" i="19" s="1"/>
  <c r="O87" i="19"/>
  <c r="N87" i="19"/>
  <c r="M87" i="19"/>
  <c r="M86" i="19" s="1"/>
  <c r="O86" i="19" s="1"/>
  <c r="K87" i="19"/>
  <c r="K86" i="19" s="1"/>
  <c r="J87" i="19"/>
  <c r="L87" i="19" s="1"/>
  <c r="H87" i="19"/>
  <c r="G87" i="19"/>
  <c r="I87" i="19" s="1"/>
  <c r="E87" i="19"/>
  <c r="E86" i="19" s="1"/>
  <c r="D87" i="19"/>
  <c r="H86" i="19"/>
  <c r="D86" i="19"/>
  <c r="O85" i="19"/>
  <c r="L85" i="19"/>
  <c r="I85" i="19"/>
  <c r="C85" i="19" s="1"/>
  <c r="F85" i="19"/>
  <c r="O84" i="19"/>
  <c r="L84" i="19"/>
  <c r="I84" i="19"/>
  <c r="F84" i="19"/>
  <c r="C84" i="19" s="1"/>
  <c r="O83" i="19"/>
  <c r="N83" i="19"/>
  <c r="M83" i="19"/>
  <c r="K83" i="19"/>
  <c r="J83" i="19"/>
  <c r="L83" i="19" s="1"/>
  <c r="H83" i="19"/>
  <c r="G83" i="19"/>
  <c r="I83" i="19" s="1"/>
  <c r="E83" i="19"/>
  <c r="F83" i="19" s="1"/>
  <c r="D83" i="19"/>
  <c r="O82" i="19"/>
  <c r="L82" i="19"/>
  <c r="I82" i="19"/>
  <c r="F82" i="19"/>
  <c r="C82" i="19" s="1"/>
  <c r="O81" i="19"/>
  <c r="L81" i="19"/>
  <c r="I81" i="19"/>
  <c r="C81" i="19" s="1"/>
  <c r="F81" i="19"/>
  <c r="N80" i="19"/>
  <c r="N79" i="19" s="1"/>
  <c r="M80" i="19"/>
  <c r="O80" i="19" s="1"/>
  <c r="K80" i="19"/>
  <c r="J80" i="19"/>
  <c r="L80" i="19" s="1"/>
  <c r="H80" i="19"/>
  <c r="H79" i="19" s="1"/>
  <c r="H78" i="19" s="1"/>
  <c r="G80" i="19"/>
  <c r="F80" i="19"/>
  <c r="E80" i="19"/>
  <c r="D80" i="19"/>
  <c r="D79" i="19" s="1"/>
  <c r="M79" i="19"/>
  <c r="M78" i="19" s="1"/>
  <c r="K79" i="19"/>
  <c r="G79" i="19"/>
  <c r="I79" i="19" s="1"/>
  <c r="E79" i="19"/>
  <c r="O77" i="19"/>
  <c r="L77" i="19"/>
  <c r="I77" i="19"/>
  <c r="C77" i="19" s="1"/>
  <c r="F77" i="19"/>
  <c r="O76" i="19"/>
  <c r="L76" i="19"/>
  <c r="I76" i="19"/>
  <c r="F76" i="19"/>
  <c r="C76" i="19" s="1"/>
  <c r="O75" i="19"/>
  <c r="L75" i="19"/>
  <c r="I75" i="19"/>
  <c r="F75" i="19"/>
  <c r="C75" i="19"/>
  <c r="O74" i="19"/>
  <c r="L74" i="19"/>
  <c r="I74" i="19"/>
  <c r="F74" i="19"/>
  <c r="C74" i="19" s="1"/>
  <c r="O73" i="19"/>
  <c r="L73" i="19"/>
  <c r="I73" i="19"/>
  <c r="C73" i="19" s="1"/>
  <c r="F73" i="19"/>
  <c r="N72" i="19"/>
  <c r="N70" i="19" s="1"/>
  <c r="M72" i="19"/>
  <c r="O72" i="19" s="1"/>
  <c r="K72" i="19"/>
  <c r="J72" i="19"/>
  <c r="L72" i="19" s="1"/>
  <c r="H72" i="19"/>
  <c r="I72" i="19" s="1"/>
  <c r="G72" i="19"/>
  <c r="F72" i="19"/>
  <c r="E72" i="19"/>
  <c r="E70" i="19" s="1"/>
  <c r="D72" i="19"/>
  <c r="O71" i="19"/>
  <c r="L71" i="19"/>
  <c r="I71" i="19"/>
  <c r="F71" i="19"/>
  <c r="C71" i="19"/>
  <c r="K70" i="19"/>
  <c r="H70" i="19"/>
  <c r="G70" i="19"/>
  <c r="I70" i="19" s="1"/>
  <c r="D70" i="19"/>
  <c r="F70" i="19" s="1"/>
  <c r="O69" i="19"/>
  <c r="L69" i="19"/>
  <c r="I69" i="19"/>
  <c r="C69" i="19" s="1"/>
  <c r="F69" i="19"/>
  <c r="O68" i="19"/>
  <c r="L68" i="19"/>
  <c r="I68" i="19"/>
  <c r="F68" i="19"/>
  <c r="C68" i="19" s="1"/>
  <c r="O67" i="19"/>
  <c r="C67" i="19" s="1"/>
  <c r="L67" i="19"/>
  <c r="I67" i="19"/>
  <c r="F67" i="19"/>
  <c r="O66" i="19"/>
  <c r="L66" i="19"/>
  <c r="I66" i="19"/>
  <c r="F66" i="19"/>
  <c r="C66" i="19" s="1"/>
  <c r="O65" i="19"/>
  <c r="L65" i="19"/>
  <c r="I65" i="19"/>
  <c r="C65" i="19" s="1"/>
  <c r="F65" i="19"/>
  <c r="O64" i="19"/>
  <c r="L64" i="19"/>
  <c r="I64" i="19"/>
  <c r="F64" i="19"/>
  <c r="C64" i="19" s="1"/>
  <c r="O63" i="19"/>
  <c r="C63" i="19" s="1"/>
  <c r="L63" i="19"/>
  <c r="I63" i="19"/>
  <c r="F63" i="19"/>
  <c r="O62" i="19"/>
  <c r="L62" i="19"/>
  <c r="I62" i="19"/>
  <c r="F62" i="19"/>
  <c r="C62" i="19" s="1"/>
  <c r="N61" i="19"/>
  <c r="M61" i="19"/>
  <c r="O61" i="19" s="1"/>
  <c r="K61" i="19"/>
  <c r="L61" i="19" s="1"/>
  <c r="J61" i="19"/>
  <c r="I61" i="19"/>
  <c r="H61" i="19"/>
  <c r="G61" i="19"/>
  <c r="E61" i="19"/>
  <c r="D61" i="19"/>
  <c r="F61" i="19" s="1"/>
  <c r="O60" i="19"/>
  <c r="L60" i="19"/>
  <c r="I60" i="19"/>
  <c r="F60" i="19"/>
  <c r="C60" i="19" s="1"/>
  <c r="O59" i="19"/>
  <c r="C59" i="19" s="1"/>
  <c r="L59" i="19"/>
  <c r="I59" i="19"/>
  <c r="F59" i="19"/>
  <c r="N58" i="19"/>
  <c r="N57" i="19" s="1"/>
  <c r="N56" i="19" s="1"/>
  <c r="M58" i="19"/>
  <c r="L58" i="19"/>
  <c r="K58" i="19"/>
  <c r="J58" i="19"/>
  <c r="J57" i="19" s="1"/>
  <c r="H58" i="19"/>
  <c r="H57" i="19" s="1"/>
  <c r="G58" i="19"/>
  <c r="I58" i="19" s="1"/>
  <c r="E58" i="19"/>
  <c r="D58" i="19"/>
  <c r="F58" i="19" s="1"/>
  <c r="M57" i="19"/>
  <c r="K57" i="19"/>
  <c r="K56" i="19" s="1"/>
  <c r="G57" i="19"/>
  <c r="G56" i="19" s="1"/>
  <c r="E57" i="19"/>
  <c r="E56" i="19" s="1"/>
  <c r="O50" i="19"/>
  <c r="C50" i="19"/>
  <c r="O49" i="19"/>
  <c r="C49" i="19"/>
  <c r="N48" i="19"/>
  <c r="M48" i="19"/>
  <c r="L47" i="19"/>
  <c r="I47" i="19"/>
  <c r="C47" i="19" s="1"/>
  <c r="F47" i="19"/>
  <c r="K46" i="19"/>
  <c r="J46" i="19"/>
  <c r="L46" i="19" s="1"/>
  <c r="H46" i="19"/>
  <c r="G46" i="19"/>
  <c r="I46" i="19" s="1"/>
  <c r="E46" i="19"/>
  <c r="F46" i="19" s="1"/>
  <c r="C46" i="19" s="1"/>
  <c r="D46" i="19"/>
  <c r="F45" i="19"/>
  <c r="C45" i="19"/>
  <c r="L44" i="19"/>
  <c r="C44" i="19"/>
  <c r="L43" i="19"/>
  <c r="C43" i="19"/>
  <c r="L42" i="19"/>
  <c r="C42" i="19"/>
  <c r="L41" i="19"/>
  <c r="C41" i="19"/>
  <c r="K40" i="19"/>
  <c r="J40" i="19"/>
  <c r="L40" i="19" s="1"/>
  <c r="C40" i="19" s="1"/>
  <c r="L39" i="19"/>
  <c r="C39" i="19"/>
  <c r="L38" i="19"/>
  <c r="C38" i="19"/>
  <c r="K37" i="19"/>
  <c r="J37" i="19"/>
  <c r="L37" i="19" s="1"/>
  <c r="C37" i="19" s="1"/>
  <c r="L36" i="19"/>
  <c r="C36" i="19"/>
  <c r="K35" i="19"/>
  <c r="L35" i="19" s="1"/>
  <c r="C35" i="19" s="1"/>
  <c r="J35" i="19"/>
  <c r="L34" i="19"/>
  <c r="C34" i="19"/>
  <c r="L33" i="19"/>
  <c r="C33" i="19"/>
  <c r="L32" i="19"/>
  <c r="C32" i="19"/>
  <c r="K31" i="19"/>
  <c r="J31" i="19"/>
  <c r="L31" i="19" s="1"/>
  <c r="C31" i="19" s="1"/>
  <c r="K30" i="19"/>
  <c r="J30" i="19"/>
  <c r="F29" i="19"/>
  <c r="C29" i="19"/>
  <c r="I28" i="19"/>
  <c r="O27" i="19"/>
  <c r="L27" i="19"/>
  <c r="I27" i="19"/>
  <c r="F27" i="19"/>
  <c r="C27" i="19" s="1"/>
  <c r="O26" i="19"/>
  <c r="L26" i="19"/>
  <c r="I26" i="19"/>
  <c r="C26" i="19" s="1"/>
  <c r="F26" i="19"/>
  <c r="N25" i="19"/>
  <c r="N290" i="19" s="1"/>
  <c r="N289" i="19" s="1"/>
  <c r="M25" i="19"/>
  <c r="M290" i="19" s="1"/>
  <c r="K25" i="19"/>
  <c r="K290" i="19" s="1"/>
  <c r="K289" i="19" s="1"/>
  <c r="J25" i="19"/>
  <c r="J290" i="19" s="1"/>
  <c r="H25" i="19"/>
  <c r="H290" i="19" s="1"/>
  <c r="H289" i="19" s="1"/>
  <c r="G25" i="19"/>
  <c r="G290" i="19" s="1"/>
  <c r="F25" i="19"/>
  <c r="E25" i="19"/>
  <c r="E290" i="19" s="1"/>
  <c r="E289" i="19" s="1"/>
  <c r="D25" i="19"/>
  <c r="D290" i="19" s="1"/>
  <c r="M24" i="19"/>
  <c r="K24" i="19"/>
  <c r="G24" i="19"/>
  <c r="E24" i="19"/>
  <c r="L57" i="19" l="1"/>
  <c r="C106" i="19"/>
  <c r="C61" i="19"/>
  <c r="C72" i="19"/>
  <c r="E78" i="19"/>
  <c r="E55" i="19" s="1"/>
  <c r="F79" i="19"/>
  <c r="N78" i="19"/>
  <c r="O78" i="19" s="1"/>
  <c r="O79" i="19"/>
  <c r="C92" i="19"/>
  <c r="C98" i="19"/>
  <c r="C119" i="19"/>
  <c r="C139" i="19"/>
  <c r="C144" i="19"/>
  <c r="C147" i="19"/>
  <c r="O168" i="19"/>
  <c r="F177" i="19"/>
  <c r="D190" i="19"/>
  <c r="F190" i="19" s="1"/>
  <c r="H190" i="19"/>
  <c r="N190" i="19"/>
  <c r="O190" i="19" s="1"/>
  <c r="K55" i="19"/>
  <c r="K176" i="19"/>
  <c r="L177" i="19"/>
  <c r="I190" i="19"/>
  <c r="O57" i="19"/>
  <c r="H56" i="19"/>
  <c r="H55" i="19" s="1"/>
  <c r="I57" i="19"/>
  <c r="K78" i="19"/>
  <c r="C80" i="19"/>
  <c r="C83" i="19"/>
  <c r="F86" i="19"/>
  <c r="F133" i="19"/>
  <c r="L176" i="19"/>
  <c r="M176" i="19"/>
  <c r="O176" i="19" s="1"/>
  <c r="O177" i="19"/>
  <c r="C182" i="19"/>
  <c r="I194" i="19"/>
  <c r="C194" i="19" s="1"/>
  <c r="N55" i="19"/>
  <c r="C131" i="19"/>
  <c r="J289" i="19"/>
  <c r="L289" i="19" s="1"/>
  <c r="L290" i="19"/>
  <c r="J24" i="19"/>
  <c r="L24" i="19" s="1"/>
  <c r="N24" i="19"/>
  <c r="O24" i="19" s="1"/>
  <c r="I25" i="19"/>
  <c r="C25" i="19" s="1"/>
  <c r="C290" i="19" s="1"/>
  <c r="C289" i="19" s="1"/>
  <c r="O290" i="19"/>
  <c r="M289" i="19"/>
  <c r="O289" i="19" s="1"/>
  <c r="D57" i="19"/>
  <c r="O58" i="19"/>
  <c r="C58" i="19" s="1"/>
  <c r="J79" i="19"/>
  <c r="I80" i="19"/>
  <c r="G86" i="19"/>
  <c r="I86" i="19" s="1"/>
  <c r="F87" i="19"/>
  <c r="C87" i="19" s="1"/>
  <c r="G133" i="19"/>
  <c r="I133" i="19" s="1"/>
  <c r="F134" i="19"/>
  <c r="C134" i="19" s="1"/>
  <c r="D168" i="19"/>
  <c r="F168" i="19" s="1"/>
  <c r="C168" i="19" s="1"/>
  <c r="O169" i="19"/>
  <c r="C169" i="19" s="1"/>
  <c r="D176" i="19"/>
  <c r="F176" i="19" s="1"/>
  <c r="G177" i="19"/>
  <c r="F178" i="19"/>
  <c r="C178" i="19" s="1"/>
  <c r="I191" i="19"/>
  <c r="C191" i="19" s="1"/>
  <c r="J194" i="19"/>
  <c r="L194" i="19" s="1"/>
  <c r="I195" i="19"/>
  <c r="C195" i="19" s="1"/>
  <c r="C201" i="19"/>
  <c r="L201" i="19"/>
  <c r="J199" i="19"/>
  <c r="C202" i="19"/>
  <c r="I208" i="19"/>
  <c r="G207" i="19"/>
  <c r="I207" i="19" s="1"/>
  <c r="C214" i="19"/>
  <c r="C222" i="19"/>
  <c r="O254" i="19"/>
  <c r="H233" i="19"/>
  <c r="I254" i="19"/>
  <c r="F271" i="19"/>
  <c r="F272" i="19"/>
  <c r="I57" i="20"/>
  <c r="K55" i="20"/>
  <c r="K54" i="20" s="1"/>
  <c r="K53" i="20" s="1"/>
  <c r="H78" i="20"/>
  <c r="K78" i="20"/>
  <c r="L78" i="20" s="1"/>
  <c r="L79" i="20"/>
  <c r="L86" i="20"/>
  <c r="C98" i="20"/>
  <c r="H198" i="19"/>
  <c r="H197" i="19" s="1"/>
  <c r="O79" i="20"/>
  <c r="H24" i="19"/>
  <c r="I24" i="19" s="1"/>
  <c r="G289" i="19"/>
  <c r="I289" i="19" s="1"/>
  <c r="I290" i="19"/>
  <c r="O25" i="19"/>
  <c r="L30" i="19"/>
  <c r="C30" i="19" s="1"/>
  <c r="O48" i="19"/>
  <c r="C48" i="19" s="1"/>
  <c r="M70" i="19"/>
  <c r="O70" i="19" s="1"/>
  <c r="F199" i="19"/>
  <c r="D198" i="19"/>
  <c r="K198" i="19"/>
  <c r="K197" i="19" s="1"/>
  <c r="O201" i="19"/>
  <c r="C205" i="19"/>
  <c r="C229" i="19"/>
  <c r="F230" i="19"/>
  <c r="C230" i="19" s="1"/>
  <c r="O230" i="19"/>
  <c r="M207" i="19"/>
  <c r="C238" i="19"/>
  <c r="C241" i="19"/>
  <c r="C282" i="19"/>
  <c r="C61" i="20"/>
  <c r="C72" i="20"/>
  <c r="C115" i="20"/>
  <c r="C139" i="20"/>
  <c r="C147" i="20"/>
  <c r="D289" i="19"/>
  <c r="F289" i="19" s="1"/>
  <c r="F290" i="19"/>
  <c r="L25" i="19"/>
  <c r="J70" i="19"/>
  <c r="L70" i="19" s="1"/>
  <c r="C70" i="19" s="1"/>
  <c r="J86" i="19"/>
  <c r="L86" i="19" s="1"/>
  <c r="J133" i="19"/>
  <c r="L133" i="19" s="1"/>
  <c r="N198" i="19"/>
  <c r="N197" i="19" s="1"/>
  <c r="O199" i="19"/>
  <c r="C209" i="19"/>
  <c r="C236" i="19"/>
  <c r="C266" i="19"/>
  <c r="N287" i="19"/>
  <c r="H55" i="20"/>
  <c r="E56" i="20"/>
  <c r="E55" i="20" s="1"/>
  <c r="F57" i="20"/>
  <c r="C106" i="20"/>
  <c r="M233" i="19"/>
  <c r="O233" i="19" s="1"/>
  <c r="D254" i="19"/>
  <c r="E261" i="19"/>
  <c r="F261" i="19" s="1"/>
  <c r="C261" i="19" s="1"/>
  <c r="M261" i="19"/>
  <c r="O261" i="19" s="1"/>
  <c r="G271" i="19"/>
  <c r="I271" i="19" s="1"/>
  <c r="F284" i="19"/>
  <c r="C284" i="19" s="1"/>
  <c r="N24" i="20"/>
  <c r="O24" i="20" s="1"/>
  <c r="I25" i="20"/>
  <c r="C25" i="20" s="1"/>
  <c r="C290" i="20" s="1"/>
  <c r="C289" i="20" s="1"/>
  <c r="O290" i="20"/>
  <c r="M289" i="20"/>
  <c r="O289" i="20" s="1"/>
  <c r="K288" i="20"/>
  <c r="J56" i="20"/>
  <c r="M57" i="20"/>
  <c r="L58" i="20"/>
  <c r="C58" i="20" s="1"/>
  <c r="G79" i="20"/>
  <c r="F80" i="20"/>
  <c r="C80" i="20" s="1"/>
  <c r="D86" i="20"/>
  <c r="F86" i="20" s="1"/>
  <c r="C86" i="20" s="1"/>
  <c r="O87" i="20"/>
  <c r="C87" i="20" s="1"/>
  <c r="M133" i="20"/>
  <c r="O133" i="20" s="1"/>
  <c r="C133" i="20" s="1"/>
  <c r="L134" i="20"/>
  <c r="C134" i="20" s="1"/>
  <c r="C155" i="20"/>
  <c r="I169" i="20"/>
  <c r="G168" i="20"/>
  <c r="I168" i="20" s="1"/>
  <c r="L198" i="20"/>
  <c r="I207" i="20"/>
  <c r="E271" i="20"/>
  <c r="E287" i="20" s="1"/>
  <c r="F272" i="20"/>
  <c r="C46" i="21"/>
  <c r="E56" i="21"/>
  <c r="F57" i="21"/>
  <c r="J289" i="20"/>
  <c r="L289" i="20" s="1"/>
  <c r="L290" i="20"/>
  <c r="C168" i="20"/>
  <c r="H233" i="20"/>
  <c r="H197" i="20" s="1"/>
  <c r="I254" i="20"/>
  <c r="F271" i="20"/>
  <c r="K287" i="20"/>
  <c r="I57" i="21"/>
  <c r="I79" i="21"/>
  <c r="I199" i="19"/>
  <c r="L208" i="19"/>
  <c r="J234" i="19"/>
  <c r="F274" i="19"/>
  <c r="C274" i="19" s="1"/>
  <c r="D24" i="20"/>
  <c r="F24" i="20" s="1"/>
  <c r="H24" i="20"/>
  <c r="I24" i="20" s="1"/>
  <c r="G289" i="20"/>
  <c r="I289" i="20" s="1"/>
  <c r="I290" i="20"/>
  <c r="O25" i="20"/>
  <c r="O154" i="20"/>
  <c r="C154" i="20" s="1"/>
  <c r="F163" i="20"/>
  <c r="C163" i="20" s="1"/>
  <c r="L169" i="20"/>
  <c r="N176" i="20"/>
  <c r="N55" i="20" s="1"/>
  <c r="N54" i="20" s="1"/>
  <c r="O177" i="20"/>
  <c r="C249" i="20"/>
  <c r="C255" i="20"/>
  <c r="H287" i="20"/>
  <c r="C291" i="20"/>
  <c r="N56" i="21"/>
  <c r="G234" i="19"/>
  <c r="M272" i="19"/>
  <c r="D289" i="20"/>
  <c r="F289" i="20" s="1"/>
  <c r="F290" i="20"/>
  <c r="L25" i="20"/>
  <c r="J30" i="20"/>
  <c r="G70" i="20"/>
  <c r="I70" i="20" s="1"/>
  <c r="C70" i="20" s="1"/>
  <c r="G86" i="20"/>
  <c r="I86" i="20" s="1"/>
  <c r="C170" i="20"/>
  <c r="C178" i="20"/>
  <c r="C187" i="20"/>
  <c r="E197" i="20"/>
  <c r="C238" i="20"/>
  <c r="C241" i="20"/>
  <c r="C266" i="20"/>
  <c r="C274" i="20"/>
  <c r="F56" i="21"/>
  <c r="C61" i="21"/>
  <c r="G176" i="20"/>
  <c r="I176" i="20" s="1"/>
  <c r="J177" i="20"/>
  <c r="M190" i="20"/>
  <c r="O190" i="20" s="1"/>
  <c r="C190" i="20" s="1"/>
  <c r="M194" i="20"/>
  <c r="O194" i="20" s="1"/>
  <c r="C194" i="20" s="1"/>
  <c r="M198" i="20"/>
  <c r="D207" i="20"/>
  <c r="M233" i="20"/>
  <c r="O233" i="20" s="1"/>
  <c r="D254" i="20"/>
  <c r="M261" i="20"/>
  <c r="O261" i="20" s="1"/>
  <c r="C261" i="20" s="1"/>
  <c r="G271" i="20"/>
  <c r="I271" i="20" s="1"/>
  <c r="F284" i="20"/>
  <c r="C284" i="20" s="1"/>
  <c r="N24" i="21"/>
  <c r="O24" i="21" s="1"/>
  <c r="I25" i="21"/>
  <c r="C25" i="21" s="1"/>
  <c r="O290" i="21"/>
  <c r="M289" i="21"/>
  <c r="O289" i="21" s="1"/>
  <c r="K288" i="21"/>
  <c r="M57" i="21"/>
  <c r="L58" i="21"/>
  <c r="C58" i="21" s="1"/>
  <c r="M86" i="21"/>
  <c r="H86" i="21"/>
  <c r="H78" i="21" s="1"/>
  <c r="L92" i="21"/>
  <c r="C115" i="21"/>
  <c r="I119" i="21"/>
  <c r="C144" i="21"/>
  <c r="C147" i="21"/>
  <c r="G176" i="21"/>
  <c r="I176" i="21" s="1"/>
  <c r="I177" i="21"/>
  <c r="J289" i="21"/>
  <c r="L289" i="21" s="1"/>
  <c r="L290" i="21"/>
  <c r="F87" i="21"/>
  <c r="D86" i="21"/>
  <c r="F86" i="21" s="1"/>
  <c r="I198" i="21"/>
  <c r="M176" i="20"/>
  <c r="L201" i="20"/>
  <c r="C201" i="20" s="1"/>
  <c r="I208" i="20"/>
  <c r="C208" i="20" s="1"/>
  <c r="J234" i="20"/>
  <c r="D24" i="21"/>
  <c r="F24" i="21" s="1"/>
  <c r="H24" i="21"/>
  <c r="I24" i="21" s="1"/>
  <c r="G289" i="21"/>
  <c r="I289" i="21" s="1"/>
  <c r="I290" i="21"/>
  <c r="O25" i="21"/>
  <c r="J70" i="21"/>
  <c r="L70" i="21" s="1"/>
  <c r="E79" i="21"/>
  <c r="E78" i="21" s="1"/>
  <c r="L80" i="21"/>
  <c r="C80" i="21" s="1"/>
  <c r="O80" i="21"/>
  <c r="I83" i="21"/>
  <c r="C83" i="21" s="1"/>
  <c r="C85" i="21"/>
  <c r="I92" i="21"/>
  <c r="C92" i="21" s="1"/>
  <c r="G86" i="21"/>
  <c r="I86" i="21" s="1"/>
  <c r="C97" i="21"/>
  <c r="F98" i="21"/>
  <c r="C98" i="21" s="1"/>
  <c r="I115" i="21"/>
  <c r="C117" i="21"/>
  <c r="C119" i="21"/>
  <c r="C163" i="21"/>
  <c r="C169" i="21"/>
  <c r="C187" i="21"/>
  <c r="G199" i="20"/>
  <c r="G234" i="20"/>
  <c r="M272" i="20"/>
  <c r="D289" i="21"/>
  <c r="F289" i="21" s="1"/>
  <c r="F290" i="21"/>
  <c r="L25" i="21"/>
  <c r="J30" i="21"/>
  <c r="G70" i="21"/>
  <c r="I70" i="21" s="1"/>
  <c r="C70" i="21" s="1"/>
  <c r="C81" i="21"/>
  <c r="C89" i="21"/>
  <c r="C109" i="21"/>
  <c r="C125" i="21"/>
  <c r="C131" i="21"/>
  <c r="C178" i="21"/>
  <c r="O87" i="21"/>
  <c r="M133" i="21"/>
  <c r="O133" i="21" s="1"/>
  <c r="L134" i="21"/>
  <c r="C134" i="21" s="1"/>
  <c r="J168" i="21"/>
  <c r="L168" i="21" s="1"/>
  <c r="C168" i="21" s="1"/>
  <c r="N168" i="21"/>
  <c r="O168" i="21" s="1"/>
  <c r="J176" i="21"/>
  <c r="L176" i="21" s="1"/>
  <c r="E177" i="21"/>
  <c r="M177" i="21"/>
  <c r="I191" i="21"/>
  <c r="C191" i="21" s="1"/>
  <c r="G194" i="21"/>
  <c r="F201" i="21"/>
  <c r="C202" i="21"/>
  <c r="C216" i="21"/>
  <c r="C230" i="21"/>
  <c r="G233" i="21"/>
  <c r="I233" i="21" s="1"/>
  <c r="C254" i="21"/>
  <c r="C278" i="21"/>
  <c r="L290" i="22"/>
  <c r="L289" i="22" s="1"/>
  <c r="L24" i="22"/>
  <c r="J207" i="21"/>
  <c r="L207" i="21" s="1"/>
  <c r="C207" i="21" s="1"/>
  <c r="L208" i="21"/>
  <c r="C208" i="21" s="1"/>
  <c r="C189" i="21"/>
  <c r="M190" i="21"/>
  <c r="O190" i="21" s="1"/>
  <c r="J190" i="21"/>
  <c r="L190" i="21" s="1"/>
  <c r="N190" i="21"/>
  <c r="F194" i="21"/>
  <c r="O195" i="21"/>
  <c r="F198" i="21"/>
  <c r="I199" i="21"/>
  <c r="L199" i="21"/>
  <c r="O201" i="21"/>
  <c r="M199" i="21"/>
  <c r="C213" i="21"/>
  <c r="K287" i="21"/>
  <c r="D133" i="21"/>
  <c r="F133" i="21" s="1"/>
  <c r="C133" i="21" s="1"/>
  <c r="D190" i="21"/>
  <c r="F190" i="21" s="1"/>
  <c r="L195" i="21"/>
  <c r="F233" i="21"/>
  <c r="C261" i="21"/>
  <c r="C62" i="22"/>
  <c r="L61" i="22"/>
  <c r="L57" i="22" s="1"/>
  <c r="L56" i="22" s="1"/>
  <c r="C80" i="22"/>
  <c r="L79" i="22"/>
  <c r="C118" i="22"/>
  <c r="F115" i="22"/>
  <c r="C115" i="22" s="1"/>
  <c r="F119" i="22"/>
  <c r="C119" i="22" s="1"/>
  <c r="C124" i="22"/>
  <c r="C131" i="22"/>
  <c r="C178" i="22"/>
  <c r="F177" i="22"/>
  <c r="C194" i="22"/>
  <c r="L190" i="22"/>
  <c r="C208" i="22"/>
  <c r="C226" i="22"/>
  <c r="F219" i="22"/>
  <c r="C219" i="22" s="1"/>
  <c r="M287" i="22"/>
  <c r="O208" i="21"/>
  <c r="I234" i="21"/>
  <c r="M234" i="21"/>
  <c r="L255" i="21"/>
  <c r="I262" i="21"/>
  <c r="G272" i="21"/>
  <c r="O272" i="21"/>
  <c r="O284" i="21"/>
  <c r="N55" i="22"/>
  <c r="N54" i="22" s="1"/>
  <c r="N53" i="22" s="1"/>
  <c r="M55" i="22"/>
  <c r="M54" i="22" s="1"/>
  <c r="M53" i="22" s="1"/>
  <c r="H56" i="22"/>
  <c r="H55" i="22" s="1"/>
  <c r="H54" i="22" s="1"/>
  <c r="C71" i="22"/>
  <c r="L72" i="22"/>
  <c r="L70" i="22" s="1"/>
  <c r="C76" i="22"/>
  <c r="F72" i="22"/>
  <c r="E78" i="22"/>
  <c r="E287" i="22" s="1"/>
  <c r="F92" i="22"/>
  <c r="C94" i="22"/>
  <c r="G86" i="22"/>
  <c r="G78" i="22" s="1"/>
  <c r="C120" i="22"/>
  <c r="F234" i="21"/>
  <c r="J234" i="21"/>
  <c r="I255" i="21"/>
  <c r="F262" i="21"/>
  <c r="C262" i="21" s="1"/>
  <c r="D272" i="21"/>
  <c r="L272" i="21"/>
  <c r="L284" i="21"/>
  <c r="C284" i="21" s="1"/>
  <c r="D290" i="22"/>
  <c r="D289" i="22" s="1"/>
  <c r="H290" i="22"/>
  <c r="H289" i="22" s="1"/>
  <c r="H24" i="22"/>
  <c r="C27" i="22"/>
  <c r="C30" i="22"/>
  <c r="G58" i="22"/>
  <c r="G57" i="22" s="1"/>
  <c r="G56" i="22" s="1"/>
  <c r="G55" i="22" s="1"/>
  <c r="G54" i="22" s="1"/>
  <c r="I60" i="22"/>
  <c r="C63" i="22"/>
  <c r="C64" i="22"/>
  <c r="F61" i="22"/>
  <c r="C61" i="22" s="1"/>
  <c r="F70" i="22"/>
  <c r="C70" i="22" s="1"/>
  <c r="C84" i="22"/>
  <c r="F83" i="22"/>
  <c r="O87" i="22"/>
  <c r="O86" i="22" s="1"/>
  <c r="O78" i="22" s="1"/>
  <c r="L87" i="22"/>
  <c r="C90" i="22"/>
  <c r="C100" i="22"/>
  <c r="C101" i="22"/>
  <c r="C102" i="22"/>
  <c r="F98" i="22"/>
  <c r="C98" i="22" s="1"/>
  <c r="C108" i="22"/>
  <c r="C113" i="22"/>
  <c r="C126" i="22"/>
  <c r="C127" i="22"/>
  <c r="C128" i="22"/>
  <c r="F125" i="22"/>
  <c r="C125" i="22" s="1"/>
  <c r="C47" i="22"/>
  <c r="I46" i="22"/>
  <c r="C46" i="22" s="1"/>
  <c r="N288" i="22"/>
  <c r="N24" i="22"/>
  <c r="I61" i="22"/>
  <c r="C67" i="22"/>
  <c r="F68" i="22"/>
  <c r="C68" i="22" s="1"/>
  <c r="D61" i="22"/>
  <c r="D57" i="22" s="1"/>
  <c r="D56" i="22" s="1"/>
  <c r="C88" i="22"/>
  <c r="F87" i="22"/>
  <c r="J92" i="22"/>
  <c r="J86" i="22" s="1"/>
  <c r="J78" i="22" s="1"/>
  <c r="J287" i="22" s="1"/>
  <c r="L93" i="22"/>
  <c r="I98" i="22"/>
  <c r="I86" i="22" s="1"/>
  <c r="C105" i="22"/>
  <c r="C112" i="22"/>
  <c r="C135" i="22"/>
  <c r="F134" i="22"/>
  <c r="C141" i="22"/>
  <c r="C142" i="22"/>
  <c r="F139" i="22"/>
  <c r="C139" i="22" s="1"/>
  <c r="C146" i="22"/>
  <c r="I144" i="22"/>
  <c r="C144" i="22" s="1"/>
  <c r="I106" i="22"/>
  <c r="C116" i="22"/>
  <c r="O147" i="22"/>
  <c r="O133" i="22" s="1"/>
  <c r="C190" i="22"/>
  <c r="E197" i="22"/>
  <c r="F201" i="22"/>
  <c r="C202" i="22"/>
  <c r="C238" i="22"/>
  <c r="C255" i="22"/>
  <c r="F254" i="22"/>
  <c r="N287" i="22"/>
  <c r="C290" i="22"/>
  <c r="F289" i="22"/>
  <c r="C289" i="22" s="1"/>
  <c r="F106" i="22"/>
  <c r="C106" i="22" s="1"/>
  <c r="F147" i="22"/>
  <c r="C163" i="22"/>
  <c r="L234" i="22"/>
  <c r="L233" i="22" s="1"/>
  <c r="L197" i="22" s="1"/>
  <c r="G287" i="22"/>
  <c r="K287" i="22"/>
  <c r="C25" i="22"/>
  <c r="M288" i="22"/>
  <c r="C150" i="22"/>
  <c r="C151" i="22"/>
  <c r="O197" i="22"/>
  <c r="H287" i="22"/>
  <c r="C179" i="22"/>
  <c r="C183" i="22"/>
  <c r="C209" i="22"/>
  <c r="C256" i="22"/>
  <c r="C290" i="21" l="1"/>
  <c r="C289" i="21" s="1"/>
  <c r="D55" i="22"/>
  <c r="D54" i="22" s="1"/>
  <c r="D287" i="22"/>
  <c r="O55" i="22"/>
  <c r="O54" i="22" s="1"/>
  <c r="O287" i="22"/>
  <c r="H287" i="21"/>
  <c r="H55" i="21"/>
  <c r="H54" i="21" s="1"/>
  <c r="N53" i="20"/>
  <c r="N288" i="20"/>
  <c r="C234" i="22"/>
  <c r="I133" i="22"/>
  <c r="I78" i="22" s="1"/>
  <c r="C60" i="22"/>
  <c r="I58" i="22"/>
  <c r="D271" i="21"/>
  <c r="F272" i="21"/>
  <c r="C201" i="21"/>
  <c r="M176" i="21"/>
  <c r="O176" i="21" s="1"/>
  <c r="O177" i="21"/>
  <c r="J78" i="21"/>
  <c r="L78" i="21" s="1"/>
  <c r="D78" i="21"/>
  <c r="F79" i="21"/>
  <c r="C79" i="21" s="1"/>
  <c r="N287" i="20"/>
  <c r="C169" i="20"/>
  <c r="D78" i="20"/>
  <c r="D233" i="19"/>
  <c r="D197" i="19" s="1"/>
  <c r="F254" i="19"/>
  <c r="C254" i="19" s="1"/>
  <c r="H54" i="20"/>
  <c r="F198" i="19"/>
  <c r="G176" i="19"/>
  <c r="I176" i="19" s="1"/>
  <c r="I177" i="19"/>
  <c r="D56" i="19"/>
  <c r="F57" i="19"/>
  <c r="C57" i="19" s="1"/>
  <c r="H54" i="19"/>
  <c r="D78" i="19"/>
  <c r="F78" i="19" s="1"/>
  <c r="I56" i="19"/>
  <c r="C254" i="22"/>
  <c r="F233" i="22"/>
  <c r="C87" i="22"/>
  <c r="F86" i="22"/>
  <c r="G53" i="22"/>
  <c r="G28" i="22"/>
  <c r="G288" i="22" s="1"/>
  <c r="J55" i="22"/>
  <c r="J54" i="22" s="1"/>
  <c r="J198" i="21"/>
  <c r="E176" i="21"/>
  <c r="F177" i="21"/>
  <c r="C177" i="21" s="1"/>
  <c r="L30" i="21"/>
  <c r="C30" i="21" s="1"/>
  <c r="M271" i="20"/>
  <c r="O272" i="20"/>
  <c r="D198" i="20"/>
  <c r="F207" i="20"/>
  <c r="C207" i="20" s="1"/>
  <c r="L30" i="20"/>
  <c r="C30" i="20" s="1"/>
  <c r="M271" i="19"/>
  <c r="O272" i="19"/>
  <c r="C272" i="19" s="1"/>
  <c r="O207" i="19"/>
  <c r="C207" i="19" s="1"/>
  <c r="M198" i="19"/>
  <c r="M78" i="20"/>
  <c r="O78" i="20" s="1"/>
  <c r="C208" i="19"/>
  <c r="C176" i="19"/>
  <c r="J78" i="19"/>
  <c r="L78" i="19" s="1"/>
  <c r="L79" i="19"/>
  <c r="M56" i="19"/>
  <c r="K54" i="19"/>
  <c r="C177" i="19"/>
  <c r="J56" i="19"/>
  <c r="C147" i="22"/>
  <c r="C201" i="22"/>
  <c r="F199" i="22"/>
  <c r="C134" i="22"/>
  <c r="F133" i="22"/>
  <c r="C133" i="22" s="1"/>
  <c r="C83" i="22"/>
  <c r="F79" i="22"/>
  <c r="E55" i="22"/>
  <c r="E54" i="22" s="1"/>
  <c r="C255" i="21"/>
  <c r="C72" i="22"/>
  <c r="H288" i="22"/>
  <c r="H53" i="22"/>
  <c r="O234" i="21"/>
  <c r="M233" i="21"/>
  <c r="F207" i="22"/>
  <c r="C207" i="22" s="1"/>
  <c r="F57" i="22"/>
  <c r="C195" i="21"/>
  <c r="I194" i="21"/>
  <c r="C194" i="21" s="1"/>
  <c r="G190" i="21"/>
  <c r="I190" i="21" s="1"/>
  <c r="C190" i="21" s="1"/>
  <c r="G233" i="20"/>
  <c r="I233" i="20" s="1"/>
  <c r="I234" i="20"/>
  <c r="O176" i="20"/>
  <c r="C87" i="21"/>
  <c r="O86" i="21"/>
  <c r="C86" i="21" s="1"/>
  <c r="M78" i="21"/>
  <c r="M56" i="21"/>
  <c r="O57" i="21"/>
  <c r="J24" i="21"/>
  <c r="L24" i="21" s="1"/>
  <c r="C24" i="21" s="1"/>
  <c r="M197" i="20"/>
  <c r="O197" i="20" s="1"/>
  <c r="O198" i="20"/>
  <c r="J176" i="20"/>
  <c r="L176" i="20" s="1"/>
  <c r="C176" i="20" s="1"/>
  <c r="L177" i="20"/>
  <c r="C177" i="20" s="1"/>
  <c r="G233" i="19"/>
  <c r="I233" i="19" s="1"/>
  <c r="I234" i="19"/>
  <c r="G56" i="21"/>
  <c r="C57" i="21"/>
  <c r="C272" i="20"/>
  <c r="M56" i="20"/>
  <c r="O57" i="20"/>
  <c r="C57" i="20" s="1"/>
  <c r="J24" i="20"/>
  <c r="L24" i="20" s="1"/>
  <c r="C24" i="20" s="1"/>
  <c r="H287" i="19"/>
  <c r="K287" i="19"/>
  <c r="G198" i="19"/>
  <c r="J190" i="19"/>
  <c r="L190" i="19" s="1"/>
  <c r="C190" i="19" s="1"/>
  <c r="G78" i="19"/>
  <c r="N54" i="19"/>
  <c r="C133" i="19"/>
  <c r="L92" i="22"/>
  <c r="L86" i="22" s="1"/>
  <c r="L78" i="22" s="1"/>
  <c r="C93" i="22"/>
  <c r="J233" i="21"/>
  <c r="L234" i="21"/>
  <c r="C234" i="21" s="1"/>
  <c r="I272" i="21"/>
  <c r="G271" i="21"/>
  <c r="C177" i="22"/>
  <c r="F176" i="22"/>
  <c r="C176" i="22" s="1"/>
  <c r="M198" i="21"/>
  <c r="O199" i="21"/>
  <c r="C199" i="21" s="1"/>
  <c r="G198" i="20"/>
  <c r="I199" i="20"/>
  <c r="C199" i="20" s="1"/>
  <c r="J233" i="20"/>
  <c r="L234" i="20"/>
  <c r="J56" i="21"/>
  <c r="G287" i="20"/>
  <c r="I287" i="20" s="1"/>
  <c r="D233" i="20"/>
  <c r="F254" i="20"/>
  <c r="C254" i="20" s="1"/>
  <c r="N78" i="21"/>
  <c r="N287" i="21" s="1"/>
  <c r="L234" i="19"/>
  <c r="J233" i="19"/>
  <c r="G78" i="21"/>
  <c r="I78" i="21" s="1"/>
  <c r="E55" i="21"/>
  <c r="E54" i="21" s="1"/>
  <c r="G78" i="20"/>
  <c r="I78" i="20" s="1"/>
  <c r="I79" i="20"/>
  <c r="C79" i="20" s="1"/>
  <c r="J55" i="20"/>
  <c r="L56" i="20"/>
  <c r="G287" i="19"/>
  <c r="I287" i="19" s="1"/>
  <c r="E54" i="20"/>
  <c r="F56" i="20"/>
  <c r="E233" i="19"/>
  <c r="G56" i="20"/>
  <c r="J198" i="19"/>
  <c r="L199" i="19"/>
  <c r="C199" i="19" s="1"/>
  <c r="C86" i="19"/>
  <c r="C79" i="19"/>
  <c r="L287" i="22" l="1"/>
  <c r="L55" i="22"/>
  <c r="L54" i="22" s="1"/>
  <c r="I271" i="21"/>
  <c r="G287" i="21"/>
  <c r="I287" i="21" s="1"/>
  <c r="L198" i="19"/>
  <c r="J197" i="19"/>
  <c r="L197" i="19" s="1"/>
  <c r="E288" i="20"/>
  <c r="E53" i="20"/>
  <c r="J55" i="21"/>
  <c r="L56" i="21"/>
  <c r="G197" i="20"/>
  <c r="I197" i="20" s="1"/>
  <c r="I198" i="20"/>
  <c r="O78" i="21"/>
  <c r="C79" i="22"/>
  <c r="F78" i="22"/>
  <c r="C78" i="22" s="1"/>
  <c r="F198" i="22"/>
  <c r="C199" i="22"/>
  <c r="C233" i="22"/>
  <c r="C92" i="22"/>
  <c r="I57" i="22"/>
  <c r="I56" i="22" s="1"/>
  <c r="I55" i="22" s="1"/>
  <c r="I54" i="22" s="1"/>
  <c r="C58" i="22"/>
  <c r="D53" i="22"/>
  <c r="D28" i="22"/>
  <c r="I56" i="20"/>
  <c r="G55" i="20"/>
  <c r="L233" i="19"/>
  <c r="J287" i="19"/>
  <c r="L287" i="19" s="1"/>
  <c r="G197" i="19"/>
  <c r="I197" i="19" s="1"/>
  <c r="I198" i="19"/>
  <c r="C234" i="20"/>
  <c r="O233" i="21"/>
  <c r="M287" i="21"/>
  <c r="O287" i="21" s="1"/>
  <c r="K53" i="19"/>
  <c r="K288" i="19"/>
  <c r="N55" i="21"/>
  <c r="N54" i="21" s="1"/>
  <c r="H288" i="19"/>
  <c r="H53" i="19"/>
  <c r="H288" i="20"/>
  <c r="H53" i="20"/>
  <c r="F78" i="20"/>
  <c r="C78" i="20" s="1"/>
  <c r="D55" i="20"/>
  <c r="H288" i="21"/>
  <c r="H53" i="21"/>
  <c r="E197" i="19"/>
  <c r="E54" i="19" s="1"/>
  <c r="E287" i="19"/>
  <c r="E288" i="21"/>
  <c r="E53" i="21"/>
  <c r="F233" i="20"/>
  <c r="D287" i="20"/>
  <c r="F287" i="20" s="1"/>
  <c r="L233" i="20"/>
  <c r="J197" i="20"/>
  <c r="L197" i="20" s="1"/>
  <c r="J287" i="20"/>
  <c r="L287" i="20" s="1"/>
  <c r="L233" i="21"/>
  <c r="C233" i="21" s="1"/>
  <c r="J287" i="21"/>
  <c r="L287" i="21" s="1"/>
  <c r="N53" i="19"/>
  <c r="N288" i="19"/>
  <c r="I56" i="21"/>
  <c r="G55" i="21"/>
  <c r="C57" i="22"/>
  <c r="F56" i="22"/>
  <c r="M55" i="19"/>
  <c r="O56" i="19"/>
  <c r="O198" i="19"/>
  <c r="M197" i="19"/>
  <c r="O197" i="19" s="1"/>
  <c r="O271" i="20"/>
  <c r="C271" i="20" s="1"/>
  <c r="M287" i="20"/>
  <c r="O287" i="20" s="1"/>
  <c r="F176" i="21"/>
  <c r="C176" i="21" s="1"/>
  <c r="E287" i="21"/>
  <c r="J53" i="22"/>
  <c r="J288" i="22"/>
  <c r="C86" i="22"/>
  <c r="F78" i="21"/>
  <c r="C78" i="21" s="1"/>
  <c r="D55" i="21"/>
  <c r="C272" i="21"/>
  <c r="O53" i="22"/>
  <c r="O288" i="22"/>
  <c r="J54" i="20"/>
  <c r="L55" i="20"/>
  <c r="M197" i="21"/>
  <c r="O197" i="21" s="1"/>
  <c r="O198" i="21"/>
  <c r="I78" i="19"/>
  <c r="G55" i="19"/>
  <c r="M55" i="20"/>
  <c r="O56" i="20"/>
  <c r="C56" i="20" s="1"/>
  <c r="C234" i="19"/>
  <c r="M55" i="21"/>
  <c r="O56" i="21"/>
  <c r="E288" i="22"/>
  <c r="E53" i="22"/>
  <c r="L56" i="19"/>
  <c r="J55" i="19"/>
  <c r="O271" i="19"/>
  <c r="C271" i="19" s="1"/>
  <c r="M287" i="19"/>
  <c r="O287" i="19" s="1"/>
  <c r="D197" i="20"/>
  <c r="F197" i="20" s="1"/>
  <c r="C197" i="20" s="1"/>
  <c r="F198" i="20"/>
  <c r="C198" i="20" s="1"/>
  <c r="J197" i="21"/>
  <c r="L197" i="21" s="1"/>
  <c r="L198" i="21"/>
  <c r="C198" i="21" s="1"/>
  <c r="I28" i="22"/>
  <c r="I24" i="22" s="1"/>
  <c r="G24" i="22"/>
  <c r="C78" i="19"/>
  <c r="D55" i="19"/>
  <c r="F56" i="19"/>
  <c r="C56" i="19" s="1"/>
  <c r="C198" i="19"/>
  <c r="F233" i="19"/>
  <c r="C233" i="19" s="1"/>
  <c r="D287" i="19"/>
  <c r="F287" i="19" s="1"/>
  <c r="G197" i="21"/>
  <c r="I197" i="21" s="1"/>
  <c r="F271" i="21"/>
  <c r="C271" i="21" s="1"/>
  <c r="D287" i="21"/>
  <c r="F287" i="21" s="1"/>
  <c r="D197" i="21"/>
  <c r="F197" i="21" s="1"/>
  <c r="J54" i="19" l="1"/>
  <c r="L55" i="19"/>
  <c r="M54" i="20"/>
  <c r="O55" i="20"/>
  <c r="F55" i="22"/>
  <c r="C56" i="22"/>
  <c r="C233" i="20"/>
  <c r="E288" i="19"/>
  <c r="E53" i="19"/>
  <c r="F197" i="19"/>
  <c r="C197" i="19" s="1"/>
  <c r="M54" i="21"/>
  <c r="O55" i="21"/>
  <c r="I55" i="19"/>
  <c r="G54" i="19"/>
  <c r="N53" i="21"/>
  <c r="N288" i="21"/>
  <c r="F28" i="22"/>
  <c r="D24" i="22"/>
  <c r="I288" i="22"/>
  <c r="I53" i="22"/>
  <c r="J54" i="21"/>
  <c r="L55" i="21"/>
  <c r="I287" i="22"/>
  <c r="C197" i="21"/>
  <c r="D54" i="19"/>
  <c r="F55" i="19"/>
  <c r="J53" i="20"/>
  <c r="L53" i="20" s="1"/>
  <c r="L54" i="20"/>
  <c r="J288" i="20"/>
  <c r="L288" i="20" s="1"/>
  <c r="G54" i="21"/>
  <c r="I55" i="21"/>
  <c r="F197" i="22"/>
  <c r="C197" i="22" s="1"/>
  <c r="C198" i="22"/>
  <c r="L53" i="22"/>
  <c r="L288" i="22"/>
  <c r="C287" i="19"/>
  <c r="F55" i="21"/>
  <c r="C55" i="21" s="1"/>
  <c r="D54" i="21"/>
  <c r="C287" i="20"/>
  <c r="M54" i="19"/>
  <c r="O55" i="19"/>
  <c r="C56" i="21"/>
  <c r="C287" i="21" s="1"/>
  <c r="F55" i="20"/>
  <c r="D54" i="20"/>
  <c r="G54" i="20"/>
  <c r="I55" i="20"/>
  <c r="D288" i="22"/>
  <c r="F287" i="22"/>
  <c r="C287" i="22" s="1"/>
  <c r="C55" i="20" l="1"/>
  <c r="O54" i="21"/>
  <c r="M53" i="21"/>
  <c r="O53" i="21" s="1"/>
  <c r="M288" i="21"/>
  <c r="O288" i="21" s="1"/>
  <c r="O54" i="20"/>
  <c r="M53" i="20"/>
  <c r="O53" i="20" s="1"/>
  <c r="M288" i="20"/>
  <c r="O288" i="20" s="1"/>
  <c r="D288" i="21"/>
  <c r="F288" i="21" s="1"/>
  <c r="D53" i="21"/>
  <c r="F53" i="21" s="1"/>
  <c r="F54" i="21"/>
  <c r="G288" i="21"/>
  <c r="I288" i="21" s="1"/>
  <c r="G53" i="21"/>
  <c r="I53" i="21" s="1"/>
  <c r="I54" i="21"/>
  <c r="C55" i="19"/>
  <c r="G288" i="19"/>
  <c r="I288" i="19" s="1"/>
  <c r="G53" i="19"/>
  <c r="I53" i="19" s="1"/>
  <c r="I54" i="19"/>
  <c r="G288" i="20"/>
  <c r="I288" i="20" s="1"/>
  <c r="G53" i="20"/>
  <c r="I53" i="20" s="1"/>
  <c r="I54" i="20"/>
  <c r="F54" i="19"/>
  <c r="D28" i="19"/>
  <c r="D53" i="19"/>
  <c r="F53" i="19" s="1"/>
  <c r="J53" i="21"/>
  <c r="L53" i="21" s="1"/>
  <c r="L54" i="21"/>
  <c r="J288" i="21"/>
  <c r="L288" i="21" s="1"/>
  <c r="C28" i="22"/>
  <c r="F24" i="22"/>
  <c r="C24" i="22" s="1"/>
  <c r="F54" i="22"/>
  <c r="C55" i="22"/>
  <c r="J53" i="19"/>
  <c r="L53" i="19" s="1"/>
  <c r="L54" i="19"/>
  <c r="J288" i="19"/>
  <c r="L288" i="19" s="1"/>
  <c r="D288" i="20"/>
  <c r="F288" i="20" s="1"/>
  <c r="C288" i="20" s="1"/>
  <c r="D53" i="20"/>
  <c r="F53" i="20" s="1"/>
  <c r="C53" i="20" s="1"/>
  <c r="F54" i="20"/>
  <c r="C54" i="20" s="1"/>
  <c r="M53" i="19"/>
  <c r="O53" i="19" s="1"/>
  <c r="O54" i="19"/>
  <c r="M288" i="19"/>
  <c r="O288" i="19" s="1"/>
  <c r="C53" i="19" l="1"/>
  <c r="C288" i="21"/>
  <c r="F28" i="19"/>
  <c r="C28" i="19" s="1"/>
  <c r="D24" i="19"/>
  <c r="F24" i="19" s="1"/>
  <c r="C24" i="19" s="1"/>
  <c r="F288" i="22"/>
  <c r="C288" i="22" s="1"/>
  <c r="C54" i="22"/>
  <c r="F53" i="22"/>
  <c r="C53" i="22" s="1"/>
  <c r="C54" i="19"/>
  <c r="C54" i="21"/>
  <c r="D288" i="19"/>
  <c r="F288" i="19" s="1"/>
  <c r="C288" i="19" s="1"/>
  <c r="C53" i="21"/>
  <c r="G177" i="18" l="1"/>
  <c r="G176" i="18"/>
  <c r="G175" i="18"/>
  <c r="G174" i="18" s="1"/>
  <c r="F174" i="18"/>
  <c r="E174" i="18"/>
  <c r="G169" i="18"/>
  <c r="G168" i="18"/>
  <c r="F168" i="18"/>
  <c r="E168" i="18"/>
  <c r="G163" i="18"/>
  <c r="G162" i="18"/>
  <c r="F162" i="18"/>
  <c r="E162" i="18"/>
  <c r="G157" i="18"/>
  <c r="G156" i="18"/>
  <c r="E156" i="18"/>
  <c r="G155" i="18"/>
  <c r="G154" i="18"/>
  <c r="G153" i="18"/>
  <c r="G150" i="18" s="1"/>
  <c r="G152" i="18"/>
  <c r="G151" i="18"/>
  <c r="F150" i="18"/>
  <c r="E150" i="18"/>
  <c r="E145" i="18"/>
  <c r="G145" i="18" s="1"/>
  <c r="G144" i="18"/>
  <c r="G143" i="18"/>
  <c r="G142" i="18"/>
  <c r="E141" i="18"/>
  <c r="G141" i="18" s="1"/>
  <c r="G140" i="18"/>
  <c r="G139" i="18"/>
  <c r="E138" i="18"/>
  <c r="G138" i="18" s="1"/>
  <c r="G137" i="18"/>
  <c r="G136" i="18"/>
  <c r="E135" i="18"/>
  <c r="G135" i="18" s="1"/>
  <c r="G134" i="18"/>
  <c r="E134" i="18"/>
  <c r="G133" i="18"/>
  <c r="E132" i="18"/>
  <c r="G132" i="18" s="1"/>
  <c r="G131" i="18"/>
  <c r="E130" i="18"/>
  <c r="G130" i="18" s="1"/>
  <c r="G129" i="18"/>
  <c r="G128" i="18"/>
  <c r="G127" i="18"/>
  <c r="E126" i="18"/>
  <c r="G126" i="18" s="1"/>
  <c r="G125" i="18"/>
  <c r="G124" i="18"/>
  <c r="G123" i="18"/>
  <c r="G122" i="18"/>
  <c r="F121" i="18"/>
  <c r="E121" i="18"/>
  <c r="G116" i="18"/>
  <c r="E116" i="18"/>
  <c r="G115" i="18"/>
  <c r="G114" i="18"/>
  <c r="G113" i="18"/>
  <c r="E113" i="18"/>
  <c r="G112" i="18"/>
  <c r="E111" i="18"/>
  <c r="G111" i="18" s="1"/>
  <c r="G101" i="18" s="1"/>
  <c r="G110" i="18"/>
  <c r="G109" i="18"/>
  <c r="G108" i="18"/>
  <c r="G107" i="18"/>
  <c r="E107" i="18"/>
  <c r="G106" i="18"/>
  <c r="G105" i="18"/>
  <c r="G104" i="18"/>
  <c r="G103" i="18"/>
  <c r="G102" i="18"/>
  <c r="F101" i="18"/>
  <c r="E101" i="18"/>
  <c r="G96" i="18"/>
  <c r="G95" i="18"/>
  <c r="G94" i="18"/>
  <c r="G93" i="18"/>
  <c r="G92" i="18" s="1"/>
  <c r="F92" i="18"/>
  <c r="E92" i="18"/>
  <c r="G87" i="18"/>
  <c r="G86" i="18"/>
  <c r="E85" i="18"/>
  <c r="G85" i="18" s="1"/>
  <c r="G84" i="18" s="1"/>
  <c r="F84" i="18"/>
  <c r="G79" i="18"/>
  <c r="G78" i="18" s="1"/>
  <c r="F78" i="18"/>
  <c r="E78" i="18"/>
  <c r="G73" i="18"/>
  <c r="G72" i="18" s="1"/>
  <c r="F72" i="18"/>
  <c r="E72" i="18"/>
  <c r="G67" i="18"/>
  <c r="G66" i="18"/>
  <c r="G65" i="18"/>
  <c r="E64" i="18"/>
  <c r="G64" i="18" s="1"/>
  <c r="G63" i="18" s="1"/>
  <c r="F63" i="18"/>
  <c r="E63" i="18"/>
  <c r="G58" i="18"/>
  <c r="G57" i="18"/>
  <c r="G56" i="18"/>
  <c r="G55" i="18"/>
  <c r="G54" i="18"/>
  <c r="G53" i="18"/>
  <c r="G52" i="18"/>
  <c r="G51" i="18"/>
  <c r="G50" i="18"/>
  <c r="G49" i="18"/>
  <c r="G48" i="18"/>
  <c r="G47" i="18"/>
  <c r="G46" i="18"/>
  <c r="G45" i="18"/>
  <c r="G44" i="18"/>
  <c r="G43" i="18"/>
  <c r="G42" i="18"/>
  <c r="E41" i="18"/>
  <c r="G41" i="18" s="1"/>
  <c r="G40" i="18"/>
  <c r="G39" i="18"/>
  <c r="E38" i="18"/>
  <c r="G38" i="18" s="1"/>
  <c r="G37" i="18"/>
  <c r="G36" i="18"/>
  <c r="F35" i="18"/>
  <c r="E35" i="18"/>
  <c r="G30" i="18"/>
  <c r="G29" i="18"/>
  <c r="G28" i="18"/>
  <c r="F28" i="18"/>
  <c r="E28" i="18"/>
  <c r="G23" i="18"/>
  <c r="G22" i="18"/>
  <c r="G21" i="18"/>
  <c r="F21" i="18"/>
  <c r="E21" i="18"/>
  <c r="G16" i="18"/>
  <c r="G14" i="18"/>
  <c r="G13" i="18"/>
  <c r="G12" i="18" s="1"/>
  <c r="F12" i="18"/>
  <c r="E12" i="18"/>
  <c r="O299" i="17"/>
  <c r="L299" i="17"/>
  <c r="I299" i="17"/>
  <c r="F299" i="17"/>
  <c r="C299" i="17"/>
  <c r="O298" i="17"/>
  <c r="L298" i="17"/>
  <c r="I298" i="17"/>
  <c r="F298" i="17"/>
  <c r="C298" i="17"/>
  <c r="O297" i="17"/>
  <c r="L297" i="17"/>
  <c r="I297" i="17"/>
  <c r="F297" i="17"/>
  <c r="C297" i="17" s="1"/>
  <c r="O296" i="17"/>
  <c r="L296" i="17"/>
  <c r="I296" i="17"/>
  <c r="F296" i="17"/>
  <c r="C296" i="17" s="1"/>
  <c r="O295" i="17"/>
  <c r="L295" i="17"/>
  <c r="I295" i="17"/>
  <c r="F295" i="17"/>
  <c r="C295" i="17" s="1"/>
  <c r="O294" i="17"/>
  <c r="L294" i="17"/>
  <c r="I294" i="17"/>
  <c r="F294" i="17"/>
  <c r="C294" i="17" s="1"/>
  <c r="O293" i="17"/>
  <c r="L293" i="17"/>
  <c r="I293" i="17"/>
  <c r="F293" i="17"/>
  <c r="C293" i="17"/>
  <c r="O292" i="17"/>
  <c r="L292" i="17"/>
  <c r="I292" i="17"/>
  <c r="F292" i="17"/>
  <c r="C292" i="17" s="1"/>
  <c r="N291" i="17"/>
  <c r="M291" i="17"/>
  <c r="O291" i="17" s="1"/>
  <c r="K291" i="17"/>
  <c r="J291" i="17"/>
  <c r="L291" i="17" s="1"/>
  <c r="H291" i="17"/>
  <c r="G291" i="17"/>
  <c r="I291" i="17" s="1"/>
  <c r="E291" i="17"/>
  <c r="D291" i="17"/>
  <c r="F291" i="17" s="1"/>
  <c r="C291" i="17" s="1"/>
  <c r="O286" i="17"/>
  <c r="L286" i="17"/>
  <c r="I286" i="17"/>
  <c r="F286" i="17"/>
  <c r="C286" i="17" s="1"/>
  <c r="O285" i="17"/>
  <c r="L285" i="17"/>
  <c r="I285" i="17"/>
  <c r="F285" i="17"/>
  <c r="C285" i="17"/>
  <c r="N284" i="17"/>
  <c r="M284" i="17"/>
  <c r="K284" i="17"/>
  <c r="J284" i="17"/>
  <c r="H284" i="17"/>
  <c r="G284" i="17"/>
  <c r="E284" i="17"/>
  <c r="D284" i="17"/>
  <c r="F284" i="17" s="1"/>
  <c r="O283" i="17"/>
  <c r="L283" i="17"/>
  <c r="I283" i="17"/>
  <c r="F283" i="17"/>
  <c r="C283" i="17" s="1"/>
  <c r="O282" i="17"/>
  <c r="N282" i="17"/>
  <c r="M282" i="17"/>
  <c r="K282" i="17"/>
  <c r="J282" i="17"/>
  <c r="L282" i="17" s="1"/>
  <c r="H282" i="17"/>
  <c r="G282" i="17"/>
  <c r="I282" i="17" s="1"/>
  <c r="E282" i="17"/>
  <c r="D282" i="17"/>
  <c r="F282" i="17" s="1"/>
  <c r="O281" i="17"/>
  <c r="L281" i="17"/>
  <c r="I281" i="17"/>
  <c r="F281" i="17"/>
  <c r="C281" i="17" s="1"/>
  <c r="O280" i="17"/>
  <c r="L280" i="17"/>
  <c r="I280" i="17"/>
  <c r="F280" i="17"/>
  <c r="C280" i="17" s="1"/>
  <c r="O279" i="17"/>
  <c r="L279" i="17"/>
  <c r="I279" i="17"/>
  <c r="F279" i="17"/>
  <c r="C279" i="17" s="1"/>
  <c r="O278" i="17"/>
  <c r="N278" i="17"/>
  <c r="M278" i="17"/>
  <c r="K278" i="17"/>
  <c r="J278" i="17"/>
  <c r="L278" i="17" s="1"/>
  <c r="H278" i="17"/>
  <c r="G278" i="17"/>
  <c r="I278" i="17" s="1"/>
  <c r="E278" i="17"/>
  <c r="D278" i="17"/>
  <c r="F278" i="17" s="1"/>
  <c r="C278" i="17" s="1"/>
  <c r="O277" i="17"/>
  <c r="L277" i="17"/>
  <c r="I277" i="17"/>
  <c r="F277" i="17"/>
  <c r="C277" i="17"/>
  <c r="O276" i="17"/>
  <c r="L276" i="17"/>
  <c r="I276" i="17"/>
  <c r="F276" i="17"/>
  <c r="C276" i="17"/>
  <c r="O275" i="17"/>
  <c r="L275" i="17"/>
  <c r="I275" i="17"/>
  <c r="F275" i="17"/>
  <c r="C275" i="17" s="1"/>
  <c r="O274" i="17"/>
  <c r="N274" i="17"/>
  <c r="M274" i="17"/>
  <c r="L274" i="17"/>
  <c r="K274" i="17"/>
  <c r="J274" i="17"/>
  <c r="H274" i="17"/>
  <c r="G274" i="17"/>
  <c r="I274" i="17" s="1"/>
  <c r="E274" i="17"/>
  <c r="D274" i="17"/>
  <c r="F274" i="17" s="1"/>
  <c r="C274" i="17" s="1"/>
  <c r="O273" i="17"/>
  <c r="L273" i="17"/>
  <c r="I273" i="17"/>
  <c r="F273" i="17"/>
  <c r="C273" i="17" s="1"/>
  <c r="N272" i="17"/>
  <c r="M272" i="17"/>
  <c r="O272" i="17" s="1"/>
  <c r="K272" i="17"/>
  <c r="J272" i="17"/>
  <c r="L272" i="17" s="1"/>
  <c r="H272" i="17"/>
  <c r="G272" i="17"/>
  <c r="I272" i="17" s="1"/>
  <c r="E272" i="17"/>
  <c r="D272" i="17"/>
  <c r="F272" i="17" s="1"/>
  <c r="C272" i="17" s="1"/>
  <c r="N271" i="17"/>
  <c r="M271" i="17"/>
  <c r="O271" i="17" s="1"/>
  <c r="K271" i="17"/>
  <c r="J271" i="17"/>
  <c r="L271" i="17" s="1"/>
  <c r="H271" i="17"/>
  <c r="G271" i="17"/>
  <c r="I271" i="17" s="1"/>
  <c r="E271" i="17"/>
  <c r="D271" i="17"/>
  <c r="F271" i="17" s="1"/>
  <c r="C271" i="17" s="1"/>
  <c r="O270" i="17"/>
  <c r="L270" i="17"/>
  <c r="I270" i="17"/>
  <c r="F270" i="17"/>
  <c r="C270" i="17" s="1"/>
  <c r="O269" i="17"/>
  <c r="L269" i="17"/>
  <c r="I269" i="17"/>
  <c r="F269" i="17"/>
  <c r="C269" i="17" s="1"/>
  <c r="O268" i="17"/>
  <c r="L268" i="17"/>
  <c r="I268" i="17"/>
  <c r="F268" i="17"/>
  <c r="C268" i="17"/>
  <c r="O267" i="17"/>
  <c r="L267" i="17"/>
  <c r="I267" i="17"/>
  <c r="F267" i="17"/>
  <c r="C267" i="17" s="1"/>
  <c r="N266" i="17"/>
  <c r="M266" i="17"/>
  <c r="O266" i="17" s="1"/>
  <c r="K266" i="17"/>
  <c r="L266" i="17" s="1"/>
  <c r="J266" i="17"/>
  <c r="H266" i="17"/>
  <c r="G266" i="17"/>
  <c r="I266" i="17" s="1"/>
  <c r="E266" i="17"/>
  <c r="D266" i="17"/>
  <c r="F266" i="17" s="1"/>
  <c r="C266" i="17" s="1"/>
  <c r="O265" i="17"/>
  <c r="L265" i="17"/>
  <c r="I265" i="17"/>
  <c r="F265" i="17"/>
  <c r="C265" i="17" s="1"/>
  <c r="O264" i="17"/>
  <c r="L264" i="17"/>
  <c r="I264" i="17"/>
  <c r="F264" i="17"/>
  <c r="C264" i="17"/>
  <c r="O263" i="17"/>
  <c r="L263" i="17"/>
  <c r="I263" i="17"/>
  <c r="F263" i="17"/>
  <c r="C263" i="17" s="1"/>
  <c r="O262" i="17"/>
  <c r="N262" i="17"/>
  <c r="M262" i="17"/>
  <c r="K262" i="17"/>
  <c r="L262" i="17" s="1"/>
  <c r="J262" i="17"/>
  <c r="H262" i="17"/>
  <c r="G262" i="17"/>
  <c r="I262" i="17" s="1"/>
  <c r="E262" i="17"/>
  <c r="D262" i="17"/>
  <c r="F262" i="17" s="1"/>
  <c r="N261" i="17"/>
  <c r="M261" i="17"/>
  <c r="O261" i="17" s="1"/>
  <c r="K261" i="17"/>
  <c r="J261" i="17"/>
  <c r="L261" i="17" s="1"/>
  <c r="H261" i="17"/>
  <c r="I261" i="17" s="1"/>
  <c r="G261" i="17"/>
  <c r="E261" i="17"/>
  <c r="D261" i="17"/>
  <c r="F261" i="17" s="1"/>
  <c r="O260" i="17"/>
  <c r="L260" i="17"/>
  <c r="I260" i="17"/>
  <c r="C260" i="17" s="1"/>
  <c r="F260" i="17"/>
  <c r="O259" i="17"/>
  <c r="L259" i="17"/>
  <c r="I259" i="17"/>
  <c r="F259" i="17"/>
  <c r="C259" i="17"/>
  <c r="O258" i="17"/>
  <c r="L258" i="17"/>
  <c r="I258" i="17"/>
  <c r="F258" i="17"/>
  <c r="C258" i="17" s="1"/>
  <c r="O257" i="17"/>
  <c r="L257" i="17"/>
  <c r="I257" i="17"/>
  <c r="F257" i="17"/>
  <c r="C257" i="17"/>
  <c r="O256" i="17"/>
  <c r="L256" i="17"/>
  <c r="I256" i="17"/>
  <c r="F256" i="17"/>
  <c r="C256" i="17" s="1"/>
  <c r="N255" i="17"/>
  <c r="M255" i="17"/>
  <c r="O255" i="17" s="1"/>
  <c r="K255" i="17"/>
  <c r="J255" i="17"/>
  <c r="L255" i="17" s="1"/>
  <c r="I255" i="17"/>
  <c r="H255" i="17"/>
  <c r="G255" i="17"/>
  <c r="E255" i="17"/>
  <c r="D255" i="17"/>
  <c r="F255" i="17" s="1"/>
  <c r="N254" i="17"/>
  <c r="M254" i="17"/>
  <c r="O254" i="17" s="1"/>
  <c r="K254" i="17"/>
  <c r="J254" i="17"/>
  <c r="L254" i="17" s="1"/>
  <c r="H254" i="17"/>
  <c r="G254" i="17"/>
  <c r="I254" i="17" s="1"/>
  <c r="E254" i="17"/>
  <c r="D254" i="17"/>
  <c r="F254" i="17" s="1"/>
  <c r="O253" i="17"/>
  <c r="L253" i="17"/>
  <c r="I253" i="17"/>
  <c r="F253" i="17"/>
  <c r="C253" i="17"/>
  <c r="O252" i="17"/>
  <c r="L252" i="17"/>
  <c r="I252" i="17"/>
  <c r="F252" i="17"/>
  <c r="C252" i="17"/>
  <c r="O251" i="17"/>
  <c r="L251" i="17"/>
  <c r="I251" i="17"/>
  <c r="F251" i="17"/>
  <c r="C251" i="17" s="1"/>
  <c r="O250" i="17"/>
  <c r="L250" i="17"/>
  <c r="I250" i="17"/>
  <c r="F250" i="17"/>
  <c r="C250" i="17"/>
  <c r="N249" i="17"/>
  <c r="M249" i="17"/>
  <c r="O249" i="17" s="1"/>
  <c r="K249" i="17"/>
  <c r="J249" i="17"/>
  <c r="L249" i="17" s="1"/>
  <c r="H249" i="17"/>
  <c r="G249" i="17"/>
  <c r="I249" i="17" s="1"/>
  <c r="E249" i="17"/>
  <c r="D249" i="17"/>
  <c r="F249" i="17" s="1"/>
  <c r="C249" i="17" s="1"/>
  <c r="O248" i="17"/>
  <c r="L248" i="17"/>
  <c r="I248" i="17"/>
  <c r="F248" i="17"/>
  <c r="C248" i="17"/>
  <c r="O247" i="17"/>
  <c r="L247" i="17"/>
  <c r="I247" i="17"/>
  <c r="F247" i="17"/>
  <c r="C247" i="17"/>
  <c r="O246" i="17"/>
  <c r="L246" i="17"/>
  <c r="I246" i="17"/>
  <c r="F246" i="17"/>
  <c r="C246" i="17" s="1"/>
  <c r="O245" i="17"/>
  <c r="L245" i="17"/>
  <c r="I245" i="17"/>
  <c r="F245" i="17"/>
  <c r="C245" i="17" s="1"/>
  <c r="O244" i="17"/>
  <c r="L244" i="17"/>
  <c r="I244" i="17"/>
  <c r="F244" i="17"/>
  <c r="C244" i="17"/>
  <c r="O243" i="17"/>
  <c r="L243" i="17"/>
  <c r="I243" i="17"/>
  <c r="F243" i="17"/>
  <c r="C243" i="17" s="1"/>
  <c r="O242" i="17"/>
  <c r="L242" i="17"/>
  <c r="I242" i="17"/>
  <c r="F242" i="17"/>
  <c r="C242" i="17" s="1"/>
  <c r="N241" i="17"/>
  <c r="M241" i="17"/>
  <c r="O241" i="17" s="1"/>
  <c r="K241" i="17"/>
  <c r="J241" i="17"/>
  <c r="L241" i="17" s="1"/>
  <c r="I241" i="17"/>
  <c r="H241" i="17"/>
  <c r="G241" i="17"/>
  <c r="E241" i="17"/>
  <c r="F241" i="17" s="1"/>
  <c r="C241" i="17" s="1"/>
  <c r="D241" i="17"/>
  <c r="O240" i="17"/>
  <c r="L240" i="17"/>
  <c r="I240" i="17"/>
  <c r="F240" i="17"/>
  <c r="C240" i="17"/>
  <c r="O239" i="17"/>
  <c r="L239" i="17"/>
  <c r="I239" i="17"/>
  <c r="F239" i="17"/>
  <c r="C239" i="17" s="1"/>
  <c r="O238" i="17"/>
  <c r="N238" i="17"/>
  <c r="M238" i="17"/>
  <c r="K238" i="17"/>
  <c r="L238" i="17" s="1"/>
  <c r="J238" i="17"/>
  <c r="H238" i="17"/>
  <c r="G238" i="17"/>
  <c r="I238" i="17" s="1"/>
  <c r="E238" i="17"/>
  <c r="D238" i="17"/>
  <c r="F238" i="17" s="1"/>
  <c r="O237" i="17"/>
  <c r="L237" i="17"/>
  <c r="I237" i="17"/>
  <c r="F237" i="17"/>
  <c r="C237" i="17" s="1"/>
  <c r="N236" i="17"/>
  <c r="M236" i="17"/>
  <c r="O236" i="17" s="1"/>
  <c r="L236" i="17"/>
  <c r="K236" i="17"/>
  <c r="J236" i="17"/>
  <c r="H236" i="17"/>
  <c r="I236" i="17" s="1"/>
  <c r="G236" i="17"/>
  <c r="E236" i="17"/>
  <c r="D236" i="17"/>
  <c r="F236" i="17" s="1"/>
  <c r="O235" i="17"/>
  <c r="L235" i="17"/>
  <c r="I235" i="17"/>
  <c r="F235" i="17"/>
  <c r="C235" i="17" s="1"/>
  <c r="N234" i="17"/>
  <c r="M234" i="17"/>
  <c r="O234" i="17" s="1"/>
  <c r="K234" i="17"/>
  <c r="J234" i="17"/>
  <c r="L234" i="17" s="1"/>
  <c r="H234" i="17"/>
  <c r="G234" i="17"/>
  <c r="I234" i="17" s="1"/>
  <c r="F234" i="17"/>
  <c r="E234" i="17"/>
  <c r="D234" i="17"/>
  <c r="O233" i="17"/>
  <c r="N233" i="17"/>
  <c r="M233" i="17"/>
  <c r="K233" i="17"/>
  <c r="L233" i="17" s="1"/>
  <c r="J233" i="17"/>
  <c r="H233" i="17"/>
  <c r="G233" i="17"/>
  <c r="I233" i="17" s="1"/>
  <c r="E233" i="17"/>
  <c r="D233" i="17"/>
  <c r="F233" i="17" s="1"/>
  <c r="O232" i="17"/>
  <c r="L232" i="17"/>
  <c r="I232" i="17"/>
  <c r="F232" i="17"/>
  <c r="C232" i="17" s="1"/>
  <c r="O231" i="17"/>
  <c r="L231" i="17"/>
  <c r="I231" i="17"/>
  <c r="C231" i="17" s="1"/>
  <c r="F231" i="17"/>
  <c r="N230" i="17"/>
  <c r="O230" i="17" s="1"/>
  <c r="M230" i="17"/>
  <c r="K230" i="17"/>
  <c r="J230" i="17"/>
  <c r="L230" i="17" s="1"/>
  <c r="H230" i="17"/>
  <c r="G230" i="17"/>
  <c r="I230" i="17" s="1"/>
  <c r="E230" i="17"/>
  <c r="D230" i="17"/>
  <c r="F230" i="17" s="1"/>
  <c r="O229" i="17"/>
  <c r="L229" i="17"/>
  <c r="I229" i="17"/>
  <c r="F229" i="17"/>
  <c r="C229" i="17"/>
  <c r="O228" i="17"/>
  <c r="L228" i="17"/>
  <c r="I228" i="17"/>
  <c r="F228" i="17"/>
  <c r="C228" i="17"/>
  <c r="O227" i="17"/>
  <c r="L227" i="17"/>
  <c r="I227" i="17"/>
  <c r="F227" i="17"/>
  <c r="C227" i="17" s="1"/>
  <c r="O226" i="17"/>
  <c r="L226" i="17"/>
  <c r="I226" i="17"/>
  <c r="D226" i="17"/>
  <c r="F226" i="17" s="1"/>
  <c r="C226" i="17" s="1"/>
  <c r="O225" i="17"/>
  <c r="L225" i="17"/>
  <c r="I225" i="17"/>
  <c r="F225" i="17"/>
  <c r="C225" i="17"/>
  <c r="O224" i="17"/>
  <c r="L224" i="17"/>
  <c r="I224" i="17"/>
  <c r="F224" i="17"/>
  <c r="C224" i="17"/>
  <c r="O223" i="17"/>
  <c r="L223" i="17"/>
  <c r="I223" i="17"/>
  <c r="F223" i="17"/>
  <c r="C223" i="17" s="1"/>
  <c r="O222" i="17"/>
  <c r="L222" i="17"/>
  <c r="I222" i="17"/>
  <c r="F222" i="17"/>
  <c r="C222" i="17"/>
  <c r="O221" i="17"/>
  <c r="L221" i="17"/>
  <c r="J221" i="17"/>
  <c r="I221" i="17"/>
  <c r="F221" i="17"/>
  <c r="C221" i="17"/>
  <c r="O220" i="17"/>
  <c r="L220" i="17"/>
  <c r="I220" i="17"/>
  <c r="F220" i="17"/>
  <c r="C220" i="17"/>
  <c r="N219" i="17"/>
  <c r="M219" i="17"/>
  <c r="O219" i="17" s="1"/>
  <c r="K219" i="17"/>
  <c r="L219" i="17" s="1"/>
  <c r="J219" i="17"/>
  <c r="H219" i="17"/>
  <c r="G219" i="17"/>
  <c r="I219" i="17" s="1"/>
  <c r="E219" i="17"/>
  <c r="D219" i="17"/>
  <c r="F219" i="17" s="1"/>
  <c r="O218" i="17"/>
  <c r="L218" i="17"/>
  <c r="I218" i="17"/>
  <c r="C218" i="17" s="1"/>
  <c r="F218" i="17"/>
  <c r="O217" i="17"/>
  <c r="L217" i="17"/>
  <c r="I217" i="17"/>
  <c r="F217" i="17"/>
  <c r="C217" i="17" s="1"/>
  <c r="O216" i="17"/>
  <c r="L216" i="17"/>
  <c r="I216" i="17"/>
  <c r="F216" i="17"/>
  <c r="C216" i="17"/>
  <c r="O215" i="17"/>
  <c r="L215" i="17"/>
  <c r="I215" i="17"/>
  <c r="F215" i="17"/>
  <c r="C215" i="17" s="1"/>
  <c r="O214" i="17"/>
  <c r="L214" i="17"/>
  <c r="I214" i="17"/>
  <c r="F214" i="17"/>
  <c r="C214" i="17" s="1"/>
  <c r="O213" i="17"/>
  <c r="L213" i="17"/>
  <c r="I213" i="17"/>
  <c r="F213" i="17"/>
  <c r="C213" i="17"/>
  <c r="O212" i="17"/>
  <c r="L212" i="17"/>
  <c r="I212" i="17"/>
  <c r="F212" i="17"/>
  <c r="C212" i="17" s="1"/>
  <c r="O211" i="17"/>
  <c r="L211" i="17"/>
  <c r="I211" i="17"/>
  <c r="F211" i="17"/>
  <c r="C211" i="17" s="1"/>
  <c r="O210" i="17"/>
  <c r="L210" i="17"/>
  <c r="I210" i="17"/>
  <c r="F210" i="17"/>
  <c r="C210" i="17" s="1"/>
  <c r="O209" i="17"/>
  <c r="L209" i="17"/>
  <c r="I209" i="17"/>
  <c r="F209" i="17"/>
  <c r="C209" i="17" s="1"/>
  <c r="N208" i="17"/>
  <c r="M208" i="17"/>
  <c r="O208" i="17" s="1"/>
  <c r="K208" i="17"/>
  <c r="J208" i="17"/>
  <c r="L208" i="17" s="1"/>
  <c r="H208" i="17"/>
  <c r="G208" i="17"/>
  <c r="I208" i="17" s="1"/>
  <c r="E208" i="17"/>
  <c r="F208" i="17" s="1"/>
  <c r="D208" i="17"/>
  <c r="N207" i="17"/>
  <c r="M207" i="17"/>
  <c r="O207" i="17" s="1"/>
  <c r="K207" i="17"/>
  <c r="J207" i="17"/>
  <c r="L207" i="17" s="1"/>
  <c r="H207" i="17"/>
  <c r="G207" i="17"/>
  <c r="I207" i="17" s="1"/>
  <c r="F207" i="17"/>
  <c r="E207" i="17"/>
  <c r="D207" i="17"/>
  <c r="O206" i="17"/>
  <c r="L206" i="17"/>
  <c r="I206" i="17"/>
  <c r="F206" i="17"/>
  <c r="C206" i="17" s="1"/>
  <c r="O205" i="17"/>
  <c r="L205" i="17"/>
  <c r="I205" i="17"/>
  <c r="F205" i="17"/>
  <c r="C205" i="17" s="1"/>
  <c r="O204" i="17"/>
  <c r="L204" i="17"/>
  <c r="I204" i="17"/>
  <c r="F204" i="17"/>
  <c r="C204" i="17"/>
  <c r="O203" i="17"/>
  <c r="L203" i="17"/>
  <c r="I203" i="17"/>
  <c r="F203" i="17"/>
  <c r="C203" i="17" s="1"/>
  <c r="O202" i="17"/>
  <c r="L202" i="17"/>
  <c r="I202" i="17"/>
  <c r="F202" i="17"/>
  <c r="C202" i="17" s="1"/>
  <c r="D202" i="17"/>
  <c r="O201" i="17"/>
  <c r="N201" i="17"/>
  <c r="M201" i="17"/>
  <c r="K201" i="17"/>
  <c r="L201" i="17" s="1"/>
  <c r="J201" i="17"/>
  <c r="H201" i="17"/>
  <c r="G201" i="17"/>
  <c r="I201" i="17" s="1"/>
  <c r="E201" i="17"/>
  <c r="D201" i="17"/>
  <c r="F201" i="17" s="1"/>
  <c r="C201" i="17" s="1"/>
  <c r="O200" i="17"/>
  <c r="L200" i="17"/>
  <c r="I200" i="17"/>
  <c r="F200" i="17"/>
  <c r="C200" i="17" s="1"/>
  <c r="N199" i="17"/>
  <c r="M199" i="17"/>
  <c r="O199" i="17" s="1"/>
  <c r="K199" i="17"/>
  <c r="J199" i="17"/>
  <c r="L199" i="17" s="1"/>
  <c r="H199" i="17"/>
  <c r="I199" i="17" s="1"/>
  <c r="G199" i="17"/>
  <c r="E199" i="17"/>
  <c r="D199" i="17"/>
  <c r="F199" i="17" s="1"/>
  <c r="N198" i="17"/>
  <c r="M198" i="17"/>
  <c r="O198" i="17" s="1"/>
  <c r="K198" i="17"/>
  <c r="J198" i="17"/>
  <c r="L198" i="17" s="1"/>
  <c r="I198" i="17"/>
  <c r="H198" i="17"/>
  <c r="G198" i="17"/>
  <c r="E198" i="17"/>
  <c r="F198" i="17" s="1"/>
  <c r="C198" i="17" s="1"/>
  <c r="D198" i="17"/>
  <c r="N197" i="17"/>
  <c r="M197" i="17"/>
  <c r="O197" i="17" s="1"/>
  <c r="K197" i="17"/>
  <c r="J197" i="17"/>
  <c r="L197" i="17" s="1"/>
  <c r="H197" i="17"/>
  <c r="G197" i="17"/>
  <c r="I197" i="17" s="1"/>
  <c r="F197" i="17"/>
  <c r="E197" i="17"/>
  <c r="D197" i="17"/>
  <c r="O196" i="17"/>
  <c r="L196" i="17"/>
  <c r="I196" i="17"/>
  <c r="F196" i="17"/>
  <c r="C196" i="17"/>
  <c r="N195" i="17"/>
  <c r="M195" i="17"/>
  <c r="O195" i="17" s="1"/>
  <c r="K195" i="17"/>
  <c r="J195" i="17"/>
  <c r="L195" i="17" s="1"/>
  <c r="H195" i="17"/>
  <c r="G195" i="17"/>
  <c r="I195" i="17" s="1"/>
  <c r="E195" i="17"/>
  <c r="F195" i="17" s="1"/>
  <c r="D195" i="17"/>
  <c r="O194" i="17"/>
  <c r="N194" i="17"/>
  <c r="M194" i="17"/>
  <c r="K194" i="17"/>
  <c r="J194" i="17"/>
  <c r="L194" i="17" s="1"/>
  <c r="H194" i="17"/>
  <c r="G194" i="17"/>
  <c r="I194" i="17" s="1"/>
  <c r="F194" i="17"/>
  <c r="E194" i="17"/>
  <c r="D194" i="17"/>
  <c r="O193" i="17"/>
  <c r="L193" i="17"/>
  <c r="I193" i="17"/>
  <c r="F193" i="17"/>
  <c r="C193" i="17" s="1"/>
  <c r="O192" i="17"/>
  <c r="L192" i="17"/>
  <c r="I192" i="17"/>
  <c r="F192" i="17"/>
  <c r="C192" i="17"/>
  <c r="N191" i="17"/>
  <c r="M191" i="17"/>
  <c r="O191" i="17" s="1"/>
  <c r="K191" i="17"/>
  <c r="J191" i="17"/>
  <c r="L191" i="17" s="1"/>
  <c r="H191" i="17"/>
  <c r="G191" i="17"/>
  <c r="I191" i="17" s="1"/>
  <c r="E191" i="17"/>
  <c r="D191" i="17"/>
  <c r="F191" i="17" s="1"/>
  <c r="O190" i="17"/>
  <c r="N190" i="17"/>
  <c r="M190" i="17"/>
  <c r="K190" i="17"/>
  <c r="J190" i="17"/>
  <c r="L190" i="17" s="1"/>
  <c r="H190" i="17"/>
  <c r="G190" i="17"/>
  <c r="I190" i="17" s="1"/>
  <c r="E190" i="17"/>
  <c r="F190" i="17" s="1"/>
  <c r="D190" i="17"/>
  <c r="O189" i="17"/>
  <c r="L189" i="17"/>
  <c r="I189" i="17"/>
  <c r="F189" i="17"/>
  <c r="C189" i="17" s="1"/>
  <c r="O188" i="17"/>
  <c r="L188" i="17"/>
  <c r="I188" i="17"/>
  <c r="F188" i="17"/>
  <c r="C188" i="17" s="1"/>
  <c r="N187" i="17"/>
  <c r="M187" i="17"/>
  <c r="O187" i="17" s="1"/>
  <c r="L187" i="17"/>
  <c r="K187" i="17"/>
  <c r="J187" i="17"/>
  <c r="H187" i="17"/>
  <c r="I187" i="17" s="1"/>
  <c r="G187" i="17"/>
  <c r="E187" i="17"/>
  <c r="D187" i="17"/>
  <c r="F187" i="17" s="1"/>
  <c r="O186" i="17"/>
  <c r="L186" i="17"/>
  <c r="I186" i="17"/>
  <c r="F186" i="17"/>
  <c r="C186" i="17"/>
  <c r="O185" i="17"/>
  <c r="L185" i="17"/>
  <c r="I185" i="17"/>
  <c r="F185" i="17"/>
  <c r="C185" i="17"/>
  <c r="O184" i="17"/>
  <c r="L184" i="17"/>
  <c r="I184" i="17"/>
  <c r="F184" i="17"/>
  <c r="C184" i="17" s="1"/>
  <c r="O183" i="17"/>
  <c r="L183" i="17"/>
  <c r="I183" i="17"/>
  <c r="C183" i="17" s="1"/>
  <c r="F183" i="17"/>
  <c r="N182" i="17"/>
  <c r="M182" i="17"/>
  <c r="O182" i="17" s="1"/>
  <c r="K182" i="17"/>
  <c r="J182" i="17"/>
  <c r="L182" i="17" s="1"/>
  <c r="H182" i="17"/>
  <c r="G182" i="17"/>
  <c r="I182" i="17" s="1"/>
  <c r="E182" i="17"/>
  <c r="D182" i="17"/>
  <c r="F182" i="17" s="1"/>
  <c r="O181" i="17"/>
  <c r="L181" i="17"/>
  <c r="I181" i="17"/>
  <c r="F181" i="17"/>
  <c r="C181" i="17"/>
  <c r="O180" i="17"/>
  <c r="L180" i="17"/>
  <c r="I180" i="17"/>
  <c r="F180" i="17"/>
  <c r="C180" i="17" s="1"/>
  <c r="O179" i="17"/>
  <c r="L179" i="17"/>
  <c r="I179" i="17"/>
  <c r="F179" i="17"/>
  <c r="C179" i="17" s="1"/>
  <c r="N178" i="17"/>
  <c r="M178" i="17"/>
  <c r="O178" i="17" s="1"/>
  <c r="K178" i="17"/>
  <c r="J178" i="17"/>
  <c r="L178" i="17" s="1"/>
  <c r="H178" i="17"/>
  <c r="H177" i="17" s="1"/>
  <c r="H176" i="17" s="1"/>
  <c r="G178" i="17"/>
  <c r="E178" i="17"/>
  <c r="D178" i="17"/>
  <c r="D177" i="17" s="1"/>
  <c r="N177" i="17"/>
  <c r="M177" i="17"/>
  <c r="M176" i="17" s="1"/>
  <c r="O176" i="17" s="1"/>
  <c r="K177" i="17"/>
  <c r="J177" i="17"/>
  <c r="L177" i="17" s="1"/>
  <c r="G177" i="17"/>
  <c r="I177" i="17" s="1"/>
  <c r="E177" i="17"/>
  <c r="N176" i="17"/>
  <c r="K176" i="17"/>
  <c r="J176" i="17"/>
  <c r="L176" i="17" s="1"/>
  <c r="G176" i="17"/>
  <c r="I176" i="17" s="1"/>
  <c r="E176" i="17"/>
  <c r="O175" i="17"/>
  <c r="L175" i="17"/>
  <c r="I175" i="17"/>
  <c r="C175" i="17" s="1"/>
  <c r="F175" i="17"/>
  <c r="O174" i="17"/>
  <c r="L174" i="17"/>
  <c r="I174" i="17"/>
  <c r="F174" i="17"/>
  <c r="C174" i="17" s="1"/>
  <c r="O173" i="17"/>
  <c r="L173" i="17"/>
  <c r="I173" i="17"/>
  <c r="F173" i="17"/>
  <c r="C173" i="17"/>
  <c r="O172" i="17"/>
  <c r="L172" i="17"/>
  <c r="I172" i="17"/>
  <c r="F172" i="17"/>
  <c r="C172" i="17" s="1"/>
  <c r="O171" i="17"/>
  <c r="L171" i="17"/>
  <c r="I171" i="17"/>
  <c r="F171" i="17"/>
  <c r="C171" i="17" s="1"/>
  <c r="O170" i="17"/>
  <c r="L170" i="17"/>
  <c r="I170" i="17"/>
  <c r="F170" i="17"/>
  <c r="C170" i="17" s="1"/>
  <c r="N169" i="17"/>
  <c r="M169" i="17"/>
  <c r="O169" i="17" s="1"/>
  <c r="K169" i="17"/>
  <c r="J169" i="17"/>
  <c r="L169" i="17" s="1"/>
  <c r="H169" i="17"/>
  <c r="G169" i="17"/>
  <c r="I169" i="17" s="1"/>
  <c r="E169" i="17"/>
  <c r="D169" i="17"/>
  <c r="F169" i="17" s="1"/>
  <c r="N168" i="17"/>
  <c r="M168" i="17"/>
  <c r="O168" i="17" s="1"/>
  <c r="K168" i="17"/>
  <c r="J168" i="17"/>
  <c r="L168" i="17" s="1"/>
  <c r="H168" i="17"/>
  <c r="G168" i="17"/>
  <c r="I168" i="17" s="1"/>
  <c r="E168" i="17"/>
  <c r="D168" i="17"/>
  <c r="F168" i="17" s="1"/>
  <c r="O167" i="17"/>
  <c r="L167" i="17"/>
  <c r="I167" i="17"/>
  <c r="F167" i="17"/>
  <c r="C167" i="17" s="1"/>
  <c r="O166" i="17"/>
  <c r="L166" i="17"/>
  <c r="I166" i="17"/>
  <c r="C166" i="17" s="1"/>
  <c r="F166" i="17"/>
  <c r="O165" i="17"/>
  <c r="L165" i="17"/>
  <c r="I165" i="17"/>
  <c r="F165" i="17"/>
  <c r="C165" i="17"/>
  <c r="O164" i="17"/>
  <c r="L164" i="17"/>
  <c r="I164" i="17"/>
  <c r="F164" i="17"/>
  <c r="C164" i="17" s="1"/>
  <c r="N163" i="17"/>
  <c r="M163" i="17"/>
  <c r="O163" i="17" s="1"/>
  <c r="L163" i="17"/>
  <c r="K163" i="17"/>
  <c r="J163" i="17"/>
  <c r="I163" i="17"/>
  <c r="H163" i="17"/>
  <c r="G163" i="17"/>
  <c r="E163" i="17"/>
  <c r="D163" i="17"/>
  <c r="F163" i="17" s="1"/>
  <c r="C163" i="17" s="1"/>
  <c r="O162" i="17"/>
  <c r="L162" i="17"/>
  <c r="I162" i="17"/>
  <c r="F162" i="17"/>
  <c r="C162" i="17"/>
  <c r="O161" i="17"/>
  <c r="L161" i="17"/>
  <c r="I161" i="17"/>
  <c r="F161" i="17"/>
  <c r="C161" i="17" s="1"/>
  <c r="O160" i="17"/>
  <c r="L160" i="17"/>
  <c r="I160" i="17"/>
  <c r="F160" i="17"/>
  <c r="C160" i="17" s="1"/>
  <c r="O159" i="17"/>
  <c r="L159" i="17"/>
  <c r="I159" i="17"/>
  <c r="F159" i="17"/>
  <c r="C159" i="17" s="1"/>
  <c r="O158" i="17"/>
  <c r="L158" i="17"/>
  <c r="I158" i="17"/>
  <c r="F158" i="17"/>
  <c r="C158" i="17" s="1"/>
  <c r="O157" i="17"/>
  <c r="L157" i="17"/>
  <c r="I157" i="17"/>
  <c r="C157" i="17" s="1"/>
  <c r="F157" i="17"/>
  <c r="O156" i="17"/>
  <c r="L156" i="17"/>
  <c r="I156" i="17"/>
  <c r="F156" i="17"/>
  <c r="C156" i="17"/>
  <c r="O155" i="17"/>
  <c r="L155" i="17"/>
  <c r="I155" i="17"/>
  <c r="F155" i="17"/>
  <c r="C155" i="17" s="1"/>
  <c r="N154" i="17"/>
  <c r="M154" i="17"/>
  <c r="O154" i="17" s="1"/>
  <c r="L154" i="17"/>
  <c r="K154" i="17"/>
  <c r="J154" i="17"/>
  <c r="H154" i="17"/>
  <c r="G154" i="17"/>
  <c r="I154" i="17" s="1"/>
  <c r="E154" i="17"/>
  <c r="D154" i="17"/>
  <c r="F154" i="17" s="1"/>
  <c r="C154" i="17" s="1"/>
  <c r="O153" i="17"/>
  <c r="L153" i="17"/>
  <c r="I153" i="17"/>
  <c r="F153" i="17"/>
  <c r="C153" i="17"/>
  <c r="O152" i="17"/>
  <c r="L152" i="17"/>
  <c r="I152" i="17"/>
  <c r="F152" i="17"/>
  <c r="C152" i="17" s="1"/>
  <c r="O151" i="17"/>
  <c r="L151" i="17"/>
  <c r="I151" i="17"/>
  <c r="C151" i="17" s="1"/>
  <c r="F151" i="17"/>
  <c r="O150" i="17"/>
  <c r="L150" i="17"/>
  <c r="I150" i="17"/>
  <c r="F150" i="17"/>
  <c r="C150" i="17" s="1"/>
  <c r="O149" i="17"/>
  <c r="L149" i="17"/>
  <c r="I149" i="17"/>
  <c r="F149" i="17"/>
  <c r="C149" i="17"/>
  <c r="O148" i="17"/>
  <c r="L148" i="17"/>
  <c r="I148" i="17"/>
  <c r="F148" i="17"/>
  <c r="C148" i="17" s="1"/>
  <c r="N147" i="17"/>
  <c r="M147" i="17"/>
  <c r="O147" i="17" s="1"/>
  <c r="K147" i="17"/>
  <c r="J147" i="17"/>
  <c r="L147" i="17" s="1"/>
  <c r="H147" i="17"/>
  <c r="I147" i="17" s="1"/>
  <c r="G147" i="17"/>
  <c r="E147" i="17"/>
  <c r="D147" i="17"/>
  <c r="F147" i="17" s="1"/>
  <c r="O146" i="17"/>
  <c r="L146" i="17"/>
  <c r="I146" i="17"/>
  <c r="C146" i="17" s="1"/>
  <c r="F146" i="17"/>
  <c r="O145" i="17"/>
  <c r="L145" i="17"/>
  <c r="C145" i="17" s="1"/>
  <c r="I145" i="17"/>
  <c r="F145" i="17"/>
  <c r="O144" i="17"/>
  <c r="N144" i="17"/>
  <c r="M144" i="17"/>
  <c r="K144" i="17"/>
  <c r="L144" i="17" s="1"/>
  <c r="J144" i="17"/>
  <c r="H144" i="17"/>
  <c r="G144" i="17"/>
  <c r="I144" i="17" s="1"/>
  <c r="E144" i="17"/>
  <c r="D144" i="17"/>
  <c r="F144" i="17" s="1"/>
  <c r="C144" i="17" s="1"/>
  <c r="O143" i="17"/>
  <c r="L143" i="17"/>
  <c r="I143" i="17"/>
  <c r="F143" i="17"/>
  <c r="C143" i="17" s="1"/>
  <c r="O142" i="17"/>
  <c r="L142" i="17"/>
  <c r="I142" i="17"/>
  <c r="C142" i="17" s="1"/>
  <c r="F142" i="17"/>
  <c r="O141" i="17"/>
  <c r="L141" i="17"/>
  <c r="C141" i="17" s="1"/>
  <c r="I141" i="17"/>
  <c r="F141" i="17"/>
  <c r="O140" i="17"/>
  <c r="L140" i="17"/>
  <c r="I140" i="17"/>
  <c r="F140" i="17"/>
  <c r="C140" i="17"/>
  <c r="N139" i="17"/>
  <c r="M139" i="17"/>
  <c r="O139" i="17" s="1"/>
  <c r="L139" i="17"/>
  <c r="K139" i="17"/>
  <c r="J139" i="17"/>
  <c r="H139" i="17"/>
  <c r="H133" i="17" s="1"/>
  <c r="G139" i="17"/>
  <c r="E139" i="17"/>
  <c r="D139" i="17"/>
  <c r="F139" i="17" s="1"/>
  <c r="O138" i="17"/>
  <c r="L138" i="17"/>
  <c r="I138" i="17"/>
  <c r="C138" i="17" s="1"/>
  <c r="F138" i="17"/>
  <c r="O137" i="17"/>
  <c r="L137" i="17"/>
  <c r="I137" i="17"/>
  <c r="F137" i="17"/>
  <c r="C137" i="17" s="1"/>
  <c r="O136" i="17"/>
  <c r="L136" i="17"/>
  <c r="I136" i="17"/>
  <c r="F136" i="17"/>
  <c r="C136" i="17"/>
  <c r="O135" i="17"/>
  <c r="L135" i="17"/>
  <c r="I135" i="17"/>
  <c r="F135" i="17"/>
  <c r="C135" i="17" s="1"/>
  <c r="N134" i="17"/>
  <c r="M134" i="17"/>
  <c r="O134" i="17" s="1"/>
  <c r="K134" i="17"/>
  <c r="J134" i="17"/>
  <c r="L134" i="17" s="1"/>
  <c r="I134" i="17"/>
  <c r="H134" i="17"/>
  <c r="G134" i="17"/>
  <c r="E134" i="17"/>
  <c r="F134" i="17" s="1"/>
  <c r="D134" i="17"/>
  <c r="N133" i="17"/>
  <c r="J133" i="17"/>
  <c r="O132" i="17"/>
  <c r="L132" i="17"/>
  <c r="I132" i="17"/>
  <c r="F132" i="17"/>
  <c r="C132" i="17"/>
  <c r="N131" i="17"/>
  <c r="M131" i="17"/>
  <c r="O131" i="17" s="1"/>
  <c r="L131" i="17"/>
  <c r="K131" i="17"/>
  <c r="J131" i="17"/>
  <c r="H131" i="17"/>
  <c r="I131" i="17" s="1"/>
  <c r="G131" i="17"/>
  <c r="E131" i="17"/>
  <c r="D131" i="17"/>
  <c r="F131" i="17" s="1"/>
  <c r="O130" i="17"/>
  <c r="L130" i="17"/>
  <c r="I130" i="17"/>
  <c r="C130" i="17" s="1"/>
  <c r="F130" i="17"/>
  <c r="O129" i="17"/>
  <c r="L129" i="17"/>
  <c r="I129" i="17"/>
  <c r="F129" i="17"/>
  <c r="C129" i="17" s="1"/>
  <c r="O128" i="17"/>
  <c r="L128" i="17"/>
  <c r="I128" i="17"/>
  <c r="F128" i="17"/>
  <c r="C128" i="17"/>
  <c r="O127" i="17"/>
  <c r="L127" i="17"/>
  <c r="I127" i="17"/>
  <c r="F127" i="17"/>
  <c r="C127" i="17" s="1"/>
  <c r="O126" i="17"/>
  <c r="L126" i="17"/>
  <c r="I126" i="17"/>
  <c r="C126" i="17" s="1"/>
  <c r="F126" i="17"/>
  <c r="N125" i="17"/>
  <c r="O125" i="17" s="1"/>
  <c r="M125" i="17"/>
  <c r="K125" i="17"/>
  <c r="J125" i="17"/>
  <c r="L125" i="17" s="1"/>
  <c r="H125" i="17"/>
  <c r="G125" i="17"/>
  <c r="I125" i="17" s="1"/>
  <c r="F125" i="17"/>
  <c r="E125" i="17"/>
  <c r="D125" i="17"/>
  <c r="O124" i="17"/>
  <c r="L124" i="17"/>
  <c r="I124" i="17"/>
  <c r="F124" i="17"/>
  <c r="C124" i="17"/>
  <c r="O123" i="17"/>
  <c r="L123" i="17"/>
  <c r="I123" i="17"/>
  <c r="F123" i="17"/>
  <c r="C123" i="17" s="1"/>
  <c r="O122" i="17"/>
  <c r="L122" i="17"/>
  <c r="I122" i="17"/>
  <c r="C122" i="17" s="1"/>
  <c r="F122" i="17"/>
  <c r="O121" i="17"/>
  <c r="L121" i="17"/>
  <c r="I121" i="17"/>
  <c r="F121" i="17"/>
  <c r="C121" i="17" s="1"/>
  <c r="O120" i="17"/>
  <c r="L120" i="17"/>
  <c r="I120" i="17"/>
  <c r="F120" i="17"/>
  <c r="C120" i="17"/>
  <c r="N119" i="17"/>
  <c r="M119" i="17"/>
  <c r="O119" i="17" s="1"/>
  <c r="L119" i="17"/>
  <c r="K119" i="17"/>
  <c r="J119" i="17"/>
  <c r="H119" i="17"/>
  <c r="I119" i="17" s="1"/>
  <c r="G119" i="17"/>
  <c r="E119" i="17"/>
  <c r="D119" i="17"/>
  <c r="F119" i="17" s="1"/>
  <c r="C119" i="17" s="1"/>
  <c r="O118" i="17"/>
  <c r="L118" i="17"/>
  <c r="I118" i="17"/>
  <c r="C118" i="17" s="1"/>
  <c r="F118" i="17"/>
  <c r="O117" i="17"/>
  <c r="L117" i="17"/>
  <c r="I117" i="17"/>
  <c r="F117" i="17"/>
  <c r="C117" i="17" s="1"/>
  <c r="O116" i="17"/>
  <c r="L116" i="17"/>
  <c r="I116" i="17"/>
  <c r="F116" i="17"/>
  <c r="C116" i="17"/>
  <c r="N115" i="17"/>
  <c r="M115" i="17"/>
  <c r="O115" i="17" s="1"/>
  <c r="L115" i="17"/>
  <c r="K115" i="17"/>
  <c r="J115" i="17"/>
  <c r="H115" i="17"/>
  <c r="I115" i="17" s="1"/>
  <c r="G115" i="17"/>
  <c r="E115" i="17"/>
  <c r="D115" i="17"/>
  <c r="F115" i="17" s="1"/>
  <c r="O114" i="17"/>
  <c r="L114" i="17"/>
  <c r="I114" i="17"/>
  <c r="C114" i="17" s="1"/>
  <c r="F114" i="17"/>
  <c r="O113" i="17"/>
  <c r="L113" i="17"/>
  <c r="I113" i="17"/>
  <c r="F113" i="17"/>
  <c r="C113" i="17" s="1"/>
  <c r="O112" i="17"/>
  <c r="L112" i="17"/>
  <c r="I112" i="17"/>
  <c r="F112" i="17"/>
  <c r="C112" i="17"/>
  <c r="O111" i="17"/>
  <c r="L111" i="17"/>
  <c r="I111" i="17"/>
  <c r="F111" i="17"/>
  <c r="C111" i="17" s="1"/>
  <c r="O110" i="17"/>
  <c r="L110" i="17"/>
  <c r="I110" i="17"/>
  <c r="C110" i="17" s="1"/>
  <c r="F110" i="17"/>
  <c r="O109" i="17"/>
  <c r="L109" i="17"/>
  <c r="I109" i="17"/>
  <c r="F109" i="17"/>
  <c r="C109" i="17" s="1"/>
  <c r="O108" i="17"/>
  <c r="L108" i="17"/>
  <c r="I108" i="17"/>
  <c r="F108" i="17"/>
  <c r="C108" i="17"/>
  <c r="O107" i="17"/>
  <c r="L107" i="17"/>
  <c r="I107" i="17"/>
  <c r="F107" i="17"/>
  <c r="C107" i="17" s="1"/>
  <c r="N106" i="17"/>
  <c r="M106" i="17"/>
  <c r="O106" i="17" s="1"/>
  <c r="K106" i="17"/>
  <c r="J106" i="17"/>
  <c r="L106" i="17" s="1"/>
  <c r="I106" i="17"/>
  <c r="H106" i="17"/>
  <c r="G106" i="17"/>
  <c r="E106" i="17"/>
  <c r="F106" i="17" s="1"/>
  <c r="C106" i="17" s="1"/>
  <c r="D106" i="17"/>
  <c r="O105" i="17"/>
  <c r="L105" i="17"/>
  <c r="I105" i="17"/>
  <c r="F105" i="17"/>
  <c r="C105" i="17" s="1"/>
  <c r="O104" i="17"/>
  <c r="L104" i="17"/>
  <c r="I104" i="17"/>
  <c r="F104" i="17"/>
  <c r="C104" i="17"/>
  <c r="O103" i="17"/>
  <c r="L103" i="17"/>
  <c r="I103" i="17"/>
  <c r="F103" i="17"/>
  <c r="C103" i="17" s="1"/>
  <c r="O102" i="17"/>
  <c r="L102" i="17"/>
  <c r="I102" i="17"/>
  <c r="C102" i="17" s="1"/>
  <c r="F102" i="17"/>
  <c r="O101" i="17"/>
  <c r="L101" i="17"/>
  <c r="I101" i="17"/>
  <c r="F101" i="17"/>
  <c r="C101" i="17" s="1"/>
  <c r="O100" i="17"/>
  <c r="L100" i="17"/>
  <c r="I100" i="17"/>
  <c r="F100" i="17"/>
  <c r="C100" i="17"/>
  <c r="O99" i="17"/>
  <c r="L99" i="17"/>
  <c r="I99" i="17"/>
  <c r="F99" i="17"/>
  <c r="C99" i="17" s="1"/>
  <c r="N98" i="17"/>
  <c r="M98" i="17"/>
  <c r="O98" i="17" s="1"/>
  <c r="K98" i="17"/>
  <c r="J98" i="17"/>
  <c r="L98" i="17" s="1"/>
  <c r="I98" i="17"/>
  <c r="H98" i="17"/>
  <c r="G98" i="17"/>
  <c r="E98" i="17"/>
  <c r="F98" i="17" s="1"/>
  <c r="C98" i="17" s="1"/>
  <c r="D98" i="17"/>
  <c r="O97" i="17"/>
  <c r="L97" i="17"/>
  <c r="I97" i="17"/>
  <c r="F97" i="17"/>
  <c r="C97" i="17" s="1"/>
  <c r="O96" i="17"/>
  <c r="L96" i="17"/>
  <c r="I96" i="17"/>
  <c r="F96" i="17"/>
  <c r="C96" i="17"/>
  <c r="O95" i="17"/>
  <c r="L95" i="17"/>
  <c r="I95" i="17"/>
  <c r="F95" i="17"/>
  <c r="C95" i="17" s="1"/>
  <c r="O94" i="17"/>
  <c r="J94" i="17"/>
  <c r="L94" i="17" s="1"/>
  <c r="C94" i="17" s="1"/>
  <c r="I94" i="17"/>
  <c r="F94" i="17"/>
  <c r="D94" i="17"/>
  <c r="O93" i="17"/>
  <c r="L93" i="17"/>
  <c r="J93" i="17"/>
  <c r="J92" i="17" s="1"/>
  <c r="L92" i="17" s="1"/>
  <c r="I93" i="17"/>
  <c r="D93" i="17"/>
  <c r="D92" i="17" s="1"/>
  <c r="F92" i="17" s="1"/>
  <c r="C92" i="17" s="1"/>
  <c r="O92" i="17"/>
  <c r="N92" i="17"/>
  <c r="M92" i="17"/>
  <c r="K92" i="17"/>
  <c r="K86" i="17" s="1"/>
  <c r="H92" i="17"/>
  <c r="G92" i="17"/>
  <c r="I92" i="17" s="1"/>
  <c r="E92" i="17"/>
  <c r="O91" i="17"/>
  <c r="L91" i="17"/>
  <c r="I91" i="17"/>
  <c r="F91" i="17"/>
  <c r="C91" i="17" s="1"/>
  <c r="O90" i="17"/>
  <c r="L90" i="17"/>
  <c r="I90" i="17"/>
  <c r="C90" i="17" s="1"/>
  <c r="F90" i="17"/>
  <c r="O89" i="17"/>
  <c r="L89" i="17"/>
  <c r="I89" i="17"/>
  <c r="F89" i="17"/>
  <c r="C89" i="17" s="1"/>
  <c r="O88" i="17"/>
  <c r="L88" i="17"/>
  <c r="I88" i="17"/>
  <c r="F88" i="17"/>
  <c r="C88" i="17"/>
  <c r="N87" i="17"/>
  <c r="N86" i="17" s="1"/>
  <c r="M87" i="17"/>
  <c r="O87" i="17" s="1"/>
  <c r="L87" i="17"/>
  <c r="K87" i="17"/>
  <c r="J87" i="17"/>
  <c r="J86" i="17" s="1"/>
  <c r="L86" i="17" s="1"/>
  <c r="H87" i="17"/>
  <c r="I87" i="17" s="1"/>
  <c r="G87" i="17"/>
  <c r="E87" i="17"/>
  <c r="D87" i="17"/>
  <c r="F87" i="17" s="1"/>
  <c r="C87" i="17" s="1"/>
  <c r="M86" i="17"/>
  <c r="E86" i="17"/>
  <c r="O85" i="17"/>
  <c r="L85" i="17"/>
  <c r="I85" i="17"/>
  <c r="F85" i="17"/>
  <c r="C85" i="17" s="1"/>
  <c r="O84" i="17"/>
  <c r="L84" i="17"/>
  <c r="I84" i="17"/>
  <c r="F84" i="17"/>
  <c r="C84" i="17"/>
  <c r="N83" i="17"/>
  <c r="M83" i="17"/>
  <c r="O83" i="17" s="1"/>
  <c r="L83" i="17"/>
  <c r="K83" i="17"/>
  <c r="J83" i="17"/>
  <c r="H83" i="17"/>
  <c r="I83" i="17" s="1"/>
  <c r="G83" i="17"/>
  <c r="E83" i="17"/>
  <c r="D83" i="17"/>
  <c r="F83" i="17" s="1"/>
  <c r="C83" i="17" s="1"/>
  <c r="O82" i="17"/>
  <c r="L82" i="17"/>
  <c r="I82" i="17"/>
  <c r="C82" i="17" s="1"/>
  <c r="F82" i="17"/>
  <c r="O81" i="17"/>
  <c r="L81" i="17"/>
  <c r="I81" i="17"/>
  <c r="F81" i="17"/>
  <c r="C81" i="17" s="1"/>
  <c r="O80" i="17"/>
  <c r="N80" i="17"/>
  <c r="M80" i="17"/>
  <c r="M79" i="17" s="1"/>
  <c r="K80" i="17"/>
  <c r="L80" i="17" s="1"/>
  <c r="J80" i="17"/>
  <c r="H80" i="17"/>
  <c r="G80" i="17"/>
  <c r="I80" i="17" s="1"/>
  <c r="E80" i="17"/>
  <c r="E79" i="17" s="1"/>
  <c r="D80" i="17"/>
  <c r="F80" i="17" s="1"/>
  <c r="N79" i="17"/>
  <c r="J79" i="17"/>
  <c r="H79" i="17"/>
  <c r="D79" i="17"/>
  <c r="O77" i="17"/>
  <c r="L77" i="17"/>
  <c r="I77" i="17"/>
  <c r="F77" i="17"/>
  <c r="D77" i="17"/>
  <c r="C77" i="17"/>
  <c r="O76" i="17"/>
  <c r="L76" i="17"/>
  <c r="I76" i="17"/>
  <c r="F76" i="17"/>
  <c r="C76" i="17" s="1"/>
  <c r="O75" i="17"/>
  <c r="L75" i="17"/>
  <c r="I75" i="17"/>
  <c r="C75" i="17" s="1"/>
  <c r="F75" i="17"/>
  <c r="O74" i="17"/>
  <c r="L74" i="17"/>
  <c r="I74" i="17"/>
  <c r="F74" i="17"/>
  <c r="C74" i="17" s="1"/>
  <c r="O73" i="17"/>
  <c r="L73" i="17"/>
  <c r="I73" i="17"/>
  <c r="D73" i="17"/>
  <c r="F73" i="17" s="1"/>
  <c r="C73" i="17" s="1"/>
  <c r="N72" i="17"/>
  <c r="M72" i="17"/>
  <c r="O72" i="17" s="1"/>
  <c r="K72" i="17"/>
  <c r="K70" i="17" s="1"/>
  <c r="L70" i="17" s="1"/>
  <c r="J72" i="17"/>
  <c r="L72" i="17" s="1"/>
  <c r="I72" i="17"/>
  <c r="H72" i="17"/>
  <c r="G72" i="17"/>
  <c r="G70" i="17" s="1"/>
  <c r="I70" i="17" s="1"/>
  <c r="E72" i="17"/>
  <c r="E70" i="17" s="1"/>
  <c r="O71" i="17"/>
  <c r="L71" i="17"/>
  <c r="I71" i="17"/>
  <c r="F71" i="17"/>
  <c r="D71" i="17"/>
  <c r="C71" i="17"/>
  <c r="N70" i="17"/>
  <c r="J70" i="17"/>
  <c r="H70" i="17"/>
  <c r="O69" i="17"/>
  <c r="L69" i="17"/>
  <c r="I69" i="17"/>
  <c r="C69" i="17" s="1"/>
  <c r="F69" i="17"/>
  <c r="O68" i="17"/>
  <c r="L68" i="17"/>
  <c r="I68" i="17"/>
  <c r="F68" i="17"/>
  <c r="D68" i="17"/>
  <c r="C68" i="17"/>
  <c r="O67" i="17"/>
  <c r="L67" i="17"/>
  <c r="I67" i="17"/>
  <c r="F67" i="17"/>
  <c r="C67" i="17" s="1"/>
  <c r="D67" i="17"/>
  <c r="O66" i="17"/>
  <c r="L66" i="17"/>
  <c r="I66" i="17"/>
  <c r="F66" i="17"/>
  <c r="C66" i="17" s="1"/>
  <c r="O65" i="17"/>
  <c r="L65" i="17"/>
  <c r="I65" i="17"/>
  <c r="F65" i="17"/>
  <c r="C65" i="17"/>
  <c r="O64" i="17"/>
  <c r="L64" i="17"/>
  <c r="I64" i="17"/>
  <c r="F64" i="17"/>
  <c r="C64" i="17" s="1"/>
  <c r="D64" i="17"/>
  <c r="O63" i="17"/>
  <c r="L63" i="17"/>
  <c r="I63" i="17"/>
  <c r="F63" i="17"/>
  <c r="C63" i="17" s="1"/>
  <c r="O62" i="17"/>
  <c r="L62" i="17"/>
  <c r="I62" i="17"/>
  <c r="F62" i="17"/>
  <c r="C62" i="17"/>
  <c r="N61" i="17"/>
  <c r="M61" i="17"/>
  <c r="O61" i="17" s="1"/>
  <c r="L61" i="17"/>
  <c r="K61" i="17"/>
  <c r="J61" i="17"/>
  <c r="H61" i="17"/>
  <c r="I61" i="17" s="1"/>
  <c r="G61" i="17"/>
  <c r="E61" i="17"/>
  <c r="D61" i="17"/>
  <c r="F61" i="17" s="1"/>
  <c r="O60" i="17"/>
  <c r="L60" i="17"/>
  <c r="I60" i="17"/>
  <c r="D60" i="17"/>
  <c r="F60" i="17" s="1"/>
  <c r="C60" i="17" s="1"/>
  <c r="O59" i="17"/>
  <c r="L59" i="17"/>
  <c r="I59" i="17"/>
  <c r="F59" i="17"/>
  <c r="C59" i="17"/>
  <c r="N58" i="17"/>
  <c r="N57" i="17" s="1"/>
  <c r="M58" i="17"/>
  <c r="O58" i="17" s="1"/>
  <c r="L58" i="17"/>
  <c r="K58" i="17"/>
  <c r="J58" i="17"/>
  <c r="J57" i="17" s="1"/>
  <c r="L57" i="17" s="1"/>
  <c r="H58" i="17"/>
  <c r="I58" i="17" s="1"/>
  <c r="G58" i="17"/>
  <c r="E58" i="17"/>
  <c r="D58" i="17"/>
  <c r="F58" i="17" s="1"/>
  <c r="M57" i="17"/>
  <c r="O57" i="17" s="1"/>
  <c r="K57" i="17"/>
  <c r="K56" i="17" s="1"/>
  <c r="G57" i="17"/>
  <c r="G56" i="17" s="1"/>
  <c r="E57" i="17"/>
  <c r="N56" i="17"/>
  <c r="J56" i="17"/>
  <c r="O50" i="17"/>
  <c r="C50" i="17"/>
  <c r="O49" i="17"/>
  <c r="C49" i="17"/>
  <c r="N48" i="17"/>
  <c r="M48" i="17"/>
  <c r="L47" i="17"/>
  <c r="I47" i="17"/>
  <c r="C47" i="17" s="1"/>
  <c r="F47" i="17"/>
  <c r="K46" i="17"/>
  <c r="L46" i="17" s="1"/>
  <c r="J46" i="17"/>
  <c r="I46" i="17"/>
  <c r="H46" i="17"/>
  <c r="G46" i="17"/>
  <c r="E46" i="17"/>
  <c r="D46" i="17"/>
  <c r="F46" i="17" s="1"/>
  <c r="C46" i="17" s="1"/>
  <c r="F45" i="17"/>
  <c r="C45" i="17"/>
  <c r="L44" i="17"/>
  <c r="C44" i="17"/>
  <c r="L43" i="17"/>
  <c r="C43" i="17"/>
  <c r="L42" i="17"/>
  <c r="C42" i="17"/>
  <c r="L41" i="17"/>
  <c r="C41" i="17"/>
  <c r="K40" i="17"/>
  <c r="L40" i="17" s="1"/>
  <c r="C40" i="17" s="1"/>
  <c r="J40" i="17"/>
  <c r="L39" i="17"/>
  <c r="C39" i="17"/>
  <c r="L38" i="17"/>
  <c r="C38" i="17"/>
  <c r="K37" i="17"/>
  <c r="L37" i="17" s="1"/>
  <c r="C37" i="17" s="1"/>
  <c r="J37" i="17"/>
  <c r="L36" i="17"/>
  <c r="C36" i="17"/>
  <c r="K35" i="17"/>
  <c r="J35" i="17"/>
  <c r="L34" i="17"/>
  <c r="C34" i="17"/>
  <c r="L33" i="17"/>
  <c r="C33" i="17"/>
  <c r="L32" i="17"/>
  <c r="C32" i="17"/>
  <c r="K31" i="17"/>
  <c r="L31" i="17" s="1"/>
  <c r="J31" i="17"/>
  <c r="C31" i="17"/>
  <c r="K30" i="17"/>
  <c r="J30" i="17"/>
  <c r="F29" i="17"/>
  <c r="C29" i="17"/>
  <c r="G28" i="17"/>
  <c r="I28" i="17" s="1"/>
  <c r="D28" i="17"/>
  <c r="F28" i="17" s="1"/>
  <c r="C28" i="17" s="1"/>
  <c r="O27" i="17"/>
  <c r="L27" i="17"/>
  <c r="C27" i="17" s="1"/>
  <c r="I27" i="17"/>
  <c r="F27" i="17"/>
  <c r="O26" i="17"/>
  <c r="L26" i="17"/>
  <c r="I26" i="17"/>
  <c r="F26" i="17"/>
  <c r="C26" i="17"/>
  <c r="N25" i="17"/>
  <c r="N290" i="17" s="1"/>
  <c r="N289" i="17" s="1"/>
  <c r="M25" i="17"/>
  <c r="M290" i="17" s="1"/>
  <c r="L25" i="17"/>
  <c r="K25" i="17"/>
  <c r="K290" i="17" s="1"/>
  <c r="K289" i="17" s="1"/>
  <c r="J25" i="17"/>
  <c r="J290" i="17" s="1"/>
  <c r="H25" i="17"/>
  <c r="H290" i="17" s="1"/>
  <c r="H289" i="17" s="1"/>
  <c r="G25" i="17"/>
  <c r="G290" i="17" s="1"/>
  <c r="E25" i="17"/>
  <c r="E290" i="17" s="1"/>
  <c r="E289" i="17" s="1"/>
  <c r="D25" i="17"/>
  <c r="D290" i="17" s="1"/>
  <c r="N24" i="17"/>
  <c r="M24" i="17"/>
  <c r="O24" i="17" s="1"/>
  <c r="J24" i="17"/>
  <c r="G24" i="17"/>
  <c r="E24" i="17"/>
  <c r="O299" i="16"/>
  <c r="L299" i="16"/>
  <c r="C299" i="16" s="1"/>
  <c r="I299" i="16"/>
  <c r="F299" i="16"/>
  <c r="O298" i="16"/>
  <c r="L298" i="16"/>
  <c r="I298" i="16"/>
  <c r="F298" i="16"/>
  <c r="C298" i="16"/>
  <c r="O297" i="16"/>
  <c r="L297" i="16"/>
  <c r="I297" i="16"/>
  <c r="F297" i="16"/>
  <c r="C297" i="16" s="1"/>
  <c r="O296" i="16"/>
  <c r="L296" i="16"/>
  <c r="I296" i="16"/>
  <c r="C296" i="16" s="1"/>
  <c r="F296" i="16"/>
  <c r="O295" i="16"/>
  <c r="L295" i="16"/>
  <c r="C295" i="16" s="1"/>
  <c r="I295" i="16"/>
  <c r="F295" i="16"/>
  <c r="O294" i="16"/>
  <c r="L294" i="16"/>
  <c r="I294" i="16"/>
  <c r="F294" i="16"/>
  <c r="C294" i="16"/>
  <c r="O293" i="16"/>
  <c r="L293" i="16"/>
  <c r="I293" i="16"/>
  <c r="F293" i="16"/>
  <c r="C293" i="16" s="1"/>
  <c r="O292" i="16"/>
  <c r="L292" i="16"/>
  <c r="I292" i="16"/>
  <c r="C292" i="16" s="1"/>
  <c r="C291" i="16" s="1"/>
  <c r="F292" i="16"/>
  <c r="N291" i="16"/>
  <c r="O291" i="16" s="1"/>
  <c r="M291" i="16"/>
  <c r="K291" i="16"/>
  <c r="J291" i="16"/>
  <c r="L291" i="16" s="1"/>
  <c r="H291" i="16"/>
  <c r="G291" i="16"/>
  <c r="I291" i="16" s="1"/>
  <c r="F291" i="16"/>
  <c r="E291" i="16"/>
  <c r="D291" i="16"/>
  <c r="O286" i="16"/>
  <c r="L286" i="16"/>
  <c r="I286" i="16"/>
  <c r="F286" i="16"/>
  <c r="C286" i="16"/>
  <c r="O285" i="16"/>
  <c r="L285" i="16"/>
  <c r="I285" i="16"/>
  <c r="F285" i="16"/>
  <c r="C285" i="16" s="1"/>
  <c r="N284" i="16"/>
  <c r="M284" i="16"/>
  <c r="O284" i="16" s="1"/>
  <c r="K284" i="16"/>
  <c r="J284" i="16"/>
  <c r="L284" i="16" s="1"/>
  <c r="I284" i="16"/>
  <c r="H284" i="16"/>
  <c r="G284" i="16"/>
  <c r="E284" i="16"/>
  <c r="F284" i="16" s="1"/>
  <c r="C284" i="16" s="1"/>
  <c r="D284" i="16"/>
  <c r="O283" i="16"/>
  <c r="L283" i="16"/>
  <c r="C283" i="16" s="1"/>
  <c r="I283" i="16"/>
  <c r="F283" i="16"/>
  <c r="O282" i="16"/>
  <c r="N282" i="16"/>
  <c r="M282" i="16"/>
  <c r="K282" i="16"/>
  <c r="L282" i="16" s="1"/>
  <c r="J282" i="16"/>
  <c r="H282" i="16"/>
  <c r="G282" i="16"/>
  <c r="I282" i="16" s="1"/>
  <c r="E282" i="16"/>
  <c r="D282" i="16"/>
  <c r="F282" i="16" s="1"/>
  <c r="O281" i="16"/>
  <c r="L281" i="16"/>
  <c r="I281" i="16"/>
  <c r="F281" i="16"/>
  <c r="C281" i="16" s="1"/>
  <c r="O280" i="16"/>
  <c r="L280" i="16"/>
  <c r="I280" i="16"/>
  <c r="C280" i="16" s="1"/>
  <c r="F280" i="16"/>
  <c r="O279" i="16"/>
  <c r="L279" i="16"/>
  <c r="C279" i="16" s="1"/>
  <c r="I279" i="16"/>
  <c r="F279" i="16"/>
  <c r="O278" i="16"/>
  <c r="N278" i="16"/>
  <c r="M278" i="16"/>
  <c r="K278" i="16"/>
  <c r="L278" i="16" s="1"/>
  <c r="J278" i="16"/>
  <c r="H278" i="16"/>
  <c r="G278" i="16"/>
  <c r="I278" i="16" s="1"/>
  <c r="E278" i="16"/>
  <c r="D278" i="16"/>
  <c r="F278" i="16" s="1"/>
  <c r="O277" i="16"/>
  <c r="L277" i="16"/>
  <c r="I277" i="16"/>
  <c r="F277" i="16"/>
  <c r="C277" i="16" s="1"/>
  <c r="O276" i="16"/>
  <c r="L276" i="16"/>
  <c r="I276" i="16"/>
  <c r="C276" i="16" s="1"/>
  <c r="F276" i="16"/>
  <c r="O275" i="16"/>
  <c r="L275" i="16"/>
  <c r="C275" i="16" s="1"/>
  <c r="I275" i="16"/>
  <c r="F275" i="16"/>
  <c r="O274" i="16"/>
  <c r="N274" i="16"/>
  <c r="M274" i="16"/>
  <c r="K274" i="16"/>
  <c r="K272" i="16" s="1"/>
  <c r="K271" i="16" s="1"/>
  <c r="J274" i="16"/>
  <c r="H274" i="16"/>
  <c r="H272" i="16" s="1"/>
  <c r="H271" i="16" s="1"/>
  <c r="G274" i="16"/>
  <c r="I274" i="16" s="1"/>
  <c r="E274" i="16"/>
  <c r="D274" i="16"/>
  <c r="F274" i="16" s="1"/>
  <c r="O273" i="16"/>
  <c r="L273" i="16"/>
  <c r="I273" i="16"/>
  <c r="F273" i="16"/>
  <c r="C273" i="16" s="1"/>
  <c r="N272" i="16"/>
  <c r="M272" i="16"/>
  <c r="O272" i="16" s="1"/>
  <c r="J272" i="16"/>
  <c r="L272" i="16" s="1"/>
  <c r="E272" i="16"/>
  <c r="E271" i="16" s="1"/>
  <c r="N271" i="16"/>
  <c r="J271" i="16"/>
  <c r="L271" i="16" s="1"/>
  <c r="O270" i="16"/>
  <c r="L270" i="16"/>
  <c r="I270" i="16"/>
  <c r="F270" i="16"/>
  <c r="C270" i="16"/>
  <c r="O269" i="16"/>
  <c r="L269" i="16"/>
  <c r="I269" i="16"/>
  <c r="F269" i="16"/>
  <c r="C269" i="16" s="1"/>
  <c r="O268" i="16"/>
  <c r="L268" i="16"/>
  <c r="I268" i="16"/>
  <c r="C268" i="16" s="1"/>
  <c r="F268" i="16"/>
  <c r="O267" i="16"/>
  <c r="L267" i="16"/>
  <c r="C267" i="16" s="1"/>
  <c r="I267" i="16"/>
  <c r="F267" i="16"/>
  <c r="O266" i="16"/>
  <c r="N266" i="16"/>
  <c r="M266" i="16"/>
  <c r="K266" i="16"/>
  <c r="L266" i="16" s="1"/>
  <c r="J266" i="16"/>
  <c r="H266" i="16"/>
  <c r="G266" i="16"/>
  <c r="I266" i="16" s="1"/>
  <c r="E266" i="16"/>
  <c r="D266" i="16"/>
  <c r="F266" i="16" s="1"/>
  <c r="C266" i="16" s="1"/>
  <c r="O265" i="16"/>
  <c r="L265" i="16"/>
  <c r="I265" i="16"/>
  <c r="F265" i="16"/>
  <c r="C265" i="16" s="1"/>
  <c r="O264" i="16"/>
  <c r="L264" i="16"/>
  <c r="I264" i="16"/>
  <c r="C264" i="16" s="1"/>
  <c r="F264" i="16"/>
  <c r="O263" i="16"/>
  <c r="L263" i="16"/>
  <c r="C263" i="16" s="1"/>
  <c r="I263" i="16"/>
  <c r="F263" i="16"/>
  <c r="O262" i="16"/>
  <c r="N262" i="16"/>
  <c r="M262" i="16"/>
  <c r="K262" i="16"/>
  <c r="L262" i="16" s="1"/>
  <c r="J262" i="16"/>
  <c r="H262" i="16"/>
  <c r="G262" i="16"/>
  <c r="I262" i="16" s="1"/>
  <c r="E262" i="16"/>
  <c r="D262" i="16"/>
  <c r="F262" i="16" s="1"/>
  <c r="C262" i="16" s="1"/>
  <c r="N261" i="16"/>
  <c r="M261" i="16"/>
  <c r="O261" i="16" s="1"/>
  <c r="J261" i="16"/>
  <c r="H261" i="16"/>
  <c r="E261" i="16"/>
  <c r="D261" i="16"/>
  <c r="F261" i="16" s="1"/>
  <c r="O260" i="16"/>
  <c r="L260" i="16"/>
  <c r="I260" i="16"/>
  <c r="C260" i="16" s="1"/>
  <c r="F260" i="16"/>
  <c r="O259" i="16"/>
  <c r="L259" i="16"/>
  <c r="C259" i="16" s="1"/>
  <c r="I259" i="16"/>
  <c r="F259" i="16"/>
  <c r="O258" i="16"/>
  <c r="L258" i="16"/>
  <c r="I258" i="16"/>
  <c r="F258" i="16"/>
  <c r="C258" i="16"/>
  <c r="O257" i="16"/>
  <c r="L257" i="16"/>
  <c r="I257" i="16"/>
  <c r="F257" i="16"/>
  <c r="C257" i="16" s="1"/>
  <c r="O256" i="16"/>
  <c r="L256" i="16"/>
  <c r="I256" i="16"/>
  <c r="C256" i="16" s="1"/>
  <c r="F256" i="16"/>
  <c r="N255" i="16"/>
  <c r="O255" i="16" s="1"/>
  <c r="M255" i="16"/>
  <c r="K255" i="16"/>
  <c r="J255" i="16"/>
  <c r="L255" i="16" s="1"/>
  <c r="H255" i="16"/>
  <c r="G255" i="16"/>
  <c r="I255" i="16" s="1"/>
  <c r="F255" i="16"/>
  <c r="E255" i="16"/>
  <c r="D255" i="16"/>
  <c r="M254" i="16"/>
  <c r="K254" i="16"/>
  <c r="H254" i="16"/>
  <c r="G254" i="16"/>
  <c r="I254" i="16" s="1"/>
  <c r="E254" i="16"/>
  <c r="D254" i="16"/>
  <c r="F254" i="16" s="1"/>
  <c r="O253" i="16"/>
  <c r="L253" i="16"/>
  <c r="I253" i="16"/>
  <c r="F253" i="16"/>
  <c r="C253" i="16" s="1"/>
  <c r="O252" i="16"/>
  <c r="L252" i="16"/>
  <c r="I252" i="16"/>
  <c r="C252" i="16" s="1"/>
  <c r="F252" i="16"/>
  <c r="O251" i="16"/>
  <c r="L251" i="16"/>
  <c r="C251" i="16" s="1"/>
  <c r="I251" i="16"/>
  <c r="F251" i="16"/>
  <c r="O250" i="16"/>
  <c r="L250" i="16"/>
  <c r="I250" i="16"/>
  <c r="F250" i="16"/>
  <c r="C250" i="16"/>
  <c r="N249" i="16"/>
  <c r="M249" i="16"/>
  <c r="O249" i="16" s="1"/>
  <c r="L249" i="16"/>
  <c r="K249" i="16"/>
  <c r="J249" i="16"/>
  <c r="H249" i="16"/>
  <c r="I249" i="16" s="1"/>
  <c r="G249" i="16"/>
  <c r="E249" i="16"/>
  <c r="D249" i="16"/>
  <c r="F249" i="16" s="1"/>
  <c r="O248" i="16"/>
  <c r="L248" i="16"/>
  <c r="I248" i="16"/>
  <c r="C248" i="16" s="1"/>
  <c r="F248" i="16"/>
  <c r="O247" i="16"/>
  <c r="L247" i="16"/>
  <c r="C247" i="16" s="1"/>
  <c r="I247" i="16"/>
  <c r="F247" i="16"/>
  <c r="O246" i="16"/>
  <c r="L246" i="16"/>
  <c r="I246" i="16"/>
  <c r="F246" i="16"/>
  <c r="C246" i="16"/>
  <c r="O245" i="16"/>
  <c r="L245" i="16"/>
  <c r="I245" i="16"/>
  <c r="F245" i="16"/>
  <c r="C245" i="16" s="1"/>
  <c r="O244" i="16"/>
  <c r="L244" i="16"/>
  <c r="I244" i="16"/>
  <c r="F244" i="16"/>
  <c r="C244" i="16" s="1"/>
  <c r="O243" i="16"/>
  <c r="L243" i="16"/>
  <c r="C243" i="16" s="1"/>
  <c r="I243" i="16"/>
  <c r="F243" i="16"/>
  <c r="O242" i="16"/>
  <c r="L242" i="16"/>
  <c r="I242" i="16"/>
  <c r="F242" i="16"/>
  <c r="C242" i="16"/>
  <c r="N241" i="16"/>
  <c r="M241" i="16"/>
  <c r="O241" i="16" s="1"/>
  <c r="L241" i="16"/>
  <c r="K241" i="16"/>
  <c r="J241" i="16"/>
  <c r="H241" i="16"/>
  <c r="I241" i="16" s="1"/>
  <c r="G241" i="16"/>
  <c r="E241" i="16"/>
  <c r="D241" i="16"/>
  <c r="F241" i="16" s="1"/>
  <c r="C241" i="16" s="1"/>
  <c r="O240" i="16"/>
  <c r="L240" i="16"/>
  <c r="I240" i="16"/>
  <c r="C240" i="16" s="1"/>
  <c r="F240" i="16"/>
  <c r="O239" i="16"/>
  <c r="L239" i="16"/>
  <c r="C239" i="16" s="1"/>
  <c r="I239" i="16"/>
  <c r="F239" i="16"/>
  <c r="O238" i="16"/>
  <c r="N238" i="16"/>
  <c r="M238" i="16"/>
  <c r="K238" i="16"/>
  <c r="L238" i="16" s="1"/>
  <c r="J238" i="16"/>
  <c r="H238" i="16"/>
  <c r="G238" i="16"/>
  <c r="I238" i="16" s="1"/>
  <c r="C238" i="16" s="1"/>
  <c r="E238" i="16"/>
  <c r="D238" i="16"/>
  <c r="F238" i="16" s="1"/>
  <c r="O237" i="16"/>
  <c r="L237" i="16"/>
  <c r="I237" i="16"/>
  <c r="F237" i="16"/>
  <c r="C237" i="16" s="1"/>
  <c r="N236" i="16"/>
  <c r="N234" i="16" s="1"/>
  <c r="M236" i="16"/>
  <c r="K236" i="16"/>
  <c r="J236" i="16"/>
  <c r="I236" i="16"/>
  <c r="H236" i="16"/>
  <c r="G236" i="16"/>
  <c r="E236" i="16"/>
  <c r="E234" i="16" s="1"/>
  <c r="E233" i="16" s="1"/>
  <c r="D236" i="16"/>
  <c r="O235" i="16"/>
  <c r="L235" i="16"/>
  <c r="C235" i="16" s="1"/>
  <c r="I235" i="16"/>
  <c r="F235" i="16"/>
  <c r="K234" i="16"/>
  <c r="H234" i="16"/>
  <c r="G234" i="16"/>
  <c r="H233" i="16"/>
  <c r="O232" i="16"/>
  <c r="L232" i="16"/>
  <c r="I232" i="16"/>
  <c r="F232" i="16"/>
  <c r="O231" i="16"/>
  <c r="L231" i="16"/>
  <c r="C231" i="16" s="1"/>
  <c r="I231" i="16"/>
  <c r="F231" i="16"/>
  <c r="O230" i="16"/>
  <c r="N230" i="16"/>
  <c r="M230" i="16"/>
  <c r="K230" i="16"/>
  <c r="L230" i="16" s="1"/>
  <c r="J230" i="16"/>
  <c r="H230" i="16"/>
  <c r="H207" i="16" s="1"/>
  <c r="G230" i="16"/>
  <c r="I230" i="16" s="1"/>
  <c r="E230" i="16"/>
  <c r="D230" i="16"/>
  <c r="O229" i="16"/>
  <c r="L229" i="16"/>
  <c r="I229" i="16"/>
  <c r="F229" i="16"/>
  <c r="C229" i="16" s="1"/>
  <c r="O228" i="16"/>
  <c r="L228" i="16"/>
  <c r="I228" i="16"/>
  <c r="F228" i="16"/>
  <c r="O227" i="16"/>
  <c r="L227" i="16"/>
  <c r="C227" i="16" s="1"/>
  <c r="I227" i="16"/>
  <c r="F227" i="16"/>
  <c r="O226" i="16"/>
  <c r="L226" i="16"/>
  <c r="I226" i="16"/>
  <c r="F226" i="16"/>
  <c r="C226" i="16"/>
  <c r="O225" i="16"/>
  <c r="L225" i="16"/>
  <c r="I225" i="16"/>
  <c r="F225" i="16"/>
  <c r="C225" i="16" s="1"/>
  <c r="O224" i="16"/>
  <c r="L224" i="16"/>
  <c r="I224" i="16"/>
  <c r="C224" i="16" s="1"/>
  <c r="F224" i="16"/>
  <c r="O223" i="16"/>
  <c r="L223" i="16"/>
  <c r="C223" i="16" s="1"/>
  <c r="I223" i="16"/>
  <c r="F223" i="16"/>
  <c r="O222" i="16"/>
  <c r="L222" i="16"/>
  <c r="I222" i="16"/>
  <c r="F222" i="16"/>
  <c r="C222" i="16"/>
  <c r="O221" i="16"/>
  <c r="L221" i="16"/>
  <c r="I221" i="16"/>
  <c r="F221" i="16"/>
  <c r="C221" i="16" s="1"/>
  <c r="O220" i="16"/>
  <c r="L220" i="16"/>
  <c r="I220" i="16"/>
  <c r="F220" i="16"/>
  <c r="N219" i="16"/>
  <c r="N207" i="16" s="1"/>
  <c r="M219" i="16"/>
  <c r="K219" i="16"/>
  <c r="J219" i="16"/>
  <c r="L219" i="16" s="1"/>
  <c r="H219" i="16"/>
  <c r="G219" i="16"/>
  <c r="I219" i="16" s="1"/>
  <c r="F219" i="16"/>
  <c r="E219" i="16"/>
  <c r="D219" i="16"/>
  <c r="O218" i="16"/>
  <c r="L218" i="16"/>
  <c r="I218" i="16"/>
  <c r="F218" i="16"/>
  <c r="C218" i="16"/>
  <c r="O217" i="16"/>
  <c r="L217" i="16"/>
  <c r="I217" i="16"/>
  <c r="F217" i="16"/>
  <c r="C217" i="16" s="1"/>
  <c r="O216" i="16"/>
  <c r="L216" i="16"/>
  <c r="I216" i="16"/>
  <c r="F216" i="16"/>
  <c r="O215" i="16"/>
  <c r="L215" i="16"/>
  <c r="C215" i="16" s="1"/>
  <c r="I215" i="16"/>
  <c r="F215" i="16"/>
  <c r="O214" i="16"/>
  <c r="L214" i="16"/>
  <c r="I214" i="16"/>
  <c r="F214" i="16"/>
  <c r="C214" i="16"/>
  <c r="O213" i="16"/>
  <c r="L213" i="16"/>
  <c r="I213" i="16"/>
  <c r="F213" i="16"/>
  <c r="C213" i="16" s="1"/>
  <c r="O212" i="16"/>
  <c r="L212" i="16"/>
  <c r="I212" i="16"/>
  <c r="F212" i="16"/>
  <c r="O211" i="16"/>
  <c r="L211" i="16"/>
  <c r="C211" i="16" s="1"/>
  <c r="I211" i="16"/>
  <c r="F211" i="16"/>
  <c r="O210" i="16"/>
  <c r="L210" i="16"/>
  <c r="I210" i="16"/>
  <c r="F210" i="16"/>
  <c r="C210" i="16"/>
  <c r="O209" i="16"/>
  <c r="L209" i="16"/>
  <c r="I209" i="16"/>
  <c r="F209" i="16"/>
  <c r="C209" i="16" s="1"/>
  <c r="N208" i="16"/>
  <c r="M208" i="16"/>
  <c r="K208" i="16"/>
  <c r="J208" i="16"/>
  <c r="L208" i="16" s="1"/>
  <c r="I208" i="16"/>
  <c r="H208" i="16"/>
  <c r="G208" i="16"/>
  <c r="F208" i="16"/>
  <c r="E208" i="16"/>
  <c r="E207" i="16" s="1"/>
  <c r="D208" i="16"/>
  <c r="J207" i="16"/>
  <c r="G207" i="16"/>
  <c r="I207" i="16" s="1"/>
  <c r="O206" i="16"/>
  <c r="L206" i="16"/>
  <c r="I206" i="16"/>
  <c r="F206" i="16"/>
  <c r="C206" i="16"/>
  <c r="O205" i="16"/>
  <c r="L205" i="16"/>
  <c r="I205" i="16"/>
  <c r="F205" i="16"/>
  <c r="C205" i="16" s="1"/>
  <c r="O204" i="16"/>
  <c r="L204" i="16"/>
  <c r="I204" i="16"/>
  <c r="F204" i="16"/>
  <c r="O203" i="16"/>
  <c r="L203" i="16"/>
  <c r="C203" i="16" s="1"/>
  <c r="I203" i="16"/>
  <c r="F203" i="16"/>
  <c r="O202" i="16"/>
  <c r="L202" i="16"/>
  <c r="I202" i="16"/>
  <c r="F202" i="16"/>
  <c r="C202" i="16"/>
  <c r="N201" i="16"/>
  <c r="M201" i="16"/>
  <c r="L201" i="16"/>
  <c r="K201" i="16"/>
  <c r="J201" i="16"/>
  <c r="I201" i="16"/>
  <c r="H201" i="16"/>
  <c r="G201" i="16"/>
  <c r="E201" i="16"/>
  <c r="E199" i="16" s="1"/>
  <c r="D201" i="16"/>
  <c r="F201" i="16" s="1"/>
  <c r="O200" i="16"/>
  <c r="L200" i="16"/>
  <c r="I200" i="16"/>
  <c r="F200" i="16"/>
  <c r="N199" i="16"/>
  <c r="K199" i="16"/>
  <c r="J199" i="16"/>
  <c r="H199" i="16"/>
  <c r="H198" i="16" s="1"/>
  <c r="G199" i="16"/>
  <c r="G198" i="16"/>
  <c r="E198" i="16"/>
  <c r="O196" i="16"/>
  <c r="L196" i="16"/>
  <c r="I196" i="16"/>
  <c r="F196" i="16"/>
  <c r="C196" i="16"/>
  <c r="N195" i="16"/>
  <c r="N194" i="16" s="1"/>
  <c r="M195" i="16"/>
  <c r="O195" i="16" s="1"/>
  <c r="L195" i="16"/>
  <c r="K195" i="16"/>
  <c r="J195" i="16"/>
  <c r="J194" i="16" s="1"/>
  <c r="L194" i="16" s="1"/>
  <c r="H195" i="16"/>
  <c r="I195" i="16" s="1"/>
  <c r="G195" i="16"/>
  <c r="E195" i="16"/>
  <c r="D195" i="16"/>
  <c r="F195" i="16" s="1"/>
  <c r="C195" i="16" s="1"/>
  <c r="M194" i="16"/>
  <c r="K194" i="16"/>
  <c r="G194" i="16"/>
  <c r="E194" i="16"/>
  <c r="O193" i="16"/>
  <c r="L193" i="16"/>
  <c r="I193" i="16"/>
  <c r="F193" i="16"/>
  <c r="C193" i="16" s="1"/>
  <c r="O192" i="16"/>
  <c r="L192" i="16"/>
  <c r="I192" i="16"/>
  <c r="F192" i="16"/>
  <c r="C192" i="16"/>
  <c r="N191" i="16"/>
  <c r="M191" i="16"/>
  <c r="O191" i="16" s="1"/>
  <c r="L191" i="16"/>
  <c r="K191" i="16"/>
  <c r="J191" i="16"/>
  <c r="J190" i="16" s="1"/>
  <c r="L190" i="16" s="1"/>
  <c r="H191" i="16"/>
  <c r="I191" i="16" s="1"/>
  <c r="G191" i="16"/>
  <c r="E191" i="16"/>
  <c r="D191" i="16"/>
  <c r="F191" i="16" s="1"/>
  <c r="M190" i="16"/>
  <c r="K190" i="16"/>
  <c r="G190" i="16"/>
  <c r="E190" i="16"/>
  <c r="O189" i="16"/>
  <c r="L189" i="16"/>
  <c r="I189" i="16"/>
  <c r="F189" i="16"/>
  <c r="C189" i="16" s="1"/>
  <c r="O188" i="16"/>
  <c r="L188" i="16"/>
  <c r="I188" i="16"/>
  <c r="F188" i="16"/>
  <c r="C188" i="16"/>
  <c r="N187" i="16"/>
  <c r="M187" i="16"/>
  <c r="O187" i="16" s="1"/>
  <c r="L187" i="16"/>
  <c r="K187" i="16"/>
  <c r="J187" i="16"/>
  <c r="H187" i="16"/>
  <c r="I187" i="16" s="1"/>
  <c r="G187" i="16"/>
  <c r="E187" i="16"/>
  <c r="D187" i="16"/>
  <c r="F187" i="16" s="1"/>
  <c r="C187" i="16" s="1"/>
  <c r="O186" i="16"/>
  <c r="L186" i="16"/>
  <c r="I186" i="16"/>
  <c r="C186" i="16" s="1"/>
  <c r="F186" i="16"/>
  <c r="O185" i="16"/>
  <c r="L185" i="16"/>
  <c r="I185" i="16"/>
  <c r="F185" i="16"/>
  <c r="C185" i="16" s="1"/>
  <c r="O184" i="16"/>
  <c r="L184" i="16"/>
  <c r="I184" i="16"/>
  <c r="F184" i="16"/>
  <c r="C184" i="16"/>
  <c r="O183" i="16"/>
  <c r="L183" i="16"/>
  <c r="I183" i="16"/>
  <c r="F183" i="16"/>
  <c r="C183" i="16" s="1"/>
  <c r="N182" i="16"/>
  <c r="M182" i="16"/>
  <c r="O182" i="16" s="1"/>
  <c r="K182" i="16"/>
  <c r="J182" i="16"/>
  <c r="L182" i="16" s="1"/>
  <c r="I182" i="16"/>
  <c r="H182" i="16"/>
  <c r="G182" i="16"/>
  <c r="E182" i="16"/>
  <c r="F182" i="16" s="1"/>
  <c r="D182" i="16"/>
  <c r="O181" i="16"/>
  <c r="L181" i="16"/>
  <c r="I181" i="16"/>
  <c r="F181" i="16"/>
  <c r="C181" i="16" s="1"/>
  <c r="O180" i="16"/>
  <c r="L180" i="16"/>
  <c r="I180" i="16"/>
  <c r="F180" i="16"/>
  <c r="C180" i="16"/>
  <c r="O179" i="16"/>
  <c r="L179" i="16"/>
  <c r="I179" i="16"/>
  <c r="F179" i="16"/>
  <c r="C179" i="16" s="1"/>
  <c r="N178" i="16"/>
  <c r="M178" i="16"/>
  <c r="O178" i="16" s="1"/>
  <c r="K178" i="16"/>
  <c r="K177" i="16" s="1"/>
  <c r="K176" i="16" s="1"/>
  <c r="J178" i="16"/>
  <c r="L178" i="16" s="1"/>
  <c r="I178" i="16"/>
  <c r="H178" i="16"/>
  <c r="G178" i="16"/>
  <c r="G177" i="16" s="1"/>
  <c r="E178" i="16"/>
  <c r="F178" i="16" s="1"/>
  <c r="C178" i="16" s="1"/>
  <c r="D178" i="16"/>
  <c r="N177" i="16"/>
  <c r="N176" i="16" s="1"/>
  <c r="J177" i="16"/>
  <c r="L177" i="16" s="1"/>
  <c r="H177" i="16"/>
  <c r="H176" i="16" s="1"/>
  <c r="D177" i="16"/>
  <c r="D176" i="16" s="1"/>
  <c r="O175" i="16"/>
  <c r="L175" i="16"/>
  <c r="I175" i="16"/>
  <c r="F175" i="16"/>
  <c r="C175" i="16" s="1"/>
  <c r="O174" i="16"/>
  <c r="L174" i="16"/>
  <c r="I174" i="16"/>
  <c r="C174" i="16" s="1"/>
  <c r="F174" i="16"/>
  <c r="O173" i="16"/>
  <c r="L173" i="16"/>
  <c r="I173" i="16"/>
  <c r="F173" i="16"/>
  <c r="C173" i="16" s="1"/>
  <c r="O172" i="16"/>
  <c r="L172" i="16"/>
  <c r="I172" i="16"/>
  <c r="F172" i="16"/>
  <c r="C172" i="16"/>
  <c r="O171" i="16"/>
  <c r="L171" i="16"/>
  <c r="I171" i="16"/>
  <c r="F171" i="16"/>
  <c r="C171" i="16" s="1"/>
  <c r="O170" i="16"/>
  <c r="L170" i="16"/>
  <c r="I170" i="16"/>
  <c r="C170" i="16" s="1"/>
  <c r="F170" i="16"/>
  <c r="N169" i="16"/>
  <c r="O169" i="16" s="1"/>
  <c r="M169" i="16"/>
  <c r="K169" i="16"/>
  <c r="J169" i="16"/>
  <c r="L169" i="16" s="1"/>
  <c r="H169" i="16"/>
  <c r="H168" i="16" s="1"/>
  <c r="G169" i="16"/>
  <c r="I169" i="16" s="1"/>
  <c r="F169" i="16"/>
  <c r="E169" i="16"/>
  <c r="D169" i="16"/>
  <c r="D168" i="16" s="1"/>
  <c r="F168" i="16" s="1"/>
  <c r="M168" i="16"/>
  <c r="K168" i="16"/>
  <c r="G168" i="16"/>
  <c r="E168" i="16"/>
  <c r="O167" i="16"/>
  <c r="L167" i="16"/>
  <c r="I167" i="16"/>
  <c r="F167" i="16"/>
  <c r="C167" i="16" s="1"/>
  <c r="O166" i="16"/>
  <c r="L166" i="16"/>
  <c r="I166" i="16"/>
  <c r="C166" i="16" s="1"/>
  <c r="F166" i="16"/>
  <c r="O165" i="16"/>
  <c r="L165" i="16"/>
  <c r="I165" i="16"/>
  <c r="F165" i="16"/>
  <c r="C165" i="16" s="1"/>
  <c r="O164" i="16"/>
  <c r="L164" i="16"/>
  <c r="I164" i="16"/>
  <c r="F164" i="16"/>
  <c r="C164" i="16"/>
  <c r="N163" i="16"/>
  <c r="M163" i="16"/>
  <c r="O163" i="16" s="1"/>
  <c r="L163" i="16"/>
  <c r="K163" i="16"/>
  <c r="J163" i="16"/>
  <c r="H163" i="16"/>
  <c r="I163" i="16" s="1"/>
  <c r="G163" i="16"/>
  <c r="E163" i="16"/>
  <c r="D163" i="16"/>
  <c r="F163" i="16" s="1"/>
  <c r="C163" i="16" s="1"/>
  <c r="O162" i="16"/>
  <c r="L162" i="16"/>
  <c r="I162" i="16"/>
  <c r="C162" i="16" s="1"/>
  <c r="F162" i="16"/>
  <c r="O161" i="16"/>
  <c r="L161" i="16"/>
  <c r="I161" i="16"/>
  <c r="F161" i="16"/>
  <c r="C161" i="16" s="1"/>
  <c r="O160" i="16"/>
  <c r="L160" i="16"/>
  <c r="I160" i="16"/>
  <c r="F160" i="16"/>
  <c r="C160" i="16"/>
  <c r="O159" i="16"/>
  <c r="L159" i="16"/>
  <c r="I159" i="16"/>
  <c r="F159" i="16"/>
  <c r="C159" i="16" s="1"/>
  <c r="O158" i="16"/>
  <c r="L158" i="16"/>
  <c r="I158" i="16"/>
  <c r="C158" i="16" s="1"/>
  <c r="F158" i="16"/>
  <c r="O157" i="16"/>
  <c r="L157" i="16"/>
  <c r="I157" i="16"/>
  <c r="F157" i="16"/>
  <c r="C157" i="16" s="1"/>
  <c r="O156" i="16"/>
  <c r="L156" i="16"/>
  <c r="I156" i="16"/>
  <c r="F156" i="16"/>
  <c r="C156" i="16"/>
  <c r="O155" i="16"/>
  <c r="L155" i="16"/>
  <c r="I155" i="16"/>
  <c r="F155" i="16"/>
  <c r="C155" i="16" s="1"/>
  <c r="N154" i="16"/>
  <c r="M154" i="16"/>
  <c r="O154" i="16" s="1"/>
  <c r="K154" i="16"/>
  <c r="J154" i="16"/>
  <c r="L154" i="16" s="1"/>
  <c r="I154" i="16"/>
  <c r="H154" i="16"/>
  <c r="G154" i="16"/>
  <c r="E154" i="16"/>
  <c r="F154" i="16" s="1"/>
  <c r="C154" i="16" s="1"/>
  <c r="D154" i="16"/>
  <c r="O153" i="16"/>
  <c r="L153" i="16"/>
  <c r="I153" i="16"/>
  <c r="F153" i="16"/>
  <c r="C153" i="16" s="1"/>
  <c r="O152" i="16"/>
  <c r="L152" i="16"/>
  <c r="I152" i="16"/>
  <c r="F152" i="16"/>
  <c r="C152" i="16"/>
  <c r="O151" i="16"/>
  <c r="L151" i="16"/>
  <c r="I151" i="16"/>
  <c r="F151" i="16"/>
  <c r="C151" i="16" s="1"/>
  <c r="O150" i="16"/>
  <c r="L150" i="16"/>
  <c r="I150" i="16"/>
  <c r="C150" i="16" s="1"/>
  <c r="F150" i="16"/>
  <c r="O149" i="16"/>
  <c r="L149" i="16"/>
  <c r="I149" i="16"/>
  <c r="F149" i="16"/>
  <c r="C149" i="16" s="1"/>
  <c r="O148" i="16"/>
  <c r="L148" i="16"/>
  <c r="I148" i="16"/>
  <c r="F148" i="16"/>
  <c r="C148" i="16"/>
  <c r="N147" i="16"/>
  <c r="M147" i="16"/>
  <c r="O147" i="16" s="1"/>
  <c r="L147" i="16"/>
  <c r="K147" i="16"/>
  <c r="J147" i="16"/>
  <c r="H147" i="16"/>
  <c r="I147" i="16" s="1"/>
  <c r="G147" i="16"/>
  <c r="E147" i="16"/>
  <c r="D147" i="16"/>
  <c r="F147" i="16" s="1"/>
  <c r="O146" i="16"/>
  <c r="L146" i="16"/>
  <c r="I146" i="16"/>
  <c r="C146" i="16" s="1"/>
  <c r="F146" i="16"/>
  <c r="O145" i="16"/>
  <c r="L145" i="16"/>
  <c r="I145" i="16"/>
  <c r="F145" i="16"/>
  <c r="C145" i="16" s="1"/>
  <c r="O144" i="16"/>
  <c r="N144" i="16"/>
  <c r="M144" i="16"/>
  <c r="K144" i="16"/>
  <c r="L144" i="16" s="1"/>
  <c r="J144" i="16"/>
  <c r="H144" i="16"/>
  <c r="G144" i="16"/>
  <c r="I144" i="16" s="1"/>
  <c r="E144" i="16"/>
  <c r="D144" i="16"/>
  <c r="F144" i="16" s="1"/>
  <c r="C144" i="16" s="1"/>
  <c r="O143" i="16"/>
  <c r="L143" i="16"/>
  <c r="I143" i="16"/>
  <c r="F143" i="16"/>
  <c r="C143" i="16" s="1"/>
  <c r="O142" i="16"/>
  <c r="L142" i="16"/>
  <c r="I142" i="16"/>
  <c r="C142" i="16" s="1"/>
  <c r="F142" i="16"/>
  <c r="O141" i="16"/>
  <c r="L141" i="16"/>
  <c r="I141" i="16"/>
  <c r="F141" i="16"/>
  <c r="C141" i="16" s="1"/>
  <c r="O140" i="16"/>
  <c r="L140" i="16"/>
  <c r="I140" i="16"/>
  <c r="F140" i="16"/>
  <c r="C140" i="16"/>
  <c r="N139" i="16"/>
  <c r="M139" i="16"/>
  <c r="O139" i="16" s="1"/>
  <c r="L139" i="16"/>
  <c r="K139" i="16"/>
  <c r="J139" i="16"/>
  <c r="H139" i="16"/>
  <c r="H133" i="16" s="1"/>
  <c r="G139" i="16"/>
  <c r="E139" i="16"/>
  <c r="D139" i="16"/>
  <c r="F139" i="16" s="1"/>
  <c r="O138" i="16"/>
  <c r="L138" i="16"/>
  <c r="I138" i="16"/>
  <c r="C138" i="16" s="1"/>
  <c r="F138" i="16"/>
  <c r="O137" i="16"/>
  <c r="L137" i="16"/>
  <c r="I137" i="16"/>
  <c r="F137" i="16"/>
  <c r="C137" i="16" s="1"/>
  <c r="O136" i="16"/>
  <c r="L136" i="16"/>
  <c r="I136" i="16"/>
  <c r="F136" i="16"/>
  <c r="C136" i="16"/>
  <c r="O135" i="16"/>
  <c r="L135" i="16"/>
  <c r="I135" i="16"/>
  <c r="F135" i="16"/>
  <c r="C135" i="16" s="1"/>
  <c r="N134" i="16"/>
  <c r="M134" i="16"/>
  <c r="O134" i="16" s="1"/>
  <c r="K134" i="16"/>
  <c r="K133" i="16" s="1"/>
  <c r="J134" i="16"/>
  <c r="L134" i="16" s="1"/>
  <c r="I134" i="16"/>
  <c r="H134" i="16"/>
  <c r="G134" i="16"/>
  <c r="G133" i="16" s="1"/>
  <c r="E134" i="16"/>
  <c r="F134" i="16" s="1"/>
  <c r="C134" i="16" s="1"/>
  <c r="D134" i="16"/>
  <c r="N133" i="16"/>
  <c r="J133" i="16"/>
  <c r="L133" i="16" s="1"/>
  <c r="O132" i="16"/>
  <c r="L132" i="16"/>
  <c r="I132" i="16"/>
  <c r="F132" i="16"/>
  <c r="C132" i="16"/>
  <c r="N131" i="16"/>
  <c r="M131" i="16"/>
  <c r="O131" i="16" s="1"/>
  <c r="L131" i="16"/>
  <c r="K131" i="16"/>
  <c r="J131" i="16"/>
  <c r="H131" i="16"/>
  <c r="I131" i="16" s="1"/>
  <c r="G131" i="16"/>
  <c r="E131" i="16"/>
  <c r="D131" i="16"/>
  <c r="F131" i="16" s="1"/>
  <c r="C131" i="16" s="1"/>
  <c r="O130" i="16"/>
  <c r="L130" i="16"/>
  <c r="I130" i="16"/>
  <c r="C130" i="16" s="1"/>
  <c r="F130" i="16"/>
  <c r="O129" i="16"/>
  <c r="L129" i="16"/>
  <c r="I129" i="16"/>
  <c r="F129" i="16"/>
  <c r="C129" i="16" s="1"/>
  <c r="O128" i="16"/>
  <c r="L128" i="16"/>
  <c r="I128" i="16"/>
  <c r="F128" i="16"/>
  <c r="C128" i="16"/>
  <c r="O127" i="16"/>
  <c r="L127" i="16"/>
  <c r="I127" i="16"/>
  <c r="F127" i="16"/>
  <c r="C127" i="16" s="1"/>
  <c r="O126" i="16"/>
  <c r="L126" i="16"/>
  <c r="I126" i="16"/>
  <c r="C126" i="16" s="1"/>
  <c r="F126" i="16"/>
  <c r="N125" i="16"/>
  <c r="M125" i="16"/>
  <c r="O125" i="16" s="1"/>
  <c r="K125" i="16"/>
  <c r="J125" i="16"/>
  <c r="L125" i="16" s="1"/>
  <c r="H125" i="16"/>
  <c r="G125" i="16"/>
  <c r="I125" i="16" s="1"/>
  <c r="F125" i="16"/>
  <c r="C125" i="16" s="1"/>
  <c r="E125" i="16"/>
  <c r="D125" i="16"/>
  <c r="O124" i="16"/>
  <c r="L124" i="16"/>
  <c r="I124" i="16"/>
  <c r="F124" i="16"/>
  <c r="C124" i="16"/>
  <c r="O123" i="16"/>
  <c r="L123" i="16"/>
  <c r="I123" i="16"/>
  <c r="F123" i="16"/>
  <c r="C123" i="16" s="1"/>
  <c r="O122" i="16"/>
  <c r="L122" i="16"/>
  <c r="I122" i="16"/>
  <c r="C122" i="16" s="1"/>
  <c r="F122" i="16"/>
  <c r="O121" i="16"/>
  <c r="L121" i="16"/>
  <c r="I121" i="16"/>
  <c r="F121" i="16"/>
  <c r="C121" i="16" s="1"/>
  <c r="O120" i="16"/>
  <c r="L120" i="16"/>
  <c r="I120" i="16"/>
  <c r="F120" i="16"/>
  <c r="C120" i="16"/>
  <c r="N119" i="16"/>
  <c r="M119" i="16"/>
  <c r="O119" i="16" s="1"/>
  <c r="L119" i="16"/>
  <c r="K119" i="16"/>
  <c r="J119" i="16"/>
  <c r="H119" i="16"/>
  <c r="G119" i="16"/>
  <c r="I119" i="16" s="1"/>
  <c r="E119" i="16"/>
  <c r="D119" i="16"/>
  <c r="F119" i="16" s="1"/>
  <c r="O118" i="16"/>
  <c r="L118" i="16"/>
  <c r="I118" i="16"/>
  <c r="C118" i="16" s="1"/>
  <c r="F118" i="16"/>
  <c r="O117" i="16"/>
  <c r="L117" i="16"/>
  <c r="I117" i="16"/>
  <c r="F117" i="16"/>
  <c r="C117" i="16" s="1"/>
  <c r="O116" i="16"/>
  <c r="L116" i="16"/>
  <c r="I116" i="16"/>
  <c r="F116" i="16"/>
  <c r="C116" i="16"/>
  <c r="N115" i="16"/>
  <c r="M115" i="16"/>
  <c r="O115" i="16" s="1"/>
  <c r="L115" i="16"/>
  <c r="K115" i="16"/>
  <c r="J115" i="16"/>
  <c r="H115" i="16"/>
  <c r="G115" i="16"/>
  <c r="I115" i="16" s="1"/>
  <c r="E115" i="16"/>
  <c r="D115" i="16"/>
  <c r="F115" i="16" s="1"/>
  <c r="O114" i="16"/>
  <c r="L114" i="16"/>
  <c r="I114" i="16"/>
  <c r="C114" i="16" s="1"/>
  <c r="F114" i="16"/>
  <c r="O113" i="16"/>
  <c r="L113" i="16"/>
  <c r="I113" i="16"/>
  <c r="F113" i="16"/>
  <c r="C113" i="16" s="1"/>
  <c r="O112" i="16"/>
  <c r="L112" i="16"/>
  <c r="I112" i="16"/>
  <c r="F112" i="16"/>
  <c r="C112" i="16"/>
  <c r="O111" i="16"/>
  <c r="L111" i="16"/>
  <c r="I111" i="16"/>
  <c r="F111" i="16"/>
  <c r="C111" i="16" s="1"/>
  <c r="O110" i="16"/>
  <c r="L110" i="16"/>
  <c r="I110" i="16"/>
  <c r="C110" i="16" s="1"/>
  <c r="F110" i="16"/>
  <c r="O109" i="16"/>
  <c r="L109" i="16"/>
  <c r="I109" i="16"/>
  <c r="F109" i="16"/>
  <c r="C109" i="16" s="1"/>
  <c r="O108" i="16"/>
  <c r="L108" i="16"/>
  <c r="I108" i="16"/>
  <c r="F108" i="16"/>
  <c r="C108" i="16"/>
  <c r="O107" i="16"/>
  <c r="L107" i="16"/>
  <c r="I107" i="16"/>
  <c r="F107" i="16"/>
  <c r="C107" i="16" s="1"/>
  <c r="N106" i="16"/>
  <c r="M106" i="16"/>
  <c r="O106" i="16" s="1"/>
  <c r="K106" i="16"/>
  <c r="J106" i="16"/>
  <c r="L106" i="16" s="1"/>
  <c r="I106" i="16"/>
  <c r="H106" i="16"/>
  <c r="G106" i="16"/>
  <c r="E106" i="16"/>
  <c r="D106" i="16"/>
  <c r="F106" i="16" s="1"/>
  <c r="O105" i="16"/>
  <c r="L105" i="16"/>
  <c r="I105" i="16"/>
  <c r="F105" i="16"/>
  <c r="C105" i="16" s="1"/>
  <c r="O104" i="16"/>
  <c r="L104" i="16"/>
  <c r="I104" i="16"/>
  <c r="F104" i="16"/>
  <c r="C104" i="16"/>
  <c r="O103" i="16"/>
  <c r="L103" i="16"/>
  <c r="I103" i="16"/>
  <c r="F103" i="16"/>
  <c r="C103" i="16" s="1"/>
  <c r="O102" i="16"/>
  <c r="L102" i="16"/>
  <c r="I102" i="16"/>
  <c r="C102" i="16" s="1"/>
  <c r="F102" i="16"/>
  <c r="O101" i="16"/>
  <c r="L101" i="16"/>
  <c r="I101" i="16"/>
  <c r="F101" i="16"/>
  <c r="C101" i="16" s="1"/>
  <c r="O100" i="16"/>
  <c r="L100" i="16"/>
  <c r="I100" i="16"/>
  <c r="F100" i="16"/>
  <c r="C100" i="16"/>
  <c r="O99" i="16"/>
  <c r="L99" i="16"/>
  <c r="I99" i="16"/>
  <c r="F99" i="16"/>
  <c r="C99" i="16" s="1"/>
  <c r="N98" i="16"/>
  <c r="M98" i="16"/>
  <c r="O98" i="16" s="1"/>
  <c r="K98" i="16"/>
  <c r="J98" i="16"/>
  <c r="L98" i="16" s="1"/>
  <c r="I98" i="16"/>
  <c r="H98" i="16"/>
  <c r="G98" i="16"/>
  <c r="E98" i="16"/>
  <c r="D98" i="16"/>
  <c r="F98" i="16" s="1"/>
  <c r="O97" i="16"/>
  <c r="L97" i="16"/>
  <c r="I97" i="16"/>
  <c r="F97" i="16"/>
  <c r="C97" i="16" s="1"/>
  <c r="O96" i="16"/>
  <c r="L96" i="16"/>
  <c r="I96" i="16"/>
  <c r="F96" i="16"/>
  <c r="C96" i="16"/>
  <c r="O95" i="16"/>
  <c r="L95" i="16"/>
  <c r="I95" i="16"/>
  <c r="F95" i="16"/>
  <c r="C95" i="16" s="1"/>
  <c r="O94" i="16"/>
  <c r="L94" i="16"/>
  <c r="I94" i="16"/>
  <c r="C94" i="16" s="1"/>
  <c r="F94" i="16"/>
  <c r="O93" i="16"/>
  <c r="L93" i="16"/>
  <c r="I93" i="16"/>
  <c r="F93" i="16"/>
  <c r="C93" i="16" s="1"/>
  <c r="O92" i="16"/>
  <c r="N92" i="16"/>
  <c r="M92" i="16"/>
  <c r="K92" i="16"/>
  <c r="K86" i="16" s="1"/>
  <c r="J92" i="16"/>
  <c r="L92" i="16" s="1"/>
  <c r="H92" i="16"/>
  <c r="G92" i="16"/>
  <c r="I92" i="16" s="1"/>
  <c r="E92" i="16"/>
  <c r="D92" i="16"/>
  <c r="F92" i="16" s="1"/>
  <c r="C92" i="16" s="1"/>
  <c r="O91" i="16"/>
  <c r="L91" i="16"/>
  <c r="I91" i="16"/>
  <c r="F91" i="16"/>
  <c r="C91" i="16" s="1"/>
  <c r="O90" i="16"/>
  <c r="L90" i="16"/>
  <c r="I90" i="16"/>
  <c r="C90" i="16" s="1"/>
  <c r="F90" i="16"/>
  <c r="O89" i="16"/>
  <c r="L89" i="16"/>
  <c r="I89" i="16"/>
  <c r="F89" i="16"/>
  <c r="C89" i="16" s="1"/>
  <c r="O88" i="16"/>
  <c r="L88" i="16"/>
  <c r="I88" i="16"/>
  <c r="F88" i="16"/>
  <c r="C88" i="16"/>
  <c r="N87" i="16"/>
  <c r="O87" i="16" s="1"/>
  <c r="M87" i="16"/>
  <c r="L87" i="16"/>
  <c r="K87" i="16"/>
  <c r="J87" i="16"/>
  <c r="H87" i="16"/>
  <c r="H86" i="16" s="1"/>
  <c r="G87" i="16"/>
  <c r="I87" i="16" s="1"/>
  <c r="E87" i="16"/>
  <c r="D87" i="16"/>
  <c r="F87" i="16" s="1"/>
  <c r="N86" i="16"/>
  <c r="M86" i="16"/>
  <c r="O86" i="16" s="1"/>
  <c r="J86" i="16"/>
  <c r="L86" i="16" s="1"/>
  <c r="E86" i="16"/>
  <c r="O85" i="16"/>
  <c r="L85" i="16"/>
  <c r="I85" i="16"/>
  <c r="F85" i="16"/>
  <c r="C85" i="16" s="1"/>
  <c r="O84" i="16"/>
  <c r="L84" i="16"/>
  <c r="I84" i="16"/>
  <c r="F84" i="16"/>
  <c r="C84" i="16"/>
  <c r="N83" i="16"/>
  <c r="O83" i="16" s="1"/>
  <c r="M83" i="16"/>
  <c r="L83" i="16"/>
  <c r="K83" i="16"/>
  <c r="J83" i="16"/>
  <c r="H83" i="16"/>
  <c r="G83" i="16"/>
  <c r="I83" i="16" s="1"/>
  <c r="E83" i="16"/>
  <c r="D83" i="16"/>
  <c r="F83" i="16" s="1"/>
  <c r="C83" i="16" s="1"/>
  <c r="O82" i="16"/>
  <c r="L82" i="16"/>
  <c r="I82" i="16"/>
  <c r="C82" i="16" s="1"/>
  <c r="F82" i="16"/>
  <c r="O81" i="16"/>
  <c r="L81" i="16"/>
  <c r="I81" i="16"/>
  <c r="F81" i="16"/>
  <c r="C81" i="16" s="1"/>
  <c r="O80" i="16"/>
  <c r="N80" i="16"/>
  <c r="M80" i="16"/>
  <c r="K80" i="16"/>
  <c r="K79" i="16" s="1"/>
  <c r="J80" i="16"/>
  <c r="L80" i="16" s="1"/>
  <c r="H80" i="16"/>
  <c r="G80" i="16"/>
  <c r="I80" i="16" s="1"/>
  <c r="E80" i="16"/>
  <c r="E79" i="16" s="1"/>
  <c r="D80" i="16"/>
  <c r="N79" i="16"/>
  <c r="O79" i="16" s="1"/>
  <c r="M79" i="16"/>
  <c r="J79" i="16"/>
  <c r="H79" i="16"/>
  <c r="H78" i="16" s="1"/>
  <c r="D79" i="16"/>
  <c r="O77" i="16"/>
  <c r="L77" i="16"/>
  <c r="I77" i="16"/>
  <c r="F77" i="16"/>
  <c r="C77" i="16" s="1"/>
  <c r="O76" i="16"/>
  <c r="L76" i="16"/>
  <c r="I76" i="16"/>
  <c r="F76" i="16"/>
  <c r="C76" i="16"/>
  <c r="O75" i="16"/>
  <c r="L75" i="16"/>
  <c r="I75" i="16"/>
  <c r="F75" i="16"/>
  <c r="C75" i="16" s="1"/>
  <c r="O74" i="16"/>
  <c r="L74" i="16"/>
  <c r="I74" i="16"/>
  <c r="C74" i="16" s="1"/>
  <c r="F74" i="16"/>
  <c r="O73" i="16"/>
  <c r="L73" i="16"/>
  <c r="I73" i="16"/>
  <c r="F73" i="16"/>
  <c r="C73" i="16" s="1"/>
  <c r="O72" i="16"/>
  <c r="N72" i="16"/>
  <c r="M72" i="16"/>
  <c r="K72" i="16"/>
  <c r="K70" i="16" s="1"/>
  <c r="K56" i="16" s="1"/>
  <c r="J72" i="16"/>
  <c r="L72" i="16" s="1"/>
  <c r="H72" i="16"/>
  <c r="G72" i="16"/>
  <c r="I72" i="16" s="1"/>
  <c r="E72" i="16"/>
  <c r="D72" i="16"/>
  <c r="F72" i="16" s="1"/>
  <c r="C72" i="16" s="1"/>
  <c r="O71" i="16"/>
  <c r="L71" i="16"/>
  <c r="I71" i="16"/>
  <c r="F71" i="16"/>
  <c r="C71" i="16" s="1"/>
  <c r="N70" i="16"/>
  <c r="M70" i="16"/>
  <c r="O70" i="16" s="1"/>
  <c r="J70" i="16"/>
  <c r="L70" i="16" s="1"/>
  <c r="H70" i="16"/>
  <c r="E70" i="16"/>
  <c r="F70" i="16" s="1"/>
  <c r="D70" i="16"/>
  <c r="O69" i="16"/>
  <c r="L69" i="16"/>
  <c r="I69" i="16"/>
  <c r="F69" i="16"/>
  <c r="C69" i="16" s="1"/>
  <c r="O68" i="16"/>
  <c r="L68" i="16"/>
  <c r="I68" i="16"/>
  <c r="F68" i="16"/>
  <c r="C68" i="16"/>
  <c r="O67" i="16"/>
  <c r="L67" i="16"/>
  <c r="I67" i="16"/>
  <c r="F67" i="16"/>
  <c r="C67" i="16" s="1"/>
  <c r="O66" i="16"/>
  <c r="L66" i="16"/>
  <c r="I66" i="16"/>
  <c r="C66" i="16" s="1"/>
  <c r="F66" i="16"/>
  <c r="O65" i="16"/>
  <c r="L65" i="16"/>
  <c r="I65" i="16"/>
  <c r="F65" i="16"/>
  <c r="C65" i="16" s="1"/>
  <c r="O64" i="16"/>
  <c r="L64" i="16"/>
  <c r="I64" i="16"/>
  <c r="F64" i="16"/>
  <c r="C64" i="16"/>
  <c r="O63" i="16"/>
  <c r="L63" i="16"/>
  <c r="I63" i="16"/>
  <c r="F63" i="16"/>
  <c r="C63" i="16" s="1"/>
  <c r="O62" i="16"/>
  <c r="L62" i="16"/>
  <c r="I62" i="16"/>
  <c r="C62" i="16" s="1"/>
  <c r="F62" i="16"/>
  <c r="N61" i="16"/>
  <c r="M61" i="16"/>
  <c r="O61" i="16" s="1"/>
  <c r="K61" i="16"/>
  <c r="J61" i="16"/>
  <c r="L61" i="16" s="1"/>
  <c r="H61" i="16"/>
  <c r="G61" i="16"/>
  <c r="I61" i="16" s="1"/>
  <c r="F61" i="16"/>
  <c r="E61" i="16"/>
  <c r="D61" i="16"/>
  <c r="O60" i="16"/>
  <c r="L60" i="16"/>
  <c r="I60" i="16"/>
  <c r="F60" i="16"/>
  <c r="C60" i="16"/>
  <c r="O59" i="16"/>
  <c r="L59" i="16"/>
  <c r="I59" i="16"/>
  <c r="F59" i="16"/>
  <c r="C59" i="16" s="1"/>
  <c r="N58" i="16"/>
  <c r="M58" i="16"/>
  <c r="O58" i="16" s="1"/>
  <c r="K58" i="16"/>
  <c r="J58" i="16"/>
  <c r="L58" i="16" s="1"/>
  <c r="I58" i="16"/>
  <c r="H58" i="16"/>
  <c r="G58" i="16"/>
  <c r="E58" i="16"/>
  <c r="E57" i="16" s="1"/>
  <c r="D58" i="16"/>
  <c r="F58" i="16" s="1"/>
  <c r="N57" i="16"/>
  <c r="N56" i="16" s="1"/>
  <c r="K57" i="16"/>
  <c r="J57" i="16"/>
  <c r="L57" i="16" s="1"/>
  <c r="H57" i="16"/>
  <c r="G57" i="16"/>
  <c r="I57" i="16" s="1"/>
  <c r="D57" i="16"/>
  <c r="H56" i="16"/>
  <c r="D56" i="16"/>
  <c r="O50" i="16"/>
  <c r="C50" i="16" s="1"/>
  <c r="O49" i="16"/>
  <c r="C49" i="16" s="1"/>
  <c r="O48" i="16"/>
  <c r="C48" i="16" s="1"/>
  <c r="N48" i="16"/>
  <c r="M48" i="16"/>
  <c r="L47" i="16"/>
  <c r="I47" i="16"/>
  <c r="F47" i="16"/>
  <c r="C47" i="16" s="1"/>
  <c r="L46" i="16"/>
  <c r="K46" i="16"/>
  <c r="J46" i="16"/>
  <c r="H46" i="16"/>
  <c r="G46" i="16"/>
  <c r="I46" i="16" s="1"/>
  <c r="E46" i="16"/>
  <c r="D46" i="16"/>
  <c r="F46" i="16" s="1"/>
  <c r="F45" i="16"/>
  <c r="C45" i="16" s="1"/>
  <c r="L44" i="16"/>
  <c r="C44" i="16" s="1"/>
  <c r="L43" i="16"/>
  <c r="C43" i="16" s="1"/>
  <c r="L42" i="16"/>
  <c r="C42" i="16" s="1"/>
  <c r="L41" i="16"/>
  <c r="C41" i="16" s="1"/>
  <c r="L40" i="16"/>
  <c r="C40" i="16" s="1"/>
  <c r="K40" i="16"/>
  <c r="J40" i="16"/>
  <c r="L39" i="16"/>
  <c r="C39" i="16" s="1"/>
  <c r="L38" i="16"/>
  <c r="C38" i="16" s="1"/>
  <c r="L37" i="16"/>
  <c r="C37" i="16" s="1"/>
  <c r="K37" i="16"/>
  <c r="J37" i="16"/>
  <c r="L36" i="16"/>
  <c r="C36" i="16" s="1"/>
  <c r="K35" i="16"/>
  <c r="J35" i="16"/>
  <c r="L35" i="16" s="1"/>
  <c r="C35" i="16" s="1"/>
  <c r="L34" i="16"/>
  <c r="C34" i="16" s="1"/>
  <c r="L33" i="16"/>
  <c r="C33" i="16" s="1"/>
  <c r="L32" i="16"/>
  <c r="C32" i="16" s="1"/>
  <c r="L31" i="16"/>
  <c r="C31" i="16" s="1"/>
  <c r="K31" i="16"/>
  <c r="J31" i="16"/>
  <c r="K30" i="16"/>
  <c r="F29" i="16"/>
  <c r="C29" i="16" s="1"/>
  <c r="F28" i="16"/>
  <c r="O27" i="16"/>
  <c r="L27" i="16"/>
  <c r="I27" i="16"/>
  <c r="C27" i="16" s="1"/>
  <c r="F27" i="16"/>
  <c r="O26" i="16"/>
  <c r="L26" i="16"/>
  <c r="I26" i="16"/>
  <c r="F26" i="16"/>
  <c r="C26" i="16" s="1"/>
  <c r="O25" i="16"/>
  <c r="N25" i="16"/>
  <c r="N290" i="16" s="1"/>
  <c r="N289" i="16" s="1"/>
  <c r="M25" i="16"/>
  <c r="M290" i="16" s="1"/>
  <c r="K25" i="16"/>
  <c r="K290" i="16" s="1"/>
  <c r="K289" i="16" s="1"/>
  <c r="J25" i="16"/>
  <c r="J290" i="16" s="1"/>
  <c r="H25" i="16"/>
  <c r="H290" i="16" s="1"/>
  <c r="H289" i="16" s="1"/>
  <c r="G25" i="16"/>
  <c r="G290" i="16" s="1"/>
  <c r="E25" i="16"/>
  <c r="E290" i="16" s="1"/>
  <c r="E289" i="16" s="1"/>
  <c r="D25" i="16"/>
  <c r="D290" i="16" s="1"/>
  <c r="N24" i="16"/>
  <c r="H24" i="16"/>
  <c r="D24" i="16"/>
  <c r="O299" i="15"/>
  <c r="L299" i="15"/>
  <c r="I299" i="15"/>
  <c r="C299" i="15" s="1"/>
  <c r="F299" i="15"/>
  <c r="O298" i="15"/>
  <c r="L298" i="15"/>
  <c r="I298" i="15"/>
  <c r="F298" i="15"/>
  <c r="C298" i="15" s="1"/>
  <c r="O297" i="15"/>
  <c r="L297" i="15"/>
  <c r="I297" i="15"/>
  <c r="F297" i="15"/>
  <c r="C297" i="15"/>
  <c r="O296" i="15"/>
  <c r="L296" i="15"/>
  <c r="I296" i="15"/>
  <c r="F296" i="15"/>
  <c r="C296" i="15" s="1"/>
  <c r="O295" i="15"/>
  <c r="L295" i="15"/>
  <c r="I295" i="15"/>
  <c r="C295" i="15" s="1"/>
  <c r="F295" i="15"/>
  <c r="O294" i="15"/>
  <c r="L294" i="15"/>
  <c r="I294" i="15"/>
  <c r="F294" i="15"/>
  <c r="C294" i="15" s="1"/>
  <c r="O293" i="15"/>
  <c r="L293" i="15"/>
  <c r="I293" i="15"/>
  <c r="F293" i="15"/>
  <c r="C293" i="15"/>
  <c r="O292" i="15"/>
  <c r="L292" i="15"/>
  <c r="I292" i="15"/>
  <c r="F292" i="15"/>
  <c r="C292" i="15" s="1"/>
  <c r="C291" i="15" s="1"/>
  <c r="N291" i="15"/>
  <c r="M291" i="15"/>
  <c r="O291" i="15" s="1"/>
  <c r="K291" i="15"/>
  <c r="J291" i="15"/>
  <c r="L291" i="15" s="1"/>
  <c r="I291" i="15"/>
  <c r="H291" i="15"/>
  <c r="G291" i="15"/>
  <c r="E291" i="15"/>
  <c r="D291" i="15"/>
  <c r="F291" i="15" s="1"/>
  <c r="O286" i="15"/>
  <c r="L286" i="15"/>
  <c r="C286" i="15" s="1"/>
  <c r="I286" i="15"/>
  <c r="F286" i="15"/>
  <c r="O285" i="15"/>
  <c r="L285" i="15"/>
  <c r="I285" i="15"/>
  <c r="F285" i="15"/>
  <c r="C285" i="15"/>
  <c r="N284" i="15"/>
  <c r="M284" i="15"/>
  <c r="O284" i="15" s="1"/>
  <c r="L284" i="15"/>
  <c r="K284" i="15"/>
  <c r="J284" i="15"/>
  <c r="H284" i="15"/>
  <c r="I284" i="15" s="1"/>
  <c r="G284" i="15"/>
  <c r="E284" i="15"/>
  <c r="D284" i="15"/>
  <c r="F284" i="15" s="1"/>
  <c r="O283" i="15"/>
  <c r="L283" i="15"/>
  <c r="I283" i="15"/>
  <c r="C283" i="15" s="1"/>
  <c r="F283" i="15"/>
  <c r="N282" i="15"/>
  <c r="O282" i="15" s="1"/>
  <c r="M282" i="15"/>
  <c r="K282" i="15"/>
  <c r="J282" i="15"/>
  <c r="L282" i="15" s="1"/>
  <c r="H282" i="15"/>
  <c r="G282" i="15"/>
  <c r="I282" i="15" s="1"/>
  <c r="F282" i="15"/>
  <c r="E282" i="15"/>
  <c r="D282" i="15"/>
  <c r="O281" i="15"/>
  <c r="L281" i="15"/>
  <c r="I281" i="15"/>
  <c r="F281" i="15"/>
  <c r="C281" i="15"/>
  <c r="O280" i="15"/>
  <c r="L280" i="15"/>
  <c r="I280" i="15"/>
  <c r="F280" i="15"/>
  <c r="C280" i="15" s="1"/>
  <c r="O279" i="15"/>
  <c r="O278" i="15" s="1"/>
  <c r="L279" i="15"/>
  <c r="I279" i="15"/>
  <c r="C279" i="15" s="1"/>
  <c r="F279" i="15"/>
  <c r="N278" i="15"/>
  <c r="M278" i="15"/>
  <c r="K278" i="15"/>
  <c r="J278" i="15"/>
  <c r="L278" i="15" s="1"/>
  <c r="H278" i="15"/>
  <c r="G278" i="15"/>
  <c r="I278" i="15" s="1"/>
  <c r="F278" i="15"/>
  <c r="C278" i="15" s="1"/>
  <c r="E278" i="15"/>
  <c r="D278" i="15"/>
  <c r="O277" i="15"/>
  <c r="L277" i="15"/>
  <c r="I277" i="15"/>
  <c r="F277" i="15"/>
  <c r="C277" i="15"/>
  <c r="O276" i="15"/>
  <c r="L276" i="15"/>
  <c r="I276" i="15"/>
  <c r="F276" i="15"/>
  <c r="C276" i="15" s="1"/>
  <c r="O275" i="15"/>
  <c r="L275" i="15"/>
  <c r="I275" i="15"/>
  <c r="F275" i="15"/>
  <c r="C275" i="15"/>
  <c r="N274" i="15"/>
  <c r="O274" i="15" s="1"/>
  <c r="M274" i="15"/>
  <c r="L274" i="15"/>
  <c r="K274" i="15"/>
  <c r="K272" i="15" s="1"/>
  <c r="J274" i="15"/>
  <c r="J272" i="15" s="1"/>
  <c r="H274" i="15"/>
  <c r="G274" i="15"/>
  <c r="I274" i="15" s="1"/>
  <c r="E274" i="15"/>
  <c r="D274" i="15"/>
  <c r="F274" i="15" s="1"/>
  <c r="C274" i="15" s="1"/>
  <c r="O273" i="15"/>
  <c r="L273" i="15"/>
  <c r="I273" i="15"/>
  <c r="F273" i="15"/>
  <c r="C273" i="15" s="1"/>
  <c r="N272" i="15"/>
  <c r="M272" i="15"/>
  <c r="O272" i="15" s="1"/>
  <c r="H272" i="15"/>
  <c r="G272" i="15"/>
  <c r="I272" i="15" s="1"/>
  <c r="E272" i="15"/>
  <c r="D272" i="15"/>
  <c r="F272" i="15" s="1"/>
  <c r="N271" i="15"/>
  <c r="M271" i="15"/>
  <c r="O271" i="15" s="1"/>
  <c r="K271" i="15"/>
  <c r="H271" i="15"/>
  <c r="E271" i="15"/>
  <c r="D271" i="15"/>
  <c r="F271" i="15" s="1"/>
  <c r="O270" i="15"/>
  <c r="L270" i="15"/>
  <c r="I270" i="15"/>
  <c r="C270" i="15" s="1"/>
  <c r="F270" i="15"/>
  <c r="O269" i="15"/>
  <c r="L269" i="15"/>
  <c r="C269" i="15" s="1"/>
  <c r="I269" i="15"/>
  <c r="F269" i="15"/>
  <c r="O268" i="15"/>
  <c r="L268" i="15"/>
  <c r="I268" i="15"/>
  <c r="F268" i="15"/>
  <c r="C268" i="15"/>
  <c r="O267" i="15"/>
  <c r="L267" i="15"/>
  <c r="I267" i="15"/>
  <c r="F267" i="15"/>
  <c r="C267" i="15" s="1"/>
  <c r="N266" i="15"/>
  <c r="M266" i="15"/>
  <c r="O266" i="15" s="1"/>
  <c r="K266" i="15"/>
  <c r="J266" i="15"/>
  <c r="L266" i="15" s="1"/>
  <c r="I266" i="15"/>
  <c r="H266" i="15"/>
  <c r="G266" i="15"/>
  <c r="E266" i="15"/>
  <c r="F266" i="15" s="1"/>
  <c r="D266" i="15"/>
  <c r="O265" i="15"/>
  <c r="L265" i="15"/>
  <c r="C265" i="15" s="1"/>
  <c r="I265" i="15"/>
  <c r="F265" i="15"/>
  <c r="O264" i="15"/>
  <c r="L264" i="15"/>
  <c r="I264" i="15"/>
  <c r="F264" i="15"/>
  <c r="C264" i="15"/>
  <c r="O263" i="15"/>
  <c r="L263" i="15"/>
  <c r="I263" i="15"/>
  <c r="F263" i="15"/>
  <c r="C263" i="15" s="1"/>
  <c r="N262" i="15"/>
  <c r="M262" i="15"/>
  <c r="O262" i="15" s="1"/>
  <c r="K262" i="15"/>
  <c r="J262" i="15"/>
  <c r="L262" i="15" s="1"/>
  <c r="I262" i="15"/>
  <c r="H262" i="15"/>
  <c r="G262" i="15"/>
  <c r="E262" i="15"/>
  <c r="F262" i="15" s="1"/>
  <c r="C262" i="15" s="1"/>
  <c r="D262" i="15"/>
  <c r="N261" i="15"/>
  <c r="K261" i="15"/>
  <c r="J261" i="15"/>
  <c r="L261" i="15" s="1"/>
  <c r="H261" i="15"/>
  <c r="G261" i="15"/>
  <c r="I261" i="15" s="1"/>
  <c r="D261" i="15"/>
  <c r="O260" i="15"/>
  <c r="L260" i="15"/>
  <c r="I260" i="15"/>
  <c r="F260" i="15"/>
  <c r="C260" i="15"/>
  <c r="O259" i="15"/>
  <c r="L259" i="15"/>
  <c r="I259" i="15"/>
  <c r="F259" i="15"/>
  <c r="C259" i="15" s="1"/>
  <c r="O258" i="15"/>
  <c r="L258" i="15"/>
  <c r="I258" i="15"/>
  <c r="C258" i="15" s="1"/>
  <c r="F258" i="15"/>
  <c r="O257" i="15"/>
  <c r="L257" i="15"/>
  <c r="C257" i="15" s="1"/>
  <c r="I257" i="15"/>
  <c r="F257" i="15"/>
  <c r="O256" i="15"/>
  <c r="L256" i="15"/>
  <c r="I256" i="15"/>
  <c r="F256" i="15"/>
  <c r="C256" i="15"/>
  <c r="N255" i="15"/>
  <c r="M255" i="15"/>
  <c r="O255" i="15" s="1"/>
  <c r="L255" i="15"/>
  <c r="K255" i="15"/>
  <c r="J255" i="15"/>
  <c r="H255" i="15"/>
  <c r="I255" i="15" s="1"/>
  <c r="G255" i="15"/>
  <c r="E255" i="15"/>
  <c r="D255" i="15"/>
  <c r="F255" i="15" s="1"/>
  <c r="N254" i="15"/>
  <c r="M254" i="15"/>
  <c r="O254" i="15" s="1"/>
  <c r="K254" i="15"/>
  <c r="J254" i="15"/>
  <c r="L254" i="15" s="1"/>
  <c r="G254" i="15"/>
  <c r="E254" i="15"/>
  <c r="O253" i="15"/>
  <c r="L253" i="15"/>
  <c r="C253" i="15" s="1"/>
  <c r="I253" i="15"/>
  <c r="F253" i="15"/>
  <c r="O252" i="15"/>
  <c r="L252" i="15"/>
  <c r="I252" i="15"/>
  <c r="F252" i="15"/>
  <c r="C252" i="15"/>
  <c r="O251" i="15"/>
  <c r="L251" i="15"/>
  <c r="I251" i="15"/>
  <c r="F251" i="15"/>
  <c r="C251" i="15" s="1"/>
  <c r="O250" i="15"/>
  <c r="L250" i="15"/>
  <c r="I250" i="15"/>
  <c r="C250" i="15" s="1"/>
  <c r="F250" i="15"/>
  <c r="N249" i="15"/>
  <c r="O249" i="15" s="1"/>
  <c r="M249" i="15"/>
  <c r="K249" i="15"/>
  <c r="J249" i="15"/>
  <c r="L249" i="15" s="1"/>
  <c r="H249" i="15"/>
  <c r="G249" i="15"/>
  <c r="I249" i="15" s="1"/>
  <c r="F249" i="15"/>
  <c r="E249" i="15"/>
  <c r="D249" i="15"/>
  <c r="O248" i="15"/>
  <c r="L248" i="15"/>
  <c r="I248" i="15"/>
  <c r="F248" i="15"/>
  <c r="C248" i="15"/>
  <c r="O247" i="15"/>
  <c r="L247" i="15"/>
  <c r="I247" i="15"/>
  <c r="F247" i="15"/>
  <c r="C247" i="15" s="1"/>
  <c r="O246" i="15"/>
  <c r="L246" i="15"/>
  <c r="I246" i="15"/>
  <c r="C246" i="15" s="1"/>
  <c r="F246" i="15"/>
  <c r="O245" i="15"/>
  <c r="L245" i="15"/>
  <c r="C245" i="15" s="1"/>
  <c r="I245" i="15"/>
  <c r="F245" i="15"/>
  <c r="O244" i="15"/>
  <c r="L244" i="15"/>
  <c r="I244" i="15"/>
  <c r="F244" i="15"/>
  <c r="C244" i="15"/>
  <c r="O243" i="15"/>
  <c r="L243" i="15"/>
  <c r="I243" i="15"/>
  <c r="F243" i="15"/>
  <c r="C243" i="15" s="1"/>
  <c r="O242" i="15"/>
  <c r="L242" i="15"/>
  <c r="I242" i="15"/>
  <c r="C242" i="15" s="1"/>
  <c r="F242" i="15"/>
  <c r="N241" i="15"/>
  <c r="O241" i="15" s="1"/>
  <c r="M241" i="15"/>
  <c r="K241" i="15"/>
  <c r="J241" i="15"/>
  <c r="L241" i="15" s="1"/>
  <c r="H241" i="15"/>
  <c r="G241" i="15"/>
  <c r="I241" i="15" s="1"/>
  <c r="F241" i="15"/>
  <c r="C241" i="15" s="1"/>
  <c r="E241" i="15"/>
  <c r="D241" i="15"/>
  <c r="O240" i="15"/>
  <c r="L240" i="15"/>
  <c r="I240" i="15"/>
  <c r="F240" i="15"/>
  <c r="C240" i="15"/>
  <c r="O239" i="15"/>
  <c r="L239" i="15"/>
  <c r="I239" i="15"/>
  <c r="F239" i="15"/>
  <c r="C239" i="15" s="1"/>
  <c r="N238" i="15"/>
  <c r="M238" i="15"/>
  <c r="O238" i="15" s="1"/>
  <c r="K238" i="15"/>
  <c r="J238" i="15"/>
  <c r="L238" i="15" s="1"/>
  <c r="I238" i="15"/>
  <c r="H238" i="15"/>
  <c r="G238" i="15"/>
  <c r="E238" i="15"/>
  <c r="F238" i="15" s="1"/>
  <c r="D238" i="15"/>
  <c r="O237" i="15"/>
  <c r="L237" i="15"/>
  <c r="C237" i="15" s="1"/>
  <c r="I237" i="15"/>
  <c r="F237" i="15"/>
  <c r="O236" i="15"/>
  <c r="N236" i="15"/>
  <c r="M236" i="15"/>
  <c r="K236" i="15"/>
  <c r="K234" i="15" s="1"/>
  <c r="K233" i="15" s="1"/>
  <c r="J236" i="15"/>
  <c r="H236" i="15"/>
  <c r="H234" i="15" s="1"/>
  <c r="G236" i="15"/>
  <c r="I236" i="15" s="1"/>
  <c r="E236" i="15"/>
  <c r="D236" i="15"/>
  <c r="F236" i="15" s="1"/>
  <c r="O235" i="15"/>
  <c r="L235" i="15"/>
  <c r="I235" i="15"/>
  <c r="F235" i="15"/>
  <c r="C235" i="15" s="1"/>
  <c r="M234" i="15"/>
  <c r="E234" i="15"/>
  <c r="O232" i="15"/>
  <c r="L232" i="15"/>
  <c r="I232" i="15"/>
  <c r="F232" i="15"/>
  <c r="C232" i="15"/>
  <c r="O231" i="15"/>
  <c r="L231" i="15"/>
  <c r="I231" i="15"/>
  <c r="F231" i="15"/>
  <c r="C231" i="15" s="1"/>
  <c r="N230" i="15"/>
  <c r="M230" i="15"/>
  <c r="O230" i="15" s="1"/>
  <c r="K230" i="15"/>
  <c r="J230" i="15"/>
  <c r="L230" i="15" s="1"/>
  <c r="I230" i="15"/>
  <c r="H230" i="15"/>
  <c r="G230" i="15"/>
  <c r="E230" i="15"/>
  <c r="F230" i="15" s="1"/>
  <c r="C230" i="15" s="1"/>
  <c r="D230" i="15"/>
  <c r="O229" i="15"/>
  <c r="L229" i="15"/>
  <c r="C229" i="15" s="1"/>
  <c r="I229" i="15"/>
  <c r="F229" i="15"/>
  <c r="O228" i="15"/>
  <c r="L228" i="15"/>
  <c r="I228" i="15"/>
  <c r="F228" i="15"/>
  <c r="C228" i="15"/>
  <c r="O227" i="15"/>
  <c r="L227" i="15"/>
  <c r="I227" i="15"/>
  <c r="F227" i="15"/>
  <c r="C227" i="15" s="1"/>
  <c r="O226" i="15"/>
  <c r="L226" i="15"/>
  <c r="I226" i="15"/>
  <c r="C226" i="15" s="1"/>
  <c r="F226" i="15"/>
  <c r="O225" i="15"/>
  <c r="L225" i="15"/>
  <c r="C225" i="15" s="1"/>
  <c r="I225" i="15"/>
  <c r="F225" i="15"/>
  <c r="O224" i="15"/>
  <c r="L224" i="15"/>
  <c r="I224" i="15"/>
  <c r="F224" i="15"/>
  <c r="C224" i="15"/>
  <c r="O223" i="15"/>
  <c r="L223" i="15"/>
  <c r="I223" i="15"/>
  <c r="F223" i="15"/>
  <c r="C223" i="15" s="1"/>
  <c r="O222" i="15"/>
  <c r="L222" i="15"/>
  <c r="I222" i="15"/>
  <c r="C222" i="15" s="1"/>
  <c r="F222" i="15"/>
  <c r="O221" i="15"/>
  <c r="L221" i="15"/>
  <c r="C221" i="15" s="1"/>
  <c r="I221" i="15"/>
  <c r="F221" i="15"/>
  <c r="O220" i="15"/>
  <c r="L220" i="15"/>
  <c r="I220" i="15"/>
  <c r="F220" i="15"/>
  <c r="C220" i="15"/>
  <c r="N219" i="15"/>
  <c r="M219" i="15"/>
  <c r="O219" i="15" s="1"/>
  <c r="L219" i="15"/>
  <c r="K219" i="15"/>
  <c r="J219" i="15"/>
  <c r="H219" i="15"/>
  <c r="I219" i="15" s="1"/>
  <c r="G219" i="15"/>
  <c r="E219" i="15"/>
  <c r="D219" i="15"/>
  <c r="F219" i="15" s="1"/>
  <c r="C219" i="15" s="1"/>
  <c r="O218" i="15"/>
  <c r="L218" i="15"/>
  <c r="I218" i="15"/>
  <c r="C218" i="15" s="1"/>
  <c r="F218" i="15"/>
  <c r="O217" i="15"/>
  <c r="L217" i="15"/>
  <c r="C217" i="15" s="1"/>
  <c r="I217" i="15"/>
  <c r="F217" i="15"/>
  <c r="O216" i="15"/>
  <c r="L216" i="15"/>
  <c r="I216" i="15"/>
  <c r="F216" i="15"/>
  <c r="C216" i="15"/>
  <c r="O215" i="15"/>
  <c r="L215" i="15"/>
  <c r="I215" i="15"/>
  <c r="F215" i="15"/>
  <c r="C215" i="15" s="1"/>
  <c r="O214" i="15"/>
  <c r="L214" i="15"/>
  <c r="I214" i="15"/>
  <c r="C214" i="15" s="1"/>
  <c r="F214" i="15"/>
  <c r="O213" i="15"/>
  <c r="L213" i="15"/>
  <c r="C213" i="15" s="1"/>
  <c r="I213" i="15"/>
  <c r="F213" i="15"/>
  <c r="O212" i="15"/>
  <c r="L212" i="15"/>
  <c r="I212" i="15"/>
  <c r="F212" i="15"/>
  <c r="C212" i="15"/>
  <c r="O211" i="15"/>
  <c r="L211" i="15"/>
  <c r="I211" i="15"/>
  <c r="F211" i="15"/>
  <c r="C211" i="15" s="1"/>
  <c r="O210" i="15"/>
  <c r="L210" i="15"/>
  <c r="I210" i="15"/>
  <c r="C210" i="15" s="1"/>
  <c r="F210" i="15"/>
  <c r="O209" i="15"/>
  <c r="L209" i="15"/>
  <c r="C209" i="15" s="1"/>
  <c r="I209" i="15"/>
  <c r="F209" i="15"/>
  <c r="O208" i="15"/>
  <c r="N208" i="15"/>
  <c r="M208" i="15"/>
  <c r="K208" i="15"/>
  <c r="L208" i="15" s="1"/>
  <c r="J208" i="15"/>
  <c r="H208" i="15"/>
  <c r="G208" i="15"/>
  <c r="I208" i="15" s="1"/>
  <c r="E208" i="15"/>
  <c r="D208" i="15"/>
  <c r="F208" i="15" s="1"/>
  <c r="C208" i="15" s="1"/>
  <c r="N207" i="15"/>
  <c r="M207" i="15"/>
  <c r="O207" i="15" s="1"/>
  <c r="J207" i="15"/>
  <c r="H207" i="15"/>
  <c r="E207" i="15"/>
  <c r="D207" i="15"/>
  <c r="F207" i="15" s="1"/>
  <c r="O206" i="15"/>
  <c r="L206" i="15"/>
  <c r="I206" i="15"/>
  <c r="C206" i="15" s="1"/>
  <c r="F206" i="15"/>
  <c r="O205" i="15"/>
  <c r="L205" i="15"/>
  <c r="C205" i="15" s="1"/>
  <c r="I205" i="15"/>
  <c r="F205" i="15"/>
  <c r="O204" i="15"/>
  <c r="L204" i="15"/>
  <c r="I204" i="15"/>
  <c r="F204" i="15"/>
  <c r="C204" i="15"/>
  <c r="O203" i="15"/>
  <c r="L203" i="15"/>
  <c r="I203" i="15"/>
  <c r="F203" i="15"/>
  <c r="C203" i="15" s="1"/>
  <c r="O202" i="15"/>
  <c r="L202" i="15"/>
  <c r="I202" i="15"/>
  <c r="C202" i="15" s="1"/>
  <c r="F202" i="15"/>
  <c r="N201" i="15"/>
  <c r="N199" i="15" s="1"/>
  <c r="N198" i="15" s="1"/>
  <c r="M201" i="15"/>
  <c r="K201" i="15"/>
  <c r="K199" i="15" s="1"/>
  <c r="J201" i="15"/>
  <c r="L201" i="15" s="1"/>
  <c r="H201" i="15"/>
  <c r="G201" i="15"/>
  <c r="I201" i="15" s="1"/>
  <c r="F201" i="15"/>
  <c r="E201" i="15"/>
  <c r="D201" i="15"/>
  <c r="O200" i="15"/>
  <c r="L200" i="15"/>
  <c r="I200" i="15"/>
  <c r="F200" i="15"/>
  <c r="C200" i="15"/>
  <c r="M199" i="15"/>
  <c r="H199" i="15"/>
  <c r="H198" i="15" s="1"/>
  <c r="E199" i="15"/>
  <c r="D199" i="15"/>
  <c r="F199" i="15" s="1"/>
  <c r="M198" i="15"/>
  <c r="E198" i="15"/>
  <c r="O196" i="15"/>
  <c r="L196" i="15"/>
  <c r="I196" i="15"/>
  <c r="F196" i="15"/>
  <c r="C196" i="15"/>
  <c r="N195" i="15"/>
  <c r="M195" i="15"/>
  <c r="O195" i="15" s="1"/>
  <c r="L195" i="15"/>
  <c r="K195" i="15"/>
  <c r="J195" i="15"/>
  <c r="H195" i="15"/>
  <c r="I195" i="15" s="1"/>
  <c r="G195" i="15"/>
  <c r="E195" i="15"/>
  <c r="D195" i="15"/>
  <c r="F195" i="15" s="1"/>
  <c r="C195" i="15" s="1"/>
  <c r="N194" i="15"/>
  <c r="M194" i="15"/>
  <c r="O194" i="15" s="1"/>
  <c r="K194" i="15"/>
  <c r="J194" i="15"/>
  <c r="L194" i="15" s="1"/>
  <c r="G194" i="15"/>
  <c r="E194" i="15"/>
  <c r="O193" i="15"/>
  <c r="L193" i="15"/>
  <c r="C193" i="15" s="1"/>
  <c r="I193" i="15"/>
  <c r="F193" i="15"/>
  <c r="O192" i="15"/>
  <c r="L192" i="15"/>
  <c r="I192" i="15"/>
  <c r="F192" i="15"/>
  <c r="C192" i="15"/>
  <c r="N191" i="15"/>
  <c r="M191" i="15"/>
  <c r="O191" i="15" s="1"/>
  <c r="L191" i="15"/>
  <c r="K191" i="15"/>
  <c r="J191" i="15"/>
  <c r="H191" i="15"/>
  <c r="I191" i="15" s="1"/>
  <c r="G191" i="15"/>
  <c r="E191" i="15"/>
  <c r="D191" i="15"/>
  <c r="F191" i="15" s="1"/>
  <c r="C191" i="15" s="1"/>
  <c r="N190" i="15"/>
  <c r="M190" i="15"/>
  <c r="O190" i="15" s="1"/>
  <c r="K190" i="15"/>
  <c r="J190" i="15"/>
  <c r="L190" i="15" s="1"/>
  <c r="G190" i="15"/>
  <c r="E190" i="15"/>
  <c r="O189" i="15"/>
  <c r="L189" i="15"/>
  <c r="C189" i="15" s="1"/>
  <c r="I189" i="15"/>
  <c r="F189" i="15"/>
  <c r="O188" i="15"/>
  <c r="L188" i="15"/>
  <c r="I188" i="15"/>
  <c r="F188" i="15"/>
  <c r="C188" i="15"/>
  <c r="N187" i="15"/>
  <c r="M187" i="15"/>
  <c r="O187" i="15" s="1"/>
  <c r="L187" i="15"/>
  <c r="K187" i="15"/>
  <c r="J187" i="15"/>
  <c r="H187" i="15"/>
  <c r="I187" i="15" s="1"/>
  <c r="G187" i="15"/>
  <c r="E187" i="15"/>
  <c r="D187" i="15"/>
  <c r="F187" i="15" s="1"/>
  <c r="C187" i="15" s="1"/>
  <c r="O186" i="15"/>
  <c r="L186" i="15"/>
  <c r="I186" i="15"/>
  <c r="C186" i="15" s="1"/>
  <c r="F186" i="15"/>
  <c r="O185" i="15"/>
  <c r="L185" i="15"/>
  <c r="I185" i="15"/>
  <c r="F185" i="15"/>
  <c r="C185" i="15" s="1"/>
  <c r="O184" i="15"/>
  <c r="L184" i="15"/>
  <c r="I184" i="15"/>
  <c r="F184" i="15"/>
  <c r="C184" i="15"/>
  <c r="O183" i="15"/>
  <c r="L183" i="15"/>
  <c r="I183" i="15"/>
  <c r="F183" i="15"/>
  <c r="C183" i="15" s="1"/>
  <c r="N182" i="15"/>
  <c r="M182" i="15"/>
  <c r="O182" i="15" s="1"/>
  <c r="K182" i="15"/>
  <c r="J182" i="15"/>
  <c r="L182" i="15" s="1"/>
  <c r="I182" i="15"/>
  <c r="H182" i="15"/>
  <c r="G182" i="15"/>
  <c r="E182" i="15"/>
  <c r="F182" i="15" s="1"/>
  <c r="D182" i="15"/>
  <c r="O181" i="15"/>
  <c r="L181" i="15"/>
  <c r="I181" i="15"/>
  <c r="F181" i="15"/>
  <c r="C181" i="15" s="1"/>
  <c r="O180" i="15"/>
  <c r="L180" i="15"/>
  <c r="I180" i="15"/>
  <c r="F180" i="15"/>
  <c r="C180" i="15"/>
  <c r="O179" i="15"/>
  <c r="L179" i="15"/>
  <c r="I179" i="15"/>
  <c r="F179" i="15"/>
  <c r="C179" i="15" s="1"/>
  <c r="N178" i="15"/>
  <c r="M178" i="15"/>
  <c r="O178" i="15" s="1"/>
  <c r="K178" i="15"/>
  <c r="J178" i="15"/>
  <c r="L178" i="15" s="1"/>
  <c r="I178" i="15"/>
  <c r="H178" i="15"/>
  <c r="G178" i="15"/>
  <c r="E178" i="15"/>
  <c r="F178" i="15" s="1"/>
  <c r="C178" i="15" s="1"/>
  <c r="D178" i="15"/>
  <c r="N177" i="15"/>
  <c r="N176" i="15" s="1"/>
  <c r="K177" i="15"/>
  <c r="J177" i="15"/>
  <c r="L177" i="15" s="1"/>
  <c r="H177" i="15"/>
  <c r="G177" i="15"/>
  <c r="I177" i="15" s="1"/>
  <c r="D177" i="15"/>
  <c r="K176" i="15"/>
  <c r="H176" i="15"/>
  <c r="G176" i="15"/>
  <c r="I176" i="15" s="1"/>
  <c r="D176" i="15"/>
  <c r="O175" i="15"/>
  <c r="L175" i="15"/>
  <c r="I175" i="15"/>
  <c r="F175" i="15"/>
  <c r="C175" i="15" s="1"/>
  <c r="O174" i="15"/>
  <c r="L174" i="15"/>
  <c r="I174" i="15"/>
  <c r="C174" i="15" s="1"/>
  <c r="F174" i="15"/>
  <c r="O173" i="15"/>
  <c r="L173" i="15"/>
  <c r="I173" i="15"/>
  <c r="F173" i="15"/>
  <c r="C173" i="15" s="1"/>
  <c r="O172" i="15"/>
  <c r="L172" i="15"/>
  <c r="I172" i="15"/>
  <c r="F172" i="15"/>
  <c r="C172" i="15"/>
  <c r="O171" i="15"/>
  <c r="L171" i="15"/>
  <c r="I171" i="15"/>
  <c r="F171" i="15"/>
  <c r="C171" i="15" s="1"/>
  <c r="O170" i="15"/>
  <c r="L170" i="15"/>
  <c r="I170" i="15"/>
  <c r="C170" i="15" s="1"/>
  <c r="F170" i="15"/>
  <c r="N169" i="15"/>
  <c r="O169" i="15" s="1"/>
  <c r="M169" i="15"/>
  <c r="K169" i="15"/>
  <c r="J169" i="15"/>
  <c r="L169" i="15" s="1"/>
  <c r="H169" i="15"/>
  <c r="H168" i="15" s="1"/>
  <c r="G169" i="15"/>
  <c r="I169" i="15" s="1"/>
  <c r="F169" i="15"/>
  <c r="E169" i="15"/>
  <c r="D169" i="15"/>
  <c r="D168" i="15" s="1"/>
  <c r="F168" i="15" s="1"/>
  <c r="M168" i="15"/>
  <c r="K168" i="15"/>
  <c r="G168" i="15"/>
  <c r="I168" i="15" s="1"/>
  <c r="E168" i="15"/>
  <c r="O167" i="15"/>
  <c r="L167" i="15"/>
  <c r="I167" i="15"/>
  <c r="F167" i="15"/>
  <c r="C167" i="15" s="1"/>
  <c r="O166" i="15"/>
  <c r="L166" i="15"/>
  <c r="I166" i="15"/>
  <c r="C166" i="15" s="1"/>
  <c r="F166" i="15"/>
  <c r="O165" i="15"/>
  <c r="L165" i="15"/>
  <c r="I165" i="15"/>
  <c r="F165" i="15"/>
  <c r="C165" i="15" s="1"/>
  <c r="O164" i="15"/>
  <c r="L164" i="15"/>
  <c r="I164" i="15"/>
  <c r="F164" i="15"/>
  <c r="C164" i="15"/>
  <c r="N163" i="15"/>
  <c r="M163" i="15"/>
  <c r="O163" i="15" s="1"/>
  <c r="L163" i="15"/>
  <c r="K163" i="15"/>
  <c r="J163" i="15"/>
  <c r="H163" i="15"/>
  <c r="I163" i="15" s="1"/>
  <c r="G163" i="15"/>
  <c r="E163" i="15"/>
  <c r="D163" i="15"/>
  <c r="F163" i="15" s="1"/>
  <c r="O162" i="15"/>
  <c r="L162" i="15"/>
  <c r="I162" i="15"/>
  <c r="C162" i="15" s="1"/>
  <c r="F162" i="15"/>
  <c r="O161" i="15"/>
  <c r="L161" i="15"/>
  <c r="I161" i="15"/>
  <c r="F161" i="15"/>
  <c r="C161" i="15" s="1"/>
  <c r="O160" i="15"/>
  <c r="L160" i="15"/>
  <c r="I160" i="15"/>
  <c r="F160" i="15"/>
  <c r="C160" i="15"/>
  <c r="O159" i="15"/>
  <c r="L159" i="15"/>
  <c r="I159" i="15"/>
  <c r="F159" i="15"/>
  <c r="C159" i="15" s="1"/>
  <c r="O158" i="15"/>
  <c r="L158" i="15"/>
  <c r="I158" i="15"/>
  <c r="C158" i="15" s="1"/>
  <c r="F158" i="15"/>
  <c r="O157" i="15"/>
  <c r="L157" i="15"/>
  <c r="I157" i="15"/>
  <c r="F157" i="15"/>
  <c r="C157" i="15" s="1"/>
  <c r="O156" i="15"/>
  <c r="L156" i="15"/>
  <c r="I156" i="15"/>
  <c r="F156" i="15"/>
  <c r="C156" i="15"/>
  <c r="O155" i="15"/>
  <c r="L155" i="15"/>
  <c r="I155" i="15"/>
  <c r="F155" i="15"/>
  <c r="C155" i="15" s="1"/>
  <c r="N154" i="15"/>
  <c r="M154" i="15"/>
  <c r="O154" i="15" s="1"/>
  <c r="K154" i="15"/>
  <c r="J154" i="15"/>
  <c r="L154" i="15" s="1"/>
  <c r="I154" i="15"/>
  <c r="H154" i="15"/>
  <c r="G154" i="15"/>
  <c r="E154" i="15"/>
  <c r="F154" i="15" s="1"/>
  <c r="C154" i="15" s="1"/>
  <c r="D154" i="15"/>
  <c r="O153" i="15"/>
  <c r="L153" i="15"/>
  <c r="I153" i="15"/>
  <c r="F153" i="15"/>
  <c r="C153" i="15" s="1"/>
  <c r="O152" i="15"/>
  <c r="L152" i="15"/>
  <c r="I152" i="15"/>
  <c r="F152" i="15"/>
  <c r="C152" i="15"/>
  <c r="O151" i="15"/>
  <c r="L151" i="15"/>
  <c r="I151" i="15"/>
  <c r="F151" i="15"/>
  <c r="C151" i="15" s="1"/>
  <c r="O150" i="15"/>
  <c r="L150" i="15"/>
  <c r="I150" i="15"/>
  <c r="C150" i="15" s="1"/>
  <c r="F150" i="15"/>
  <c r="O149" i="15"/>
  <c r="L149" i="15"/>
  <c r="I149" i="15"/>
  <c r="F149" i="15"/>
  <c r="C149" i="15" s="1"/>
  <c r="O148" i="15"/>
  <c r="L148" i="15"/>
  <c r="I148" i="15"/>
  <c r="F148" i="15"/>
  <c r="C148" i="15"/>
  <c r="N147" i="15"/>
  <c r="M147" i="15"/>
  <c r="O147" i="15" s="1"/>
  <c r="L147" i="15"/>
  <c r="K147" i="15"/>
  <c r="J147" i="15"/>
  <c r="H147" i="15"/>
  <c r="I147" i="15" s="1"/>
  <c r="G147" i="15"/>
  <c r="E147" i="15"/>
  <c r="D147" i="15"/>
  <c r="F147" i="15" s="1"/>
  <c r="C147" i="15" s="1"/>
  <c r="O146" i="15"/>
  <c r="L146" i="15"/>
  <c r="I146" i="15"/>
  <c r="C146" i="15" s="1"/>
  <c r="F146" i="15"/>
  <c r="O145" i="15"/>
  <c r="L145" i="15"/>
  <c r="I145" i="15"/>
  <c r="F145" i="15"/>
  <c r="C145" i="15" s="1"/>
  <c r="O144" i="15"/>
  <c r="N144" i="15"/>
  <c r="M144" i="15"/>
  <c r="K144" i="15"/>
  <c r="L144" i="15" s="1"/>
  <c r="J144" i="15"/>
  <c r="H144" i="15"/>
  <c r="G144" i="15"/>
  <c r="I144" i="15" s="1"/>
  <c r="E144" i="15"/>
  <c r="D144" i="15"/>
  <c r="F144" i="15" s="1"/>
  <c r="O143" i="15"/>
  <c r="L143" i="15"/>
  <c r="I143" i="15"/>
  <c r="F143" i="15"/>
  <c r="C143" i="15" s="1"/>
  <c r="O142" i="15"/>
  <c r="L142" i="15"/>
  <c r="I142" i="15"/>
  <c r="C142" i="15" s="1"/>
  <c r="F142" i="15"/>
  <c r="O141" i="15"/>
  <c r="L141" i="15"/>
  <c r="I141" i="15"/>
  <c r="F141" i="15"/>
  <c r="C141" i="15" s="1"/>
  <c r="O140" i="15"/>
  <c r="L140" i="15"/>
  <c r="I140" i="15"/>
  <c r="F140" i="15"/>
  <c r="C140" i="15"/>
  <c r="N139" i="15"/>
  <c r="M139" i="15"/>
  <c r="O139" i="15" s="1"/>
  <c r="L139" i="15"/>
  <c r="K139" i="15"/>
  <c r="J139" i="15"/>
  <c r="H139" i="15"/>
  <c r="I139" i="15" s="1"/>
  <c r="G139" i="15"/>
  <c r="E139" i="15"/>
  <c r="D139" i="15"/>
  <c r="F139" i="15" s="1"/>
  <c r="C139" i="15" s="1"/>
  <c r="O138" i="15"/>
  <c r="L138" i="15"/>
  <c r="I138" i="15"/>
  <c r="C138" i="15" s="1"/>
  <c r="F138" i="15"/>
  <c r="O137" i="15"/>
  <c r="L137" i="15"/>
  <c r="I137" i="15"/>
  <c r="F137" i="15"/>
  <c r="C137" i="15" s="1"/>
  <c r="O136" i="15"/>
  <c r="L136" i="15"/>
  <c r="I136" i="15"/>
  <c r="F136" i="15"/>
  <c r="C136" i="15"/>
  <c r="O135" i="15"/>
  <c r="L135" i="15"/>
  <c r="I135" i="15"/>
  <c r="F135" i="15"/>
  <c r="C135" i="15" s="1"/>
  <c r="N134" i="15"/>
  <c r="M134" i="15"/>
  <c r="O134" i="15" s="1"/>
  <c r="K134" i="15"/>
  <c r="K133" i="15" s="1"/>
  <c r="J134" i="15"/>
  <c r="L134" i="15" s="1"/>
  <c r="I134" i="15"/>
  <c r="H134" i="15"/>
  <c r="G134" i="15"/>
  <c r="G133" i="15" s="1"/>
  <c r="I133" i="15" s="1"/>
  <c r="E134" i="15"/>
  <c r="F134" i="15" s="1"/>
  <c r="C134" i="15" s="1"/>
  <c r="D134" i="15"/>
  <c r="N133" i="15"/>
  <c r="J133" i="15"/>
  <c r="L133" i="15" s="1"/>
  <c r="H133" i="15"/>
  <c r="D133" i="15"/>
  <c r="O132" i="15"/>
  <c r="L132" i="15"/>
  <c r="I132" i="15"/>
  <c r="F132" i="15"/>
  <c r="C132" i="15"/>
  <c r="N131" i="15"/>
  <c r="M131" i="15"/>
  <c r="O131" i="15" s="1"/>
  <c r="L131" i="15"/>
  <c r="K131" i="15"/>
  <c r="J131" i="15"/>
  <c r="H131" i="15"/>
  <c r="I131" i="15" s="1"/>
  <c r="G131" i="15"/>
  <c r="E131" i="15"/>
  <c r="D131" i="15"/>
  <c r="F131" i="15" s="1"/>
  <c r="C131" i="15" s="1"/>
  <c r="O130" i="15"/>
  <c r="L130" i="15"/>
  <c r="I130" i="15"/>
  <c r="C130" i="15" s="1"/>
  <c r="F130" i="15"/>
  <c r="O129" i="15"/>
  <c r="L129" i="15"/>
  <c r="I129" i="15"/>
  <c r="F129" i="15"/>
  <c r="C129" i="15" s="1"/>
  <c r="O128" i="15"/>
  <c r="L128" i="15"/>
  <c r="I128" i="15"/>
  <c r="F128" i="15"/>
  <c r="C128" i="15"/>
  <c r="O127" i="15"/>
  <c r="L127" i="15"/>
  <c r="I127" i="15"/>
  <c r="F127" i="15"/>
  <c r="C127" i="15" s="1"/>
  <c r="O126" i="15"/>
  <c r="L126" i="15"/>
  <c r="I126" i="15"/>
  <c r="C126" i="15" s="1"/>
  <c r="F126" i="15"/>
  <c r="N125" i="15"/>
  <c r="O125" i="15" s="1"/>
  <c r="M125" i="15"/>
  <c r="K125" i="15"/>
  <c r="J125" i="15"/>
  <c r="L125" i="15" s="1"/>
  <c r="H125" i="15"/>
  <c r="G125" i="15"/>
  <c r="I125" i="15" s="1"/>
  <c r="F125" i="15"/>
  <c r="C125" i="15" s="1"/>
  <c r="E125" i="15"/>
  <c r="D125" i="15"/>
  <c r="O124" i="15"/>
  <c r="L124" i="15"/>
  <c r="I124" i="15"/>
  <c r="F124" i="15"/>
  <c r="C124" i="15"/>
  <c r="O123" i="15"/>
  <c r="L123" i="15"/>
  <c r="I123" i="15"/>
  <c r="F123" i="15"/>
  <c r="C123" i="15" s="1"/>
  <c r="O122" i="15"/>
  <c r="L122" i="15"/>
  <c r="I122" i="15"/>
  <c r="C122" i="15" s="1"/>
  <c r="F122" i="15"/>
  <c r="O121" i="15"/>
  <c r="L121" i="15"/>
  <c r="I121" i="15"/>
  <c r="F121" i="15"/>
  <c r="C121" i="15" s="1"/>
  <c r="O120" i="15"/>
  <c r="L120" i="15"/>
  <c r="I120" i="15"/>
  <c r="F120" i="15"/>
  <c r="C120" i="15"/>
  <c r="N119" i="15"/>
  <c r="M119" i="15"/>
  <c r="O119" i="15" s="1"/>
  <c r="L119" i="15"/>
  <c r="K119" i="15"/>
  <c r="J119" i="15"/>
  <c r="H119" i="15"/>
  <c r="I119" i="15" s="1"/>
  <c r="G119" i="15"/>
  <c r="E119" i="15"/>
  <c r="D119" i="15"/>
  <c r="F119" i="15" s="1"/>
  <c r="C119" i="15" s="1"/>
  <c r="O118" i="15"/>
  <c r="L118" i="15"/>
  <c r="I118" i="15"/>
  <c r="C118" i="15" s="1"/>
  <c r="F118" i="15"/>
  <c r="O117" i="15"/>
  <c r="L117" i="15"/>
  <c r="I117" i="15"/>
  <c r="F117" i="15"/>
  <c r="C117" i="15" s="1"/>
  <c r="O116" i="15"/>
  <c r="L116" i="15"/>
  <c r="I116" i="15"/>
  <c r="F116" i="15"/>
  <c r="C116" i="15"/>
  <c r="N115" i="15"/>
  <c r="M115" i="15"/>
  <c r="O115" i="15" s="1"/>
  <c r="K115" i="15"/>
  <c r="J115" i="15"/>
  <c r="L115" i="15" s="1"/>
  <c r="H115" i="15"/>
  <c r="I115" i="15" s="1"/>
  <c r="G115" i="15"/>
  <c r="E115" i="15"/>
  <c r="D115" i="15"/>
  <c r="F115" i="15" s="1"/>
  <c r="O114" i="15"/>
  <c r="L114" i="15"/>
  <c r="I114" i="15"/>
  <c r="F114" i="15"/>
  <c r="C114" i="15"/>
  <c r="O113" i="15"/>
  <c r="L113" i="15"/>
  <c r="I113" i="15"/>
  <c r="F113" i="15"/>
  <c r="C113" i="15" s="1"/>
  <c r="O112" i="15"/>
  <c r="L112" i="15"/>
  <c r="I112" i="15"/>
  <c r="C112" i="15" s="1"/>
  <c r="F112" i="15"/>
  <c r="O111" i="15"/>
  <c r="L111" i="15"/>
  <c r="I111" i="15"/>
  <c r="F111" i="15"/>
  <c r="C111" i="15" s="1"/>
  <c r="O110" i="15"/>
  <c r="L110" i="15"/>
  <c r="I110" i="15"/>
  <c r="F110" i="15"/>
  <c r="C110" i="15"/>
  <c r="O109" i="15"/>
  <c r="L109" i="15"/>
  <c r="I109" i="15"/>
  <c r="F109" i="15"/>
  <c r="C109" i="15" s="1"/>
  <c r="O108" i="15"/>
  <c r="L108" i="15"/>
  <c r="I108" i="15"/>
  <c r="C108" i="15" s="1"/>
  <c r="F108" i="15"/>
  <c r="O107" i="15"/>
  <c r="L107" i="15"/>
  <c r="I107" i="15"/>
  <c r="F107" i="15"/>
  <c r="C107" i="15" s="1"/>
  <c r="O106" i="15"/>
  <c r="N106" i="15"/>
  <c r="M106" i="15"/>
  <c r="K106" i="15"/>
  <c r="J106" i="15"/>
  <c r="L106" i="15" s="1"/>
  <c r="H106" i="15"/>
  <c r="G106" i="15"/>
  <c r="I106" i="15" s="1"/>
  <c r="E106" i="15"/>
  <c r="F106" i="15" s="1"/>
  <c r="C106" i="15" s="1"/>
  <c r="D106" i="15"/>
  <c r="O105" i="15"/>
  <c r="L105" i="15"/>
  <c r="I105" i="15"/>
  <c r="F105" i="15"/>
  <c r="C105" i="15" s="1"/>
  <c r="O104" i="15"/>
  <c r="L104" i="15"/>
  <c r="I104" i="15"/>
  <c r="C104" i="15" s="1"/>
  <c r="F104" i="15"/>
  <c r="O103" i="15"/>
  <c r="L103" i="15"/>
  <c r="I103" i="15"/>
  <c r="F103" i="15"/>
  <c r="C103" i="15" s="1"/>
  <c r="O102" i="15"/>
  <c r="L102" i="15"/>
  <c r="I102" i="15"/>
  <c r="F102" i="15"/>
  <c r="C102" i="15"/>
  <c r="O101" i="15"/>
  <c r="L101" i="15"/>
  <c r="I101" i="15"/>
  <c r="F101" i="15"/>
  <c r="C101" i="15" s="1"/>
  <c r="O100" i="15"/>
  <c r="L100" i="15"/>
  <c r="I100" i="15"/>
  <c r="C100" i="15" s="1"/>
  <c r="F100" i="15"/>
  <c r="O99" i="15"/>
  <c r="L99" i="15"/>
  <c r="I99" i="15"/>
  <c r="F99" i="15"/>
  <c r="C99" i="15" s="1"/>
  <c r="O98" i="15"/>
  <c r="N98" i="15"/>
  <c r="M98" i="15"/>
  <c r="K98" i="15"/>
  <c r="J98" i="15"/>
  <c r="L98" i="15" s="1"/>
  <c r="H98" i="15"/>
  <c r="G98" i="15"/>
  <c r="I98" i="15" s="1"/>
  <c r="E98" i="15"/>
  <c r="F98" i="15" s="1"/>
  <c r="D98" i="15"/>
  <c r="O97" i="15"/>
  <c r="L97" i="15"/>
  <c r="I97" i="15"/>
  <c r="F97" i="15"/>
  <c r="C97" i="15" s="1"/>
  <c r="O96" i="15"/>
  <c r="L96" i="15"/>
  <c r="I96" i="15"/>
  <c r="C96" i="15" s="1"/>
  <c r="F96" i="15"/>
  <c r="O95" i="15"/>
  <c r="L95" i="15"/>
  <c r="I95" i="15"/>
  <c r="F95" i="15"/>
  <c r="C95" i="15" s="1"/>
  <c r="O94" i="15"/>
  <c r="L94" i="15"/>
  <c r="I94" i="15"/>
  <c r="F94" i="15"/>
  <c r="C94" i="15"/>
  <c r="O93" i="15"/>
  <c r="L93" i="15"/>
  <c r="I93" i="15"/>
  <c r="F93" i="15"/>
  <c r="C93" i="15" s="1"/>
  <c r="N92" i="15"/>
  <c r="M92" i="15"/>
  <c r="O92" i="15" s="1"/>
  <c r="K92" i="15"/>
  <c r="L92" i="15" s="1"/>
  <c r="J92" i="15"/>
  <c r="I92" i="15"/>
  <c r="H92" i="15"/>
  <c r="G92" i="15"/>
  <c r="E92" i="15"/>
  <c r="D92" i="15"/>
  <c r="F92" i="15" s="1"/>
  <c r="C92" i="15" s="1"/>
  <c r="O91" i="15"/>
  <c r="L91" i="15"/>
  <c r="I91" i="15"/>
  <c r="F91" i="15"/>
  <c r="C91" i="15" s="1"/>
  <c r="O90" i="15"/>
  <c r="L90" i="15"/>
  <c r="I90" i="15"/>
  <c r="F90" i="15"/>
  <c r="C90" i="15"/>
  <c r="O89" i="15"/>
  <c r="L89" i="15"/>
  <c r="I89" i="15"/>
  <c r="F89" i="15"/>
  <c r="C89" i="15" s="1"/>
  <c r="O88" i="15"/>
  <c r="L88" i="15"/>
  <c r="I88" i="15"/>
  <c r="C88" i="15" s="1"/>
  <c r="F88" i="15"/>
  <c r="N87" i="15"/>
  <c r="N86" i="15" s="1"/>
  <c r="O86" i="15" s="1"/>
  <c r="M87" i="15"/>
  <c r="O87" i="15" s="1"/>
  <c r="K87" i="15"/>
  <c r="J87" i="15"/>
  <c r="J86" i="15" s="1"/>
  <c r="L86" i="15" s="1"/>
  <c r="H87" i="15"/>
  <c r="I87" i="15" s="1"/>
  <c r="G87" i="15"/>
  <c r="F87" i="15"/>
  <c r="E87" i="15"/>
  <c r="D87" i="15"/>
  <c r="D86" i="15" s="1"/>
  <c r="F86" i="15" s="1"/>
  <c r="M86" i="15"/>
  <c r="K86" i="15"/>
  <c r="G86" i="15"/>
  <c r="E86" i="15"/>
  <c r="O85" i="15"/>
  <c r="L85" i="15"/>
  <c r="I85" i="15"/>
  <c r="F85" i="15"/>
  <c r="C85" i="15" s="1"/>
  <c r="O84" i="15"/>
  <c r="L84" i="15"/>
  <c r="I84" i="15"/>
  <c r="C84" i="15" s="1"/>
  <c r="F84" i="15"/>
  <c r="N83" i="15"/>
  <c r="M83" i="15"/>
  <c r="O83" i="15" s="1"/>
  <c r="K83" i="15"/>
  <c r="J83" i="15"/>
  <c r="L83" i="15" s="1"/>
  <c r="H83" i="15"/>
  <c r="I83" i="15" s="1"/>
  <c r="G83" i="15"/>
  <c r="F83" i="15"/>
  <c r="E83" i="15"/>
  <c r="D83" i="15"/>
  <c r="O82" i="15"/>
  <c r="L82" i="15"/>
  <c r="I82" i="15"/>
  <c r="F82" i="15"/>
  <c r="C82" i="15"/>
  <c r="O81" i="15"/>
  <c r="L81" i="15"/>
  <c r="I81" i="15"/>
  <c r="F81" i="15"/>
  <c r="C81" i="15" s="1"/>
  <c r="N80" i="15"/>
  <c r="M80" i="15"/>
  <c r="M79" i="15" s="1"/>
  <c r="K80" i="15"/>
  <c r="L80" i="15" s="1"/>
  <c r="J80" i="15"/>
  <c r="I80" i="15"/>
  <c r="H80" i="15"/>
  <c r="G80" i="15"/>
  <c r="G79" i="15" s="1"/>
  <c r="E80" i="15"/>
  <c r="E79" i="15" s="1"/>
  <c r="D80" i="15"/>
  <c r="F80" i="15" s="1"/>
  <c r="N79" i="15"/>
  <c r="J79" i="15"/>
  <c r="H79" i="15"/>
  <c r="D79" i="15"/>
  <c r="O77" i="15"/>
  <c r="L77" i="15"/>
  <c r="I77" i="15"/>
  <c r="F77" i="15"/>
  <c r="C77" i="15" s="1"/>
  <c r="O76" i="15"/>
  <c r="L76" i="15"/>
  <c r="I76" i="15"/>
  <c r="C76" i="15" s="1"/>
  <c r="F76" i="15"/>
  <c r="O75" i="15"/>
  <c r="L75" i="15"/>
  <c r="I75" i="15"/>
  <c r="F75" i="15"/>
  <c r="C75" i="15" s="1"/>
  <c r="O74" i="15"/>
  <c r="L74" i="15"/>
  <c r="I74" i="15"/>
  <c r="F74" i="15"/>
  <c r="C74" i="15"/>
  <c r="O73" i="15"/>
  <c r="L73" i="15"/>
  <c r="I73" i="15"/>
  <c r="F73" i="15"/>
  <c r="C73" i="15" s="1"/>
  <c r="N72" i="15"/>
  <c r="M72" i="15"/>
  <c r="O72" i="15" s="1"/>
  <c r="K72" i="15"/>
  <c r="L72" i="15" s="1"/>
  <c r="J72" i="15"/>
  <c r="I72" i="15"/>
  <c r="H72" i="15"/>
  <c r="H70" i="15" s="1"/>
  <c r="G72" i="15"/>
  <c r="E72" i="15"/>
  <c r="E70" i="15" s="1"/>
  <c r="D72" i="15"/>
  <c r="F72" i="15" s="1"/>
  <c r="C72" i="15" s="1"/>
  <c r="O71" i="15"/>
  <c r="L71" i="15"/>
  <c r="I71" i="15"/>
  <c r="F71" i="15"/>
  <c r="C71" i="15" s="1"/>
  <c r="N70" i="15"/>
  <c r="K70" i="15"/>
  <c r="J70" i="15"/>
  <c r="L70" i="15" s="1"/>
  <c r="G70" i="15"/>
  <c r="I70" i="15" s="1"/>
  <c r="O69" i="15"/>
  <c r="L69" i="15"/>
  <c r="I69" i="15"/>
  <c r="F69" i="15"/>
  <c r="C69" i="15" s="1"/>
  <c r="O68" i="15"/>
  <c r="L68" i="15"/>
  <c r="I68" i="15"/>
  <c r="C68" i="15" s="1"/>
  <c r="F68" i="15"/>
  <c r="O67" i="15"/>
  <c r="L67" i="15"/>
  <c r="I67" i="15"/>
  <c r="F67" i="15"/>
  <c r="C67" i="15" s="1"/>
  <c r="O66" i="15"/>
  <c r="L66" i="15"/>
  <c r="I66" i="15"/>
  <c r="F66" i="15"/>
  <c r="C66" i="15"/>
  <c r="O65" i="15"/>
  <c r="L65" i="15"/>
  <c r="I65" i="15"/>
  <c r="F65" i="15"/>
  <c r="C65" i="15" s="1"/>
  <c r="O64" i="15"/>
  <c r="L64" i="15"/>
  <c r="I64" i="15"/>
  <c r="C64" i="15" s="1"/>
  <c r="F64" i="15"/>
  <c r="O63" i="15"/>
  <c r="L63" i="15"/>
  <c r="I63" i="15"/>
  <c r="F63" i="15"/>
  <c r="C63" i="15" s="1"/>
  <c r="O62" i="15"/>
  <c r="L62" i="15"/>
  <c r="I62" i="15"/>
  <c r="F62" i="15"/>
  <c r="C62" i="15"/>
  <c r="N61" i="15"/>
  <c r="O61" i="15" s="1"/>
  <c r="M61" i="15"/>
  <c r="L61" i="15"/>
  <c r="K61" i="15"/>
  <c r="J61" i="15"/>
  <c r="H61" i="15"/>
  <c r="H57" i="15" s="1"/>
  <c r="H56" i="15" s="1"/>
  <c r="G61" i="15"/>
  <c r="E61" i="15"/>
  <c r="D61" i="15"/>
  <c r="F61" i="15" s="1"/>
  <c r="O60" i="15"/>
  <c r="L60" i="15"/>
  <c r="I60" i="15"/>
  <c r="C60" i="15" s="1"/>
  <c r="F60" i="15"/>
  <c r="O59" i="15"/>
  <c r="L59" i="15"/>
  <c r="I59" i="15"/>
  <c r="F59" i="15"/>
  <c r="O58" i="15"/>
  <c r="N58" i="15"/>
  <c r="M58" i="15"/>
  <c r="M57" i="15" s="1"/>
  <c r="O57" i="15" s="1"/>
  <c r="K58" i="15"/>
  <c r="K57" i="15" s="1"/>
  <c r="J58" i="15"/>
  <c r="L58" i="15" s="1"/>
  <c r="H58" i="15"/>
  <c r="G58" i="15"/>
  <c r="E58" i="15"/>
  <c r="F58" i="15" s="1"/>
  <c r="D58" i="15"/>
  <c r="N57" i="15"/>
  <c r="N56" i="15" s="1"/>
  <c r="L57" i="15"/>
  <c r="J57" i="15"/>
  <c r="J56" i="15" s="1"/>
  <c r="L56" i="15" s="1"/>
  <c r="D57" i="15"/>
  <c r="K56" i="15"/>
  <c r="O50" i="15"/>
  <c r="C50" i="15" s="1"/>
  <c r="O49" i="15"/>
  <c r="C49" i="15" s="1"/>
  <c r="N48" i="15"/>
  <c r="M48" i="15"/>
  <c r="L47" i="15"/>
  <c r="I47" i="15"/>
  <c r="F47" i="15"/>
  <c r="C47" i="15" s="1"/>
  <c r="L46" i="15"/>
  <c r="K46" i="15"/>
  <c r="J46" i="15"/>
  <c r="H46" i="15"/>
  <c r="I46" i="15" s="1"/>
  <c r="G46" i="15"/>
  <c r="E46" i="15"/>
  <c r="D46" i="15"/>
  <c r="F46" i="15" s="1"/>
  <c r="C46" i="15" s="1"/>
  <c r="F45" i="15"/>
  <c r="C45" i="15" s="1"/>
  <c r="L44" i="15"/>
  <c r="C44" i="15" s="1"/>
  <c r="L43" i="15"/>
  <c r="C43" i="15" s="1"/>
  <c r="L42" i="15"/>
  <c r="C42" i="15" s="1"/>
  <c r="L41" i="15"/>
  <c r="C41" i="15" s="1"/>
  <c r="K40" i="15"/>
  <c r="J40" i="15"/>
  <c r="L40" i="15" s="1"/>
  <c r="C40" i="15" s="1"/>
  <c r="L39" i="15"/>
  <c r="C39" i="15" s="1"/>
  <c r="L38" i="15"/>
  <c r="C38" i="15" s="1"/>
  <c r="K37" i="15"/>
  <c r="J37" i="15"/>
  <c r="L37" i="15" s="1"/>
  <c r="C37" i="15" s="1"/>
  <c r="L36" i="15"/>
  <c r="C36" i="15" s="1"/>
  <c r="K35" i="15"/>
  <c r="J35" i="15"/>
  <c r="L35" i="15" s="1"/>
  <c r="C35" i="15" s="1"/>
  <c r="L34" i="15"/>
  <c r="C34" i="15" s="1"/>
  <c r="L33" i="15"/>
  <c r="C33" i="15" s="1"/>
  <c r="L32" i="15"/>
  <c r="C32" i="15" s="1"/>
  <c r="L31" i="15"/>
  <c r="C31" i="15" s="1"/>
  <c r="K31" i="15"/>
  <c r="J31" i="15"/>
  <c r="K30" i="15"/>
  <c r="F29" i="15"/>
  <c r="C29" i="15" s="1"/>
  <c r="I28" i="15"/>
  <c r="F28" i="15"/>
  <c r="C28" i="15"/>
  <c r="O27" i="15"/>
  <c r="L27" i="15"/>
  <c r="I27" i="15"/>
  <c r="F27" i="15"/>
  <c r="C27" i="15" s="1"/>
  <c r="O26" i="15"/>
  <c r="L26" i="15"/>
  <c r="I26" i="15"/>
  <c r="F26" i="15"/>
  <c r="C26" i="15" s="1"/>
  <c r="N25" i="15"/>
  <c r="N290" i="15" s="1"/>
  <c r="N289" i="15" s="1"/>
  <c r="M25" i="15"/>
  <c r="M290" i="15" s="1"/>
  <c r="K25" i="15"/>
  <c r="K290" i="15" s="1"/>
  <c r="K289" i="15" s="1"/>
  <c r="J25" i="15"/>
  <c r="J290" i="15" s="1"/>
  <c r="I25" i="15"/>
  <c r="H25" i="15"/>
  <c r="H290" i="15" s="1"/>
  <c r="H289" i="15" s="1"/>
  <c r="G25" i="15"/>
  <c r="G290" i="15" s="1"/>
  <c r="F25" i="15"/>
  <c r="E25" i="15"/>
  <c r="E290" i="15" s="1"/>
  <c r="E289" i="15" s="1"/>
  <c r="D25" i="15"/>
  <c r="D290" i="15" s="1"/>
  <c r="N24" i="15"/>
  <c r="K24" i="15"/>
  <c r="G24" i="15"/>
  <c r="O299" i="14"/>
  <c r="L299" i="14"/>
  <c r="I299" i="14"/>
  <c r="F299" i="14"/>
  <c r="C299" i="14" s="1"/>
  <c r="O298" i="14"/>
  <c r="L298" i="14"/>
  <c r="I298" i="14"/>
  <c r="F298" i="14"/>
  <c r="C298" i="14" s="1"/>
  <c r="O297" i="14"/>
  <c r="L297" i="14"/>
  <c r="I297" i="14"/>
  <c r="F297" i="14"/>
  <c r="C297" i="14" s="1"/>
  <c r="O296" i="14"/>
  <c r="L296" i="14"/>
  <c r="I296" i="14"/>
  <c r="F296" i="14"/>
  <c r="C296" i="14"/>
  <c r="O295" i="14"/>
  <c r="L295" i="14"/>
  <c r="I295" i="14"/>
  <c r="F295" i="14"/>
  <c r="C295" i="14" s="1"/>
  <c r="O294" i="14"/>
  <c r="L294" i="14"/>
  <c r="I294" i="14"/>
  <c r="F294" i="14"/>
  <c r="C294" i="14" s="1"/>
  <c r="O293" i="14"/>
  <c r="L293" i="14"/>
  <c r="I293" i="14"/>
  <c r="F293" i="14"/>
  <c r="C293" i="14" s="1"/>
  <c r="O292" i="14"/>
  <c r="L292" i="14"/>
  <c r="I292" i="14"/>
  <c r="F292" i="14"/>
  <c r="C292" i="14"/>
  <c r="O291" i="14"/>
  <c r="N291" i="14"/>
  <c r="M291" i="14"/>
  <c r="L291" i="14"/>
  <c r="K291" i="14"/>
  <c r="J291" i="14"/>
  <c r="H291" i="14"/>
  <c r="G291" i="14"/>
  <c r="I291" i="14" s="1"/>
  <c r="E291" i="14"/>
  <c r="D291" i="14"/>
  <c r="F291" i="14" s="1"/>
  <c r="O286" i="14"/>
  <c r="L286" i="14"/>
  <c r="I286" i="14"/>
  <c r="F286" i="14"/>
  <c r="C286" i="14" s="1"/>
  <c r="O285" i="14"/>
  <c r="L285" i="14"/>
  <c r="I285" i="14"/>
  <c r="F285" i="14"/>
  <c r="C285" i="14" s="1"/>
  <c r="O284" i="14"/>
  <c r="N284" i="14"/>
  <c r="M284" i="14"/>
  <c r="K284" i="14"/>
  <c r="J284" i="14"/>
  <c r="L284" i="14" s="1"/>
  <c r="H284" i="14"/>
  <c r="G284" i="14"/>
  <c r="F284" i="14"/>
  <c r="E284" i="14"/>
  <c r="D284" i="14"/>
  <c r="O283" i="14"/>
  <c r="L283" i="14"/>
  <c r="I283" i="14"/>
  <c r="F283" i="14"/>
  <c r="C283" i="14" s="1"/>
  <c r="N282" i="14"/>
  <c r="M282" i="14"/>
  <c r="O282" i="14" s="1"/>
  <c r="L282" i="14"/>
  <c r="K282" i="14"/>
  <c r="J282" i="14"/>
  <c r="I282" i="14"/>
  <c r="H282" i="14"/>
  <c r="G282" i="14"/>
  <c r="E282" i="14"/>
  <c r="D282" i="14"/>
  <c r="F282" i="14" s="1"/>
  <c r="C282" i="14" s="1"/>
  <c r="O281" i="14"/>
  <c r="L281" i="14"/>
  <c r="I281" i="14"/>
  <c r="F281" i="14"/>
  <c r="C281" i="14" s="1"/>
  <c r="O280" i="14"/>
  <c r="L280" i="14"/>
  <c r="I280" i="14"/>
  <c r="F280" i="14"/>
  <c r="C280" i="14"/>
  <c r="O279" i="14"/>
  <c r="O278" i="14" s="1"/>
  <c r="L279" i="14"/>
  <c r="I279" i="14"/>
  <c r="F279" i="14"/>
  <c r="C279" i="14" s="1"/>
  <c r="N278" i="14"/>
  <c r="M278" i="14"/>
  <c r="L278" i="14"/>
  <c r="K278" i="14"/>
  <c r="J278" i="14"/>
  <c r="I278" i="14"/>
  <c r="H278" i="14"/>
  <c r="G278" i="14"/>
  <c r="E278" i="14"/>
  <c r="D278" i="14"/>
  <c r="F278" i="14" s="1"/>
  <c r="C278" i="14" s="1"/>
  <c r="O277" i="14"/>
  <c r="L277" i="14"/>
  <c r="I277" i="14"/>
  <c r="F277" i="14"/>
  <c r="C277" i="14" s="1"/>
  <c r="O276" i="14"/>
  <c r="L276" i="14"/>
  <c r="I276" i="14"/>
  <c r="F276" i="14"/>
  <c r="C276" i="14"/>
  <c r="O275" i="14"/>
  <c r="L275" i="14"/>
  <c r="I275" i="14"/>
  <c r="F275" i="14"/>
  <c r="C275" i="14" s="1"/>
  <c r="N274" i="14"/>
  <c r="M274" i="14"/>
  <c r="O274" i="14" s="1"/>
  <c r="L274" i="14"/>
  <c r="K274" i="14"/>
  <c r="J274" i="14"/>
  <c r="I274" i="14"/>
  <c r="H274" i="14"/>
  <c r="H272" i="14" s="1"/>
  <c r="H271" i="14" s="1"/>
  <c r="G274" i="14"/>
  <c r="E274" i="14"/>
  <c r="E272" i="14" s="1"/>
  <c r="E271" i="14" s="1"/>
  <c r="D274" i="14"/>
  <c r="F274" i="14" s="1"/>
  <c r="C274" i="14" s="1"/>
  <c r="O273" i="14"/>
  <c r="L273" i="14"/>
  <c r="I273" i="14"/>
  <c r="F273" i="14"/>
  <c r="C273" i="14" s="1"/>
  <c r="N272" i="14"/>
  <c r="N271" i="14" s="1"/>
  <c r="K272" i="14"/>
  <c r="K271" i="14" s="1"/>
  <c r="J272" i="14"/>
  <c r="L272" i="14" s="1"/>
  <c r="G272" i="14"/>
  <c r="G271" i="14" s="1"/>
  <c r="O270" i="14"/>
  <c r="L270" i="14"/>
  <c r="I270" i="14"/>
  <c r="F270" i="14"/>
  <c r="C270" i="14" s="1"/>
  <c r="O269" i="14"/>
  <c r="L269" i="14"/>
  <c r="I269" i="14"/>
  <c r="C269" i="14" s="1"/>
  <c r="F269" i="14"/>
  <c r="O268" i="14"/>
  <c r="L268" i="14"/>
  <c r="I268" i="14"/>
  <c r="F268" i="14"/>
  <c r="C268" i="14"/>
  <c r="O267" i="14"/>
  <c r="L267" i="14"/>
  <c r="I267" i="14"/>
  <c r="F267" i="14"/>
  <c r="C267" i="14" s="1"/>
  <c r="N266" i="14"/>
  <c r="M266" i="14"/>
  <c r="O266" i="14" s="1"/>
  <c r="L266" i="14"/>
  <c r="K266" i="14"/>
  <c r="J266" i="14"/>
  <c r="I266" i="14"/>
  <c r="H266" i="14"/>
  <c r="G266" i="14"/>
  <c r="E266" i="14"/>
  <c r="D266" i="14"/>
  <c r="F266" i="14" s="1"/>
  <c r="C266" i="14" s="1"/>
  <c r="O265" i="14"/>
  <c r="L265" i="14"/>
  <c r="I265" i="14"/>
  <c r="C265" i="14" s="1"/>
  <c r="F265" i="14"/>
  <c r="O264" i="14"/>
  <c r="L264" i="14"/>
  <c r="I264" i="14"/>
  <c r="F264" i="14"/>
  <c r="C264" i="14"/>
  <c r="O263" i="14"/>
  <c r="L263" i="14"/>
  <c r="I263" i="14"/>
  <c r="F263" i="14"/>
  <c r="C263" i="14" s="1"/>
  <c r="N262" i="14"/>
  <c r="M262" i="14"/>
  <c r="M261" i="14" s="1"/>
  <c r="O261" i="14" s="1"/>
  <c r="L262" i="14"/>
  <c r="K262" i="14"/>
  <c r="J262" i="14"/>
  <c r="I262" i="14"/>
  <c r="H262" i="14"/>
  <c r="H261" i="14" s="1"/>
  <c r="I261" i="14" s="1"/>
  <c r="G262" i="14"/>
  <c r="E262" i="14"/>
  <c r="E261" i="14" s="1"/>
  <c r="D262" i="14"/>
  <c r="F262" i="14" s="1"/>
  <c r="N261" i="14"/>
  <c r="K261" i="14"/>
  <c r="J261" i="14"/>
  <c r="L261" i="14" s="1"/>
  <c r="G261" i="14"/>
  <c r="O260" i="14"/>
  <c r="L260" i="14"/>
  <c r="I260" i="14"/>
  <c r="F260" i="14"/>
  <c r="C260" i="14"/>
  <c r="O259" i="14"/>
  <c r="L259" i="14"/>
  <c r="I259" i="14"/>
  <c r="F259" i="14"/>
  <c r="C259" i="14" s="1"/>
  <c r="O258" i="14"/>
  <c r="L258" i="14"/>
  <c r="I258" i="14"/>
  <c r="F258" i="14"/>
  <c r="C258" i="14" s="1"/>
  <c r="O257" i="14"/>
  <c r="L257" i="14"/>
  <c r="I257" i="14"/>
  <c r="F257" i="14"/>
  <c r="C257" i="14" s="1"/>
  <c r="O256" i="14"/>
  <c r="L256" i="14"/>
  <c r="I256" i="14"/>
  <c r="F256" i="14"/>
  <c r="C256" i="14"/>
  <c r="O255" i="14"/>
  <c r="N255" i="14"/>
  <c r="M255" i="14"/>
  <c r="L255" i="14"/>
  <c r="K255" i="14"/>
  <c r="K254" i="14" s="1"/>
  <c r="L254" i="14" s="1"/>
  <c r="J255" i="14"/>
  <c r="H255" i="14"/>
  <c r="H254" i="14" s="1"/>
  <c r="G255" i="14"/>
  <c r="I255" i="14" s="1"/>
  <c r="E255" i="14"/>
  <c r="D255" i="14"/>
  <c r="D254" i="14" s="1"/>
  <c r="F254" i="14" s="1"/>
  <c r="N254" i="14"/>
  <c r="M254" i="14"/>
  <c r="O254" i="14" s="1"/>
  <c r="J254" i="14"/>
  <c r="E254" i="14"/>
  <c r="O253" i="14"/>
  <c r="L253" i="14"/>
  <c r="I253" i="14"/>
  <c r="F253" i="14"/>
  <c r="C253" i="14" s="1"/>
  <c r="O252" i="14"/>
  <c r="L252" i="14"/>
  <c r="I252" i="14"/>
  <c r="F252" i="14"/>
  <c r="C252" i="14"/>
  <c r="O251" i="14"/>
  <c r="L251" i="14"/>
  <c r="I251" i="14"/>
  <c r="F251" i="14"/>
  <c r="C251" i="14" s="1"/>
  <c r="O250" i="14"/>
  <c r="L250" i="14"/>
  <c r="I250" i="14"/>
  <c r="F250" i="14"/>
  <c r="C250" i="14" s="1"/>
  <c r="N249" i="14"/>
  <c r="M249" i="14"/>
  <c r="O249" i="14" s="1"/>
  <c r="K249" i="14"/>
  <c r="J249" i="14"/>
  <c r="L249" i="14" s="1"/>
  <c r="I249" i="14"/>
  <c r="H249" i="14"/>
  <c r="G249" i="14"/>
  <c r="F249" i="14"/>
  <c r="E249" i="14"/>
  <c r="D249" i="14"/>
  <c r="O248" i="14"/>
  <c r="L248" i="14"/>
  <c r="I248" i="14"/>
  <c r="F248" i="14"/>
  <c r="C248" i="14"/>
  <c r="O247" i="14"/>
  <c r="L247" i="14"/>
  <c r="I247" i="14"/>
  <c r="F247" i="14"/>
  <c r="C247" i="14" s="1"/>
  <c r="O246" i="14"/>
  <c r="L246" i="14"/>
  <c r="I246" i="14"/>
  <c r="F246" i="14"/>
  <c r="C246" i="14" s="1"/>
  <c r="O245" i="14"/>
  <c r="L245" i="14"/>
  <c r="I245" i="14"/>
  <c r="F245" i="14"/>
  <c r="C245" i="14" s="1"/>
  <c r="O244" i="14"/>
  <c r="L244" i="14"/>
  <c r="I244" i="14"/>
  <c r="F244" i="14"/>
  <c r="C244" i="14"/>
  <c r="O243" i="14"/>
  <c r="L243" i="14"/>
  <c r="I243" i="14"/>
  <c r="F243" i="14"/>
  <c r="C243" i="14" s="1"/>
  <c r="O242" i="14"/>
  <c r="L242" i="14"/>
  <c r="I242" i="14"/>
  <c r="F242" i="14"/>
  <c r="C242" i="14" s="1"/>
  <c r="N241" i="14"/>
  <c r="M241" i="14"/>
  <c r="O241" i="14" s="1"/>
  <c r="K241" i="14"/>
  <c r="J241" i="14"/>
  <c r="L241" i="14" s="1"/>
  <c r="I241" i="14"/>
  <c r="H241" i="14"/>
  <c r="G241" i="14"/>
  <c r="F241" i="14"/>
  <c r="E241" i="14"/>
  <c r="D241" i="14"/>
  <c r="O240" i="14"/>
  <c r="L240" i="14"/>
  <c r="I240" i="14"/>
  <c r="F240" i="14"/>
  <c r="C240" i="14"/>
  <c r="O239" i="14"/>
  <c r="L239" i="14"/>
  <c r="I239" i="14"/>
  <c r="F239" i="14"/>
  <c r="C239" i="14" s="1"/>
  <c r="N238" i="14"/>
  <c r="M238" i="14"/>
  <c r="O238" i="14" s="1"/>
  <c r="L238" i="14"/>
  <c r="K238" i="14"/>
  <c r="J238" i="14"/>
  <c r="I238" i="14"/>
  <c r="H238" i="14"/>
  <c r="G238" i="14"/>
  <c r="E238" i="14"/>
  <c r="D238" i="14"/>
  <c r="F238" i="14" s="1"/>
  <c r="C238" i="14" s="1"/>
  <c r="O237" i="14"/>
  <c r="L237" i="14"/>
  <c r="I237" i="14"/>
  <c r="C237" i="14" s="1"/>
  <c r="F237" i="14"/>
  <c r="O236" i="14"/>
  <c r="N236" i="14"/>
  <c r="N234" i="14" s="1"/>
  <c r="N233" i="14" s="1"/>
  <c r="M236" i="14"/>
  <c r="K236" i="14"/>
  <c r="K234" i="14" s="1"/>
  <c r="J236" i="14"/>
  <c r="L236" i="14" s="1"/>
  <c r="H236" i="14"/>
  <c r="G236" i="14"/>
  <c r="I236" i="14" s="1"/>
  <c r="F236" i="14"/>
  <c r="E236" i="14"/>
  <c r="D236" i="14"/>
  <c r="O235" i="14"/>
  <c r="L235" i="14"/>
  <c r="I235" i="14"/>
  <c r="F235" i="14"/>
  <c r="C235" i="14" s="1"/>
  <c r="M234" i="14"/>
  <c r="H234" i="14"/>
  <c r="E234" i="14"/>
  <c r="E233" i="14" s="1"/>
  <c r="D234" i="14"/>
  <c r="F234" i="14" s="1"/>
  <c r="O232" i="14"/>
  <c r="L232" i="14"/>
  <c r="I232" i="14"/>
  <c r="F232" i="14"/>
  <c r="C232" i="14"/>
  <c r="O231" i="14"/>
  <c r="L231" i="14"/>
  <c r="I231" i="14"/>
  <c r="F231" i="14"/>
  <c r="C231" i="14" s="1"/>
  <c r="N230" i="14"/>
  <c r="M230" i="14"/>
  <c r="M207" i="14" s="1"/>
  <c r="L230" i="14"/>
  <c r="K230" i="14"/>
  <c r="J230" i="14"/>
  <c r="I230" i="14"/>
  <c r="H230" i="14"/>
  <c r="G230" i="14"/>
  <c r="E230" i="14"/>
  <c r="E207" i="14" s="1"/>
  <c r="D230" i="14"/>
  <c r="F230" i="14" s="1"/>
  <c r="O229" i="14"/>
  <c r="L229" i="14"/>
  <c r="I229" i="14"/>
  <c r="C229" i="14" s="1"/>
  <c r="F229" i="14"/>
  <c r="O228" i="14"/>
  <c r="L228" i="14"/>
  <c r="I228" i="14"/>
  <c r="F228" i="14"/>
  <c r="C228" i="14"/>
  <c r="O227" i="14"/>
  <c r="L227" i="14"/>
  <c r="I227" i="14"/>
  <c r="F227" i="14"/>
  <c r="C227" i="14" s="1"/>
  <c r="O226" i="14"/>
  <c r="L226" i="14"/>
  <c r="I226" i="14"/>
  <c r="F226" i="14"/>
  <c r="C226" i="14" s="1"/>
  <c r="O225" i="14"/>
  <c r="L225" i="14"/>
  <c r="I225" i="14"/>
  <c r="C225" i="14" s="1"/>
  <c r="F225" i="14"/>
  <c r="O224" i="14"/>
  <c r="L224" i="14"/>
  <c r="I224" i="14"/>
  <c r="F224" i="14"/>
  <c r="C224" i="14"/>
  <c r="O223" i="14"/>
  <c r="L223" i="14"/>
  <c r="I223" i="14"/>
  <c r="F223" i="14"/>
  <c r="C223" i="14" s="1"/>
  <c r="O222" i="14"/>
  <c r="L222" i="14"/>
  <c r="I222" i="14"/>
  <c r="F222" i="14"/>
  <c r="C222" i="14" s="1"/>
  <c r="O221" i="14"/>
  <c r="L221" i="14"/>
  <c r="I221" i="14"/>
  <c r="F221" i="14"/>
  <c r="C221" i="14" s="1"/>
  <c r="O220" i="14"/>
  <c r="L220" i="14"/>
  <c r="I220" i="14"/>
  <c r="F220" i="14"/>
  <c r="C220" i="14"/>
  <c r="O219" i="14"/>
  <c r="N219" i="14"/>
  <c r="M219" i="14"/>
  <c r="L219" i="14"/>
  <c r="K219" i="14"/>
  <c r="J219" i="14"/>
  <c r="H219" i="14"/>
  <c r="G219" i="14"/>
  <c r="I219" i="14" s="1"/>
  <c r="E219" i="14"/>
  <c r="D219" i="14"/>
  <c r="F219" i="14" s="1"/>
  <c r="C219" i="14" s="1"/>
  <c r="O218" i="14"/>
  <c r="L218" i="14"/>
  <c r="I218" i="14"/>
  <c r="F218" i="14"/>
  <c r="C218" i="14" s="1"/>
  <c r="O217" i="14"/>
  <c r="L217" i="14"/>
  <c r="I217" i="14"/>
  <c r="F217" i="14"/>
  <c r="C217" i="14" s="1"/>
  <c r="O216" i="14"/>
  <c r="L216" i="14"/>
  <c r="I216" i="14"/>
  <c r="F216" i="14"/>
  <c r="C216" i="14"/>
  <c r="O215" i="14"/>
  <c r="L215" i="14"/>
  <c r="I215" i="14"/>
  <c r="F215" i="14"/>
  <c r="C215" i="14" s="1"/>
  <c r="O214" i="14"/>
  <c r="L214" i="14"/>
  <c r="I214" i="14"/>
  <c r="F214" i="14"/>
  <c r="C214" i="14" s="1"/>
  <c r="O213" i="14"/>
  <c r="L213" i="14"/>
  <c r="I213" i="14"/>
  <c r="C213" i="14" s="1"/>
  <c r="F213" i="14"/>
  <c r="O212" i="14"/>
  <c r="L212" i="14"/>
  <c r="I212" i="14"/>
  <c r="F212" i="14"/>
  <c r="C212" i="14"/>
  <c r="O211" i="14"/>
  <c r="L211" i="14"/>
  <c r="I211" i="14"/>
  <c r="F211" i="14"/>
  <c r="C211" i="14" s="1"/>
  <c r="O210" i="14"/>
  <c r="L210" i="14"/>
  <c r="I210" i="14"/>
  <c r="F210" i="14"/>
  <c r="C210" i="14" s="1"/>
  <c r="O209" i="14"/>
  <c r="L209" i="14"/>
  <c r="I209" i="14"/>
  <c r="C209" i="14" s="1"/>
  <c r="F209" i="14"/>
  <c r="O208" i="14"/>
  <c r="N208" i="14"/>
  <c r="N207" i="14" s="1"/>
  <c r="M208" i="14"/>
  <c r="K208" i="14"/>
  <c r="K207" i="14" s="1"/>
  <c r="J208" i="14"/>
  <c r="L208" i="14" s="1"/>
  <c r="H208" i="14"/>
  <c r="G208" i="14"/>
  <c r="G207" i="14" s="1"/>
  <c r="I207" i="14" s="1"/>
  <c r="F208" i="14"/>
  <c r="E208" i="14"/>
  <c r="D208" i="14"/>
  <c r="H207" i="14"/>
  <c r="D207" i="14"/>
  <c r="F207" i="14" s="1"/>
  <c r="O206" i="14"/>
  <c r="L206" i="14"/>
  <c r="I206" i="14"/>
  <c r="F206" i="14"/>
  <c r="C206" i="14" s="1"/>
  <c r="O205" i="14"/>
  <c r="L205" i="14"/>
  <c r="I205" i="14"/>
  <c r="C205" i="14" s="1"/>
  <c r="F205" i="14"/>
  <c r="O204" i="14"/>
  <c r="L204" i="14"/>
  <c r="I204" i="14"/>
  <c r="F204" i="14"/>
  <c r="C204" i="14"/>
  <c r="O203" i="14"/>
  <c r="L203" i="14"/>
  <c r="I203" i="14"/>
  <c r="F203" i="14"/>
  <c r="C203" i="14" s="1"/>
  <c r="O202" i="14"/>
  <c r="L202" i="14"/>
  <c r="I202" i="14"/>
  <c r="F202" i="14"/>
  <c r="C202" i="14" s="1"/>
  <c r="N201" i="14"/>
  <c r="N199" i="14" s="1"/>
  <c r="N198" i="14" s="1"/>
  <c r="N197" i="14" s="1"/>
  <c r="M201" i="14"/>
  <c r="K201" i="14"/>
  <c r="J201" i="14"/>
  <c r="I201" i="14"/>
  <c r="H201" i="14"/>
  <c r="G201" i="14"/>
  <c r="F201" i="14"/>
  <c r="E201" i="14"/>
  <c r="E199" i="14" s="1"/>
  <c r="E198" i="14" s="1"/>
  <c r="E197" i="14" s="1"/>
  <c r="D201" i="14"/>
  <c r="O200" i="14"/>
  <c r="L200" i="14"/>
  <c r="I200" i="14"/>
  <c r="F200" i="14"/>
  <c r="C200" i="14"/>
  <c r="K199" i="14"/>
  <c r="K198" i="14" s="1"/>
  <c r="H199" i="14"/>
  <c r="H198" i="14" s="1"/>
  <c r="G199" i="14"/>
  <c r="D199" i="14"/>
  <c r="O196" i="14"/>
  <c r="L196" i="14"/>
  <c r="I196" i="14"/>
  <c r="F196" i="14"/>
  <c r="C196" i="14"/>
  <c r="O195" i="14"/>
  <c r="N195" i="14"/>
  <c r="M195" i="14"/>
  <c r="L195" i="14"/>
  <c r="K195" i="14"/>
  <c r="K194" i="14" s="1"/>
  <c r="J195" i="14"/>
  <c r="H195" i="14"/>
  <c r="H194" i="14" s="1"/>
  <c r="G195" i="14"/>
  <c r="E195" i="14"/>
  <c r="D195" i="14"/>
  <c r="F195" i="14" s="1"/>
  <c r="N194" i="14"/>
  <c r="M194" i="14"/>
  <c r="O194" i="14" s="1"/>
  <c r="L194" i="14"/>
  <c r="J194" i="14"/>
  <c r="E194" i="14"/>
  <c r="D194" i="14"/>
  <c r="F194" i="14" s="1"/>
  <c r="O193" i="14"/>
  <c r="L193" i="14"/>
  <c r="I193" i="14"/>
  <c r="C193" i="14" s="1"/>
  <c r="F193" i="14"/>
  <c r="O192" i="14"/>
  <c r="L192" i="14"/>
  <c r="I192" i="14"/>
  <c r="F192" i="14"/>
  <c r="C192" i="14"/>
  <c r="O191" i="14"/>
  <c r="N191" i="14"/>
  <c r="M191" i="14"/>
  <c r="L191" i="14"/>
  <c r="K191" i="14"/>
  <c r="J191" i="14"/>
  <c r="H191" i="14"/>
  <c r="G191" i="14"/>
  <c r="E191" i="14"/>
  <c r="D191" i="14"/>
  <c r="F191" i="14" s="1"/>
  <c r="N190" i="14"/>
  <c r="M190" i="14"/>
  <c r="O190" i="14" s="1"/>
  <c r="J190" i="14"/>
  <c r="E190" i="14"/>
  <c r="D190" i="14"/>
  <c r="F190" i="14" s="1"/>
  <c r="O189" i="14"/>
  <c r="L189" i="14"/>
  <c r="I189" i="14"/>
  <c r="C189" i="14" s="1"/>
  <c r="F189" i="14"/>
  <c r="O188" i="14"/>
  <c r="L188" i="14"/>
  <c r="I188" i="14"/>
  <c r="F188" i="14"/>
  <c r="C188" i="14"/>
  <c r="O187" i="14"/>
  <c r="N187" i="14"/>
  <c r="M187" i="14"/>
  <c r="L187" i="14"/>
  <c r="K187" i="14"/>
  <c r="J187" i="14"/>
  <c r="H187" i="14"/>
  <c r="G187" i="14"/>
  <c r="E187" i="14"/>
  <c r="D187" i="14"/>
  <c r="F187" i="14" s="1"/>
  <c r="O186" i="14"/>
  <c r="L186" i="14"/>
  <c r="I186" i="14"/>
  <c r="F186" i="14"/>
  <c r="C186" i="14" s="1"/>
  <c r="O185" i="14"/>
  <c r="L185" i="14"/>
  <c r="I185" i="14"/>
  <c r="C185" i="14" s="1"/>
  <c r="F185" i="14"/>
  <c r="O184" i="14"/>
  <c r="L184" i="14"/>
  <c r="I184" i="14"/>
  <c r="F184" i="14"/>
  <c r="C184" i="14" s="1"/>
  <c r="O183" i="14"/>
  <c r="L183" i="14"/>
  <c r="I183" i="14"/>
  <c r="F183" i="14"/>
  <c r="C183" i="14"/>
  <c r="O182" i="14"/>
  <c r="N182" i="14"/>
  <c r="M182" i="14"/>
  <c r="K182" i="14"/>
  <c r="L182" i="14" s="1"/>
  <c r="J182" i="14"/>
  <c r="H182" i="14"/>
  <c r="G182" i="14"/>
  <c r="I182" i="14" s="1"/>
  <c r="E182" i="14"/>
  <c r="D182" i="14"/>
  <c r="F182" i="14" s="1"/>
  <c r="C182" i="14" s="1"/>
  <c r="O181" i="14"/>
  <c r="L181" i="14"/>
  <c r="I181" i="14"/>
  <c r="F181" i="14"/>
  <c r="C181" i="14" s="1"/>
  <c r="O180" i="14"/>
  <c r="L180" i="14"/>
  <c r="I180" i="14"/>
  <c r="F180" i="14"/>
  <c r="C180" i="14" s="1"/>
  <c r="O179" i="14"/>
  <c r="L179" i="14"/>
  <c r="C179" i="14" s="1"/>
  <c r="I179" i="14"/>
  <c r="F179" i="14"/>
  <c r="O178" i="14"/>
  <c r="N178" i="14"/>
  <c r="N177" i="14" s="1"/>
  <c r="N176" i="14" s="1"/>
  <c r="M178" i="14"/>
  <c r="K178" i="14"/>
  <c r="L178" i="14" s="1"/>
  <c r="J178" i="14"/>
  <c r="J177" i="14" s="1"/>
  <c r="H178" i="14"/>
  <c r="G178" i="14"/>
  <c r="I178" i="14" s="1"/>
  <c r="E178" i="14"/>
  <c r="D178" i="14"/>
  <c r="F178" i="14" s="1"/>
  <c r="M177" i="14"/>
  <c r="O177" i="14" s="1"/>
  <c r="H177" i="14"/>
  <c r="H176" i="14" s="1"/>
  <c r="E177" i="14"/>
  <c r="D177" i="14"/>
  <c r="F177" i="14" s="1"/>
  <c r="M176" i="14"/>
  <c r="O176" i="14" s="1"/>
  <c r="E176" i="14"/>
  <c r="O175" i="14"/>
  <c r="L175" i="14"/>
  <c r="C175" i="14" s="1"/>
  <c r="I175" i="14"/>
  <c r="F175" i="14"/>
  <c r="O174" i="14"/>
  <c r="L174" i="14"/>
  <c r="I174" i="14"/>
  <c r="F174" i="14"/>
  <c r="C174" i="14"/>
  <c r="O173" i="14"/>
  <c r="L173" i="14"/>
  <c r="I173" i="14"/>
  <c r="F173" i="14"/>
  <c r="C173" i="14" s="1"/>
  <c r="O172" i="14"/>
  <c r="L172" i="14"/>
  <c r="I172" i="14"/>
  <c r="F172" i="14"/>
  <c r="C172" i="14" s="1"/>
  <c r="O171" i="14"/>
  <c r="L171" i="14"/>
  <c r="C171" i="14" s="1"/>
  <c r="I171" i="14"/>
  <c r="F171" i="14"/>
  <c r="O170" i="14"/>
  <c r="L170" i="14"/>
  <c r="I170" i="14"/>
  <c r="F170" i="14"/>
  <c r="C170" i="14"/>
  <c r="N169" i="14"/>
  <c r="M169" i="14"/>
  <c r="O169" i="14" s="1"/>
  <c r="L169" i="14"/>
  <c r="K169" i="14"/>
  <c r="K168" i="14" s="1"/>
  <c r="J169" i="14"/>
  <c r="H169" i="14"/>
  <c r="I169" i="14" s="1"/>
  <c r="G169" i="14"/>
  <c r="G168" i="14" s="1"/>
  <c r="E169" i="14"/>
  <c r="D169" i="14"/>
  <c r="F169" i="14" s="1"/>
  <c r="C169" i="14" s="1"/>
  <c r="N168" i="14"/>
  <c r="M168" i="14"/>
  <c r="O168" i="14" s="1"/>
  <c r="J168" i="14"/>
  <c r="L168" i="14" s="1"/>
  <c r="E168" i="14"/>
  <c r="O167" i="14"/>
  <c r="L167" i="14"/>
  <c r="C167" i="14" s="1"/>
  <c r="I167" i="14"/>
  <c r="F167" i="14"/>
  <c r="O166" i="14"/>
  <c r="L166" i="14"/>
  <c r="I166" i="14"/>
  <c r="F166" i="14"/>
  <c r="C166" i="14"/>
  <c r="O165" i="14"/>
  <c r="L165" i="14"/>
  <c r="I165" i="14"/>
  <c r="F165" i="14"/>
  <c r="C165" i="14" s="1"/>
  <c r="O164" i="14"/>
  <c r="L164" i="14"/>
  <c r="I164" i="14"/>
  <c r="F164" i="14"/>
  <c r="C164" i="14" s="1"/>
  <c r="N163" i="14"/>
  <c r="O163" i="14" s="1"/>
  <c r="M163" i="14"/>
  <c r="K163" i="14"/>
  <c r="J163" i="14"/>
  <c r="L163" i="14" s="1"/>
  <c r="H163" i="14"/>
  <c r="G163" i="14"/>
  <c r="I163" i="14" s="1"/>
  <c r="F163" i="14"/>
  <c r="E163" i="14"/>
  <c r="D163" i="14"/>
  <c r="O162" i="14"/>
  <c r="L162" i="14"/>
  <c r="I162" i="14"/>
  <c r="F162" i="14"/>
  <c r="C162" i="14"/>
  <c r="O161" i="14"/>
  <c r="L161" i="14"/>
  <c r="I161" i="14"/>
  <c r="F161" i="14"/>
  <c r="C161" i="14" s="1"/>
  <c r="O160" i="14"/>
  <c r="L160" i="14"/>
  <c r="I160" i="14"/>
  <c r="F160" i="14"/>
  <c r="C160" i="14" s="1"/>
  <c r="O159" i="14"/>
  <c r="L159" i="14"/>
  <c r="C159" i="14" s="1"/>
  <c r="I159" i="14"/>
  <c r="F159" i="14"/>
  <c r="O158" i="14"/>
  <c r="L158" i="14"/>
  <c r="I158" i="14"/>
  <c r="F158" i="14"/>
  <c r="C158" i="14"/>
  <c r="O157" i="14"/>
  <c r="L157" i="14"/>
  <c r="I157" i="14"/>
  <c r="F157" i="14"/>
  <c r="C157" i="14" s="1"/>
  <c r="O156" i="14"/>
  <c r="L156" i="14"/>
  <c r="I156" i="14"/>
  <c r="F156" i="14"/>
  <c r="C156" i="14" s="1"/>
  <c r="O155" i="14"/>
  <c r="L155" i="14"/>
  <c r="C155" i="14" s="1"/>
  <c r="I155" i="14"/>
  <c r="F155" i="14"/>
  <c r="O154" i="14"/>
  <c r="N154" i="14"/>
  <c r="M154" i="14"/>
  <c r="K154" i="14"/>
  <c r="L154" i="14" s="1"/>
  <c r="J154" i="14"/>
  <c r="H154" i="14"/>
  <c r="G154" i="14"/>
  <c r="I154" i="14" s="1"/>
  <c r="E154" i="14"/>
  <c r="D154" i="14"/>
  <c r="F154" i="14" s="1"/>
  <c r="O153" i="14"/>
  <c r="L153" i="14"/>
  <c r="I153" i="14"/>
  <c r="F153" i="14"/>
  <c r="C153" i="14" s="1"/>
  <c r="O152" i="14"/>
  <c r="L152" i="14"/>
  <c r="I152" i="14"/>
  <c r="F152" i="14"/>
  <c r="C152" i="14" s="1"/>
  <c r="O151" i="14"/>
  <c r="L151" i="14"/>
  <c r="C151" i="14" s="1"/>
  <c r="I151" i="14"/>
  <c r="F151" i="14"/>
  <c r="O150" i="14"/>
  <c r="L150" i="14"/>
  <c r="I150" i="14"/>
  <c r="F150" i="14"/>
  <c r="C150" i="14"/>
  <c r="O149" i="14"/>
  <c r="L149" i="14"/>
  <c r="I149" i="14"/>
  <c r="F149" i="14"/>
  <c r="C149" i="14" s="1"/>
  <c r="O148" i="14"/>
  <c r="L148" i="14"/>
  <c r="I148" i="14"/>
  <c r="F148" i="14"/>
  <c r="C148" i="14" s="1"/>
  <c r="N147" i="14"/>
  <c r="O147" i="14" s="1"/>
  <c r="M147" i="14"/>
  <c r="K147" i="14"/>
  <c r="J147" i="14"/>
  <c r="L147" i="14" s="1"/>
  <c r="H147" i="14"/>
  <c r="G147" i="14"/>
  <c r="I147" i="14" s="1"/>
  <c r="F147" i="14"/>
  <c r="E147" i="14"/>
  <c r="D147" i="14"/>
  <c r="O146" i="14"/>
  <c r="L146" i="14"/>
  <c r="I146" i="14"/>
  <c r="F146" i="14"/>
  <c r="C146" i="14"/>
  <c r="O145" i="14"/>
  <c r="L145" i="14"/>
  <c r="I145" i="14"/>
  <c r="F145" i="14"/>
  <c r="C145" i="14" s="1"/>
  <c r="N144" i="14"/>
  <c r="M144" i="14"/>
  <c r="O144" i="14" s="1"/>
  <c r="K144" i="14"/>
  <c r="J144" i="14"/>
  <c r="L144" i="14" s="1"/>
  <c r="I144" i="14"/>
  <c r="H144" i="14"/>
  <c r="G144" i="14"/>
  <c r="E144" i="14"/>
  <c r="F144" i="14" s="1"/>
  <c r="D144" i="14"/>
  <c r="O143" i="14"/>
  <c r="L143" i="14"/>
  <c r="C143" i="14" s="1"/>
  <c r="I143" i="14"/>
  <c r="F143" i="14"/>
  <c r="O142" i="14"/>
  <c r="L142" i="14"/>
  <c r="I142" i="14"/>
  <c r="F142" i="14"/>
  <c r="C142" i="14"/>
  <c r="O141" i="14"/>
  <c r="L141" i="14"/>
  <c r="I141" i="14"/>
  <c r="F141" i="14"/>
  <c r="C141" i="14" s="1"/>
  <c r="O140" i="14"/>
  <c r="L140" i="14"/>
  <c r="I140" i="14"/>
  <c r="F140" i="14"/>
  <c r="C140" i="14" s="1"/>
  <c r="N139" i="14"/>
  <c r="N133" i="14" s="1"/>
  <c r="M139" i="14"/>
  <c r="K139" i="14"/>
  <c r="J139" i="14"/>
  <c r="L139" i="14" s="1"/>
  <c r="H139" i="14"/>
  <c r="G139" i="14"/>
  <c r="I139" i="14" s="1"/>
  <c r="F139" i="14"/>
  <c r="E139" i="14"/>
  <c r="D139" i="14"/>
  <c r="O138" i="14"/>
  <c r="L138" i="14"/>
  <c r="I138" i="14"/>
  <c r="F138" i="14"/>
  <c r="C138" i="14"/>
  <c r="O137" i="14"/>
  <c r="L137" i="14"/>
  <c r="I137" i="14"/>
  <c r="F137" i="14"/>
  <c r="C137" i="14" s="1"/>
  <c r="O136" i="14"/>
  <c r="L136" i="14"/>
  <c r="I136" i="14"/>
  <c r="F136" i="14"/>
  <c r="C136" i="14" s="1"/>
  <c r="O135" i="14"/>
  <c r="L135" i="14"/>
  <c r="C135" i="14" s="1"/>
  <c r="I135" i="14"/>
  <c r="F135" i="14"/>
  <c r="O134" i="14"/>
  <c r="N134" i="14"/>
  <c r="M134" i="14"/>
  <c r="K134" i="14"/>
  <c r="L134" i="14" s="1"/>
  <c r="J134" i="14"/>
  <c r="H134" i="14"/>
  <c r="G134" i="14"/>
  <c r="I134" i="14" s="1"/>
  <c r="E134" i="14"/>
  <c r="D134" i="14"/>
  <c r="F134" i="14" s="1"/>
  <c r="M133" i="14"/>
  <c r="O133" i="14" s="1"/>
  <c r="H133" i="14"/>
  <c r="E133" i="14"/>
  <c r="D133" i="14"/>
  <c r="F133" i="14" s="1"/>
  <c r="O132" i="14"/>
  <c r="L132" i="14"/>
  <c r="I132" i="14"/>
  <c r="C132" i="14" s="1"/>
  <c r="F132" i="14"/>
  <c r="N131" i="14"/>
  <c r="O131" i="14" s="1"/>
  <c r="M131" i="14"/>
  <c r="K131" i="14"/>
  <c r="J131" i="14"/>
  <c r="L131" i="14" s="1"/>
  <c r="H131" i="14"/>
  <c r="G131" i="14"/>
  <c r="I131" i="14" s="1"/>
  <c r="F131" i="14"/>
  <c r="E131" i="14"/>
  <c r="D131" i="14"/>
  <c r="O130" i="14"/>
  <c r="L130" i="14"/>
  <c r="I130" i="14"/>
  <c r="F130" i="14"/>
  <c r="C130" i="14"/>
  <c r="O129" i="14"/>
  <c r="L129" i="14"/>
  <c r="I129" i="14"/>
  <c r="F129" i="14"/>
  <c r="C129" i="14" s="1"/>
  <c r="O128" i="14"/>
  <c r="L128" i="14"/>
  <c r="I128" i="14"/>
  <c r="C128" i="14" s="1"/>
  <c r="F128" i="14"/>
  <c r="O127" i="14"/>
  <c r="L127" i="14"/>
  <c r="C127" i="14" s="1"/>
  <c r="I127" i="14"/>
  <c r="F127" i="14"/>
  <c r="O126" i="14"/>
  <c r="L126" i="14"/>
  <c r="I126" i="14"/>
  <c r="F126" i="14"/>
  <c r="C126" i="14"/>
  <c r="N125" i="14"/>
  <c r="M125" i="14"/>
  <c r="O125" i="14" s="1"/>
  <c r="L125" i="14"/>
  <c r="K125" i="14"/>
  <c r="J125" i="14"/>
  <c r="H125" i="14"/>
  <c r="I125" i="14" s="1"/>
  <c r="G125" i="14"/>
  <c r="E125" i="14"/>
  <c r="D125" i="14"/>
  <c r="F125" i="14" s="1"/>
  <c r="O124" i="14"/>
  <c r="L124" i="14"/>
  <c r="I124" i="14"/>
  <c r="C124" i="14" s="1"/>
  <c r="F124" i="14"/>
  <c r="O123" i="14"/>
  <c r="L123" i="14"/>
  <c r="C123" i="14" s="1"/>
  <c r="I123" i="14"/>
  <c r="F123" i="14"/>
  <c r="O122" i="14"/>
  <c r="L122" i="14"/>
  <c r="I122" i="14"/>
  <c r="F122" i="14"/>
  <c r="C122" i="14"/>
  <c r="O121" i="14"/>
  <c r="L121" i="14"/>
  <c r="I121" i="14"/>
  <c r="F121" i="14"/>
  <c r="C121" i="14" s="1"/>
  <c r="O120" i="14"/>
  <c r="L120" i="14"/>
  <c r="I120" i="14"/>
  <c r="C120" i="14" s="1"/>
  <c r="F120" i="14"/>
  <c r="N119" i="14"/>
  <c r="O119" i="14" s="1"/>
  <c r="M119" i="14"/>
  <c r="K119" i="14"/>
  <c r="J119" i="14"/>
  <c r="L119" i="14" s="1"/>
  <c r="H119" i="14"/>
  <c r="G119" i="14"/>
  <c r="I119" i="14" s="1"/>
  <c r="F119" i="14"/>
  <c r="E119" i="14"/>
  <c r="D119" i="14"/>
  <c r="O118" i="14"/>
  <c r="L118" i="14"/>
  <c r="I118" i="14"/>
  <c r="F118" i="14"/>
  <c r="C118" i="14"/>
  <c r="O117" i="14"/>
  <c r="L117" i="14"/>
  <c r="I117" i="14"/>
  <c r="F117" i="14"/>
  <c r="C117" i="14" s="1"/>
  <c r="O116" i="14"/>
  <c r="L116" i="14"/>
  <c r="I116" i="14"/>
  <c r="F116" i="14"/>
  <c r="C116" i="14" s="1"/>
  <c r="N115" i="14"/>
  <c r="O115" i="14" s="1"/>
  <c r="M115" i="14"/>
  <c r="K115" i="14"/>
  <c r="J115" i="14"/>
  <c r="L115" i="14" s="1"/>
  <c r="H115" i="14"/>
  <c r="G115" i="14"/>
  <c r="I115" i="14" s="1"/>
  <c r="F115" i="14"/>
  <c r="E115" i="14"/>
  <c r="D115" i="14"/>
  <c r="O114" i="14"/>
  <c r="L114" i="14"/>
  <c r="I114" i="14"/>
  <c r="F114" i="14"/>
  <c r="C114" i="14"/>
  <c r="O113" i="14"/>
  <c r="L113" i="14"/>
  <c r="I113" i="14"/>
  <c r="F113" i="14"/>
  <c r="C113" i="14" s="1"/>
  <c r="O112" i="14"/>
  <c r="L112" i="14"/>
  <c r="I112" i="14"/>
  <c r="F112" i="14"/>
  <c r="C112" i="14" s="1"/>
  <c r="O111" i="14"/>
  <c r="L111" i="14"/>
  <c r="C111" i="14" s="1"/>
  <c r="I111" i="14"/>
  <c r="F111" i="14"/>
  <c r="O110" i="14"/>
  <c r="L110" i="14"/>
  <c r="I110" i="14"/>
  <c r="F110" i="14"/>
  <c r="C110" i="14"/>
  <c r="O109" i="14"/>
  <c r="L109" i="14"/>
  <c r="I109" i="14"/>
  <c r="F109" i="14"/>
  <c r="C109" i="14" s="1"/>
  <c r="O108" i="14"/>
  <c r="L108" i="14"/>
  <c r="I108" i="14"/>
  <c r="F108" i="14"/>
  <c r="C108" i="14" s="1"/>
  <c r="O107" i="14"/>
  <c r="L107" i="14"/>
  <c r="C107" i="14" s="1"/>
  <c r="I107" i="14"/>
  <c r="F107" i="14"/>
  <c r="O106" i="14"/>
  <c r="N106" i="14"/>
  <c r="M106" i="14"/>
  <c r="K106" i="14"/>
  <c r="L106" i="14" s="1"/>
  <c r="J106" i="14"/>
  <c r="H106" i="14"/>
  <c r="G106" i="14"/>
  <c r="I106" i="14" s="1"/>
  <c r="E106" i="14"/>
  <c r="D106" i="14"/>
  <c r="F106" i="14" s="1"/>
  <c r="O105" i="14"/>
  <c r="L105" i="14"/>
  <c r="I105" i="14"/>
  <c r="F105" i="14"/>
  <c r="C105" i="14" s="1"/>
  <c r="O104" i="14"/>
  <c r="L104" i="14"/>
  <c r="I104" i="14"/>
  <c r="C104" i="14" s="1"/>
  <c r="F104" i="14"/>
  <c r="O103" i="14"/>
  <c r="L103" i="14"/>
  <c r="C103" i="14" s="1"/>
  <c r="I103" i="14"/>
  <c r="F103" i="14"/>
  <c r="O102" i="14"/>
  <c r="L102" i="14"/>
  <c r="I102" i="14"/>
  <c r="F102" i="14"/>
  <c r="C102" i="14"/>
  <c r="O101" i="14"/>
  <c r="L101" i="14"/>
  <c r="I101" i="14"/>
  <c r="F101" i="14"/>
  <c r="C101" i="14" s="1"/>
  <c r="O100" i="14"/>
  <c r="L100" i="14"/>
  <c r="I100" i="14"/>
  <c r="C100" i="14" s="1"/>
  <c r="F100" i="14"/>
  <c r="O99" i="14"/>
  <c r="L99" i="14"/>
  <c r="C99" i="14" s="1"/>
  <c r="I99" i="14"/>
  <c r="F99" i="14"/>
  <c r="O98" i="14"/>
  <c r="N98" i="14"/>
  <c r="M98" i="14"/>
  <c r="K98" i="14"/>
  <c r="L98" i="14" s="1"/>
  <c r="J98" i="14"/>
  <c r="H98" i="14"/>
  <c r="G98" i="14"/>
  <c r="I98" i="14" s="1"/>
  <c r="E98" i="14"/>
  <c r="D98" i="14"/>
  <c r="F98" i="14" s="1"/>
  <c r="C98" i="14" s="1"/>
  <c r="O97" i="14"/>
  <c r="L97" i="14"/>
  <c r="I97" i="14"/>
  <c r="F97" i="14"/>
  <c r="C97" i="14" s="1"/>
  <c r="O96" i="14"/>
  <c r="L96" i="14"/>
  <c r="I96" i="14"/>
  <c r="C96" i="14" s="1"/>
  <c r="F96" i="14"/>
  <c r="O95" i="14"/>
  <c r="L95" i="14"/>
  <c r="C95" i="14" s="1"/>
  <c r="I95" i="14"/>
  <c r="F95" i="14"/>
  <c r="O94" i="14"/>
  <c r="L94" i="14"/>
  <c r="I94" i="14"/>
  <c r="F94" i="14"/>
  <c r="C94" i="14"/>
  <c r="O93" i="14"/>
  <c r="L93" i="14"/>
  <c r="I93" i="14"/>
  <c r="F93" i="14"/>
  <c r="C93" i="14" s="1"/>
  <c r="N92" i="14"/>
  <c r="M92" i="14"/>
  <c r="O92" i="14" s="1"/>
  <c r="K92" i="14"/>
  <c r="J92" i="14"/>
  <c r="L92" i="14" s="1"/>
  <c r="I92" i="14"/>
  <c r="H92" i="14"/>
  <c r="G92" i="14"/>
  <c r="E92" i="14"/>
  <c r="E86" i="14" s="1"/>
  <c r="D92" i="14"/>
  <c r="O91" i="14"/>
  <c r="L91" i="14"/>
  <c r="C91" i="14" s="1"/>
  <c r="I91" i="14"/>
  <c r="F91" i="14"/>
  <c r="O90" i="14"/>
  <c r="L90" i="14"/>
  <c r="I90" i="14"/>
  <c r="F90" i="14"/>
  <c r="C90" i="14"/>
  <c r="O89" i="14"/>
  <c r="L89" i="14"/>
  <c r="I89" i="14"/>
  <c r="F89" i="14"/>
  <c r="C89" i="14" s="1"/>
  <c r="O88" i="14"/>
  <c r="L88" i="14"/>
  <c r="I88" i="14"/>
  <c r="C88" i="14" s="1"/>
  <c r="F88" i="14"/>
  <c r="N87" i="14"/>
  <c r="O87" i="14" s="1"/>
  <c r="M87" i="14"/>
  <c r="K87" i="14"/>
  <c r="J87" i="14"/>
  <c r="L87" i="14" s="1"/>
  <c r="H87" i="14"/>
  <c r="G87" i="14"/>
  <c r="I87" i="14" s="1"/>
  <c r="F87" i="14"/>
  <c r="E87" i="14"/>
  <c r="D87" i="14"/>
  <c r="K86" i="14"/>
  <c r="H86" i="14"/>
  <c r="G86" i="14"/>
  <c r="I86" i="14" s="1"/>
  <c r="D86" i="14"/>
  <c r="F86" i="14" s="1"/>
  <c r="O85" i="14"/>
  <c r="L85" i="14"/>
  <c r="I85" i="14"/>
  <c r="F85" i="14"/>
  <c r="C85" i="14" s="1"/>
  <c r="O84" i="14"/>
  <c r="L84" i="14"/>
  <c r="I84" i="14"/>
  <c r="C84" i="14" s="1"/>
  <c r="F84" i="14"/>
  <c r="N83" i="14"/>
  <c r="O83" i="14" s="1"/>
  <c r="M83" i="14"/>
  <c r="K83" i="14"/>
  <c r="J83" i="14"/>
  <c r="L83" i="14" s="1"/>
  <c r="H83" i="14"/>
  <c r="G83" i="14"/>
  <c r="I83" i="14" s="1"/>
  <c r="F83" i="14"/>
  <c r="E83" i="14"/>
  <c r="D83" i="14"/>
  <c r="O82" i="14"/>
  <c r="L82" i="14"/>
  <c r="I82" i="14"/>
  <c r="F82" i="14"/>
  <c r="C82" i="14"/>
  <c r="O81" i="14"/>
  <c r="L81" i="14"/>
  <c r="I81" i="14"/>
  <c r="F81" i="14"/>
  <c r="C81" i="14" s="1"/>
  <c r="N80" i="14"/>
  <c r="M80" i="14"/>
  <c r="O80" i="14" s="1"/>
  <c r="K80" i="14"/>
  <c r="J80" i="14"/>
  <c r="L80" i="14" s="1"/>
  <c r="I80" i="14"/>
  <c r="H80" i="14"/>
  <c r="G80" i="14"/>
  <c r="E80" i="14"/>
  <c r="F80" i="14" s="1"/>
  <c r="D80" i="14"/>
  <c r="N79" i="14"/>
  <c r="K79" i="14"/>
  <c r="J79" i="14"/>
  <c r="L79" i="14" s="1"/>
  <c r="H79" i="14"/>
  <c r="G79" i="14"/>
  <c r="I79" i="14" s="1"/>
  <c r="D79" i="14"/>
  <c r="O77" i="14"/>
  <c r="L77" i="14"/>
  <c r="I77" i="14"/>
  <c r="F77" i="14"/>
  <c r="C77" i="14" s="1"/>
  <c r="O76" i="14"/>
  <c r="L76" i="14"/>
  <c r="I76" i="14"/>
  <c r="D76" i="14"/>
  <c r="F76" i="14" s="1"/>
  <c r="C76" i="14" s="1"/>
  <c r="O75" i="14"/>
  <c r="L75" i="14"/>
  <c r="I75" i="14"/>
  <c r="F75" i="14"/>
  <c r="C75" i="14"/>
  <c r="O74" i="14"/>
  <c r="L74" i="14"/>
  <c r="I74" i="14"/>
  <c r="F74" i="14"/>
  <c r="C74" i="14" s="1"/>
  <c r="O73" i="14"/>
  <c r="L73" i="14"/>
  <c r="I73" i="14"/>
  <c r="D73" i="14"/>
  <c r="F73" i="14" s="1"/>
  <c r="C73" i="14" s="1"/>
  <c r="O72" i="14"/>
  <c r="N72" i="14"/>
  <c r="M72" i="14"/>
  <c r="K72" i="14"/>
  <c r="L72" i="14" s="1"/>
  <c r="J72" i="14"/>
  <c r="H72" i="14"/>
  <c r="H70" i="14" s="1"/>
  <c r="G72" i="14"/>
  <c r="I72" i="14" s="1"/>
  <c r="E72" i="14"/>
  <c r="D72" i="14"/>
  <c r="D70" i="14" s="1"/>
  <c r="F70" i="14" s="1"/>
  <c r="O71" i="14"/>
  <c r="L71" i="14"/>
  <c r="I71" i="14"/>
  <c r="F71" i="14"/>
  <c r="C71" i="14" s="1"/>
  <c r="D71" i="14"/>
  <c r="N70" i="14"/>
  <c r="O70" i="14" s="1"/>
  <c r="M70" i="14"/>
  <c r="J70" i="14"/>
  <c r="E70" i="14"/>
  <c r="O69" i="14"/>
  <c r="L69" i="14"/>
  <c r="I69" i="14"/>
  <c r="F69" i="14"/>
  <c r="C69" i="14"/>
  <c r="O68" i="14"/>
  <c r="L68" i="14"/>
  <c r="I68" i="14"/>
  <c r="F68" i="14"/>
  <c r="C68" i="14" s="1"/>
  <c r="O67" i="14"/>
  <c r="L67" i="14"/>
  <c r="I67" i="14"/>
  <c r="D67" i="14"/>
  <c r="F67" i="14" s="1"/>
  <c r="C67" i="14" s="1"/>
  <c r="O66" i="14"/>
  <c r="L66" i="14"/>
  <c r="I66" i="14"/>
  <c r="D66" i="14"/>
  <c r="F66" i="14" s="1"/>
  <c r="C66" i="14" s="1"/>
  <c r="O65" i="14"/>
  <c r="L65" i="14"/>
  <c r="I65" i="14"/>
  <c r="D65" i="14"/>
  <c r="F65" i="14" s="1"/>
  <c r="C65" i="14" s="1"/>
  <c r="O64" i="14"/>
  <c r="L64" i="14"/>
  <c r="I64" i="14"/>
  <c r="F64" i="14"/>
  <c r="C64" i="14"/>
  <c r="O63" i="14"/>
  <c r="L63" i="14"/>
  <c r="I63" i="14"/>
  <c r="F63" i="14"/>
  <c r="C63" i="14" s="1"/>
  <c r="D63" i="14"/>
  <c r="O62" i="14"/>
  <c r="L62" i="14"/>
  <c r="C62" i="14" s="1"/>
  <c r="I62" i="14"/>
  <c r="F62" i="14"/>
  <c r="O61" i="14"/>
  <c r="N61" i="14"/>
  <c r="M61" i="14"/>
  <c r="K61" i="14"/>
  <c r="L61" i="14" s="1"/>
  <c r="J61" i="14"/>
  <c r="H61" i="14"/>
  <c r="G61" i="14"/>
  <c r="I61" i="14" s="1"/>
  <c r="E61" i="14"/>
  <c r="D61" i="14"/>
  <c r="F61" i="14" s="1"/>
  <c r="C61" i="14" s="1"/>
  <c r="O60" i="14"/>
  <c r="L60" i="14"/>
  <c r="I60" i="14"/>
  <c r="F60" i="14"/>
  <c r="C60" i="14" s="1"/>
  <c r="D60" i="14"/>
  <c r="O59" i="14"/>
  <c r="L59" i="14"/>
  <c r="C59" i="14" s="1"/>
  <c r="I59" i="14"/>
  <c r="F59" i="14"/>
  <c r="O58" i="14"/>
  <c r="N58" i="14"/>
  <c r="M58" i="14"/>
  <c r="K58" i="14"/>
  <c r="L58" i="14" s="1"/>
  <c r="J58" i="14"/>
  <c r="H58" i="14"/>
  <c r="G58" i="14"/>
  <c r="I58" i="14" s="1"/>
  <c r="E58" i="14"/>
  <c r="D58" i="14"/>
  <c r="F58" i="14" s="1"/>
  <c r="N57" i="14"/>
  <c r="M57" i="14"/>
  <c r="O57" i="14" s="1"/>
  <c r="J57" i="14"/>
  <c r="H57" i="14"/>
  <c r="E57" i="14"/>
  <c r="D57" i="14"/>
  <c r="F57" i="14" s="1"/>
  <c r="N56" i="14"/>
  <c r="M56" i="14"/>
  <c r="O56" i="14" s="1"/>
  <c r="J56" i="14"/>
  <c r="E56" i="14"/>
  <c r="O50" i="14"/>
  <c r="C50" i="14"/>
  <c r="O49" i="14"/>
  <c r="C49" i="14" s="1"/>
  <c r="N48" i="14"/>
  <c r="M48" i="14"/>
  <c r="L47" i="14"/>
  <c r="I47" i="14"/>
  <c r="F47" i="14"/>
  <c r="C47" i="14" s="1"/>
  <c r="K46" i="14"/>
  <c r="J46" i="14"/>
  <c r="L46" i="14" s="1"/>
  <c r="H46" i="14"/>
  <c r="G46" i="14"/>
  <c r="I46" i="14" s="1"/>
  <c r="F46" i="14"/>
  <c r="E46" i="14"/>
  <c r="D46" i="14"/>
  <c r="F45" i="14"/>
  <c r="C45" i="14" s="1"/>
  <c r="L44" i="14"/>
  <c r="C44" i="14"/>
  <c r="L43" i="14"/>
  <c r="C43" i="14" s="1"/>
  <c r="L42" i="14"/>
  <c r="C42" i="14"/>
  <c r="L41" i="14"/>
  <c r="C41" i="14" s="1"/>
  <c r="K40" i="14"/>
  <c r="J40" i="14"/>
  <c r="L40" i="14" s="1"/>
  <c r="C40" i="14" s="1"/>
  <c r="L39" i="14"/>
  <c r="C39" i="14"/>
  <c r="L38" i="14"/>
  <c r="C38" i="14" s="1"/>
  <c r="K37" i="14"/>
  <c r="J37" i="14"/>
  <c r="L37" i="14" s="1"/>
  <c r="C37" i="14" s="1"/>
  <c r="L36" i="14"/>
  <c r="C36" i="14"/>
  <c r="L35" i="14"/>
  <c r="C35" i="14" s="1"/>
  <c r="K35" i="14"/>
  <c r="J35" i="14"/>
  <c r="L34" i="14"/>
  <c r="C34" i="14" s="1"/>
  <c r="L33" i="14"/>
  <c r="C33" i="14"/>
  <c r="L32" i="14"/>
  <c r="C32" i="14" s="1"/>
  <c r="K31" i="14"/>
  <c r="J31" i="14"/>
  <c r="L31" i="14" s="1"/>
  <c r="C31" i="14" s="1"/>
  <c r="K30" i="14"/>
  <c r="J30" i="14"/>
  <c r="F29" i="14"/>
  <c r="C29" i="14"/>
  <c r="I28" i="14"/>
  <c r="D28" i="14"/>
  <c r="F28" i="14" s="1"/>
  <c r="C28" i="14" s="1"/>
  <c r="O27" i="14"/>
  <c r="L27" i="14"/>
  <c r="I27" i="14"/>
  <c r="F27" i="14"/>
  <c r="C27" i="14"/>
  <c r="O26" i="14"/>
  <c r="L26" i="14"/>
  <c r="I26" i="14"/>
  <c r="F26" i="14"/>
  <c r="C26" i="14" s="1"/>
  <c r="N25" i="14"/>
  <c r="N290" i="14" s="1"/>
  <c r="N289" i="14" s="1"/>
  <c r="M25" i="14"/>
  <c r="M290" i="14" s="1"/>
  <c r="K25" i="14"/>
  <c r="K290" i="14" s="1"/>
  <c r="K289" i="14" s="1"/>
  <c r="J25" i="14"/>
  <c r="J290" i="14" s="1"/>
  <c r="I25" i="14"/>
  <c r="H25" i="14"/>
  <c r="H290" i="14" s="1"/>
  <c r="H289" i="14" s="1"/>
  <c r="G25" i="14"/>
  <c r="G290" i="14" s="1"/>
  <c r="E25" i="14"/>
  <c r="E290" i="14" s="1"/>
  <c r="E289" i="14" s="1"/>
  <c r="D25" i="14"/>
  <c r="D290" i="14" s="1"/>
  <c r="N24" i="14"/>
  <c r="K24" i="14"/>
  <c r="J24" i="14"/>
  <c r="L24" i="14" s="1"/>
  <c r="H24" i="14"/>
  <c r="G24" i="14"/>
  <c r="I24" i="14" s="1"/>
  <c r="D24" i="14"/>
  <c r="O299" i="13"/>
  <c r="L299" i="13"/>
  <c r="I299" i="13"/>
  <c r="F299" i="13"/>
  <c r="C299" i="13"/>
  <c r="O298" i="13"/>
  <c r="L298" i="13"/>
  <c r="I298" i="13"/>
  <c r="F298" i="13"/>
  <c r="C298" i="13" s="1"/>
  <c r="O297" i="13"/>
  <c r="L297" i="13"/>
  <c r="I297" i="13"/>
  <c r="C297" i="13" s="1"/>
  <c r="F297" i="13"/>
  <c r="O296" i="13"/>
  <c r="L296" i="13"/>
  <c r="C296" i="13" s="1"/>
  <c r="I296" i="13"/>
  <c r="F296" i="13"/>
  <c r="O295" i="13"/>
  <c r="L295" i="13"/>
  <c r="I295" i="13"/>
  <c r="F295" i="13"/>
  <c r="C295" i="13"/>
  <c r="O294" i="13"/>
  <c r="L294" i="13"/>
  <c r="I294" i="13"/>
  <c r="F294" i="13"/>
  <c r="C294" i="13" s="1"/>
  <c r="O293" i="13"/>
  <c r="L293" i="13"/>
  <c r="I293" i="13"/>
  <c r="C293" i="13" s="1"/>
  <c r="F293" i="13"/>
  <c r="O292" i="13"/>
  <c r="L292" i="13"/>
  <c r="C292" i="13" s="1"/>
  <c r="I292" i="13"/>
  <c r="F292" i="13"/>
  <c r="O291" i="13"/>
  <c r="N291" i="13"/>
  <c r="M291" i="13"/>
  <c r="K291" i="13"/>
  <c r="L291" i="13" s="1"/>
  <c r="J291" i="13"/>
  <c r="H291" i="13"/>
  <c r="G291" i="13"/>
  <c r="I291" i="13" s="1"/>
  <c r="E291" i="13"/>
  <c r="D291" i="13"/>
  <c r="F291" i="13" s="1"/>
  <c r="O286" i="13"/>
  <c r="L286" i="13"/>
  <c r="I286" i="13"/>
  <c r="F286" i="13"/>
  <c r="C286" i="13" s="1"/>
  <c r="O285" i="13"/>
  <c r="L285" i="13"/>
  <c r="I285" i="13"/>
  <c r="C285" i="13" s="1"/>
  <c r="F285" i="13"/>
  <c r="N284" i="13"/>
  <c r="O284" i="13" s="1"/>
  <c r="M284" i="13"/>
  <c r="K284" i="13"/>
  <c r="J284" i="13"/>
  <c r="L284" i="13" s="1"/>
  <c r="H284" i="13"/>
  <c r="G284" i="13"/>
  <c r="F284" i="13"/>
  <c r="E284" i="13"/>
  <c r="D284" i="13"/>
  <c r="O283" i="13"/>
  <c r="L283" i="13"/>
  <c r="I283" i="13"/>
  <c r="F283" i="13"/>
  <c r="C283" i="13"/>
  <c r="N282" i="13"/>
  <c r="M282" i="13"/>
  <c r="O282" i="13" s="1"/>
  <c r="L282" i="13"/>
  <c r="K282" i="13"/>
  <c r="J282" i="13"/>
  <c r="H282" i="13"/>
  <c r="I282" i="13" s="1"/>
  <c r="G282" i="13"/>
  <c r="E282" i="13"/>
  <c r="D282" i="13"/>
  <c r="F282" i="13" s="1"/>
  <c r="C282" i="13" s="1"/>
  <c r="O281" i="13"/>
  <c r="L281" i="13"/>
  <c r="I281" i="13"/>
  <c r="C281" i="13" s="1"/>
  <c r="F281" i="13"/>
  <c r="O280" i="13"/>
  <c r="L280" i="13"/>
  <c r="C280" i="13" s="1"/>
  <c r="I280" i="13"/>
  <c r="F280" i="13"/>
  <c r="O279" i="13"/>
  <c r="O278" i="13" s="1"/>
  <c r="L279" i="13"/>
  <c r="I279" i="13"/>
  <c r="F279" i="13"/>
  <c r="C279" i="13"/>
  <c r="N278" i="13"/>
  <c r="M278" i="13"/>
  <c r="L278" i="13"/>
  <c r="K278" i="13"/>
  <c r="J278" i="13"/>
  <c r="H278" i="13"/>
  <c r="I278" i="13" s="1"/>
  <c r="G278" i="13"/>
  <c r="E278" i="13"/>
  <c r="D278" i="13"/>
  <c r="F278" i="13" s="1"/>
  <c r="C278" i="13" s="1"/>
  <c r="O277" i="13"/>
  <c r="L277" i="13"/>
  <c r="I277" i="13"/>
  <c r="C277" i="13" s="1"/>
  <c r="F277" i="13"/>
  <c r="O276" i="13"/>
  <c r="L276" i="13"/>
  <c r="C276" i="13" s="1"/>
  <c r="I276" i="13"/>
  <c r="F276" i="13"/>
  <c r="O275" i="13"/>
  <c r="L275" i="13"/>
  <c r="I275" i="13"/>
  <c r="F275" i="13"/>
  <c r="C275" i="13"/>
  <c r="N274" i="13"/>
  <c r="M274" i="13"/>
  <c r="O274" i="13" s="1"/>
  <c r="L274" i="13"/>
  <c r="K274" i="13"/>
  <c r="J274" i="13"/>
  <c r="H274" i="13"/>
  <c r="H272" i="13" s="1"/>
  <c r="H271" i="13" s="1"/>
  <c r="G274" i="13"/>
  <c r="E274" i="13"/>
  <c r="E272" i="13" s="1"/>
  <c r="E271" i="13" s="1"/>
  <c r="D274" i="13"/>
  <c r="F274" i="13" s="1"/>
  <c r="O273" i="13"/>
  <c r="L273" i="13"/>
  <c r="I273" i="13"/>
  <c r="C273" i="13" s="1"/>
  <c r="F273" i="13"/>
  <c r="N272" i="13"/>
  <c r="N271" i="13" s="1"/>
  <c r="K272" i="13"/>
  <c r="J272" i="13"/>
  <c r="L272" i="13" s="1"/>
  <c r="G272" i="13"/>
  <c r="I272" i="13" s="1"/>
  <c r="K271" i="13"/>
  <c r="G271" i="13"/>
  <c r="I271" i="13" s="1"/>
  <c r="O270" i="13"/>
  <c r="L270" i="13"/>
  <c r="I270" i="13"/>
  <c r="F270" i="13"/>
  <c r="C270" i="13" s="1"/>
  <c r="O269" i="13"/>
  <c r="L269" i="13"/>
  <c r="I269" i="13"/>
  <c r="C269" i="13" s="1"/>
  <c r="F269" i="13"/>
  <c r="O268" i="13"/>
  <c r="L268" i="13"/>
  <c r="C268" i="13" s="1"/>
  <c r="I268" i="13"/>
  <c r="F268" i="13"/>
  <c r="O267" i="13"/>
  <c r="L267" i="13"/>
  <c r="I267" i="13"/>
  <c r="F267" i="13"/>
  <c r="C267" i="13"/>
  <c r="N266" i="13"/>
  <c r="M266" i="13"/>
  <c r="O266" i="13" s="1"/>
  <c r="L266" i="13"/>
  <c r="K266" i="13"/>
  <c r="J266" i="13"/>
  <c r="H266" i="13"/>
  <c r="I266" i="13" s="1"/>
  <c r="G266" i="13"/>
  <c r="E266" i="13"/>
  <c r="D266" i="13"/>
  <c r="F266" i="13" s="1"/>
  <c r="C266" i="13" s="1"/>
  <c r="O265" i="13"/>
  <c r="L265" i="13"/>
  <c r="I265" i="13"/>
  <c r="C265" i="13" s="1"/>
  <c r="F265" i="13"/>
  <c r="O264" i="13"/>
  <c r="L264" i="13"/>
  <c r="C264" i="13" s="1"/>
  <c r="I264" i="13"/>
  <c r="F264" i="13"/>
  <c r="O263" i="13"/>
  <c r="L263" i="13"/>
  <c r="I263" i="13"/>
  <c r="F263" i="13"/>
  <c r="C263" i="13"/>
  <c r="N262" i="13"/>
  <c r="M262" i="13"/>
  <c r="O262" i="13" s="1"/>
  <c r="L262" i="13"/>
  <c r="K262" i="13"/>
  <c r="J262" i="13"/>
  <c r="H262" i="13"/>
  <c r="I262" i="13" s="1"/>
  <c r="G262" i="13"/>
  <c r="E262" i="13"/>
  <c r="D262" i="13"/>
  <c r="F262" i="13" s="1"/>
  <c r="C262" i="13" s="1"/>
  <c r="N261" i="13"/>
  <c r="M261" i="13"/>
  <c r="O261" i="13" s="1"/>
  <c r="K261" i="13"/>
  <c r="J261" i="13"/>
  <c r="L261" i="13" s="1"/>
  <c r="G261" i="13"/>
  <c r="E261" i="13"/>
  <c r="O260" i="13"/>
  <c r="L260" i="13"/>
  <c r="C260" i="13" s="1"/>
  <c r="I260" i="13"/>
  <c r="F260" i="13"/>
  <c r="O259" i="13"/>
  <c r="L259" i="13"/>
  <c r="I259" i="13"/>
  <c r="F259" i="13"/>
  <c r="C259" i="13"/>
  <c r="O258" i="13"/>
  <c r="L258" i="13"/>
  <c r="I258" i="13"/>
  <c r="F258" i="13"/>
  <c r="C258" i="13" s="1"/>
  <c r="O257" i="13"/>
  <c r="L257" i="13"/>
  <c r="I257" i="13"/>
  <c r="C257" i="13" s="1"/>
  <c r="F257" i="13"/>
  <c r="O256" i="13"/>
  <c r="L256" i="13"/>
  <c r="C256" i="13" s="1"/>
  <c r="I256" i="13"/>
  <c r="F256" i="13"/>
  <c r="O255" i="13"/>
  <c r="N255" i="13"/>
  <c r="M255" i="13"/>
  <c r="K255" i="13"/>
  <c r="L255" i="13" s="1"/>
  <c r="J255" i="13"/>
  <c r="H255" i="13"/>
  <c r="G255" i="13"/>
  <c r="I255" i="13" s="1"/>
  <c r="E255" i="13"/>
  <c r="D255" i="13"/>
  <c r="F255" i="13" s="1"/>
  <c r="N254" i="13"/>
  <c r="M254" i="13"/>
  <c r="O254" i="13" s="1"/>
  <c r="J254" i="13"/>
  <c r="H254" i="13"/>
  <c r="E254" i="13"/>
  <c r="D254" i="13"/>
  <c r="F254" i="13" s="1"/>
  <c r="O253" i="13"/>
  <c r="L253" i="13"/>
  <c r="I253" i="13"/>
  <c r="C253" i="13" s="1"/>
  <c r="F253" i="13"/>
  <c r="O252" i="13"/>
  <c r="L252" i="13"/>
  <c r="C252" i="13" s="1"/>
  <c r="I252" i="13"/>
  <c r="F252" i="13"/>
  <c r="O251" i="13"/>
  <c r="L251" i="13"/>
  <c r="I251" i="13"/>
  <c r="F251" i="13"/>
  <c r="C251" i="13"/>
  <c r="O250" i="13"/>
  <c r="L250" i="13"/>
  <c r="I250" i="13"/>
  <c r="F250" i="13"/>
  <c r="C250" i="13" s="1"/>
  <c r="N249" i="13"/>
  <c r="M249" i="13"/>
  <c r="O249" i="13" s="1"/>
  <c r="K249" i="13"/>
  <c r="J249" i="13"/>
  <c r="L249" i="13" s="1"/>
  <c r="I249" i="13"/>
  <c r="H249" i="13"/>
  <c r="G249" i="13"/>
  <c r="E249" i="13"/>
  <c r="F249" i="13" s="1"/>
  <c r="D249" i="13"/>
  <c r="O248" i="13"/>
  <c r="L248" i="13"/>
  <c r="C248" i="13" s="1"/>
  <c r="I248" i="13"/>
  <c r="F248" i="13"/>
  <c r="O247" i="13"/>
  <c r="L247" i="13"/>
  <c r="I247" i="13"/>
  <c r="F247" i="13"/>
  <c r="C247" i="13"/>
  <c r="O246" i="13"/>
  <c r="L246" i="13"/>
  <c r="I246" i="13"/>
  <c r="F246" i="13"/>
  <c r="C246" i="13" s="1"/>
  <c r="O245" i="13"/>
  <c r="L245" i="13"/>
  <c r="I245" i="13"/>
  <c r="C245" i="13" s="1"/>
  <c r="F245" i="13"/>
  <c r="O244" i="13"/>
  <c r="L244" i="13"/>
  <c r="C244" i="13" s="1"/>
  <c r="I244" i="13"/>
  <c r="F244" i="13"/>
  <c r="O243" i="13"/>
  <c r="L243" i="13"/>
  <c r="I243" i="13"/>
  <c r="F243" i="13"/>
  <c r="C243" i="13"/>
  <c r="O242" i="13"/>
  <c r="L242" i="13"/>
  <c r="I242" i="13"/>
  <c r="F242" i="13"/>
  <c r="C242" i="13" s="1"/>
  <c r="N241" i="13"/>
  <c r="M241" i="13"/>
  <c r="O241" i="13" s="1"/>
  <c r="K241" i="13"/>
  <c r="J241" i="13"/>
  <c r="L241" i="13" s="1"/>
  <c r="I241" i="13"/>
  <c r="H241" i="13"/>
  <c r="G241" i="13"/>
  <c r="E241" i="13"/>
  <c r="F241" i="13" s="1"/>
  <c r="C241" i="13" s="1"/>
  <c r="D241" i="13"/>
  <c r="O240" i="13"/>
  <c r="L240" i="13"/>
  <c r="C240" i="13" s="1"/>
  <c r="I240" i="13"/>
  <c r="F240" i="13"/>
  <c r="O239" i="13"/>
  <c r="L239" i="13"/>
  <c r="I239" i="13"/>
  <c r="F239" i="13"/>
  <c r="C239" i="13"/>
  <c r="N238" i="13"/>
  <c r="M238" i="13"/>
  <c r="O238" i="13" s="1"/>
  <c r="L238" i="13"/>
  <c r="K238" i="13"/>
  <c r="J238" i="13"/>
  <c r="H238" i="13"/>
  <c r="I238" i="13" s="1"/>
  <c r="G238" i="13"/>
  <c r="E238" i="13"/>
  <c r="D238" i="13"/>
  <c r="F238" i="13" s="1"/>
  <c r="O237" i="13"/>
  <c r="L237" i="13"/>
  <c r="I237" i="13"/>
  <c r="C237" i="13" s="1"/>
  <c r="F237" i="13"/>
  <c r="N236" i="13"/>
  <c r="M236" i="13"/>
  <c r="K236" i="13"/>
  <c r="K234" i="13" s="1"/>
  <c r="J236" i="13"/>
  <c r="H236" i="13"/>
  <c r="G236" i="13"/>
  <c r="I236" i="13" s="1"/>
  <c r="F236" i="13"/>
  <c r="E236" i="13"/>
  <c r="D236" i="13"/>
  <c r="O235" i="13"/>
  <c r="L235" i="13"/>
  <c r="I235" i="13"/>
  <c r="F235" i="13"/>
  <c r="C235" i="13"/>
  <c r="M234" i="13"/>
  <c r="M233" i="13" s="1"/>
  <c r="D234" i="13"/>
  <c r="O232" i="13"/>
  <c r="L232" i="13"/>
  <c r="I232" i="13"/>
  <c r="F232" i="13"/>
  <c r="C232" i="13"/>
  <c r="O231" i="13"/>
  <c r="L231" i="13"/>
  <c r="I231" i="13"/>
  <c r="F231" i="13"/>
  <c r="C231" i="13" s="1"/>
  <c r="N230" i="13"/>
  <c r="M230" i="13"/>
  <c r="O230" i="13" s="1"/>
  <c r="L230" i="13"/>
  <c r="K230" i="13"/>
  <c r="J230" i="13"/>
  <c r="H230" i="13"/>
  <c r="I230" i="13" s="1"/>
  <c r="G230" i="13"/>
  <c r="E230" i="13"/>
  <c r="D230" i="13"/>
  <c r="O229" i="13"/>
  <c r="L229" i="13"/>
  <c r="I229" i="13"/>
  <c r="F229" i="13"/>
  <c r="O228" i="13"/>
  <c r="L228" i="13"/>
  <c r="I228" i="13"/>
  <c r="F228" i="13"/>
  <c r="C228" i="13"/>
  <c r="O227" i="13"/>
  <c r="L227" i="13"/>
  <c r="I227" i="13"/>
  <c r="F227" i="13"/>
  <c r="C227" i="13" s="1"/>
  <c r="O226" i="13"/>
  <c r="L226" i="13"/>
  <c r="I226" i="13"/>
  <c r="F226" i="13"/>
  <c r="O225" i="13"/>
  <c r="L225" i="13"/>
  <c r="I225" i="13"/>
  <c r="F225" i="13"/>
  <c r="O224" i="13"/>
  <c r="L224" i="13"/>
  <c r="I224" i="13"/>
  <c r="F224" i="13"/>
  <c r="C224" i="13"/>
  <c r="O223" i="13"/>
  <c r="L223" i="13"/>
  <c r="I223" i="13"/>
  <c r="F223" i="13"/>
  <c r="C223" i="13" s="1"/>
  <c r="O222" i="13"/>
  <c r="L222" i="13"/>
  <c r="I222" i="13"/>
  <c r="F222" i="13"/>
  <c r="O221" i="13"/>
  <c r="L221" i="13"/>
  <c r="I221" i="13"/>
  <c r="F221" i="13"/>
  <c r="O220" i="13"/>
  <c r="L220" i="13"/>
  <c r="I220" i="13"/>
  <c r="F220" i="13"/>
  <c r="C220" i="13"/>
  <c r="O219" i="13"/>
  <c r="N219" i="13"/>
  <c r="M219" i="13"/>
  <c r="L219" i="13"/>
  <c r="K219" i="13"/>
  <c r="J219" i="13"/>
  <c r="H219" i="13"/>
  <c r="G219" i="13"/>
  <c r="I219" i="13" s="1"/>
  <c r="E219" i="13"/>
  <c r="D219" i="13"/>
  <c r="F219" i="13" s="1"/>
  <c r="C219" i="13" s="1"/>
  <c r="O218" i="13"/>
  <c r="L218" i="13"/>
  <c r="I218" i="13"/>
  <c r="F218" i="13"/>
  <c r="O217" i="13"/>
  <c r="L217" i="13"/>
  <c r="I217" i="13"/>
  <c r="F217" i="13"/>
  <c r="O216" i="13"/>
  <c r="L216" i="13"/>
  <c r="I216" i="13"/>
  <c r="F216" i="13"/>
  <c r="C216" i="13"/>
  <c r="O215" i="13"/>
  <c r="L215" i="13"/>
  <c r="I215" i="13"/>
  <c r="F215" i="13"/>
  <c r="C215" i="13" s="1"/>
  <c r="O214" i="13"/>
  <c r="L214" i="13"/>
  <c r="I214" i="13"/>
  <c r="F214" i="13"/>
  <c r="O213" i="13"/>
  <c r="L213" i="13"/>
  <c r="I213" i="13"/>
  <c r="C213" i="13" s="1"/>
  <c r="F213" i="13"/>
  <c r="O212" i="13"/>
  <c r="L212" i="13"/>
  <c r="I212" i="13"/>
  <c r="F212" i="13"/>
  <c r="C212" i="13"/>
  <c r="O211" i="13"/>
  <c r="L211" i="13"/>
  <c r="I211" i="13"/>
  <c r="F211" i="13"/>
  <c r="C211" i="13" s="1"/>
  <c r="O210" i="13"/>
  <c r="L210" i="13"/>
  <c r="I210" i="13"/>
  <c r="C210" i="13" s="1"/>
  <c r="F210" i="13"/>
  <c r="O209" i="13"/>
  <c r="L209" i="13"/>
  <c r="I209" i="13"/>
  <c r="F209" i="13"/>
  <c r="C209" i="13" s="1"/>
  <c r="O208" i="13"/>
  <c r="N208" i="13"/>
  <c r="M208" i="13"/>
  <c r="M207" i="13" s="1"/>
  <c r="K208" i="13"/>
  <c r="L208" i="13" s="1"/>
  <c r="J208" i="13"/>
  <c r="H208" i="13"/>
  <c r="G208" i="13"/>
  <c r="I208" i="13" s="1"/>
  <c r="E208" i="13"/>
  <c r="E207" i="13" s="1"/>
  <c r="E198" i="13" s="1"/>
  <c r="D208" i="13"/>
  <c r="F208" i="13" s="1"/>
  <c r="N207" i="13"/>
  <c r="J207" i="13"/>
  <c r="H207" i="13"/>
  <c r="D207" i="13"/>
  <c r="O206" i="13"/>
  <c r="L206" i="13"/>
  <c r="I206" i="13"/>
  <c r="C206" i="13" s="1"/>
  <c r="F206" i="13"/>
  <c r="O205" i="13"/>
  <c r="L205" i="13"/>
  <c r="I205" i="13"/>
  <c r="F205" i="13"/>
  <c r="C205" i="13" s="1"/>
  <c r="O204" i="13"/>
  <c r="L204" i="13"/>
  <c r="I204" i="13"/>
  <c r="F204" i="13"/>
  <c r="C204" i="13"/>
  <c r="O203" i="13"/>
  <c r="L203" i="13"/>
  <c r="I203" i="13"/>
  <c r="F203" i="13"/>
  <c r="C203" i="13" s="1"/>
  <c r="O202" i="13"/>
  <c r="L202" i="13"/>
  <c r="I202" i="13"/>
  <c r="C202" i="13" s="1"/>
  <c r="F202" i="13"/>
  <c r="N201" i="13"/>
  <c r="N199" i="13" s="1"/>
  <c r="N198" i="13" s="1"/>
  <c r="M201" i="13"/>
  <c r="K201" i="13"/>
  <c r="K199" i="13" s="1"/>
  <c r="J201" i="13"/>
  <c r="L201" i="13" s="1"/>
  <c r="H201" i="13"/>
  <c r="G201" i="13"/>
  <c r="I201" i="13" s="1"/>
  <c r="F201" i="13"/>
  <c r="E201" i="13"/>
  <c r="D201" i="13"/>
  <c r="O200" i="13"/>
  <c r="L200" i="13"/>
  <c r="I200" i="13"/>
  <c r="F200" i="13"/>
  <c r="C200" i="13"/>
  <c r="M199" i="13"/>
  <c r="H199" i="13"/>
  <c r="H198" i="13" s="1"/>
  <c r="E199" i="13"/>
  <c r="D199" i="13"/>
  <c r="F199" i="13" s="1"/>
  <c r="O196" i="13"/>
  <c r="L196" i="13"/>
  <c r="I196" i="13"/>
  <c r="F196" i="13"/>
  <c r="C196" i="13"/>
  <c r="N195" i="13"/>
  <c r="N194" i="13" s="1"/>
  <c r="M195" i="13"/>
  <c r="O195" i="13" s="1"/>
  <c r="L195" i="13"/>
  <c r="K195" i="13"/>
  <c r="J195" i="13"/>
  <c r="J194" i="13" s="1"/>
  <c r="L194" i="13" s="1"/>
  <c r="H195" i="13"/>
  <c r="I195" i="13" s="1"/>
  <c r="G195" i="13"/>
  <c r="E195" i="13"/>
  <c r="D195" i="13"/>
  <c r="F195" i="13" s="1"/>
  <c r="M194" i="13"/>
  <c r="O194" i="13" s="1"/>
  <c r="K194" i="13"/>
  <c r="G194" i="13"/>
  <c r="E194" i="13"/>
  <c r="O193" i="13"/>
  <c r="L193" i="13"/>
  <c r="I193" i="13"/>
  <c r="F193" i="13"/>
  <c r="C193" i="13" s="1"/>
  <c r="O192" i="13"/>
  <c r="L192" i="13"/>
  <c r="I192" i="13"/>
  <c r="F192" i="13"/>
  <c r="C192" i="13"/>
  <c r="N191" i="13"/>
  <c r="N190" i="13" s="1"/>
  <c r="M191" i="13"/>
  <c r="O191" i="13" s="1"/>
  <c r="L191" i="13"/>
  <c r="K191" i="13"/>
  <c r="J191" i="13"/>
  <c r="J190" i="13" s="1"/>
  <c r="L190" i="13" s="1"/>
  <c r="H191" i="13"/>
  <c r="I191" i="13" s="1"/>
  <c r="G191" i="13"/>
  <c r="E191" i="13"/>
  <c r="D191" i="13"/>
  <c r="F191" i="13" s="1"/>
  <c r="C191" i="13" s="1"/>
  <c r="M190" i="13"/>
  <c r="K190" i="13"/>
  <c r="G190" i="13"/>
  <c r="E190" i="13"/>
  <c r="O189" i="13"/>
  <c r="L189" i="13"/>
  <c r="I189" i="13"/>
  <c r="F189" i="13"/>
  <c r="C189" i="13" s="1"/>
  <c r="O188" i="13"/>
  <c r="L188" i="13"/>
  <c r="I188" i="13"/>
  <c r="F188" i="13"/>
  <c r="C188" i="13"/>
  <c r="N187" i="13"/>
  <c r="M187" i="13"/>
  <c r="O187" i="13" s="1"/>
  <c r="L187" i="13"/>
  <c r="K187" i="13"/>
  <c r="J187" i="13"/>
  <c r="H187" i="13"/>
  <c r="I187" i="13" s="1"/>
  <c r="G187" i="13"/>
  <c r="E187" i="13"/>
  <c r="D187" i="13"/>
  <c r="F187" i="13" s="1"/>
  <c r="O186" i="13"/>
  <c r="L186" i="13"/>
  <c r="I186" i="13"/>
  <c r="C186" i="13" s="1"/>
  <c r="F186" i="13"/>
  <c r="O185" i="13"/>
  <c r="L185" i="13"/>
  <c r="I185" i="13"/>
  <c r="F185" i="13"/>
  <c r="C185" i="13" s="1"/>
  <c r="O184" i="13"/>
  <c r="L184" i="13"/>
  <c r="I184" i="13"/>
  <c r="F184" i="13"/>
  <c r="C184" i="13"/>
  <c r="O183" i="13"/>
  <c r="L183" i="13"/>
  <c r="I183" i="13"/>
  <c r="F183" i="13"/>
  <c r="C183" i="13" s="1"/>
  <c r="N182" i="13"/>
  <c r="M182" i="13"/>
  <c r="O182" i="13" s="1"/>
  <c r="K182" i="13"/>
  <c r="J182" i="13"/>
  <c r="L182" i="13" s="1"/>
  <c r="I182" i="13"/>
  <c r="H182" i="13"/>
  <c r="G182" i="13"/>
  <c r="E182" i="13"/>
  <c r="F182" i="13" s="1"/>
  <c r="C182" i="13" s="1"/>
  <c r="D182" i="13"/>
  <c r="O181" i="13"/>
  <c r="L181" i="13"/>
  <c r="I181" i="13"/>
  <c r="F181" i="13"/>
  <c r="C181" i="13" s="1"/>
  <c r="O180" i="13"/>
  <c r="L180" i="13"/>
  <c r="I180" i="13"/>
  <c r="F180" i="13"/>
  <c r="C180" i="13"/>
  <c r="O179" i="13"/>
  <c r="L179" i="13"/>
  <c r="I179" i="13"/>
  <c r="F179" i="13"/>
  <c r="C179" i="13" s="1"/>
  <c r="N178" i="13"/>
  <c r="M178" i="13"/>
  <c r="O178" i="13" s="1"/>
  <c r="K178" i="13"/>
  <c r="K177" i="13" s="1"/>
  <c r="K176" i="13" s="1"/>
  <c r="J178" i="13"/>
  <c r="L178" i="13" s="1"/>
  <c r="I178" i="13"/>
  <c r="H178" i="13"/>
  <c r="G178" i="13"/>
  <c r="G177" i="13" s="1"/>
  <c r="E178" i="13"/>
  <c r="F178" i="13" s="1"/>
  <c r="D178" i="13"/>
  <c r="N177" i="13"/>
  <c r="N176" i="13" s="1"/>
  <c r="J177" i="13"/>
  <c r="L177" i="13" s="1"/>
  <c r="H177" i="13"/>
  <c r="H176" i="13" s="1"/>
  <c r="D177" i="13"/>
  <c r="D176" i="13" s="1"/>
  <c r="O175" i="13"/>
  <c r="L175" i="13"/>
  <c r="I175" i="13"/>
  <c r="F175" i="13"/>
  <c r="C175" i="13" s="1"/>
  <c r="O174" i="13"/>
  <c r="L174" i="13"/>
  <c r="I174" i="13"/>
  <c r="C174" i="13" s="1"/>
  <c r="F174" i="13"/>
  <c r="O173" i="13"/>
  <c r="L173" i="13"/>
  <c r="I173" i="13"/>
  <c r="F173" i="13"/>
  <c r="C173" i="13" s="1"/>
  <c r="O172" i="13"/>
  <c r="L172" i="13"/>
  <c r="I172" i="13"/>
  <c r="F172" i="13"/>
  <c r="C172" i="13"/>
  <c r="O171" i="13"/>
  <c r="L171" i="13"/>
  <c r="I171" i="13"/>
  <c r="F171" i="13"/>
  <c r="C171" i="13" s="1"/>
  <c r="O170" i="13"/>
  <c r="L170" i="13"/>
  <c r="I170" i="13"/>
  <c r="C170" i="13" s="1"/>
  <c r="F170" i="13"/>
  <c r="N169" i="13"/>
  <c r="O169" i="13" s="1"/>
  <c r="M169" i="13"/>
  <c r="K169" i="13"/>
  <c r="J169" i="13"/>
  <c r="L169" i="13" s="1"/>
  <c r="H169" i="13"/>
  <c r="H168" i="13" s="1"/>
  <c r="G169" i="13"/>
  <c r="I169" i="13" s="1"/>
  <c r="F169" i="13"/>
  <c r="E169" i="13"/>
  <c r="D169" i="13"/>
  <c r="D168" i="13" s="1"/>
  <c r="F168" i="13" s="1"/>
  <c r="M168" i="13"/>
  <c r="K168" i="13"/>
  <c r="G168" i="13"/>
  <c r="E168" i="13"/>
  <c r="O167" i="13"/>
  <c r="L167" i="13"/>
  <c r="I167" i="13"/>
  <c r="F167" i="13"/>
  <c r="C167" i="13" s="1"/>
  <c r="O166" i="13"/>
  <c r="L166" i="13"/>
  <c r="I166" i="13"/>
  <c r="C166" i="13" s="1"/>
  <c r="F166" i="13"/>
  <c r="O165" i="13"/>
  <c r="L165" i="13"/>
  <c r="I165" i="13"/>
  <c r="F165" i="13"/>
  <c r="C165" i="13" s="1"/>
  <c r="O164" i="13"/>
  <c r="L164" i="13"/>
  <c r="I164" i="13"/>
  <c r="F164" i="13"/>
  <c r="C164" i="13"/>
  <c r="N163" i="13"/>
  <c r="M163" i="13"/>
  <c r="O163" i="13" s="1"/>
  <c r="L163" i="13"/>
  <c r="K163" i="13"/>
  <c r="J163" i="13"/>
  <c r="H163" i="13"/>
  <c r="I163" i="13" s="1"/>
  <c r="G163" i="13"/>
  <c r="E163" i="13"/>
  <c r="D163" i="13"/>
  <c r="F163" i="13" s="1"/>
  <c r="O162" i="13"/>
  <c r="L162" i="13"/>
  <c r="I162" i="13"/>
  <c r="C162" i="13" s="1"/>
  <c r="F162" i="13"/>
  <c r="O161" i="13"/>
  <c r="L161" i="13"/>
  <c r="I161" i="13"/>
  <c r="F161" i="13"/>
  <c r="C161" i="13" s="1"/>
  <c r="O160" i="13"/>
  <c r="L160" i="13"/>
  <c r="I160" i="13"/>
  <c r="F160" i="13"/>
  <c r="C160" i="13"/>
  <c r="O159" i="13"/>
  <c r="L159" i="13"/>
  <c r="I159" i="13"/>
  <c r="F159" i="13"/>
  <c r="C159" i="13" s="1"/>
  <c r="O158" i="13"/>
  <c r="L158" i="13"/>
  <c r="I158" i="13"/>
  <c r="C158" i="13" s="1"/>
  <c r="F158" i="13"/>
  <c r="O157" i="13"/>
  <c r="L157" i="13"/>
  <c r="I157" i="13"/>
  <c r="F157" i="13"/>
  <c r="C157" i="13" s="1"/>
  <c r="O156" i="13"/>
  <c r="L156" i="13"/>
  <c r="I156" i="13"/>
  <c r="F156" i="13"/>
  <c r="C156" i="13"/>
  <c r="O155" i="13"/>
  <c r="L155" i="13"/>
  <c r="I155" i="13"/>
  <c r="F155" i="13"/>
  <c r="C155" i="13" s="1"/>
  <c r="N154" i="13"/>
  <c r="M154" i="13"/>
  <c r="O154" i="13" s="1"/>
  <c r="K154" i="13"/>
  <c r="J154" i="13"/>
  <c r="L154" i="13" s="1"/>
  <c r="I154" i="13"/>
  <c r="H154" i="13"/>
  <c r="G154" i="13"/>
  <c r="E154" i="13"/>
  <c r="D154" i="13"/>
  <c r="F154" i="13" s="1"/>
  <c r="O153" i="13"/>
  <c r="L153" i="13"/>
  <c r="I153" i="13"/>
  <c r="F153" i="13"/>
  <c r="C153" i="13" s="1"/>
  <c r="O152" i="13"/>
  <c r="L152" i="13"/>
  <c r="I152" i="13"/>
  <c r="F152" i="13"/>
  <c r="C152" i="13"/>
  <c r="O151" i="13"/>
  <c r="L151" i="13"/>
  <c r="I151" i="13"/>
  <c r="F151" i="13"/>
  <c r="C151" i="13" s="1"/>
  <c r="O150" i="13"/>
  <c r="L150" i="13"/>
  <c r="I150" i="13"/>
  <c r="C150" i="13" s="1"/>
  <c r="F150" i="13"/>
  <c r="O149" i="13"/>
  <c r="L149" i="13"/>
  <c r="I149" i="13"/>
  <c r="F149" i="13"/>
  <c r="C149" i="13" s="1"/>
  <c r="O148" i="13"/>
  <c r="L148" i="13"/>
  <c r="I148" i="13"/>
  <c r="F148" i="13"/>
  <c r="C148" i="13"/>
  <c r="N147" i="13"/>
  <c r="M147" i="13"/>
  <c r="O147" i="13" s="1"/>
  <c r="L147" i="13"/>
  <c r="K147" i="13"/>
  <c r="J147" i="13"/>
  <c r="H147" i="13"/>
  <c r="G147" i="13"/>
  <c r="I147" i="13" s="1"/>
  <c r="E147" i="13"/>
  <c r="D147" i="13"/>
  <c r="F147" i="13" s="1"/>
  <c r="C147" i="13" s="1"/>
  <c r="O146" i="13"/>
  <c r="L146" i="13"/>
  <c r="I146" i="13"/>
  <c r="C146" i="13" s="1"/>
  <c r="F146" i="13"/>
  <c r="O145" i="13"/>
  <c r="L145" i="13"/>
  <c r="I145" i="13"/>
  <c r="F145" i="13"/>
  <c r="C145" i="13" s="1"/>
  <c r="O144" i="13"/>
  <c r="N144" i="13"/>
  <c r="M144" i="13"/>
  <c r="K144" i="13"/>
  <c r="L144" i="13" s="1"/>
  <c r="J144" i="13"/>
  <c r="H144" i="13"/>
  <c r="G144" i="13"/>
  <c r="I144" i="13" s="1"/>
  <c r="E144" i="13"/>
  <c r="D144" i="13"/>
  <c r="F144" i="13" s="1"/>
  <c r="O143" i="13"/>
  <c r="L143" i="13"/>
  <c r="I143" i="13"/>
  <c r="F143" i="13"/>
  <c r="C143" i="13" s="1"/>
  <c r="O142" i="13"/>
  <c r="L142" i="13"/>
  <c r="I142" i="13"/>
  <c r="C142" i="13" s="1"/>
  <c r="F142" i="13"/>
  <c r="O141" i="13"/>
  <c r="L141" i="13"/>
  <c r="I141" i="13"/>
  <c r="F141" i="13"/>
  <c r="C141" i="13" s="1"/>
  <c r="O140" i="13"/>
  <c r="L140" i="13"/>
  <c r="I140" i="13"/>
  <c r="F140" i="13"/>
  <c r="C140" i="13"/>
  <c r="N139" i="13"/>
  <c r="M139" i="13"/>
  <c r="O139" i="13" s="1"/>
  <c r="L139" i="13"/>
  <c r="K139" i="13"/>
  <c r="J139" i="13"/>
  <c r="H139" i="13"/>
  <c r="H133" i="13" s="1"/>
  <c r="G139" i="13"/>
  <c r="I139" i="13" s="1"/>
  <c r="E139" i="13"/>
  <c r="D139" i="13"/>
  <c r="F139" i="13" s="1"/>
  <c r="O138" i="13"/>
  <c r="L138" i="13"/>
  <c r="I138" i="13"/>
  <c r="C138" i="13" s="1"/>
  <c r="F138" i="13"/>
  <c r="O137" i="13"/>
  <c r="L137" i="13"/>
  <c r="I137" i="13"/>
  <c r="F137" i="13"/>
  <c r="C137" i="13" s="1"/>
  <c r="O136" i="13"/>
  <c r="L136" i="13"/>
  <c r="I136" i="13"/>
  <c r="F136" i="13"/>
  <c r="C136" i="13"/>
  <c r="O135" i="13"/>
  <c r="L135" i="13"/>
  <c r="I135" i="13"/>
  <c r="F135" i="13"/>
  <c r="C135" i="13" s="1"/>
  <c r="N134" i="13"/>
  <c r="M134" i="13"/>
  <c r="O134" i="13" s="1"/>
  <c r="K134" i="13"/>
  <c r="K133" i="13" s="1"/>
  <c r="J134" i="13"/>
  <c r="L134" i="13" s="1"/>
  <c r="I134" i="13"/>
  <c r="H134" i="13"/>
  <c r="G134" i="13"/>
  <c r="G133" i="13" s="1"/>
  <c r="I133" i="13" s="1"/>
  <c r="E134" i="13"/>
  <c r="E133" i="13" s="1"/>
  <c r="D134" i="13"/>
  <c r="F134" i="13" s="1"/>
  <c r="N133" i="13"/>
  <c r="J133" i="13"/>
  <c r="L133" i="13" s="1"/>
  <c r="O132" i="13"/>
  <c r="L132" i="13"/>
  <c r="I132" i="13"/>
  <c r="F132" i="13"/>
  <c r="C132" i="13"/>
  <c r="N131" i="13"/>
  <c r="O131" i="13" s="1"/>
  <c r="M131" i="13"/>
  <c r="L131" i="13"/>
  <c r="K131" i="13"/>
  <c r="J131" i="13"/>
  <c r="H131" i="13"/>
  <c r="G131" i="13"/>
  <c r="I131" i="13" s="1"/>
  <c r="E131" i="13"/>
  <c r="D131" i="13"/>
  <c r="F131" i="13" s="1"/>
  <c r="O130" i="13"/>
  <c r="L130" i="13"/>
  <c r="I130" i="13"/>
  <c r="C130" i="13" s="1"/>
  <c r="F130" i="13"/>
  <c r="O129" i="13"/>
  <c r="L129" i="13"/>
  <c r="I129" i="13"/>
  <c r="F129" i="13"/>
  <c r="C129" i="13" s="1"/>
  <c r="O128" i="13"/>
  <c r="L128" i="13"/>
  <c r="I128" i="13"/>
  <c r="F128" i="13"/>
  <c r="C128" i="13"/>
  <c r="O127" i="13"/>
  <c r="L127" i="13"/>
  <c r="I127" i="13"/>
  <c r="F127" i="13"/>
  <c r="C127" i="13" s="1"/>
  <c r="O126" i="13"/>
  <c r="L126" i="13"/>
  <c r="I126" i="13"/>
  <c r="C126" i="13" s="1"/>
  <c r="F126" i="13"/>
  <c r="N125" i="13"/>
  <c r="M125" i="13"/>
  <c r="O125" i="13" s="1"/>
  <c r="K125" i="13"/>
  <c r="J125" i="13"/>
  <c r="L125" i="13" s="1"/>
  <c r="H125" i="13"/>
  <c r="G125" i="13"/>
  <c r="I125" i="13" s="1"/>
  <c r="F125" i="13"/>
  <c r="E125" i="13"/>
  <c r="D125" i="13"/>
  <c r="O124" i="13"/>
  <c r="L124" i="13"/>
  <c r="I124" i="13"/>
  <c r="F124" i="13"/>
  <c r="C124" i="13"/>
  <c r="O123" i="13"/>
  <c r="L123" i="13"/>
  <c r="I123" i="13"/>
  <c r="F123" i="13"/>
  <c r="C123" i="13" s="1"/>
  <c r="O122" i="13"/>
  <c r="L122" i="13"/>
  <c r="I122" i="13"/>
  <c r="C122" i="13" s="1"/>
  <c r="F122" i="13"/>
  <c r="O121" i="13"/>
  <c r="L121" i="13"/>
  <c r="I121" i="13"/>
  <c r="F121" i="13"/>
  <c r="C121" i="13" s="1"/>
  <c r="O120" i="13"/>
  <c r="L120" i="13"/>
  <c r="I120" i="13"/>
  <c r="F120" i="13"/>
  <c r="C120" i="13"/>
  <c r="N119" i="13"/>
  <c r="M119" i="13"/>
  <c r="O119" i="13" s="1"/>
  <c r="L119" i="13"/>
  <c r="K119" i="13"/>
  <c r="J119" i="13"/>
  <c r="H119" i="13"/>
  <c r="G119" i="13"/>
  <c r="I119" i="13" s="1"/>
  <c r="E119" i="13"/>
  <c r="D119" i="13"/>
  <c r="F119" i="13" s="1"/>
  <c r="O118" i="13"/>
  <c r="L118" i="13"/>
  <c r="I118" i="13"/>
  <c r="C118" i="13" s="1"/>
  <c r="F118" i="13"/>
  <c r="O117" i="13"/>
  <c r="L117" i="13"/>
  <c r="I117" i="13"/>
  <c r="F117" i="13"/>
  <c r="C117" i="13" s="1"/>
  <c r="O116" i="13"/>
  <c r="L116" i="13"/>
  <c r="I116" i="13"/>
  <c r="F116" i="13"/>
  <c r="C116" i="13"/>
  <c r="N115" i="13"/>
  <c r="M115" i="13"/>
  <c r="O115" i="13" s="1"/>
  <c r="L115" i="13"/>
  <c r="K115" i="13"/>
  <c r="J115" i="13"/>
  <c r="H115" i="13"/>
  <c r="I115" i="13" s="1"/>
  <c r="G115" i="13"/>
  <c r="E115" i="13"/>
  <c r="D115" i="13"/>
  <c r="F115" i="13" s="1"/>
  <c r="C115" i="13" s="1"/>
  <c r="O114" i="13"/>
  <c r="L114" i="13"/>
  <c r="I114" i="13"/>
  <c r="C114" i="13" s="1"/>
  <c r="F114" i="13"/>
  <c r="O113" i="13"/>
  <c r="L113" i="13"/>
  <c r="I113" i="13"/>
  <c r="F113" i="13"/>
  <c r="C113" i="13" s="1"/>
  <c r="O112" i="13"/>
  <c r="L112" i="13"/>
  <c r="I112" i="13"/>
  <c r="F112" i="13"/>
  <c r="C112" i="13"/>
  <c r="O111" i="13"/>
  <c r="L111" i="13"/>
  <c r="I111" i="13"/>
  <c r="F111" i="13"/>
  <c r="C111" i="13" s="1"/>
  <c r="O110" i="13"/>
  <c r="L110" i="13"/>
  <c r="I110" i="13"/>
  <c r="C110" i="13" s="1"/>
  <c r="F110" i="13"/>
  <c r="O109" i="13"/>
  <c r="L109" i="13"/>
  <c r="I109" i="13"/>
  <c r="F109" i="13"/>
  <c r="C109" i="13" s="1"/>
  <c r="O108" i="13"/>
  <c r="L108" i="13"/>
  <c r="I108" i="13"/>
  <c r="F108" i="13"/>
  <c r="C108" i="13"/>
  <c r="O107" i="13"/>
  <c r="L107" i="13"/>
  <c r="I107" i="13"/>
  <c r="F107" i="13"/>
  <c r="C107" i="13" s="1"/>
  <c r="N106" i="13"/>
  <c r="M106" i="13"/>
  <c r="O106" i="13" s="1"/>
  <c r="K106" i="13"/>
  <c r="J106" i="13"/>
  <c r="L106" i="13" s="1"/>
  <c r="I106" i="13"/>
  <c r="H106" i="13"/>
  <c r="G106" i="13"/>
  <c r="E106" i="13"/>
  <c r="F106" i="13" s="1"/>
  <c r="D106" i="13"/>
  <c r="O105" i="13"/>
  <c r="L105" i="13"/>
  <c r="I105" i="13"/>
  <c r="F105" i="13"/>
  <c r="C105" i="13" s="1"/>
  <c r="O104" i="13"/>
  <c r="L104" i="13"/>
  <c r="I104" i="13"/>
  <c r="F104" i="13"/>
  <c r="C104" i="13"/>
  <c r="O103" i="13"/>
  <c r="L103" i="13"/>
  <c r="I103" i="13"/>
  <c r="F103" i="13"/>
  <c r="C103" i="13" s="1"/>
  <c r="O102" i="13"/>
  <c r="L102" i="13"/>
  <c r="I102" i="13"/>
  <c r="C102" i="13" s="1"/>
  <c r="F102" i="13"/>
  <c r="O101" i="13"/>
  <c r="L101" i="13"/>
  <c r="I101" i="13"/>
  <c r="F101" i="13"/>
  <c r="C101" i="13" s="1"/>
  <c r="O100" i="13"/>
  <c r="L100" i="13"/>
  <c r="I100" i="13"/>
  <c r="F100" i="13"/>
  <c r="C100" i="13"/>
  <c r="O99" i="13"/>
  <c r="L99" i="13"/>
  <c r="I99" i="13"/>
  <c r="F99" i="13"/>
  <c r="C99" i="13" s="1"/>
  <c r="N98" i="13"/>
  <c r="M98" i="13"/>
  <c r="O98" i="13" s="1"/>
  <c r="K98" i="13"/>
  <c r="J98" i="13"/>
  <c r="L98" i="13" s="1"/>
  <c r="I98" i="13"/>
  <c r="H98" i="13"/>
  <c r="G98" i="13"/>
  <c r="E98" i="13"/>
  <c r="F98" i="13" s="1"/>
  <c r="D98" i="13"/>
  <c r="O97" i="13"/>
  <c r="L97" i="13"/>
  <c r="I97" i="13"/>
  <c r="F97" i="13"/>
  <c r="C97" i="13" s="1"/>
  <c r="O96" i="13"/>
  <c r="L96" i="13"/>
  <c r="I96" i="13"/>
  <c r="F96" i="13"/>
  <c r="C96" i="13"/>
  <c r="O95" i="13"/>
  <c r="L95" i="13"/>
  <c r="I95" i="13"/>
  <c r="F95" i="13"/>
  <c r="C95" i="13" s="1"/>
  <c r="O94" i="13"/>
  <c r="L94" i="13"/>
  <c r="I94" i="13"/>
  <c r="C94" i="13" s="1"/>
  <c r="F94" i="13"/>
  <c r="O93" i="13"/>
  <c r="L93" i="13"/>
  <c r="I93" i="13"/>
  <c r="F93" i="13"/>
  <c r="C93" i="13" s="1"/>
  <c r="O92" i="13"/>
  <c r="N92" i="13"/>
  <c r="M92" i="13"/>
  <c r="K92" i="13"/>
  <c r="K86" i="13" s="1"/>
  <c r="J92" i="13"/>
  <c r="H92" i="13"/>
  <c r="G92" i="13"/>
  <c r="I92" i="13" s="1"/>
  <c r="E92" i="13"/>
  <c r="D92" i="13"/>
  <c r="F92" i="13" s="1"/>
  <c r="O91" i="13"/>
  <c r="L91" i="13"/>
  <c r="I91" i="13"/>
  <c r="F91" i="13"/>
  <c r="C91" i="13" s="1"/>
  <c r="O90" i="13"/>
  <c r="L90" i="13"/>
  <c r="I90" i="13"/>
  <c r="C90" i="13" s="1"/>
  <c r="F90" i="13"/>
  <c r="O89" i="13"/>
  <c r="L89" i="13"/>
  <c r="I89" i="13"/>
  <c r="F89" i="13"/>
  <c r="C89" i="13" s="1"/>
  <c r="O88" i="13"/>
  <c r="L88" i="13"/>
  <c r="I88" i="13"/>
  <c r="F88" i="13"/>
  <c r="C88" i="13"/>
  <c r="N87" i="13"/>
  <c r="N86" i="13" s="1"/>
  <c r="M87" i="13"/>
  <c r="O87" i="13" s="1"/>
  <c r="L87" i="13"/>
  <c r="K87" i="13"/>
  <c r="J87" i="13"/>
  <c r="J86" i="13" s="1"/>
  <c r="H87" i="13"/>
  <c r="H86" i="13" s="1"/>
  <c r="G87" i="13"/>
  <c r="I87" i="13" s="1"/>
  <c r="E87" i="13"/>
  <c r="D87" i="13"/>
  <c r="F87" i="13" s="1"/>
  <c r="M86" i="13"/>
  <c r="O86" i="13" s="1"/>
  <c r="E86" i="13"/>
  <c r="O85" i="13"/>
  <c r="L85" i="13"/>
  <c r="I85" i="13"/>
  <c r="F85" i="13"/>
  <c r="C85" i="13" s="1"/>
  <c r="O84" i="13"/>
  <c r="L84" i="13"/>
  <c r="I84" i="13"/>
  <c r="F84" i="13"/>
  <c r="C84" i="13"/>
  <c r="N83" i="13"/>
  <c r="M83" i="13"/>
  <c r="O83" i="13" s="1"/>
  <c r="L83" i="13"/>
  <c r="K83" i="13"/>
  <c r="J83" i="13"/>
  <c r="H83" i="13"/>
  <c r="I83" i="13" s="1"/>
  <c r="G83" i="13"/>
  <c r="E83" i="13"/>
  <c r="D83" i="13"/>
  <c r="F83" i="13" s="1"/>
  <c r="O82" i="13"/>
  <c r="L82" i="13"/>
  <c r="I82" i="13"/>
  <c r="C82" i="13" s="1"/>
  <c r="F82" i="13"/>
  <c r="O81" i="13"/>
  <c r="L81" i="13"/>
  <c r="I81" i="13"/>
  <c r="F81" i="13"/>
  <c r="C81" i="13" s="1"/>
  <c r="O80" i="13"/>
  <c r="N80" i="13"/>
  <c r="M80" i="13"/>
  <c r="M79" i="13" s="1"/>
  <c r="K80" i="13"/>
  <c r="L80" i="13" s="1"/>
  <c r="J80" i="13"/>
  <c r="H80" i="13"/>
  <c r="G80" i="13"/>
  <c r="I80" i="13" s="1"/>
  <c r="E80" i="13"/>
  <c r="E79" i="13" s="1"/>
  <c r="D80" i="13"/>
  <c r="F80" i="13" s="1"/>
  <c r="C80" i="13" s="1"/>
  <c r="N79" i="13"/>
  <c r="J79" i="13"/>
  <c r="H79" i="13"/>
  <c r="D79" i="13"/>
  <c r="F79" i="13" s="1"/>
  <c r="O77" i="13"/>
  <c r="L77" i="13"/>
  <c r="I77" i="13"/>
  <c r="F77" i="13"/>
  <c r="C77" i="13" s="1"/>
  <c r="O76" i="13"/>
  <c r="L76" i="13"/>
  <c r="I76" i="13"/>
  <c r="F76" i="13"/>
  <c r="C76" i="13"/>
  <c r="O75" i="13"/>
  <c r="L75" i="13"/>
  <c r="I75" i="13"/>
  <c r="F75" i="13"/>
  <c r="C75" i="13" s="1"/>
  <c r="O74" i="13"/>
  <c r="L74" i="13"/>
  <c r="I74" i="13"/>
  <c r="C74" i="13" s="1"/>
  <c r="F74" i="13"/>
  <c r="O73" i="13"/>
  <c r="L73" i="13"/>
  <c r="I73" i="13"/>
  <c r="F73" i="13"/>
  <c r="C73" i="13" s="1"/>
  <c r="O72" i="13"/>
  <c r="N72" i="13"/>
  <c r="M72" i="13"/>
  <c r="K72" i="13"/>
  <c r="K70" i="13" s="1"/>
  <c r="J72" i="13"/>
  <c r="L72" i="13" s="1"/>
  <c r="H72" i="13"/>
  <c r="G72" i="13"/>
  <c r="I72" i="13" s="1"/>
  <c r="E72" i="13"/>
  <c r="D72" i="13"/>
  <c r="F72" i="13" s="1"/>
  <c r="O71" i="13"/>
  <c r="L71" i="13"/>
  <c r="I71" i="13"/>
  <c r="F71" i="13"/>
  <c r="C71" i="13" s="1"/>
  <c r="N70" i="13"/>
  <c r="M70" i="13"/>
  <c r="O70" i="13" s="1"/>
  <c r="J70" i="13"/>
  <c r="L70" i="13" s="1"/>
  <c r="H70" i="13"/>
  <c r="E70" i="13"/>
  <c r="D70" i="13"/>
  <c r="F70" i="13" s="1"/>
  <c r="O69" i="13"/>
  <c r="L69" i="13"/>
  <c r="I69" i="13"/>
  <c r="F69" i="13"/>
  <c r="C69" i="13" s="1"/>
  <c r="O68" i="13"/>
  <c r="L68" i="13"/>
  <c r="I68" i="13"/>
  <c r="F68" i="13"/>
  <c r="C68" i="13"/>
  <c r="O67" i="13"/>
  <c r="L67" i="13"/>
  <c r="I67" i="13"/>
  <c r="F67" i="13"/>
  <c r="C67" i="13" s="1"/>
  <c r="O66" i="13"/>
  <c r="L66" i="13"/>
  <c r="I66" i="13"/>
  <c r="C66" i="13" s="1"/>
  <c r="F66" i="13"/>
  <c r="O65" i="13"/>
  <c r="L65" i="13"/>
  <c r="I65" i="13"/>
  <c r="F65" i="13"/>
  <c r="C65" i="13" s="1"/>
  <c r="O64" i="13"/>
  <c r="L64" i="13"/>
  <c r="I64" i="13"/>
  <c r="F64" i="13"/>
  <c r="C64" i="13"/>
  <c r="O63" i="13"/>
  <c r="L63" i="13"/>
  <c r="I63" i="13"/>
  <c r="F63" i="13"/>
  <c r="C63" i="13" s="1"/>
  <c r="O62" i="13"/>
  <c r="L62" i="13"/>
  <c r="I62" i="13"/>
  <c r="C62" i="13" s="1"/>
  <c r="F62" i="13"/>
  <c r="N61" i="13"/>
  <c r="M61" i="13"/>
  <c r="O61" i="13" s="1"/>
  <c r="K61" i="13"/>
  <c r="J61" i="13"/>
  <c r="L61" i="13" s="1"/>
  <c r="H61" i="13"/>
  <c r="G61" i="13"/>
  <c r="I61" i="13" s="1"/>
  <c r="F61" i="13"/>
  <c r="C61" i="13" s="1"/>
  <c r="E61" i="13"/>
  <c r="D61" i="13"/>
  <c r="O60" i="13"/>
  <c r="L60" i="13"/>
  <c r="I60" i="13"/>
  <c r="F60" i="13"/>
  <c r="C60" i="13"/>
  <c r="O59" i="13"/>
  <c r="L59" i="13"/>
  <c r="I59" i="13"/>
  <c r="F59" i="13"/>
  <c r="C59" i="13" s="1"/>
  <c r="N58" i="13"/>
  <c r="M58" i="13"/>
  <c r="O58" i="13" s="1"/>
  <c r="K58" i="13"/>
  <c r="K57" i="13" s="1"/>
  <c r="J58" i="13"/>
  <c r="L58" i="13" s="1"/>
  <c r="I58" i="13"/>
  <c r="H58" i="13"/>
  <c r="G58" i="13"/>
  <c r="G57" i="13" s="1"/>
  <c r="E58" i="13"/>
  <c r="E57" i="13" s="1"/>
  <c r="D58" i="13"/>
  <c r="F58" i="13" s="1"/>
  <c r="N57" i="13"/>
  <c r="N56" i="13" s="1"/>
  <c r="J57" i="13"/>
  <c r="L57" i="13" s="1"/>
  <c r="H57" i="13"/>
  <c r="H56" i="13" s="1"/>
  <c r="D57" i="13"/>
  <c r="D56" i="13" s="1"/>
  <c r="O50" i="13"/>
  <c r="C50" i="13" s="1"/>
  <c r="O49" i="13"/>
  <c r="C49" i="13" s="1"/>
  <c r="O48" i="13"/>
  <c r="C48" i="13" s="1"/>
  <c r="N48" i="13"/>
  <c r="M48" i="13"/>
  <c r="L47" i="13"/>
  <c r="I47" i="13"/>
  <c r="F47" i="13"/>
  <c r="C47" i="13" s="1"/>
  <c r="L46" i="13"/>
  <c r="K46" i="13"/>
  <c r="J46" i="13"/>
  <c r="H46" i="13"/>
  <c r="G46" i="13"/>
  <c r="I46" i="13" s="1"/>
  <c r="E46" i="13"/>
  <c r="D46" i="13"/>
  <c r="F46" i="13" s="1"/>
  <c r="C46" i="13" s="1"/>
  <c r="F45" i="13"/>
  <c r="C45" i="13" s="1"/>
  <c r="L44" i="13"/>
  <c r="C44" i="13" s="1"/>
  <c r="L43" i="13"/>
  <c r="C43" i="13" s="1"/>
  <c r="L42" i="13"/>
  <c r="C42" i="13" s="1"/>
  <c r="L41" i="13"/>
  <c r="C41" i="13" s="1"/>
  <c r="L40" i="13"/>
  <c r="C40" i="13" s="1"/>
  <c r="K40" i="13"/>
  <c r="J40" i="13"/>
  <c r="L39" i="13"/>
  <c r="C39" i="13" s="1"/>
  <c r="L38" i="13"/>
  <c r="C38" i="13" s="1"/>
  <c r="L37" i="13"/>
  <c r="C37" i="13" s="1"/>
  <c r="K37" i="13"/>
  <c r="J37" i="13"/>
  <c r="L36" i="13"/>
  <c r="C36" i="13" s="1"/>
  <c r="K35" i="13"/>
  <c r="J35" i="13"/>
  <c r="L35" i="13" s="1"/>
  <c r="C35" i="13" s="1"/>
  <c r="L34" i="13"/>
  <c r="C34" i="13" s="1"/>
  <c r="L33" i="13"/>
  <c r="C33" i="13" s="1"/>
  <c r="L32" i="13"/>
  <c r="C32" i="13" s="1"/>
  <c r="L31" i="13"/>
  <c r="C31" i="13" s="1"/>
  <c r="K31" i="13"/>
  <c r="J31" i="13"/>
  <c r="K30" i="13"/>
  <c r="F29" i="13"/>
  <c r="C29" i="13" s="1"/>
  <c r="I28" i="13"/>
  <c r="F28" i="13"/>
  <c r="C28" i="13"/>
  <c r="O27" i="13"/>
  <c r="L27" i="13"/>
  <c r="I27" i="13"/>
  <c r="F27" i="13"/>
  <c r="C27" i="13" s="1"/>
  <c r="O26" i="13"/>
  <c r="L26" i="13"/>
  <c r="I26" i="13"/>
  <c r="C26" i="13" s="1"/>
  <c r="F26" i="13"/>
  <c r="N25" i="13"/>
  <c r="N290" i="13" s="1"/>
  <c r="N289" i="13" s="1"/>
  <c r="M25" i="13"/>
  <c r="M290" i="13" s="1"/>
  <c r="K25" i="13"/>
  <c r="K290" i="13" s="1"/>
  <c r="K289" i="13" s="1"/>
  <c r="J25" i="13"/>
  <c r="J290" i="13" s="1"/>
  <c r="H25" i="13"/>
  <c r="H290" i="13" s="1"/>
  <c r="H289" i="13" s="1"/>
  <c r="G25" i="13"/>
  <c r="G290" i="13" s="1"/>
  <c r="F25" i="13"/>
  <c r="E25" i="13"/>
  <c r="E290" i="13" s="1"/>
  <c r="E289" i="13" s="1"/>
  <c r="D25" i="13"/>
  <c r="D290" i="13" s="1"/>
  <c r="M24" i="13"/>
  <c r="K24" i="13"/>
  <c r="G24" i="13"/>
  <c r="E24" i="13"/>
  <c r="O299" i="12"/>
  <c r="L299" i="12"/>
  <c r="I299" i="12"/>
  <c r="F299" i="12"/>
  <c r="C299" i="12" s="1"/>
  <c r="O298" i="12"/>
  <c r="L298" i="12"/>
  <c r="I298" i="12"/>
  <c r="C298" i="12" s="1"/>
  <c r="F298" i="12"/>
  <c r="O297" i="12"/>
  <c r="L297" i="12"/>
  <c r="I297" i="12"/>
  <c r="F297" i="12"/>
  <c r="C297" i="12" s="1"/>
  <c r="O296" i="12"/>
  <c r="L296" i="12"/>
  <c r="I296" i="12"/>
  <c r="F296" i="12"/>
  <c r="C296" i="12"/>
  <c r="O295" i="12"/>
  <c r="L295" i="12"/>
  <c r="I295" i="12"/>
  <c r="F295" i="12"/>
  <c r="C295" i="12" s="1"/>
  <c r="O294" i="12"/>
  <c r="L294" i="12"/>
  <c r="I294" i="12"/>
  <c r="C294" i="12" s="1"/>
  <c r="F294" i="12"/>
  <c r="O293" i="12"/>
  <c r="L293" i="12"/>
  <c r="I293" i="12"/>
  <c r="F293" i="12"/>
  <c r="C293" i="12" s="1"/>
  <c r="O292" i="12"/>
  <c r="L292" i="12"/>
  <c r="I292" i="12"/>
  <c r="F292" i="12"/>
  <c r="C292" i="12"/>
  <c r="N291" i="12"/>
  <c r="M291" i="12"/>
  <c r="O291" i="12" s="1"/>
  <c r="L291" i="12"/>
  <c r="K291" i="12"/>
  <c r="J291" i="12"/>
  <c r="H291" i="12"/>
  <c r="G291" i="12"/>
  <c r="I291" i="12" s="1"/>
  <c r="E291" i="12"/>
  <c r="D291" i="12"/>
  <c r="F291" i="12" s="1"/>
  <c r="O286" i="12"/>
  <c r="L286" i="12"/>
  <c r="I286" i="12"/>
  <c r="C286" i="12" s="1"/>
  <c r="F286" i="12"/>
  <c r="O285" i="12"/>
  <c r="L285" i="12"/>
  <c r="I285" i="12"/>
  <c r="F285" i="12"/>
  <c r="C285" i="12" s="1"/>
  <c r="O284" i="12"/>
  <c r="N284" i="12"/>
  <c r="M284" i="12"/>
  <c r="K284" i="12"/>
  <c r="L284" i="12" s="1"/>
  <c r="J284" i="12"/>
  <c r="H284" i="12"/>
  <c r="G284" i="12"/>
  <c r="I284" i="12" s="1"/>
  <c r="E284" i="12"/>
  <c r="D284" i="12"/>
  <c r="F284" i="12" s="1"/>
  <c r="C284" i="12" s="1"/>
  <c r="O283" i="12"/>
  <c r="L283" i="12"/>
  <c r="I283" i="12"/>
  <c r="F283" i="12"/>
  <c r="C283" i="12" s="1"/>
  <c r="N282" i="12"/>
  <c r="M282" i="12"/>
  <c r="O282" i="12" s="1"/>
  <c r="K282" i="12"/>
  <c r="J282" i="12"/>
  <c r="L282" i="12" s="1"/>
  <c r="I282" i="12"/>
  <c r="H282" i="12"/>
  <c r="G282" i="12"/>
  <c r="E282" i="12"/>
  <c r="F282" i="12" s="1"/>
  <c r="C282" i="12" s="1"/>
  <c r="D282" i="12"/>
  <c r="O281" i="12"/>
  <c r="L281" i="12"/>
  <c r="I281" i="12"/>
  <c r="F281" i="12"/>
  <c r="C281" i="12" s="1"/>
  <c r="O280" i="12"/>
  <c r="O278" i="12" s="1"/>
  <c r="L280" i="12"/>
  <c r="I280" i="12"/>
  <c r="F280" i="12"/>
  <c r="C280" i="12"/>
  <c r="O279" i="12"/>
  <c r="L279" i="12"/>
  <c r="I279" i="12"/>
  <c r="F279" i="12"/>
  <c r="C279" i="12" s="1"/>
  <c r="N278" i="12"/>
  <c r="M278" i="12"/>
  <c r="K278" i="12"/>
  <c r="J278" i="12"/>
  <c r="L278" i="12" s="1"/>
  <c r="I278" i="12"/>
  <c r="H278" i="12"/>
  <c r="G278" i="12"/>
  <c r="E278" i="12"/>
  <c r="D278" i="12"/>
  <c r="F278" i="12" s="1"/>
  <c r="C278" i="12" s="1"/>
  <c r="O277" i="12"/>
  <c r="L277" i="12"/>
  <c r="I277" i="12"/>
  <c r="F277" i="12"/>
  <c r="C277" i="12" s="1"/>
  <c r="O276" i="12"/>
  <c r="L276" i="12"/>
  <c r="I276" i="12"/>
  <c r="F276" i="12"/>
  <c r="C276" i="12"/>
  <c r="O275" i="12"/>
  <c r="L275" i="12"/>
  <c r="I275" i="12"/>
  <c r="F275" i="12"/>
  <c r="C275" i="12" s="1"/>
  <c r="N274" i="12"/>
  <c r="M274" i="12"/>
  <c r="O274" i="12" s="1"/>
  <c r="K274" i="12"/>
  <c r="J274" i="12"/>
  <c r="L274" i="12" s="1"/>
  <c r="I274" i="12"/>
  <c r="H274" i="12"/>
  <c r="G274" i="12"/>
  <c r="E274" i="12"/>
  <c r="E272" i="12" s="1"/>
  <c r="E271" i="12" s="1"/>
  <c r="D274" i="12"/>
  <c r="F274" i="12" s="1"/>
  <c r="O273" i="12"/>
  <c r="L273" i="12"/>
  <c r="I273" i="12"/>
  <c r="F273" i="12"/>
  <c r="C273" i="12" s="1"/>
  <c r="N272" i="12"/>
  <c r="K272" i="12"/>
  <c r="K271" i="12" s="1"/>
  <c r="L271" i="12" s="1"/>
  <c r="J272" i="12"/>
  <c r="L272" i="12" s="1"/>
  <c r="H272" i="12"/>
  <c r="G272" i="12"/>
  <c r="I272" i="12" s="1"/>
  <c r="D272" i="12"/>
  <c r="N271" i="12"/>
  <c r="J271" i="12"/>
  <c r="H271" i="12"/>
  <c r="D271" i="12"/>
  <c r="O270" i="12"/>
  <c r="L270" i="12"/>
  <c r="I270" i="12"/>
  <c r="C270" i="12" s="1"/>
  <c r="F270" i="12"/>
  <c r="O269" i="12"/>
  <c r="L269" i="12"/>
  <c r="I269" i="12"/>
  <c r="F269" i="12"/>
  <c r="C269" i="12" s="1"/>
  <c r="O268" i="12"/>
  <c r="L268" i="12"/>
  <c r="I268" i="12"/>
  <c r="F268" i="12"/>
  <c r="C268" i="12"/>
  <c r="O267" i="12"/>
  <c r="L267" i="12"/>
  <c r="I267" i="12"/>
  <c r="F267" i="12"/>
  <c r="C267" i="12" s="1"/>
  <c r="N266" i="12"/>
  <c r="M266" i="12"/>
  <c r="O266" i="12" s="1"/>
  <c r="K266" i="12"/>
  <c r="J266" i="12"/>
  <c r="L266" i="12" s="1"/>
  <c r="I266" i="12"/>
  <c r="H266" i="12"/>
  <c r="G266" i="12"/>
  <c r="E266" i="12"/>
  <c r="D266" i="12"/>
  <c r="F266" i="12" s="1"/>
  <c r="O265" i="12"/>
  <c r="L265" i="12"/>
  <c r="I265" i="12"/>
  <c r="F265" i="12"/>
  <c r="C265" i="12" s="1"/>
  <c r="O264" i="12"/>
  <c r="L264" i="12"/>
  <c r="I264" i="12"/>
  <c r="F264" i="12"/>
  <c r="C264" i="12"/>
  <c r="O263" i="12"/>
  <c r="L263" i="12"/>
  <c r="I263" i="12"/>
  <c r="F263" i="12"/>
  <c r="C263" i="12" s="1"/>
  <c r="N262" i="12"/>
  <c r="M262" i="12"/>
  <c r="O262" i="12" s="1"/>
  <c r="K262" i="12"/>
  <c r="K261" i="12" s="1"/>
  <c r="J262" i="12"/>
  <c r="L262" i="12" s="1"/>
  <c r="I262" i="12"/>
  <c r="H262" i="12"/>
  <c r="G262" i="12"/>
  <c r="G261" i="12" s="1"/>
  <c r="I261" i="12" s="1"/>
  <c r="E262" i="12"/>
  <c r="E261" i="12" s="1"/>
  <c r="F261" i="12" s="1"/>
  <c r="D262" i="12"/>
  <c r="F262" i="12" s="1"/>
  <c r="N261" i="12"/>
  <c r="J261" i="12"/>
  <c r="L261" i="12" s="1"/>
  <c r="H261" i="12"/>
  <c r="D261" i="12"/>
  <c r="O260" i="12"/>
  <c r="L260" i="12"/>
  <c r="I260" i="12"/>
  <c r="F260" i="12"/>
  <c r="C260" i="12"/>
  <c r="O259" i="12"/>
  <c r="L259" i="12"/>
  <c r="I259" i="12"/>
  <c r="F259" i="12"/>
  <c r="C259" i="12" s="1"/>
  <c r="O258" i="12"/>
  <c r="L258" i="12"/>
  <c r="I258" i="12"/>
  <c r="C258" i="12" s="1"/>
  <c r="F258" i="12"/>
  <c r="O257" i="12"/>
  <c r="L257" i="12"/>
  <c r="I257" i="12"/>
  <c r="F257" i="12"/>
  <c r="C257" i="12" s="1"/>
  <c r="O256" i="12"/>
  <c r="L256" i="12"/>
  <c r="I256" i="12"/>
  <c r="F256" i="12"/>
  <c r="C256" i="12"/>
  <c r="N255" i="12"/>
  <c r="N254" i="12" s="1"/>
  <c r="M255" i="12"/>
  <c r="O255" i="12" s="1"/>
  <c r="L255" i="12"/>
  <c r="K255" i="12"/>
  <c r="J255" i="12"/>
  <c r="J254" i="12" s="1"/>
  <c r="L254" i="12" s="1"/>
  <c r="H255" i="12"/>
  <c r="I255" i="12" s="1"/>
  <c r="G255" i="12"/>
  <c r="E255" i="12"/>
  <c r="D255" i="12"/>
  <c r="F255" i="12" s="1"/>
  <c r="M254" i="12"/>
  <c r="O254" i="12" s="1"/>
  <c r="K254" i="12"/>
  <c r="G254" i="12"/>
  <c r="E254" i="12"/>
  <c r="O253" i="12"/>
  <c r="L253" i="12"/>
  <c r="I253" i="12"/>
  <c r="F253" i="12"/>
  <c r="C253" i="12" s="1"/>
  <c r="O252" i="12"/>
  <c r="L252" i="12"/>
  <c r="I252" i="12"/>
  <c r="F252" i="12"/>
  <c r="C252" i="12"/>
  <c r="O251" i="12"/>
  <c r="L251" i="12"/>
  <c r="I251" i="12"/>
  <c r="F251" i="12"/>
  <c r="C251" i="12" s="1"/>
  <c r="O250" i="12"/>
  <c r="L250" i="12"/>
  <c r="I250" i="12"/>
  <c r="C250" i="12" s="1"/>
  <c r="F250" i="12"/>
  <c r="N249" i="12"/>
  <c r="M249" i="12"/>
  <c r="O249" i="12" s="1"/>
  <c r="K249" i="12"/>
  <c r="J249" i="12"/>
  <c r="L249" i="12" s="1"/>
  <c r="H249" i="12"/>
  <c r="G249" i="12"/>
  <c r="I249" i="12" s="1"/>
  <c r="F249" i="12"/>
  <c r="E249" i="12"/>
  <c r="D249" i="12"/>
  <c r="O248" i="12"/>
  <c r="L248" i="12"/>
  <c r="I248" i="12"/>
  <c r="F248" i="12"/>
  <c r="C248" i="12"/>
  <c r="O247" i="12"/>
  <c r="L247" i="12"/>
  <c r="I247" i="12"/>
  <c r="F247" i="12"/>
  <c r="C247" i="12" s="1"/>
  <c r="O246" i="12"/>
  <c r="L246" i="12"/>
  <c r="I246" i="12"/>
  <c r="C246" i="12" s="1"/>
  <c r="F246" i="12"/>
  <c r="O245" i="12"/>
  <c r="L245" i="12"/>
  <c r="I245" i="12"/>
  <c r="F245" i="12"/>
  <c r="C245" i="12" s="1"/>
  <c r="O244" i="12"/>
  <c r="L244" i="12"/>
  <c r="I244" i="12"/>
  <c r="F244" i="12"/>
  <c r="C244" i="12"/>
  <c r="O243" i="12"/>
  <c r="L243" i="12"/>
  <c r="I243" i="12"/>
  <c r="F243" i="12"/>
  <c r="C243" i="12" s="1"/>
  <c r="O242" i="12"/>
  <c r="L242" i="12"/>
  <c r="I242" i="12"/>
  <c r="C242" i="12" s="1"/>
  <c r="F242" i="12"/>
  <c r="N241" i="12"/>
  <c r="N234" i="12" s="1"/>
  <c r="N233" i="12" s="1"/>
  <c r="M241" i="12"/>
  <c r="O241" i="12" s="1"/>
  <c r="K241" i="12"/>
  <c r="J241" i="12"/>
  <c r="L241" i="12" s="1"/>
  <c r="H241" i="12"/>
  <c r="H234" i="12" s="1"/>
  <c r="G241" i="12"/>
  <c r="I241" i="12" s="1"/>
  <c r="E241" i="12"/>
  <c r="D241" i="12"/>
  <c r="F241" i="12" s="1"/>
  <c r="O240" i="12"/>
  <c r="L240" i="12"/>
  <c r="I240" i="12"/>
  <c r="F240" i="12"/>
  <c r="C240" i="12"/>
  <c r="O239" i="12"/>
  <c r="L239" i="12"/>
  <c r="I239" i="12"/>
  <c r="F239" i="12"/>
  <c r="C239" i="12" s="1"/>
  <c r="N238" i="12"/>
  <c r="M238" i="12"/>
  <c r="O238" i="12" s="1"/>
  <c r="K238" i="12"/>
  <c r="J238" i="12"/>
  <c r="L238" i="12" s="1"/>
  <c r="H238" i="12"/>
  <c r="G238" i="12"/>
  <c r="I238" i="12" s="1"/>
  <c r="E238" i="12"/>
  <c r="D238" i="12"/>
  <c r="F238" i="12" s="1"/>
  <c r="O237" i="12"/>
  <c r="L237" i="12"/>
  <c r="I237" i="12"/>
  <c r="F237" i="12"/>
  <c r="C237" i="12" s="1"/>
  <c r="N236" i="12"/>
  <c r="M236" i="12"/>
  <c r="O236" i="12" s="1"/>
  <c r="K236" i="12"/>
  <c r="J236" i="12"/>
  <c r="L236" i="12" s="1"/>
  <c r="H236" i="12"/>
  <c r="G236" i="12"/>
  <c r="I236" i="12" s="1"/>
  <c r="E236" i="12"/>
  <c r="D236" i="12"/>
  <c r="F236" i="12" s="1"/>
  <c r="O235" i="12"/>
  <c r="L235" i="12"/>
  <c r="I235" i="12"/>
  <c r="F235" i="12"/>
  <c r="C235" i="12" s="1"/>
  <c r="M234" i="12"/>
  <c r="O234" i="12" s="1"/>
  <c r="K234" i="12"/>
  <c r="K233" i="12" s="1"/>
  <c r="G234" i="12"/>
  <c r="E234" i="12"/>
  <c r="E233" i="12" s="1"/>
  <c r="O232" i="12"/>
  <c r="L232" i="12"/>
  <c r="I232" i="12"/>
  <c r="C232" i="12" s="1"/>
  <c r="F232" i="12"/>
  <c r="O231" i="12"/>
  <c r="L231" i="12"/>
  <c r="I231" i="12"/>
  <c r="F231" i="12"/>
  <c r="C231" i="12" s="1"/>
  <c r="O230" i="12"/>
  <c r="N230" i="12"/>
  <c r="M230" i="12"/>
  <c r="K230" i="12"/>
  <c r="J230" i="12"/>
  <c r="L230" i="12" s="1"/>
  <c r="H230" i="12"/>
  <c r="G230" i="12"/>
  <c r="I230" i="12" s="1"/>
  <c r="E230" i="12"/>
  <c r="D230" i="12"/>
  <c r="F230" i="12" s="1"/>
  <c r="C230" i="12" s="1"/>
  <c r="O229" i="12"/>
  <c r="L229" i="12"/>
  <c r="I229" i="12"/>
  <c r="F229" i="12"/>
  <c r="C229" i="12" s="1"/>
  <c r="O228" i="12"/>
  <c r="L228" i="12"/>
  <c r="I228" i="12"/>
  <c r="C228" i="12" s="1"/>
  <c r="F228" i="12"/>
  <c r="O227" i="12"/>
  <c r="L227" i="12"/>
  <c r="I227" i="12"/>
  <c r="F227" i="12"/>
  <c r="D227" i="12"/>
  <c r="C227" i="12"/>
  <c r="O226" i="12"/>
  <c r="L226" i="12"/>
  <c r="I226" i="12"/>
  <c r="F226" i="12"/>
  <c r="C226" i="12" s="1"/>
  <c r="O225" i="12"/>
  <c r="L225" i="12"/>
  <c r="I225" i="12"/>
  <c r="C225" i="12" s="1"/>
  <c r="F225" i="12"/>
  <c r="O224" i="12"/>
  <c r="L224" i="12"/>
  <c r="I224" i="12"/>
  <c r="F224" i="12"/>
  <c r="C224" i="12" s="1"/>
  <c r="O223" i="12"/>
  <c r="L223" i="12"/>
  <c r="I223" i="12"/>
  <c r="F223" i="12"/>
  <c r="C223" i="12"/>
  <c r="O222" i="12"/>
  <c r="L222" i="12"/>
  <c r="I222" i="12"/>
  <c r="F222" i="12"/>
  <c r="C222" i="12" s="1"/>
  <c r="O221" i="12"/>
  <c r="L221" i="12"/>
  <c r="I221" i="12"/>
  <c r="D221" i="12"/>
  <c r="F221" i="12" s="1"/>
  <c r="C221" i="12" s="1"/>
  <c r="O220" i="12"/>
  <c r="L220" i="12"/>
  <c r="I220" i="12"/>
  <c r="D220" i="12"/>
  <c r="D219" i="12" s="1"/>
  <c r="F219" i="12" s="1"/>
  <c r="N219" i="12"/>
  <c r="M219" i="12"/>
  <c r="O219" i="12" s="1"/>
  <c r="K219" i="12"/>
  <c r="J219" i="12"/>
  <c r="L219" i="12" s="1"/>
  <c r="I219" i="12"/>
  <c r="H219" i="12"/>
  <c r="G219" i="12"/>
  <c r="E219" i="12"/>
  <c r="O218" i="12"/>
  <c r="L218" i="12"/>
  <c r="I218" i="12"/>
  <c r="F218" i="12"/>
  <c r="C218" i="12" s="1"/>
  <c r="O217" i="12"/>
  <c r="L217" i="12"/>
  <c r="I217" i="12"/>
  <c r="F217" i="12"/>
  <c r="C217" i="12"/>
  <c r="O216" i="12"/>
  <c r="L216" i="12"/>
  <c r="I216" i="12"/>
  <c r="F216" i="12"/>
  <c r="C216" i="12" s="1"/>
  <c r="O215" i="12"/>
  <c r="L215" i="12"/>
  <c r="I215" i="12"/>
  <c r="C215" i="12" s="1"/>
  <c r="F215" i="12"/>
  <c r="O214" i="12"/>
  <c r="L214" i="12"/>
  <c r="I214" i="12"/>
  <c r="F214" i="12"/>
  <c r="C214" i="12" s="1"/>
  <c r="O213" i="12"/>
  <c r="L213" i="12"/>
  <c r="I213" i="12"/>
  <c r="F213" i="12"/>
  <c r="C213" i="12"/>
  <c r="O212" i="12"/>
  <c r="L212" i="12"/>
  <c r="I212" i="12"/>
  <c r="F212" i="12"/>
  <c r="C212" i="12" s="1"/>
  <c r="O211" i="12"/>
  <c r="L211" i="12"/>
  <c r="I211" i="12"/>
  <c r="C211" i="12" s="1"/>
  <c r="F211" i="12"/>
  <c r="O210" i="12"/>
  <c r="L210" i="12"/>
  <c r="I210" i="12"/>
  <c r="F210" i="12"/>
  <c r="C210" i="12" s="1"/>
  <c r="O209" i="12"/>
  <c r="L209" i="12"/>
  <c r="I209" i="12"/>
  <c r="F209" i="12"/>
  <c r="C209" i="12"/>
  <c r="N208" i="12"/>
  <c r="N207" i="12" s="1"/>
  <c r="N198" i="12" s="1"/>
  <c r="N197" i="12" s="1"/>
  <c r="M208" i="12"/>
  <c r="O208" i="12" s="1"/>
  <c r="L208" i="12"/>
  <c r="K208" i="12"/>
  <c r="J208" i="12"/>
  <c r="J207" i="12" s="1"/>
  <c r="H208" i="12"/>
  <c r="H207" i="12" s="1"/>
  <c r="G208" i="12"/>
  <c r="I208" i="12" s="1"/>
  <c r="E208" i="12"/>
  <c r="D208" i="12"/>
  <c r="D207" i="12" s="1"/>
  <c r="M207" i="12"/>
  <c r="O207" i="12" s="1"/>
  <c r="K207" i="12"/>
  <c r="G207" i="12"/>
  <c r="E207" i="12"/>
  <c r="O206" i="12"/>
  <c r="L206" i="12"/>
  <c r="I206" i="12"/>
  <c r="F206" i="12"/>
  <c r="C206" i="12" s="1"/>
  <c r="O205" i="12"/>
  <c r="L205" i="12"/>
  <c r="I205" i="12"/>
  <c r="F205" i="12"/>
  <c r="C205" i="12"/>
  <c r="O204" i="12"/>
  <c r="L204" i="12"/>
  <c r="I204" i="12"/>
  <c r="F204" i="12"/>
  <c r="C204" i="12" s="1"/>
  <c r="O203" i="12"/>
  <c r="L203" i="12"/>
  <c r="I203" i="12"/>
  <c r="C203" i="12" s="1"/>
  <c r="F203" i="12"/>
  <c r="O202" i="12"/>
  <c r="L202" i="12"/>
  <c r="I202" i="12"/>
  <c r="F202" i="12"/>
  <c r="C202" i="12" s="1"/>
  <c r="O201" i="12"/>
  <c r="N201" i="12"/>
  <c r="M201" i="12"/>
  <c r="K201" i="12"/>
  <c r="K199" i="12" s="1"/>
  <c r="K198" i="12" s="1"/>
  <c r="K197" i="12" s="1"/>
  <c r="J201" i="12"/>
  <c r="L201" i="12" s="1"/>
  <c r="H201" i="12"/>
  <c r="G201" i="12"/>
  <c r="I201" i="12" s="1"/>
  <c r="E201" i="12"/>
  <c r="D201" i="12"/>
  <c r="F201" i="12" s="1"/>
  <c r="C201" i="12" s="1"/>
  <c r="O200" i="12"/>
  <c r="L200" i="12"/>
  <c r="I200" i="12"/>
  <c r="F200" i="12"/>
  <c r="C200" i="12" s="1"/>
  <c r="N199" i="12"/>
  <c r="M199" i="12"/>
  <c r="M198" i="12" s="1"/>
  <c r="J199" i="12"/>
  <c r="L199" i="12" s="1"/>
  <c r="H199" i="12"/>
  <c r="E199" i="12"/>
  <c r="E198" i="12" s="1"/>
  <c r="D199" i="12"/>
  <c r="F199" i="12" s="1"/>
  <c r="O196" i="12"/>
  <c r="L196" i="12"/>
  <c r="I196" i="12"/>
  <c r="F196" i="12"/>
  <c r="C196" i="12" s="1"/>
  <c r="N195" i="12"/>
  <c r="M195" i="12"/>
  <c r="M194" i="12" s="1"/>
  <c r="O194" i="12" s="1"/>
  <c r="K195" i="12"/>
  <c r="K194" i="12" s="1"/>
  <c r="J195" i="12"/>
  <c r="L195" i="12" s="1"/>
  <c r="I195" i="12"/>
  <c r="H195" i="12"/>
  <c r="G195" i="12"/>
  <c r="G194" i="12" s="1"/>
  <c r="I194" i="12" s="1"/>
  <c r="E195" i="12"/>
  <c r="E194" i="12" s="1"/>
  <c r="F194" i="12" s="1"/>
  <c r="D195" i="12"/>
  <c r="N194" i="12"/>
  <c r="J194" i="12"/>
  <c r="L194" i="12" s="1"/>
  <c r="H194" i="12"/>
  <c r="D194" i="12"/>
  <c r="O193" i="12"/>
  <c r="L193" i="12"/>
  <c r="I193" i="12"/>
  <c r="F193" i="12"/>
  <c r="C193" i="12"/>
  <c r="O192" i="12"/>
  <c r="L192" i="12"/>
  <c r="I192" i="12"/>
  <c r="F192" i="12"/>
  <c r="C192" i="12" s="1"/>
  <c r="N191" i="12"/>
  <c r="M191" i="12"/>
  <c r="K191" i="12"/>
  <c r="K190" i="12" s="1"/>
  <c r="J191" i="12"/>
  <c r="L191" i="12" s="1"/>
  <c r="I191" i="12"/>
  <c r="H191" i="12"/>
  <c r="G191" i="12"/>
  <c r="G190" i="12" s="1"/>
  <c r="I190" i="12" s="1"/>
  <c r="E191" i="12"/>
  <c r="E190" i="12" s="1"/>
  <c r="F190" i="12" s="1"/>
  <c r="D191" i="12"/>
  <c r="N190" i="12"/>
  <c r="J190" i="12"/>
  <c r="L190" i="12" s="1"/>
  <c r="H190" i="12"/>
  <c r="D190" i="12"/>
  <c r="O189" i="12"/>
  <c r="L189" i="12"/>
  <c r="I189" i="12"/>
  <c r="F189" i="12"/>
  <c r="C189" i="12"/>
  <c r="O188" i="12"/>
  <c r="L188" i="12"/>
  <c r="I188" i="12"/>
  <c r="F188" i="12"/>
  <c r="C188" i="12" s="1"/>
  <c r="N187" i="12"/>
  <c r="M187" i="12"/>
  <c r="O187" i="12" s="1"/>
  <c r="K187" i="12"/>
  <c r="J187" i="12"/>
  <c r="L187" i="12" s="1"/>
  <c r="I187" i="12"/>
  <c r="H187" i="12"/>
  <c r="G187" i="12"/>
  <c r="E187" i="12"/>
  <c r="F187" i="12" s="1"/>
  <c r="D187" i="12"/>
  <c r="O186" i="12"/>
  <c r="L186" i="12"/>
  <c r="I186" i="12"/>
  <c r="F186" i="12"/>
  <c r="C186" i="12" s="1"/>
  <c r="O185" i="12"/>
  <c r="L185" i="12"/>
  <c r="I185" i="12"/>
  <c r="F185" i="12"/>
  <c r="C185" i="12"/>
  <c r="O184" i="12"/>
  <c r="L184" i="12"/>
  <c r="I184" i="12"/>
  <c r="F184" i="12"/>
  <c r="C184" i="12" s="1"/>
  <c r="O183" i="12"/>
  <c r="L183" i="12"/>
  <c r="I183" i="12"/>
  <c r="C183" i="12" s="1"/>
  <c r="F183" i="12"/>
  <c r="N182" i="12"/>
  <c r="O182" i="12" s="1"/>
  <c r="M182" i="12"/>
  <c r="K182" i="12"/>
  <c r="J182" i="12"/>
  <c r="L182" i="12" s="1"/>
  <c r="H182" i="12"/>
  <c r="G182" i="12"/>
  <c r="I182" i="12" s="1"/>
  <c r="F182" i="12"/>
  <c r="C182" i="12" s="1"/>
  <c r="E182" i="12"/>
  <c r="D182" i="12"/>
  <c r="O181" i="12"/>
  <c r="L181" i="12"/>
  <c r="I181" i="12"/>
  <c r="F181" i="12"/>
  <c r="C181" i="12"/>
  <c r="O180" i="12"/>
  <c r="L180" i="12"/>
  <c r="I180" i="12"/>
  <c r="F180" i="12"/>
  <c r="C180" i="12" s="1"/>
  <c r="O179" i="12"/>
  <c r="L179" i="12"/>
  <c r="I179" i="12"/>
  <c r="C179" i="12" s="1"/>
  <c r="F179" i="12"/>
  <c r="N178" i="12"/>
  <c r="N177" i="12" s="1"/>
  <c r="M178" i="12"/>
  <c r="K178" i="12"/>
  <c r="J178" i="12"/>
  <c r="J177" i="12" s="1"/>
  <c r="H178" i="12"/>
  <c r="H177" i="12" s="1"/>
  <c r="H176" i="12" s="1"/>
  <c r="G178" i="12"/>
  <c r="I178" i="12" s="1"/>
  <c r="F178" i="12"/>
  <c r="E178" i="12"/>
  <c r="D178" i="12"/>
  <c r="D177" i="12" s="1"/>
  <c r="M177" i="12"/>
  <c r="M176" i="12" s="1"/>
  <c r="K177" i="12"/>
  <c r="K176" i="12" s="1"/>
  <c r="G177" i="12"/>
  <c r="G176" i="12" s="1"/>
  <c r="E177" i="12"/>
  <c r="E176" i="12" s="1"/>
  <c r="O175" i="12"/>
  <c r="L175" i="12"/>
  <c r="I175" i="12"/>
  <c r="C175" i="12" s="1"/>
  <c r="F175" i="12"/>
  <c r="O174" i="12"/>
  <c r="L174" i="12"/>
  <c r="I174" i="12"/>
  <c r="F174" i="12"/>
  <c r="C174" i="12" s="1"/>
  <c r="O173" i="12"/>
  <c r="L173" i="12"/>
  <c r="I173" i="12"/>
  <c r="F173" i="12"/>
  <c r="C173" i="12"/>
  <c r="O172" i="12"/>
  <c r="L172" i="12"/>
  <c r="I172" i="12"/>
  <c r="F172" i="12"/>
  <c r="C172" i="12" s="1"/>
  <c r="O171" i="12"/>
  <c r="L171" i="12"/>
  <c r="I171" i="12"/>
  <c r="C171" i="12" s="1"/>
  <c r="F171" i="12"/>
  <c r="O170" i="12"/>
  <c r="L170" i="12"/>
  <c r="I170" i="12"/>
  <c r="F170" i="12"/>
  <c r="C170" i="12" s="1"/>
  <c r="O169" i="12"/>
  <c r="N169" i="12"/>
  <c r="M169" i="12"/>
  <c r="M168" i="12" s="1"/>
  <c r="O168" i="12" s="1"/>
  <c r="K169" i="12"/>
  <c r="K168" i="12" s="1"/>
  <c r="L168" i="12" s="1"/>
  <c r="J169" i="12"/>
  <c r="H169" i="12"/>
  <c r="G169" i="12"/>
  <c r="G168" i="12" s="1"/>
  <c r="I168" i="12" s="1"/>
  <c r="E169" i="12"/>
  <c r="E168" i="12" s="1"/>
  <c r="D169" i="12"/>
  <c r="F169" i="12" s="1"/>
  <c r="N168" i="12"/>
  <c r="J168" i="12"/>
  <c r="H168" i="12"/>
  <c r="D168" i="12"/>
  <c r="O167" i="12"/>
  <c r="L167" i="12"/>
  <c r="I167" i="12"/>
  <c r="C167" i="12" s="1"/>
  <c r="F167" i="12"/>
  <c r="O166" i="12"/>
  <c r="L166" i="12"/>
  <c r="I166" i="12"/>
  <c r="F166" i="12"/>
  <c r="C166" i="12" s="1"/>
  <c r="O165" i="12"/>
  <c r="L165" i="12"/>
  <c r="I165" i="12"/>
  <c r="F165" i="12"/>
  <c r="C165" i="12"/>
  <c r="O164" i="12"/>
  <c r="L164" i="12"/>
  <c r="I164" i="12"/>
  <c r="F164" i="12"/>
  <c r="C164" i="12" s="1"/>
  <c r="N163" i="12"/>
  <c r="M163" i="12"/>
  <c r="O163" i="12" s="1"/>
  <c r="K163" i="12"/>
  <c r="J163" i="12"/>
  <c r="L163" i="12" s="1"/>
  <c r="I163" i="12"/>
  <c r="H163" i="12"/>
  <c r="G163" i="12"/>
  <c r="E163" i="12"/>
  <c r="D163" i="12"/>
  <c r="F163" i="12" s="1"/>
  <c r="C163" i="12" s="1"/>
  <c r="O162" i="12"/>
  <c r="L162" i="12"/>
  <c r="I162" i="12"/>
  <c r="F162" i="12"/>
  <c r="C162" i="12" s="1"/>
  <c r="O161" i="12"/>
  <c r="L161" i="12"/>
  <c r="I161" i="12"/>
  <c r="F161" i="12"/>
  <c r="C161" i="12"/>
  <c r="O160" i="12"/>
  <c r="L160" i="12"/>
  <c r="I160" i="12"/>
  <c r="F160" i="12"/>
  <c r="C160" i="12" s="1"/>
  <c r="O159" i="12"/>
  <c r="L159" i="12"/>
  <c r="I159" i="12"/>
  <c r="C159" i="12" s="1"/>
  <c r="F159" i="12"/>
  <c r="O158" i="12"/>
  <c r="L158" i="12"/>
  <c r="I158" i="12"/>
  <c r="F158" i="12"/>
  <c r="D158" i="12"/>
  <c r="C158" i="12"/>
  <c r="O157" i="12"/>
  <c r="L157" i="12"/>
  <c r="I157" i="12"/>
  <c r="F157" i="12"/>
  <c r="C157" i="12" s="1"/>
  <c r="O156" i="12"/>
  <c r="L156" i="12"/>
  <c r="I156" i="12"/>
  <c r="C156" i="12" s="1"/>
  <c r="F156" i="12"/>
  <c r="O155" i="12"/>
  <c r="L155" i="12"/>
  <c r="I155" i="12"/>
  <c r="F155" i="12"/>
  <c r="C155" i="12" s="1"/>
  <c r="O154" i="12"/>
  <c r="N154" i="12"/>
  <c r="M154" i="12"/>
  <c r="K154" i="12"/>
  <c r="J154" i="12"/>
  <c r="L154" i="12" s="1"/>
  <c r="H154" i="12"/>
  <c r="G154" i="12"/>
  <c r="I154" i="12" s="1"/>
  <c r="E154" i="12"/>
  <c r="D154" i="12"/>
  <c r="F154" i="12" s="1"/>
  <c r="C154" i="12" s="1"/>
  <c r="O153" i="12"/>
  <c r="L153" i="12"/>
  <c r="I153" i="12"/>
  <c r="F153" i="12"/>
  <c r="C153" i="12" s="1"/>
  <c r="O152" i="12"/>
  <c r="L152" i="12"/>
  <c r="I152" i="12"/>
  <c r="C152" i="12" s="1"/>
  <c r="F152" i="12"/>
  <c r="O151" i="12"/>
  <c r="L151" i="12"/>
  <c r="I151" i="12"/>
  <c r="F151" i="12"/>
  <c r="C151" i="12" s="1"/>
  <c r="O150" i="12"/>
  <c r="L150" i="12"/>
  <c r="I150" i="12"/>
  <c r="F150" i="12"/>
  <c r="C150" i="12"/>
  <c r="O149" i="12"/>
  <c r="L149" i="12"/>
  <c r="I149" i="12"/>
  <c r="F149" i="12"/>
  <c r="C149" i="12" s="1"/>
  <c r="O148" i="12"/>
  <c r="L148" i="12"/>
  <c r="I148" i="12"/>
  <c r="C148" i="12" s="1"/>
  <c r="F148" i="12"/>
  <c r="N147" i="12"/>
  <c r="N133" i="12" s="1"/>
  <c r="M147" i="12"/>
  <c r="O147" i="12" s="1"/>
  <c r="K147" i="12"/>
  <c r="J147" i="12"/>
  <c r="L147" i="12" s="1"/>
  <c r="H147" i="12"/>
  <c r="I147" i="12" s="1"/>
  <c r="G147" i="12"/>
  <c r="F147" i="12"/>
  <c r="C147" i="12" s="1"/>
  <c r="E147" i="12"/>
  <c r="D147" i="12"/>
  <c r="O146" i="12"/>
  <c r="L146" i="12"/>
  <c r="I146" i="12"/>
  <c r="F146" i="12"/>
  <c r="C146" i="12"/>
  <c r="O145" i="12"/>
  <c r="L145" i="12"/>
  <c r="I145" i="12"/>
  <c r="F145" i="12"/>
  <c r="C145" i="12" s="1"/>
  <c r="N144" i="12"/>
  <c r="M144" i="12"/>
  <c r="O144" i="12" s="1"/>
  <c r="K144" i="12"/>
  <c r="L144" i="12" s="1"/>
  <c r="J144" i="12"/>
  <c r="I144" i="12"/>
  <c r="H144" i="12"/>
  <c r="G144" i="12"/>
  <c r="E144" i="12"/>
  <c r="D144" i="12"/>
  <c r="F144" i="12" s="1"/>
  <c r="C144" i="12" s="1"/>
  <c r="O143" i="12"/>
  <c r="L143" i="12"/>
  <c r="I143" i="12"/>
  <c r="F143" i="12"/>
  <c r="C143" i="12" s="1"/>
  <c r="O142" i="12"/>
  <c r="L142" i="12"/>
  <c r="I142" i="12"/>
  <c r="F142" i="12"/>
  <c r="C142" i="12"/>
  <c r="O141" i="12"/>
  <c r="L141" i="12"/>
  <c r="J141" i="12"/>
  <c r="I141" i="12"/>
  <c r="D141" i="12"/>
  <c r="F141" i="12" s="1"/>
  <c r="C141" i="12" s="1"/>
  <c r="O140" i="12"/>
  <c r="L140" i="12"/>
  <c r="I140" i="12"/>
  <c r="F140" i="12"/>
  <c r="C140" i="12"/>
  <c r="N139" i="12"/>
  <c r="O139" i="12" s="1"/>
  <c r="M139" i="12"/>
  <c r="L139" i="12"/>
  <c r="K139" i="12"/>
  <c r="J139" i="12"/>
  <c r="H139" i="12"/>
  <c r="G139" i="12"/>
  <c r="I139" i="12" s="1"/>
  <c r="E139" i="12"/>
  <c r="D139" i="12"/>
  <c r="F139" i="12" s="1"/>
  <c r="C139" i="12" s="1"/>
  <c r="O138" i="12"/>
  <c r="L138" i="12"/>
  <c r="I138" i="12"/>
  <c r="C138" i="12" s="1"/>
  <c r="F138" i="12"/>
  <c r="O137" i="12"/>
  <c r="L137" i="12"/>
  <c r="I137" i="12"/>
  <c r="F137" i="12"/>
  <c r="C137" i="12" s="1"/>
  <c r="O136" i="12"/>
  <c r="L136" i="12"/>
  <c r="I136" i="12"/>
  <c r="D136" i="12"/>
  <c r="F136" i="12" s="1"/>
  <c r="C136" i="12" s="1"/>
  <c r="O135" i="12"/>
  <c r="L135" i="12"/>
  <c r="I135" i="12"/>
  <c r="D135" i="12"/>
  <c r="F135" i="12" s="1"/>
  <c r="C135" i="12" s="1"/>
  <c r="O134" i="12"/>
  <c r="N134" i="12"/>
  <c r="M134" i="12"/>
  <c r="M133" i="12" s="1"/>
  <c r="O133" i="12" s="1"/>
  <c r="K134" i="12"/>
  <c r="K133" i="12" s="1"/>
  <c r="J134" i="12"/>
  <c r="L134" i="12" s="1"/>
  <c r="H134" i="12"/>
  <c r="G134" i="12"/>
  <c r="G133" i="12" s="1"/>
  <c r="I133" i="12" s="1"/>
  <c r="E134" i="12"/>
  <c r="E133" i="12" s="1"/>
  <c r="H133" i="12"/>
  <c r="O132" i="12"/>
  <c r="L132" i="12"/>
  <c r="I132" i="12"/>
  <c r="C132" i="12" s="1"/>
  <c r="F132" i="12"/>
  <c r="N131" i="12"/>
  <c r="M131" i="12"/>
  <c r="O131" i="12" s="1"/>
  <c r="K131" i="12"/>
  <c r="J131" i="12"/>
  <c r="L131" i="12" s="1"/>
  <c r="H131" i="12"/>
  <c r="G131" i="12"/>
  <c r="I131" i="12" s="1"/>
  <c r="F131" i="12"/>
  <c r="C131" i="12" s="1"/>
  <c r="E131" i="12"/>
  <c r="D131" i="12"/>
  <c r="O130" i="12"/>
  <c r="L130" i="12"/>
  <c r="I130" i="12"/>
  <c r="F130" i="12"/>
  <c r="C130" i="12"/>
  <c r="O129" i="12"/>
  <c r="L129" i="12"/>
  <c r="I129" i="12"/>
  <c r="F129" i="12"/>
  <c r="C129" i="12" s="1"/>
  <c r="O128" i="12"/>
  <c r="L128" i="12"/>
  <c r="I128" i="12"/>
  <c r="C128" i="12" s="1"/>
  <c r="F128" i="12"/>
  <c r="O127" i="12"/>
  <c r="L127" i="12"/>
  <c r="I127" i="12"/>
  <c r="F127" i="12"/>
  <c r="C127" i="12" s="1"/>
  <c r="O126" i="12"/>
  <c r="L126" i="12"/>
  <c r="I126" i="12"/>
  <c r="F126" i="12"/>
  <c r="C126" i="12"/>
  <c r="N125" i="12"/>
  <c r="M125" i="12"/>
  <c r="O125" i="12" s="1"/>
  <c r="L125" i="12"/>
  <c r="K125" i="12"/>
  <c r="J125" i="12"/>
  <c r="H125" i="12"/>
  <c r="G125" i="12"/>
  <c r="I125" i="12" s="1"/>
  <c r="E125" i="12"/>
  <c r="D125" i="12"/>
  <c r="F125" i="12" s="1"/>
  <c r="C125" i="12" s="1"/>
  <c r="O124" i="12"/>
  <c r="L124" i="12"/>
  <c r="I124" i="12"/>
  <c r="C124" i="12" s="1"/>
  <c r="F124" i="12"/>
  <c r="O123" i="12"/>
  <c r="L123" i="12"/>
  <c r="I123" i="12"/>
  <c r="F123" i="12"/>
  <c r="C123" i="12" s="1"/>
  <c r="O122" i="12"/>
  <c r="L122" i="12"/>
  <c r="I122" i="12"/>
  <c r="F122" i="12"/>
  <c r="C122" i="12"/>
  <c r="O121" i="12"/>
  <c r="L121" i="12"/>
  <c r="I121" i="12"/>
  <c r="F121" i="12"/>
  <c r="C121" i="12" s="1"/>
  <c r="O120" i="12"/>
  <c r="L120" i="12"/>
  <c r="I120" i="12"/>
  <c r="C120" i="12" s="1"/>
  <c r="F120" i="12"/>
  <c r="N119" i="12"/>
  <c r="M119" i="12"/>
  <c r="O119" i="12" s="1"/>
  <c r="K119" i="12"/>
  <c r="J119" i="12"/>
  <c r="L119" i="12" s="1"/>
  <c r="H119" i="12"/>
  <c r="G119" i="12"/>
  <c r="I119" i="12" s="1"/>
  <c r="F119" i="12"/>
  <c r="E119" i="12"/>
  <c r="D119" i="12"/>
  <c r="O118" i="12"/>
  <c r="L118" i="12"/>
  <c r="I118" i="12"/>
  <c r="F118" i="12"/>
  <c r="C118" i="12"/>
  <c r="O117" i="12"/>
  <c r="L117" i="12"/>
  <c r="I117" i="12"/>
  <c r="F117" i="12"/>
  <c r="C117" i="12" s="1"/>
  <c r="O116" i="12"/>
  <c r="L116" i="12"/>
  <c r="I116" i="12"/>
  <c r="C116" i="12" s="1"/>
  <c r="F116" i="12"/>
  <c r="N115" i="12"/>
  <c r="M115" i="12"/>
  <c r="O115" i="12" s="1"/>
  <c r="K115" i="12"/>
  <c r="J115" i="12"/>
  <c r="L115" i="12" s="1"/>
  <c r="H115" i="12"/>
  <c r="G115" i="12"/>
  <c r="I115" i="12" s="1"/>
  <c r="F115" i="12"/>
  <c r="E115" i="12"/>
  <c r="D115" i="12"/>
  <c r="O114" i="12"/>
  <c r="L114" i="12"/>
  <c r="I114" i="12"/>
  <c r="F114" i="12"/>
  <c r="C114" i="12"/>
  <c r="O113" i="12"/>
  <c r="L113" i="12"/>
  <c r="I113" i="12"/>
  <c r="F113" i="12"/>
  <c r="C113" i="12" s="1"/>
  <c r="O112" i="12"/>
  <c r="L112" i="12"/>
  <c r="I112" i="12"/>
  <c r="D112" i="12"/>
  <c r="F112" i="12" s="1"/>
  <c r="C112" i="12" s="1"/>
  <c r="O111" i="12"/>
  <c r="L111" i="12"/>
  <c r="I111" i="12"/>
  <c r="F111" i="12"/>
  <c r="C111" i="12"/>
  <c r="O110" i="12"/>
  <c r="L110" i="12"/>
  <c r="I110" i="12"/>
  <c r="F110" i="12"/>
  <c r="C110" i="12" s="1"/>
  <c r="D110" i="12"/>
  <c r="O109" i="12"/>
  <c r="L109" i="12"/>
  <c r="I109" i="12"/>
  <c r="F109" i="12"/>
  <c r="D109" i="12"/>
  <c r="C109" i="12"/>
  <c r="O108" i="12"/>
  <c r="L108" i="12"/>
  <c r="I108" i="12"/>
  <c r="F108" i="12"/>
  <c r="C108" i="12" s="1"/>
  <c r="D108" i="12"/>
  <c r="O107" i="12"/>
  <c r="L107" i="12"/>
  <c r="I107" i="12"/>
  <c r="F107" i="12"/>
  <c r="C107" i="12" s="1"/>
  <c r="O106" i="12"/>
  <c r="N106" i="12"/>
  <c r="M106" i="12"/>
  <c r="K106" i="12"/>
  <c r="J106" i="12"/>
  <c r="L106" i="12" s="1"/>
  <c r="H106" i="12"/>
  <c r="G106" i="12"/>
  <c r="I106" i="12" s="1"/>
  <c r="E106" i="12"/>
  <c r="D106" i="12"/>
  <c r="F106" i="12" s="1"/>
  <c r="C106" i="12" s="1"/>
  <c r="O105" i="12"/>
  <c r="L105" i="12"/>
  <c r="I105" i="12"/>
  <c r="F105" i="12"/>
  <c r="C105" i="12" s="1"/>
  <c r="O104" i="12"/>
  <c r="L104" i="12"/>
  <c r="I104" i="12"/>
  <c r="C104" i="12" s="1"/>
  <c r="F104" i="12"/>
  <c r="O103" i="12"/>
  <c r="L103" i="12"/>
  <c r="I103" i="12"/>
  <c r="F103" i="12"/>
  <c r="C103" i="12" s="1"/>
  <c r="O102" i="12"/>
  <c r="L102" i="12"/>
  <c r="I102" i="12"/>
  <c r="F102" i="12"/>
  <c r="C102" i="12"/>
  <c r="O101" i="12"/>
  <c r="L101" i="12"/>
  <c r="I101" i="12"/>
  <c r="F101" i="12"/>
  <c r="C101" i="12" s="1"/>
  <c r="O100" i="12"/>
  <c r="L100" i="12"/>
  <c r="I100" i="12"/>
  <c r="C100" i="12" s="1"/>
  <c r="F100" i="12"/>
  <c r="O99" i="12"/>
  <c r="L99" i="12"/>
  <c r="I99" i="12"/>
  <c r="F99" i="12"/>
  <c r="C99" i="12" s="1"/>
  <c r="O98" i="12"/>
  <c r="N98" i="12"/>
  <c r="M98" i="12"/>
  <c r="K98" i="12"/>
  <c r="J98" i="12"/>
  <c r="L98" i="12" s="1"/>
  <c r="H98" i="12"/>
  <c r="G98" i="12"/>
  <c r="I98" i="12" s="1"/>
  <c r="E98" i="12"/>
  <c r="D98" i="12"/>
  <c r="F98" i="12" s="1"/>
  <c r="O97" i="12"/>
  <c r="L97" i="12"/>
  <c r="I97" i="12"/>
  <c r="F97" i="12"/>
  <c r="C97" i="12" s="1"/>
  <c r="O96" i="12"/>
  <c r="L96" i="12"/>
  <c r="I96" i="12"/>
  <c r="C96" i="12" s="1"/>
  <c r="F96" i="12"/>
  <c r="O95" i="12"/>
  <c r="L95" i="12"/>
  <c r="J95" i="12"/>
  <c r="I95" i="12"/>
  <c r="F95" i="12"/>
  <c r="C95" i="12"/>
  <c r="O94" i="12"/>
  <c r="L94" i="12"/>
  <c r="I94" i="12"/>
  <c r="F94" i="12"/>
  <c r="C94" i="12" s="1"/>
  <c r="O93" i="12"/>
  <c r="L93" i="12"/>
  <c r="I93" i="12"/>
  <c r="C93" i="12" s="1"/>
  <c r="F93" i="12"/>
  <c r="N92" i="12"/>
  <c r="O92" i="12" s="1"/>
  <c r="M92" i="12"/>
  <c r="K92" i="12"/>
  <c r="J92" i="12"/>
  <c r="L92" i="12" s="1"/>
  <c r="H92" i="12"/>
  <c r="G92" i="12"/>
  <c r="I92" i="12" s="1"/>
  <c r="F92" i="12"/>
  <c r="E92" i="12"/>
  <c r="D92" i="12"/>
  <c r="O91" i="12"/>
  <c r="L91" i="12"/>
  <c r="I91" i="12"/>
  <c r="F91" i="12"/>
  <c r="C91" i="12"/>
  <c r="O90" i="12"/>
  <c r="J90" i="12"/>
  <c r="L90" i="12" s="1"/>
  <c r="I90" i="12"/>
  <c r="D90" i="12"/>
  <c r="F90" i="12" s="1"/>
  <c r="O89" i="12"/>
  <c r="J89" i="12"/>
  <c r="L89" i="12" s="1"/>
  <c r="I89" i="12"/>
  <c r="F89" i="12"/>
  <c r="O88" i="12"/>
  <c r="L88" i="12"/>
  <c r="I88" i="12"/>
  <c r="C88" i="12" s="1"/>
  <c r="F88" i="12"/>
  <c r="N87" i="12"/>
  <c r="M87" i="12"/>
  <c r="K87" i="12"/>
  <c r="J87" i="12"/>
  <c r="H87" i="12"/>
  <c r="G87" i="12"/>
  <c r="I87" i="12" s="1"/>
  <c r="F87" i="12"/>
  <c r="E87" i="12"/>
  <c r="D87" i="12"/>
  <c r="M86" i="12"/>
  <c r="K86" i="12"/>
  <c r="H86" i="12"/>
  <c r="G86" i="12"/>
  <c r="I86" i="12" s="1"/>
  <c r="E86" i="12"/>
  <c r="D86" i="12"/>
  <c r="F86" i="12" s="1"/>
  <c r="O85" i="12"/>
  <c r="L85" i="12"/>
  <c r="I85" i="12"/>
  <c r="F85" i="12"/>
  <c r="C85" i="12" s="1"/>
  <c r="O84" i="12"/>
  <c r="L84" i="12"/>
  <c r="I84" i="12"/>
  <c r="C84" i="12" s="1"/>
  <c r="F84" i="12"/>
  <c r="N83" i="12"/>
  <c r="O83" i="12" s="1"/>
  <c r="M83" i="12"/>
  <c r="K83" i="12"/>
  <c r="J83" i="12"/>
  <c r="L83" i="12" s="1"/>
  <c r="H83" i="12"/>
  <c r="G83" i="12"/>
  <c r="I83" i="12" s="1"/>
  <c r="F83" i="12"/>
  <c r="E83" i="12"/>
  <c r="D83" i="12"/>
  <c r="O82" i="12"/>
  <c r="L82" i="12"/>
  <c r="I82" i="12"/>
  <c r="F82" i="12"/>
  <c r="C82" i="12"/>
  <c r="O81" i="12"/>
  <c r="L81" i="12"/>
  <c r="I81" i="12"/>
  <c r="F81" i="12"/>
  <c r="C81" i="12" s="1"/>
  <c r="N80" i="12"/>
  <c r="M80" i="12"/>
  <c r="K80" i="12"/>
  <c r="J80" i="12"/>
  <c r="H80" i="12"/>
  <c r="G80" i="12"/>
  <c r="G79" i="12" s="1"/>
  <c r="F80" i="12"/>
  <c r="E80" i="12"/>
  <c r="D80" i="12"/>
  <c r="K79" i="12"/>
  <c r="J79" i="12"/>
  <c r="L79" i="12" s="1"/>
  <c r="H79" i="12"/>
  <c r="F79" i="12"/>
  <c r="E79" i="12"/>
  <c r="E78" i="12" s="1"/>
  <c r="D79" i="12"/>
  <c r="K78" i="12"/>
  <c r="H78" i="12"/>
  <c r="O77" i="12"/>
  <c r="L77" i="12"/>
  <c r="I77" i="12"/>
  <c r="F77" i="12"/>
  <c r="C77" i="12" s="1"/>
  <c r="D77" i="12"/>
  <c r="O76" i="12"/>
  <c r="L76" i="12"/>
  <c r="I76" i="12"/>
  <c r="D76" i="12"/>
  <c r="F76" i="12" s="1"/>
  <c r="C76" i="12" s="1"/>
  <c r="O75" i="12"/>
  <c r="L75" i="12"/>
  <c r="I75" i="12"/>
  <c r="F75" i="12"/>
  <c r="C75" i="12" s="1"/>
  <c r="O74" i="12"/>
  <c r="L74" i="12"/>
  <c r="I74" i="12"/>
  <c r="F74" i="12"/>
  <c r="C74" i="12" s="1"/>
  <c r="O73" i="12"/>
  <c r="L73" i="12"/>
  <c r="I73" i="12"/>
  <c r="D73" i="12"/>
  <c r="F73" i="12" s="1"/>
  <c r="C73" i="12" s="1"/>
  <c r="O72" i="12"/>
  <c r="N72" i="12"/>
  <c r="M72" i="12"/>
  <c r="M70" i="12" s="1"/>
  <c r="L72" i="12"/>
  <c r="K72" i="12"/>
  <c r="J72" i="12"/>
  <c r="H72" i="12"/>
  <c r="H70" i="12" s="1"/>
  <c r="G72" i="12"/>
  <c r="I72" i="12" s="1"/>
  <c r="E72" i="12"/>
  <c r="E70" i="12" s="1"/>
  <c r="E56" i="12" s="1"/>
  <c r="D72" i="12"/>
  <c r="D70" i="12" s="1"/>
  <c r="O71" i="12"/>
  <c r="L71" i="12"/>
  <c r="I71" i="12"/>
  <c r="F71" i="12"/>
  <c r="C71" i="12" s="1"/>
  <c r="D71" i="12"/>
  <c r="N70" i="12"/>
  <c r="K70" i="12"/>
  <c r="J70" i="12"/>
  <c r="L70" i="12" s="1"/>
  <c r="G70" i="12"/>
  <c r="I70" i="12" s="1"/>
  <c r="O69" i="12"/>
  <c r="L69" i="12"/>
  <c r="I69" i="12"/>
  <c r="F69" i="12"/>
  <c r="C69" i="12" s="1"/>
  <c r="D69" i="12"/>
  <c r="O68" i="12"/>
  <c r="L68" i="12"/>
  <c r="I68" i="12"/>
  <c r="C68" i="12" s="1"/>
  <c r="F68" i="12"/>
  <c r="O67" i="12"/>
  <c r="L67" i="12"/>
  <c r="I67" i="12"/>
  <c r="F67" i="12"/>
  <c r="C67" i="12"/>
  <c r="O66" i="12"/>
  <c r="L66" i="12"/>
  <c r="I66" i="12"/>
  <c r="F66" i="12"/>
  <c r="C66" i="12" s="1"/>
  <c r="D66" i="12"/>
  <c r="O65" i="12"/>
  <c r="L65" i="12"/>
  <c r="I65" i="12"/>
  <c r="C65" i="12" s="1"/>
  <c r="F65" i="12"/>
  <c r="O64" i="12"/>
  <c r="L64" i="12"/>
  <c r="I64" i="12"/>
  <c r="F64" i="12"/>
  <c r="C64" i="12"/>
  <c r="O63" i="12"/>
  <c r="L63" i="12"/>
  <c r="I63" i="12"/>
  <c r="F63" i="12"/>
  <c r="C63" i="12" s="1"/>
  <c r="D63" i="12"/>
  <c r="D61" i="12" s="1"/>
  <c r="F61" i="12" s="1"/>
  <c r="C61" i="12" s="1"/>
  <c r="O62" i="12"/>
  <c r="L62" i="12"/>
  <c r="I62" i="12"/>
  <c r="C62" i="12" s="1"/>
  <c r="F62" i="12"/>
  <c r="O61" i="12"/>
  <c r="N61" i="12"/>
  <c r="M61" i="12"/>
  <c r="K61" i="12"/>
  <c r="J61" i="12"/>
  <c r="L61" i="12" s="1"/>
  <c r="H61" i="12"/>
  <c r="G61" i="12"/>
  <c r="I61" i="12" s="1"/>
  <c r="E61" i="12"/>
  <c r="O60" i="12"/>
  <c r="L60" i="12"/>
  <c r="I60" i="12"/>
  <c r="F60" i="12"/>
  <c r="C60" i="12" s="1"/>
  <c r="D60" i="12"/>
  <c r="D58" i="12" s="1"/>
  <c r="O59" i="12"/>
  <c r="L59" i="12"/>
  <c r="I59" i="12"/>
  <c r="C59" i="12" s="1"/>
  <c r="F59" i="12"/>
  <c r="O58" i="12"/>
  <c r="N58" i="12"/>
  <c r="N57" i="12" s="1"/>
  <c r="M58" i="12"/>
  <c r="K58" i="12"/>
  <c r="K57" i="12" s="1"/>
  <c r="K56" i="12" s="1"/>
  <c r="K55" i="12" s="1"/>
  <c r="K54" i="12" s="1"/>
  <c r="K53" i="12" s="1"/>
  <c r="J58" i="12"/>
  <c r="L58" i="12" s="1"/>
  <c r="H58" i="12"/>
  <c r="G58" i="12"/>
  <c r="G57" i="12" s="1"/>
  <c r="E58" i="12"/>
  <c r="M57" i="12"/>
  <c r="H57" i="12"/>
  <c r="H56" i="12" s="1"/>
  <c r="H55" i="12" s="1"/>
  <c r="E57" i="12"/>
  <c r="O50" i="12"/>
  <c r="C50" i="12"/>
  <c r="O49" i="12"/>
  <c r="C49" i="12" s="1"/>
  <c r="N48" i="12"/>
  <c r="M48" i="12"/>
  <c r="O48" i="12" s="1"/>
  <c r="C48" i="12" s="1"/>
  <c r="L47" i="12"/>
  <c r="I47" i="12"/>
  <c r="F47" i="12"/>
  <c r="C47" i="12" s="1"/>
  <c r="K46" i="12"/>
  <c r="J46" i="12"/>
  <c r="L46" i="12" s="1"/>
  <c r="I46" i="12"/>
  <c r="H46" i="12"/>
  <c r="G46" i="12"/>
  <c r="F46" i="12"/>
  <c r="C46" i="12" s="1"/>
  <c r="E46" i="12"/>
  <c r="E24" i="12" s="1"/>
  <c r="D46" i="12"/>
  <c r="F45" i="12"/>
  <c r="C45" i="12" s="1"/>
  <c r="J44" i="12"/>
  <c r="L44" i="12" s="1"/>
  <c r="C44" i="12" s="1"/>
  <c r="L43" i="12"/>
  <c r="C43" i="12" s="1"/>
  <c r="L42" i="12"/>
  <c r="C42" i="12"/>
  <c r="L41" i="12"/>
  <c r="C41" i="12" s="1"/>
  <c r="K40" i="12"/>
  <c r="J40" i="12"/>
  <c r="L40" i="12" s="1"/>
  <c r="C40" i="12" s="1"/>
  <c r="L39" i="12"/>
  <c r="C39" i="12"/>
  <c r="L38" i="12"/>
  <c r="C38" i="12" s="1"/>
  <c r="K37" i="12"/>
  <c r="J37" i="12"/>
  <c r="L37" i="12" s="1"/>
  <c r="C37" i="12" s="1"/>
  <c r="L36" i="12"/>
  <c r="C36" i="12"/>
  <c r="L35" i="12"/>
  <c r="K35" i="12"/>
  <c r="J35" i="12"/>
  <c r="C35" i="12"/>
  <c r="L34" i="12"/>
  <c r="C34" i="12" s="1"/>
  <c r="L33" i="12"/>
  <c r="C33" i="12"/>
  <c r="L32" i="12"/>
  <c r="C32" i="12" s="1"/>
  <c r="K31" i="12"/>
  <c r="J31" i="12"/>
  <c r="L31" i="12" s="1"/>
  <c r="C31" i="12" s="1"/>
  <c r="K30" i="12"/>
  <c r="J30" i="12"/>
  <c r="F29" i="12"/>
  <c r="C29" i="12"/>
  <c r="I28" i="12"/>
  <c r="O27" i="12"/>
  <c r="J27" i="12"/>
  <c r="L27" i="12" s="1"/>
  <c r="I27" i="12"/>
  <c r="F27" i="12"/>
  <c r="O26" i="12"/>
  <c r="L26" i="12"/>
  <c r="I26" i="12"/>
  <c r="C26" i="12" s="1"/>
  <c r="F26" i="12"/>
  <c r="O25" i="12"/>
  <c r="N25" i="12"/>
  <c r="N290" i="12" s="1"/>
  <c r="N289" i="12" s="1"/>
  <c r="M25" i="12"/>
  <c r="M290" i="12" s="1"/>
  <c r="K25" i="12"/>
  <c r="K290" i="12" s="1"/>
  <c r="K289" i="12" s="1"/>
  <c r="J25" i="12"/>
  <c r="J290" i="12" s="1"/>
  <c r="H25" i="12"/>
  <c r="H290" i="12" s="1"/>
  <c r="H289" i="12" s="1"/>
  <c r="G25" i="12"/>
  <c r="G290" i="12" s="1"/>
  <c r="F25" i="12"/>
  <c r="E25" i="12"/>
  <c r="E290" i="12" s="1"/>
  <c r="E289" i="12" s="1"/>
  <c r="D25" i="12"/>
  <c r="D290" i="12" s="1"/>
  <c r="H24" i="12"/>
  <c r="O299" i="11"/>
  <c r="L299" i="11"/>
  <c r="I299" i="11"/>
  <c r="F299" i="11"/>
  <c r="C299" i="11" s="1"/>
  <c r="O298" i="11"/>
  <c r="L298" i="11"/>
  <c r="I298" i="11"/>
  <c r="C298" i="11" s="1"/>
  <c r="F298" i="11"/>
  <c r="O297" i="11"/>
  <c r="L297" i="11"/>
  <c r="I297" i="11"/>
  <c r="F297" i="11"/>
  <c r="C297" i="11"/>
  <c r="O296" i="11"/>
  <c r="L296" i="11"/>
  <c r="I296" i="11"/>
  <c r="F296" i="11"/>
  <c r="C296" i="11" s="1"/>
  <c r="O295" i="11"/>
  <c r="L295" i="11"/>
  <c r="I295" i="11"/>
  <c r="F295" i="11"/>
  <c r="C295" i="11" s="1"/>
  <c r="O294" i="11"/>
  <c r="L294" i="11"/>
  <c r="I294" i="11"/>
  <c r="C294" i="11" s="1"/>
  <c r="F294" i="11"/>
  <c r="O293" i="11"/>
  <c r="L293" i="11"/>
  <c r="I293" i="11"/>
  <c r="F293" i="11"/>
  <c r="C293" i="11"/>
  <c r="O292" i="11"/>
  <c r="L292" i="11"/>
  <c r="I292" i="11"/>
  <c r="F292" i="11"/>
  <c r="C292" i="11" s="1"/>
  <c r="C291" i="11" s="1"/>
  <c r="N291" i="11"/>
  <c r="M291" i="11"/>
  <c r="O291" i="11" s="1"/>
  <c r="L291" i="11"/>
  <c r="K291" i="11"/>
  <c r="J291" i="11"/>
  <c r="I291" i="11"/>
  <c r="H291" i="11"/>
  <c r="G291" i="11"/>
  <c r="E291" i="11"/>
  <c r="D291" i="11"/>
  <c r="F291" i="11" s="1"/>
  <c r="O286" i="11"/>
  <c r="L286" i="11"/>
  <c r="I286" i="11"/>
  <c r="C286" i="11" s="1"/>
  <c r="F286" i="11"/>
  <c r="O285" i="11"/>
  <c r="L285" i="11"/>
  <c r="I285" i="11"/>
  <c r="F285" i="11"/>
  <c r="C285" i="11"/>
  <c r="O284" i="11"/>
  <c r="N284" i="11"/>
  <c r="M284" i="11"/>
  <c r="L284" i="11"/>
  <c r="K284" i="11"/>
  <c r="J284" i="11"/>
  <c r="H284" i="11"/>
  <c r="G284" i="11"/>
  <c r="I284" i="11" s="1"/>
  <c r="E284" i="11"/>
  <c r="D284" i="11"/>
  <c r="O283" i="11"/>
  <c r="L283" i="11"/>
  <c r="I283" i="11"/>
  <c r="F283" i="11"/>
  <c r="C283" i="11" s="1"/>
  <c r="N282" i="11"/>
  <c r="M282" i="11"/>
  <c r="O282" i="11" s="1"/>
  <c r="K282" i="11"/>
  <c r="J282" i="11"/>
  <c r="L282" i="11" s="1"/>
  <c r="I282" i="11"/>
  <c r="H282" i="11"/>
  <c r="G282" i="11"/>
  <c r="F282" i="11"/>
  <c r="C282" i="11" s="1"/>
  <c r="E282" i="11"/>
  <c r="D282" i="11"/>
  <c r="O281" i="11"/>
  <c r="L281" i="11"/>
  <c r="I281" i="11"/>
  <c r="F281" i="11"/>
  <c r="C281" i="11"/>
  <c r="O280" i="11"/>
  <c r="O278" i="11" s="1"/>
  <c r="L280" i="11"/>
  <c r="I280" i="11"/>
  <c r="F280" i="11"/>
  <c r="C280" i="11" s="1"/>
  <c r="O279" i="11"/>
  <c r="L279" i="11"/>
  <c r="I279" i="11"/>
  <c r="F279" i="11"/>
  <c r="C279" i="11" s="1"/>
  <c r="N278" i="11"/>
  <c r="M278" i="11"/>
  <c r="K278" i="11"/>
  <c r="J278" i="11"/>
  <c r="L278" i="11" s="1"/>
  <c r="I278" i="11"/>
  <c r="H278" i="11"/>
  <c r="G278" i="11"/>
  <c r="F278" i="11"/>
  <c r="E278" i="11"/>
  <c r="D278" i="11"/>
  <c r="O277" i="11"/>
  <c r="L277" i="11"/>
  <c r="I277" i="11"/>
  <c r="F277" i="11"/>
  <c r="C277" i="11"/>
  <c r="O276" i="11"/>
  <c r="L276" i="11"/>
  <c r="I276" i="11"/>
  <c r="F276" i="11"/>
  <c r="C276" i="11" s="1"/>
  <c r="O275" i="11"/>
  <c r="L275" i="11"/>
  <c r="I275" i="11"/>
  <c r="F275" i="11"/>
  <c r="C275" i="11" s="1"/>
  <c r="N274" i="11"/>
  <c r="N272" i="11" s="1"/>
  <c r="N271" i="11" s="1"/>
  <c r="M274" i="11"/>
  <c r="O274" i="11" s="1"/>
  <c r="K274" i="11"/>
  <c r="J274" i="11"/>
  <c r="L274" i="11" s="1"/>
  <c r="I274" i="11"/>
  <c r="H274" i="11"/>
  <c r="G274" i="11"/>
  <c r="F274" i="11"/>
  <c r="E274" i="11"/>
  <c r="E272" i="11" s="1"/>
  <c r="E271" i="11" s="1"/>
  <c r="D274" i="11"/>
  <c r="O273" i="11"/>
  <c r="L273" i="11"/>
  <c r="I273" i="11"/>
  <c r="F273" i="11"/>
  <c r="C273" i="11"/>
  <c r="K272" i="11"/>
  <c r="K271" i="11" s="1"/>
  <c r="H272" i="11"/>
  <c r="H271" i="11" s="1"/>
  <c r="G272" i="11"/>
  <c r="I272" i="11" s="1"/>
  <c r="D272" i="11"/>
  <c r="D271" i="11" s="1"/>
  <c r="O270" i="11"/>
  <c r="L270" i="11"/>
  <c r="I270" i="11"/>
  <c r="C270" i="11" s="1"/>
  <c r="F270" i="11"/>
  <c r="O269" i="11"/>
  <c r="L269" i="11"/>
  <c r="I269" i="11"/>
  <c r="F269" i="11"/>
  <c r="C269" i="11"/>
  <c r="O268" i="11"/>
  <c r="L268" i="11"/>
  <c r="I268" i="11"/>
  <c r="F268" i="11"/>
  <c r="C268" i="11" s="1"/>
  <c r="O267" i="11"/>
  <c r="L267" i="11"/>
  <c r="I267" i="11"/>
  <c r="F267" i="11"/>
  <c r="C267" i="11" s="1"/>
  <c r="N266" i="11"/>
  <c r="M266" i="11"/>
  <c r="O266" i="11" s="1"/>
  <c r="K266" i="11"/>
  <c r="J266" i="11"/>
  <c r="L266" i="11" s="1"/>
  <c r="I266" i="11"/>
  <c r="H266" i="11"/>
  <c r="G266" i="11"/>
  <c r="F266" i="11"/>
  <c r="E266" i="11"/>
  <c r="D266" i="11"/>
  <c r="O265" i="11"/>
  <c r="L265" i="11"/>
  <c r="I265" i="11"/>
  <c r="F265" i="11"/>
  <c r="C265" i="11"/>
  <c r="O264" i="11"/>
  <c r="L264" i="11"/>
  <c r="I264" i="11"/>
  <c r="F264" i="11"/>
  <c r="C264" i="11" s="1"/>
  <c r="O263" i="11"/>
  <c r="L263" i="11"/>
  <c r="I263" i="11"/>
  <c r="F263" i="11"/>
  <c r="C263" i="11" s="1"/>
  <c r="N262" i="11"/>
  <c r="N261" i="11" s="1"/>
  <c r="M262" i="11"/>
  <c r="O262" i="11" s="1"/>
  <c r="K262" i="11"/>
  <c r="J262" i="11"/>
  <c r="J261" i="11" s="1"/>
  <c r="L261" i="11" s="1"/>
  <c r="I262" i="11"/>
  <c r="H262" i="11"/>
  <c r="G262" i="11"/>
  <c r="F262" i="11"/>
  <c r="E262" i="11"/>
  <c r="E261" i="11" s="1"/>
  <c r="F261" i="11" s="1"/>
  <c r="D262" i="11"/>
  <c r="K261" i="11"/>
  <c r="H261" i="11"/>
  <c r="G261" i="11"/>
  <c r="I261" i="11" s="1"/>
  <c r="D261" i="11"/>
  <c r="O260" i="11"/>
  <c r="L260" i="11"/>
  <c r="I260" i="11"/>
  <c r="F260" i="11"/>
  <c r="C260" i="11" s="1"/>
  <c r="O259" i="11"/>
  <c r="L259" i="11"/>
  <c r="I259" i="11"/>
  <c r="F259" i="11"/>
  <c r="C259" i="11" s="1"/>
  <c r="O258" i="11"/>
  <c r="L258" i="11"/>
  <c r="I258" i="11"/>
  <c r="C258" i="11" s="1"/>
  <c r="F258" i="11"/>
  <c r="O257" i="11"/>
  <c r="L257" i="11"/>
  <c r="I257" i="11"/>
  <c r="F257" i="11"/>
  <c r="C257" i="11"/>
  <c r="O256" i="11"/>
  <c r="L256" i="11"/>
  <c r="I256" i="11"/>
  <c r="F256" i="11"/>
  <c r="C256" i="11" s="1"/>
  <c r="N255" i="11"/>
  <c r="M255" i="11"/>
  <c r="M254" i="11" s="1"/>
  <c r="O254" i="11" s="1"/>
  <c r="L255" i="11"/>
  <c r="K255" i="11"/>
  <c r="J255" i="11"/>
  <c r="I255" i="11"/>
  <c r="H255" i="11"/>
  <c r="H254" i="11" s="1"/>
  <c r="I254" i="11" s="1"/>
  <c r="G255" i="11"/>
  <c r="E255" i="11"/>
  <c r="E254" i="11" s="1"/>
  <c r="D255" i="11"/>
  <c r="F255" i="11" s="1"/>
  <c r="N254" i="11"/>
  <c r="K254" i="11"/>
  <c r="J254" i="11"/>
  <c r="L254" i="11" s="1"/>
  <c r="G254" i="11"/>
  <c r="O253" i="11"/>
  <c r="L253" i="11"/>
  <c r="I253" i="11"/>
  <c r="F253" i="11"/>
  <c r="C253" i="11"/>
  <c r="O252" i="11"/>
  <c r="L252" i="11"/>
  <c r="I252" i="11"/>
  <c r="F252" i="11"/>
  <c r="C252" i="11" s="1"/>
  <c r="O251" i="11"/>
  <c r="L251" i="11"/>
  <c r="I251" i="11"/>
  <c r="F251" i="11"/>
  <c r="C251" i="11" s="1"/>
  <c r="O250" i="11"/>
  <c r="L250" i="11"/>
  <c r="I250" i="11"/>
  <c r="C250" i="11" s="1"/>
  <c r="F250" i="11"/>
  <c r="O249" i="11"/>
  <c r="N249" i="11"/>
  <c r="M249" i="11"/>
  <c r="K249" i="11"/>
  <c r="J249" i="11"/>
  <c r="L249" i="11" s="1"/>
  <c r="H249" i="11"/>
  <c r="G249" i="11"/>
  <c r="I249" i="11" s="1"/>
  <c r="F249" i="11"/>
  <c r="E249" i="11"/>
  <c r="D249" i="11"/>
  <c r="O248" i="11"/>
  <c r="L248" i="11"/>
  <c r="I248" i="11"/>
  <c r="F248" i="11"/>
  <c r="C248" i="11" s="1"/>
  <c r="O247" i="11"/>
  <c r="L247" i="11"/>
  <c r="I247" i="11"/>
  <c r="F247" i="11"/>
  <c r="C247" i="11" s="1"/>
  <c r="O246" i="11"/>
  <c r="L246" i="11"/>
  <c r="I246" i="11"/>
  <c r="C246" i="11" s="1"/>
  <c r="F246" i="11"/>
  <c r="O245" i="11"/>
  <c r="L245" i="11"/>
  <c r="I245" i="11"/>
  <c r="F245" i="11"/>
  <c r="C245" i="11"/>
  <c r="O244" i="11"/>
  <c r="L244" i="11"/>
  <c r="I244" i="11"/>
  <c r="F244" i="11"/>
  <c r="C244" i="11" s="1"/>
  <c r="O243" i="11"/>
  <c r="L243" i="11"/>
  <c r="I243" i="11"/>
  <c r="F243" i="11"/>
  <c r="C243" i="11" s="1"/>
  <c r="O242" i="11"/>
  <c r="L242" i="11"/>
  <c r="I242" i="11"/>
  <c r="C242" i="11" s="1"/>
  <c r="F242" i="11"/>
  <c r="O241" i="11"/>
  <c r="N241" i="11"/>
  <c r="M241" i="11"/>
  <c r="K241" i="11"/>
  <c r="J241" i="11"/>
  <c r="L241" i="11" s="1"/>
  <c r="H241" i="11"/>
  <c r="G241" i="11"/>
  <c r="I241" i="11" s="1"/>
  <c r="F241" i="11"/>
  <c r="E241" i="11"/>
  <c r="D241" i="11"/>
  <c r="O240" i="11"/>
  <c r="L240" i="11"/>
  <c r="I240" i="11"/>
  <c r="F240" i="11"/>
  <c r="C240" i="11" s="1"/>
  <c r="O239" i="11"/>
  <c r="L239" i="11"/>
  <c r="I239" i="11"/>
  <c r="F239" i="11"/>
  <c r="C239" i="11" s="1"/>
  <c r="N238" i="11"/>
  <c r="M238" i="11"/>
  <c r="O238" i="11" s="1"/>
  <c r="K238" i="11"/>
  <c r="J238" i="11"/>
  <c r="L238" i="11" s="1"/>
  <c r="I238" i="11"/>
  <c r="H238" i="11"/>
  <c r="G238" i="11"/>
  <c r="F238" i="11"/>
  <c r="C238" i="11" s="1"/>
  <c r="E238" i="11"/>
  <c r="D238" i="11"/>
  <c r="O237" i="11"/>
  <c r="L237" i="11"/>
  <c r="I237" i="11"/>
  <c r="F237" i="11"/>
  <c r="C237" i="11"/>
  <c r="O236" i="11"/>
  <c r="N236" i="11"/>
  <c r="M236" i="11"/>
  <c r="L236" i="11"/>
  <c r="K236" i="11"/>
  <c r="K234" i="11" s="1"/>
  <c r="K233" i="11" s="1"/>
  <c r="J236" i="11"/>
  <c r="H236" i="11"/>
  <c r="H234" i="11" s="1"/>
  <c r="G236" i="11"/>
  <c r="I236" i="11" s="1"/>
  <c r="E236" i="11"/>
  <c r="D236" i="11"/>
  <c r="F236" i="11" s="1"/>
  <c r="O235" i="11"/>
  <c r="L235" i="11"/>
  <c r="I235" i="11"/>
  <c r="F235" i="11"/>
  <c r="C235" i="11" s="1"/>
  <c r="N234" i="11"/>
  <c r="N233" i="11" s="1"/>
  <c r="M234" i="11"/>
  <c r="O234" i="11" s="1"/>
  <c r="J234" i="11"/>
  <c r="J233" i="11" s="1"/>
  <c r="L233" i="11" s="1"/>
  <c r="E234" i="11"/>
  <c r="E233" i="11" s="1"/>
  <c r="O232" i="11"/>
  <c r="L232" i="11"/>
  <c r="I232" i="11"/>
  <c r="F232" i="11"/>
  <c r="C232" i="11" s="1"/>
  <c r="O231" i="11"/>
  <c r="L231" i="11"/>
  <c r="I231" i="11"/>
  <c r="F231" i="11"/>
  <c r="C231" i="11" s="1"/>
  <c r="N230" i="11"/>
  <c r="N207" i="11" s="1"/>
  <c r="M230" i="11"/>
  <c r="O230" i="11" s="1"/>
  <c r="K230" i="11"/>
  <c r="J230" i="11"/>
  <c r="J207" i="11" s="1"/>
  <c r="I230" i="11"/>
  <c r="H230" i="11"/>
  <c r="G230" i="11"/>
  <c r="F230" i="11"/>
  <c r="E230" i="11"/>
  <c r="D230" i="11"/>
  <c r="O229" i="11"/>
  <c r="L229" i="11"/>
  <c r="I229" i="11"/>
  <c r="F229" i="11"/>
  <c r="C229" i="11"/>
  <c r="O228" i="11"/>
  <c r="L228" i="11"/>
  <c r="I228" i="11"/>
  <c r="F228" i="11"/>
  <c r="C228" i="11" s="1"/>
  <c r="O227" i="11"/>
  <c r="L227" i="11"/>
  <c r="I227" i="11"/>
  <c r="F227" i="11"/>
  <c r="C227" i="11" s="1"/>
  <c r="O226" i="11"/>
  <c r="L226" i="11"/>
  <c r="I226" i="11"/>
  <c r="C226" i="11" s="1"/>
  <c r="F226" i="11"/>
  <c r="O225" i="11"/>
  <c r="L225" i="11"/>
  <c r="I225" i="11"/>
  <c r="F225" i="11"/>
  <c r="C225" i="11"/>
  <c r="O224" i="11"/>
  <c r="L224" i="11"/>
  <c r="I224" i="11"/>
  <c r="F224" i="11"/>
  <c r="C224" i="11" s="1"/>
  <c r="O223" i="11"/>
  <c r="L223" i="11"/>
  <c r="I223" i="11"/>
  <c r="F223" i="11"/>
  <c r="C223" i="11" s="1"/>
  <c r="O222" i="11"/>
  <c r="L222" i="11"/>
  <c r="I222" i="11"/>
  <c r="C222" i="11" s="1"/>
  <c r="F222" i="11"/>
  <c r="O221" i="11"/>
  <c r="L221" i="11"/>
  <c r="I221" i="11"/>
  <c r="F221" i="11"/>
  <c r="C221" i="11"/>
  <c r="O220" i="11"/>
  <c r="L220" i="11"/>
  <c r="I220" i="11"/>
  <c r="F220" i="11"/>
  <c r="C220" i="11" s="1"/>
  <c r="N219" i="11"/>
  <c r="M219" i="11"/>
  <c r="O219" i="11" s="1"/>
  <c r="L219" i="11"/>
  <c r="K219" i="11"/>
  <c r="J219" i="11"/>
  <c r="I219" i="11"/>
  <c r="H219" i="11"/>
  <c r="G219" i="11"/>
  <c r="E219" i="11"/>
  <c r="D219" i="11"/>
  <c r="F219" i="11" s="1"/>
  <c r="C219" i="11" s="1"/>
  <c r="O218" i="11"/>
  <c r="L218" i="11"/>
  <c r="I218" i="11"/>
  <c r="C218" i="11" s="1"/>
  <c r="F218" i="11"/>
  <c r="O217" i="11"/>
  <c r="L217" i="11"/>
  <c r="I217" i="11"/>
  <c r="F217" i="11"/>
  <c r="C217" i="11"/>
  <c r="O216" i="11"/>
  <c r="L216" i="11"/>
  <c r="I216" i="11"/>
  <c r="F216" i="11"/>
  <c r="C216" i="11" s="1"/>
  <c r="O215" i="11"/>
  <c r="L215" i="11"/>
  <c r="I215" i="11"/>
  <c r="F215" i="11"/>
  <c r="C215" i="11" s="1"/>
  <c r="O214" i="11"/>
  <c r="L214" i="11"/>
  <c r="I214" i="11"/>
  <c r="C214" i="11" s="1"/>
  <c r="F214" i="11"/>
  <c r="O213" i="11"/>
  <c r="L213" i="11"/>
  <c r="I213" i="11"/>
  <c r="F213" i="11"/>
  <c r="C213" i="11"/>
  <c r="O212" i="11"/>
  <c r="L212" i="11"/>
  <c r="I212" i="11"/>
  <c r="F212" i="11"/>
  <c r="C212" i="11" s="1"/>
  <c r="O211" i="11"/>
  <c r="L211" i="11"/>
  <c r="I211" i="11"/>
  <c r="F211" i="11"/>
  <c r="C211" i="11" s="1"/>
  <c r="O210" i="11"/>
  <c r="L210" i="11"/>
  <c r="I210" i="11"/>
  <c r="C210" i="11" s="1"/>
  <c r="F210" i="11"/>
  <c r="O209" i="11"/>
  <c r="L209" i="11"/>
  <c r="I209" i="11"/>
  <c r="F209" i="11"/>
  <c r="C209" i="11"/>
  <c r="O208" i="11"/>
  <c r="N208" i="11"/>
  <c r="M208" i="11"/>
  <c r="L208" i="11"/>
  <c r="K208" i="11"/>
  <c r="K207" i="11" s="1"/>
  <c r="J208" i="11"/>
  <c r="H208" i="11"/>
  <c r="H207" i="11" s="1"/>
  <c r="G208" i="11"/>
  <c r="I208" i="11" s="1"/>
  <c r="E208" i="11"/>
  <c r="D208" i="11"/>
  <c r="D207" i="11" s="1"/>
  <c r="F207" i="11" s="1"/>
  <c r="M207" i="11"/>
  <c r="O207" i="11" s="1"/>
  <c r="E207" i="11"/>
  <c r="O206" i="11"/>
  <c r="L206" i="11"/>
  <c r="I206" i="11"/>
  <c r="C206" i="11" s="1"/>
  <c r="F206" i="11"/>
  <c r="O205" i="11"/>
  <c r="L205" i="11"/>
  <c r="I205" i="11"/>
  <c r="F205" i="11"/>
  <c r="C205" i="11"/>
  <c r="O204" i="11"/>
  <c r="L204" i="11"/>
  <c r="I204" i="11"/>
  <c r="F204" i="11"/>
  <c r="C204" i="11" s="1"/>
  <c r="O203" i="11"/>
  <c r="L203" i="11"/>
  <c r="I203" i="11"/>
  <c r="F203" i="11"/>
  <c r="C203" i="11" s="1"/>
  <c r="O202" i="11"/>
  <c r="L202" i="11"/>
  <c r="I202" i="11"/>
  <c r="C202" i="11" s="1"/>
  <c r="F202" i="11"/>
  <c r="O201" i="11"/>
  <c r="N201" i="11"/>
  <c r="N199" i="11" s="1"/>
  <c r="N198" i="11" s="1"/>
  <c r="N197" i="11" s="1"/>
  <c r="M201" i="11"/>
  <c r="K201" i="11"/>
  <c r="K199" i="11" s="1"/>
  <c r="K198" i="11" s="1"/>
  <c r="K197" i="11" s="1"/>
  <c r="J201" i="11"/>
  <c r="L201" i="11" s="1"/>
  <c r="H201" i="11"/>
  <c r="G201" i="11"/>
  <c r="I201" i="11" s="1"/>
  <c r="F201" i="11"/>
  <c r="E201" i="11"/>
  <c r="D201" i="11"/>
  <c r="O200" i="11"/>
  <c r="L200" i="11"/>
  <c r="I200" i="11"/>
  <c r="F200" i="11"/>
  <c r="C200" i="11" s="1"/>
  <c r="M199" i="11"/>
  <c r="M198" i="11" s="1"/>
  <c r="H199" i="11"/>
  <c r="H198" i="11" s="1"/>
  <c r="E199" i="11"/>
  <c r="E198" i="11" s="1"/>
  <c r="E197" i="11" s="1"/>
  <c r="D199" i="11"/>
  <c r="F199" i="11" s="1"/>
  <c r="O196" i="11"/>
  <c r="L196" i="11"/>
  <c r="I196" i="11"/>
  <c r="F196" i="11"/>
  <c r="C196" i="11" s="1"/>
  <c r="N195" i="11"/>
  <c r="M195" i="11"/>
  <c r="M194" i="11" s="1"/>
  <c r="O194" i="11" s="1"/>
  <c r="L195" i="11"/>
  <c r="K195" i="11"/>
  <c r="J195" i="11"/>
  <c r="I195" i="11"/>
  <c r="H195" i="11"/>
  <c r="H194" i="11" s="1"/>
  <c r="I194" i="11" s="1"/>
  <c r="G195" i="11"/>
  <c r="E195" i="11"/>
  <c r="E194" i="11" s="1"/>
  <c r="D195" i="11"/>
  <c r="F195" i="11" s="1"/>
  <c r="N194" i="11"/>
  <c r="K194" i="11"/>
  <c r="J194" i="11"/>
  <c r="L194" i="11" s="1"/>
  <c r="G194" i="11"/>
  <c r="O193" i="11"/>
  <c r="L193" i="11"/>
  <c r="I193" i="11"/>
  <c r="F193" i="11"/>
  <c r="C193" i="11"/>
  <c r="O192" i="11"/>
  <c r="L192" i="11"/>
  <c r="I192" i="11"/>
  <c r="F192" i="11"/>
  <c r="C192" i="11" s="1"/>
  <c r="N191" i="11"/>
  <c r="M191" i="11"/>
  <c r="L191" i="11"/>
  <c r="K191" i="11"/>
  <c r="J191" i="11"/>
  <c r="I191" i="11"/>
  <c r="H191" i="11"/>
  <c r="H190" i="11" s="1"/>
  <c r="I190" i="11" s="1"/>
  <c r="G191" i="11"/>
  <c r="E191" i="11"/>
  <c r="D191" i="11"/>
  <c r="F191" i="11" s="1"/>
  <c r="N190" i="11"/>
  <c r="K190" i="11"/>
  <c r="J190" i="11"/>
  <c r="L190" i="11" s="1"/>
  <c r="G190" i="11"/>
  <c r="O189" i="11"/>
  <c r="L189" i="11"/>
  <c r="I189" i="11"/>
  <c r="F189" i="11"/>
  <c r="C189" i="11"/>
  <c r="O188" i="11"/>
  <c r="L188" i="11"/>
  <c r="I188" i="11"/>
  <c r="F188" i="11"/>
  <c r="C188" i="11" s="1"/>
  <c r="N187" i="11"/>
  <c r="M187" i="11"/>
  <c r="O187" i="11" s="1"/>
  <c r="L187" i="11"/>
  <c r="K187" i="11"/>
  <c r="J187" i="11"/>
  <c r="I187" i="11"/>
  <c r="H187" i="11"/>
  <c r="G187" i="11"/>
  <c r="E187" i="11"/>
  <c r="D187" i="11"/>
  <c r="F187" i="11" s="1"/>
  <c r="C187" i="11" s="1"/>
  <c r="O186" i="11"/>
  <c r="L186" i="11"/>
  <c r="I186" i="11"/>
  <c r="C186" i="11" s="1"/>
  <c r="F186" i="11"/>
  <c r="O185" i="11"/>
  <c r="L185" i="11"/>
  <c r="I185" i="11"/>
  <c r="F185" i="11"/>
  <c r="C185" i="11"/>
  <c r="O184" i="11"/>
  <c r="L184" i="11"/>
  <c r="I184" i="11"/>
  <c r="F184" i="11"/>
  <c r="C184" i="11" s="1"/>
  <c r="O183" i="11"/>
  <c r="L183" i="11"/>
  <c r="I183" i="11"/>
  <c r="F183" i="11"/>
  <c r="C183" i="11" s="1"/>
  <c r="N182" i="11"/>
  <c r="M182" i="11"/>
  <c r="O182" i="11" s="1"/>
  <c r="K182" i="11"/>
  <c r="J182" i="11"/>
  <c r="L182" i="11" s="1"/>
  <c r="I182" i="11"/>
  <c r="H182" i="11"/>
  <c r="G182" i="11"/>
  <c r="F182" i="11"/>
  <c r="C182" i="11" s="1"/>
  <c r="E182" i="11"/>
  <c r="D182" i="11"/>
  <c r="O181" i="11"/>
  <c r="L181" i="11"/>
  <c r="I181" i="11"/>
  <c r="F181" i="11"/>
  <c r="C181" i="11"/>
  <c r="O180" i="11"/>
  <c r="L180" i="11"/>
  <c r="I180" i="11"/>
  <c r="F180" i="11"/>
  <c r="C180" i="11" s="1"/>
  <c r="O179" i="11"/>
  <c r="L179" i="11"/>
  <c r="I179" i="11"/>
  <c r="F179" i="11"/>
  <c r="C179" i="11" s="1"/>
  <c r="N178" i="11"/>
  <c r="N177" i="11" s="1"/>
  <c r="N176" i="11" s="1"/>
  <c r="M178" i="11"/>
  <c r="O178" i="11" s="1"/>
  <c r="K178" i="11"/>
  <c r="J178" i="11"/>
  <c r="J177" i="11" s="1"/>
  <c r="I178" i="11"/>
  <c r="H178" i="11"/>
  <c r="G178" i="11"/>
  <c r="F178" i="11"/>
  <c r="E178" i="11"/>
  <c r="E177" i="11" s="1"/>
  <c r="D178" i="11"/>
  <c r="K177" i="11"/>
  <c r="K176" i="11" s="1"/>
  <c r="H177" i="11"/>
  <c r="G177" i="11"/>
  <c r="G176" i="11" s="1"/>
  <c r="I176" i="11" s="1"/>
  <c r="D177" i="11"/>
  <c r="H176" i="11"/>
  <c r="D176" i="11"/>
  <c r="O175" i="11"/>
  <c r="L175" i="11"/>
  <c r="I175" i="11"/>
  <c r="F175" i="11"/>
  <c r="C175" i="11" s="1"/>
  <c r="O174" i="11"/>
  <c r="L174" i="11"/>
  <c r="I174" i="11"/>
  <c r="C174" i="11" s="1"/>
  <c r="F174" i="11"/>
  <c r="O173" i="11"/>
  <c r="L173" i="11"/>
  <c r="I173" i="11"/>
  <c r="F173" i="11"/>
  <c r="C173" i="11"/>
  <c r="O172" i="11"/>
  <c r="L172" i="11"/>
  <c r="I172" i="11"/>
  <c r="F172" i="11"/>
  <c r="C172" i="11" s="1"/>
  <c r="O171" i="11"/>
  <c r="L171" i="11"/>
  <c r="I171" i="11"/>
  <c r="F171" i="11"/>
  <c r="C171" i="11" s="1"/>
  <c r="O170" i="11"/>
  <c r="L170" i="11"/>
  <c r="I170" i="11"/>
  <c r="C170" i="11" s="1"/>
  <c r="F170" i="11"/>
  <c r="O169" i="11"/>
  <c r="N169" i="11"/>
  <c r="N168" i="11" s="1"/>
  <c r="O168" i="11" s="1"/>
  <c r="M169" i="11"/>
  <c r="K169" i="11"/>
  <c r="K168" i="11" s="1"/>
  <c r="J169" i="11"/>
  <c r="L169" i="11" s="1"/>
  <c r="H169" i="11"/>
  <c r="G169" i="11"/>
  <c r="G168" i="11" s="1"/>
  <c r="I168" i="11" s="1"/>
  <c r="F169" i="11"/>
  <c r="E169" i="11"/>
  <c r="D169" i="11"/>
  <c r="M168" i="11"/>
  <c r="H168" i="11"/>
  <c r="E168" i="11"/>
  <c r="D168" i="11"/>
  <c r="F168" i="11" s="1"/>
  <c r="O167" i="11"/>
  <c r="L167" i="11"/>
  <c r="I167" i="11"/>
  <c r="F167" i="11"/>
  <c r="C167" i="11" s="1"/>
  <c r="O166" i="11"/>
  <c r="L166" i="11"/>
  <c r="I166" i="11"/>
  <c r="C166" i="11" s="1"/>
  <c r="F166" i="11"/>
  <c r="O165" i="11"/>
  <c r="L165" i="11"/>
  <c r="I165" i="11"/>
  <c r="F165" i="11"/>
  <c r="C165" i="11"/>
  <c r="O164" i="11"/>
  <c r="L164" i="11"/>
  <c r="I164" i="11"/>
  <c r="F164" i="11"/>
  <c r="C164" i="11" s="1"/>
  <c r="N163" i="11"/>
  <c r="M163" i="11"/>
  <c r="O163" i="11" s="1"/>
  <c r="L163" i="11"/>
  <c r="K163" i="11"/>
  <c r="J163" i="11"/>
  <c r="I163" i="11"/>
  <c r="H163" i="11"/>
  <c r="G163" i="11"/>
  <c r="E163" i="11"/>
  <c r="D163" i="11"/>
  <c r="F163" i="11" s="1"/>
  <c r="C163" i="11" s="1"/>
  <c r="O162" i="11"/>
  <c r="L162" i="11"/>
  <c r="I162" i="11"/>
  <c r="C162" i="11" s="1"/>
  <c r="F162" i="11"/>
  <c r="O161" i="11"/>
  <c r="L161" i="11"/>
  <c r="I161" i="11"/>
  <c r="F161" i="11"/>
  <c r="C161" i="11"/>
  <c r="O160" i="11"/>
  <c r="L160" i="11"/>
  <c r="I160" i="11"/>
  <c r="F160" i="11"/>
  <c r="C160" i="11" s="1"/>
  <c r="O159" i="11"/>
  <c r="L159" i="11"/>
  <c r="I159" i="11"/>
  <c r="F159" i="11"/>
  <c r="C159" i="11" s="1"/>
  <c r="O158" i="11"/>
  <c r="L158" i="11"/>
  <c r="I158" i="11"/>
  <c r="C158" i="11" s="1"/>
  <c r="F158" i="11"/>
  <c r="O157" i="11"/>
  <c r="L157" i="11"/>
  <c r="I157" i="11"/>
  <c r="F157" i="11"/>
  <c r="C157" i="11"/>
  <c r="O156" i="11"/>
  <c r="L156" i="11"/>
  <c r="I156" i="11"/>
  <c r="F156" i="11"/>
  <c r="C156" i="11" s="1"/>
  <c r="O155" i="11"/>
  <c r="L155" i="11"/>
  <c r="I155" i="11"/>
  <c r="F155" i="11"/>
  <c r="C155" i="11" s="1"/>
  <c r="N154" i="11"/>
  <c r="M154" i="11"/>
  <c r="O154" i="11" s="1"/>
  <c r="K154" i="11"/>
  <c r="J154" i="11"/>
  <c r="L154" i="11" s="1"/>
  <c r="I154" i="11"/>
  <c r="H154" i="11"/>
  <c r="G154" i="11"/>
  <c r="F154" i="11"/>
  <c r="E154" i="11"/>
  <c r="D154" i="11"/>
  <c r="O153" i="11"/>
  <c r="L153" i="11"/>
  <c r="I153" i="11"/>
  <c r="F153" i="11"/>
  <c r="C153" i="11"/>
  <c r="O152" i="11"/>
  <c r="L152" i="11"/>
  <c r="I152" i="11"/>
  <c r="F152" i="11"/>
  <c r="C152" i="11" s="1"/>
  <c r="O151" i="11"/>
  <c r="L151" i="11"/>
  <c r="I151" i="11"/>
  <c r="F151" i="11"/>
  <c r="C151" i="11" s="1"/>
  <c r="O150" i="11"/>
  <c r="L150" i="11"/>
  <c r="I150" i="11"/>
  <c r="C150" i="11" s="1"/>
  <c r="F150" i="11"/>
  <c r="O149" i="11"/>
  <c r="L149" i="11"/>
  <c r="I149" i="11"/>
  <c r="F149" i="11"/>
  <c r="C149" i="11"/>
  <c r="O148" i="11"/>
  <c r="L148" i="11"/>
  <c r="I148" i="11"/>
  <c r="F148" i="11"/>
  <c r="C148" i="11" s="1"/>
  <c r="N147" i="11"/>
  <c r="M147" i="11"/>
  <c r="O147" i="11" s="1"/>
  <c r="L147" i="11"/>
  <c r="K147" i="11"/>
  <c r="J147" i="11"/>
  <c r="I147" i="11"/>
  <c r="H147" i="11"/>
  <c r="G147" i="11"/>
  <c r="E147" i="11"/>
  <c r="D147" i="11"/>
  <c r="F147" i="11" s="1"/>
  <c r="C147" i="11" s="1"/>
  <c r="O146" i="11"/>
  <c r="L146" i="11"/>
  <c r="I146" i="11"/>
  <c r="C146" i="11" s="1"/>
  <c r="F146" i="11"/>
  <c r="O145" i="11"/>
  <c r="L145" i="11"/>
  <c r="I145" i="11"/>
  <c r="F145" i="11"/>
  <c r="C145" i="11"/>
  <c r="O144" i="11"/>
  <c r="N144" i="11"/>
  <c r="M144" i="11"/>
  <c r="L144" i="11"/>
  <c r="K144" i="11"/>
  <c r="J144" i="11"/>
  <c r="H144" i="11"/>
  <c r="H133" i="11" s="1"/>
  <c r="G144" i="11"/>
  <c r="I144" i="11" s="1"/>
  <c r="E144" i="11"/>
  <c r="D144" i="11"/>
  <c r="D133" i="11" s="1"/>
  <c r="F133" i="11" s="1"/>
  <c r="O143" i="11"/>
  <c r="L143" i="11"/>
  <c r="I143" i="11"/>
  <c r="F143" i="11"/>
  <c r="C143" i="11" s="1"/>
  <c r="O142" i="11"/>
  <c r="L142" i="11"/>
  <c r="I142" i="11"/>
  <c r="C142" i="11" s="1"/>
  <c r="F142" i="11"/>
  <c r="O141" i="11"/>
  <c r="L141" i="11"/>
  <c r="I141" i="11"/>
  <c r="F141" i="11"/>
  <c r="C141" i="11"/>
  <c r="O140" i="11"/>
  <c r="L140" i="11"/>
  <c r="I140" i="11"/>
  <c r="F140" i="11"/>
  <c r="C140" i="11" s="1"/>
  <c r="N139" i="11"/>
  <c r="M139" i="11"/>
  <c r="O139" i="11" s="1"/>
  <c r="K139" i="11"/>
  <c r="J139" i="11"/>
  <c r="L139" i="11" s="1"/>
  <c r="I139" i="11"/>
  <c r="H139" i="11"/>
  <c r="G139" i="11"/>
  <c r="E139" i="11"/>
  <c r="D139" i="11"/>
  <c r="F139" i="11" s="1"/>
  <c r="O138" i="11"/>
  <c r="L138" i="11"/>
  <c r="I138" i="11"/>
  <c r="C138" i="11" s="1"/>
  <c r="F138" i="11"/>
  <c r="O137" i="11"/>
  <c r="L137" i="11"/>
  <c r="I137" i="11"/>
  <c r="F137" i="11"/>
  <c r="C137" i="11"/>
  <c r="O136" i="11"/>
  <c r="L136" i="11"/>
  <c r="I136" i="11"/>
  <c r="F136" i="11"/>
  <c r="C136" i="11" s="1"/>
  <c r="O135" i="11"/>
  <c r="L135" i="11"/>
  <c r="I135" i="11"/>
  <c r="F135" i="11"/>
  <c r="C135" i="11" s="1"/>
  <c r="N134" i="11"/>
  <c r="N133" i="11" s="1"/>
  <c r="N78" i="11" s="1"/>
  <c r="M134" i="11"/>
  <c r="O134" i="11" s="1"/>
  <c r="K134" i="11"/>
  <c r="J134" i="11"/>
  <c r="J133" i="11" s="1"/>
  <c r="H134" i="11"/>
  <c r="G134" i="11"/>
  <c r="I134" i="11" s="1"/>
  <c r="F134" i="11"/>
  <c r="E134" i="11"/>
  <c r="E133" i="11" s="1"/>
  <c r="D134" i="11"/>
  <c r="K133" i="11"/>
  <c r="G133" i="11"/>
  <c r="O132" i="11"/>
  <c r="L132" i="11"/>
  <c r="I132" i="11"/>
  <c r="F132" i="11"/>
  <c r="C132" i="11" s="1"/>
  <c r="N131" i="11"/>
  <c r="M131" i="11"/>
  <c r="O131" i="11" s="1"/>
  <c r="K131" i="11"/>
  <c r="J131" i="11"/>
  <c r="L131" i="11" s="1"/>
  <c r="I131" i="11"/>
  <c r="H131" i="11"/>
  <c r="G131" i="11"/>
  <c r="E131" i="11"/>
  <c r="D131" i="11"/>
  <c r="F131" i="11" s="1"/>
  <c r="O130" i="11"/>
  <c r="L130" i="11"/>
  <c r="C130" i="11" s="1"/>
  <c r="I130" i="11"/>
  <c r="F130" i="11"/>
  <c r="O129" i="11"/>
  <c r="L129" i="11"/>
  <c r="I129" i="11"/>
  <c r="F129" i="11"/>
  <c r="C129" i="11"/>
  <c r="O128" i="11"/>
  <c r="L128" i="11"/>
  <c r="I128" i="11"/>
  <c r="F128" i="11"/>
  <c r="C128" i="11" s="1"/>
  <c r="O127" i="11"/>
  <c r="L127" i="11"/>
  <c r="I127" i="11"/>
  <c r="F127" i="11"/>
  <c r="C127" i="11" s="1"/>
  <c r="O126" i="11"/>
  <c r="L126" i="11"/>
  <c r="C126" i="11" s="1"/>
  <c r="I126" i="11"/>
  <c r="F126" i="11"/>
  <c r="O125" i="11"/>
  <c r="N125" i="11"/>
  <c r="M125" i="11"/>
  <c r="K125" i="11"/>
  <c r="L125" i="11" s="1"/>
  <c r="J125" i="11"/>
  <c r="H125" i="11"/>
  <c r="G125" i="11"/>
  <c r="G86" i="11" s="1"/>
  <c r="E125" i="11"/>
  <c r="D125" i="11"/>
  <c r="F125" i="11" s="1"/>
  <c r="O124" i="11"/>
  <c r="L124" i="11"/>
  <c r="I124" i="11"/>
  <c r="F124" i="11"/>
  <c r="C124" i="11" s="1"/>
  <c r="O123" i="11"/>
  <c r="L123" i="11"/>
  <c r="I123" i="11"/>
  <c r="F123" i="11"/>
  <c r="C123" i="11" s="1"/>
  <c r="O122" i="11"/>
  <c r="L122" i="11"/>
  <c r="C122" i="11" s="1"/>
  <c r="I122" i="11"/>
  <c r="F122" i="11"/>
  <c r="O121" i="11"/>
  <c r="L121" i="11"/>
  <c r="I121" i="11"/>
  <c r="F121" i="11"/>
  <c r="C121" i="11"/>
  <c r="O120" i="11"/>
  <c r="L120" i="11"/>
  <c r="I120" i="11"/>
  <c r="F120" i="11"/>
  <c r="C120" i="11" s="1"/>
  <c r="N119" i="11"/>
  <c r="M119" i="11"/>
  <c r="O119" i="11" s="1"/>
  <c r="K119" i="11"/>
  <c r="J119" i="11"/>
  <c r="L119" i="11" s="1"/>
  <c r="I119" i="11"/>
  <c r="H119" i="11"/>
  <c r="G119" i="11"/>
  <c r="E119" i="11"/>
  <c r="F119" i="11" s="1"/>
  <c r="D119" i="11"/>
  <c r="O118" i="11"/>
  <c r="L118" i="11"/>
  <c r="C118" i="11" s="1"/>
  <c r="I118" i="11"/>
  <c r="F118" i="11"/>
  <c r="O117" i="11"/>
  <c r="L117" i="11"/>
  <c r="I117" i="11"/>
  <c r="F117" i="11"/>
  <c r="C117" i="11"/>
  <c r="O116" i="11"/>
  <c r="L116" i="11"/>
  <c r="I116" i="11"/>
  <c r="F116" i="11"/>
  <c r="C116" i="11" s="1"/>
  <c r="N115" i="11"/>
  <c r="M115" i="11"/>
  <c r="O115" i="11" s="1"/>
  <c r="K115" i="11"/>
  <c r="J115" i="11"/>
  <c r="L115" i="11" s="1"/>
  <c r="I115" i="11"/>
  <c r="H115" i="11"/>
  <c r="G115" i="11"/>
  <c r="E115" i="11"/>
  <c r="F115" i="11" s="1"/>
  <c r="C115" i="11" s="1"/>
  <c r="D115" i="11"/>
  <c r="O114" i="11"/>
  <c r="L114" i="11"/>
  <c r="C114" i="11" s="1"/>
  <c r="I114" i="11"/>
  <c r="F114" i="11"/>
  <c r="O113" i="11"/>
  <c r="L113" i="11"/>
  <c r="I113" i="11"/>
  <c r="F113" i="11"/>
  <c r="C113" i="11"/>
  <c r="O112" i="11"/>
  <c r="L112" i="11"/>
  <c r="I112" i="11"/>
  <c r="F112" i="11"/>
  <c r="C112" i="11" s="1"/>
  <c r="O111" i="11"/>
  <c r="L111" i="11"/>
  <c r="I111" i="11"/>
  <c r="F111" i="11"/>
  <c r="C111" i="11" s="1"/>
  <c r="O110" i="11"/>
  <c r="L110" i="11"/>
  <c r="C110" i="11" s="1"/>
  <c r="I110" i="11"/>
  <c r="F110" i="11"/>
  <c r="O109" i="11"/>
  <c r="L109" i="11"/>
  <c r="I109" i="11"/>
  <c r="F109" i="11"/>
  <c r="C109" i="11"/>
  <c r="O108" i="11"/>
  <c r="L108" i="11"/>
  <c r="I108" i="11"/>
  <c r="F108" i="11"/>
  <c r="C108" i="11" s="1"/>
  <c r="O107" i="11"/>
  <c r="L107" i="11"/>
  <c r="I107" i="11"/>
  <c r="F107" i="11"/>
  <c r="C107" i="11" s="1"/>
  <c r="N106" i="11"/>
  <c r="O106" i="11" s="1"/>
  <c r="M106" i="11"/>
  <c r="K106" i="11"/>
  <c r="J106" i="11"/>
  <c r="L106" i="11" s="1"/>
  <c r="H106" i="11"/>
  <c r="G106" i="11"/>
  <c r="I106" i="11" s="1"/>
  <c r="F106" i="11"/>
  <c r="E106" i="11"/>
  <c r="D106" i="11"/>
  <c r="O105" i="11"/>
  <c r="L105" i="11"/>
  <c r="I105" i="11"/>
  <c r="F105" i="11"/>
  <c r="C105" i="11"/>
  <c r="O104" i="11"/>
  <c r="L104" i="11"/>
  <c r="I104" i="11"/>
  <c r="F104" i="11"/>
  <c r="C104" i="11" s="1"/>
  <c r="O103" i="11"/>
  <c r="L103" i="11"/>
  <c r="I103" i="11"/>
  <c r="F103" i="11"/>
  <c r="C103" i="11" s="1"/>
  <c r="O102" i="11"/>
  <c r="L102" i="11"/>
  <c r="C102" i="11" s="1"/>
  <c r="I102" i="11"/>
  <c r="F102" i="11"/>
  <c r="O101" i="11"/>
  <c r="L101" i="11"/>
  <c r="I101" i="11"/>
  <c r="F101" i="11"/>
  <c r="C101" i="11"/>
  <c r="O100" i="11"/>
  <c r="L100" i="11"/>
  <c r="I100" i="11"/>
  <c r="F100" i="11"/>
  <c r="C100" i="11" s="1"/>
  <c r="O99" i="11"/>
  <c r="L99" i="11"/>
  <c r="I99" i="11"/>
  <c r="F99" i="11"/>
  <c r="C99" i="11" s="1"/>
  <c r="N98" i="11"/>
  <c r="O98" i="11" s="1"/>
  <c r="M98" i="11"/>
  <c r="K98" i="11"/>
  <c r="J98" i="11"/>
  <c r="L98" i="11" s="1"/>
  <c r="H98" i="11"/>
  <c r="G98" i="11"/>
  <c r="I98" i="11" s="1"/>
  <c r="F98" i="11"/>
  <c r="C98" i="11" s="1"/>
  <c r="E98" i="11"/>
  <c r="D98" i="11"/>
  <c r="O97" i="11"/>
  <c r="L97" i="11"/>
  <c r="I97" i="11"/>
  <c r="F97" i="11"/>
  <c r="C97" i="11"/>
  <c r="O96" i="11"/>
  <c r="L96" i="11"/>
  <c r="I96" i="11"/>
  <c r="F96" i="11"/>
  <c r="C96" i="11" s="1"/>
  <c r="O95" i="11"/>
  <c r="L95" i="11"/>
  <c r="I95" i="11"/>
  <c r="F95" i="11"/>
  <c r="C95" i="11" s="1"/>
  <c r="O94" i="11"/>
  <c r="L94" i="11"/>
  <c r="C94" i="11" s="1"/>
  <c r="I94" i="11"/>
  <c r="F94" i="11"/>
  <c r="O93" i="11"/>
  <c r="L93" i="11"/>
  <c r="I93" i="11"/>
  <c r="F93" i="11"/>
  <c r="C93" i="11"/>
  <c r="N92" i="11"/>
  <c r="M92" i="11"/>
  <c r="O92" i="11" s="1"/>
  <c r="L92" i="11"/>
  <c r="K92" i="11"/>
  <c r="J92" i="11"/>
  <c r="H92" i="11"/>
  <c r="I92" i="11" s="1"/>
  <c r="G92" i="11"/>
  <c r="E92" i="11"/>
  <c r="D92" i="11"/>
  <c r="F92" i="11" s="1"/>
  <c r="C92" i="11" s="1"/>
  <c r="O91" i="11"/>
  <c r="L91" i="11"/>
  <c r="I91" i="11"/>
  <c r="F91" i="11"/>
  <c r="C91" i="11" s="1"/>
  <c r="O90" i="11"/>
  <c r="L90" i="11"/>
  <c r="C90" i="11" s="1"/>
  <c r="I90" i="11"/>
  <c r="F90" i="11"/>
  <c r="O89" i="11"/>
  <c r="L89" i="11"/>
  <c r="I89" i="11"/>
  <c r="F89" i="11"/>
  <c r="C89" i="11"/>
  <c r="O88" i="11"/>
  <c r="L88" i="11"/>
  <c r="I88" i="11"/>
  <c r="F88" i="11"/>
  <c r="C88" i="11" s="1"/>
  <c r="N87" i="11"/>
  <c r="M87" i="11"/>
  <c r="M86" i="11" s="1"/>
  <c r="O86" i="11" s="1"/>
  <c r="K87" i="11"/>
  <c r="J87" i="11"/>
  <c r="L87" i="11" s="1"/>
  <c r="I87" i="11"/>
  <c r="H87" i="11"/>
  <c r="H86" i="11" s="1"/>
  <c r="G87" i="11"/>
  <c r="E87" i="11"/>
  <c r="F87" i="11" s="1"/>
  <c r="D87" i="11"/>
  <c r="D86" i="11" s="1"/>
  <c r="N86" i="11"/>
  <c r="J86" i="11"/>
  <c r="O85" i="11"/>
  <c r="L85" i="11"/>
  <c r="I85" i="11"/>
  <c r="F85" i="11"/>
  <c r="C85" i="11"/>
  <c r="O84" i="11"/>
  <c r="L84" i="11"/>
  <c r="I84" i="11"/>
  <c r="F84" i="11"/>
  <c r="C84" i="11" s="1"/>
  <c r="N83" i="11"/>
  <c r="M83" i="11"/>
  <c r="O83" i="11" s="1"/>
  <c r="K83" i="11"/>
  <c r="J83" i="11"/>
  <c r="L83" i="11" s="1"/>
  <c r="I83" i="11"/>
  <c r="H83" i="11"/>
  <c r="G83" i="11"/>
  <c r="E83" i="11"/>
  <c r="F83" i="11" s="1"/>
  <c r="D83" i="11"/>
  <c r="O82" i="11"/>
  <c r="L82" i="11"/>
  <c r="C82" i="11" s="1"/>
  <c r="I82" i="11"/>
  <c r="F82" i="11"/>
  <c r="O81" i="11"/>
  <c r="L81" i="11"/>
  <c r="I81" i="11"/>
  <c r="F81" i="11"/>
  <c r="C81" i="11"/>
  <c r="N80" i="11"/>
  <c r="M80" i="11"/>
  <c r="O80" i="11" s="1"/>
  <c r="L80" i="11"/>
  <c r="K80" i="11"/>
  <c r="K79" i="11" s="1"/>
  <c r="J80" i="11"/>
  <c r="H80" i="11"/>
  <c r="I80" i="11" s="1"/>
  <c r="G80" i="11"/>
  <c r="E80" i="11"/>
  <c r="D80" i="11"/>
  <c r="D79" i="11" s="1"/>
  <c r="N79" i="11"/>
  <c r="M79" i="11"/>
  <c r="J79" i="11"/>
  <c r="L79" i="11" s="1"/>
  <c r="G79" i="11"/>
  <c r="E79" i="11"/>
  <c r="O77" i="11"/>
  <c r="L77" i="11"/>
  <c r="I77" i="11"/>
  <c r="F77" i="11"/>
  <c r="C77" i="11"/>
  <c r="O76" i="11"/>
  <c r="L76" i="11"/>
  <c r="I76" i="11"/>
  <c r="F76" i="11"/>
  <c r="C76" i="11" s="1"/>
  <c r="O75" i="11"/>
  <c r="L75" i="11"/>
  <c r="I75" i="11"/>
  <c r="F75" i="11"/>
  <c r="C75" i="11" s="1"/>
  <c r="O74" i="11"/>
  <c r="L74" i="11"/>
  <c r="C74" i="11" s="1"/>
  <c r="I74" i="11"/>
  <c r="F74" i="11"/>
  <c r="O73" i="11"/>
  <c r="L73" i="11"/>
  <c r="I73" i="11"/>
  <c r="F73" i="11"/>
  <c r="C73" i="11"/>
  <c r="N72" i="11"/>
  <c r="M72" i="11"/>
  <c r="O72" i="11" s="1"/>
  <c r="L72" i="11"/>
  <c r="K72" i="11"/>
  <c r="J72" i="11"/>
  <c r="H72" i="11"/>
  <c r="I72" i="11" s="1"/>
  <c r="G72" i="11"/>
  <c r="E72" i="11"/>
  <c r="E70" i="11" s="1"/>
  <c r="E56" i="11" s="1"/>
  <c r="D72" i="11"/>
  <c r="F72" i="11" s="1"/>
  <c r="O71" i="11"/>
  <c r="L71" i="11"/>
  <c r="I71" i="11"/>
  <c r="F71" i="11"/>
  <c r="C71" i="11" s="1"/>
  <c r="N70" i="11"/>
  <c r="K70" i="11"/>
  <c r="J70" i="11"/>
  <c r="L70" i="11" s="1"/>
  <c r="G70" i="11"/>
  <c r="O69" i="11"/>
  <c r="L69" i="11"/>
  <c r="I69" i="11"/>
  <c r="F69" i="11"/>
  <c r="C69" i="11"/>
  <c r="O68" i="11"/>
  <c r="L68" i="11"/>
  <c r="I68" i="11"/>
  <c r="F68" i="11"/>
  <c r="C68" i="11" s="1"/>
  <c r="O67" i="11"/>
  <c r="L67" i="11"/>
  <c r="I67" i="11"/>
  <c r="C67" i="11" s="1"/>
  <c r="F67" i="11"/>
  <c r="O66" i="11"/>
  <c r="L66" i="11"/>
  <c r="C66" i="11" s="1"/>
  <c r="I66" i="11"/>
  <c r="F66" i="11"/>
  <c r="O65" i="11"/>
  <c r="L65" i="11"/>
  <c r="I65" i="11"/>
  <c r="F65" i="11"/>
  <c r="C65" i="11"/>
  <c r="O64" i="11"/>
  <c r="L64" i="11"/>
  <c r="I64" i="11"/>
  <c r="F64" i="11"/>
  <c r="C64" i="11" s="1"/>
  <c r="O63" i="11"/>
  <c r="L63" i="11"/>
  <c r="I63" i="11"/>
  <c r="C63" i="11" s="1"/>
  <c r="F63" i="11"/>
  <c r="O62" i="11"/>
  <c r="L62" i="11"/>
  <c r="C62" i="11" s="1"/>
  <c r="I62" i="11"/>
  <c r="F62" i="11"/>
  <c r="O61" i="11"/>
  <c r="N61" i="11"/>
  <c r="M61" i="11"/>
  <c r="K61" i="11"/>
  <c r="L61" i="11" s="1"/>
  <c r="J61" i="11"/>
  <c r="H61" i="11"/>
  <c r="G61" i="11"/>
  <c r="I61" i="11" s="1"/>
  <c r="E61" i="11"/>
  <c r="D61" i="11"/>
  <c r="F61" i="11" s="1"/>
  <c r="C61" i="11" s="1"/>
  <c r="O60" i="11"/>
  <c r="L60" i="11"/>
  <c r="I60" i="11"/>
  <c r="F60" i="11"/>
  <c r="C60" i="11" s="1"/>
  <c r="O59" i="11"/>
  <c r="L59" i="11"/>
  <c r="I59" i="11"/>
  <c r="F59" i="11"/>
  <c r="C59" i="11" s="1"/>
  <c r="N58" i="11"/>
  <c r="O58" i="11" s="1"/>
  <c r="M58" i="11"/>
  <c r="K58" i="11"/>
  <c r="J58" i="11"/>
  <c r="J57" i="11" s="1"/>
  <c r="H58" i="11"/>
  <c r="G58" i="11"/>
  <c r="I58" i="11" s="1"/>
  <c r="F58" i="11"/>
  <c r="E58" i="11"/>
  <c r="D58" i="11"/>
  <c r="M57" i="11"/>
  <c r="K57" i="11"/>
  <c r="K56" i="11" s="1"/>
  <c r="H57" i="11"/>
  <c r="G57" i="11"/>
  <c r="G56" i="11" s="1"/>
  <c r="E57" i="11"/>
  <c r="D57" i="11"/>
  <c r="F57" i="11" s="1"/>
  <c r="O50" i="11"/>
  <c r="C50" i="11"/>
  <c r="O49" i="11"/>
  <c r="C49" i="11"/>
  <c r="N48" i="11"/>
  <c r="M48" i="11"/>
  <c r="L47" i="11"/>
  <c r="I47" i="11"/>
  <c r="F47" i="11"/>
  <c r="C47" i="11"/>
  <c r="K46" i="11"/>
  <c r="J46" i="11"/>
  <c r="L46" i="11" s="1"/>
  <c r="I46" i="11"/>
  <c r="H46" i="11"/>
  <c r="G46" i="11"/>
  <c r="E46" i="11"/>
  <c r="F46" i="11" s="1"/>
  <c r="C46" i="11" s="1"/>
  <c r="D46" i="11"/>
  <c r="F45" i="11"/>
  <c r="C45" i="11"/>
  <c r="L44" i="11"/>
  <c r="C44" i="11"/>
  <c r="L43" i="11"/>
  <c r="C43" i="11"/>
  <c r="L42" i="11"/>
  <c r="C42" i="11"/>
  <c r="L41" i="11"/>
  <c r="C41" i="11"/>
  <c r="K40" i="11"/>
  <c r="J40" i="11"/>
  <c r="L40" i="11" s="1"/>
  <c r="C40" i="11" s="1"/>
  <c r="L39" i="11"/>
  <c r="C39" i="11"/>
  <c r="L38" i="11"/>
  <c r="C38" i="11"/>
  <c r="K37" i="11"/>
  <c r="J37" i="11"/>
  <c r="L37" i="11" s="1"/>
  <c r="C37" i="11" s="1"/>
  <c r="L36" i="11"/>
  <c r="C36" i="11"/>
  <c r="K35" i="11"/>
  <c r="L35" i="11" s="1"/>
  <c r="C35" i="11" s="1"/>
  <c r="J35" i="11"/>
  <c r="L34" i="11"/>
  <c r="C34" i="11"/>
  <c r="L33" i="11"/>
  <c r="C33" i="11"/>
  <c r="L32" i="11"/>
  <c r="C32" i="11"/>
  <c r="K31" i="11"/>
  <c r="J31" i="11"/>
  <c r="L31" i="11" s="1"/>
  <c r="C31" i="11" s="1"/>
  <c r="J30" i="11"/>
  <c r="F29" i="11"/>
  <c r="C29" i="11"/>
  <c r="I28" i="11"/>
  <c r="F28" i="11"/>
  <c r="C28" i="11" s="1"/>
  <c r="O27" i="11"/>
  <c r="L27" i="11"/>
  <c r="I27" i="11"/>
  <c r="C27" i="11" s="1"/>
  <c r="F27" i="11"/>
  <c r="O26" i="11"/>
  <c r="L26" i="11"/>
  <c r="C26" i="11" s="1"/>
  <c r="I26" i="11"/>
  <c r="F26" i="11"/>
  <c r="O25" i="11"/>
  <c r="N25" i="11"/>
  <c r="N290" i="11" s="1"/>
  <c r="N289" i="11" s="1"/>
  <c r="M25" i="11"/>
  <c r="M290" i="11" s="1"/>
  <c r="K25" i="11"/>
  <c r="K290" i="11" s="1"/>
  <c r="K289" i="11" s="1"/>
  <c r="J25" i="11"/>
  <c r="J290" i="11" s="1"/>
  <c r="H25" i="11"/>
  <c r="H290" i="11" s="1"/>
  <c r="H289" i="11" s="1"/>
  <c r="G25" i="11"/>
  <c r="G290" i="11" s="1"/>
  <c r="E25" i="11"/>
  <c r="E290" i="11" s="1"/>
  <c r="E289" i="11" s="1"/>
  <c r="D25" i="11"/>
  <c r="F25" i="11" s="1"/>
  <c r="N24" i="11"/>
  <c r="M24" i="11"/>
  <c r="O24" i="11" s="1"/>
  <c r="J24" i="11"/>
  <c r="H24" i="11"/>
  <c r="D24" i="11"/>
  <c r="O299" i="10"/>
  <c r="L299" i="10"/>
  <c r="I299" i="10"/>
  <c r="C299" i="10" s="1"/>
  <c r="F299" i="10"/>
  <c r="O298" i="10"/>
  <c r="L298" i="10"/>
  <c r="C298" i="10" s="1"/>
  <c r="I298" i="10"/>
  <c r="F298" i="10"/>
  <c r="O297" i="10"/>
  <c r="L297" i="10"/>
  <c r="I297" i="10"/>
  <c r="F297" i="10"/>
  <c r="C297" i="10"/>
  <c r="O296" i="10"/>
  <c r="L296" i="10"/>
  <c r="I296" i="10"/>
  <c r="F296" i="10"/>
  <c r="C296" i="10" s="1"/>
  <c r="O295" i="10"/>
  <c r="L295" i="10"/>
  <c r="I295" i="10"/>
  <c r="C295" i="10" s="1"/>
  <c r="F295" i="10"/>
  <c r="O294" i="10"/>
  <c r="L294" i="10"/>
  <c r="C294" i="10" s="1"/>
  <c r="I294" i="10"/>
  <c r="F294" i="10"/>
  <c r="O293" i="10"/>
  <c r="L293" i="10"/>
  <c r="I293" i="10"/>
  <c r="F293" i="10"/>
  <c r="C293" i="10"/>
  <c r="O292" i="10"/>
  <c r="L292" i="10"/>
  <c r="I292" i="10"/>
  <c r="F292" i="10"/>
  <c r="C292" i="10" s="1"/>
  <c r="N291" i="10"/>
  <c r="M291" i="10"/>
  <c r="O291" i="10" s="1"/>
  <c r="K291" i="10"/>
  <c r="J291" i="10"/>
  <c r="L291" i="10" s="1"/>
  <c r="I291" i="10"/>
  <c r="H291" i="10"/>
  <c r="G291" i="10"/>
  <c r="E291" i="10"/>
  <c r="F291" i="10" s="1"/>
  <c r="D291" i="10"/>
  <c r="O286" i="10"/>
  <c r="L286" i="10"/>
  <c r="C286" i="10" s="1"/>
  <c r="I286" i="10"/>
  <c r="F286" i="10"/>
  <c r="O285" i="10"/>
  <c r="L285" i="10"/>
  <c r="I285" i="10"/>
  <c r="F285" i="10"/>
  <c r="C285" i="10"/>
  <c r="N284" i="10"/>
  <c r="M284" i="10"/>
  <c r="O284" i="10" s="1"/>
  <c r="L284" i="10"/>
  <c r="K284" i="10"/>
  <c r="J284" i="10"/>
  <c r="H284" i="10"/>
  <c r="I284" i="10" s="1"/>
  <c r="G284" i="10"/>
  <c r="E284" i="10"/>
  <c r="D284" i="10"/>
  <c r="O283" i="10"/>
  <c r="L283" i="10"/>
  <c r="I283" i="10"/>
  <c r="C283" i="10" s="1"/>
  <c r="F283" i="10"/>
  <c r="N282" i="10"/>
  <c r="O282" i="10" s="1"/>
  <c r="M282" i="10"/>
  <c r="K282" i="10"/>
  <c r="J282" i="10"/>
  <c r="L282" i="10" s="1"/>
  <c r="H282" i="10"/>
  <c r="G282" i="10"/>
  <c r="I282" i="10" s="1"/>
  <c r="F282" i="10"/>
  <c r="E282" i="10"/>
  <c r="D282" i="10"/>
  <c r="O281" i="10"/>
  <c r="L281" i="10"/>
  <c r="I281" i="10"/>
  <c r="F281" i="10"/>
  <c r="C281" i="10"/>
  <c r="O280" i="10"/>
  <c r="L280" i="10"/>
  <c r="I280" i="10"/>
  <c r="F280" i="10"/>
  <c r="C280" i="10" s="1"/>
  <c r="O279" i="10"/>
  <c r="L279" i="10"/>
  <c r="I279" i="10"/>
  <c r="C279" i="10" s="1"/>
  <c r="F279" i="10"/>
  <c r="O278" i="10"/>
  <c r="N278" i="10"/>
  <c r="M278" i="10"/>
  <c r="K278" i="10"/>
  <c r="J278" i="10"/>
  <c r="L278" i="10" s="1"/>
  <c r="H278" i="10"/>
  <c r="G278" i="10"/>
  <c r="I278" i="10" s="1"/>
  <c r="F278" i="10"/>
  <c r="C278" i="10" s="1"/>
  <c r="E278" i="10"/>
  <c r="D278" i="10"/>
  <c r="O277" i="10"/>
  <c r="L277" i="10"/>
  <c r="I277" i="10"/>
  <c r="F277" i="10"/>
  <c r="C277" i="10"/>
  <c r="O276" i="10"/>
  <c r="L276" i="10"/>
  <c r="I276" i="10"/>
  <c r="F276" i="10"/>
  <c r="C276" i="10" s="1"/>
  <c r="O275" i="10"/>
  <c r="L275" i="10"/>
  <c r="I275" i="10"/>
  <c r="C275" i="10" s="1"/>
  <c r="F275" i="10"/>
  <c r="N274" i="10"/>
  <c r="O274" i="10" s="1"/>
  <c r="M274" i="10"/>
  <c r="K274" i="10"/>
  <c r="J274" i="10"/>
  <c r="L274" i="10" s="1"/>
  <c r="H274" i="10"/>
  <c r="G274" i="10"/>
  <c r="I274" i="10" s="1"/>
  <c r="F274" i="10"/>
  <c r="E274" i="10"/>
  <c r="D274" i="10"/>
  <c r="O273" i="10"/>
  <c r="L273" i="10"/>
  <c r="I273" i="10"/>
  <c r="F273" i="10"/>
  <c r="C273" i="10"/>
  <c r="M272" i="10"/>
  <c r="K272" i="10"/>
  <c r="H272" i="10"/>
  <c r="H271" i="10" s="1"/>
  <c r="I271" i="10" s="1"/>
  <c r="G272" i="10"/>
  <c r="I272" i="10" s="1"/>
  <c r="E272" i="10"/>
  <c r="D272" i="10"/>
  <c r="D271" i="10" s="1"/>
  <c r="F271" i="10" s="1"/>
  <c r="M271" i="10"/>
  <c r="K271" i="10"/>
  <c r="G271" i="10"/>
  <c r="E271" i="10"/>
  <c r="O270" i="10"/>
  <c r="L270" i="10"/>
  <c r="C270" i="10" s="1"/>
  <c r="I270" i="10"/>
  <c r="F270" i="10"/>
  <c r="O269" i="10"/>
  <c r="L269" i="10"/>
  <c r="I269" i="10"/>
  <c r="F269" i="10"/>
  <c r="C269" i="10"/>
  <c r="O268" i="10"/>
  <c r="L268" i="10"/>
  <c r="I268" i="10"/>
  <c r="F268" i="10"/>
  <c r="C268" i="10" s="1"/>
  <c r="O267" i="10"/>
  <c r="L267" i="10"/>
  <c r="I267" i="10"/>
  <c r="F267" i="10"/>
  <c r="C267" i="10" s="1"/>
  <c r="N266" i="10"/>
  <c r="M266" i="10"/>
  <c r="O266" i="10" s="1"/>
  <c r="K266" i="10"/>
  <c r="J266" i="10"/>
  <c r="L266" i="10" s="1"/>
  <c r="H266" i="10"/>
  <c r="G266" i="10"/>
  <c r="I266" i="10" s="1"/>
  <c r="F266" i="10"/>
  <c r="E266" i="10"/>
  <c r="D266" i="10"/>
  <c r="O265" i="10"/>
  <c r="L265" i="10"/>
  <c r="I265" i="10"/>
  <c r="F265" i="10"/>
  <c r="C265" i="10"/>
  <c r="O264" i="10"/>
  <c r="L264" i="10"/>
  <c r="I264" i="10"/>
  <c r="F264" i="10"/>
  <c r="C264" i="10" s="1"/>
  <c r="O263" i="10"/>
  <c r="L263" i="10"/>
  <c r="I263" i="10"/>
  <c r="F263" i="10"/>
  <c r="C263" i="10" s="1"/>
  <c r="N262" i="10"/>
  <c r="N261" i="10" s="1"/>
  <c r="O261" i="10" s="1"/>
  <c r="M262" i="10"/>
  <c r="O262" i="10" s="1"/>
  <c r="K262" i="10"/>
  <c r="J262" i="10"/>
  <c r="J261" i="10" s="1"/>
  <c r="L261" i="10" s="1"/>
  <c r="H262" i="10"/>
  <c r="G262" i="10"/>
  <c r="I262" i="10" s="1"/>
  <c r="F262" i="10"/>
  <c r="E262" i="10"/>
  <c r="D262" i="10"/>
  <c r="M261" i="10"/>
  <c r="K261" i="10"/>
  <c r="H261" i="10"/>
  <c r="G261" i="10"/>
  <c r="I261" i="10" s="1"/>
  <c r="E261" i="10"/>
  <c r="D261" i="10"/>
  <c r="F261" i="10" s="1"/>
  <c r="O260" i="10"/>
  <c r="L260" i="10"/>
  <c r="I260" i="10"/>
  <c r="F260" i="10"/>
  <c r="C260" i="10" s="1"/>
  <c r="O259" i="10"/>
  <c r="L259" i="10"/>
  <c r="I259" i="10"/>
  <c r="C259" i="10" s="1"/>
  <c r="F259" i="10"/>
  <c r="O258" i="10"/>
  <c r="L258" i="10"/>
  <c r="C258" i="10" s="1"/>
  <c r="I258" i="10"/>
  <c r="F258" i="10"/>
  <c r="O257" i="10"/>
  <c r="L257" i="10"/>
  <c r="I257" i="10"/>
  <c r="F257" i="10"/>
  <c r="C257" i="10"/>
  <c r="O256" i="10"/>
  <c r="L256" i="10"/>
  <c r="I256" i="10"/>
  <c r="F256" i="10"/>
  <c r="C256" i="10" s="1"/>
  <c r="N255" i="10"/>
  <c r="M255" i="10"/>
  <c r="M254" i="10" s="1"/>
  <c r="K255" i="10"/>
  <c r="J255" i="10"/>
  <c r="L255" i="10" s="1"/>
  <c r="I255" i="10"/>
  <c r="H255" i="10"/>
  <c r="G255" i="10"/>
  <c r="E255" i="10"/>
  <c r="F255" i="10" s="1"/>
  <c r="D255" i="10"/>
  <c r="N254" i="10"/>
  <c r="K254" i="10"/>
  <c r="J254" i="10"/>
  <c r="L254" i="10" s="1"/>
  <c r="H254" i="10"/>
  <c r="G254" i="10"/>
  <c r="I254" i="10" s="1"/>
  <c r="D254" i="10"/>
  <c r="O253" i="10"/>
  <c r="L253" i="10"/>
  <c r="I253" i="10"/>
  <c r="F253" i="10"/>
  <c r="C253" i="10"/>
  <c r="O252" i="10"/>
  <c r="L252" i="10"/>
  <c r="I252" i="10"/>
  <c r="F252" i="10"/>
  <c r="C252" i="10" s="1"/>
  <c r="O251" i="10"/>
  <c r="L251" i="10"/>
  <c r="I251" i="10"/>
  <c r="C251" i="10" s="1"/>
  <c r="F251" i="10"/>
  <c r="O250" i="10"/>
  <c r="L250" i="10"/>
  <c r="I250" i="10"/>
  <c r="F250" i="10"/>
  <c r="C250" i="10" s="1"/>
  <c r="O249" i="10"/>
  <c r="N249" i="10"/>
  <c r="M249" i="10"/>
  <c r="K249" i="10"/>
  <c r="L249" i="10" s="1"/>
  <c r="J249" i="10"/>
  <c r="H249" i="10"/>
  <c r="G249" i="10"/>
  <c r="I249" i="10" s="1"/>
  <c r="E249" i="10"/>
  <c r="D249" i="10"/>
  <c r="F249" i="10" s="1"/>
  <c r="C249" i="10" s="1"/>
  <c r="O248" i="10"/>
  <c r="L248" i="10"/>
  <c r="I248" i="10"/>
  <c r="F248" i="10"/>
  <c r="C248" i="10" s="1"/>
  <c r="O247" i="10"/>
  <c r="L247" i="10"/>
  <c r="I247" i="10"/>
  <c r="C247" i="10" s="1"/>
  <c r="F247" i="10"/>
  <c r="O246" i="10"/>
  <c r="L246" i="10"/>
  <c r="C246" i="10" s="1"/>
  <c r="I246" i="10"/>
  <c r="F246" i="10"/>
  <c r="O245" i="10"/>
  <c r="L245" i="10"/>
  <c r="I245" i="10"/>
  <c r="F245" i="10"/>
  <c r="C245" i="10"/>
  <c r="O244" i="10"/>
  <c r="L244" i="10"/>
  <c r="I244" i="10"/>
  <c r="F244" i="10"/>
  <c r="C244" i="10" s="1"/>
  <c r="O243" i="10"/>
  <c r="L243" i="10"/>
  <c r="I243" i="10"/>
  <c r="C243" i="10" s="1"/>
  <c r="F243" i="10"/>
  <c r="O242" i="10"/>
  <c r="L242" i="10"/>
  <c r="C242" i="10" s="1"/>
  <c r="I242" i="10"/>
  <c r="F242" i="10"/>
  <c r="O241" i="10"/>
  <c r="N241" i="10"/>
  <c r="M241" i="10"/>
  <c r="K241" i="10"/>
  <c r="L241" i="10" s="1"/>
  <c r="J241" i="10"/>
  <c r="H241" i="10"/>
  <c r="G241" i="10"/>
  <c r="G234" i="10" s="1"/>
  <c r="E241" i="10"/>
  <c r="D241" i="10"/>
  <c r="F241" i="10" s="1"/>
  <c r="O240" i="10"/>
  <c r="L240" i="10"/>
  <c r="I240" i="10"/>
  <c r="F240" i="10"/>
  <c r="C240" i="10" s="1"/>
  <c r="O239" i="10"/>
  <c r="L239" i="10"/>
  <c r="I239" i="10"/>
  <c r="C239" i="10" s="1"/>
  <c r="F239" i="10"/>
  <c r="N238" i="10"/>
  <c r="O238" i="10" s="1"/>
  <c r="M238" i="10"/>
  <c r="K238" i="10"/>
  <c r="J238" i="10"/>
  <c r="L238" i="10" s="1"/>
  <c r="H238" i="10"/>
  <c r="G238" i="10"/>
  <c r="I238" i="10" s="1"/>
  <c r="F238" i="10"/>
  <c r="C238" i="10" s="1"/>
  <c r="E238" i="10"/>
  <c r="D238" i="10"/>
  <c r="O237" i="10"/>
  <c r="L237" i="10"/>
  <c r="I237" i="10"/>
  <c r="F237" i="10"/>
  <c r="C237" i="10"/>
  <c r="N236" i="10"/>
  <c r="M236" i="10"/>
  <c r="O236" i="10" s="1"/>
  <c r="L236" i="10"/>
  <c r="K236" i="10"/>
  <c r="J236" i="10"/>
  <c r="H236" i="10"/>
  <c r="I236" i="10" s="1"/>
  <c r="G236" i="10"/>
  <c r="E236" i="10"/>
  <c r="D236" i="10"/>
  <c r="F236" i="10" s="1"/>
  <c r="C236" i="10" s="1"/>
  <c r="O235" i="10"/>
  <c r="L235" i="10"/>
  <c r="I235" i="10"/>
  <c r="C235" i="10" s="1"/>
  <c r="F235" i="10"/>
  <c r="N234" i="10"/>
  <c r="M234" i="10"/>
  <c r="O234" i="10" s="1"/>
  <c r="J234" i="10"/>
  <c r="J233" i="10" s="1"/>
  <c r="E234" i="10"/>
  <c r="O232" i="10"/>
  <c r="L232" i="10"/>
  <c r="I232" i="10"/>
  <c r="F232" i="10"/>
  <c r="C232" i="10" s="1"/>
  <c r="O231" i="10"/>
  <c r="L231" i="10"/>
  <c r="I231" i="10"/>
  <c r="C231" i="10" s="1"/>
  <c r="F231" i="10"/>
  <c r="N230" i="10"/>
  <c r="O230" i="10" s="1"/>
  <c r="M230" i="10"/>
  <c r="K230" i="10"/>
  <c r="J230" i="10"/>
  <c r="L230" i="10" s="1"/>
  <c r="H230" i="10"/>
  <c r="G230" i="10"/>
  <c r="I230" i="10" s="1"/>
  <c r="F230" i="10"/>
  <c r="E230" i="10"/>
  <c r="D230" i="10"/>
  <c r="O229" i="10"/>
  <c r="L229" i="10"/>
  <c r="I229" i="10"/>
  <c r="F229" i="10"/>
  <c r="C229" i="10"/>
  <c r="O228" i="10"/>
  <c r="L228" i="10"/>
  <c r="I228" i="10"/>
  <c r="F228" i="10"/>
  <c r="C228" i="10" s="1"/>
  <c r="O227" i="10"/>
  <c r="L227" i="10"/>
  <c r="I227" i="10"/>
  <c r="C227" i="10" s="1"/>
  <c r="F227" i="10"/>
  <c r="O226" i="10"/>
  <c r="L226" i="10"/>
  <c r="C226" i="10" s="1"/>
  <c r="I226" i="10"/>
  <c r="F226" i="10"/>
  <c r="O225" i="10"/>
  <c r="L225" i="10"/>
  <c r="I225" i="10"/>
  <c r="F225" i="10"/>
  <c r="C225" i="10"/>
  <c r="O224" i="10"/>
  <c r="L224" i="10"/>
  <c r="I224" i="10"/>
  <c r="F224" i="10"/>
  <c r="C224" i="10" s="1"/>
  <c r="O223" i="10"/>
  <c r="L223" i="10"/>
  <c r="I223" i="10"/>
  <c r="C223" i="10" s="1"/>
  <c r="F223" i="10"/>
  <c r="O222" i="10"/>
  <c r="L222" i="10"/>
  <c r="C222" i="10" s="1"/>
  <c r="I222" i="10"/>
  <c r="F222" i="10"/>
  <c r="O221" i="10"/>
  <c r="L221" i="10"/>
  <c r="I221" i="10"/>
  <c r="F221" i="10"/>
  <c r="C221" i="10"/>
  <c r="O220" i="10"/>
  <c r="L220" i="10"/>
  <c r="I220" i="10"/>
  <c r="F220" i="10"/>
  <c r="C220" i="10" s="1"/>
  <c r="N219" i="10"/>
  <c r="M219" i="10"/>
  <c r="O219" i="10" s="1"/>
  <c r="K219" i="10"/>
  <c r="J219" i="10"/>
  <c r="L219" i="10" s="1"/>
  <c r="I219" i="10"/>
  <c r="H219" i="10"/>
  <c r="G219" i="10"/>
  <c r="E219" i="10"/>
  <c r="F219" i="10" s="1"/>
  <c r="C219" i="10" s="1"/>
  <c r="D219" i="10"/>
  <c r="O218" i="10"/>
  <c r="L218" i="10"/>
  <c r="C218" i="10" s="1"/>
  <c r="I218" i="10"/>
  <c r="F218" i="10"/>
  <c r="O217" i="10"/>
  <c r="L217" i="10"/>
  <c r="I217" i="10"/>
  <c r="F217" i="10"/>
  <c r="C217" i="10"/>
  <c r="O216" i="10"/>
  <c r="L216" i="10"/>
  <c r="I216" i="10"/>
  <c r="F216" i="10"/>
  <c r="C216" i="10" s="1"/>
  <c r="O215" i="10"/>
  <c r="L215" i="10"/>
  <c r="I215" i="10"/>
  <c r="C215" i="10" s="1"/>
  <c r="F215" i="10"/>
  <c r="O214" i="10"/>
  <c r="L214" i="10"/>
  <c r="C214" i="10" s="1"/>
  <c r="I214" i="10"/>
  <c r="F214" i="10"/>
  <c r="O213" i="10"/>
  <c r="L213" i="10"/>
  <c r="I213" i="10"/>
  <c r="F213" i="10"/>
  <c r="C213" i="10"/>
  <c r="O212" i="10"/>
  <c r="L212" i="10"/>
  <c r="I212" i="10"/>
  <c r="F212" i="10"/>
  <c r="C212" i="10" s="1"/>
  <c r="O211" i="10"/>
  <c r="L211" i="10"/>
  <c r="I211" i="10"/>
  <c r="C211" i="10" s="1"/>
  <c r="F211" i="10"/>
  <c r="O210" i="10"/>
  <c r="L210" i="10"/>
  <c r="C210" i="10" s="1"/>
  <c r="I210" i="10"/>
  <c r="F210" i="10"/>
  <c r="O209" i="10"/>
  <c r="L209" i="10"/>
  <c r="I209" i="10"/>
  <c r="F209" i="10"/>
  <c r="C209" i="10"/>
  <c r="N208" i="10"/>
  <c r="M208" i="10"/>
  <c r="O208" i="10" s="1"/>
  <c r="L208" i="10"/>
  <c r="K208" i="10"/>
  <c r="J208" i="10"/>
  <c r="H208" i="10"/>
  <c r="I208" i="10" s="1"/>
  <c r="G208" i="10"/>
  <c r="E208" i="10"/>
  <c r="D208" i="10"/>
  <c r="F208" i="10" s="1"/>
  <c r="C208" i="10" s="1"/>
  <c r="N207" i="10"/>
  <c r="M207" i="10"/>
  <c r="O207" i="10" s="1"/>
  <c r="K207" i="10"/>
  <c r="J207" i="10"/>
  <c r="L207" i="10" s="1"/>
  <c r="G207" i="10"/>
  <c r="E207" i="10"/>
  <c r="O206" i="10"/>
  <c r="L206" i="10"/>
  <c r="C206" i="10" s="1"/>
  <c r="I206" i="10"/>
  <c r="F206" i="10"/>
  <c r="O205" i="10"/>
  <c r="L205" i="10"/>
  <c r="I205" i="10"/>
  <c r="F205" i="10"/>
  <c r="C205" i="10"/>
  <c r="O204" i="10"/>
  <c r="L204" i="10"/>
  <c r="I204" i="10"/>
  <c r="F204" i="10"/>
  <c r="C204" i="10" s="1"/>
  <c r="O203" i="10"/>
  <c r="L203" i="10"/>
  <c r="I203" i="10"/>
  <c r="C203" i="10" s="1"/>
  <c r="F203" i="10"/>
  <c r="O202" i="10"/>
  <c r="L202" i="10"/>
  <c r="C202" i="10" s="1"/>
  <c r="I202" i="10"/>
  <c r="F202" i="10"/>
  <c r="O201" i="10"/>
  <c r="N201" i="10"/>
  <c r="M201" i="10"/>
  <c r="K201" i="10"/>
  <c r="K199" i="10" s="1"/>
  <c r="K198" i="10" s="1"/>
  <c r="J201" i="10"/>
  <c r="H201" i="10"/>
  <c r="H199" i="10" s="1"/>
  <c r="G201" i="10"/>
  <c r="I201" i="10" s="1"/>
  <c r="E201" i="10"/>
  <c r="D201" i="10"/>
  <c r="F201" i="10" s="1"/>
  <c r="O200" i="10"/>
  <c r="L200" i="10"/>
  <c r="I200" i="10"/>
  <c r="F200" i="10"/>
  <c r="C200" i="10" s="1"/>
  <c r="N199" i="10"/>
  <c r="M199" i="10"/>
  <c r="O199" i="10" s="1"/>
  <c r="J199" i="10"/>
  <c r="L199" i="10" s="1"/>
  <c r="E199" i="10"/>
  <c r="E198" i="10" s="1"/>
  <c r="N198" i="10"/>
  <c r="J198" i="10"/>
  <c r="O196" i="10"/>
  <c r="L196" i="10"/>
  <c r="I196" i="10"/>
  <c r="F196" i="10"/>
  <c r="C196" i="10" s="1"/>
  <c r="N195" i="10"/>
  <c r="M195" i="10"/>
  <c r="O195" i="10" s="1"/>
  <c r="K195" i="10"/>
  <c r="J195" i="10"/>
  <c r="L195" i="10" s="1"/>
  <c r="I195" i="10"/>
  <c r="H195" i="10"/>
  <c r="G195" i="10"/>
  <c r="E195" i="10"/>
  <c r="F195" i="10" s="1"/>
  <c r="D195" i="10"/>
  <c r="N194" i="10"/>
  <c r="K194" i="10"/>
  <c r="J194" i="10"/>
  <c r="L194" i="10" s="1"/>
  <c r="H194" i="10"/>
  <c r="G194" i="10"/>
  <c r="I194" i="10" s="1"/>
  <c r="D194" i="10"/>
  <c r="O193" i="10"/>
  <c r="L193" i="10"/>
  <c r="I193" i="10"/>
  <c r="F193" i="10"/>
  <c r="C193" i="10"/>
  <c r="O192" i="10"/>
  <c r="L192" i="10"/>
  <c r="I192" i="10"/>
  <c r="F192" i="10"/>
  <c r="C192" i="10" s="1"/>
  <c r="N191" i="10"/>
  <c r="M191" i="10"/>
  <c r="O191" i="10" s="1"/>
  <c r="K191" i="10"/>
  <c r="J191" i="10"/>
  <c r="L191" i="10" s="1"/>
  <c r="I191" i="10"/>
  <c r="H191" i="10"/>
  <c r="G191" i="10"/>
  <c r="E191" i="10"/>
  <c r="F191" i="10" s="1"/>
  <c r="C191" i="10" s="1"/>
  <c r="D191" i="10"/>
  <c r="N190" i="10"/>
  <c r="K190" i="10"/>
  <c r="J190" i="10"/>
  <c r="L190" i="10" s="1"/>
  <c r="H190" i="10"/>
  <c r="G190" i="10"/>
  <c r="I190" i="10" s="1"/>
  <c r="D190" i="10"/>
  <c r="O189" i="10"/>
  <c r="L189" i="10"/>
  <c r="I189" i="10"/>
  <c r="F189" i="10"/>
  <c r="C189" i="10"/>
  <c r="O188" i="10"/>
  <c r="L188" i="10"/>
  <c r="I188" i="10"/>
  <c r="F188" i="10"/>
  <c r="C188" i="10" s="1"/>
  <c r="N187" i="10"/>
  <c r="M187" i="10"/>
  <c r="O187" i="10" s="1"/>
  <c r="K187" i="10"/>
  <c r="J187" i="10"/>
  <c r="L187" i="10" s="1"/>
  <c r="I187" i="10"/>
  <c r="H187" i="10"/>
  <c r="G187" i="10"/>
  <c r="E187" i="10"/>
  <c r="F187" i="10" s="1"/>
  <c r="C187" i="10" s="1"/>
  <c r="D187" i="10"/>
  <c r="O186" i="10"/>
  <c r="L186" i="10"/>
  <c r="I186" i="10"/>
  <c r="F186" i="10"/>
  <c r="C186" i="10" s="1"/>
  <c r="O185" i="10"/>
  <c r="L185" i="10"/>
  <c r="I185" i="10"/>
  <c r="F185" i="10"/>
  <c r="C185" i="10"/>
  <c r="O184" i="10"/>
  <c r="L184" i="10"/>
  <c r="I184" i="10"/>
  <c r="F184" i="10"/>
  <c r="C184" i="10" s="1"/>
  <c r="O183" i="10"/>
  <c r="L183" i="10"/>
  <c r="I183" i="10"/>
  <c r="C183" i="10" s="1"/>
  <c r="F183" i="10"/>
  <c r="N182" i="10"/>
  <c r="O182" i="10" s="1"/>
  <c r="M182" i="10"/>
  <c r="K182" i="10"/>
  <c r="J182" i="10"/>
  <c r="L182" i="10" s="1"/>
  <c r="H182" i="10"/>
  <c r="G182" i="10"/>
  <c r="I182" i="10" s="1"/>
  <c r="F182" i="10"/>
  <c r="C182" i="10" s="1"/>
  <c r="E182" i="10"/>
  <c r="D182" i="10"/>
  <c r="O181" i="10"/>
  <c r="L181" i="10"/>
  <c r="I181" i="10"/>
  <c r="F181" i="10"/>
  <c r="C181" i="10"/>
  <c r="O180" i="10"/>
  <c r="L180" i="10"/>
  <c r="I180" i="10"/>
  <c r="F180" i="10"/>
  <c r="C180" i="10" s="1"/>
  <c r="O179" i="10"/>
  <c r="L179" i="10"/>
  <c r="I179" i="10"/>
  <c r="C179" i="10" s="1"/>
  <c r="F179" i="10"/>
  <c r="N178" i="10"/>
  <c r="O178" i="10" s="1"/>
  <c r="M178" i="10"/>
  <c r="K178" i="10"/>
  <c r="J178" i="10"/>
  <c r="L178" i="10" s="1"/>
  <c r="H178" i="10"/>
  <c r="G178" i="10"/>
  <c r="I178" i="10" s="1"/>
  <c r="F178" i="10"/>
  <c r="E178" i="10"/>
  <c r="D178" i="10"/>
  <c r="M177" i="10"/>
  <c r="K177" i="10"/>
  <c r="K176" i="10" s="1"/>
  <c r="H177" i="10"/>
  <c r="G177" i="10"/>
  <c r="I177" i="10" s="1"/>
  <c r="E177" i="10"/>
  <c r="D177" i="10"/>
  <c r="F177" i="10" s="1"/>
  <c r="H176" i="10"/>
  <c r="D176" i="10"/>
  <c r="O175" i="10"/>
  <c r="L175" i="10"/>
  <c r="I175" i="10"/>
  <c r="C175" i="10" s="1"/>
  <c r="F175" i="10"/>
  <c r="O174" i="10"/>
  <c r="L174" i="10"/>
  <c r="I174" i="10"/>
  <c r="F174" i="10"/>
  <c r="C174" i="10" s="1"/>
  <c r="O173" i="10"/>
  <c r="L173" i="10"/>
  <c r="I173" i="10"/>
  <c r="F173" i="10"/>
  <c r="C173" i="10"/>
  <c r="O172" i="10"/>
  <c r="L172" i="10"/>
  <c r="I172" i="10"/>
  <c r="F172" i="10"/>
  <c r="C172" i="10" s="1"/>
  <c r="O171" i="10"/>
  <c r="L171" i="10"/>
  <c r="I171" i="10"/>
  <c r="C171" i="10" s="1"/>
  <c r="F171" i="10"/>
  <c r="O170" i="10"/>
  <c r="L170" i="10"/>
  <c r="I170" i="10"/>
  <c r="F170" i="10"/>
  <c r="C170" i="10" s="1"/>
  <c r="O169" i="10"/>
  <c r="N169" i="10"/>
  <c r="M169" i="10"/>
  <c r="K169" i="10"/>
  <c r="L169" i="10" s="1"/>
  <c r="J169" i="10"/>
  <c r="H169" i="10"/>
  <c r="G169" i="10"/>
  <c r="I169" i="10" s="1"/>
  <c r="E169" i="10"/>
  <c r="D169" i="10"/>
  <c r="F169" i="10" s="1"/>
  <c r="N168" i="10"/>
  <c r="M168" i="10"/>
  <c r="O168" i="10" s="1"/>
  <c r="J168" i="10"/>
  <c r="H168" i="10"/>
  <c r="E168" i="10"/>
  <c r="D168" i="10"/>
  <c r="F168" i="10" s="1"/>
  <c r="O167" i="10"/>
  <c r="L167" i="10"/>
  <c r="I167" i="10"/>
  <c r="C167" i="10" s="1"/>
  <c r="F167" i="10"/>
  <c r="O166" i="10"/>
  <c r="L166" i="10"/>
  <c r="I166" i="10"/>
  <c r="F166" i="10"/>
  <c r="C166" i="10" s="1"/>
  <c r="O165" i="10"/>
  <c r="L165" i="10"/>
  <c r="I165" i="10"/>
  <c r="F165" i="10"/>
  <c r="C165" i="10"/>
  <c r="O164" i="10"/>
  <c r="L164" i="10"/>
  <c r="I164" i="10"/>
  <c r="F164" i="10"/>
  <c r="C164" i="10" s="1"/>
  <c r="N163" i="10"/>
  <c r="M163" i="10"/>
  <c r="O163" i="10" s="1"/>
  <c r="K163" i="10"/>
  <c r="J163" i="10"/>
  <c r="L163" i="10" s="1"/>
  <c r="I163" i="10"/>
  <c r="H163" i="10"/>
  <c r="G163" i="10"/>
  <c r="E163" i="10"/>
  <c r="F163" i="10" s="1"/>
  <c r="D163" i="10"/>
  <c r="O162" i="10"/>
  <c r="L162" i="10"/>
  <c r="I162" i="10"/>
  <c r="F162" i="10"/>
  <c r="C162" i="10" s="1"/>
  <c r="O161" i="10"/>
  <c r="L161" i="10"/>
  <c r="I161" i="10"/>
  <c r="F161" i="10"/>
  <c r="C161" i="10"/>
  <c r="O160" i="10"/>
  <c r="L160" i="10"/>
  <c r="I160" i="10"/>
  <c r="F160" i="10"/>
  <c r="C160" i="10" s="1"/>
  <c r="O159" i="10"/>
  <c r="L159" i="10"/>
  <c r="I159" i="10"/>
  <c r="C159" i="10" s="1"/>
  <c r="F159" i="10"/>
  <c r="O158" i="10"/>
  <c r="L158" i="10"/>
  <c r="I158" i="10"/>
  <c r="F158" i="10"/>
  <c r="C158" i="10" s="1"/>
  <c r="O157" i="10"/>
  <c r="L157" i="10"/>
  <c r="I157" i="10"/>
  <c r="F157" i="10"/>
  <c r="C157" i="10"/>
  <c r="O156" i="10"/>
  <c r="L156" i="10"/>
  <c r="I156" i="10"/>
  <c r="F156" i="10"/>
  <c r="C156" i="10" s="1"/>
  <c r="O155" i="10"/>
  <c r="L155" i="10"/>
  <c r="I155" i="10"/>
  <c r="C155" i="10" s="1"/>
  <c r="F155" i="10"/>
  <c r="N154" i="10"/>
  <c r="O154" i="10" s="1"/>
  <c r="M154" i="10"/>
  <c r="K154" i="10"/>
  <c r="J154" i="10"/>
  <c r="L154" i="10" s="1"/>
  <c r="H154" i="10"/>
  <c r="G154" i="10"/>
  <c r="I154" i="10" s="1"/>
  <c r="F154" i="10"/>
  <c r="E154" i="10"/>
  <c r="D154" i="10"/>
  <c r="O153" i="10"/>
  <c r="L153" i="10"/>
  <c r="I153" i="10"/>
  <c r="F153" i="10"/>
  <c r="C153" i="10"/>
  <c r="O152" i="10"/>
  <c r="L152" i="10"/>
  <c r="I152" i="10"/>
  <c r="F152" i="10"/>
  <c r="C152" i="10" s="1"/>
  <c r="O151" i="10"/>
  <c r="L151" i="10"/>
  <c r="I151" i="10"/>
  <c r="C151" i="10" s="1"/>
  <c r="F151" i="10"/>
  <c r="O150" i="10"/>
  <c r="L150" i="10"/>
  <c r="I150" i="10"/>
  <c r="F150" i="10"/>
  <c r="C150" i="10" s="1"/>
  <c r="O149" i="10"/>
  <c r="L149" i="10"/>
  <c r="I149" i="10"/>
  <c r="F149" i="10"/>
  <c r="C149" i="10"/>
  <c r="O148" i="10"/>
  <c r="L148" i="10"/>
  <c r="I148" i="10"/>
  <c r="F148" i="10"/>
  <c r="C148" i="10" s="1"/>
  <c r="N147" i="10"/>
  <c r="M147" i="10"/>
  <c r="O147" i="10" s="1"/>
  <c r="K147" i="10"/>
  <c r="J147" i="10"/>
  <c r="L147" i="10" s="1"/>
  <c r="I147" i="10"/>
  <c r="H147" i="10"/>
  <c r="G147" i="10"/>
  <c r="E147" i="10"/>
  <c r="F147" i="10" s="1"/>
  <c r="C147" i="10" s="1"/>
  <c r="D147" i="10"/>
  <c r="O146" i="10"/>
  <c r="L146" i="10"/>
  <c r="I146" i="10"/>
  <c r="F146" i="10"/>
  <c r="C146" i="10" s="1"/>
  <c r="O145" i="10"/>
  <c r="L145" i="10"/>
  <c r="I145" i="10"/>
  <c r="F145" i="10"/>
  <c r="C145" i="10"/>
  <c r="N144" i="10"/>
  <c r="M144" i="10"/>
  <c r="O144" i="10" s="1"/>
  <c r="L144" i="10"/>
  <c r="K144" i="10"/>
  <c r="J144" i="10"/>
  <c r="H144" i="10"/>
  <c r="I144" i="10" s="1"/>
  <c r="G144" i="10"/>
  <c r="E144" i="10"/>
  <c r="D144" i="10"/>
  <c r="F144" i="10" s="1"/>
  <c r="O143" i="10"/>
  <c r="L143" i="10"/>
  <c r="I143" i="10"/>
  <c r="C143" i="10" s="1"/>
  <c r="F143" i="10"/>
  <c r="O142" i="10"/>
  <c r="L142" i="10"/>
  <c r="I142" i="10"/>
  <c r="F142" i="10"/>
  <c r="C142" i="10" s="1"/>
  <c r="O141" i="10"/>
  <c r="L141" i="10"/>
  <c r="I141" i="10"/>
  <c r="F141" i="10"/>
  <c r="C141" i="10"/>
  <c r="O140" i="10"/>
  <c r="L140" i="10"/>
  <c r="I140" i="10"/>
  <c r="F140" i="10"/>
  <c r="C140" i="10" s="1"/>
  <c r="N139" i="10"/>
  <c r="M139" i="10"/>
  <c r="O139" i="10" s="1"/>
  <c r="K139" i="10"/>
  <c r="J139" i="10"/>
  <c r="L139" i="10" s="1"/>
  <c r="I139" i="10"/>
  <c r="H139" i="10"/>
  <c r="G139" i="10"/>
  <c r="E139" i="10"/>
  <c r="E133" i="10" s="1"/>
  <c r="D139" i="10"/>
  <c r="O138" i="10"/>
  <c r="L138" i="10"/>
  <c r="I138" i="10"/>
  <c r="F138" i="10"/>
  <c r="C138" i="10" s="1"/>
  <c r="O137" i="10"/>
  <c r="L137" i="10"/>
  <c r="I137" i="10"/>
  <c r="F137" i="10"/>
  <c r="C137" i="10"/>
  <c r="O136" i="10"/>
  <c r="L136" i="10"/>
  <c r="I136" i="10"/>
  <c r="F136" i="10"/>
  <c r="C136" i="10" s="1"/>
  <c r="O135" i="10"/>
  <c r="L135" i="10"/>
  <c r="I135" i="10"/>
  <c r="C135" i="10" s="1"/>
  <c r="F135" i="10"/>
  <c r="N134" i="10"/>
  <c r="O134" i="10" s="1"/>
  <c r="M134" i="10"/>
  <c r="K134" i="10"/>
  <c r="J134" i="10"/>
  <c r="L134" i="10" s="1"/>
  <c r="H134" i="10"/>
  <c r="H133" i="10" s="1"/>
  <c r="G134" i="10"/>
  <c r="I134" i="10" s="1"/>
  <c r="F134" i="10"/>
  <c r="C134" i="10" s="1"/>
  <c r="E134" i="10"/>
  <c r="D134" i="10"/>
  <c r="D133" i="10" s="1"/>
  <c r="K133" i="10"/>
  <c r="G133" i="10"/>
  <c r="I133" i="10" s="1"/>
  <c r="O132" i="10"/>
  <c r="L132" i="10"/>
  <c r="I132" i="10"/>
  <c r="F132" i="10"/>
  <c r="C132" i="10" s="1"/>
  <c r="N131" i="10"/>
  <c r="M131" i="10"/>
  <c r="O131" i="10" s="1"/>
  <c r="K131" i="10"/>
  <c r="J131" i="10"/>
  <c r="L131" i="10" s="1"/>
  <c r="I131" i="10"/>
  <c r="H131" i="10"/>
  <c r="G131" i="10"/>
  <c r="E131" i="10"/>
  <c r="F131" i="10" s="1"/>
  <c r="C131" i="10" s="1"/>
  <c r="D131" i="10"/>
  <c r="O130" i="10"/>
  <c r="L130" i="10"/>
  <c r="I130" i="10"/>
  <c r="F130" i="10"/>
  <c r="C130" i="10" s="1"/>
  <c r="O129" i="10"/>
  <c r="L129" i="10"/>
  <c r="I129" i="10"/>
  <c r="F129" i="10"/>
  <c r="C129" i="10"/>
  <c r="O128" i="10"/>
  <c r="L128" i="10"/>
  <c r="I128" i="10"/>
  <c r="F128" i="10"/>
  <c r="C128" i="10" s="1"/>
  <c r="O127" i="10"/>
  <c r="L127" i="10"/>
  <c r="I127" i="10"/>
  <c r="D127" i="10"/>
  <c r="F127" i="10" s="1"/>
  <c r="C127" i="10" s="1"/>
  <c r="O126" i="10"/>
  <c r="L126" i="10"/>
  <c r="I126" i="10"/>
  <c r="F126" i="10"/>
  <c r="C126" i="10"/>
  <c r="N125" i="10"/>
  <c r="M125" i="10"/>
  <c r="O125" i="10" s="1"/>
  <c r="L125" i="10"/>
  <c r="K125" i="10"/>
  <c r="J125" i="10"/>
  <c r="H125" i="10"/>
  <c r="I125" i="10" s="1"/>
  <c r="G125" i="10"/>
  <c r="E125" i="10"/>
  <c r="D125" i="10"/>
  <c r="F125" i="10" s="1"/>
  <c r="C125" i="10" s="1"/>
  <c r="O124" i="10"/>
  <c r="L124" i="10"/>
  <c r="I124" i="10"/>
  <c r="C124" i="10" s="1"/>
  <c r="F124" i="10"/>
  <c r="O123" i="10"/>
  <c r="L123" i="10"/>
  <c r="I123" i="10"/>
  <c r="F123" i="10"/>
  <c r="C123" i="10" s="1"/>
  <c r="O122" i="10"/>
  <c r="L122" i="10"/>
  <c r="I122" i="10"/>
  <c r="F122" i="10"/>
  <c r="C122" i="10"/>
  <c r="O121" i="10"/>
  <c r="L121" i="10"/>
  <c r="I121" i="10"/>
  <c r="F121" i="10"/>
  <c r="C121" i="10" s="1"/>
  <c r="O120" i="10"/>
  <c r="L120" i="10"/>
  <c r="I120" i="10"/>
  <c r="C120" i="10" s="1"/>
  <c r="F120" i="10"/>
  <c r="N119" i="10"/>
  <c r="O119" i="10" s="1"/>
  <c r="M119" i="10"/>
  <c r="K119" i="10"/>
  <c r="J119" i="10"/>
  <c r="L119" i="10" s="1"/>
  <c r="H119" i="10"/>
  <c r="G119" i="10"/>
  <c r="I119" i="10" s="1"/>
  <c r="F119" i="10"/>
  <c r="C119" i="10" s="1"/>
  <c r="E119" i="10"/>
  <c r="D119" i="10"/>
  <c r="O118" i="10"/>
  <c r="L118" i="10"/>
  <c r="I118" i="10"/>
  <c r="F118" i="10"/>
  <c r="C118" i="10"/>
  <c r="O117" i="10"/>
  <c r="L117" i="10"/>
  <c r="I117" i="10"/>
  <c r="F117" i="10"/>
  <c r="C117" i="10" s="1"/>
  <c r="O116" i="10"/>
  <c r="L116" i="10"/>
  <c r="I116" i="10"/>
  <c r="C116" i="10" s="1"/>
  <c r="F116" i="10"/>
  <c r="N115" i="10"/>
  <c r="O115" i="10" s="1"/>
  <c r="M115" i="10"/>
  <c r="K115" i="10"/>
  <c r="J115" i="10"/>
  <c r="L115" i="10" s="1"/>
  <c r="H115" i="10"/>
  <c r="G115" i="10"/>
  <c r="I115" i="10" s="1"/>
  <c r="F115" i="10"/>
  <c r="E115" i="10"/>
  <c r="D115" i="10"/>
  <c r="O114" i="10"/>
  <c r="L114" i="10"/>
  <c r="I114" i="10"/>
  <c r="F114" i="10"/>
  <c r="C114" i="10"/>
  <c r="O113" i="10"/>
  <c r="L113" i="10"/>
  <c r="I113" i="10"/>
  <c r="F113" i="10"/>
  <c r="C113" i="10" s="1"/>
  <c r="O112" i="10"/>
  <c r="L112" i="10"/>
  <c r="I112" i="10"/>
  <c r="C112" i="10" s="1"/>
  <c r="F112" i="10"/>
  <c r="O111" i="10"/>
  <c r="L111" i="10"/>
  <c r="I111" i="10"/>
  <c r="F111" i="10"/>
  <c r="C111" i="10" s="1"/>
  <c r="O110" i="10"/>
  <c r="L110" i="10"/>
  <c r="I110" i="10"/>
  <c r="F110" i="10"/>
  <c r="C110" i="10"/>
  <c r="O109" i="10"/>
  <c r="L109" i="10"/>
  <c r="I109" i="10"/>
  <c r="F109" i="10"/>
  <c r="C109" i="10" s="1"/>
  <c r="O108" i="10"/>
  <c r="L108" i="10"/>
  <c r="I108" i="10"/>
  <c r="C108" i="10" s="1"/>
  <c r="F108" i="10"/>
  <c r="O107" i="10"/>
  <c r="L107" i="10"/>
  <c r="I107" i="10"/>
  <c r="F107" i="10"/>
  <c r="C107" i="10" s="1"/>
  <c r="O106" i="10"/>
  <c r="N106" i="10"/>
  <c r="M106" i="10"/>
  <c r="K106" i="10"/>
  <c r="L106" i="10" s="1"/>
  <c r="J106" i="10"/>
  <c r="H106" i="10"/>
  <c r="G106" i="10"/>
  <c r="I106" i="10" s="1"/>
  <c r="E106" i="10"/>
  <c r="D106" i="10"/>
  <c r="F106" i="10" s="1"/>
  <c r="C106" i="10" s="1"/>
  <c r="O105" i="10"/>
  <c r="L105" i="10"/>
  <c r="I105" i="10"/>
  <c r="F105" i="10"/>
  <c r="C105" i="10" s="1"/>
  <c r="O104" i="10"/>
  <c r="L104" i="10"/>
  <c r="I104" i="10"/>
  <c r="C104" i="10" s="1"/>
  <c r="F104" i="10"/>
  <c r="O103" i="10"/>
  <c r="L103" i="10"/>
  <c r="I103" i="10"/>
  <c r="F103" i="10"/>
  <c r="C103" i="10" s="1"/>
  <c r="O102" i="10"/>
  <c r="L102" i="10"/>
  <c r="I102" i="10"/>
  <c r="F102" i="10"/>
  <c r="C102" i="10"/>
  <c r="O101" i="10"/>
  <c r="L101" i="10"/>
  <c r="I101" i="10"/>
  <c r="F101" i="10"/>
  <c r="C101" i="10" s="1"/>
  <c r="O100" i="10"/>
  <c r="L100" i="10"/>
  <c r="I100" i="10"/>
  <c r="C100" i="10" s="1"/>
  <c r="F100" i="10"/>
  <c r="O99" i="10"/>
  <c r="L99" i="10"/>
  <c r="I99" i="10"/>
  <c r="F99" i="10"/>
  <c r="C99" i="10" s="1"/>
  <c r="O98" i="10"/>
  <c r="N98" i="10"/>
  <c r="M98" i="10"/>
  <c r="K98" i="10"/>
  <c r="L98" i="10" s="1"/>
  <c r="J98" i="10"/>
  <c r="H98" i="10"/>
  <c r="G98" i="10"/>
  <c r="I98" i="10" s="1"/>
  <c r="E98" i="10"/>
  <c r="D98" i="10"/>
  <c r="F98" i="10" s="1"/>
  <c r="O97" i="10"/>
  <c r="L97" i="10"/>
  <c r="I97" i="10"/>
  <c r="F97" i="10"/>
  <c r="C97" i="10" s="1"/>
  <c r="O96" i="10"/>
  <c r="L96" i="10"/>
  <c r="I96" i="10"/>
  <c r="C96" i="10" s="1"/>
  <c r="F96" i="10"/>
  <c r="O95" i="10"/>
  <c r="L95" i="10"/>
  <c r="I95" i="10"/>
  <c r="F95" i="10"/>
  <c r="C95" i="10" s="1"/>
  <c r="O94" i="10"/>
  <c r="L94" i="10"/>
  <c r="I94" i="10"/>
  <c r="F94" i="10"/>
  <c r="C94" i="10"/>
  <c r="O93" i="10"/>
  <c r="L93" i="10"/>
  <c r="I93" i="10"/>
  <c r="F93" i="10"/>
  <c r="C93" i="10" s="1"/>
  <c r="N92" i="10"/>
  <c r="M92" i="10"/>
  <c r="O92" i="10" s="1"/>
  <c r="K92" i="10"/>
  <c r="J92" i="10"/>
  <c r="L92" i="10" s="1"/>
  <c r="I92" i="10"/>
  <c r="H92" i="10"/>
  <c r="G92" i="10"/>
  <c r="E92" i="10"/>
  <c r="E86" i="10" s="1"/>
  <c r="D92" i="10"/>
  <c r="O91" i="10"/>
  <c r="L91" i="10"/>
  <c r="I91" i="10"/>
  <c r="F91" i="10"/>
  <c r="C91" i="10" s="1"/>
  <c r="O90" i="10"/>
  <c r="L90" i="10"/>
  <c r="I90" i="10"/>
  <c r="F90" i="10"/>
  <c r="C90" i="10"/>
  <c r="O89" i="10"/>
  <c r="L89" i="10"/>
  <c r="I89" i="10"/>
  <c r="F89" i="10"/>
  <c r="C89" i="10" s="1"/>
  <c r="O88" i="10"/>
  <c r="L88" i="10"/>
  <c r="I88" i="10"/>
  <c r="C88" i="10" s="1"/>
  <c r="F88" i="10"/>
  <c r="N87" i="10"/>
  <c r="O87" i="10" s="1"/>
  <c r="M87" i="10"/>
  <c r="K87" i="10"/>
  <c r="J87" i="10"/>
  <c r="L87" i="10" s="1"/>
  <c r="H87" i="10"/>
  <c r="H86" i="10" s="1"/>
  <c r="G87" i="10"/>
  <c r="I87" i="10" s="1"/>
  <c r="F87" i="10"/>
  <c r="E87" i="10"/>
  <c r="D87" i="10"/>
  <c r="D86" i="10" s="1"/>
  <c r="F86" i="10" s="1"/>
  <c r="K86" i="10"/>
  <c r="G86" i="10"/>
  <c r="I86" i="10" s="1"/>
  <c r="O85" i="10"/>
  <c r="L85" i="10"/>
  <c r="I85" i="10"/>
  <c r="F85" i="10"/>
  <c r="C85" i="10" s="1"/>
  <c r="O84" i="10"/>
  <c r="L84" i="10"/>
  <c r="I84" i="10"/>
  <c r="C84" i="10" s="1"/>
  <c r="F84" i="10"/>
  <c r="N83" i="10"/>
  <c r="O83" i="10" s="1"/>
  <c r="M83" i="10"/>
  <c r="K83" i="10"/>
  <c r="J83" i="10"/>
  <c r="L83" i="10" s="1"/>
  <c r="H83" i="10"/>
  <c r="G83" i="10"/>
  <c r="I83" i="10" s="1"/>
  <c r="F83" i="10"/>
  <c r="E83" i="10"/>
  <c r="D83" i="10"/>
  <c r="O82" i="10"/>
  <c r="L82" i="10"/>
  <c r="I82" i="10"/>
  <c r="F82" i="10"/>
  <c r="C82" i="10"/>
  <c r="O81" i="10"/>
  <c r="L81" i="10"/>
  <c r="I81" i="10"/>
  <c r="F81" i="10"/>
  <c r="C81" i="10" s="1"/>
  <c r="N80" i="10"/>
  <c r="M80" i="10"/>
  <c r="O80" i="10" s="1"/>
  <c r="K80" i="10"/>
  <c r="K79" i="10" s="1"/>
  <c r="J80" i="10"/>
  <c r="L80" i="10" s="1"/>
  <c r="I80" i="10"/>
  <c r="H80" i="10"/>
  <c r="G80" i="10"/>
  <c r="G79" i="10" s="1"/>
  <c r="E80" i="10"/>
  <c r="E79" i="10" s="1"/>
  <c r="D80" i="10"/>
  <c r="F80" i="10" s="1"/>
  <c r="N79" i="10"/>
  <c r="J79" i="10"/>
  <c r="L79" i="10" s="1"/>
  <c r="H79" i="10"/>
  <c r="H78" i="10" s="1"/>
  <c r="D79" i="10"/>
  <c r="D78" i="10" s="1"/>
  <c r="O77" i="10"/>
  <c r="L77" i="10"/>
  <c r="I77" i="10"/>
  <c r="F77" i="10"/>
  <c r="C77" i="10" s="1"/>
  <c r="O76" i="10"/>
  <c r="L76" i="10"/>
  <c r="I76" i="10"/>
  <c r="C76" i="10" s="1"/>
  <c r="F76" i="10"/>
  <c r="O75" i="10"/>
  <c r="L75" i="10"/>
  <c r="I75" i="10"/>
  <c r="F75" i="10"/>
  <c r="C75" i="10" s="1"/>
  <c r="O74" i="10"/>
  <c r="L74" i="10"/>
  <c r="I74" i="10"/>
  <c r="F74" i="10"/>
  <c r="C74" i="10"/>
  <c r="O73" i="10"/>
  <c r="L73" i="10"/>
  <c r="I73" i="10"/>
  <c r="F73" i="10"/>
  <c r="C73" i="10" s="1"/>
  <c r="N72" i="10"/>
  <c r="M72" i="10"/>
  <c r="O72" i="10" s="1"/>
  <c r="K72" i="10"/>
  <c r="J72" i="10"/>
  <c r="L72" i="10" s="1"/>
  <c r="I72" i="10"/>
  <c r="H72" i="10"/>
  <c r="G72" i="10"/>
  <c r="E72" i="10"/>
  <c r="E70" i="10" s="1"/>
  <c r="E56" i="10" s="1"/>
  <c r="D72" i="10"/>
  <c r="F72" i="10" s="1"/>
  <c r="C72" i="10" s="1"/>
  <c r="O71" i="10"/>
  <c r="L71" i="10"/>
  <c r="I71" i="10"/>
  <c r="F71" i="10"/>
  <c r="C71" i="10" s="1"/>
  <c r="N70" i="10"/>
  <c r="K70" i="10"/>
  <c r="J70" i="10"/>
  <c r="L70" i="10" s="1"/>
  <c r="H70" i="10"/>
  <c r="G70" i="10"/>
  <c r="I70" i="10" s="1"/>
  <c r="D70" i="10"/>
  <c r="O69" i="10"/>
  <c r="L69" i="10"/>
  <c r="I69" i="10"/>
  <c r="F69" i="10"/>
  <c r="C69" i="10" s="1"/>
  <c r="O68" i="10"/>
  <c r="L68" i="10"/>
  <c r="I68" i="10"/>
  <c r="C68" i="10" s="1"/>
  <c r="F68" i="10"/>
  <c r="O67" i="10"/>
  <c r="L67" i="10"/>
  <c r="I67" i="10"/>
  <c r="F67" i="10"/>
  <c r="C67" i="10" s="1"/>
  <c r="O66" i="10"/>
  <c r="L66" i="10"/>
  <c r="I66" i="10"/>
  <c r="F66" i="10"/>
  <c r="C66" i="10"/>
  <c r="O65" i="10"/>
  <c r="L65" i="10"/>
  <c r="I65" i="10"/>
  <c r="F65" i="10"/>
  <c r="C65" i="10" s="1"/>
  <c r="O64" i="10"/>
  <c r="L64" i="10"/>
  <c r="I64" i="10"/>
  <c r="C64" i="10" s="1"/>
  <c r="F64" i="10"/>
  <c r="O63" i="10"/>
  <c r="L63" i="10"/>
  <c r="I63" i="10"/>
  <c r="F63" i="10"/>
  <c r="C63" i="10" s="1"/>
  <c r="O62" i="10"/>
  <c r="L62" i="10"/>
  <c r="I62" i="10"/>
  <c r="F62" i="10"/>
  <c r="C62" i="10"/>
  <c r="N61" i="10"/>
  <c r="M61" i="10"/>
  <c r="O61" i="10" s="1"/>
  <c r="L61" i="10"/>
  <c r="K61" i="10"/>
  <c r="J61" i="10"/>
  <c r="H61" i="10"/>
  <c r="G61" i="10"/>
  <c r="I61" i="10" s="1"/>
  <c r="E61" i="10"/>
  <c r="D61" i="10"/>
  <c r="F61" i="10" s="1"/>
  <c r="O60" i="10"/>
  <c r="L60" i="10"/>
  <c r="I60" i="10"/>
  <c r="C60" i="10" s="1"/>
  <c r="F60" i="10"/>
  <c r="O59" i="10"/>
  <c r="L59" i="10"/>
  <c r="I59" i="10"/>
  <c r="F59" i="10"/>
  <c r="C59" i="10" s="1"/>
  <c r="O58" i="10"/>
  <c r="N58" i="10"/>
  <c r="M58" i="10"/>
  <c r="K58" i="10"/>
  <c r="K57" i="10" s="1"/>
  <c r="J58" i="10"/>
  <c r="L58" i="10" s="1"/>
  <c r="H58" i="10"/>
  <c r="G58" i="10"/>
  <c r="I58" i="10" s="1"/>
  <c r="E58" i="10"/>
  <c r="D58" i="10"/>
  <c r="F58" i="10" s="1"/>
  <c r="N57" i="10"/>
  <c r="M57" i="10"/>
  <c r="O57" i="10" s="1"/>
  <c r="J57" i="10"/>
  <c r="H57" i="10"/>
  <c r="H56" i="10" s="1"/>
  <c r="H55" i="10" s="1"/>
  <c r="E57" i="10"/>
  <c r="D57" i="10"/>
  <c r="F57" i="10" s="1"/>
  <c r="N56" i="10"/>
  <c r="J56" i="10"/>
  <c r="O50" i="10"/>
  <c r="C50" i="10" s="1"/>
  <c r="O49" i="10"/>
  <c r="C49" i="10" s="1"/>
  <c r="N48" i="10"/>
  <c r="M48" i="10"/>
  <c r="L47" i="10"/>
  <c r="I47" i="10"/>
  <c r="F47" i="10"/>
  <c r="C47" i="10" s="1"/>
  <c r="K46" i="10"/>
  <c r="J46" i="10"/>
  <c r="L46" i="10" s="1"/>
  <c r="H46" i="10"/>
  <c r="G46" i="10"/>
  <c r="I46" i="10" s="1"/>
  <c r="F46" i="10"/>
  <c r="E46" i="10"/>
  <c r="D46" i="10"/>
  <c r="F45" i="10"/>
  <c r="C45" i="10" s="1"/>
  <c r="L44" i="10"/>
  <c r="C44" i="10" s="1"/>
  <c r="L43" i="10"/>
  <c r="C43" i="10" s="1"/>
  <c r="L42" i="10"/>
  <c r="C42" i="10" s="1"/>
  <c r="L41" i="10"/>
  <c r="C41" i="10" s="1"/>
  <c r="K40" i="10"/>
  <c r="J40" i="10"/>
  <c r="L40" i="10" s="1"/>
  <c r="C40" i="10" s="1"/>
  <c r="L39" i="10"/>
  <c r="C39" i="10" s="1"/>
  <c r="L38" i="10"/>
  <c r="C38" i="10" s="1"/>
  <c r="K37" i="10"/>
  <c r="J37" i="10"/>
  <c r="L37" i="10" s="1"/>
  <c r="C37" i="10" s="1"/>
  <c r="L36" i="10"/>
  <c r="C36" i="10" s="1"/>
  <c r="L35" i="10"/>
  <c r="C35" i="10" s="1"/>
  <c r="K35" i="10"/>
  <c r="J35" i="10"/>
  <c r="L34" i="10"/>
  <c r="C34" i="10" s="1"/>
  <c r="L33" i="10"/>
  <c r="C33" i="10" s="1"/>
  <c r="L32" i="10"/>
  <c r="C32" i="10" s="1"/>
  <c r="K31" i="10"/>
  <c r="J31" i="10"/>
  <c r="L31" i="10" s="1"/>
  <c r="C31" i="10" s="1"/>
  <c r="K30" i="10"/>
  <c r="J30" i="10"/>
  <c r="F29" i="10"/>
  <c r="C29" i="10"/>
  <c r="I28" i="10"/>
  <c r="O27" i="10"/>
  <c r="L27" i="10"/>
  <c r="I27" i="10"/>
  <c r="F27" i="10"/>
  <c r="C27" i="10"/>
  <c r="O26" i="10"/>
  <c r="L26" i="10"/>
  <c r="I26" i="10"/>
  <c r="F26" i="10"/>
  <c r="C26" i="10" s="1"/>
  <c r="N25" i="10"/>
  <c r="N290" i="10" s="1"/>
  <c r="N289" i="10" s="1"/>
  <c r="M25" i="10"/>
  <c r="M290" i="10" s="1"/>
  <c r="K25" i="10"/>
  <c r="K290" i="10" s="1"/>
  <c r="K289" i="10" s="1"/>
  <c r="J25" i="10"/>
  <c r="J290" i="10" s="1"/>
  <c r="I25" i="10"/>
  <c r="H25" i="10"/>
  <c r="H290" i="10" s="1"/>
  <c r="H289" i="10" s="1"/>
  <c r="G25" i="10"/>
  <c r="G290" i="10" s="1"/>
  <c r="E25" i="10"/>
  <c r="E290" i="10" s="1"/>
  <c r="E289" i="10" s="1"/>
  <c r="D25" i="10"/>
  <c r="D290" i="10" s="1"/>
  <c r="N24" i="10"/>
  <c r="K24" i="10"/>
  <c r="J24" i="10"/>
  <c r="L24" i="10" s="1"/>
  <c r="H24" i="10"/>
  <c r="G24" i="10"/>
  <c r="I24" i="10" s="1"/>
  <c r="O299" i="9"/>
  <c r="L299" i="9"/>
  <c r="I299" i="9"/>
  <c r="F299" i="9"/>
  <c r="C299" i="9"/>
  <c r="O298" i="9"/>
  <c r="L298" i="9"/>
  <c r="I298" i="9"/>
  <c r="F298" i="9"/>
  <c r="C298" i="9" s="1"/>
  <c r="O297" i="9"/>
  <c r="L297" i="9"/>
  <c r="I297" i="9"/>
  <c r="C297" i="9" s="1"/>
  <c r="F297" i="9"/>
  <c r="O296" i="9"/>
  <c r="L296" i="9"/>
  <c r="I296" i="9"/>
  <c r="F296" i="9"/>
  <c r="C296" i="9" s="1"/>
  <c r="O295" i="9"/>
  <c r="L295" i="9"/>
  <c r="I295" i="9"/>
  <c r="F295" i="9"/>
  <c r="C295" i="9"/>
  <c r="O294" i="9"/>
  <c r="L294" i="9"/>
  <c r="I294" i="9"/>
  <c r="F294" i="9"/>
  <c r="C294" i="9" s="1"/>
  <c r="O293" i="9"/>
  <c r="L293" i="9"/>
  <c r="I293" i="9"/>
  <c r="C293" i="9" s="1"/>
  <c r="F293" i="9"/>
  <c r="O292" i="9"/>
  <c r="L292" i="9"/>
  <c r="I292" i="9"/>
  <c r="F292" i="9"/>
  <c r="C292" i="9" s="1"/>
  <c r="O291" i="9"/>
  <c r="N291" i="9"/>
  <c r="M291" i="9"/>
  <c r="K291" i="9"/>
  <c r="L291" i="9" s="1"/>
  <c r="J291" i="9"/>
  <c r="H291" i="9"/>
  <c r="G291" i="9"/>
  <c r="I291" i="9" s="1"/>
  <c r="E291" i="9"/>
  <c r="D291" i="9"/>
  <c r="F291" i="9" s="1"/>
  <c r="O286" i="9"/>
  <c r="L286" i="9"/>
  <c r="I286" i="9"/>
  <c r="F286" i="9"/>
  <c r="C286" i="9" s="1"/>
  <c r="O285" i="9"/>
  <c r="L285" i="9"/>
  <c r="I285" i="9"/>
  <c r="F285" i="9"/>
  <c r="C285" i="9"/>
  <c r="N284" i="9"/>
  <c r="O284" i="9" s="1"/>
  <c r="M284" i="9"/>
  <c r="L284" i="9"/>
  <c r="K284" i="9"/>
  <c r="J284" i="9"/>
  <c r="H284" i="9"/>
  <c r="G284" i="9"/>
  <c r="E284" i="9"/>
  <c r="D284" i="9"/>
  <c r="O283" i="9"/>
  <c r="L283" i="9"/>
  <c r="I283" i="9"/>
  <c r="C283" i="9" s="1"/>
  <c r="F283" i="9"/>
  <c r="N282" i="9"/>
  <c r="M282" i="9"/>
  <c r="O282" i="9" s="1"/>
  <c r="K282" i="9"/>
  <c r="J282" i="9"/>
  <c r="L282" i="9" s="1"/>
  <c r="H282" i="9"/>
  <c r="I282" i="9" s="1"/>
  <c r="G282" i="9"/>
  <c r="F282" i="9"/>
  <c r="C282" i="9" s="1"/>
  <c r="E282" i="9"/>
  <c r="D282" i="9"/>
  <c r="O281" i="9"/>
  <c r="L281" i="9"/>
  <c r="I281" i="9"/>
  <c r="F281" i="9"/>
  <c r="C281" i="9"/>
  <c r="O280" i="9"/>
  <c r="L280" i="9"/>
  <c r="I280" i="9"/>
  <c r="F280" i="9"/>
  <c r="C280" i="9" s="1"/>
  <c r="O279" i="9"/>
  <c r="O278" i="9" s="1"/>
  <c r="L279" i="9"/>
  <c r="I279" i="9"/>
  <c r="C279" i="9" s="1"/>
  <c r="F279" i="9"/>
  <c r="N278" i="9"/>
  <c r="M278" i="9"/>
  <c r="K278" i="9"/>
  <c r="J278" i="9"/>
  <c r="L278" i="9" s="1"/>
  <c r="H278" i="9"/>
  <c r="G278" i="9"/>
  <c r="I278" i="9" s="1"/>
  <c r="F278" i="9"/>
  <c r="E278" i="9"/>
  <c r="D278" i="9"/>
  <c r="O277" i="9"/>
  <c r="L277" i="9"/>
  <c r="I277" i="9"/>
  <c r="F277" i="9"/>
  <c r="C277" i="9"/>
  <c r="O276" i="9"/>
  <c r="L276" i="9"/>
  <c r="I276" i="9"/>
  <c r="F276" i="9"/>
  <c r="C276" i="9" s="1"/>
  <c r="O275" i="9"/>
  <c r="L275" i="9"/>
  <c r="I275" i="9"/>
  <c r="C275" i="9" s="1"/>
  <c r="F275" i="9"/>
  <c r="N274" i="9"/>
  <c r="N272" i="9" s="1"/>
  <c r="N271" i="9" s="1"/>
  <c r="M274" i="9"/>
  <c r="O274" i="9" s="1"/>
  <c r="K274" i="9"/>
  <c r="J274" i="9"/>
  <c r="L274" i="9" s="1"/>
  <c r="H274" i="9"/>
  <c r="G274" i="9"/>
  <c r="I274" i="9" s="1"/>
  <c r="F274" i="9"/>
  <c r="C274" i="9" s="1"/>
  <c r="E274" i="9"/>
  <c r="D274" i="9"/>
  <c r="O273" i="9"/>
  <c r="L273" i="9"/>
  <c r="I273" i="9"/>
  <c r="F273" i="9"/>
  <c r="C273" i="9"/>
  <c r="M272" i="9"/>
  <c r="O272" i="9" s="1"/>
  <c r="L272" i="9"/>
  <c r="K272" i="9"/>
  <c r="J272" i="9"/>
  <c r="H272" i="9"/>
  <c r="H271" i="9" s="1"/>
  <c r="I271" i="9" s="1"/>
  <c r="G272" i="9"/>
  <c r="I272" i="9" s="1"/>
  <c r="E272" i="9"/>
  <c r="D272" i="9"/>
  <c r="D271" i="9" s="1"/>
  <c r="F271" i="9" s="1"/>
  <c r="M271" i="9"/>
  <c r="O271" i="9" s="1"/>
  <c r="K271" i="9"/>
  <c r="J271" i="9"/>
  <c r="L271" i="9" s="1"/>
  <c r="G271" i="9"/>
  <c r="E271" i="9"/>
  <c r="O270" i="9"/>
  <c r="L270" i="9"/>
  <c r="I270" i="9"/>
  <c r="F270" i="9"/>
  <c r="C270" i="9" s="1"/>
  <c r="O269" i="9"/>
  <c r="L269" i="9"/>
  <c r="I269" i="9"/>
  <c r="F269" i="9"/>
  <c r="C269" i="9"/>
  <c r="O268" i="9"/>
  <c r="L268" i="9"/>
  <c r="I268" i="9"/>
  <c r="F268" i="9"/>
  <c r="C268" i="9" s="1"/>
  <c r="O267" i="9"/>
  <c r="L267" i="9"/>
  <c r="I267" i="9"/>
  <c r="C267" i="9" s="1"/>
  <c r="F267" i="9"/>
  <c r="N266" i="9"/>
  <c r="M266" i="9"/>
  <c r="O266" i="9" s="1"/>
  <c r="K266" i="9"/>
  <c r="J266" i="9"/>
  <c r="L266" i="9" s="1"/>
  <c r="H266" i="9"/>
  <c r="G266" i="9"/>
  <c r="I266" i="9" s="1"/>
  <c r="F266" i="9"/>
  <c r="C266" i="9" s="1"/>
  <c r="E266" i="9"/>
  <c r="D266" i="9"/>
  <c r="O265" i="9"/>
  <c r="L265" i="9"/>
  <c r="I265" i="9"/>
  <c r="F265" i="9"/>
  <c r="C265" i="9"/>
  <c r="O264" i="9"/>
  <c r="L264" i="9"/>
  <c r="I264" i="9"/>
  <c r="F264" i="9"/>
  <c r="C264" i="9" s="1"/>
  <c r="O263" i="9"/>
  <c r="L263" i="9"/>
  <c r="I263" i="9"/>
  <c r="C263" i="9" s="1"/>
  <c r="F263" i="9"/>
  <c r="N262" i="9"/>
  <c r="N261" i="9" s="1"/>
  <c r="M262" i="9"/>
  <c r="O262" i="9" s="1"/>
  <c r="K262" i="9"/>
  <c r="J262" i="9"/>
  <c r="J261" i="9" s="1"/>
  <c r="H262" i="9"/>
  <c r="I262" i="9" s="1"/>
  <c r="G262" i="9"/>
  <c r="F262" i="9"/>
  <c r="E262" i="9"/>
  <c r="D262" i="9"/>
  <c r="M261" i="9"/>
  <c r="K261" i="9"/>
  <c r="H261" i="9"/>
  <c r="G261" i="9"/>
  <c r="I261" i="9" s="1"/>
  <c r="E261" i="9"/>
  <c r="D261" i="9"/>
  <c r="F261" i="9" s="1"/>
  <c r="O260" i="9"/>
  <c r="L260" i="9"/>
  <c r="I260" i="9"/>
  <c r="F260" i="9"/>
  <c r="C260" i="9" s="1"/>
  <c r="O259" i="9"/>
  <c r="L259" i="9"/>
  <c r="I259" i="9"/>
  <c r="C259" i="9" s="1"/>
  <c r="F259" i="9"/>
  <c r="O258" i="9"/>
  <c r="L258" i="9"/>
  <c r="I258" i="9"/>
  <c r="F258" i="9"/>
  <c r="C258" i="9" s="1"/>
  <c r="O257" i="9"/>
  <c r="L257" i="9"/>
  <c r="I257" i="9"/>
  <c r="F257" i="9"/>
  <c r="C257" i="9"/>
  <c r="O256" i="9"/>
  <c r="L256" i="9"/>
  <c r="I256" i="9"/>
  <c r="F256" i="9"/>
  <c r="C256" i="9" s="1"/>
  <c r="N255" i="9"/>
  <c r="M255" i="9"/>
  <c r="O255" i="9" s="1"/>
  <c r="K255" i="9"/>
  <c r="J255" i="9"/>
  <c r="L255" i="9" s="1"/>
  <c r="I255" i="9"/>
  <c r="H255" i="9"/>
  <c r="G255" i="9"/>
  <c r="E255" i="9"/>
  <c r="D255" i="9"/>
  <c r="F255" i="9" s="1"/>
  <c r="C255" i="9" s="1"/>
  <c r="N254" i="9"/>
  <c r="M254" i="9"/>
  <c r="O254" i="9" s="1"/>
  <c r="K254" i="9"/>
  <c r="J254" i="9"/>
  <c r="L254" i="9" s="1"/>
  <c r="H254" i="9"/>
  <c r="G254" i="9"/>
  <c r="I254" i="9" s="1"/>
  <c r="F254" i="9"/>
  <c r="E254" i="9"/>
  <c r="D254" i="9"/>
  <c r="O253" i="9"/>
  <c r="L253" i="9"/>
  <c r="I253" i="9"/>
  <c r="F253" i="9"/>
  <c r="C253" i="9"/>
  <c r="O252" i="9"/>
  <c r="L252" i="9"/>
  <c r="I252" i="9"/>
  <c r="F252" i="9"/>
  <c r="C252" i="9" s="1"/>
  <c r="O251" i="9"/>
  <c r="L251" i="9"/>
  <c r="I251" i="9"/>
  <c r="C251" i="9" s="1"/>
  <c r="F251" i="9"/>
  <c r="O250" i="9"/>
  <c r="L250" i="9"/>
  <c r="I250" i="9"/>
  <c r="F250" i="9"/>
  <c r="C250" i="9" s="1"/>
  <c r="N249" i="9"/>
  <c r="M249" i="9"/>
  <c r="O249" i="9" s="1"/>
  <c r="K249" i="9"/>
  <c r="J249" i="9"/>
  <c r="L249" i="9" s="1"/>
  <c r="H249" i="9"/>
  <c r="G249" i="9"/>
  <c r="I249" i="9" s="1"/>
  <c r="E249" i="9"/>
  <c r="F249" i="9" s="1"/>
  <c r="D249" i="9"/>
  <c r="O248" i="9"/>
  <c r="L248" i="9"/>
  <c r="I248" i="9"/>
  <c r="F248" i="9"/>
  <c r="C248" i="9"/>
  <c r="O247" i="9"/>
  <c r="L247" i="9"/>
  <c r="I247" i="9"/>
  <c r="F247" i="9"/>
  <c r="C247" i="9" s="1"/>
  <c r="O246" i="9"/>
  <c r="L246" i="9"/>
  <c r="I246" i="9"/>
  <c r="F246" i="9"/>
  <c r="C246" i="9" s="1"/>
  <c r="O245" i="9"/>
  <c r="L245" i="9"/>
  <c r="I245" i="9"/>
  <c r="F245" i="9"/>
  <c r="C245" i="9"/>
  <c r="O244" i="9"/>
  <c r="L244" i="9"/>
  <c r="I244" i="9"/>
  <c r="F244" i="9"/>
  <c r="C244" i="9"/>
  <c r="O243" i="9"/>
  <c r="L243" i="9"/>
  <c r="I243" i="9"/>
  <c r="F243" i="9"/>
  <c r="C243" i="9" s="1"/>
  <c r="O242" i="9"/>
  <c r="L242" i="9"/>
  <c r="I242" i="9"/>
  <c r="C242" i="9" s="1"/>
  <c r="F242" i="9"/>
  <c r="N241" i="9"/>
  <c r="O241" i="9" s="1"/>
  <c r="M241" i="9"/>
  <c r="K241" i="9"/>
  <c r="J241" i="9"/>
  <c r="L241" i="9" s="1"/>
  <c r="H241" i="9"/>
  <c r="G241" i="9"/>
  <c r="I241" i="9" s="1"/>
  <c r="E241" i="9"/>
  <c r="D241" i="9"/>
  <c r="F241" i="9" s="1"/>
  <c r="O240" i="9"/>
  <c r="L240" i="9"/>
  <c r="I240" i="9"/>
  <c r="F240" i="9"/>
  <c r="C240" i="9" s="1"/>
  <c r="O239" i="9"/>
  <c r="L239" i="9"/>
  <c r="I239" i="9"/>
  <c r="F239" i="9"/>
  <c r="C239" i="9" s="1"/>
  <c r="N238" i="9"/>
  <c r="M238" i="9"/>
  <c r="O238" i="9" s="1"/>
  <c r="K238" i="9"/>
  <c r="J238" i="9"/>
  <c r="L238" i="9" s="1"/>
  <c r="H238" i="9"/>
  <c r="G238" i="9"/>
  <c r="I238" i="9" s="1"/>
  <c r="E238" i="9"/>
  <c r="D238" i="9"/>
  <c r="F238" i="9" s="1"/>
  <c r="C238" i="9" s="1"/>
  <c r="O237" i="9"/>
  <c r="L237" i="9"/>
  <c r="I237" i="9"/>
  <c r="F237" i="9"/>
  <c r="C237" i="9"/>
  <c r="N236" i="9"/>
  <c r="M236" i="9"/>
  <c r="O236" i="9" s="1"/>
  <c r="K236" i="9"/>
  <c r="J236" i="9"/>
  <c r="L236" i="9" s="1"/>
  <c r="H236" i="9"/>
  <c r="G236" i="9"/>
  <c r="I236" i="9" s="1"/>
  <c r="E236" i="9"/>
  <c r="D236" i="9"/>
  <c r="F236" i="9" s="1"/>
  <c r="O235" i="9"/>
  <c r="L235" i="9"/>
  <c r="I235" i="9"/>
  <c r="F235" i="9"/>
  <c r="C235" i="9"/>
  <c r="N234" i="9"/>
  <c r="M234" i="9"/>
  <c r="O234" i="9" s="1"/>
  <c r="L234" i="9"/>
  <c r="K234" i="9"/>
  <c r="J234" i="9"/>
  <c r="H234" i="9"/>
  <c r="H233" i="9" s="1"/>
  <c r="I233" i="9" s="1"/>
  <c r="G234" i="9"/>
  <c r="I234" i="9" s="1"/>
  <c r="E234" i="9"/>
  <c r="D234" i="9"/>
  <c r="F234" i="9" s="1"/>
  <c r="C234" i="9" s="1"/>
  <c r="M233" i="9"/>
  <c r="K233" i="9"/>
  <c r="G233" i="9"/>
  <c r="E233" i="9"/>
  <c r="O232" i="9"/>
  <c r="L232" i="9"/>
  <c r="C232" i="9" s="1"/>
  <c r="I232" i="9"/>
  <c r="F232" i="9"/>
  <c r="O231" i="9"/>
  <c r="L231" i="9"/>
  <c r="I231" i="9"/>
  <c r="F231" i="9"/>
  <c r="C231" i="9"/>
  <c r="N230" i="9"/>
  <c r="M230" i="9"/>
  <c r="O230" i="9" s="1"/>
  <c r="L230" i="9"/>
  <c r="K230" i="9"/>
  <c r="J230" i="9"/>
  <c r="H230" i="9"/>
  <c r="G230" i="9"/>
  <c r="I230" i="9" s="1"/>
  <c r="E230" i="9"/>
  <c r="D230" i="9"/>
  <c r="F230" i="9" s="1"/>
  <c r="O229" i="9"/>
  <c r="L229" i="9"/>
  <c r="I229" i="9"/>
  <c r="F229" i="9"/>
  <c r="C229" i="9" s="1"/>
  <c r="O228" i="9"/>
  <c r="L228" i="9"/>
  <c r="C228" i="9" s="1"/>
  <c r="I228" i="9"/>
  <c r="F228" i="9"/>
  <c r="O227" i="9"/>
  <c r="L227" i="9"/>
  <c r="I227" i="9"/>
  <c r="F227" i="9"/>
  <c r="C227" i="9"/>
  <c r="O226" i="9"/>
  <c r="L226" i="9"/>
  <c r="I226" i="9"/>
  <c r="F226" i="9"/>
  <c r="C226" i="9" s="1"/>
  <c r="O225" i="9"/>
  <c r="L225" i="9"/>
  <c r="I225" i="9"/>
  <c r="C225" i="9" s="1"/>
  <c r="F225" i="9"/>
  <c r="O224" i="9"/>
  <c r="L224" i="9"/>
  <c r="I224" i="9"/>
  <c r="F224" i="9"/>
  <c r="C224" i="9" s="1"/>
  <c r="O223" i="9"/>
  <c r="L223" i="9"/>
  <c r="I223" i="9"/>
  <c r="F223" i="9"/>
  <c r="C223" i="9"/>
  <c r="O222" i="9"/>
  <c r="L222" i="9"/>
  <c r="I222" i="9"/>
  <c r="F222" i="9"/>
  <c r="C222" i="9" s="1"/>
  <c r="O221" i="9"/>
  <c r="L221" i="9"/>
  <c r="I221" i="9"/>
  <c r="C221" i="9" s="1"/>
  <c r="F221" i="9"/>
  <c r="O220" i="9"/>
  <c r="L220" i="9"/>
  <c r="I220" i="9"/>
  <c r="F220" i="9"/>
  <c r="C220" i="9" s="1"/>
  <c r="O219" i="9"/>
  <c r="N219" i="9"/>
  <c r="M219" i="9"/>
  <c r="K219" i="9"/>
  <c r="J219" i="9"/>
  <c r="L219" i="9" s="1"/>
  <c r="H219" i="9"/>
  <c r="G219" i="9"/>
  <c r="I219" i="9" s="1"/>
  <c r="E219" i="9"/>
  <c r="F219" i="9" s="1"/>
  <c r="C219" i="9" s="1"/>
  <c r="D219" i="9"/>
  <c r="O218" i="9"/>
  <c r="L218" i="9"/>
  <c r="I218" i="9"/>
  <c r="F218" i="9"/>
  <c r="C218" i="9" s="1"/>
  <c r="O217" i="9"/>
  <c r="L217" i="9"/>
  <c r="I217" i="9"/>
  <c r="C217" i="9" s="1"/>
  <c r="F217" i="9"/>
  <c r="O216" i="9"/>
  <c r="L216" i="9"/>
  <c r="I216" i="9"/>
  <c r="F216" i="9"/>
  <c r="C216" i="9" s="1"/>
  <c r="O215" i="9"/>
  <c r="L215" i="9"/>
  <c r="I215" i="9"/>
  <c r="F215" i="9"/>
  <c r="C215" i="9"/>
  <c r="O214" i="9"/>
  <c r="L214" i="9"/>
  <c r="I214" i="9"/>
  <c r="F214" i="9"/>
  <c r="C214" i="9" s="1"/>
  <c r="O213" i="9"/>
  <c r="L213" i="9"/>
  <c r="I213" i="9"/>
  <c r="C213" i="9" s="1"/>
  <c r="F213" i="9"/>
  <c r="O212" i="9"/>
  <c r="L212" i="9"/>
  <c r="I212" i="9"/>
  <c r="F212" i="9"/>
  <c r="C212" i="9" s="1"/>
  <c r="O211" i="9"/>
  <c r="L211" i="9"/>
  <c r="I211" i="9"/>
  <c r="F211" i="9"/>
  <c r="C211" i="9"/>
  <c r="O210" i="9"/>
  <c r="L210" i="9"/>
  <c r="I210" i="9"/>
  <c r="F210" i="9"/>
  <c r="C210" i="9" s="1"/>
  <c r="O209" i="9"/>
  <c r="L209" i="9"/>
  <c r="I209" i="9"/>
  <c r="C209" i="9" s="1"/>
  <c r="F209" i="9"/>
  <c r="N208" i="9"/>
  <c r="N207" i="9" s="1"/>
  <c r="M208" i="9"/>
  <c r="O208" i="9" s="1"/>
  <c r="K208" i="9"/>
  <c r="J208" i="9"/>
  <c r="L208" i="9" s="1"/>
  <c r="H208" i="9"/>
  <c r="G208" i="9"/>
  <c r="I208" i="9" s="1"/>
  <c r="F208" i="9"/>
  <c r="C208" i="9" s="1"/>
  <c r="E208" i="9"/>
  <c r="D208" i="9"/>
  <c r="M207" i="9"/>
  <c r="K207" i="9"/>
  <c r="H207" i="9"/>
  <c r="G207" i="9"/>
  <c r="I207" i="9" s="1"/>
  <c r="E207" i="9"/>
  <c r="D207" i="9"/>
  <c r="F207" i="9" s="1"/>
  <c r="O206" i="9"/>
  <c r="L206" i="9"/>
  <c r="I206" i="9"/>
  <c r="F206" i="9"/>
  <c r="C206" i="9" s="1"/>
  <c r="O205" i="9"/>
  <c r="L205" i="9"/>
  <c r="I205" i="9"/>
  <c r="C205" i="9" s="1"/>
  <c r="F205" i="9"/>
  <c r="O204" i="9"/>
  <c r="L204" i="9"/>
  <c r="I204" i="9"/>
  <c r="F204" i="9"/>
  <c r="C204" i="9" s="1"/>
  <c r="O203" i="9"/>
  <c r="L203" i="9"/>
  <c r="I203" i="9"/>
  <c r="F203" i="9"/>
  <c r="C203" i="9"/>
  <c r="O202" i="9"/>
  <c r="L202" i="9"/>
  <c r="I202" i="9"/>
  <c r="F202" i="9"/>
  <c r="C202" i="9" s="1"/>
  <c r="N201" i="9"/>
  <c r="M201" i="9"/>
  <c r="O201" i="9" s="1"/>
  <c r="K201" i="9"/>
  <c r="J201" i="9"/>
  <c r="L201" i="9" s="1"/>
  <c r="I201" i="9"/>
  <c r="H201" i="9"/>
  <c r="G201" i="9"/>
  <c r="E201" i="9"/>
  <c r="E199" i="9" s="1"/>
  <c r="E198" i="9" s="1"/>
  <c r="E197" i="9" s="1"/>
  <c r="D201" i="9"/>
  <c r="O200" i="9"/>
  <c r="L200" i="9"/>
  <c r="I200" i="9"/>
  <c r="F200" i="9"/>
  <c r="C200" i="9" s="1"/>
  <c r="N199" i="9"/>
  <c r="K199" i="9"/>
  <c r="K198" i="9" s="1"/>
  <c r="K197" i="9" s="1"/>
  <c r="J199" i="9"/>
  <c r="L199" i="9" s="1"/>
  <c r="H199" i="9"/>
  <c r="G199" i="9"/>
  <c r="I199" i="9" s="1"/>
  <c r="D199" i="9"/>
  <c r="F199" i="9" s="1"/>
  <c r="H198" i="9"/>
  <c r="H197" i="9" s="1"/>
  <c r="D198" i="9"/>
  <c r="F198" i="9" s="1"/>
  <c r="O196" i="9"/>
  <c r="L196" i="9"/>
  <c r="C196" i="9" s="1"/>
  <c r="I196" i="9"/>
  <c r="F196" i="9"/>
  <c r="O195" i="9"/>
  <c r="N195" i="9"/>
  <c r="M195" i="9"/>
  <c r="K195" i="9"/>
  <c r="K194" i="9" s="1"/>
  <c r="J195" i="9"/>
  <c r="L195" i="9" s="1"/>
  <c r="H195" i="9"/>
  <c r="G195" i="9"/>
  <c r="I195" i="9" s="1"/>
  <c r="E195" i="9"/>
  <c r="D195" i="9"/>
  <c r="F195" i="9" s="1"/>
  <c r="C195" i="9" s="1"/>
  <c r="N194" i="9"/>
  <c r="M194" i="9"/>
  <c r="O194" i="9" s="1"/>
  <c r="J194" i="9"/>
  <c r="H194" i="9"/>
  <c r="E194" i="9"/>
  <c r="D194" i="9"/>
  <c r="F194" i="9" s="1"/>
  <c r="O193" i="9"/>
  <c r="L193" i="9"/>
  <c r="I193" i="9"/>
  <c r="C193" i="9" s="1"/>
  <c r="F193" i="9"/>
  <c r="O192" i="9"/>
  <c r="L192" i="9"/>
  <c r="I192" i="9"/>
  <c r="F192" i="9"/>
  <c r="C192" i="9" s="1"/>
  <c r="N191" i="9"/>
  <c r="M191" i="9"/>
  <c r="O191" i="9" s="1"/>
  <c r="K191" i="9"/>
  <c r="J191" i="9"/>
  <c r="L191" i="9" s="1"/>
  <c r="H191" i="9"/>
  <c r="G191" i="9"/>
  <c r="I191" i="9" s="1"/>
  <c r="E191" i="9"/>
  <c r="D191" i="9"/>
  <c r="F191" i="9" s="1"/>
  <c r="C191" i="9" s="1"/>
  <c r="N190" i="9"/>
  <c r="M190" i="9"/>
  <c r="O190" i="9" s="1"/>
  <c r="J190" i="9"/>
  <c r="H190" i="9"/>
  <c r="E190" i="9"/>
  <c r="D190" i="9"/>
  <c r="F190" i="9" s="1"/>
  <c r="O189" i="9"/>
  <c r="L189" i="9"/>
  <c r="I189" i="9"/>
  <c r="F189" i="9"/>
  <c r="C189" i="9"/>
  <c r="O188" i="9"/>
  <c r="L188" i="9"/>
  <c r="I188" i="9"/>
  <c r="F188" i="9"/>
  <c r="C188" i="9" s="1"/>
  <c r="O187" i="9"/>
  <c r="N187" i="9"/>
  <c r="M187" i="9"/>
  <c r="K187" i="9"/>
  <c r="L187" i="9" s="1"/>
  <c r="J187" i="9"/>
  <c r="H187" i="9"/>
  <c r="G187" i="9"/>
  <c r="I187" i="9" s="1"/>
  <c r="E187" i="9"/>
  <c r="D187" i="9"/>
  <c r="F187" i="9" s="1"/>
  <c r="O186" i="9"/>
  <c r="L186" i="9"/>
  <c r="I186" i="9"/>
  <c r="F186" i="9"/>
  <c r="C186" i="9" s="1"/>
  <c r="O185" i="9"/>
  <c r="L185" i="9"/>
  <c r="I185" i="9"/>
  <c r="C185" i="9" s="1"/>
  <c r="F185" i="9"/>
  <c r="O184" i="9"/>
  <c r="L184" i="9"/>
  <c r="I184" i="9"/>
  <c r="F184" i="9"/>
  <c r="C184" i="9"/>
  <c r="O183" i="9"/>
  <c r="L183" i="9"/>
  <c r="I183" i="9"/>
  <c r="F183" i="9"/>
  <c r="C183" i="9" s="1"/>
  <c r="N182" i="9"/>
  <c r="M182" i="9"/>
  <c r="O182" i="9" s="1"/>
  <c r="L182" i="9"/>
  <c r="K182" i="9"/>
  <c r="J182" i="9"/>
  <c r="H182" i="9"/>
  <c r="I182" i="9" s="1"/>
  <c r="G182" i="9"/>
  <c r="E182" i="9"/>
  <c r="D182" i="9"/>
  <c r="F182" i="9" s="1"/>
  <c r="O181" i="9"/>
  <c r="L181" i="9"/>
  <c r="I181" i="9"/>
  <c r="C181" i="9" s="1"/>
  <c r="F181" i="9"/>
  <c r="O180" i="9"/>
  <c r="L180" i="9"/>
  <c r="I180" i="9"/>
  <c r="F180" i="9"/>
  <c r="C180" i="9"/>
  <c r="O179" i="9"/>
  <c r="L179" i="9"/>
  <c r="I179" i="9"/>
  <c r="F179" i="9"/>
  <c r="C179" i="9" s="1"/>
  <c r="N178" i="9"/>
  <c r="M178" i="9"/>
  <c r="O178" i="9" s="1"/>
  <c r="L178" i="9"/>
  <c r="K178" i="9"/>
  <c r="J178" i="9"/>
  <c r="H178" i="9"/>
  <c r="I178" i="9" s="1"/>
  <c r="G178" i="9"/>
  <c r="E178" i="9"/>
  <c r="D178" i="9"/>
  <c r="F178" i="9" s="1"/>
  <c r="N177" i="9"/>
  <c r="M177" i="9"/>
  <c r="O177" i="9" s="1"/>
  <c r="K177" i="9"/>
  <c r="J177" i="9"/>
  <c r="L177" i="9" s="1"/>
  <c r="H177" i="9"/>
  <c r="G177" i="9"/>
  <c r="I177" i="9" s="1"/>
  <c r="E177" i="9"/>
  <c r="F177" i="9" s="1"/>
  <c r="C177" i="9" s="1"/>
  <c r="D177" i="9"/>
  <c r="N176" i="9"/>
  <c r="O176" i="9" s="1"/>
  <c r="M176" i="9"/>
  <c r="K176" i="9"/>
  <c r="J176" i="9"/>
  <c r="L176" i="9" s="1"/>
  <c r="H176" i="9"/>
  <c r="G176" i="9"/>
  <c r="I176" i="9" s="1"/>
  <c r="E176" i="9"/>
  <c r="D176" i="9"/>
  <c r="F176" i="9" s="1"/>
  <c r="O175" i="9"/>
  <c r="L175" i="9"/>
  <c r="I175" i="9"/>
  <c r="F175" i="9"/>
  <c r="C175" i="9" s="1"/>
  <c r="O174" i="9"/>
  <c r="L174" i="9"/>
  <c r="I174" i="9"/>
  <c r="F174" i="9"/>
  <c r="C174" i="9"/>
  <c r="O173" i="9"/>
  <c r="L173" i="9"/>
  <c r="I173" i="9"/>
  <c r="F173" i="9"/>
  <c r="C173" i="9" s="1"/>
  <c r="O172" i="9"/>
  <c r="L172" i="9"/>
  <c r="I172" i="9"/>
  <c r="C172" i="9" s="1"/>
  <c r="F172" i="9"/>
  <c r="O171" i="9"/>
  <c r="L171" i="9"/>
  <c r="C171" i="9" s="1"/>
  <c r="I171" i="9"/>
  <c r="F171" i="9"/>
  <c r="O170" i="9"/>
  <c r="L170" i="9"/>
  <c r="I170" i="9"/>
  <c r="F170" i="9"/>
  <c r="C170" i="9"/>
  <c r="N169" i="9"/>
  <c r="M169" i="9"/>
  <c r="O169" i="9" s="1"/>
  <c r="L169" i="9"/>
  <c r="K169" i="9"/>
  <c r="J169" i="9"/>
  <c r="H169" i="9"/>
  <c r="H168" i="9" s="1"/>
  <c r="I168" i="9" s="1"/>
  <c r="G169" i="9"/>
  <c r="E169" i="9"/>
  <c r="D169" i="9"/>
  <c r="D168" i="9" s="1"/>
  <c r="F168" i="9" s="1"/>
  <c r="N168" i="9"/>
  <c r="M168" i="9"/>
  <c r="O168" i="9" s="1"/>
  <c r="K168" i="9"/>
  <c r="J168" i="9"/>
  <c r="L168" i="9" s="1"/>
  <c r="G168" i="9"/>
  <c r="E168" i="9"/>
  <c r="O167" i="9"/>
  <c r="L167" i="9"/>
  <c r="C167" i="9" s="1"/>
  <c r="I167" i="9"/>
  <c r="F167" i="9"/>
  <c r="O166" i="9"/>
  <c r="L166" i="9"/>
  <c r="I166" i="9"/>
  <c r="F166" i="9"/>
  <c r="C166" i="9"/>
  <c r="O165" i="9"/>
  <c r="L165" i="9"/>
  <c r="I165" i="9"/>
  <c r="F165" i="9"/>
  <c r="C165" i="9" s="1"/>
  <c r="O164" i="9"/>
  <c r="L164" i="9"/>
  <c r="I164" i="9"/>
  <c r="F164" i="9"/>
  <c r="C164" i="9" s="1"/>
  <c r="N163" i="9"/>
  <c r="M163" i="9"/>
  <c r="O163" i="9" s="1"/>
  <c r="K163" i="9"/>
  <c r="J163" i="9"/>
  <c r="L163" i="9" s="1"/>
  <c r="I163" i="9"/>
  <c r="H163" i="9"/>
  <c r="G163" i="9"/>
  <c r="E163" i="9"/>
  <c r="F163" i="9" s="1"/>
  <c r="D163" i="9"/>
  <c r="O162" i="9"/>
  <c r="L162" i="9"/>
  <c r="I162" i="9"/>
  <c r="C162" i="9" s="1"/>
  <c r="F162" i="9"/>
  <c r="O161" i="9"/>
  <c r="L161" i="9"/>
  <c r="C161" i="9" s="1"/>
  <c r="I161" i="9"/>
  <c r="F161" i="9"/>
  <c r="O160" i="9"/>
  <c r="L160" i="9"/>
  <c r="I160" i="9"/>
  <c r="F160" i="9"/>
  <c r="C160" i="9"/>
  <c r="O159" i="9"/>
  <c r="L159" i="9"/>
  <c r="I159" i="9"/>
  <c r="F159" i="9"/>
  <c r="C159" i="9" s="1"/>
  <c r="O158" i="9"/>
  <c r="L158" i="9"/>
  <c r="I158" i="9"/>
  <c r="C158" i="9" s="1"/>
  <c r="F158" i="9"/>
  <c r="O157" i="9"/>
  <c r="L157" i="9"/>
  <c r="C157" i="9" s="1"/>
  <c r="I157" i="9"/>
  <c r="F157" i="9"/>
  <c r="O156" i="9"/>
  <c r="L156" i="9"/>
  <c r="I156" i="9"/>
  <c r="F156" i="9"/>
  <c r="C156" i="9"/>
  <c r="O155" i="9"/>
  <c r="L155" i="9"/>
  <c r="I155" i="9"/>
  <c r="F155" i="9"/>
  <c r="C155" i="9" s="1"/>
  <c r="N154" i="9"/>
  <c r="M154" i="9"/>
  <c r="O154" i="9" s="1"/>
  <c r="K154" i="9"/>
  <c r="J154" i="9"/>
  <c r="L154" i="9" s="1"/>
  <c r="I154" i="9"/>
  <c r="H154" i="9"/>
  <c r="G154" i="9"/>
  <c r="E154" i="9"/>
  <c r="F154" i="9" s="1"/>
  <c r="C154" i="9" s="1"/>
  <c r="D154" i="9"/>
  <c r="O153" i="9"/>
  <c r="L153" i="9"/>
  <c r="C153" i="9" s="1"/>
  <c r="I153" i="9"/>
  <c r="F153" i="9"/>
  <c r="O152" i="9"/>
  <c r="L152" i="9"/>
  <c r="I152" i="9"/>
  <c r="F152" i="9"/>
  <c r="C152" i="9"/>
  <c r="O151" i="9"/>
  <c r="L151" i="9"/>
  <c r="I151" i="9"/>
  <c r="F151" i="9"/>
  <c r="C151" i="9" s="1"/>
  <c r="O150" i="9"/>
  <c r="L150" i="9"/>
  <c r="I150" i="9"/>
  <c r="C150" i="9" s="1"/>
  <c r="F150" i="9"/>
  <c r="O149" i="9"/>
  <c r="L149" i="9"/>
  <c r="I149" i="9"/>
  <c r="F149" i="9"/>
  <c r="C149" i="9" s="1"/>
  <c r="O148" i="9"/>
  <c r="L148" i="9"/>
  <c r="I148" i="9"/>
  <c r="F148" i="9"/>
  <c r="C148" i="9"/>
  <c r="N147" i="9"/>
  <c r="M147" i="9"/>
  <c r="O147" i="9" s="1"/>
  <c r="L147" i="9"/>
  <c r="K147" i="9"/>
  <c r="J147" i="9"/>
  <c r="H147" i="9"/>
  <c r="G147" i="9"/>
  <c r="I147" i="9" s="1"/>
  <c r="E147" i="9"/>
  <c r="D147" i="9"/>
  <c r="F147" i="9" s="1"/>
  <c r="C147" i="9" s="1"/>
  <c r="O146" i="9"/>
  <c r="L146" i="9"/>
  <c r="I146" i="9"/>
  <c r="C146" i="9" s="1"/>
  <c r="F146" i="9"/>
  <c r="O145" i="9"/>
  <c r="L145" i="9"/>
  <c r="C145" i="9" s="1"/>
  <c r="I145" i="9"/>
  <c r="F145" i="9"/>
  <c r="O144" i="9"/>
  <c r="N144" i="9"/>
  <c r="M144" i="9"/>
  <c r="K144" i="9"/>
  <c r="L144" i="9" s="1"/>
  <c r="J144" i="9"/>
  <c r="H144" i="9"/>
  <c r="G144" i="9"/>
  <c r="I144" i="9" s="1"/>
  <c r="E144" i="9"/>
  <c r="D144" i="9"/>
  <c r="F144" i="9" s="1"/>
  <c r="O143" i="9"/>
  <c r="L143" i="9"/>
  <c r="I143" i="9"/>
  <c r="F143" i="9"/>
  <c r="C143" i="9" s="1"/>
  <c r="O142" i="9"/>
  <c r="L142" i="9"/>
  <c r="I142" i="9"/>
  <c r="C142" i="9" s="1"/>
  <c r="F142" i="9"/>
  <c r="O141" i="9"/>
  <c r="L141" i="9"/>
  <c r="C141" i="9" s="1"/>
  <c r="I141" i="9"/>
  <c r="F141" i="9"/>
  <c r="O140" i="9"/>
  <c r="L140" i="9"/>
  <c r="I140" i="9"/>
  <c r="F140" i="9"/>
  <c r="C140" i="9"/>
  <c r="N139" i="9"/>
  <c r="M139" i="9"/>
  <c r="O139" i="9" s="1"/>
  <c r="K139" i="9"/>
  <c r="J139" i="9"/>
  <c r="L139" i="9" s="1"/>
  <c r="H139" i="9"/>
  <c r="I139" i="9" s="1"/>
  <c r="G139" i="9"/>
  <c r="E139" i="9"/>
  <c r="D139" i="9"/>
  <c r="F139" i="9" s="1"/>
  <c r="O138" i="9"/>
  <c r="L138" i="9"/>
  <c r="I138" i="9"/>
  <c r="C138" i="9" s="1"/>
  <c r="F138" i="9"/>
  <c r="O137" i="9"/>
  <c r="L137" i="9"/>
  <c r="I137" i="9"/>
  <c r="F137" i="9"/>
  <c r="C137" i="9"/>
  <c r="O136" i="9"/>
  <c r="L136" i="9"/>
  <c r="I136" i="9"/>
  <c r="F136" i="9"/>
  <c r="C136" i="9" s="1"/>
  <c r="O135" i="9"/>
  <c r="L135" i="9"/>
  <c r="I135" i="9"/>
  <c r="F135" i="9"/>
  <c r="C135" i="9" s="1"/>
  <c r="N134" i="9"/>
  <c r="M134" i="9"/>
  <c r="O134" i="9" s="1"/>
  <c r="K134" i="9"/>
  <c r="J134" i="9"/>
  <c r="L134" i="9" s="1"/>
  <c r="H134" i="9"/>
  <c r="G134" i="9"/>
  <c r="I134" i="9" s="1"/>
  <c r="E134" i="9"/>
  <c r="F134" i="9" s="1"/>
  <c r="C134" i="9" s="1"/>
  <c r="D134" i="9"/>
  <c r="N133" i="9"/>
  <c r="M133" i="9"/>
  <c r="O133" i="9" s="1"/>
  <c r="K133" i="9"/>
  <c r="J133" i="9"/>
  <c r="L133" i="9" s="1"/>
  <c r="H133" i="9"/>
  <c r="G133" i="9"/>
  <c r="I133" i="9" s="1"/>
  <c r="F133" i="9"/>
  <c r="C133" i="9" s="1"/>
  <c r="E133" i="9"/>
  <c r="D133" i="9"/>
  <c r="O132" i="9"/>
  <c r="L132" i="9"/>
  <c r="I132" i="9"/>
  <c r="F132" i="9"/>
  <c r="C132" i="9"/>
  <c r="N131" i="9"/>
  <c r="M131" i="9"/>
  <c r="O131" i="9" s="1"/>
  <c r="K131" i="9"/>
  <c r="J131" i="9"/>
  <c r="L131" i="9" s="1"/>
  <c r="H131" i="9"/>
  <c r="G131" i="9"/>
  <c r="I131" i="9" s="1"/>
  <c r="E131" i="9"/>
  <c r="D131" i="9"/>
  <c r="F131" i="9" s="1"/>
  <c r="O130" i="9"/>
  <c r="L130" i="9"/>
  <c r="I130" i="9"/>
  <c r="C130" i="9" s="1"/>
  <c r="F130" i="9"/>
  <c r="O129" i="9"/>
  <c r="L129" i="9"/>
  <c r="I129" i="9"/>
  <c r="F129" i="9"/>
  <c r="C129" i="9"/>
  <c r="O128" i="9"/>
  <c r="L128" i="9"/>
  <c r="I128" i="9"/>
  <c r="F128" i="9"/>
  <c r="C128" i="9" s="1"/>
  <c r="O127" i="9"/>
  <c r="L127" i="9"/>
  <c r="I127" i="9"/>
  <c r="F127" i="9"/>
  <c r="C127" i="9" s="1"/>
  <c r="O126" i="9"/>
  <c r="L126" i="9"/>
  <c r="I126" i="9"/>
  <c r="F126" i="9"/>
  <c r="C126" i="9" s="1"/>
  <c r="N125" i="9"/>
  <c r="M125" i="9"/>
  <c r="O125" i="9" s="1"/>
  <c r="K125" i="9"/>
  <c r="J125" i="9"/>
  <c r="L125" i="9" s="1"/>
  <c r="H125" i="9"/>
  <c r="G125" i="9"/>
  <c r="I125" i="9" s="1"/>
  <c r="E125" i="9"/>
  <c r="D125" i="9"/>
  <c r="F125" i="9" s="1"/>
  <c r="O124" i="9"/>
  <c r="L124" i="9"/>
  <c r="I124" i="9"/>
  <c r="F124" i="9"/>
  <c r="C124" i="9" s="1"/>
  <c r="O123" i="9"/>
  <c r="L123" i="9"/>
  <c r="I123" i="9"/>
  <c r="F123" i="9"/>
  <c r="C123" i="9"/>
  <c r="O122" i="9"/>
  <c r="L122" i="9"/>
  <c r="I122" i="9"/>
  <c r="F122" i="9"/>
  <c r="C122" i="9" s="1"/>
  <c r="O121" i="9"/>
  <c r="L121" i="9"/>
  <c r="I121" i="9"/>
  <c r="C121" i="9" s="1"/>
  <c r="F121" i="9"/>
  <c r="O120" i="9"/>
  <c r="L120" i="9"/>
  <c r="I120" i="9"/>
  <c r="F120" i="9"/>
  <c r="C120" i="9" s="1"/>
  <c r="N119" i="9"/>
  <c r="M119" i="9"/>
  <c r="O119" i="9" s="1"/>
  <c r="K119" i="9"/>
  <c r="L119" i="9" s="1"/>
  <c r="J119" i="9"/>
  <c r="H119" i="9"/>
  <c r="G119" i="9"/>
  <c r="I119" i="9" s="1"/>
  <c r="E119" i="9"/>
  <c r="D119" i="9"/>
  <c r="F119" i="9" s="1"/>
  <c r="O118" i="9"/>
  <c r="L118" i="9"/>
  <c r="I118" i="9"/>
  <c r="F118" i="9"/>
  <c r="C118" i="9" s="1"/>
  <c r="O117" i="9"/>
  <c r="L117" i="9"/>
  <c r="I117" i="9"/>
  <c r="F117" i="9"/>
  <c r="C117" i="9"/>
  <c r="O116" i="9"/>
  <c r="L116" i="9"/>
  <c r="I116" i="9"/>
  <c r="F116" i="9"/>
  <c r="C116" i="9" s="1"/>
  <c r="N115" i="9"/>
  <c r="M115" i="9"/>
  <c r="O115" i="9" s="1"/>
  <c r="K115" i="9"/>
  <c r="L115" i="9" s="1"/>
  <c r="J115" i="9"/>
  <c r="I115" i="9"/>
  <c r="H115" i="9"/>
  <c r="G115" i="9"/>
  <c r="E115" i="9"/>
  <c r="D115" i="9"/>
  <c r="F115" i="9" s="1"/>
  <c r="O114" i="9"/>
  <c r="L114" i="9"/>
  <c r="I114" i="9"/>
  <c r="F114" i="9"/>
  <c r="C114" i="9" s="1"/>
  <c r="O113" i="9"/>
  <c r="L113" i="9"/>
  <c r="I113" i="9"/>
  <c r="F113" i="9"/>
  <c r="C113" i="9"/>
  <c r="O112" i="9"/>
  <c r="L112" i="9"/>
  <c r="I112" i="9"/>
  <c r="F112" i="9"/>
  <c r="C112" i="9" s="1"/>
  <c r="O111" i="9"/>
  <c r="L111" i="9"/>
  <c r="I111" i="9"/>
  <c r="F111" i="9"/>
  <c r="C111" i="9"/>
  <c r="O110" i="9"/>
  <c r="L110" i="9"/>
  <c r="I110" i="9"/>
  <c r="F110" i="9"/>
  <c r="C110" i="9" s="1"/>
  <c r="O109" i="9"/>
  <c r="L109" i="9"/>
  <c r="I109" i="9"/>
  <c r="C109" i="9" s="1"/>
  <c r="F109" i="9"/>
  <c r="O108" i="9"/>
  <c r="L108" i="9"/>
  <c r="I108" i="9"/>
  <c r="F108" i="9"/>
  <c r="C108" i="9" s="1"/>
  <c r="O107" i="9"/>
  <c r="L107" i="9"/>
  <c r="I107" i="9"/>
  <c r="F107" i="9"/>
  <c r="C107" i="9"/>
  <c r="N106" i="9"/>
  <c r="M106" i="9"/>
  <c r="O106" i="9" s="1"/>
  <c r="L106" i="9"/>
  <c r="K106" i="9"/>
  <c r="J106" i="9"/>
  <c r="H106" i="9"/>
  <c r="I106" i="9" s="1"/>
  <c r="G106" i="9"/>
  <c r="E106" i="9"/>
  <c r="D106" i="9"/>
  <c r="F106" i="9" s="1"/>
  <c r="O105" i="9"/>
  <c r="L105" i="9"/>
  <c r="I105" i="9"/>
  <c r="C105" i="9" s="1"/>
  <c r="F105" i="9"/>
  <c r="O104" i="9"/>
  <c r="L104" i="9"/>
  <c r="I104" i="9"/>
  <c r="F104" i="9"/>
  <c r="C104" i="9" s="1"/>
  <c r="O103" i="9"/>
  <c r="L103" i="9"/>
  <c r="I103" i="9"/>
  <c r="F103" i="9"/>
  <c r="C103" i="9"/>
  <c r="O102" i="9"/>
  <c r="L102" i="9"/>
  <c r="I102" i="9"/>
  <c r="F102" i="9"/>
  <c r="C102" i="9" s="1"/>
  <c r="O101" i="9"/>
  <c r="L101" i="9"/>
  <c r="I101" i="9"/>
  <c r="C101" i="9" s="1"/>
  <c r="F101" i="9"/>
  <c r="O100" i="9"/>
  <c r="L100" i="9"/>
  <c r="I100" i="9"/>
  <c r="F100" i="9"/>
  <c r="C100" i="9" s="1"/>
  <c r="O99" i="9"/>
  <c r="L99" i="9"/>
  <c r="I99" i="9"/>
  <c r="F99" i="9"/>
  <c r="C99" i="9"/>
  <c r="N98" i="9"/>
  <c r="M98" i="9"/>
  <c r="O98" i="9" s="1"/>
  <c r="L98" i="9"/>
  <c r="K98" i="9"/>
  <c r="J98" i="9"/>
  <c r="H98" i="9"/>
  <c r="I98" i="9" s="1"/>
  <c r="G98" i="9"/>
  <c r="E98" i="9"/>
  <c r="D98" i="9"/>
  <c r="F98" i="9" s="1"/>
  <c r="C98" i="9" s="1"/>
  <c r="O97" i="9"/>
  <c r="L97" i="9"/>
  <c r="I97" i="9"/>
  <c r="C97" i="9" s="1"/>
  <c r="F97" i="9"/>
  <c r="O96" i="9"/>
  <c r="L96" i="9"/>
  <c r="I96" i="9"/>
  <c r="F96" i="9"/>
  <c r="C96" i="9" s="1"/>
  <c r="O95" i="9"/>
  <c r="L95" i="9"/>
  <c r="I95" i="9"/>
  <c r="F95" i="9"/>
  <c r="C95" i="9"/>
  <c r="O94" i="9"/>
  <c r="L94" i="9"/>
  <c r="I94" i="9"/>
  <c r="F94" i="9"/>
  <c r="C94" i="9" s="1"/>
  <c r="O93" i="9"/>
  <c r="L93" i="9"/>
  <c r="I93" i="9"/>
  <c r="C93" i="9" s="1"/>
  <c r="F93" i="9"/>
  <c r="N92" i="9"/>
  <c r="M92" i="9"/>
  <c r="O92" i="9" s="1"/>
  <c r="K92" i="9"/>
  <c r="J92" i="9"/>
  <c r="L92" i="9" s="1"/>
  <c r="H92" i="9"/>
  <c r="G92" i="9"/>
  <c r="I92" i="9" s="1"/>
  <c r="F92" i="9"/>
  <c r="C92" i="9" s="1"/>
  <c r="E92" i="9"/>
  <c r="D92" i="9"/>
  <c r="O91" i="9"/>
  <c r="L91" i="9"/>
  <c r="I91" i="9"/>
  <c r="F91" i="9"/>
  <c r="C91" i="9"/>
  <c r="O90" i="9"/>
  <c r="L90" i="9"/>
  <c r="I90" i="9"/>
  <c r="F90" i="9"/>
  <c r="C90" i="9" s="1"/>
  <c r="O89" i="9"/>
  <c r="L89" i="9"/>
  <c r="I89" i="9"/>
  <c r="C89" i="9" s="1"/>
  <c r="F89" i="9"/>
  <c r="O88" i="9"/>
  <c r="L88" i="9"/>
  <c r="I88" i="9"/>
  <c r="F88" i="9"/>
  <c r="C88" i="9" s="1"/>
  <c r="O87" i="9"/>
  <c r="N87" i="9"/>
  <c r="M87" i="9"/>
  <c r="K87" i="9"/>
  <c r="K86" i="9" s="1"/>
  <c r="J87" i="9"/>
  <c r="L87" i="9" s="1"/>
  <c r="H87" i="9"/>
  <c r="G87" i="9"/>
  <c r="I87" i="9" s="1"/>
  <c r="E87" i="9"/>
  <c r="D87" i="9"/>
  <c r="F87" i="9" s="1"/>
  <c r="C87" i="9" s="1"/>
  <c r="N86" i="9"/>
  <c r="M86" i="9"/>
  <c r="O86" i="9" s="1"/>
  <c r="J86" i="9"/>
  <c r="L86" i="9" s="1"/>
  <c r="H86" i="9"/>
  <c r="E86" i="9"/>
  <c r="D86" i="9"/>
  <c r="F86" i="9" s="1"/>
  <c r="O85" i="9"/>
  <c r="L85" i="9"/>
  <c r="I85" i="9"/>
  <c r="C85" i="9" s="1"/>
  <c r="F85" i="9"/>
  <c r="O84" i="9"/>
  <c r="L84" i="9"/>
  <c r="I84" i="9"/>
  <c r="F84" i="9"/>
  <c r="C84" i="9" s="1"/>
  <c r="O83" i="9"/>
  <c r="N83" i="9"/>
  <c r="M83" i="9"/>
  <c r="K83" i="9"/>
  <c r="L83" i="9" s="1"/>
  <c r="J83" i="9"/>
  <c r="H83" i="9"/>
  <c r="G83" i="9"/>
  <c r="I83" i="9" s="1"/>
  <c r="E83" i="9"/>
  <c r="D83" i="9"/>
  <c r="F83" i="9" s="1"/>
  <c r="O82" i="9"/>
  <c r="L82" i="9"/>
  <c r="I82" i="9"/>
  <c r="F82" i="9"/>
  <c r="C82" i="9" s="1"/>
  <c r="O81" i="9"/>
  <c r="L81" i="9"/>
  <c r="I81" i="9"/>
  <c r="C81" i="9" s="1"/>
  <c r="F81" i="9"/>
  <c r="N80" i="9"/>
  <c r="O80" i="9" s="1"/>
  <c r="M80" i="9"/>
  <c r="K80" i="9"/>
  <c r="J80" i="9"/>
  <c r="L80" i="9" s="1"/>
  <c r="H80" i="9"/>
  <c r="H79" i="9" s="1"/>
  <c r="H78" i="9" s="1"/>
  <c r="G80" i="9"/>
  <c r="I80" i="9" s="1"/>
  <c r="E80" i="9"/>
  <c r="D80" i="9"/>
  <c r="D79" i="9" s="1"/>
  <c r="M79" i="9"/>
  <c r="M78" i="9" s="1"/>
  <c r="K79" i="9"/>
  <c r="G79" i="9"/>
  <c r="I79" i="9" s="1"/>
  <c r="E79" i="9"/>
  <c r="E78" i="9" s="1"/>
  <c r="O77" i="9"/>
  <c r="L77" i="9"/>
  <c r="I77" i="9"/>
  <c r="F77" i="9"/>
  <c r="C77" i="9"/>
  <c r="O76" i="9"/>
  <c r="L76" i="9"/>
  <c r="I76" i="9"/>
  <c r="F76" i="9"/>
  <c r="C76" i="9" s="1"/>
  <c r="O75" i="9"/>
  <c r="L75" i="9"/>
  <c r="I75" i="9"/>
  <c r="C75" i="9" s="1"/>
  <c r="F75" i="9"/>
  <c r="O74" i="9"/>
  <c r="L74" i="9"/>
  <c r="I74" i="9"/>
  <c r="F74" i="9"/>
  <c r="C74" i="9" s="1"/>
  <c r="O73" i="9"/>
  <c r="L73" i="9"/>
  <c r="I73" i="9"/>
  <c r="F73" i="9"/>
  <c r="C73" i="9"/>
  <c r="N72" i="9"/>
  <c r="O72" i="9" s="1"/>
  <c r="M72" i="9"/>
  <c r="L72" i="9"/>
  <c r="K72" i="9"/>
  <c r="J72" i="9"/>
  <c r="H72" i="9"/>
  <c r="H70" i="9" s="1"/>
  <c r="I70" i="9" s="1"/>
  <c r="G72" i="9"/>
  <c r="I72" i="9" s="1"/>
  <c r="E72" i="9"/>
  <c r="D72" i="9"/>
  <c r="F72" i="9" s="1"/>
  <c r="O71" i="9"/>
  <c r="L71" i="9"/>
  <c r="I71" i="9"/>
  <c r="C71" i="9" s="1"/>
  <c r="F71" i="9"/>
  <c r="N70" i="9"/>
  <c r="M70" i="9"/>
  <c r="O70" i="9" s="1"/>
  <c r="K70" i="9"/>
  <c r="J70" i="9"/>
  <c r="L70" i="9" s="1"/>
  <c r="G70" i="9"/>
  <c r="E70" i="9"/>
  <c r="O69" i="9"/>
  <c r="L69" i="9"/>
  <c r="I69" i="9"/>
  <c r="F69" i="9"/>
  <c r="C69" i="9"/>
  <c r="O68" i="9"/>
  <c r="L68" i="9"/>
  <c r="I68" i="9"/>
  <c r="F68" i="9"/>
  <c r="C68" i="9" s="1"/>
  <c r="O67" i="9"/>
  <c r="L67" i="9"/>
  <c r="I67" i="9"/>
  <c r="C67" i="9" s="1"/>
  <c r="F67" i="9"/>
  <c r="O66" i="9"/>
  <c r="L66" i="9"/>
  <c r="I66" i="9"/>
  <c r="F66" i="9"/>
  <c r="C66" i="9" s="1"/>
  <c r="O65" i="9"/>
  <c r="L65" i="9"/>
  <c r="I65" i="9"/>
  <c r="F65" i="9"/>
  <c r="C65" i="9"/>
  <c r="O64" i="9"/>
  <c r="L64" i="9"/>
  <c r="I64" i="9"/>
  <c r="F64" i="9"/>
  <c r="C64" i="9" s="1"/>
  <c r="O63" i="9"/>
  <c r="L63" i="9"/>
  <c r="I63" i="9"/>
  <c r="C63" i="9" s="1"/>
  <c r="F63" i="9"/>
  <c r="O62" i="9"/>
  <c r="L62" i="9"/>
  <c r="I62" i="9"/>
  <c r="F62" i="9"/>
  <c r="C62" i="9" s="1"/>
  <c r="O61" i="9"/>
  <c r="N61" i="9"/>
  <c r="M61" i="9"/>
  <c r="K61" i="9"/>
  <c r="J61" i="9"/>
  <c r="L61" i="9" s="1"/>
  <c r="H61" i="9"/>
  <c r="G61" i="9"/>
  <c r="I61" i="9" s="1"/>
  <c r="E61" i="9"/>
  <c r="F61" i="9" s="1"/>
  <c r="C61" i="9" s="1"/>
  <c r="D61" i="9"/>
  <c r="O60" i="9"/>
  <c r="L60" i="9"/>
  <c r="I60" i="9"/>
  <c r="F60" i="9"/>
  <c r="C60" i="9" s="1"/>
  <c r="O59" i="9"/>
  <c r="L59" i="9"/>
  <c r="I59" i="9"/>
  <c r="C59" i="9" s="1"/>
  <c r="F59" i="9"/>
  <c r="N58" i="9"/>
  <c r="N57" i="9" s="1"/>
  <c r="M58" i="9"/>
  <c r="O58" i="9" s="1"/>
  <c r="K58" i="9"/>
  <c r="J58" i="9"/>
  <c r="J57" i="9" s="1"/>
  <c r="H58" i="9"/>
  <c r="I58" i="9" s="1"/>
  <c r="G58" i="9"/>
  <c r="F58" i="9"/>
  <c r="E58" i="9"/>
  <c r="D58" i="9"/>
  <c r="D57" i="9" s="1"/>
  <c r="M57" i="9"/>
  <c r="M56" i="9" s="1"/>
  <c r="K57" i="9"/>
  <c r="K56" i="9" s="1"/>
  <c r="G57" i="9"/>
  <c r="G56" i="9" s="1"/>
  <c r="E57" i="9"/>
  <c r="E56" i="9" s="1"/>
  <c r="E55" i="9" s="1"/>
  <c r="E54" i="9" s="1"/>
  <c r="O50" i="9"/>
  <c r="C50" i="9"/>
  <c r="O49" i="9"/>
  <c r="C49" i="9"/>
  <c r="N48" i="9"/>
  <c r="O48" i="9" s="1"/>
  <c r="C48" i="9" s="1"/>
  <c r="M48" i="9"/>
  <c r="L47" i="9"/>
  <c r="I47" i="9"/>
  <c r="F47" i="9"/>
  <c r="C47" i="9"/>
  <c r="K46" i="9"/>
  <c r="L46" i="9" s="1"/>
  <c r="J46" i="9"/>
  <c r="I46" i="9"/>
  <c r="H46" i="9"/>
  <c r="G46" i="9"/>
  <c r="E46" i="9"/>
  <c r="D46" i="9"/>
  <c r="F46" i="9" s="1"/>
  <c r="F45" i="9"/>
  <c r="C45" i="9"/>
  <c r="L44" i="9"/>
  <c r="C44" i="9"/>
  <c r="L43" i="9"/>
  <c r="C43" i="9"/>
  <c r="L42" i="9"/>
  <c r="C42" i="9"/>
  <c r="L41" i="9"/>
  <c r="C41" i="9"/>
  <c r="K40" i="9"/>
  <c r="L40" i="9" s="1"/>
  <c r="C40" i="9" s="1"/>
  <c r="J40" i="9"/>
  <c r="L39" i="9"/>
  <c r="C39" i="9"/>
  <c r="L38" i="9"/>
  <c r="C38" i="9"/>
  <c r="K37" i="9"/>
  <c r="L37" i="9" s="1"/>
  <c r="C37" i="9" s="1"/>
  <c r="J37" i="9"/>
  <c r="L36" i="9"/>
  <c r="C36" i="9"/>
  <c r="K35" i="9"/>
  <c r="K30" i="9" s="1"/>
  <c r="J35" i="9"/>
  <c r="L35" i="9" s="1"/>
  <c r="C35" i="9" s="1"/>
  <c r="L34" i="9"/>
  <c r="C34" i="9"/>
  <c r="L33" i="9"/>
  <c r="C33" i="9" s="1"/>
  <c r="L32" i="9"/>
  <c r="C32" i="9"/>
  <c r="L31" i="9"/>
  <c r="K31" i="9"/>
  <c r="J31" i="9"/>
  <c r="C31" i="9"/>
  <c r="J30" i="9"/>
  <c r="F29" i="9"/>
  <c r="C29" i="9" s="1"/>
  <c r="I28" i="9"/>
  <c r="F28" i="9"/>
  <c r="C28" i="9" s="1"/>
  <c r="E28" i="9"/>
  <c r="D28" i="9"/>
  <c r="O27" i="9"/>
  <c r="L27" i="9"/>
  <c r="I27" i="9"/>
  <c r="F27" i="9"/>
  <c r="C27" i="9"/>
  <c r="O26" i="9"/>
  <c r="L26" i="9"/>
  <c r="I26" i="9"/>
  <c r="F26" i="9"/>
  <c r="C26" i="9" s="1"/>
  <c r="N25" i="9"/>
  <c r="N290" i="9" s="1"/>
  <c r="N289" i="9" s="1"/>
  <c r="M25" i="9"/>
  <c r="M290" i="9" s="1"/>
  <c r="K25" i="9"/>
  <c r="K290" i="9" s="1"/>
  <c r="K289" i="9" s="1"/>
  <c r="J25" i="9"/>
  <c r="J290" i="9" s="1"/>
  <c r="I25" i="9"/>
  <c r="H25" i="9"/>
  <c r="H290" i="9" s="1"/>
  <c r="H289" i="9" s="1"/>
  <c r="G25" i="9"/>
  <c r="G290" i="9" s="1"/>
  <c r="E25" i="9"/>
  <c r="E290" i="9" s="1"/>
  <c r="E289" i="9" s="1"/>
  <c r="D25" i="9"/>
  <c r="D290" i="9" s="1"/>
  <c r="N24" i="9"/>
  <c r="J24" i="9"/>
  <c r="H24" i="9"/>
  <c r="G24" i="9"/>
  <c r="I24" i="9" s="1"/>
  <c r="D24" i="9"/>
  <c r="K24" i="9" l="1"/>
  <c r="C72" i="9"/>
  <c r="M289" i="9"/>
  <c r="O289" i="9" s="1"/>
  <c r="O290" i="9"/>
  <c r="L30" i="9"/>
  <c r="C30" i="9" s="1"/>
  <c r="C46" i="9"/>
  <c r="M55" i="9"/>
  <c r="K78" i="9"/>
  <c r="K55" i="9" s="1"/>
  <c r="K54" i="9" s="1"/>
  <c r="C106" i="9"/>
  <c r="C115" i="9"/>
  <c r="C131" i="9"/>
  <c r="C144" i="9"/>
  <c r="C163" i="9"/>
  <c r="C182" i="9"/>
  <c r="O233" i="9"/>
  <c r="C241" i="9"/>
  <c r="C249" i="9"/>
  <c r="K56" i="10"/>
  <c r="L57" i="10"/>
  <c r="C61" i="10"/>
  <c r="E78" i="10"/>
  <c r="F79" i="10"/>
  <c r="C98" i="10"/>
  <c r="C163" i="10"/>
  <c r="D56" i="9"/>
  <c r="F57" i="9"/>
  <c r="O57" i="9"/>
  <c r="N56" i="9"/>
  <c r="O78" i="9"/>
  <c r="L194" i="9"/>
  <c r="K190" i="9"/>
  <c r="K287" i="9" s="1"/>
  <c r="N198" i="9"/>
  <c r="N197" i="9" s="1"/>
  <c r="O207" i="9"/>
  <c r="O261" i="9"/>
  <c r="N233" i="9"/>
  <c r="E287" i="9"/>
  <c r="I79" i="10"/>
  <c r="F290" i="9"/>
  <c r="D289" i="9"/>
  <c r="F289" i="9" s="1"/>
  <c r="E53" i="9"/>
  <c r="E288" i="9"/>
  <c r="J289" i="9"/>
  <c r="L289" i="9" s="1"/>
  <c r="L290" i="9"/>
  <c r="I56" i="9"/>
  <c r="J56" i="9"/>
  <c r="L57" i="9"/>
  <c r="D78" i="9"/>
  <c r="F78" i="9" s="1"/>
  <c r="F79" i="9"/>
  <c r="C83" i="9"/>
  <c r="C119" i="9"/>
  <c r="C176" i="9"/>
  <c r="C178" i="9"/>
  <c r="C187" i="9"/>
  <c r="C254" i="9"/>
  <c r="J233" i="9"/>
  <c r="L233" i="9" s="1"/>
  <c r="L261" i="9"/>
  <c r="C271" i="9"/>
  <c r="C87" i="10"/>
  <c r="C154" i="10"/>
  <c r="C195" i="10"/>
  <c r="L198" i="10"/>
  <c r="L24" i="9"/>
  <c r="G289" i="9"/>
  <c r="I289" i="9" s="1"/>
  <c r="I290" i="9"/>
  <c r="C125" i="9"/>
  <c r="C139" i="9"/>
  <c r="C168" i="9"/>
  <c r="L190" i="9"/>
  <c r="C230" i="9"/>
  <c r="C236" i="9"/>
  <c r="C261" i="9"/>
  <c r="C278" i="9"/>
  <c r="C291" i="9"/>
  <c r="C46" i="10"/>
  <c r="L56" i="10"/>
  <c r="C58" i="10"/>
  <c r="F70" i="10"/>
  <c r="F78" i="10"/>
  <c r="C80" i="10"/>
  <c r="C83" i="10"/>
  <c r="C115" i="10"/>
  <c r="F133" i="10"/>
  <c r="C144" i="10"/>
  <c r="C169" i="10"/>
  <c r="C178" i="10"/>
  <c r="F25" i="9"/>
  <c r="H57" i="9"/>
  <c r="H56" i="9" s="1"/>
  <c r="H55" i="9" s="1"/>
  <c r="H54" i="9" s="1"/>
  <c r="G78" i="9"/>
  <c r="I78" i="9" s="1"/>
  <c r="J79" i="9"/>
  <c r="N79" i="9"/>
  <c r="N78" i="9" s="1"/>
  <c r="G86" i="9"/>
  <c r="I86" i="9" s="1"/>
  <c r="C86" i="9" s="1"/>
  <c r="G194" i="9"/>
  <c r="G198" i="9"/>
  <c r="J207" i="9"/>
  <c r="D233" i="9"/>
  <c r="F233" i="9" s="1"/>
  <c r="C233" i="9" s="1"/>
  <c r="I284" i="9"/>
  <c r="E24" i="10"/>
  <c r="M24" i="10"/>
  <c r="O24" i="10" s="1"/>
  <c r="D289" i="10"/>
  <c r="F289" i="10" s="1"/>
  <c r="F290" i="10"/>
  <c r="L25" i="10"/>
  <c r="D56" i="10"/>
  <c r="G57" i="10"/>
  <c r="M79" i="10"/>
  <c r="J86" i="10"/>
  <c r="L86" i="10" s="1"/>
  <c r="C86" i="10" s="1"/>
  <c r="N86" i="10"/>
  <c r="N78" i="10" s="1"/>
  <c r="J133" i="10"/>
  <c r="L133" i="10" s="1"/>
  <c r="N133" i="10"/>
  <c r="G168" i="10"/>
  <c r="I168" i="10" s="1"/>
  <c r="C168" i="10" s="1"/>
  <c r="K168" i="10"/>
  <c r="L168" i="10" s="1"/>
  <c r="G176" i="10"/>
  <c r="I176" i="10" s="1"/>
  <c r="J177" i="10"/>
  <c r="N177" i="10"/>
  <c r="E194" i="10"/>
  <c r="F194" i="10" s="1"/>
  <c r="M194" i="10"/>
  <c r="O194" i="10" s="1"/>
  <c r="M198" i="10"/>
  <c r="D199" i="10"/>
  <c r="D207" i="10"/>
  <c r="F207" i="10" s="1"/>
  <c r="C207" i="10" s="1"/>
  <c r="H207" i="10"/>
  <c r="I207" i="10" s="1"/>
  <c r="N233" i="10"/>
  <c r="C261" i="10"/>
  <c r="C282" i="10"/>
  <c r="I70" i="11"/>
  <c r="C72" i="11"/>
  <c r="F79" i="11"/>
  <c r="D78" i="11"/>
  <c r="C106" i="11"/>
  <c r="C119" i="11"/>
  <c r="I133" i="11"/>
  <c r="C134" i="11"/>
  <c r="C139" i="11"/>
  <c r="C230" i="11"/>
  <c r="L207" i="11"/>
  <c r="C236" i="11"/>
  <c r="C241" i="11"/>
  <c r="F271" i="11"/>
  <c r="D57" i="12"/>
  <c r="F58" i="12"/>
  <c r="C58" i="12" s="1"/>
  <c r="E55" i="12"/>
  <c r="O25" i="9"/>
  <c r="I57" i="9"/>
  <c r="L58" i="9"/>
  <c r="C58" i="9" s="1"/>
  <c r="D70" i="9"/>
  <c r="F70" i="9" s="1"/>
  <c r="C70" i="9" s="1"/>
  <c r="O79" i="9"/>
  <c r="F80" i="9"/>
  <c r="C80" i="9" s="1"/>
  <c r="I169" i="9"/>
  <c r="L262" i="9"/>
  <c r="C262" i="9" s="1"/>
  <c r="F272" i="9"/>
  <c r="C272" i="9" s="1"/>
  <c r="F284" i="9"/>
  <c r="C284" i="9" s="1"/>
  <c r="O290" i="10"/>
  <c r="M289" i="10"/>
  <c r="O289" i="10" s="1"/>
  <c r="O254" i="10"/>
  <c r="M233" i="10"/>
  <c r="O233" i="10" s="1"/>
  <c r="J289" i="11"/>
  <c r="L289" i="11" s="1"/>
  <c r="L290" i="11"/>
  <c r="L57" i="11"/>
  <c r="J56" i="11"/>
  <c r="H197" i="11"/>
  <c r="I57" i="12"/>
  <c r="G56" i="12"/>
  <c r="I79" i="12"/>
  <c r="G78" i="12"/>
  <c r="I78" i="12" s="1"/>
  <c r="E24" i="9"/>
  <c r="F24" i="9" s="1"/>
  <c r="M24" i="9"/>
  <c r="O24" i="9" s="1"/>
  <c r="L25" i="9"/>
  <c r="F169" i="9"/>
  <c r="F201" i="9"/>
  <c r="C201" i="9" s="1"/>
  <c r="F25" i="10"/>
  <c r="C25" i="10" s="1"/>
  <c r="C290" i="10" s="1"/>
  <c r="C289" i="10" s="1"/>
  <c r="J289" i="10"/>
  <c r="L289" i="10" s="1"/>
  <c r="L290" i="10"/>
  <c r="F92" i="10"/>
  <c r="C92" i="10" s="1"/>
  <c r="F139" i="10"/>
  <c r="C139" i="10" s="1"/>
  <c r="E176" i="10"/>
  <c r="F176" i="10" s="1"/>
  <c r="M176" i="10"/>
  <c r="L201" i="10"/>
  <c r="C201" i="10" s="1"/>
  <c r="C230" i="10"/>
  <c r="G233" i="10"/>
  <c r="C266" i="10"/>
  <c r="C291" i="10"/>
  <c r="F86" i="11"/>
  <c r="E176" i="11"/>
  <c r="F177" i="11"/>
  <c r="C191" i="11"/>
  <c r="M190" i="11"/>
  <c r="O190" i="11" s="1"/>
  <c r="O198" i="11"/>
  <c r="C201" i="11"/>
  <c r="C278" i="11"/>
  <c r="N56" i="12"/>
  <c r="O57" i="12"/>
  <c r="O70" i="12"/>
  <c r="M56" i="12"/>
  <c r="M199" i="9"/>
  <c r="G289" i="10"/>
  <c r="I289" i="10" s="1"/>
  <c r="I290" i="10"/>
  <c r="O25" i="10"/>
  <c r="L30" i="10"/>
  <c r="C30" i="10" s="1"/>
  <c r="O48" i="10"/>
  <c r="C48" i="10" s="1"/>
  <c r="M70" i="10"/>
  <c r="M86" i="10"/>
  <c r="O86" i="10" s="1"/>
  <c r="M133" i="10"/>
  <c r="O133" i="10" s="1"/>
  <c r="G199" i="10"/>
  <c r="C274" i="10"/>
  <c r="G289" i="11"/>
  <c r="I289" i="11" s="1"/>
  <c r="I290" i="11"/>
  <c r="O290" i="11"/>
  <c r="M289" i="11"/>
  <c r="O289" i="11" s="1"/>
  <c r="C83" i="11"/>
  <c r="G78" i="11"/>
  <c r="G55" i="11" s="1"/>
  <c r="I86" i="11"/>
  <c r="C131" i="11"/>
  <c r="L133" i="11"/>
  <c r="C133" i="11" s="1"/>
  <c r="C154" i="11"/>
  <c r="F176" i="11"/>
  <c r="L177" i="11"/>
  <c r="J176" i="11"/>
  <c r="L176" i="11" s="1"/>
  <c r="E190" i="11"/>
  <c r="H233" i="11"/>
  <c r="C249" i="11"/>
  <c r="C255" i="11"/>
  <c r="C266" i="11"/>
  <c r="C274" i="11"/>
  <c r="C27" i="12"/>
  <c r="F70" i="12"/>
  <c r="D234" i="10"/>
  <c r="H234" i="10"/>
  <c r="H233" i="10" s="1"/>
  <c r="I241" i="10"/>
  <c r="C241" i="10" s="1"/>
  <c r="O255" i="10"/>
  <c r="C255" i="10" s="1"/>
  <c r="L262" i="10"/>
  <c r="C262" i="10" s="1"/>
  <c r="F272" i="10"/>
  <c r="J272" i="10"/>
  <c r="N272" i="10"/>
  <c r="N271" i="10" s="1"/>
  <c r="F284" i="10"/>
  <c r="C284" i="10" s="1"/>
  <c r="I25" i="11"/>
  <c r="C25" i="11" s="1"/>
  <c r="C290" i="11" s="1"/>
  <c r="C289" i="11" s="1"/>
  <c r="K30" i="11"/>
  <c r="I57" i="11"/>
  <c r="L58" i="11"/>
  <c r="C58" i="11" s="1"/>
  <c r="D70" i="11"/>
  <c r="H70" i="11"/>
  <c r="H56" i="11" s="1"/>
  <c r="O79" i="11"/>
  <c r="F80" i="11"/>
  <c r="C80" i="11" s="1"/>
  <c r="O87" i="11"/>
  <c r="C87" i="11" s="1"/>
  <c r="I125" i="11"/>
  <c r="C125" i="11" s="1"/>
  <c r="M133" i="11"/>
  <c r="O133" i="11" s="1"/>
  <c r="L134" i="11"/>
  <c r="F144" i="11"/>
  <c r="C144" i="11" s="1"/>
  <c r="J168" i="11"/>
  <c r="L168" i="11" s="1"/>
  <c r="C168" i="11" s="1"/>
  <c r="I169" i="11"/>
  <c r="C169" i="11" s="1"/>
  <c r="I177" i="11"/>
  <c r="M177" i="11"/>
  <c r="L178" i="11"/>
  <c r="C178" i="11" s="1"/>
  <c r="D190" i="11"/>
  <c r="F190" i="11" s="1"/>
  <c r="C190" i="11" s="1"/>
  <c r="O191" i="11"/>
  <c r="D194" i="11"/>
  <c r="F194" i="11" s="1"/>
  <c r="C194" i="11" s="1"/>
  <c r="O195" i="11"/>
  <c r="C195" i="11" s="1"/>
  <c r="D198" i="11"/>
  <c r="G199" i="11"/>
  <c r="O199" i="11"/>
  <c r="G207" i="11"/>
  <c r="I207" i="11" s="1"/>
  <c r="C207" i="11" s="1"/>
  <c r="F208" i="11"/>
  <c r="C208" i="11" s="1"/>
  <c r="L230" i="11"/>
  <c r="D234" i="11"/>
  <c r="L234" i="11"/>
  <c r="D254" i="11"/>
  <c r="F254" i="11" s="1"/>
  <c r="C254" i="11" s="1"/>
  <c r="O255" i="11"/>
  <c r="M261" i="11"/>
  <c r="O261" i="11" s="1"/>
  <c r="C261" i="11" s="1"/>
  <c r="L262" i="11"/>
  <c r="C262" i="11" s="1"/>
  <c r="G271" i="11"/>
  <c r="I271" i="11" s="1"/>
  <c r="F272" i="11"/>
  <c r="J272" i="11"/>
  <c r="F284" i="11"/>
  <c r="C284" i="11" s="1"/>
  <c r="D290" i="11"/>
  <c r="J24" i="12"/>
  <c r="L24" i="12" s="1"/>
  <c r="N24" i="12"/>
  <c r="I25" i="12"/>
  <c r="O290" i="12"/>
  <c r="M289" i="12"/>
  <c r="O289" i="12" s="1"/>
  <c r="J57" i="12"/>
  <c r="I58" i="12"/>
  <c r="F72" i="12"/>
  <c r="C72" i="12" s="1"/>
  <c r="N79" i="12"/>
  <c r="I80" i="12"/>
  <c r="C83" i="12"/>
  <c r="J86" i="12"/>
  <c r="L87" i="12"/>
  <c r="C87" i="12" s="1"/>
  <c r="C89" i="12"/>
  <c r="C90" i="12"/>
  <c r="C98" i="12"/>
  <c r="F168" i="12"/>
  <c r="C168" i="12" s="1"/>
  <c r="E197" i="12"/>
  <c r="G233" i="12"/>
  <c r="C241" i="12"/>
  <c r="C249" i="12"/>
  <c r="C255" i="12"/>
  <c r="C261" i="12"/>
  <c r="C291" i="12"/>
  <c r="C72" i="13"/>
  <c r="M78" i="13"/>
  <c r="O79" i="13"/>
  <c r="C98" i="13"/>
  <c r="C125" i="13"/>
  <c r="C131" i="13"/>
  <c r="C134" i="13"/>
  <c r="C144" i="13"/>
  <c r="C154" i="13"/>
  <c r="C178" i="13"/>
  <c r="O190" i="13"/>
  <c r="O199" i="13"/>
  <c r="F207" i="13"/>
  <c r="C208" i="13"/>
  <c r="E254" i="10"/>
  <c r="G24" i="11"/>
  <c r="I24" i="11" s="1"/>
  <c r="K24" i="11"/>
  <c r="L24" i="11" s="1"/>
  <c r="O48" i="11"/>
  <c r="C48" i="11" s="1"/>
  <c r="N57" i="11"/>
  <c r="M70" i="11"/>
  <c r="H79" i="11"/>
  <c r="E86" i="11"/>
  <c r="E78" i="11" s="1"/>
  <c r="E55" i="11" s="1"/>
  <c r="E54" i="11" s="1"/>
  <c r="G24" i="12"/>
  <c r="I24" i="12" s="1"/>
  <c r="K24" i="12"/>
  <c r="J289" i="12"/>
  <c r="L289" i="12" s="1"/>
  <c r="L290" i="12"/>
  <c r="L80" i="12"/>
  <c r="C119" i="12"/>
  <c r="O176" i="12"/>
  <c r="C266" i="12"/>
  <c r="C274" i="12"/>
  <c r="C58" i="13"/>
  <c r="N78" i="13"/>
  <c r="N55" i="13" s="1"/>
  <c r="G176" i="13"/>
  <c r="I176" i="13" s="1"/>
  <c r="I177" i="13"/>
  <c r="G289" i="12"/>
  <c r="I289" i="12" s="1"/>
  <c r="I290" i="12"/>
  <c r="K288" i="12"/>
  <c r="D176" i="12"/>
  <c r="F176" i="12" s="1"/>
  <c r="F177" i="12"/>
  <c r="O177" i="12"/>
  <c r="N176" i="12"/>
  <c r="I207" i="12"/>
  <c r="H198" i="12"/>
  <c r="E56" i="13"/>
  <c r="F57" i="13"/>
  <c r="C139" i="13"/>
  <c r="I168" i="13"/>
  <c r="M198" i="13"/>
  <c r="O207" i="13"/>
  <c r="K234" i="10"/>
  <c r="K233" i="10" s="1"/>
  <c r="E24" i="11"/>
  <c r="F24" i="11" s="1"/>
  <c r="C24" i="11" s="1"/>
  <c r="L25" i="11"/>
  <c r="K86" i="11"/>
  <c r="L86" i="11" s="1"/>
  <c r="J199" i="11"/>
  <c r="G234" i="11"/>
  <c r="M272" i="11"/>
  <c r="M24" i="12"/>
  <c r="O24" i="12" s="1"/>
  <c r="D289" i="12"/>
  <c r="F289" i="12" s="1"/>
  <c r="F290" i="12"/>
  <c r="L25" i="12"/>
  <c r="L30" i="12"/>
  <c r="C30" i="12" s="1"/>
  <c r="M79" i="12"/>
  <c r="O80" i="12"/>
  <c r="N86" i="12"/>
  <c r="O86" i="12" s="1"/>
  <c r="O87" i="12"/>
  <c r="C92" i="12"/>
  <c r="C115" i="12"/>
  <c r="I176" i="12"/>
  <c r="J176" i="12"/>
  <c r="L176" i="12" s="1"/>
  <c r="L177" i="12"/>
  <c r="C187" i="12"/>
  <c r="M190" i="12"/>
  <c r="O190" i="12" s="1"/>
  <c r="C190" i="12" s="1"/>
  <c r="C194" i="12"/>
  <c r="O198" i="12"/>
  <c r="D198" i="12"/>
  <c r="F207" i="12"/>
  <c r="J198" i="12"/>
  <c r="L207" i="12"/>
  <c r="C219" i="12"/>
  <c r="C236" i="12"/>
  <c r="C238" i="12"/>
  <c r="H233" i="12"/>
  <c r="H287" i="12" s="1"/>
  <c r="C262" i="12"/>
  <c r="F271" i="12"/>
  <c r="F272" i="12"/>
  <c r="E287" i="12"/>
  <c r="I57" i="13"/>
  <c r="K56" i="13"/>
  <c r="H78" i="13"/>
  <c r="E78" i="13"/>
  <c r="C83" i="13"/>
  <c r="C87" i="13"/>
  <c r="L86" i="13"/>
  <c r="C106" i="13"/>
  <c r="C119" i="13"/>
  <c r="C163" i="13"/>
  <c r="C169" i="13"/>
  <c r="C187" i="13"/>
  <c r="C195" i="13"/>
  <c r="D134" i="12"/>
  <c r="L169" i="12"/>
  <c r="O178" i="12"/>
  <c r="F191" i="12"/>
  <c r="C191" i="12" s="1"/>
  <c r="F195" i="12"/>
  <c r="C195" i="12" s="1"/>
  <c r="F220" i="12"/>
  <c r="C220" i="12" s="1"/>
  <c r="D234" i="12"/>
  <c r="D254" i="12"/>
  <c r="F254" i="12" s="1"/>
  <c r="C254" i="12" s="1"/>
  <c r="H254" i="12"/>
  <c r="I254" i="12" s="1"/>
  <c r="M261" i="12"/>
  <c r="O261" i="12" s="1"/>
  <c r="G271" i="12"/>
  <c r="I271" i="12" s="1"/>
  <c r="K287" i="12"/>
  <c r="N24" i="13"/>
  <c r="O24" i="13" s="1"/>
  <c r="I25" i="13"/>
  <c r="C25" i="13" s="1"/>
  <c r="M289" i="13"/>
  <c r="O289" i="13" s="1"/>
  <c r="O290" i="13"/>
  <c r="J56" i="13"/>
  <c r="M57" i="13"/>
  <c r="D78" i="13"/>
  <c r="F78" i="13" s="1"/>
  <c r="G79" i="13"/>
  <c r="K79" i="13"/>
  <c r="D86" i="13"/>
  <c r="F86" i="13" s="1"/>
  <c r="M133" i="13"/>
  <c r="O133" i="13" s="1"/>
  <c r="J168" i="13"/>
  <c r="L168" i="13" s="1"/>
  <c r="C168" i="13" s="1"/>
  <c r="N168" i="13"/>
  <c r="O168" i="13" s="1"/>
  <c r="J176" i="13"/>
  <c r="L176" i="13" s="1"/>
  <c r="E177" i="13"/>
  <c r="M177" i="13"/>
  <c r="D194" i="13"/>
  <c r="F194" i="13" s="1"/>
  <c r="H194" i="13"/>
  <c r="I194" i="13" s="1"/>
  <c r="D198" i="13"/>
  <c r="G199" i="13"/>
  <c r="G207" i="13"/>
  <c r="I207" i="13" s="1"/>
  <c r="K207" i="13"/>
  <c r="L207" i="13" s="1"/>
  <c r="C217" i="13"/>
  <c r="C218" i="13"/>
  <c r="C221" i="13"/>
  <c r="C222" i="13"/>
  <c r="C229" i="13"/>
  <c r="F230" i="13"/>
  <c r="C230" i="13" s="1"/>
  <c r="H234" i="13"/>
  <c r="H233" i="13" s="1"/>
  <c r="H197" i="13" s="1"/>
  <c r="C249" i="13"/>
  <c r="C46" i="14"/>
  <c r="C115" i="14"/>
  <c r="C178" i="14"/>
  <c r="J176" i="14"/>
  <c r="J133" i="12"/>
  <c r="L133" i="12" s="1"/>
  <c r="I134" i="12"/>
  <c r="I169" i="12"/>
  <c r="C169" i="12" s="1"/>
  <c r="I177" i="12"/>
  <c r="L178" i="12"/>
  <c r="C178" i="12" s="1"/>
  <c r="O191" i="12"/>
  <c r="O195" i="12"/>
  <c r="G199" i="12"/>
  <c r="O199" i="12"/>
  <c r="F208" i="12"/>
  <c r="C208" i="12" s="1"/>
  <c r="I234" i="12"/>
  <c r="J289" i="13"/>
  <c r="L289" i="13" s="1"/>
  <c r="L290" i="13"/>
  <c r="N234" i="13"/>
  <c r="N233" i="13" s="1"/>
  <c r="N197" i="13" s="1"/>
  <c r="O236" i="13"/>
  <c r="N78" i="14"/>
  <c r="N55" i="14" s="1"/>
  <c r="N54" i="14" s="1"/>
  <c r="N53" i="14" s="1"/>
  <c r="J234" i="12"/>
  <c r="D24" i="13"/>
  <c r="F24" i="13" s="1"/>
  <c r="H24" i="13"/>
  <c r="I24" i="13" s="1"/>
  <c r="G289" i="13"/>
  <c r="I289" i="13" s="1"/>
  <c r="I290" i="13"/>
  <c r="O25" i="13"/>
  <c r="L92" i="13"/>
  <c r="C92" i="13" s="1"/>
  <c r="O201" i="13"/>
  <c r="C201" i="13" s="1"/>
  <c r="C214" i="13"/>
  <c r="C225" i="13"/>
  <c r="C226" i="13"/>
  <c r="L236" i="13"/>
  <c r="C236" i="13" s="1"/>
  <c r="J234" i="13"/>
  <c r="C238" i="13"/>
  <c r="C83" i="14"/>
  <c r="C119" i="14"/>
  <c r="C125" i="14"/>
  <c r="C134" i="14"/>
  <c r="C147" i="14"/>
  <c r="C154" i="14"/>
  <c r="H190" i="14"/>
  <c r="M272" i="12"/>
  <c r="F290" i="13"/>
  <c r="D289" i="13"/>
  <c r="F289" i="13" s="1"/>
  <c r="L25" i="13"/>
  <c r="J30" i="13"/>
  <c r="G70" i="13"/>
  <c r="I70" i="13" s="1"/>
  <c r="C70" i="13" s="1"/>
  <c r="G86" i="13"/>
  <c r="I86" i="13" s="1"/>
  <c r="D133" i="13"/>
  <c r="F133" i="13" s="1"/>
  <c r="J199" i="13"/>
  <c r="E234" i="13"/>
  <c r="E233" i="13" s="1"/>
  <c r="E197" i="13" s="1"/>
  <c r="O234" i="13"/>
  <c r="C255" i="13"/>
  <c r="C291" i="13"/>
  <c r="H56" i="14"/>
  <c r="C58" i="14"/>
  <c r="C80" i="14"/>
  <c r="C87" i="14"/>
  <c r="C106" i="14"/>
  <c r="C131" i="14"/>
  <c r="C144" i="14"/>
  <c r="C163" i="14"/>
  <c r="G234" i="13"/>
  <c r="G254" i="13"/>
  <c r="I254" i="13" s="1"/>
  <c r="C254" i="13" s="1"/>
  <c r="K254" i="13"/>
  <c r="L254" i="13" s="1"/>
  <c r="D261" i="13"/>
  <c r="F261" i="13" s="1"/>
  <c r="C261" i="13" s="1"/>
  <c r="H261" i="13"/>
  <c r="I261" i="13" s="1"/>
  <c r="J271" i="13"/>
  <c r="L271" i="13" s="1"/>
  <c r="M272" i="13"/>
  <c r="I284" i="13"/>
  <c r="C284" i="13" s="1"/>
  <c r="E24" i="14"/>
  <c r="F24" i="14" s="1"/>
  <c r="M24" i="14"/>
  <c r="O24" i="14" s="1"/>
  <c r="F290" i="14"/>
  <c r="D289" i="14"/>
  <c r="F289" i="14" s="1"/>
  <c r="L25" i="14"/>
  <c r="D56" i="14"/>
  <c r="G57" i="14"/>
  <c r="K57" i="14"/>
  <c r="F72" i="14"/>
  <c r="C72" i="14" s="1"/>
  <c r="E79" i="14"/>
  <c r="M79" i="14"/>
  <c r="J86" i="14"/>
  <c r="L86" i="14" s="1"/>
  <c r="C86" i="14" s="1"/>
  <c r="N86" i="14"/>
  <c r="G133" i="14"/>
  <c r="K133" i="14"/>
  <c r="K78" i="14" s="1"/>
  <c r="D168" i="14"/>
  <c r="H168" i="14"/>
  <c r="H78" i="14" s="1"/>
  <c r="D176" i="14"/>
  <c r="F176" i="14" s="1"/>
  <c r="G177" i="14"/>
  <c r="K177" i="14"/>
  <c r="K176" i="14" s="1"/>
  <c r="I187" i="14"/>
  <c r="C187" i="14" s="1"/>
  <c r="I191" i="14"/>
  <c r="C191" i="14" s="1"/>
  <c r="O201" i="14"/>
  <c r="M233" i="14"/>
  <c r="O233" i="14" s="1"/>
  <c r="C236" i="14"/>
  <c r="C241" i="14"/>
  <c r="C249" i="14"/>
  <c r="C291" i="14"/>
  <c r="M289" i="14"/>
  <c r="O289" i="14" s="1"/>
  <c r="O290" i="14"/>
  <c r="C195" i="14"/>
  <c r="K197" i="14"/>
  <c r="I274" i="13"/>
  <c r="C274" i="13" s="1"/>
  <c r="F25" i="14"/>
  <c r="J289" i="14"/>
  <c r="L289" i="14" s="1"/>
  <c r="L290" i="14"/>
  <c r="N288" i="14"/>
  <c r="G70" i="14"/>
  <c r="I70" i="14" s="1"/>
  <c r="C70" i="14" s="1"/>
  <c r="K70" i="14"/>
  <c r="L70" i="14" s="1"/>
  <c r="F92" i="14"/>
  <c r="C92" i="14" s="1"/>
  <c r="O139" i="14"/>
  <c r="C139" i="14" s="1"/>
  <c r="D198" i="14"/>
  <c r="F199" i="14"/>
  <c r="L201" i="14"/>
  <c r="C201" i="14" s="1"/>
  <c r="J199" i="14"/>
  <c r="O207" i="14"/>
  <c r="D272" i="13"/>
  <c r="G289" i="14"/>
  <c r="I289" i="14" s="1"/>
  <c r="I290" i="14"/>
  <c r="O25" i="14"/>
  <c r="L30" i="14"/>
  <c r="C30" i="14" s="1"/>
  <c r="O48" i="14"/>
  <c r="C48" i="14" s="1"/>
  <c r="M86" i="14"/>
  <c r="O86" i="14" s="1"/>
  <c r="J133" i="14"/>
  <c r="L133" i="14" s="1"/>
  <c r="K190" i="14"/>
  <c r="L190" i="14" s="1"/>
  <c r="I195" i="14"/>
  <c r="I199" i="14"/>
  <c r="C207" i="14"/>
  <c r="H233" i="14"/>
  <c r="H287" i="14" s="1"/>
  <c r="K233" i="14"/>
  <c r="I271" i="14"/>
  <c r="N287" i="14"/>
  <c r="G194" i="14"/>
  <c r="I194" i="14" s="1"/>
  <c r="C194" i="14" s="1"/>
  <c r="G198" i="14"/>
  <c r="J207" i="14"/>
  <c r="L207" i="14" s="1"/>
  <c r="I208" i="14"/>
  <c r="C208" i="14" s="1"/>
  <c r="O230" i="14"/>
  <c r="C230" i="14" s="1"/>
  <c r="G234" i="14"/>
  <c r="O234" i="14"/>
  <c r="G254" i="14"/>
  <c r="I254" i="14" s="1"/>
  <c r="C254" i="14" s="1"/>
  <c r="F255" i="14"/>
  <c r="C255" i="14" s="1"/>
  <c r="D261" i="14"/>
  <c r="F261" i="14" s="1"/>
  <c r="C261" i="14" s="1"/>
  <c r="O262" i="14"/>
  <c r="C262" i="14" s="1"/>
  <c r="J271" i="14"/>
  <c r="L271" i="14" s="1"/>
  <c r="I272" i="14"/>
  <c r="M272" i="14"/>
  <c r="I284" i="14"/>
  <c r="C284" i="14" s="1"/>
  <c r="E24" i="15"/>
  <c r="M24" i="15"/>
  <c r="O24" i="15" s="1"/>
  <c r="D289" i="15"/>
  <c r="F289" i="15" s="1"/>
  <c r="F290" i="15"/>
  <c r="L25" i="15"/>
  <c r="J30" i="15"/>
  <c r="F57" i="15"/>
  <c r="G57" i="15"/>
  <c r="I58" i="15"/>
  <c r="C58" i="15" s="1"/>
  <c r="D78" i="15"/>
  <c r="C80" i="15"/>
  <c r="C83" i="15"/>
  <c r="C98" i="15"/>
  <c r="C115" i="15"/>
  <c r="C144" i="15"/>
  <c r="C182" i="15"/>
  <c r="O198" i="15"/>
  <c r="O199" i="15"/>
  <c r="C207" i="15"/>
  <c r="J271" i="15"/>
  <c r="L271" i="15" s="1"/>
  <c r="C271" i="15" s="1"/>
  <c r="L272" i="15"/>
  <c r="C272" i="15" s="1"/>
  <c r="M289" i="15"/>
  <c r="O289" i="15" s="1"/>
  <c r="O290" i="15"/>
  <c r="I61" i="15"/>
  <c r="H78" i="15"/>
  <c r="H55" i="15" s="1"/>
  <c r="F79" i="15"/>
  <c r="C79" i="15" s="1"/>
  <c r="C168" i="15"/>
  <c r="C249" i="15"/>
  <c r="L290" i="15"/>
  <c r="J289" i="15"/>
  <c r="L289" i="15" s="1"/>
  <c r="G78" i="15"/>
  <c r="I79" i="15"/>
  <c r="M199" i="14"/>
  <c r="J234" i="14"/>
  <c r="D272" i="14"/>
  <c r="D24" i="15"/>
  <c r="F24" i="15" s="1"/>
  <c r="H24" i="15"/>
  <c r="I24" i="15" s="1"/>
  <c r="G289" i="15"/>
  <c r="I289" i="15" s="1"/>
  <c r="I290" i="15"/>
  <c r="O25" i="15"/>
  <c r="C25" i="15" s="1"/>
  <c r="C290" i="15" s="1"/>
  <c r="C289" i="15" s="1"/>
  <c r="O48" i="15"/>
  <c r="C48" i="15" s="1"/>
  <c r="C59" i="15"/>
  <c r="C61" i="15"/>
  <c r="O79" i="15"/>
  <c r="C163" i="15"/>
  <c r="C169" i="15"/>
  <c r="C238" i="15"/>
  <c r="C255" i="15"/>
  <c r="C266" i="15"/>
  <c r="E57" i="15"/>
  <c r="E56" i="15" s="1"/>
  <c r="D70" i="15"/>
  <c r="F70" i="15" s="1"/>
  <c r="K79" i="15"/>
  <c r="K78" i="15" s="1"/>
  <c r="K55" i="15" s="1"/>
  <c r="H86" i="15"/>
  <c r="I86" i="15" s="1"/>
  <c r="C86" i="15" s="1"/>
  <c r="E133" i="15"/>
  <c r="F133" i="15" s="1"/>
  <c r="M133" i="15"/>
  <c r="O133" i="15" s="1"/>
  <c r="J168" i="15"/>
  <c r="L168" i="15" s="1"/>
  <c r="N168" i="15"/>
  <c r="O168" i="15" s="1"/>
  <c r="J176" i="15"/>
  <c r="L176" i="15" s="1"/>
  <c r="E177" i="15"/>
  <c r="M177" i="15"/>
  <c r="H190" i="15"/>
  <c r="I190" i="15" s="1"/>
  <c r="D194" i="15"/>
  <c r="F194" i="15" s="1"/>
  <c r="C194" i="15" s="1"/>
  <c r="H194" i="15"/>
  <c r="I194" i="15" s="1"/>
  <c r="D198" i="15"/>
  <c r="G199" i="15"/>
  <c r="G207" i="15"/>
  <c r="I207" i="15" s="1"/>
  <c r="K207" i="15"/>
  <c r="L207" i="15" s="1"/>
  <c r="D234" i="15"/>
  <c r="D254" i="15"/>
  <c r="F254" i="15" s="1"/>
  <c r="H254" i="15"/>
  <c r="I254" i="15" s="1"/>
  <c r="E261" i="15"/>
  <c r="F261" i="15" s="1"/>
  <c r="M261" i="15"/>
  <c r="O261" i="15" s="1"/>
  <c r="G271" i="15"/>
  <c r="I271" i="15" s="1"/>
  <c r="C46" i="16"/>
  <c r="E56" i="16"/>
  <c r="F57" i="16"/>
  <c r="F79" i="16"/>
  <c r="C87" i="16"/>
  <c r="C98" i="16"/>
  <c r="C119" i="16"/>
  <c r="C169" i="16"/>
  <c r="M70" i="15"/>
  <c r="L79" i="15"/>
  <c r="O80" i="15"/>
  <c r="L87" i="15"/>
  <c r="C87" i="15" s="1"/>
  <c r="O190" i="16"/>
  <c r="H197" i="16"/>
  <c r="I198" i="16"/>
  <c r="O201" i="15"/>
  <c r="C201" i="15" s="1"/>
  <c r="J234" i="15"/>
  <c r="N234" i="15"/>
  <c r="N233" i="15" s="1"/>
  <c r="L236" i="15"/>
  <c r="C236" i="15" s="1"/>
  <c r="C284" i="15"/>
  <c r="E78" i="16"/>
  <c r="K78" i="16"/>
  <c r="L79" i="16"/>
  <c r="C115" i="16"/>
  <c r="C147" i="16"/>
  <c r="G176" i="16"/>
  <c r="I176" i="16" s="1"/>
  <c r="I177" i="16"/>
  <c r="C191" i="16"/>
  <c r="N190" i="16"/>
  <c r="E197" i="16"/>
  <c r="J199" i="15"/>
  <c r="G234" i="15"/>
  <c r="C282" i="15"/>
  <c r="C58" i="16"/>
  <c r="C61" i="16"/>
  <c r="K55" i="16"/>
  <c r="C106" i="16"/>
  <c r="I133" i="16"/>
  <c r="I168" i="16"/>
  <c r="C182" i="16"/>
  <c r="O194" i="16"/>
  <c r="K198" i="16"/>
  <c r="K24" i="16"/>
  <c r="F25" i="16"/>
  <c r="C25" i="16" s="1"/>
  <c r="C290" i="16" s="1"/>
  <c r="C289" i="16" s="1"/>
  <c r="J289" i="16"/>
  <c r="L289" i="16" s="1"/>
  <c r="L290" i="16"/>
  <c r="J56" i="16"/>
  <c r="M57" i="16"/>
  <c r="G79" i="16"/>
  <c r="F80" i="16"/>
  <c r="C80" i="16" s="1"/>
  <c r="D86" i="16"/>
  <c r="F86" i="16" s="1"/>
  <c r="E133" i="16"/>
  <c r="M133" i="16"/>
  <c r="J168" i="16"/>
  <c r="N168" i="16"/>
  <c r="J176" i="16"/>
  <c r="L176" i="16" s="1"/>
  <c r="E177" i="16"/>
  <c r="M177" i="16"/>
  <c r="D194" i="16"/>
  <c r="F194" i="16" s="1"/>
  <c r="H194" i="16"/>
  <c r="I194" i="16" s="1"/>
  <c r="D199" i="16"/>
  <c r="C216" i="16"/>
  <c r="C220" i="16"/>
  <c r="C228" i="16"/>
  <c r="D207" i="16"/>
  <c r="F207" i="16" s="1"/>
  <c r="F230" i="16"/>
  <c r="C230" i="16" s="1"/>
  <c r="C232" i="16"/>
  <c r="C249" i="16"/>
  <c r="C282" i="16"/>
  <c r="L24" i="17"/>
  <c r="I290" i="16"/>
  <c r="G289" i="16"/>
  <c r="I289" i="16" s="1"/>
  <c r="O201" i="16"/>
  <c r="C201" i="16" s="1"/>
  <c r="M199" i="16"/>
  <c r="O208" i="16"/>
  <c r="M207" i="16"/>
  <c r="O207" i="16" s="1"/>
  <c r="K233" i="16"/>
  <c r="K287" i="16" s="1"/>
  <c r="O236" i="16"/>
  <c r="M234" i="16"/>
  <c r="E24" i="16"/>
  <c r="F24" i="16" s="1"/>
  <c r="M24" i="16"/>
  <c r="O24" i="16" s="1"/>
  <c r="D289" i="16"/>
  <c r="F289" i="16" s="1"/>
  <c r="F290" i="16"/>
  <c r="L25" i="16"/>
  <c r="I139" i="16"/>
  <c r="C139" i="16" s="1"/>
  <c r="J198" i="16"/>
  <c r="I199" i="16"/>
  <c r="L199" i="16"/>
  <c r="C200" i="16"/>
  <c r="C204" i="16"/>
  <c r="K207" i="16"/>
  <c r="L207" i="16" s="1"/>
  <c r="C212" i="16"/>
  <c r="O219" i="16"/>
  <c r="C219" i="16" s="1"/>
  <c r="D234" i="16"/>
  <c r="C274" i="16"/>
  <c r="I25" i="16"/>
  <c r="M289" i="16"/>
  <c r="O289" i="16" s="1"/>
  <c r="O290" i="16"/>
  <c r="J30" i="16"/>
  <c r="G70" i="16"/>
  <c r="G86" i="16"/>
  <c r="I86" i="16" s="1"/>
  <c r="D133" i="16"/>
  <c r="F133" i="16" s="1"/>
  <c r="N198" i="16"/>
  <c r="C208" i="16"/>
  <c r="I234" i="16"/>
  <c r="G233" i="16"/>
  <c r="I233" i="16" s="1"/>
  <c r="F236" i="16"/>
  <c r="L236" i="16"/>
  <c r="J234" i="16"/>
  <c r="C255" i="16"/>
  <c r="C278" i="16"/>
  <c r="J254" i="16"/>
  <c r="L254" i="16" s="1"/>
  <c r="C254" i="16" s="1"/>
  <c r="N254" i="16"/>
  <c r="O254" i="16" s="1"/>
  <c r="G261" i="16"/>
  <c r="I261" i="16" s="1"/>
  <c r="C261" i="16" s="1"/>
  <c r="K261" i="16"/>
  <c r="L261" i="16" s="1"/>
  <c r="M271" i="16"/>
  <c r="O271" i="16" s="1"/>
  <c r="D272" i="16"/>
  <c r="D24" i="17"/>
  <c r="F24" i="17" s="1"/>
  <c r="C24" i="17" s="1"/>
  <c r="H24" i="17"/>
  <c r="I24" i="17" s="1"/>
  <c r="G289" i="17"/>
  <c r="I289" i="17" s="1"/>
  <c r="I290" i="17"/>
  <c r="O25" i="17"/>
  <c r="L35" i="17"/>
  <c r="C35" i="17" s="1"/>
  <c r="E56" i="17"/>
  <c r="C58" i="17"/>
  <c r="F79" i="17"/>
  <c r="C80" i="17"/>
  <c r="O86" i="17"/>
  <c r="L133" i="17"/>
  <c r="C139" i="17"/>
  <c r="D289" i="17"/>
  <c r="F289" i="17" s="1"/>
  <c r="F290" i="17"/>
  <c r="L30" i="17"/>
  <c r="C30" i="17" s="1"/>
  <c r="E78" i="17"/>
  <c r="E287" i="17" s="1"/>
  <c r="L274" i="16"/>
  <c r="I25" i="17"/>
  <c r="M289" i="17"/>
  <c r="O289" i="17" s="1"/>
  <c r="O290" i="17"/>
  <c r="O48" i="17"/>
  <c r="C48" i="17" s="1"/>
  <c r="L56" i="17"/>
  <c r="C61" i="17"/>
  <c r="J78" i="17"/>
  <c r="J55" i="17" s="1"/>
  <c r="M78" i="17"/>
  <c r="O78" i="17" s="1"/>
  <c r="O79" i="17"/>
  <c r="C125" i="17"/>
  <c r="C131" i="17"/>
  <c r="G272" i="16"/>
  <c r="K24" i="17"/>
  <c r="F25" i="17"/>
  <c r="L290" i="17"/>
  <c r="J289" i="17"/>
  <c r="L289" i="17" s="1"/>
  <c r="N78" i="17"/>
  <c r="N55" i="17" s="1"/>
  <c r="N54" i="17" s="1"/>
  <c r="C115" i="17"/>
  <c r="C134" i="17"/>
  <c r="C147" i="17"/>
  <c r="M56" i="17"/>
  <c r="D57" i="17"/>
  <c r="H57" i="17"/>
  <c r="D72" i="17"/>
  <c r="D78" i="17"/>
  <c r="F78" i="17" s="1"/>
  <c r="G79" i="17"/>
  <c r="K79" i="17"/>
  <c r="D86" i="17"/>
  <c r="F86" i="17" s="1"/>
  <c r="H86" i="17"/>
  <c r="H78" i="17" s="1"/>
  <c r="F93" i="17"/>
  <c r="C93" i="17" s="1"/>
  <c r="E133" i="17"/>
  <c r="M133" i="17"/>
  <c r="O133" i="17" s="1"/>
  <c r="C182" i="17"/>
  <c r="C190" i="17"/>
  <c r="C191" i="17"/>
  <c r="C195" i="17"/>
  <c r="C207" i="17"/>
  <c r="C219" i="17"/>
  <c r="C230" i="17"/>
  <c r="C233" i="17"/>
  <c r="C234" i="17"/>
  <c r="C254" i="17"/>
  <c r="C255" i="17"/>
  <c r="J287" i="17"/>
  <c r="G121" i="18"/>
  <c r="M70" i="17"/>
  <c r="O70" i="17" s="1"/>
  <c r="G133" i="17"/>
  <c r="I133" i="17" s="1"/>
  <c r="K133" i="17"/>
  <c r="I139" i="17"/>
  <c r="C187" i="17"/>
  <c r="C197" i="17"/>
  <c r="C199" i="17"/>
  <c r="C236" i="17"/>
  <c r="G86" i="17"/>
  <c r="D133" i="17"/>
  <c r="F133" i="17" s="1"/>
  <c r="C133" i="17" s="1"/>
  <c r="C168" i="17"/>
  <c r="C169" i="17"/>
  <c r="D176" i="17"/>
  <c r="F176" i="17" s="1"/>
  <c r="C176" i="17" s="1"/>
  <c r="F177" i="17"/>
  <c r="C177" i="17" s="1"/>
  <c r="C194" i="17"/>
  <c r="C208" i="17"/>
  <c r="C238" i="17"/>
  <c r="C261" i="17"/>
  <c r="C262" i="17"/>
  <c r="C282" i="17"/>
  <c r="N287" i="17"/>
  <c r="G35" i="18"/>
  <c r="O284" i="17"/>
  <c r="E84" i="18"/>
  <c r="I178" i="17"/>
  <c r="L284" i="17"/>
  <c r="O177" i="17"/>
  <c r="F178" i="17"/>
  <c r="I284" i="17"/>
  <c r="C284" i="17" s="1"/>
  <c r="N54" i="13" l="1"/>
  <c r="E287" i="11"/>
  <c r="K53" i="9"/>
  <c r="K288" i="9"/>
  <c r="J54" i="17"/>
  <c r="N53" i="17"/>
  <c r="N288" i="17"/>
  <c r="C290" i="13"/>
  <c r="C289" i="13" s="1"/>
  <c r="E288" i="11"/>
  <c r="E53" i="11"/>
  <c r="M287" i="17"/>
  <c r="O287" i="17" s="1"/>
  <c r="G78" i="17"/>
  <c r="I79" i="17"/>
  <c r="F57" i="17"/>
  <c r="D271" i="16"/>
  <c r="F272" i="16"/>
  <c r="C236" i="16"/>
  <c r="N197" i="16"/>
  <c r="N233" i="16"/>
  <c r="N287" i="16" s="1"/>
  <c r="C207" i="16"/>
  <c r="F199" i="16"/>
  <c r="D198" i="16"/>
  <c r="D190" i="16"/>
  <c r="F190" i="16" s="1"/>
  <c r="N78" i="16"/>
  <c r="N55" i="16" s="1"/>
  <c r="O168" i="16"/>
  <c r="C86" i="16"/>
  <c r="M56" i="16"/>
  <c r="O57" i="16"/>
  <c r="G233" i="15"/>
  <c r="I234" i="15"/>
  <c r="C57" i="16"/>
  <c r="C254" i="15"/>
  <c r="M176" i="15"/>
  <c r="O176" i="15" s="1"/>
  <c r="O177" i="15"/>
  <c r="N78" i="15"/>
  <c r="N55" i="15" s="1"/>
  <c r="J78" i="15"/>
  <c r="E78" i="15"/>
  <c r="H233" i="15"/>
  <c r="I57" i="15"/>
  <c r="G56" i="15"/>
  <c r="D233" i="14"/>
  <c r="F233" i="14" s="1"/>
  <c r="I198" i="14"/>
  <c r="J78" i="14"/>
  <c r="F56" i="14"/>
  <c r="G233" i="13"/>
  <c r="I234" i="13"/>
  <c r="H55" i="14"/>
  <c r="C133" i="13"/>
  <c r="L30" i="13"/>
  <c r="C30" i="13" s="1"/>
  <c r="M271" i="12"/>
  <c r="O272" i="12"/>
  <c r="F234" i="13"/>
  <c r="I168" i="14"/>
  <c r="F198" i="13"/>
  <c r="D190" i="13"/>
  <c r="F190" i="13" s="1"/>
  <c r="K78" i="13"/>
  <c r="L79" i="13"/>
  <c r="L56" i="13"/>
  <c r="K55" i="13"/>
  <c r="F198" i="12"/>
  <c r="J198" i="11"/>
  <c r="L199" i="11"/>
  <c r="D55" i="13"/>
  <c r="O70" i="11"/>
  <c r="M56" i="11"/>
  <c r="C207" i="13"/>
  <c r="C80" i="12"/>
  <c r="J56" i="12"/>
  <c r="L57" i="12"/>
  <c r="G198" i="11"/>
  <c r="I199" i="11"/>
  <c r="O271" i="10"/>
  <c r="L234" i="10"/>
  <c r="C70" i="12"/>
  <c r="O70" i="10"/>
  <c r="M56" i="10"/>
  <c r="O56" i="12"/>
  <c r="I234" i="10"/>
  <c r="K78" i="11"/>
  <c r="E54" i="12"/>
  <c r="E190" i="10"/>
  <c r="G56" i="10"/>
  <c r="I57" i="10"/>
  <c r="C57" i="10" s="1"/>
  <c r="D197" i="9"/>
  <c r="F197" i="9" s="1"/>
  <c r="J78" i="9"/>
  <c r="L78" i="9" s="1"/>
  <c r="L79" i="9"/>
  <c r="H198" i="10"/>
  <c r="L56" i="9"/>
  <c r="J55" i="9"/>
  <c r="K78" i="10"/>
  <c r="K287" i="10" s="1"/>
  <c r="C57" i="9"/>
  <c r="G271" i="16"/>
  <c r="I272" i="16"/>
  <c r="J24" i="16"/>
  <c r="L24" i="16" s="1"/>
  <c r="L30" i="16"/>
  <c r="C30" i="16" s="1"/>
  <c r="F234" i="16"/>
  <c r="D233" i="16"/>
  <c r="F233" i="16" s="1"/>
  <c r="L198" i="16"/>
  <c r="M198" i="16"/>
  <c r="O199" i="16"/>
  <c r="M176" i="16"/>
  <c r="O176" i="16" s="1"/>
  <c r="O177" i="16"/>
  <c r="L168" i="16"/>
  <c r="C168" i="16" s="1"/>
  <c r="J78" i="16"/>
  <c r="L78" i="16" s="1"/>
  <c r="J55" i="16"/>
  <c r="L56" i="16"/>
  <c r="J198" i="15"/>
  <c r="L199" i="15"/>
  <c r="O70" i="15"/>
  <c r="M56" i="15"/>
  <c r="D233" i="15"/>
  <c r="F234" i="15"/>
  <c r="G198" i="15"/>
  <c r="I199" i="15"/>
  <c r="C199" i="15" s="1"/>
  <c r="E176" i="15"/>
  <c r="F176" i="15" s="1"/>
  <c r="C176" i="15" s="1"/>
  <c r="F177" i="15"/>
  <c r="C177" i="15" s="1"/>
  <c r="C70" i="15"/>
  <c r="D271" i="14"/>
  <c r="D197" i="14" s="1"/>
  <c r="F197" i="14" s="1"/>
  <c r="F272" i="14"/>
  <c r="N197" i="15"/>
  <c r="O234" i="15"/>
  <c r="C57" i="15"/>
  <c r="D271" i="13"/>
  <c r="F272" i="13"/>
  <c r="J198" i="14"/>
  <c r="L199" i="14"/>
  <c r="C199" i="14" s="1"/>
  <c r="F198" i="14"/>
  <c r="H197" i="14"/>
  <c r="F168" i="14"/>
  <c r="C168" i="14" s="1"/>
  <c r="D78" i="14"/>
  <c r="J233" i="13"/>
  <c r="L234" i="13"/>
  <c r="I199" i="12"/>
  <c r="C199" i="12" s="1"/>
  <c r="G198" i="12"/>
  <c r="L177" i="14"/>
  <c r="M176" i="13"/>
  <c r="O176" i="13" s="1"/>
  <c r="O177" i="13"/>
  <c r="G78" i="13"/>
  <c r="I78" i="13" s="1"/>
  <c r="I79" i="13"/>
  <c r="C79" i="13" s="1"/>
  <c r="D133" i="12"/>
  <c r="F134" i="12"/>
  <c r="C134" i="12" s="1"/>
  <c r="H197" i="12"/>
  <c r="H54" i="12" s="1"/>
  <c r="C177" i="12"/>
  <c r="O57" i="11"/>
  <c r="C57" i="11" s="1"/>
  <c r="N56" i="11"/>
  <c r="K198" i="13"/>
  <c r="O78" i="13"/>
  <c r="I233" i="12"/>
  <c r="N78" i="12"/>
  <c r="N287" i="12" s="1"/>
  <c r="F198" i="11"/>
  <c r="G198" i="10"/>
  <c r="I199" i="10"/>
  <c r="C86" i="11"/>
  <c r="I233" i="10"/>
  <c r="G55" i="12"/>
  <c r="I56" i="12"/>
  <c r="N176" i="10"/>
  <c r="N287" i="10" s="1"/>
  <c r="O177" i="10"/>
  <c r="D55" i="10"/>
  <c r="F56" i="10"/>
  <c r="I194" i="9"/>
  <c r="C194" i="9" s="1"/>
  <c r="G190" i="9"/>
  <c r="I190" i="9" s="1"/>
  <c r="C190" i="9" s="1"/>
  <c r="N197" i="10"/>
  <c r="C79" i="9"/>
  <c r="K197" i="10"/>
  <c r="D55" i="9"/>
  <c r="F56" i="9"/>
  <c r="C178" i="17"/>
  <c r="F72" i="17"/>
  <c r="C72" i="17" s="1"/>
  <c r="D70" i="17"/>
  <c r="F70" i="17" s="1"/>
  <c r="C70" i="17" s="1"/>
  <c r="C290" i="17"/>
  <c r="J233" i="16"/>
  <c r="J197" i="16" s="1"/>
  <c r="L197" i="16" s="1"/>
  <c r="L234" i="16"/>
  <c r="C194" i="16"/>
  <c r="E176" i="16"/>
  <c r="E55" i="16" s="1"/>
  <c r="E54" i="16" s="1"/>
  <c r="F177" i="16"/>
  <c r="C177" i="16" s="1"/>
  <c r="O133" i="16"/>
  <c r="C133" i="16" s="1"/>
  <c r="M78" i="16"/>
  <c r="O78" i="16" s="1"/>
  <c r="G78" i="16"/>
  <c r="I78" i="16" s="1"/>
  <c r="I79" i="16"/>
  <c r="F56" i="16"/>
  <c r="J233" i="15"/>
  <c r="L233" i="15" s="1"/>
  <c r="L234" i="15"/>
  <c r="C261" i="15"/>
  <c r="M233" i="15"/>
  <c r="D197" i="15"/>
  <c r="F198" i="15"/>
  <c r="C133" i="15"/>
  <c r="E55" i="15"/>
  <c r="J233" i="14"/>
  <c r="L234" i="14"/>
  <c r="F78" i="15"/>
  <c r="D56" i="15"/>
  <c r="C25" i="14"/>
  <c r="C290" i="14" s="1"/>
  <c r="C289" i="14" s="1"/>
  <c r="K287" i="14"/>
  <c r="G190" i="14"/>
  <c r="I190" i="14" s="1"/>
  <c r="C190" i="14" s="1"/>
  <c r="G176" i="14"/>
  <c r="I176" i="14" s="1"/>
  <c r="I177" i="14"/>
  <c r="C177" i="14" s="1"/>
  <c r="M78" i="14"/>
  <c r="O79" i="14"/>
  <c r="K56" i="14"/>
  <c r="L57" i="14"/>
  <c r="C24" i="14"/>
  <c r="M271" i="13"/>
  <c r="O272" i="13"/>
  <c r="L176" i="14"/>
  <c r="C194" i="13"/>
  <c r="E176" i="13"/>
  <c r="F176" i="13" s="1"/>
  <c r="C176" i="13" s="1"/>
  <c r="F177" i="13"/>
  <c r="C177" i="13" s="1"/>
  <c r="D233" i="12"/>
  <c r="F234" i="12"/>
  <c r="O233" i="13"/>
  <c r="G56" i="13"/>
  <c r="C272" i="12"/>
  <c r="L198" i="12"/>
  <c r="M271" i="11"/>
  <c r="O272" i="11"/>
  <c r="O198" i="13"/>
  <c r="C176" i="12"/>
  <c r="F254" i="10"/>
  <c r="C254" i="10" s="1"/>
  <c r="E233" i="10"/>
  <c r="J78" i="13"/>
  <c r="L78" i="13" s="1"/>
  <c r="C78" i="13" s="1"/>
  <c r="L86" i="12"/>
  <c r="C86" i="12" s="1"/>
  <c r="J78" i="12"/>
  <c r="L78" i="12" s="1"/>
  <c r="D289" i="11"/>
  <c r="F289" i="11" s="1"/>
  <c r="F290" i="11"/>
  <c r="J271" i="11"/>
  <c r="L272" i="11"/>
  <c r="D233" i="11"/>
  <c r="F234" i="11"/>
  <c r="J271" i="10"/>
  <c r="L272" i="10"/>
  <c r="D233" i="10"/>
  <c r="F234" i="10"/>
  <c r="C234" i="10" s="1"/>
  <c r="M198" i="9"/>
  <c r="O199" i="9"/>
  <c r="C199" i="9" s="1"/>
  <c r="M78" i="11"/>
  <c r="O78" i="11" s="1"/>
  <c r="L30" i="11"/>
  <c r="C30" i="11" s="1"/>
  <c r="L233" i="10"/>
  <c r="C24" i="9"/>
  <c r="L56" i="11"/>
  <c r="D56" i="12"/>
  <c r="F57" i="12"/>
  <c r="C57" i="12" s="1"/>
  <c r="F78" i="11"/>
  <c r="D198" i="10"/>
  <c r="F199" i="10"/>
  <c r="C199" i="10" s="1"/>
  <c r="C194" i="10"/>
  <c r="J176" i="10"/>
  <c r="L176" i="10" s="1"/>
  <c r="L177" i="10"/>
  <c r="C177" i="10" s="1"/>
  <c r="M78" i="10"/>
  <c r="O78" i="10" s="1"/>
  <c r="O79" i="10"/>
  <c r="J198" i="9"/>
  <c r="L207" i="9"/>
  <c r="C207" i="9" s="1"/>
  <c r="H288" i="9"/>
  <c r="H53" i="9"/>
  <c r="C133" i="10"/>
  <c r="H287" i="9"/>
  <c r="C78" i="9"/>
  <c r="G55" i="9"/>
  <c r="G78" i="10"/>
  <c r="I78" i="10" s="1"/>
  <c r="N55" i="9"/>
  <c r="N54" i="9" s="1"/>
  <c r="D287" i="9"/>
  <c r="F287" i="9" s="1"/>
  <c r="O56" i="9"/>
  <c r="M55" i="17"/>
  <c r="O56" i="17"/>
  <c r="I86" i="17"/>
  <c r="C86" i="17" s="1"/>
  <c r="K78" i="17"/>
  <c r="L78" i="17" s="1"/>
  <c r="L79" i="17"/>
  <c r="C79" i="17" s="1"/>
  <c r="H56" i="17"/>
  <c r="I57" i="17"/>
  <c r="C25" i="17"/>
  <c r="C289" i="17"/>
  <c r="E55" i="17"/>
  <c r="E54" i="17" s="1"/>
  <c r="I70" i="16"/>
  <c r="C70" i="16" s="1"/>
  <c r="G56" i="16"/>
  <c r="O234" i="16"/>
  <c r="M233" i="16"/>
  <c r="O233" i="16" s="1"/>
  <c r="H190" i="16"/>
  <c r="D78" i="16"/>
  <c r="K197" i="16"/>
  <c r="K54" i="16"/>
  <c r="C79" i="16"/>
  <c r="D190" i="15"/>
  <c r="F190" i="15" s="1"/>
  <c r="C190" i="15" s="1"/>
  <c r="E233" i="15"/>
  <c r="M78" i="15"/>
  <c r="O78" i="15" s="1"/>
  <c r="O199" i="14"/>
  <c r="M198" i="14"/>
  <c r="I78" i="15"/>
  <c r="K198" i="15"/>
  <c r="L30" i="15"/>
  <c r="C30" i="15" s="1"/>
  <c r="J24" i="15"/>
  <c r="L24" i="15" s="1"/>
  <c r="C24" i="15" s="1"/>
  <c r="M271" i="14"/>
  <c r="O272" i="14"/>
  <c r="G233" i="14"/>
  <c r="G197" i="14" s="1"/>
  <c r="I197" i="14" s="1"/>
  <c r="I234" i="14"/>
  <c r="C234" i="14" s="1"/>
  <c r="C176" i="14"/>
  <c r="I133" i="14"/>
  <c r="C133" i="14" s="1"/>
  <c r="G78" i="14"/>
  <c r="I78" i="14" s="1"/>
  <c r="E78" i="14"/>
  <c r="F79" i="14"/>
  <c r="C79" i="14" s="1"/>
  <c r="G56" i="14"/>
  <c r="I57" i="14"/>
  <c r="C57" i="14" s="1"/>
  <c r="N287" i="13"/>
  <c r="K233" i="13"/>
  <c r="K287" i="13" s="1"/>
  <c r="J198" i="13"/>
  <c r="L199" i="13"/>
  <c r="D233" i="13"/>
  <c r="F233" i="13" s="1"/>
  <c r="J233" i="12"/>
  <c r="J197" i="12" s="1"/>
  <c r="L197" i="12" s="1"/>
  <c r="L234" i="12"/>
  <c r="E287" i="13"/>
  <c r="G198" i="13"/>
  <c r="I199" i="13"/>
  <c r="C199" i="13" s="1"/>
  <c r="H190" i="13"/>
  <c r="C86" i="13"/>
  <c r="M56" i="13"/>
  <c r="O57" i="13"/>
  <c r="C57" i="13" s="1"/>
  <c r="J24" i="13"/>
  <c r="L24" i="13" s="1"/>
  <c r="C24" i="13" s="1"/>
  <c r="M233" i="12"/>
  <c r="C207" i="12"/>
  <c r="O79" i="12"/>
  <c r="C79" i="12" s="1"/>
  <c r="M78" i="12"/>
  <c r="O78" i="12" s="1"/>
  <c r="G233" i="11"/>
  <c r="I234" i="11"/>
  <c r="F56" i="13"/>
  <c r="I79" i="11"/>
  <c r="C79" i="11" s="1"/>
  <c r="H78" i="11"/>
  <c r="H287" i="11" s="1"/>
  <c r="C25" i="12"/>
  <c r="C290" i="12" s="1"/>
  <c r="C289" i="12" s="1"/>
  <c r="C272" i="11"/>
  <c r="M233" i="11"/>
  <c r="M176" i="11"/>
  <c r="O176" i="11" s="1"/>
  <c r="C176" i="11" s="1"/>
  <c r="O177" i="11"/>
  <c r="C177" i="11" s="1"/>
  <c r="F70" i="11"/>
  <c r="C70" i="11" s="1"/>
  <c r="D56" i="11"/>
  <c r="J78" i="11"/>
  <c r="L78" i="11" s="1"/>
  <c r="O272" i="10"/>
  <c r="C272" i="10" s="1"/>
  <c r="N55" i="12"/>
  <c r="N54" i="12" s="1"/>
  <c r="C169" i="9"/>
  <c r="I56" i="11"/>
  <c r="M197" i="10"/>
  <c r="O197" i="10" s="1"/>
  <c r="O198" i="10"/>
  <c r="M190" i="10"/>
  <c r="J78" i="10"/>
  <c r="N287" i="9"/>
  <c r="G197" i="9"/>
  <c r="I197" i="9" s="1"/>
  <c r="I198" i="9"/>
  <c r="C25" i="9"/>
  <c r="C290" i="9" s="1"/>
  <c r="C289" i="9" s="1"/>
  <c r="C70" i="10"/>
  <c r="C79" i="10"/>
  <c r="K55" i="10"/>
  <c r="K54" i="10" s="1"/>
  <c r="O55" i="9"/>
  <c r="E288" i="16" l="1"/>
  <c r="E53" i="16"/>
  <c r="K53" i="10"/>
  <c r="K288" i="10"/>
  <c r="O190" i="10"/>
  <c r="M287" i="10"/>
  <c r="O287" i="10" s="1"/>
  <c r="I78" i="11"/>
  <c r="C78" i="11" s="1"/>
  <c r="I190" i="13"/>
  <c r="H55" i="13"/>
  <c r="H54" i="13" s="1"/>
  <c r="J197" i="13"/>
  <c r="L197" i="13" s="1"/>
  <c r="L198" i="13"/>
  <c r="G55" i="14"/>
  <c r="I56" i="14"/>
  <c r="I190" i="16"/>
  <c r="C190" i="16" s="1"/>
  <c r="H287" i="16"/>
  <c r="H55" i="16"/>
  <c r="H54" i="16" s="1"/>
  <c r="I55" i="9"/>
  <c r="G54" i="9"/>
  <c r="J197" i="9"/>
  <c r="L197" i="9" s="1"/>
  <c r="L198" i="9"/>
  <c r="C198" i="9" s="1"/>
  <c r="C287" i="9" s="1"/>
  <c r="M197" i="9"/>
  <c r="O198" i="9"/>
  <c r="M287" i="9"/>
  <c r="O287" i="9" s="1"/>
  <c r="L271" i="10"/>
  <c r="C271" i="10" s="1"/>
  <c r="J197" i="10"/>
  <c r="L197" i="10" s="1"/>
  <c r="J287" i="10"/>
  <c r="L287" i="10" s="1"/>
  <c r="F233" i="11"/>
  <c r="D287" i="11"/>
  <c r="F287" i="11" s="1"/>
  <c r="E197" i="10"/>
  <c r="E287" i="10"/>
  <c r="C234" i="12"/>
  <c r="K55" i="14"/>
  <c r="K54" i="14" s="1"/>
  <c r="L56" i="14"/>
  <c r="C56" i="14" s="1"/>
  <c r="L233" i="14"/>
  <c r="J287" i="14"/>
  <c r="L287" i="14" s="1"/>
  <c r="D54" i="9"/>
  <c r="F55" i="9"/>
  <c r="O176" i="10"/>
  <c r="C176" i="10" s="1"/>
  <c r="G197" i="10"/>
  <c r="I198" i="10"/>
  <c r="K197" i="13"/>
  <c r="H288" i="12"/>
  <c r="H53" i="12"/>
  <c r="L233" i="13"/>
  <c r="C272" i="13"/>
  <c r="C234" i="15"/>
  <c r="H197" i="10"/>
  <c r="H54" i="10" s="1"/>
  <c r="H287" i="10"/>
  <c r="E288" i="12"/>
  <c r="E53" i="12"/>
  <c r="M55" i="12"/>
  <c r="G197" i="11"/>
  <c r="I198" i="11"/>
  <c r="D197" i="13"/>
  <c r="F197" i="13" s="1"/>
  <c r="J287" i="13"/>
  <c r="L287" i="13" s="1"/>
  <c r="G55" i="15"/>
  <c r="I56" i="15"/>
  <c r="L78" i="15"/>
  <c r="J55" i="15"/>
  <c r="M55" i="16"/>
  <c r="O56" i="16"/>
  <c r="F271" i="16"/>
  <c r="C271" i="16" s="1"/>
  <c r="D287" i="16"/>
  <c r="I78" i="17"/>
  <c r="C78" i="17" s="1"/>
  <c r="G55" i="17"/>
  <c r="G287" i="17"/>
  <c r="N55" i="10"/>
  <c r="N54" i="10" s="1"/>
  <c r="L233" i="12"/>
  <c r="J287" i="12"/>
  <c r="L287" i="12" s="1"/>
  <c r="O271" i="14"/>
  <c r="M287" i="14"/>
  <c r="O287" i="14" s="1"/>
  <c r="K197" i="15"/>
  <c r="K54" i="15" s="1"/>
  <c r="K287" i="15"/>
  <c r="K53" i="16"/>
  <c r="K288" i="16"/>
  <c r="E288" i="17"/>
  <c r="E53" i="17"/>
  <c r="H55" i="17"/>
  <c r="H54" i="17" s="1"/>
  <c r="I56" i="17"/>
  <c r="J55" i="11"/>
  <c r="F233" i="12"/>
  <c r="D287" i="12"/>
  <c r="F287" i="12" s="1"/>
  <c r="O271" i="13"/>
  <c r="M287" i="13"/>
  <c r="O287" i="13" s="1"/>
  <c r="F56" i="15"/>
  <c r="D55" i="15"/>
  <c r="O233" i="15"/>
  <c r="M197" i="15"/>
  <c r="O197" i="15" s="1"/>
  <c r="M287" i="15"/>
  <c r="O287" i="15" s="1"/>
  <c r="N55" i="11"/>
  <c r="N54" i="11" s="1"/>
  <c r="N287" i="11"/>
  <c r="E55" i="13"/>
  <c r="E54" i="13" s="1"/>
  <c r="G197" i="12"/>
  <c r="I197" i="12" s="1"/>
  <c r="I198" i="12"/>
  <c r="C198" i="12" s="1"/>
  <c r="G287" i="12"/>
  <c r="I287" i="12" s="1"/>
  <c r="F78" i="14"/>
  <c r="D287" i="13"/>
  <c r="F287" i="13" s="1"/>
  <c r="F271" i="13"/>
  <c r="C271" i="13" s="1"/>
  <c r="C272" i="14"/>
  <c r="F233" i="15"/>
  <c r="D287" i="15"/>
  <c r="J54" i="16"/>
  <c r="L55" i="16"/>
  <c r="G55" i="10"/>
  <c r="I56" i="10"/>
  <c r="K287" i="11"/>
  <c r="K55" i="11"/>
  <c r="K54" i="11" s="1"/>
  <c r="O56" i="10"/>
  <c r="M55" i="10"/>
  <c r="M55" i="11"/>
  <c r="O56" i="11"/>
  <c r="K54" i="13"/>
  <c r="H287" i="13"/>
  <c r="O271" i="12"/>
  <c r="C271" i="12" s="1"/>
  <c r="M287" i="12"/>
  <c r="O287" i="12" s="1"/>
  <c r="H54" i="14"/>
  <c r="I233" i="15"/>
  <c r="G287" i="15"/>
  <c r="I287" i="15" s="1"/>
  <c r="D197" i="16"/>
  <c r="F197" i="16" s="1"/>
  <c r="F198" i="16"/>
  <c r="C57" i="17"/>
  <c r="G287" i="10"/>
  <c r="I287" i="10" s="1"/>
  <c r="N287" i="15"/>
  <c r="N53" i="13"/>
  <c r="N288" i="13"/>
  <c r="N53" i="12"/>
  <c r="N288" i="12"/>
  <c r="I233" i="11"/>
  <c r="G287" i="11"/>
  <c r="I287" i="11" s="1"/>
  <c r="M55" i="13"/>
  <c r="O56" i="13"/>
  <c r="G197" i="13"/>
  <c r="I197" i="13" s="1"/>
  <c r="I198" i="13"/>
  <c r="C233" i="13"/>
  <c r="E287" i="14"/>
  <c r="E55" i="14"/>
  <c r="E54" i="14" s="1"/>
  <c r="E287" i="15"/>
  <c r="E197" i="15"/>
  <c r="F197" i="15" s="1"/>
  <c r="C197" i="15" s="1"/>
  <c r="N53" i="9"/>
  <c r="N288" i="9"/>
  <c r="F56" i="12"/>
  <c r="D55" i="12"/>
  <c r="F233" i="10"/>
  <c r="C233" i="10" s="1"/>
  <c r="D287" i="10"/>
  <c r="F287" i="10" s="1"/>
  <c r="H55" i="11"/>
  <c r="J287" i="11"/>
  <c r="L287" i="11" s="1"/>
  <c r="L271" i="11"/>
  <c r="M287" i="11"/>
  <c r="O287" i="11" s="1"/>
  <c r="O271" i="11"/>
  <c r="I56" i="13"/>
  <c r="C56" i="13" s="1"/>
  <c r="G55" i="13"/>
  <c r="O78" i="14"/>
  <c r="M55" i="14"/>
  <c r="C78" i="15"/>
  <c r="L233" i="16"/>
  <c r="J287" i="16"/>
  <c r="L287" i="16" s="1"/>
  <c r="J287" i="9"/>
  <c r="L287" i="9" s="1"/>
  <c r="C56" i="10"/>
  <c r="D287" i="14"/>
  <c r="F287" i="14" s="1"/>
  <c r="F271" i="14"/>
  <c r="C233" i="16"/>
  <c r="G287" i="16"/>
  <c r="I287" i="16" s="1"/>
  <c r="I271" i="16"/>
  <c r="J54" i="9"/>
  <c r="L55" i="9"/>
  <c r="F190" i="10"/>
  <c r="C190" i="10" s="1"/>
  <c r="E55" i="10"/>
  <c r="E54" i="10" s="1"/>
  <c r="J55" i="12"/>
  <c r="L56" i="12"/>
  <c r="J197" i="11"/>
  <c r="L197" i="11" s="1"/>
  <c r="L198" i="11"/>
  <c r="C198" i="11" s="1"/>
  <c r="C190" i="13"/>
  <c r="D55" i="14"/>
  <c r="H287" i="15"/>
  <c r="H197" i="15"/>
  <c r="H54" i="15" s="1"/>
  <c r="N54" i="15"/>
  <c r="G197" i="16"/>
  <c r="I197" i="16" s="1"/>
  <c r="C199" i="16"/>
  <c r="D56" i="17"/>
  <c r="L78" i="10"/>
  <c r="C78" i="10" s="1"/>
  <c r="J55" i="10"/>
  <c r="D55" i="11"/>
  <c r="F56" i="11"/>
  <c r="O233" i="11"/>
  <c r="M197" i="11"/>
  <c r="O197" i="11" s="1"/>
  <c r="O233" i="12"/>
  <c r="M197" i="12"/>
  <c r="O197" i="12" s="1"/>
  <c r="I233" i="14"/>
  <c r="G287" i="14"/>
  <c r="I287" i="14" s="1"/>
  <c r="M197" i="14"/>
  <c r="O197" i="14" s="1"/>
  <c r="O198" i="14"/>
  <c r="F78" i="16"/>
  <c r="C78" i="16" s="1"/>
  <c r="D55" i="16"/>
  <c r="I56" i="16"/>
  <c r="C56" i="16" s="1"/>
  <c r="G55" i="16"/>
  <c r="K287" i="17"/>
  <c r="L287" i="17" s="1"/>
  <c r="K55" i="17"/>
  <c r="M54" i="17"/>
  <c r="O55" i="17"/>
  <c r="D197" i="10"/>
  <c r="F197" i="10" s="1"/>
  <c r="F198" i="10"/>
  <c r="C198" i="10" s="1"/>
  <c r="C234" i="11"/>
  <c r="M197" i="13"/>
  <c r="O197" i="13" s="1"/>
  <c r="E287" i="16"/>
  <c r="F176" i="16"/>
  <c r="C176" i="16" s="1"/>
  <c r="M287" i="16"/>
  <c r="O287" i="16" s="1"/>
  <c r="C56" i="9"/>
  <c r="D54" i="10"/>
  <c r="F55" i="10"/>
  <c r="G54" i="12"/>
  <c r="I55" i="12"/>
  <c r="D197" i="11"/>
  <c r="F197" i="11" s="1"/>
  <c r="F133" i="12"/>
  <c r="C133" i="12" s="1"/>
  <c r="D78" i="12"/>
  <c r="F78" i="12" s="1"/>
  <c r="C78" i="12" s="1"/>
  <c r="L198" i="14"/>
  <c r="C198" i="14" s="1"/>
  <c r="J197" i="14"/>
  <c r="L197" i="14" s="1"/>
  <c r="C197" i="14" s="1"/>
  <c r="G197" i="15"/>
  <c r="I197" i="15" s="1"/>
  <c r="I198" i="15"/>
  <c r="C198" i="15" s="1"/>
  <c r="M55" i="15"/>
  <c r="O56" i="15"/>
  <c r="J197" i="15"/>
  <c r="L197" i="15" s="1"/>
  <c r="L198" i="15"/>
  <c r="O198" i="16"/>
  <c r="M197" i="16"/>
  <c r="O197" i="16" s="1"/>
  <c r="C234" i="16"/>
  <c r="C199" i="11"/>
  <c r="F55" i="13"/>
  <c r="D54" i="13"/>
  <c r="D197" i="12"/>
  <c r="F197" i="12" s="1"/>
  <c r="C197" i="12" s="1"/>
  <c r="J55" i="13"/>
  <c r="C198" i="13"/>
  <c r="C234" i="13"/>
  <c r="I233" i="13"/>
  <c r="G287" i="13"/>
  <c r="I287" i="13" s="1"/>
  <c r="L78" i="14"/>
  <c r="J55" i="14"/>
  <c r="C233" i="14"/>
  <c r="J287" i="15"/>
  <c r="L287" i="15" s="1"/>
  <c r="N54" i="16"/>
  <c r="C272" i="16"/>
  <c r="G287" i="9"/>
  <c r="I287" i="9" s="1"/>
  <c r="H287" i="17"/>
  <c r="J53" i="17"/>
  <c r="J288" i="17"/>
  <c r="N53" i="16" l="1"/>
  <c r="N288" i="16"/>
  <c r="F55" i="16"/>
  <c r="D54" i="16"/>
  <c r="L55" i="10"/>
  <c r="J54" i="10"/>
  <c r="L55" i="14"/>
  <c r="J54" i="14"/>
  <c r="D288" i="13"/>
  <c r="D53" i="13"/>
  <c r="F54" i="13"/>
  <c r="O54" i="17"/>
  <c r="M53" i="17"/>
  <c r="O53" i="17" s="1"/>
  <c r="M288" i="17"/>
  <c r="O288" i="17" s="1"/>
  <c r="F55" i="11"/>
  <c r="D54" i="11"/>
  <c r="G54" i="13"/>
  <c r="I55" i="13"/>
  <c r="C271" i="11"/>
  <c r="C197" i="16"/>
  <c r="H288" i="14"/>
  <c r="H53" i="14"/>
  <c r="K53" i="13"/>
  <c r="K288" i="13"/>
  <c r="G54" i="10"/>
  <c r="I55" i="10"/>
  <c r="C55" i="10" s="1"/>
  <c r="C233" i="15"/>
  <c r="E54" i="15"/>
  <c r="N53" i="10"/>
  <c r="N288" i="10"/>
  <c r="F287" i="16"/>
  <c r="M54" i="16"/>
  <c r="O55" i="16"/>
  <c r="I55" i="15"/>
  <c r="G54" i="15"/>
  <c r="C55" i="9"/>
  <c r="K53" i="11"/>
  <c r="K288" i="11"/>
  <c r="C78" i="14"/>
  <c r="E288" i="13"/>
  <c r="E53" i="13"/>
  <c r="D54" i="15"/>
  <c r="F55" i="15"/>
  <c r="H288" i="17"/>
  <c r="H53" i="17"/>
  <c r="I287" i="17"/>
  <c r="J54" i="15"/>
  <c r="L55" i="15"/>
  <c r="I197" i="11"/>
  <c r="G54" i="11"/>
  <c r="D288" i="9"/>
  <c r="F288" i="9" s="1"/>
  <c r="F54" i="9"/>
  <c r="D53" i="9"/>
  <c r="F53" i="9" s="1"/>
  <c r="O197" i="9"/>
  <c r="C197" i="9" s="1"/>
  <c r="M54" i="9"/>
  <c r="G53" i="9"/>
  <c r="I53" i="9" s="1"/>
  <c r="G288" i="9"/>
  <c r="I288" i="9" s="1"/>
  <c r="I54" i="9"/>
  <c r="D288" i="10"/>
  <c r="D28" i="10"/>
  <c r="D53" i="10"/>
  <c r="F54" i="10"/>
  <c r="K54" i="17"/>
  <c r="L55" i="17"/>
  <c r="J54" i="13"/>
  <c r="L55" i="13"/>
  <c r="C55" i="13" s="1"/>
  <c r="O55" i="15"/>
  <c r="M54" i="15"/>
  <c r="N53" i="15"/>
  <c r="N288" i="15"/>
  <c r="J54" i="12"/>
  <c r="L55" i="12"/>
  <c r="J53" i="9"/>
  <c r="L53" i="9" s="1"/>
  <c r="L54" i="9"/>
  <c r="J288" i="9"/>
  <c r="L288" i="9" s="1"/>
  <c r="C271" i="14"/>
  <c r="C287" i="14" s="1"/>
  <c r="M54" i="14"/>
  <c r="O55" i="14"/>
  <c r="H54" i="11"/>
  <c r="I55" i="11"/>
  <c r="C56" i="12"/>
  <c r="M54" i="11"/>
  <c r="O55" i="11"/>
  <c r="J53" i="16"/>
  <c r="L53" i="16" s="1"/>
  <c r="L54" i="16"/>
  <c r="J288" i="16"/>
  <c r="L288" i="16" s="1"/>
  <c r="C287" i="13"/>
  <c r="C56" i="15"/>
  <c r="C233" i="12"/>
  <c r="C287" i="12" s="1"/>
  <c r="I55" i="17"/>
  <c r="G54" i="17"/>
  <c r="C197" i="13"/>
  <c r="O55" i="12"/>
  <c r="M54" i="12"/>
  <c r="H288" i="10"/>
  <c r="H53" i="10"/>
  <c r="I197" i="10"/>
  <c r="C197" i="10" s="1"/>
  <c r="K53" i="14"/>
  <c r="K288" i="14"/>
  <c r="C287" i="10"/>
  <c r="H288" i="13"/>
  <c r="H53" i="13"/>
  <c r="C197" i="11"/>
  <c r="D54" i="14"/>
  <c r="F55" i="14"/>
  <c r="C55" i="14" s="1"/>
  <c r="D54" i="12"/>
  <c r="F55" i="12"/>
  <c r="M54" i="13"/>
  <c r="O55" i="13"/>
  <c r="G288" i="12"/>
  <c r="I288" i="12" s="1"/>
  <c r="G53" i="12"/>
  <c r="I53" i="12" s="1"/>
  <c r="I54" i="12"/>
  <c r="G54" i="16"/>
  <c r="I55" i="16"/>
  <c r="C56" i="11"/>
  <c r="D55" i="17"/>
  <c r="F56" i="17"/>
  <c r="C56" i="17" s="1"/>
  <c r="D287" i="17"/>
  <c r="F287" i="17" s="1"/>
  <c r="C287" i="17" s="1"/>
  <c r="H288" i="15"/>
  <c r="H53" i="15"/>
  <c r="E288" i="10"/>
  <c r="E53" i="10"/>
  <c r="E288" i="14"/>
  <c r="E53" i="14"/>
  <c r="C198" i="16"/>
  <c r="C287" i="16" s="1"/>
  <c r="M54" i="10"/>
  <c r="O55" i="10"/>
  <c r="F287" i="15"/>
  <c r="N53" i="11"/>
  <c r="N288" i="11"/>
  <c r="J54" i="11"/>
  <c r="L55" i="11"/>
  <c r="K53" i="15"/>
  <c r="K288" i="15"/>
  <c r="C233" i="11"/>
  <c r="H288" i="16"/>
  <c r="H53" i="16"/>
  <c r="G54" i="14"/>
  <c r="I55" i="14"/>
  <c r="G53" i="16" l="1"/>
  <c r="I53" i="16" s="1"/>
  <c r="G28" i="16"/>
  <c r="I54" i="16"/>
  <c r="D28" i="12"/>
  <c r="D53" i="12"/>
  <c r="F53" i="12" s="1"/>
  <c r="C53" i="12" s="1"/>
  <c r="F54" i="12"/>
  <c r="C54" i="12" s="1"/>
  <c r="M53" i="12"/>
  <c r="O53" i="12" s="1"/>
  <c r="O54" i="12"/>
  <c r="M288" i="12"/>
  <c r="O288" i="12" s="1"/>
  <c r="O54" i="11"/>
  <c r="M53" i="11"/>
  <c r="O53" i="11" s="1"/>
  <c r="M288" i="11"/>
  <c r="O288" i="11" s="1"/>
  <c r="H53" i="11"/>
  <c r="H288" i="11"/>
  <c r="L54" i="12"/>
  <c r="J53" i="12"/>
  <c r="L53" i="12" s="1"/>
  <c r="J288" i="12"/>
  <c r="L288" i="12" s="1"/>
  <c r="M53" i="15"/>
  <c r="O53" i="15" s="1"/>
  <c r="O54" i="15"/>
  <c r="M288" i="15"/>
  <c r="O288" i="15" s="1"/>
  <c r="D24" i="10"/>
  <c r="F24" i="10" s="1"/>
  <c r="C24" i="10" s="1"/>
  <c r="F28" i="10"/>
  <c r="C28" i="10" s="1"/>
  <c r="D288" i="15"/>
  <c r="F54" i="15"/>
  <c r="C54" i="15" s="1"/>
  <c r="D53" i="15"/>
  <c r="C55" i="16"/>
  <c r="K53" i="17"/>
  <c r="L53" i="17" s="1"/>
  <c r="K288" i="17"/>
  <c r="L288" i="17" s="1"/>
  <c r="L54" i="17"/>
  <c r="F288" i="10"/>
  <c r="C54" i="9"/>
  <c r="G288" i="10"/>
  <c r="I288" i="10" s="1"/>
  <c r="I54" i="10"/>
  <c r="G53" i="10"/>
  <c r="I53" i="10" s="1"/>
  <c r="G288" i="13"/>
  <c r="I288" i="13" s="1"/>
  <c r="G53" i="13"/>
  <c r="I53" i="13" s="1"/>
  <c r="I54" i="13"/>
  <c r="C54" i="13" s="1"/>
  <c r="F53" i="13"/>
  <c r="J53" i="10"/>
  <c r="L53" i="10" s="1"/>
  <c r="L54" i="10"/>
  <c r="J288" i="10"/>
  <c r="L288" i="10" s="1"/>
  <c r="F55" i="17"/>
  <c r="C55" i="17" s="1"/>
  <c r="D54" i="17"/>
  <c r="J53" i="11"/>
  <c r="L53" i="11" s="1"/>
  <c r="L54" i="11"/>
  <c r="J288" i="11"/>
  <c r="L288" i="11" s="1"/>
  <c r="O54" i="13"/>
  <c r="M53" i="13"/>
  <c r="O53" i="13" s="1"/>
  <c r="M288" i="13"/>
  <c r="O288" i="13" s="1"/>
  <c r="D288" i="14"/>
  <c r="F288" i="14" s="1"/>
  <c r="D53" i="14"/>
  <c r="F53" i="14" s="1"/>
  <c r="F54" i="14"/>
  <c r="M53" i="14"/>
  <c r="O53" i="14" s="1"/>
  <c r="O54" i="14"/>
  <c r="M288" i="14"/>
  <c r="O288" i="14" s="1"/>
  <c r="C54" i="10"/>
  <c r="M53" i="9"/>
  <c r="O53" i="9" s="1"/>
  <c r="C53" i="9" s="1"/>
  <c r="O54" i="9"/>
  <c r="M288" i="9"/>
  <c r="O288" i="9" s="1"/>
  <c r="C288" i="9" s="1"/>
  <c r="L54" i="15"/>
  <c r="J53" i="15"/>
  <c r="L53" i="15" s="1"/>
  <c r="J288" i="15"/>
  <c r="L288" i="15" s="1"/>
  <c r="O54" i="16"/>
  <c r="M53" i="16"/>
  <c r="O53" i="16" s="1"/>
  <c r="M288" i="16"/>
  <c r="O288" i="16" s="1"/>
  <c r="E288" i="15"/>
  <c r="E53" i="15"/>
  <c r="D53" i="11"/>
  <c r="F53" i="11" s="1"/>
  <c r="D288" i="11"/>
  <c r="F288" i="11" s="1"/>
  <c r="F54" i="11"/>
  <c r="C54" i="11" s="1"/>
  <c r="F288" i="13"/>
  <c r="G288" i="14"/>
  <c r="I288" i="14" s="1"/>
  <c r="I54" i="14"/>
  <c r="G53" i="14"/>
  <c r="I53" i="14" s="1"/>
  <c r="M53" i="10"/>
  <c r="O53" i="10" s="1"/>
  <c r="O54" i="10"/>
  <c r="M288" i="10"/>
  <c r="O288" i="10" s="1"/>
  <c r="C55" i="12"/>
  <c r="G288" i="17"/>
  <c r="I288" i="17" s="1"/>
  <c r="G53" i="17"/>
  <c r="I53" i="17" s="1"/>
  <c r="I54" i="17"/>
  <c r="J53" i="13"/>
  <c r="L53" i="13" s="1"/>
  <c r="L54" i="13"/>
  <c r="J288" i="13"/>
  <c r="L288" i="13" s="1"/>
  <c r="F53" i="10"/>
  <c r="G53" i="11"/>
  <c r="I53" i="11" s="1"/>
  <c r="G288" i="11"/>
  <c r="I288" i="11" s="1"/>
  <c r="I54" i="11"/>
  <c r="C55" i="15"/>
  <c r="G288" i="15"/>
  <c r="I288" i="15" s="1"/>
  <c r="G53" i="15"/>
  <c r="I53" i="15" s="1"/>
  <c r="I54" i="15"/>
  <c r="C287" i="15"/>
  <c r="C287" i="11"/>
  <c r="C55" i="11"/>
  <c r="J53" i="14"/>
  <c r="L53" i="14" s="1"/>
  <c r="L54" i="14"/>
  <c r="J288" i="14"/>
  <c r="L288" i="14" s="1"/>
  <c r="D288" i="16"/>
  <c r="F288" i="16" s="1"/>
  <c r="D53" i="16"/>
  <c r="F53" i="16" s="1"/>
  <c r="C53" i="16" s="1"/>
  <c r="F54" i="16"/>
  <c r="C54" i="16" s="1"/>
  <c r="C288" i="13" l="1"/>
  <c r="C54" i="14"/>
  <c r="F53" i="15"/>
  <c r="C53" i="15" s="1"/>
  <c r="D288" i="17"/>
  <c r="F288" i="17" s="1"/>
  <c r="C288" i="17" s="1"/>
  <c r="F54" i="17"/>
  <c r="C54" i="17" s="1"/>
  <c r="D53" i="17"/>
  <c r="F53" i="17" s="1"/>
  <c r="C53" i="17" s="1"/>
  <c r="I28" i="16"/>
  <c r="C28" i="16" s="1"/>
  <c r="G24" i="16"/>
  <c r="I24" i="16" s="1"/>
  <c r="C24" i="16" s="1"/>
  <c r="C53" i="14"/>
  <c r="C288" i="11"/>
  <c r="C288" i="14"/>
  <c r="C53" i="13"/>
  <c r="C288" i="10"/>
  <c r="F288" i="15"/>
  <c r="C288" i="15" s="1"/>
  <c r="D24" i="12"/>
  <c r="F24" i="12" s="1"/>
  <c r="C24" i="12" s="1"/>
  <c r="F28" i="12"/>
  <c r="C28" i="12" s="1"/>
  <c r="C53" i="10"/>
  <c r="C53" i="11"/>
  <c r="D288" i="12"/>
  <c r="F288" i="12" s="1"/>
  <c r="C288" i="12" s="1"/>
  <c r="G288" i="16"/>
  <c r="I288" i="16" s="1"/>
  <c r="C288" i="16" s="1"/>
  <c r="E127" i="7" l="1"/>
  <c r="E28" i="7"/>
  <c r="E28" i="6"/>
  <c r="J221" i="8"/>
  <c r="J170" i="8"/>
  <c r="J155" i="8"/>
  <c r="J136" i="8"/>
  <c r="J134" i="8" s="1"/>
  <c r="J135" i="8"/>
  <c r="J109" i="8"/>
  <c r="J105" i="8"/>
  <c r="L105" i="8" s="1"/>
  <c r="J103" i="8"/>
  <c r="L103" i="8" s="1"/>
  <c r="J90" i="8"/>
  <c r="O299" i="8"/>
  <c r="L299" i="8"/>
  <c r="I299" i="8"/>
  <c r="F299" i="8"/>
  <c r="O298" i="8"/>
  <c r="L298" i="8"/>
  <c r="I298" i="8"/>
  <c r="F298" i="8"/>
  <c r="O297" i="8"/>
  <c r="L297" i="8"/>
  <c r="I297" i="8"/>
  <c r="F297" i="8"/>
  <c r="O296" i="8"/>
  <c r="L296" i="8"/>
  <c r="I296" i="8"/>
  <c r="F296" i="8"/>
  <c r="O295" i="8"/>
  <c r="L295" i="8"/>
  <c r="I295" i="8"/>
  <c r="F295" i="8"/>
  <c r="O294" i="8"/>
  <c r="L294" i="8"/>
  <c r="I294" i="8"/>
  <c r="F294" i="8"/>
  <c r="O293" i="8"/>
  <c r="L293" i="8"/>
  <c r="I293" i="8"/>
  <c r="F293" i="8"/>
  <c r="O292" i="8"/>
  <c r="L292" i="8"/>
  <c r="L291" i="8" s="1"/>
  <c r="I292" i="8"/>
  <c r="F292" i="8"/>
  <c r="N291" i="8"/>
  <c r="M291" i="8"/>
  <c r="K291" i="8"/>
  <c r="J291" i="8"/>
  <c r="H291" i="8"/>
  <c r="G291" i="8"/>
  <c r="E291" i="8"/>
  <c r="D291" i="8"/>
  <c r="O286" i="8"/>
  <c r="L286" i="8"/>
  <c r="I286" i="8"/>
  <c r="F286" i="8"/>
  <c r="O285" i="8"/>
  <c r="O284" i="8" s="1"/>
  <c r="L285" i="8"/>
  <c r="L284" i="8" s="1"/>
  <c r="I285" i="8"/>
  <c r="I284" i="8" s="1"/>
  <c r="F285" i="8"/>
  <c r="N284" i="8"/>
  <c r="M284" i="8"/>
  <c r="K284" i="8"/>
  <c r="J284" i="8"/>
  <c r="H284" i="8"/>
  <c r="G284" i="8"/>
  <c r="E284" i="8"/>
  <c r="D284" i="8"/>
  <c r="O283" i="8"/>
  <c r="O282" i="8" s="1"/>
  <c r="L283" i="8"/>
  <c r="L282" i="8" s="1"/>
  <c r="I283" i="8"/>
  <c r="F283" i="8"/>
  <c r="F282" i="8" s="1"/>
  <c r="N282" i="8"/>
  <c r="M282" i="8"/>
  <c r="K282" i="8"/>
  <c r="J282" i="8"/>
  <c r="H282" i="8"/>
  <c r="G282" i="8"/>
  <c r="E282" i="8"/>
  <c r="D282" i="8"/>
  <c r="O281" i="8"/>
  <c r="L281" i="8"/>
  <c r="I281" i="8"/>
  <c r="F281" i="8"/>
  <c r="O280" i="8"/>
  <c r="L280" i="8"/>
  <c r="I280" i="8"/>
  <c r="F280" i="8"/>
  <c r="O279" i="8"/>
  <c r="O278" i="8" s="1"/>
  <c r="L279" i="8"/>
  <c r="I279" i="8"/>
  <c r="F279" i="8"/>
  <c r="F278" i="8" s="1"/>
  <c r="N278" i="8"/>
  <c r="M278" i="8"/>
  <c r="L278" i="8"/>
  <c r="K278" i="8"/>
  <c r="K272" i="8" s="1"/>
  <c r="K271" i="8" s="1"/>
  <c r="J278" i="8"/>
  <c r="H278" i="8"/>
  <c r="G278" i="8"/>
  <c r="E278" i="8"/>
  <c r="D278" i="8"/>
  <c r="O277" i="8"/>
  <c r="L277" i="8"/>
  <c r="I277" i="8"/>
  <c r="F277" i="8"/>
  <c r="O276" i="8"/>
  <c r="L276" i="8"/>
  <c r="I276" i="8"/>
  <c r="F276" i="8"/>
  <c r="O275" i="8"/>
  <c r="O274" i="8" s="1"/>
  <c r="L275" i="8"/>
  <c r="I275" i="8"/>
  <c r="I274" i="8" s="1"/>
  <c r="F275" i="8"/>
  <c r="F274" i="8" s="1"/>
  <c r="N274" i="8"/>
  <c r="M274" i="8"/>
  <c r="L274" i="8"/>
  <c r="K274" i="8"/>
  <c r="J274" i="8"/>
  <c r="H274" i="8"/>
  <c r="G274" i="8"/>
  <c r="G272" i="8" s="1"/>
  <c r="G271" i="8" s="1"/>
  <c r="E274" i="8"/>
  <c r="D274" i="8"/>
  <c r="O273" i="8"/>
  <c r="L273" i="8"/>
  <c r="I273" i="8"/>
  <c r="F273" i="8"/>
  <c r="J272" i="8"/>
  <c r="J271" i="8" s="1"/>
  <c r="O270" i="8"/>
  <c r="L270" i="8"/>
  <c r="I270" i="8"/>
  <c r="F270" i="8"/>
  <c r="O269" i="8"/>
  <c r="L269" i="8"/>
  <c r="I269" i="8"/>
  <c r="F269" i="8"/>
  <c r="O268" i="8"/>
  <c r="L268" i="8"/>
  <c r="I268" i="8"/>
  <c r="F268" i="8"/>
  <c r="O267" i="8"/>
  <c r="O266" i="8" s="1"/>
  <c r="L267" i="8"/>
  <c r="I267" i="8"/>
  <c r="F267" i="8"/>
  <c r="N266" i="8"/>
  <c r="M266" i="8"/>
  <c r="L266" i="8"/>
  <c r="K266" i="8"/>
  <c r="J266" i="8"/>
  <c r="H266" i="8"/>
  <c r="G266" i="8"/>
  <c r="E266" i="8"/>
  <c r="D266" i="8"/>
  <c r="O265" i="8"/>
  <c r="L265" i="8"/>
  <c r="I265" i="8"/>
  <c r="F265" i="8"/>
  <c r="O264" i="8"/>
  <c r="L264" i="8"/>
  <c r="I264" i="8"/>
  <c r="F264" i="8"/>
  <c r="O263" i="8"/>
  <c r="O262" i="8" s="1"/>
  <c r="L263" i="8"/>
  <c r="I263" i="8"/>
  <c r="I262" i="8" s="1"/>
  <c r="F263" i="8"/>
  <c r="N262" i="8"/>
  <c r="M262" i="8"/>
  <c r="K262" i="8"/>
  <c r="J262" i="8"/>
  <c r="H262" i="8"/>
  <c r="G262" i="8"/>
  <c r="G261" i="8" s="1"/>
  <c r="E262" i="8"/>
  <c r="D262" i="8"/>
  <c r="O260" i="8"/>
  <c r="L260" i="8"/>
  <c r="I260" i="8"/>
  <c r="F260" i="8"/>
  <c r="O259" i="8"/>
  <c r="L259" i="8"/>
  <c r="I259" i="8"/>
  <c r="F259" i="8"/>
  <c r="O258" i="8"/>
  <c r="L258" i="8"/>
  <c r="I258" i="8"/>
  <c r="F258" i="8"/>
  <c r="O257" i="8"/>
  <c r="L257" i="8"/>
  <c r="I257" i="8"/>
  <c r="F257" i="8"/>
  <c r="O256" i="8"/>
  <c r="L256" i="8"/>
  <c r="L255" i="8" s="1"/>
  <c r="L254" i="8" s="1"/>
  <c r="I256" i="8"/>
  <c r="F256" i="8"/>
  <c r="O255" i="8"/>
  <c r="N255" i="8"/>
  <c r="M255" i="8"/>
  <c r="M254" i="8" s="1"/>
  <c r="K255" i="8"/>
  <c r="K254" i="8" s="1"/>
  <c r="J255" i="8"/>
  <c r="H255" i="8"/>
  <c r="H254" i="8" s="1"/>
  <c r="G255" i="8"/>
  <c r="G254" i="8" s="1"/>
  <c r="E255" i="8"/>
  <c r="E254" i="8" s="1"/>
  <c r="D255" i="8"/>
  <c r="N254" i="8"/>
  <c r="O253" i="8"/>
  <c r="L253" i="8"/>
  <c r="I253" i="8"/>
  <c r="F253" i="8"/>
  <c r="O252" i="8"/>
  <c r="L252" i="8"/>
  <c r="I252" i="8"/>
  <c r="F252" i="8"/>
  <c r="O251" i="8"/>
  <c r="L251" i="8"/>
  <c r="I251" i="8"/>
  <c r="F251" i="8"/>
  <c r="O250" i="8"/>
  <c r="L250" i="8"/>
  <c r="I250" i="8"/>
  <c r="I249" i="8" s="1"/>
  <c r="F250" i="8"/>
  <c r="N249" i="8"/>
  <c r="M249" i="8"/>
  <c r="K249" i="8"/>
  <c r="J249" i="8"/>
  <c r="H249" i="8"/>
  <c r="G249" i="8"/>
  <c r="E249" i="8"/>
  <c r="D249" i="8"/>
  <c r="O248" i="8"/>
  <c r="L248" i="8"/>
  <c r="I248" i="8"/>
  <c r="F248" i="8"/>
  <c r="O247" i="8"/>
  <c r="L247" i="8"/>
  <c r="I247" i="8"/>
  <c r="F247" i="8"/>
  <c r="O246" i="8"/>
  <c r="L246" i="8"/>
  <c r="I246" i="8"/>
  <c r="F246" i="8"/>
  <c r="O245" i="8"/>
  <c r="L245" i="8"/>
  <c r="I245" i="8"/>
  <c r="F245" i="8"/>
  <c r="O244" i="8"/>
  <c r="L244" i="8"/>
  <c r="I244" i="8"/>
  <c r="F244" i="8"/>
  <c r="O243" i="8"/>
  <c r="L243" i="8"/>
  <c r="I243" i="8"/>
  <c r="F243" i="8"/>
  <c r="O242" i="8"/>
  <c r="L242" i="8"/>
  <c r="I242" i="8"/>
  <c r="F242" i="8"/>
  <c r="N241" i="8"/>
  <c r="M241" i="8"/>
  <c r="K241" i="8"/>
  <c r="J241" i="8"/>
  <c r="H241" i="8"/>
  <c r="G241" i="8"/>
  <c r="E241" i="8"/>
  <c r="D241" i="8"/>
  <c r="O240" i="8"/>
  <c r="L240" i="8"/>
  <c r="I240" i="8"/>
  <c r="F240" i="8"/>
  <c r="O239" i="8"/>
  <c r="O238" i="8" s="1"/>
  <c r="L239" i="8"/>
  <c r="L238" i="8" s="1"/>
  <c r="I239" i="8"/>
  <c r="F239" i="8"/>
  <c r="F238" i="8" s="1"/>
  <c r="N238" i="8"/>
  <c r="M238" i="8"/>
  <c r="K238" i="8"/>
  <c r="J238" i="8"/>
  <c r="H238" i="8"/>
  <c r="G238" i="8"/>
  <c r="E238" i="8"/>
  <c r="D238" i="8"/>
  <c r="O237" i="8"/>
  <c r="O236" i="8" s="1"/>
  <c r="L237" i="8"/>
  <c r="L236" i="8" s="1"/>
  <c r="I237" i="8"/>
  <c r="I236" i="8" s="1"/>
  <c r="F237" i="8"/>
  <c r="F236" i="8" s="1"/>
  <c r="N236" i="8"/>
  <c r="M236" i="8"/>
  <c r="K236" i="8"/>
  <c r="J236" i="8"/>
  <c r="H236" i="8"/>
  <c r="G236" i="8"/>
  <c r="E236" i="8"/>
  <c r="D236" i="8"/>
  <c r="O235" i="8"/>
  <c r="L235" i="8"/>
  <c r="I235" i="8"/>
  <c r="F235" i="8"/>
  <c r="O232" i="8"/>
  <c r="L232" i="8"/>
  <c r="I232" i="8"/>
  <c r="F232" i="8"/>
  <c r="O231" i="8"/>
  <c r="O230" i="8" s="1"/>
  <c r="L231" i="8"/>
  <c r="I231" i="8"/>
  <c r="I230" i="8" s="1"/>
  <c r="F231" i="8"/>
  <c r="N230" i="8"/>
  <c r="M230" i="8"/>
  <c r="L230" i="8"/>
  <c r="K230" i="8"/>
  <c r="J230" i="8"/>
  <c r="H230" i="8"/>
  <c r="G230" i="8"/>
  <c r="E230" i="8"/>
  <c r="D230" i="8"/>
  <c r="O229" i="8"/>
  <c r="L229" i="8"/>
  <c r="I229" i="8"/>
  <c r="F229" i="8"/>
  <c r="O228" i="8"/>
  <c r="L228" i="8"/>
  <c r="I228" i="8"/>
  <c r="F228" i="8"/>
  <c r="O227" i="8"/>
  <c r="L227" i="8"/>
  <c r="I227" i="8"/>
  <c r="F227" i="8"/>
  <c r="O226" i="8"/>
  <c r="L226" i="8"/>
  <c r="I226" i="8"/>
  <c r="F226" i="8"/>
  <c r="O225" i="8"/>
  <c r="L225" i="8"/>
  <c r="I225" i="8"/>
  <c r="F225" i="8"/>
  <c r="O224" i="8"/>
  <c r="L224" i="8"/>
  <c r="I224" i="8"/>
  <c r="F224" i="8"/>
  <c r="O223" i="8"/>
  <c r="L223" i="8"/>
  <c r="I223" i="8"/>
  <c r="F223" i="8"/>
  <c r="O222" i="8"/>
  <c r="L222" i="8"/>
  <c r="I222" i="8"/>
  <c r="F222" i="8"/>
  <c r="O221" i="8"/>
  <c r="L221" i="8"/>
  <c r="I221" i="8"/>
  <c r="F221" i="8"/>
  <c r="O220" i="8"/>
  <c r="L220" i="8"/>
  <c r="I220" i="8"/>
  <c r="F220" i="8"/>
  <c r="N219" i="8"/>
  <c r="M219" i="8"/>
  <c r="K219" i="8"/>
  <c r="H219" i="8"/>
  <c r="G219" i="8"/>
  <c r="E219" i="8"/>
  <c r="D219" i="8"/>
  <c r="O218" i="8"/>
  <c r="L218" i="8"/>
  <c r="I218" i="8"/>
  <c r="F218" i="8"/>
  <c r="O217" i="8"/>
  <c r="L217" i="8"/>
  <c r="I217" i="8"/>
  <c r="F217" i="8"/>
  <c r="O216" i="8"/>
  <c r="L216" i="8"/>
  <c r="I216" i="8"/>
  <c r="F216" i="8"/>
  <c r="O215" i="8"/>
  <c r="L215" i="8"/>
  <c r="I215" i="8"/>
  <c r="F215" i="8"/>
  <c r="O214" i="8"/>
  <c r="L214" i="8"/>
  <c r="I214" i="8"/>
  <c r="F214" i="8"/>
  <c r="O213" i="8"/>
  <c r="L213" i="8"/>
  <c r="I213" i="8"/>
  <c r="F213" i="8"/>
  <c r="O212" i="8"/>
  <c r="L212" i="8"/>
  <c r="I212" i="8"/>
  <c r="F212" i="8"/>
  <c r="O211" i="8"/>
  <c r="L211" i="8"/>
  <c r="I211" i="8"/>
  <c r="F211" i="8"/>
  <c r="O210" i="8"/>
  <c r="L210" i="8"/>
  <c r="I210" i="8"/>
  <c r="F210" i="8"/>
  <c r="O209" i="8"/>
  <c r="L209" i="8"/>
  <c r="I209" i="8"/>
  <c r="F209" i="8"/>
  <c r="N208" i="8"/>
  <c r="M208" i="8"/>
  <c r="K208" i="8"/>
  <c r="J208" i="8"/>
  <c r="H208" i="8"/>
  <c r="H207" i="8" s="1"/>
  <c r="G208" i="8"/>
  <c r="E208" i="8"/>
  <c r="D208" i="8"/>
  <c r="O206" i="8"/>
  <c r="L206" i="8"/>
  <c r="I206" i="8"/>
  <c r="F206" i="8"/>
  <c r="O205" i="8"/>
  <c r="L205" i="8"/>
  <c r="I205" i="8"/>
  <c r="F205" i="8"/>
  <c r="O204" i="8"/>
  <c r="L204" i="8"/>
  <c r="I204" i="8"/>
  <c r="F204" i="8"/>
  <c r="O203" i="8"/>
  <c r="L203" i="8"/>
  <c r="I203" i="8"/>
  <c r="F203" i="8"/>
  <c r="O202" i="8"/>
  <c r="L202" i="8"/>
  <c r="I202" i="8"/>
  <c r="I201" i="8" s="1"/>
  <c r="F202" i="8"/>
  <c r="N201" i="8"/>
  <c r="M201" i="8"/>
  <c r="M199" i="8" s="1"/>
  <c r="K201" i="8"/>
  <c r="K199" i="8" s="1"/>
  <c r="J201" i="8"/>
  <c r="H201" i="8"/>
  <c r="H199" i="8" s="1"/>
  <c r="H198" i="8" s="1"/>
  <c r="G201" i="8"/>
  <c r="G199" i="8" s="1"/>
  <c r="E201" i="8"/>
  <c r="E199" i="8" s="1"/>
  <c r="D201" i="8"/>
  <c r="D199" i="8" s="1"/>
  <c r="O200" i="8"/>
  <c r="L200" i="8"/>
  <c r="I200" i="8"/>
  <c r="F200" i="8"/>
  <c r="N199" i="8"/>
  <c r="O196" i="8"/>
  <c r="O195" i="8" s="1"/>
  <c r="O194" i="8" s="1"/>
  <c r="L196" i="8"/>
  <c r="L195" i="8" s="1"/>
  <c r="L194" i="8" s="1"/>
  <c r="I196" i="8"/>
  <c r="I195" i="8" s="1"/>
  <c r="I194" i="8" s="1"/>
  <c r="N195" i="8"/>
  <c r="M195" i="8"/>
  <c r="M194" i="8" s="1"/>
  <c r="K195" i="8"/>
  <c r="K194" i="8" s="1"/>
  <c r="J195" i="8"/>
  <c r="J194" i="8" s="1"/>
  <c r="H195" i="8"/>
  <c r="H194" i="8" s="1"/>
  <c r="G195" i="8"/>
  <c r="G194" i="8" s="1"/>
  <c r="F195" i="8"/>
  <c r="E195" i="8"/>
  <c r="E194" i="8" s="1"/>
  <c r="E190" i="8" s="1"/>
  <c r="D195" i="8"/>
  <c r="N194" i="8"/>
  <c r="O193" i="8"/>
  <c r="L193" i="8"/>
  <c r="I193" i="8"/>
  <c r="O192" i="8"/>
  <c r="O191" i="8" s="1"/>
  <c r="L192" i="8"/>
  <c r="L191" i="8" s="1"/>
  <c r="I192" i="8"/>
  <c r="N191" i="8"/>
  <c r="M191" i="8"/>
  <c r="K191" i="8"/>
  <c r="J191" i="8"/>
  <c r="H191" i="8"/>
  <c r="H190" i="8" s="1"/>
  <c r="G191" i="8"/>
  <c r="F191" i="8"/>
  <c r="E191" i="8"/>
  <c r="D191" i="8"/>
  <c r="O189" i="8"/>
  <c r="L189" i="8"/>
  <c r="I189" i="8"/>
  <c r="F189" i="8"/>
  <c r="O188" i="8"/>
  <c r="O187" i="8" s="1"/>
  <c r="L188" i="8"/>
  <c r="L187" i="8" s="1"/>
  <c r="I188" i="8"/>
  <c r="I187" i="8" s="1"/>
  <c r="F188" i="8"/>
  <c r="N187" i="8"/>
  <c r="M187" i="8"/>
  <c r="K187" i="8"/>
  <c r="J187" i="8"/>
  <c r="H187" i="8"/>
  <c r="G187" i="8"/>
  <c r="E187" i="8"/>
  <c r="D187" i="8"/>
  <c r="O186" i="8"/>
  <c r="L186" i="8"/>
  <c r="I186" i="8"/>
  <c r="F186" i="8"/>
  <c r="O185" i="8"/>
  <c r="L185" i="8"/>
  <c r="I185" i="8"/>
  <c r="F185" i="8"/>
  <c r="O184" i="8"/>
  <c r="L184" i="8"/>
  <c r="I184" i="8"/>
  <c r="F184" i="8"/>
  <c r="O183" i="8"/>
  <c r="L183" i="8"/>
  <c r="I183" i="8"/>
  <c r="I182" i="8" s="1"/>
  <c r="F183" i="8"/>
  <c r="N182" i="8"/>
  <c r="M182" i="8"/>
  <c r="K182" i="8"/>
  <c r="J182" i="8"/>
  <c r="H182" i="8"/>
  <c r="G182" i="8"/>
  <c r="E182" i="8"/>
  <c r="D182" i="8"/>
  <c r="O181" i="8"/>
  <c r="L181" i="8"/>
  <c r="I181" i="8"/>
  <c r="F181" i="8"/>
  <c r="O180" i="8"/>
  <c r="L180" i="8"/>
  <c r="I180" i="8"/>
  <c r="F180" i="8"/>
  <c r="O179" i="8"/>
  <c r="L179" i="8"/>
  <c r="L178" i="8" s="1"/>
  <c r="I179" i="8"/>
  <c r="F179" i="8"/>
  <c r="F178" i="8" s="1"/>
  <c r="N178" i="8"/>
  <c r="M178" i="8"/>
  <c r="M177" i="8" s="1"/>
  <c r="M176" i="8" s="1"/>
  <c r="K178" i="8"/>
  <c r="J178" i="8"/>
  <c r="H178" i="8"/>
  <c r="G178" i="8"/>
  <c r="G177" i="8" s="1"/>
  <c r="E178" i="8"/>
  <c r="D178" i="8"/>
  <c r="O175" i="8"/>
  <c r="L175" i="8"/>
  <c r="I175" i="8"/>
  <c r="F175" i="8"/>
  <c r="O174" i="8"/>
  <c r="L174" i="8"/>
  <c r="I174" i="8"/>
  <c r="F174" i="8"/>
  <c r="O173" i="8"/>
  <c r="L173" i="8"/>
  <c r="I173" i="8"/>
  <c r="F173" i="8"/>
  <c r="O172" i="8"/>
  <c r="L172" i="8"/>
  <c r="I172" i="8"/>
  <c r="F172" i="8"/>
  <c r="O171" i="8"/>
  <c r="L171" i="8"/>
  <c r="I171" i="8"/>
  <c r="F171" i="8"/>
  <c r="O170" i="8"/>
  <c r="L170" i="8"/>
  <c r="I170" i="8"/>
  <c r="F170" i="8"/>
  <c r="N169" i="8"/>
  <c r="N168" i="8" s="1"/>
  <c r="M169" i="8"/>
  <c r="M168" i="8" s="1"/>
  <c r="K169" i="8"/>
  <c r="K168" i="8" s="1"/>
  <c r="J169" i="8"/>
  <c r="H169" i="8"/>
  <c r="G169" i="8"/>
  <c r="G168" i="8" s="1"/>
  <c r="E169" i="8"/>
  <c r="E168" i="8" s="1"/>
  <c r="D169" i="8"/>
  <c r="H168" i="8"/>
  <c r="O167" i="8"/>
  <c r="L167" i="8"/>
  <c r="I167" i="8"/>
  <c r="F167" i="8"/>
  <c r="O166" i="8"/>
  <c r="L166" i="8"/>
  <c r="I166" i="8"/>
  <c r="F166" i="8"/>
  <c r="O165" i="8"/>
  <c r="L165" i="8"/>
  <c r="I165" i="8"/>
  <c r="F165" i="8"/>
  <c r="O164" i="8"/>
  <c r="L164" i="8"/>
  <c r="L163" i="8" s="1"/>
  <c r="I164" i="8"/>
  <c r="I163" i="8" s="1"/>
  <c r="F164" i="8"/>
  <c r="N163" i="8"/>
  <c r="M163" i="8"/>
  <c r="K163" i="8"/>
  <c r="J163" i="8"/>
  <c r="H163" i="8"/>
  <c r="G163" i="8"/>
  <c r="E163" i="8"/>
  <c r="D163" i="8"/>
  <c r="O162" i="8"/>
  <c r="L162" i="8"/>
  <c r="I162" i="8"/>
  <c r="F162" i="8"/>
  <c r="O161" i="8"/>
  <c r="L161" i="8"/>
  <c r="I161" i="8"/>
  <c r="F161" i="8"/>
  <c r="O160" i="8"/>
  <c r="L160" i="8"/>
  <c r="I160" i="8"/>
  <c r="F160" i="8"/>
  <c r="O159" i="8"/>
  <c r="L159" i="8"/>
  <c r="I159" i="8"/>
  <c r="F159" i="8"/>
  <c r="O158" i="8"/>
  <c r="L158" i="8"/>
  <c r="I158" i="8"/>
  <c r="F158" i="8"/>
  <c r="O157" i="8"/>
  <c r="L157" i="8"/>
  <c r="I157" i="8"/>
  <c r="F157" i="8"/>
  <c r="O156" i="8"/>
  <c r="L156" i="8"/>
  <c r="I156" i="8"/>
  <c r="F156" i="8"/>
  <c r="O155" i="8"/>
  <c r="L155" i="8"/>
  <c r="I155" i="8"/>
  <c r="I154" i="8" s="1"/>
  <c r="F155" i="8"/>
  <c r="F154" i="8" s="1"/>
  <c r="N154" i="8"/>
  <c r="M154" i="8"/>
  <c r="K154" i="8"/>
  <c r="H154" i="8"/>
  <c r="G154" i="8"/>
  <c r="E154" i="8"/>
  <c r="D154" i="8"/>
  <c r="O153" i="8"/>
  <c r="L153" i="8"/>
  <c r="I153" i="8"/>
  <c r="F153" i="8"/>
  <c r="O152" i="8"/>
  <c r="L152" i="8"/>
  <c r="I152" i="8"/>
  <c r="F152" i="8"/>
  <c r="O151" i="8"/>
  <c r="L151" i="8"/>
  <c r="I151" i="8"/>
  <c r="F151" i="8"/>
  <c r="O150" i="8"/>
  <c r="L150" i="8"/>
  <c r="I150" i="8"/>
  <c r="F150" i="8"/>
  <c r="O149" i="8"/>
  <c r="L149" i="8"/>
  <c r="I149" i="8"/>
  <c r="F149" i="8"/>
  <c r="O148" i="8"/>
  <c r="L148" i="8"/>
  <c r="I148" i="8"/>
  <c r="F148" i="8"/>
  <c r="N147" i="8"/>
  <c r="M147" i="8"/>
  <c r="K147" i="8"/>
  <c r="J147" i="8"/>
  <c r="H147" i="8"/>
  <c r="G147" i="8"/>
  <c r="E147" i="8"/>
  <c r="D147" i="8"/>
  <c r="O146" i="8"/>
  <c r="L146" i="8"/>
  <c r="I146" i="8"/>
  <c r="F146" i="8"/>
  <c r="O145" i="8"/>
  <c r="O144" i="8" s="1"/>
  <c r="L145" i="8"/>
  <c r="L144" i="8" s="1"/>
  <c r="I145" i="8"/>
  <c r="F145" i="8"/>
  <c r="F144" i="8" s="1"/>
  <c r="N144" i="8"/>
  <c r="M144" i="8"/>
  <c r="K144" i="8"/>
  <c r="J144" i="8"/>
  <c r="H144" i="8"/>
  <c r="G144" i="8"/>
  <c r="E144" i="8"/>
  <c r="D144" i="8"/>
  <c r="O143" i="8"/>
  <c r="L143" i="8"/>
  <c r="I143" i="8"/>
  <c r="F143" i="8"/>
  <c r="O142" i="8"/>
  <c r="L142" i="8"/>
  <c r="I142" i="8"/>
  <c r="F142" i="8"/>
  <c r="O141" i="8"/>
  <c r="L141" i="8"/>
  <c r="I141" i="8"/>
  <c r="F141" i="8"/>
  <c r="O140" i="8"/>
  <c r="L140" i="8"/>
  <c r="I140" i="8"/>
  <c r="F140" i="8"/>
  <c r="N139" i="8"/>
  <c r="M139" i="8"/>
  <c r="K139" i="8"/>
  <c r="J139" i="8"/>
  <c r="H139" i="8"/>
  <c r="G139" i="8"/>
  <c r="E139" i="8"/>
  <c r="D139" i="8"/>
  <c r="O138" i="8"/>
  <c r="L138" i="8"/>
  <c r="I138" i="8"/>
  <c r="F138" i="8"/>
  <c r="O137" i="8"/>
  <c r="L137" i="8"/>
  <c r="I137" i="8"/>
  <c r="F137" i="8"/>
  <c r="O136" i="8"/>
  <c r="I136" i="8"/>
  <c r="F136" i="8"/>
  <c r="O135" i="8"/>
  <c r="L135" i="8"/>
  <c r="I135" i="8"/>
  <c r="F135" i="8"/>
  <c r="F134" i="8" s="1"/>
  <c r="N134" i="8"/>
  <c r="M134" i="8"/>
  <c r="K134" i="8"/>
  <c r="K133" i="8" s="1"/>
  <c r="H134" i="8"/>
  <c r="G134" i="8"/>
  <c r="E134" i="8"/>
  <c r="D134" i="8"/>
  <c r="O132" i="8"/>
  <c r="O131" i="8" s="1"/>
  <c r="L132" i="8"/>
  <c r="L131" i="8" s="1"/>
  <c r="I132" i="8"/>
  <c r="I131" i="8" s="1"/>
  <c r="F132" i="8"/>
  <c r="N131" i="8"/>
  <c r="M131" i="8"/>
  <c r="K131" i="8"/>
  <c r="J131" i="8"/>
  <c r="H131" i="8"/>
  <c r="G131" i="8"/>
  <c r="E131" i="8"/>
  <c r="D131" i="8"/>
  <c r="O130" i="8"/>
  <c r="L130" i="8"/>
  <c r="I130" i="8"/>
  <c r="F130" i="8"/>
  <c r="O129" i="8"/>
  <c r="L129" i="8"/>
  <c r="I129" i="8"/>
  <c r="F129" i="8"/>
  <c r="C129" i="8" s="1"/>
  <c r="O128" i="8"/>
  <c r="L128" i="8"/>
  <c r="I128" i="8"/>
  <c r="F128" i="8"/>
  <c r="O127" i="8"/>
  <c r="L127" i="8"/>
  <c r="I127" i="8"/>
  <c r="F127" i="8"/>
  <c r="O126" i="8"/>
  <c r="L126" i="8"/>
  <c r="L125" i="8" s="1"/>
  <c r="I126" i="8"/>
  <c r="F126" i="8"/>
  <c r="N125" i="8"/>
  <c r="M125" i="8"/>
  <c r="K125" i="8"/>
  <c r="J125" i="8"/>
  <c r="H125" i="8"/>
  <c r="G125" i="8"/>
  <c r="E125" i="8"/>
  <c r="D125" i="8"/>
  <c r="O124" i="8"/>
  <c r="L124" i="8"/>
  <c r="I124" i="8"/>
  <c r="F124" i="8"/>
  <c r="O123" i="8"/>
  <c r="L123" i="8"/>
  <c r="I123" i="8"/>
  <c r="F123" i="8"/>
  <c r="O122" i="8"/>
  <c r="L122" i="8"/>
  <c r="I122" i="8"/>
  <c r="F122" i="8"/>
  <c r="O121" i="8"/>
  <c r="L121" i="8"/>
  <c r="I121" i="8"/>
  <c r="F121" i="8"/>
  <c r="O120" i="8"/>
  <c r="L120" i="8"/>
  <c r="I120" i="8"/>
  <c r="F120" i="8"/>
  <c r="N119" i="8"/>
  <c r="M119" i="8"/>
  <c r="K119" i="8"/>
  <c r="J119" i="8"/>
  <c r="H119" i="8"/>
  <c r="G119" i="8"/>
  <c r="E119" i="8"/>
  <c r="D119" i="8"/>
  <c r="O118" i="8"/>
  <c r="L118" i="8"/>
  <c r="I118" i="8"/>
  <c r="F118" i="8"/>
  <c r="O117" i="8"/>
  <c r="L117" i="8"/>
  <c r="I117" i="8"/>
  <c r="F117" i="8"/>
  <c r="O116" i="8"/>
  <c r="O115" i="8" s="1"/>
  <c r="L116" i="8"/>
  <c r="I116" i="8"/>
  <c r="I115" i="8" s="1"/>
  <c r="F116" i="8"/>
  <c r="N115" i="8"/>
  <c r="M115" i="8"/>
  <c r="K115" i="8"/>
  <c r="J115" i="8"/>
  <c r="H115" i="8"/>
  <c r="G115" i="8"/>
  <c r="E115" i="8"/>
  <c r="D115" i="8"/>
  <c r="O114" i="8"/>
  <c r="L114" i="8"/>
  <c r="I114" i="8"/>
  <c r="F114" i="8"/>
  <c r="O113" i="8"/>
  <c r="L113" i="8"/>
  <c r="I113" i="8"/>
  <c r="F113" i="8"/>
  <c r="O112" i="8"/>
  <c r="L112" i="8"/>
  <c r="I112" i="8"/>
  <c r="F112" i="8"/>
  <c r="O111" i="8"/>
  <c r="L111" i="8"/>
  <c r="I111" i="8"/>
  <c r="F111" i="8"/>
  <c r="O110" i="8"/>
  <c r="L110" i="8"/>
  <c r="I110" i="8"/>
  <c r="F110" i="8"/>
  <c r="O109" i="8"/>
  <c r="L109" i="8"/>
  <c r="I109" i="8"/>
  <c r="F109" i="8"/>
  <c r="O108" i="8"/>
  <c r="L108" i="8"/>
  <c r="I108" i="8"/>
  <c r="F108" i="8"/>
  <c r="D108" i="8"/>
  <c r="O107" i="8"/>
  <c r="O106" i="8" s="1"/>
  <c r="L107" i="8"/>
  <c r="I107" i="8"/>
  <c r="F107" i="8"/>
  <c r="N106" i="8"/>
  <c r="M106" i="8"/>
  <c r="K106" i="8"/>
  <c r="J106" i="8"/>
  <c r="H106" i="8"/>
  <c r="G106" i="8"/>
  <c r="E106" i="8"/>
  <c r="D106" i="8"/>
  <c r="O105" i="8"/>
  <c r="I105" i="8"/>
  <c r="F105" i="8"/>
  <c r="O104" i="8"/>
  <c r="L104" i="8"/>
  <c r="I104" i="8"/>
  <c r="F104" i="8"/>
  <c r="O103" i="8"/>
  <c r="I103" i="8"/>
  <c r="F103" i="8"/>
  <c r="O102" i="8"/>
  <c r="L102" i="8"/>
  <c r="I102" i="8"/>
  <c r="F102" i="8"/>
  <c r="O101" i="8"/>
  <c r="L101" i="8"/>
  <c r="I101" i="8"/>
  <c r="F101" i="8"/>
  <c r="O100" i="8"/>
  <c r="L100" i="8"/>
  <c r="I100" i="8"/>
  <c r="F100" i="8"/>
  <c r="O99" i="8"/>
  <c r="L99" i="8"/>
  <c r="I99" i="8"/>
  <c r="F99" i="8"/>
  <c r="N98" i="8"/>
  <c r="M98" i="8"/>
  <c r="K98" i="8"/>
  <c r="H98" i="8"/>
  <c r="G98" i="8"/>
  <c r="E98" i="8"/>
  <c r="D98" i="8"/>
  <c r="O97" i="8"/>
  <c r="L97" i="8"/>
  <c r="I97" i="8"/>
  <c r="F97" i="8"/>
  <c r="O96" i="8"/>
  <c r="L96" i="8"/>
  <c r="I96" i="8"/>
  <c r="F96" i="8"/>
  <c r="O95" i="8"/>
  <c r="L95" i="8"/>
  <c r="I95" i="8"/>
  <c r="F95" i="8"/>
  <c r="O94" i="8"/>
  <c r="L94" i="8"/>
  <c r="I94" i="8"/>
  <c r="F94" i="8"/>
  <c r="O93" i="8"/>
  <c r="L93" i="8"/>
  <c r="I93" i="8"/>
  <c r="I92" i="8" s="1"/>
  <c r="F93" i="8"/>
  <c r="N92" i="8"/>
  <c r="M92" i="8"/>
  <c r="K92" i="8"/>
  <c r="J92" i="8"/>
  <c r="H92" i="8"/>
  <c r="G92" i="8"/>
  <c r="E92" i="8"/>
  <c r="D92" i="8"/>
  <c r="O91" i="8"/>
  <c r="L91" i="8"/>
  <c r="I91" i="8"/>
  <c r="F91" i="8"/>
  <c r="O90" i="8"/>
  <c r="L90" i="8"/>
  <c r="C90" i="8" s="1"/>
  <c r="I90" i="8"/>
  <c r="F90" i="8"/>
  <c r="O89" i="8"/>
  <c r="L89" i="8"/>
  <c r="I89" i="8"/>
  <c r="F89" i="8"/>
  <c r="O88" i="8"/>
  <c r="L88" i="8"/>
  <c r="I88" i="8"/>
  <c r="F88" i="8"/>
  <c r="F87" i="8" s="1"/>
  <c r="N87" i="8"/>
  <c r="M87" i="8"/>
  <c r="K87" i="8"/>
  <c r="J87" i="8"/>
  <c r="H87" i="8"/>
  <c r="G87" i="8"/>
  <c r="E87" i="8"/>
  <c r="D87" i="8"/>
  <c r="O85" i="8"/>
  <c r="L85" i="8"/>
  <c r="I85" i="8"/>
  <c r="F85" i="8"/>
  <c r="O84" i="8"/>
  <c r="O83" i="8" s="1"/>
  <c r="L84" i="8"/>
  <c r="L83" i="8" s="1"/>
  <c r="I84" i="8"/>
  <c r="I83" i="8" s="1"/>
  <c r="F84" i="8"/>
  <c r="N83" i="8"/>
  <c r="M83" i="8"/>
  <c r="K83" i="8"/>
  <c r="J83" i="8"/>
  <c r="H83" i="8"/>
  <c r="G83" i="8"/>
  <c r="F83" i="8"/>
  <c r="E83" i="8"/>
  <c r="D83" i="8"/>
  <c r="O82" i="8"/>
  <c r="L82" i="8"/>
  <c r="I82" i="8"/>
  <c r="F82" i="8"/>
  <c r="O81" i="8"/>
  <c r="L81" i="8"/>
  <c r="L80" i="8" s="1"/>
  <c r="I81" i="8"/>
  <c r="I80" i="8" s="1"/>
  <c r="F81" i="8"/>
  <c r="F80" i="8" s="1"/>
  <c r="N80" i="8"/>
  <c r="M80" i="8"/>
  <c r="K80" i="8"/>
  <c r="J80" i="8"/>
  <c r="H80" i="8"/>
  <c r="G80" i="8"/>
  <c r="E80" i="8"/>
  <c r="D80" i="8"/>
  <c r="O77" i="8"/>
  <c r="L77" i="8"/>
  <c r="I77" i="8"/>
  <c r="F77" i="8"/>
  <c r="O76" i="8"/>
  <c r="L76" i="8"/>
  <c r="I76" i="8"/>
  <c r="F76" i="8"/>
  <c r="O75" i="8"/>
  <c r="L75" i="8"/>
  <c r="I75" i="8"/>
  <c r="F75" i="8"/>
  <c r="O74" i="8"/>
  <c r="L74" i="8"/>
  <c r="I74" i="8"/>
  <c r="F74" i="8"/>
  <c r="O73" i="8"/>
  <c r="L73" i="8"/>
  <c r="I73" i="8"/>
  <c r="F73" i="8"/>
  <c r="N72" i="8"/>
  <c r="N70" i="8" s="1"/>
  <c r="M72" i="8"/>
  <c r="M70" i="8" s="1"/>
  <c r="K72" i="8"/>
  <c r="K70" i="8" s="1"/>
  <c r="J72" i="8"/>
  <c r="J70" i="8" s="1"/>
  <c r="H72" i="8"/>
  <c r="H70" i="8" s="1"/>
  <c r="G72" i="8"/>
  <c r="G70" i="8" s="1"/>
  <c r="E72" i="8"/>
  <c r="E70" i="8" s="1"/>
  <c r="D72" i="8"/>
  <c r="O71" i="8"/>
  <c r="L71" i="8"/>
  <c r="I71" i="8"/>
  <c r="D71" i="8"/>
  <c r="F71" i="8" s="1"/>
  <c r="O69" i="8"/>
  <c r="L69" i="8"/>
  <c r="I69" i="8"/>
  <c r="F69" i="8"/>
  <c r="O68" i="8"/>
  <c r="L68" i="8"/>
  <c r="I68" i="8"/>
  <c r="F68" i="8"/>
  <c r="O67" i="8"/>
  <c r="L67" i="8"/>
  <c r="I67" i="8"/>
  <c r="F67" i="8"/>
  <c r="O66" i="8"/>
  <c r="L66" i="8"/>
  <c r="I66" i="8"/>
  <c r="F66" i="8"/>
  <c r="O65" i="8"/>
  <c r="L65" i="8"/>
  <c r="I65" i="8"/>
  <c r="F65" i="8"/>
  <c r="O64" i="8"/>
  <c r="L64" i="8"/>
  <c r="I64" i="8"/>
  <c r="F64" i="8"/>
  <c r="O63" i="8"/>
  <c r="L63" i="8"/>
  <c r="I63" i="8"/>
  <c r="F63" i="8"/>
  <c r="O62" i="8"/>
  <c r="L62" i="8"/>
  <c r="I62" i="8"/>
  <c r="F62" i="8"/>
  <c r="N61" i="8"/>
  <c r="M61" i="8"/>
  <c r="K61" i="8"/>
  <c r="J61" i="8"/>
  <c r="H61" i="8"/>
  <c r="G61" i="8"/>
  <c r="E61" i="8"/>
  <c r="D61" i="8"/>
  <c r="O60" i="8"/>
  <c r="L60" i="8"/>
  <c r="I60" i="8"/>
  <c r="F60" i="8"/>
  <c r="O59" i="8"/>
  <c r="O58" i="8" s="1"/>
  <c r="L59" i="8"/>
  <c r="I59" i="8"/>
  <c r="F59" i="8"/>
  <c r="N58" i="8"/>
  <c r="M58" i="8"/>
  <c r="K58" i="8"/>
  <c r="K57" i="8" s="1"/>
  <c r="J58" i="8"/>
  <c r="I58" i="8"/>
  <c r="H58" i="8"/>
  <c r="G58" i="8"/>
  <c r="E58" i="8"/>
  <c r="E57" i="8" s="1"/>
  <c r="D58" i="8"/>
  <c r="O50" i="8"/>
  <c r="C50" i="8" s="1"/>
  <c r="O49" i="8"/>
  <c r="C49" i="8" s="1"/>
  <c r="N48" i="8"/>
  <c r="M48" i="8"/>
  <c r="L47" i="8"/>
  <c r="L46" i="8" s="1"/>
  <c r="I47" i="8"/>
  <c r="I46" i="8" s="1"/>
  <c r="F47" i="8"/>
  <c r="F46" i="8" s="1"/>
  <c r="K46" i="8"/>
  <c r="J46" i="8"/>
  <c r="H46" i="8"/>
  <c r="G46" i="8"/>
  <c r="E46" i="8"/>
  <c r="D46" i="8"/>
  <c r="F45" i="8"/>
  <c r="C45" i="8" s="1"/>
  <c r="L44" i="8"/>
  <c r="C44" i="8" s="1"/>
  <c r="L43" i="8"/>
  <c r="C43" i="8" s="1"/>
  <c r="L42" i="8"/>
  <c r="C42" i="8" s="1"/>
  <c r="L41" i="8"/>
  <c r="C41" i="8" s="1"/>
  <c r="K40" i="8"/>
  <c r="J40" i="8"/>
  <c r="L39" i="8"/>
  <c r="L38" i="8"/>
  <c r="C38" i="8" s="1"/>
  <c r="K37" i="8"/>
  <c r="J37" i="8"/>
  <c r="L36" i="8"/>
  <c r="L35" i="8" s="1"/>
  <c r="K35" i="8"/>
  <c r="J35" i="8"/>
  <c r="C35" i="8"/>
  <c r="L34" i="8"/>
  <c r="C34" i="8" s="1"/>
  <c r="L33" i="8"/>
  <c r="C33" i="8" s="1"/>
  <c r="L32" i="8"/>
  <c r="C32" i="8" s="1"/>
  <c r="K31" i="8"/>
  <c r="J31" i="8"/>
  <c r="F29" i="8"/>
  <c r="C29" i="8" s="1"/>
  <c r="I28" i="8"/>
  <c r="D28" i="8"/>
  <c r="F28" i="8" s="1"/>
  <c r="O27" i="8"/>
  <c r="L27" i="8"/>
  <c r="I27" i="8"/>
  <c r="F27" i="8"/>
  <c r="O26" i="8"/>
  <c r="L26" i="8"/>
  <c r="L25" i="8" s="1"/>
  <c r="I26" i="8"/>
  <c r="I25" i="8" s="1"/>
  <c r="F26" i="8"/>
  <c r="O25" i="8"/>
  <c r="N25" i="8"/>
  <c r="M25" i="8"/>
  <c r="K25" i="8"/>
  <c r="K290" i="8" s="1"/>
  <c r="K289" i="8" s="1"/>
  <c r="J25" i="8"/>
  <c r="H25" i="8"/>
  <c r="G25" i="8"/>
  <c r="F25" i="8"/>
  <c r="E25" i="8"/>
  <c r="E290" i="8" s="1"/>
  <c r="E289" i="8" s="1"/>
  <c r="D25" i="8"/>
  <c r="D24" i="8"/>
  <c r="C110" i="8" l="1"/>
  <c r="K207" i="8"/>
  <c r="H24" i="8"/>
  <c r="C149" i="8"/>
  <c r="I191" i="8"/>
  <c r="N272" i="8"/>
  <c r="N271" i="8" s="1"/>
  <c r="C89" i="8"/>
  <c r="O87" i="8"/>
  <c r="C192" i="8"/>
  <c r="E207" i="8"/>
  <c r="C243" i="8"/>
  <c r="L37" i="8"/>
  <c r="C37" i="8" s="1"/>
  <c r="O125" i="8"/>
  <c r="O92" i="8"/>
  <c r="I119" i="8"/>
  <c r="G290" i="8"/>
  <c r="M290" i="8"/>
  <c r="I61" i="8"/>
  <c r="G79" i="8"/>
  <c r="C181" i="8"/>
  <c r="C189" i="8"/>
  <c r="M190" i="8"/>
  <c r="C279" i="8"/>
  <c r="F58" i="8"/>
  <c r="M57" i="8"/>
  <c r="M56" i="8" s="1"/>
  <c r="C75" i="8"/>
  <c r="E79" i="8"/>
  <c r="K79" i="8"/>
  <c r="G86" i="8"/>
  <c r="C141" i="8"/>
  <c r="C173" i="8"/>
  <c r="K177" i="8"/>
  <c r="K176" i="8" s="1"/>
  <c r="C193" i="8"/>
  <c r="C227" i="8"/>
  <c r="O241" i="8"/>
  <c r="C263" i="8"/>
  <c r="E272" i="8"/>
  <c r="E271" i="8" s="1"/>
  <c r="C39" i="8"/>
  <c r="C117" i="8"/>
  <c r="C121" i="8"/>
  <c r="C123" i="8"/>
  <c r="C124" i="8"/>
  <c r="C137" i="8"/>
  <c r="C138" i="8"/>
  <c r="C165" i="8"/>
  <c r="K190" i="8"/>
  <c r="C211" i="8"/>
  <c r="C215" i="8"/>
  <c r="C46" i="8"/>
  <c r="I106" i="8"/>
  <c r="F262" i="8"/>
  <c r="G289" i="8"/>
  <c r="C105" i="8"/>
  <c r="G133" i="8"/>
  <c r="I139" i="8"/>
  <c r="O169" i="8"/>
  <c r="O168" i="8" s="1"/>
  <c r="O190" i="8"/>
  <c r="C206" i="8"/>
  <c r="C235" i="8"/>
  <c r="H234" i="8"/>
  <c r="C247" i="8"/>
  <c r="C251" i="8"/>
  <c r="O291" i="8"/>
  <c r="H290" i="8"/>
  <c r="H289" i="8" s="1"/>
  <c r="G57" i="8"/>
  <c r="K56" i="8"/>
  <c r="C62" i="8"/>
  <c r="C63" i="8"/>
  <c r="C71" i="8"/>
  <c r="C74" i="8"/>
  <c r="I79" i="8"/>
  <c r="C94" i="8"/>
  <c r="C96" i="8"/>
  <c r="K86" i="8"/>
  <c r="I147" i="8"/>
  <c r="J154" i="8"/>
  <c r="C157" i="8"/>
  <c r="C161" i="8"/>
  <c r="C180" i="8"/>
  <c r="H177" i="8"/>
  <c r="H176" i="8" s="1"/>
  <c r="K198" i="8"/>
  <c r="I199" i="8"/>
  <c r="N207" i="8"/>
  <c r="N198" i="8" s="1"/>
  <c r="C237" i="8"/>
  <c r="I241" i="8"/>
  <c r="J254" i="8"/>
  <c r="C259" i="8"/>
  <c r="D261" i="8"/>
  <c r="N261" i="8"/>
  <c r="C269" i="8"/>
  <c r="H272" i="8"/>
  <c r="H271" i="8" s="1"/>
  <c r="C275" i="8"/>
  <c r="C283" i="8"/>
  <c r="C299" i="8"/>
  <c r="I57" i="8"/>
  <c r="G190" i="8"/>
  <c r="M289" i="8"/>
  <c r="J98" i="8"/>
  <c r="C102" i="8"/>
  <c r="M133" i="8"/>
  <c r="L136" i="8"/>
  <c r="C136" i="8" s="1"/>
  <c r="C146" i="8"/>
  <c r="C153" i="8"/>
  <c r="C203" i="8"/>
  <c r="N234" i="8"/>
  <c r="D254" i="8"/>
  <c r="K261" i="8"/>
  <c r="I278" i="8"/>
  <c r="I272" i="8" s="1"/>
  <c r="O290" i="8"/>
  <c r="O48" i="8"/>
  <c r="C60" i="8"/>
  <c r="F61" i="8"/>
  <c r="F57" i="8" s="1"/>
  <c r="C68" i="8"/>
  <c r="H79" i="8"/>
  <c r="C113" i="8"/>
  <c r="L169" i="8"/>
  <c r="L168" i="8" s="1"/>
  <c r="D177" i="8"/>
  <c r="E177" i="8"/>
  <c r="E176" i="8" s="1"/>
  <c r="I190" i="8"/>
  <c r="J199" i="8"/>
  <c r="C209" i="8"/>
  <c r="C210" i="8"/>
  <c r="C223" i="8"/>
  <c r="O219" i="8"/>
  <c r="K234" i="8"/>
  <c r="G234" i="8"/>
  <c r="E261" i="8"/>
  <c r="J261" i="8"/>
  <c r="O261" i="8"/>
  <c r="M261" i="8"/>
  <c r="D272" i="8"/>
  <c r="D271" i="8" s="1"/>
  <c r="C295" i="8"/>
  <c r="C226" i="8"/>
  <c r="J219" i="8"/>
  <c r="C145" i="8"/>
  <c r="C109" i="8"/>
  <c r="L115" i="8"/>
  <c r="D290" i="8"/>
  <c r="L290" i="8"/>
  <c r="L289" i="8" s="1"/>
  <c r="L31" i="8"/>
  <c r="C31" i="8" s="1"/>
  <c r="K30" i="8"/>
  <c r="K24" i="8" s="1"/>
  <c r="C59" i="8"/>
  <c r="C67" i="8"/>
  <c r="I72" i="8"/>
  <c r="I70" i="8" s="1"/>
  <c r="I56" i="8" s="1"/>
  <c r="J79" i="8"/>
  <c r="C82" i="8"/>
  <c r="N79" i="8"/>
  <c r="C83" i="8"/>
  <c r="J86" i="8"/>
  <c r="L98" i="8"/>
  <c r="C103" i="8"/>
  <c r="I125" i="8"/>
  <c r="C152" i="8"/>
  <c r="L190" i="8"/>
  <c r="D194" i="8"/>
  <c r="G207" i="8"/>
  <c r="G198" i="8" s="1"/>
  <c r="M207" i="8"/>
  <c r="M198" i="8" s="1"/>
  <c r="I266" i="8"/>
  <c r="I261" i="8" s="1"/>
  <c r="C267" i="8"/>
  <c r="J57" i="8"/>
  <c r="J168" i="8"/>
  <c r="L40" i="8"/>
  <c r="C40" i="8" s="1"/>
  <c r="G56" i="8"/>
  <c r="C69" i="8"/>
  <c r="D70" i="8"/>
  <c r="L119" i="8"/>
  <c r="C130" i="8"/>
  <c r="C185" i="8"/>
  <c r="C231" i="8"/>
  <c r="F230" i="8"/>
  <c r="C230" i="8" s="1"/>
  <c r="F272" i="8"/>
  <c r="F271" i="8" s="1"/>
  <c r="M272" i="8"/>
  <c r="M271" i="8" s="1"/>
  <c r="D57" i="8"/>
  <c r="D168" i="8"/>
  <c r="I238" i="8"/>
  <c r="I234" i="8" s="1"/>
  <c r="C239" i="8"/>
  <c r="C28" i="8"/>
  <c r="J30" i="8"/>
  <c r="H57" i="8"/>
  <c r="H56" i="8" s="1"/>
  <c r="N57" i="8"/>
  <c r="N56" i="8" s="1"/>
  <c r="L61" i="8"/>
  <c r="L72" i="8"/>
  <c r="L70" i="8" s="1"/>
  <c r="D79" i="8"/>
  <c r="M79" i="8"/>
  <c r="D86" i="8"/>
  <c r="H86" i="8"/>
  <c r="N86" i="8"/>
  <c r="L87" i="8"/>
  <c r="C97" i="8"/>
  <c r="O98" i="8"/>
  <c r="L106" i="8"/>
  <c r="C112" i="8"/>
  <c r="M86" i="8"/>
  <c r="I134" i="8"/>
  <c r="D133" i="8"/>
  <c r="L139" i="8"/>
  <c r="L147" i="8"/>
  <c r="C156" i="8"/>
  <c r="G176" i="8"/>
  <c r="D207" i="8"/>
  <c r="I282" i="8"/>
  <c r="C282" i="8" s="1"/>
  <c r="C175" i="8"/>
  <c r="I178" i="8"/>
  <c r="I177" i="8" s="1"/>
  <c r="I176" i="8" s="1"/>
  <c r="C183" i="8"/>
  <c r="C196" i="8"/>
  <c r="L201" i="8"/>
  <c r="C205" i="8"/>
  <c r="C214" i="8"/>
  <c r="C228" i="8"/>
  <c r="D234" i="8"/>
  <c r="C246" i="8"/>
  <c r="C253" i="8"/>
  <c r="C286" i="8"/>
  <c r="C195" i="8"/>
  <c r="C216" i="8"/>
  <c r="C218" i="8"/>
  <c r="M234" i="8"/>
  <c r="M233" i="8" s="1"/>
  <c r="C245" i="8"/>
  <c r="C248" i="8"/>
  <c r="L249" i="8"/>
  <c r="C256" i="8"/>
  <c r="C265" i="8"/>
  <c r="O272" i="8"/>
  <c r="O271" i="8" s="1"/>
  <c r="C159" i="8"/>
  <c r="C160" i="8"/>
  <c r="C167" i="8"/>
  <c r="E198" i="8"/>
  <c r="O201" i="8"/>
  <c r="O199" i="8" s="1"/>
  <c r="O208" i="8"/>
  <c r="L208" i="8"/>
  <c r="C221" i="8"/>
  <c r="E234" i="8"/>
  <c r="E233" i="8" s="1"/>
  <c r="J234" i="8"/>
  <c r="C240" i="8"/>
  <c r="L241" i="8"/>
  <c r="O249" i="8"/>
  <c r="O234" i="8" s="1"/>
  <c r="G233" i="8"/>
  <c r="L262" i="8"/>
  <c r="L261" i="8" s="1"/>
  <c r="C268" i="8"/>
  <c r="C273" i="8"/>
  <c r="C276" i="8"/>
  <c r="C277" i="8"/>
  <c r="C280" i="8"/>
  <c r="C281" i="8"/>
  <c r="C296" i="8"/>
  <c r="F79" i="8"/>
  <c r="G24" i="8"/>
  <c r="O24" i="8"/>
  <c r="F24" i="8"/>
  <c r="C26" i="8"/>
  <c r="C27" i="8"/>
  <c r="C47" i="8"/>
  <c r="L58" i="8"/>
  <c r="C64" i="8"/>
  <c r="C76" i="8"/>
  <c r="C77" i="8"/>
  <c r="O80" i="8"/>
  <c r="O79" i="8" s="1"/>
  <c r="E86" i="8"/>
  <c r="C93" i="8"/>
  <c r="F92" i="8"/>
  <c r="C184" i="8"/>
  <c r="F182" i="8"/>
  <c r="F177" i="8" s="1"/>
  <c r="E56" i="8"/>
  <c r="I169" i="8"/>
  <c r="I168" i="8" s="1"/>
  <c r="C25" i="8"/>
  <c r="I290" i="8"/>
  <c r="I24" i="8"/>
  <c r="C36" i="8"/>
  <c r="C48" i="8"/>
  <c r="D56" i="8"/>
  <c r="C65" i="8"/>
  <c r="C66" i="8"/>
  <c r="O72" i="8"/>
  <c r="O70" i="8" s="1"/>
  <c r="C81" i="8"/>
  <c r="C84" i="8"/>
  <c r="C85" i="8"/>
  <c r="C140" i="8"/>
  <c r="F139" i="8"/>
  <c r="C148" i="8"/>
  <c r="F147" i="8"/>
  <c r="J290" i="8"/>
  <c r="N290" i="8"/>
  <c r="N289" i="8" s="1"/>
  <c r="N24" i="8"/>
  <c r="O61" i="8"/>
  <c r="O57" i="8" s="1"/>
  <c r="F72" i="8"/>
  <c r="C73" i="8"/>
  <c r="L79" i="8"/>
  <c r="E24" i="8"/>
  <c r="M24" i="8"/>
  <c r="C114" i="8"/>
  <c r="C116" i="8"/>
  <c r="F115" i="8"/>
  <c r="C115" i="8" s="1"/>
  <c r="C122" i="8"/>
  <c r="C132" i="8"/>
  <c r="F131" i="8"/>
  <c r="C131" i="8" s="1"/>
  <c r="N133" i="8"/>
  <c r="O134" i="8"/>
  <c r="C143" i="8"/>
  <c r="C151" i="8"/>
  <c r="L154" i="8"/>
  <c r="C158" i="8"/>
  <c r="C166" i="8"/>
  <c r="C174" i="8"/>
  <c r="N177" i="8"/>
  <c r="N176" i="8" s="1"/>
  <c r="O178" i="8"/>
  <c r="I87" i="8"/>
  <c r="C88" i="8"/>
  <c r="C91" i="8"/>
  <c r="L92" i="8"/>
  <c r="C95" i="8"/>
  <c r="C99" i="8"/>
  <c r="C100" i="8"/>
  <c r="C101" i="8"/>
  <c r="F98" i="8"/>
  <c r="C107" i="8"/>
  <c r="F106" i="8"/>
  <c r="C108" i="8"/>
  <c r="O119" i="8"/>
  <c r="C127" i="8"/>
  <c r="C128" i="8"/>
  <c r="F125" i="8"/>
  <c r="E133" i="8"/>
  <c r="E78" i="8" s="1"/>
  <c r="J133" i="8"/>
  <c r="C135" i="8"/>
  <c r="H133" i="8"/>
  <c r="H78" i="8" s="1"/>
  <c r="C142" i="8"/>
  <c r="C150" i="8"/>
  <c r="O154" i="8"/>
  <c r="C162" i="8"/>
  <c r="O163" i="8"/>
  <c r="J177" i="8"/>
  <c r="C179" i="8"/>
  <c r="L182" i="8"/>
  <c r="L177" i="8" s="1"/>
  <c r="L176" i="8" s="1"/>
  <c r="C186" i="8"/>
  <c r="C258" i="8"/>
  <c r="F255" i="8"/>
  <c r="I98" i="8"/>
  <c r="C104" i="8"/>
  <c r="C111" i="8"/>
  <c r="C118" i="8"/>
  <c r="C120" i="8"/>
  <c r="F119" i="8"/>
  <c r="O139" i="8"/>
  <c r="O147" i="8"/>
  <c r="C155" i="8"/>
  <c r="C164" i="8"/>
  <c r="F163" i="8"/>
  <c r="C171" i="8"/>
  <c r="C172" i="8"/>
  <c r="F169" i="8"/>
  <c r="O182" i="8"/>
  <c r="C188" i="8"/>
  <c r="F187" i="8"/>
  <c r="C187" i="8" s="1"/>
  <c r="C250" i="8"/>
  <c r="F249" i="8"/>
  <c r="C274" i="8"/>
  <c r="L272" i="8"/>
  <c r="L271" i="8" s="1"/>
  <c r="C126" i="8"/>
  <c r="I144" i="8"/>
  <c r="C144" i="8" s="1"/>
  <c r="C170" i="8"/>
  <c r="J190" i="8"/>
  <c r="N190" i="8"/>
  <c r="F194" i="8"/>
  <c r="C194" i="8" s="1"/>
  <c r="C202" i="8"/>
  <c r="F201" i="8"/>
  <c r="C220" i="8"/>
  <c r="C222" i="8"/>
  <c r="F219" i="8"/>
  <c r="C236" i="8"/>
  <c r="C242" i="8"/>
  <c r="F241" i="8"/>
  <c r="C252" i="8"/>
  <c r="C257" i="8"/>
  <c r="I255" i="8"/>
  <c r="I254" i="8" s="1"/>
  <c r="C260" i="8"/>
  <c r="C264" i="8"/>
  <c r="C191" i="8"/>
  <c r="L199" i="8"/>
  <c r="C204" i="8"/>
  <c r="F208" i="8"/>
  <c r="I208" i="8"/>
  <c r="C212" i="8"/>
  <c r="C213" i="8"/>
  <c r="I219" i="8"/>
  <c r="C224" i="8"/>
  <c r="C225" i="8"/>
  <c r="C232" i="8"/>
  <c r="C244" i="8"/>
  <c r="H261" i="8"/>
  <c r="C262" i="8"/>
  <c r="F284" i="8"/>
  <c r="F290" i="8" s="1"/>
  <c r="C292" i="8"/>
  <c r="C293" i="8"/>
  <c r="C294" i="8"/>
  <c r="F291" i="8"/>
  <c r="C217" i="8"/>
  <c r="L219" i="8"/>
  <c r="L207" i="8" s="1"/>
  <c r="C229" i="8"/>
  <c r="O254" i="8"/>
  <c r="C270" i="8"/>
  <c r="F266" i="8"/>
  <c r="C266" i="8" s="1"/>
  <c r="C285" i="8"/>
  <c r="I291" i="8"/>
  <c r="C297" i="8"/>
  <c r="C298" i="8"/>
  <c r="O289" i="8"/>
  <c r="C200" i="8"/>
  <c r="I289" i="8" l="1"/>
  <c r="H233" i="8"/>
  <c r="H287" i="8" s="1"/>
  <c r="K78" i="8"/>
  <c r="M197" i="8"/>
  <c r="K233" i="8"/>
  <c r="K197" i="8" s="1"/>
  <c r="G78" i="8"/>
  <c r="L134" i="8"/>
  <c r="L133" i="8" s="1"/>
  <c r="H197" i="8"/>
  <c r="C154" i="8"/>
  <c r="N78" i="8"/>
  <c r="N55" i="8" s="1"/>
  <c r="C278" i="8"/>
  <c r="L234" i="8"/>
  <c r="L233" i="8" s="1"/>
  <c r="N233" i="8"/>
  <c r="K55" i="8"/>
  <c r="C238" i="8"/>
  <c r="D198" i="8"/>
  <c r="E197" i="8"/>
  <c r="G55" i="8"/>
  <c r="C201" i="8"/>
  <c r="C163" i="8"/>
  <c r="C125" i="8"/>
  <c r="L30" i="8"/>
  <c r="C30" i="8" s="1"/>
  <c r="L57" i="8"/>
  <c r="O86" i="8"/>
  <c r="I233" i="8"/>
  <c r="E287" i="8"/>
  <c r="J24" i="8"/>
  <c r="O207" i="8"/>
  <c r="O198" i="8" s="1"/>
  <c r="J198" i="8"/>
  <c r="J207" i="8"/>
  <c r="F289" i="8"/>
  <c r="C289" i="8" s="1"/>
  <c r="C241" i="8"/>
  <c r="O233" i="8"/>
  <c r="D176" i="8"/>
  <c r="C106" i="8"/>
  <c r="L86" i="8"/>
  <c r="J289" i="8"/>
  <c r="D233" i="8"/>
  <c r="D78" i="8"/>
  <c r="K54" i="8"/>
  <c r="K53" i="8" s="1"/>
  <c r="C119" i="8"/>
  <c r="C147" i="8"/>
  <c r="J233" i="8"/>
  <c r="I271" i="8"/>
  <c r="C271" i="8" s="1"/>
  <c r="D289" i="8"/>
  <c r="F234" i="8"/>
  <c r="I133" i="8"/>
  <c r="C249" i="8"/>
  <c r="J176" i="8"/>
  <c r="J78" i="8"/>
  <c r="O177" i="8"/>
  <c r="O176" i="8" s="1"/>
  <c r="C134" i="8"/>
  <c r="C72" i="8"/>
  <c r="C61" i="8"/>
  <c r="C58" i="8"/>
  <c r="C80" i="8"/>
  <c r="M78" i="8"/>
  <c r="J56" i="8"/>
  <c r="L56" i="8"/>
  <c r="N197" i="8"/>
  <c r="D190" i="8"/>
  <c r="O56" i="8"/>
  <c r="C57" i="8"/>
  <c r="C92" i="8"/>
  <c r="F86" i="8"/>
  <c r="C290" i="8"/>
  <c r="C219" i="8"/>
  <c r="F254" i="8"/>
  <c r="C254" i="8" s="1"/>
  <c r="C255" i="8"/>
  <c r="F199" i="8"/>
  <c r="F261" i="8"/>
  <c r="C261" i="8" s="1"/>
  <c r="C182" i="8"/>
  <c r="F207" i="8"/>
  <c r="C208" i="8"/>
  <c r="C234" i="8"/>
  <c r="E55" i="8"/>
  <c r="E54" i="8" s="1"/>
  <c r="G197" i="8"/>
  <c r="G54" i="8" s="1"/>
  <c r="G287" i="8"/>
  <c r="C291" i="8"/>
  <c r="C284" i="8"/>
  <c r="L198" i="8"/>
  <c r="C178" i="8"/>
  <c r="C98" i="8"/>
  <c r="I86" i="8"/>
  <c r="C87" i="8"/>
  <c r="C139" i="8"/>
  <c r="F70" i="8"/>
  <c r="H55" i="8"/>
  <c r="H54" i="8" s="1"/>
  <c r="F168" i="8"/>
  <c r="C168" i="8" s="1"/>
  <c r="C169" i="8"/>
  <c r="C272" i="8"/>
  <c r="I207" i="8"/>
  <c r="I198" i="8" s="1"/>
  <c r="F190" i="8"/>
  <c r="C190" i="8" s="1"/>
  <c r="F176" i="8"/>
  <c r="F133" i="8"/>
  <c r="O133" i="8"/>
  <c r="C79" i="8"/>
  <c r="C177" i="8" l="1"/>
  <c r="K287" i="8"/>
  <c r="F233" i="8"/>
  <c r="C233" i="8" s="1"/>
  <c r="N287" i="8"/>
  <c r="O197" i="8"/>
  <c r="L24" i="8"/>
  <c r="C24" i="8" s="1"/>
  <c r="J287" i="8"/>
  <c r="O78" i="8"/>
  <c r="O287" i="8" s="1"/>
  <c r="K288" i="8"/>
  <c r="D197" i="8"/>
  <c r="C176" i="8"/>
  <c r="I78" i="8"/>
  <c r="I55" i="8" s="1"/>
  <c r="I197" i="8"/>
  <c r="I54" i="8" s="1"/>
  <c r="L78" i="8"/>
  <c r="L55" i="8" s="1"/>
  <c r="C86" i="8"/>
  <c r="C207" i="8"/>
  <c r="D55" i="8"/>
  <c r="D287" i="8"/>
  <c r="J55" i="8"/>
  <c r="N54" i="8"/>
  <c r="N53" i="8" s="1"/>
  <c r="M55" i="8"/>
  <c r="M54" i="8" s="1"/>
  <c r="M287" i="8"/>
  <c r="J197" i="8"/>
  <c r="G288" i="8"/>
  <c r="G53" i="8"/>
  <c r="C133" i="8"/>
  <c r="H288" i="8"/>
  <c r="H53" i="8"/>
  <c r="E288" i="8"/>
  <c r="E53" i="8"/>
  <c r="F198" i="8"/>
  <c r="C199" i="8"/>
  <c r="C70" i="8"/>
  <c r="F56" i="8"/>
  <c r="N288" i="8"/>
  <c r="F78" i="8"/>
  <c r="C78" i="8" s="1"/>
  <c r="L197" i="8"/>
  <c r="I287" i="8" l="1"/>
  <c r="O55" i="8"/>
  <c r="O54" i="8" s="1"/>
  <c r="O53" i="8" s="1"/>
  <c r="I288" i="8"/>
  <c r="I53" i="8"/>
  <c r="L54" i="8"/>
  <c r="L288" i="8" s="1"/>
  <c r="L287" i="8"/>
  <c r="M288" i="8"/>
  <c r="M53" i="8"/>
  <c r="D54" i="8"/>
  <c r="J54" i="8"/>
  <c r="C198" i="8"/>
  <c r="F197" i="8"/>
  <c r="C197" i="8" s="1"/>
  <c r="F55" i="8"/>
  <c r="C56" i="8"/>
  <c r="F287" i="8"/>
  <c r="O288" i="8" l="1"/>
  <c r="L53" i="8"/>
  <c r="C287" i="8"/>
  <c r="D288" i="8"/>
  <c r="D53" i="8"/>
  <c r="J53" i="8"/>
  <c r="J288" i="8"/>
  <c r="F54" i="8"/>
  <c r="C55" i="8"/>
  <c r="F288" i="8" l="1"/>
  <c r="C288" i="8" s="1"/>
  <c r="C54" i="8"/>
  <c r="F53" i="8"/>
  <c r="C53" i="8" s="1"/>
  <c r="D127" i="7" l="1"/>
  <c r="O299" i="7"/>
  <c r="L299" i="7"/>
  <c r="I299" i="7"/>
  <c r="F299" i="7"/>
  <c r="C299" i="7" s="1"/>
  <c r="O298" i="7"/>
  <c r="L298" i="7"/>
  <c r="I298" i="7"/>
  <c r="C298" i="7" s="1"/>
  <c r="F298" i="7"/>
  <c r="O297" i="7"/>
  <c r="L297" i="7"/>
  <c r="I297" i="7"/>
  <c r="F297" i="7"/>
  <c r="C297" i="7" s="1"/>
  <c r="O296" i="7"/>
  <c r="L296" i="7"/>
  <c r="I296" i="7"/>
  <c r="F296" i="7"/>
  <c r="C296" i="7"/>
  <c r="O295" i="7"/>
  <c r="L295" i="7"/>
  <c r="I295" i="7"/>
  <c r="F295" i="7"/>
  <c r="C295" i="7" s="1"/>
  <c r="O294" i="7"/>
  <c r="L294" i="7"/>
  <c r="I294" i="7"/>
  <c r="C294" i="7" s="1"/>
  <c r="F294" i="7"/>
  <c r="O293" i="7"/>
  <c r="L293" i="7"/>
  <c r="I293" i="7"/>
  <c r="F293" i="7"/>
  <c r="C293" i="7" s="1"/>
  <c r="O292" i="7"/>
  <c r="L292" i="7"/>
  <c r="I292" i="7"/>
  <c r="F292" i="7"/>
  <c r="C292" i="7"/>
  <c r="N291" i="7"/>
  <c r="O291" i="7" s="1"/>
  <c r="M291" i="7"/>
  <c r="L291" i="7"/>
  <c r="K291" i="7"/>
  <c r="J291" i="7"/>
  <c r="H291" i="7"/>
  <c r="G291" i="7"/>
  <c r="E291" i="7"/>
  <c r="D291" i="7"/>
  <c r="F291" i="7" s="1"/>
  <c r="M290" i="7"/>
  <c r="O286" i="7"/>
  <c r="L286" i="7"/>
  <c r="I286" i="7"/>
  <c r="C286" i="7" s="1"/>
  <c r="F286" i="7"/>
  <c r="O285" i="7"/>
  <c r="L285" i="7"/>
  <c r="I285" i="7"/>
  <c r="F285" i="7"/>
  <c r="C285" i="7" s="1"/>
  <c r="O284" i="7"/>
  <c r="N284" i="7"/>
  <c r="M284" i="7"/>
  <c r="K284" i="7"/>
  <c r="J284" i="7"/>
  <c r="H284" i="7"/>
  <c r="G284" i="7"/>
  <c r="E284" i="7"/>
  <c r="F284" i="7" s="1"/>
  <c r="D284" i="7"/>
  <c r="O283" i="7"/>
  <c r="L283" i="7"/>
  <c r="I283" i="7"/>
  <c r="F283" i="7"/>
  <c r="C283" i="7" s="1"/>
  <c r="N282" i="7"/>
  <c r="M282" i="7"/>
  <c r="O282" i="7" s="1"/>
  <c r="K282" i="7"/>
  <c r="L282" i="7" s="1"/>
  <c r="J282" i="7"/>
  <c r="I282" i="7"/>
  <c r="H282" i="7"/>
  <c r="G282" i="7"/>
  <c r="E282" i="7"/>
  <c r="D282" i="7"/>
  <c r="F282" i="7" s="1"/>
  <c r="O281" i="7"/>
  <c r="L281" i="7"/>
  <c r="I281" i="7"/>
  <c r="F281" i="7"/>
  <c r="O280" i="7"/>
  <c r="O278" i="7" s="1"/>
  <c r="L280" i="7"/>
  <c r="I280" i="7"/>
  <c r="F280" i="7"/>
  <c r="C280" i="7"/>
  <c r="O279" i="7"/>
  <c r="L279" i="7"/>
  <c r="I279" i="7"/>
  <c r="F279" i="7"/>
  <c r="C279" i="7" s="1"/>
  <c r="N278" i="7"/>
  <c r="M278" i="7"/>
  <c r="K278" i="7"/>
  <c r="L278" i="7" s="1"/>
  <c r="J278" i="7"/>
  <c r="I278" i="7"/>
  <c r="H278" i="7"/>
  <c r="G278" i="7"/>
  <c r="E278" i="7"/>
  <c r="D278" i="7"/>
  <c r="O277" i="7"/>
  <c r="L277" i="7"/>
  <c r="I277" i="7"/>
  <c r="F277" i="7"/>
  <c r="C277" i="7" s="1"/>
  <c r="O276" i="7"/>
  <c r="L276" i="7"/>
  <c r="I276" i="7"/>
  <c r="F276" i="7"/>
  <c r="C276" i="7"/>
  <c r="O275" i="7"/>
  <c r="L275" i="7"/>
  <c r="I275" i="7"/>
  <c r="F275" i="7"/>
  <c r="C275" i="7" s="1"/>
  <c r="N274" i="7"/>
  <c r="M274" i="7"/>
  <c r="K274" i="7"/>
  <c r="L274" i="7" s="1"/>
  <c r="J274" i="7"/>
  <c r="I274" i="7"/>
  <c r="H274" i="7"/>
  <c r="G274" i="7"/>
  <c r="E274" i="7"/>
  <c r="D274" i="7"/>
  <c r="F274" i="7" s="1"/>
  <c r="O273" i="7"/>
  <c r="L273" i="7"/>
  <c r="I273" i="7"/>
  <c r="F273" i="7"/>
  <c r="N272" i="7"/>
  <c r="K272" i="7"/>
  <c r="K271" i="7" s="1"/>
  <c r="J272" i="7"/>
  <c r="L272" i="7" s="1"/>
  <c r="H272" i="7"/>
  <c r="G272" i="7"/>
  <c r="D272" i="7"/>
  <c r="N271" i="7"/>
  <c r="L271" i="7"/>
  <c r="J271" i="7"/>
  <c r="H271" i="7"/>
  <c r="D271" i="7"/>
  <c r="O270" i="7"/>
  <c r="L270" i="7"/>
  <c r="I270" i="7"/>
  <c r="C270" i="7" s="1"/>
  <c r="F270" i="7"/>
  <c r="O269" i="7"/>
  <c r="L269" i="7"/>
  <c r="I269" i="7"/>
  <c r="F269" i="7"/>
  <c r="C269" i="7" s="1"/>
  <c r="O268" i="7"/>
  <c r="L268" i="7"/>
  <c r="I268" i="7"/>
  <c r="F268" i="7"/>
  <c r="C268" i="7"/>
  <c r="O267" i="7"/>
  <c r="L267" i="7"/>
  <c r="I267" i="7"/>
  <c r="F267" i="7"/>
  <c r="C267" i="7" s="1"/>
  <c r="N266" i="7"/>
  <c r="M266" i="7"/>
  <c r="O266" i="7" s="1"/>
  <c r="K266" i="7"/>
  <c r="J266" i="7"/>
  <c r="L266" i="7" s="1"/>
  <c r="I266" i="7"/>
  <c r="H266" i="7"/>
  <c r="G266" i="7"/>
  <c r="E266" i="7"/>
  <c r="F266" i="7" s="1"/>
  <c r="C266" i="7" s="1"/>
  <c r="D266" i="7"/>
  <c r="O265" i="7"/>
  <c r="L265" i="7"/>
  <c r="I265" i="7"/>
  <c r="F265" i="7"/>
  <c r="O264" i="7"/>
  <c r="L264" i="7"/>
  <c r="I264" i="7"/>
  <c r="F264" i="7"/>
  <c r="C264" i="7"/>
  <c r="O263" i="7"/>
  <c r="L263" i="7"/>
  <c r="I263" i="7"/>
  <c r="F263" i="7"/>
  <c r="C263" i="7" s="1"/>
  <c r="N262" i="7"/>
  <c r="M262" i="7"/>
  <c r="K262" i="7"/>
  <c r="K261" i="7" s="1"/>
  <c r="J262" i="7"/>
  <c r="L262" i="7" s="1"/>
  <c r="I262" i="7"/>
  <c r="H262" i="7"/>
  <c r="G262" i="7"/>
  <c r="G261" i="7" s="1"/>
  <c r="I261" i="7" s="1"/>
  <c r="E262" i="7"/>
  <c r="D262" i="7"/>
  <c r="N261" i="7"/>
  <c r="J261" i="7"/>
  <c r="L261" i="7" s="1"/>
  <c r="H261" i="7"/>
  <c r="D261" i="7"/>
  <c r="O260" i="7"/>
  <c r="L260" i="7"/>
  <c r="I260" i="7"/>
  <c r="F260" i="7"/>
  <c r="C260" i="7"/>
  <c r="O259" i="7"/>
  <c r="L259" i="7"/>
  <c r="I259" i="7"/>
  <c r="F259" i="7"/>
  <c r="C259" i="7" s="1"/>
  <c r="O258" i="7"/>
  <c r="L258" i="7"/>
  <c r="I258" i="7"/>
  <c r="C258" i="7" s="1"/>
  <c r="F258" i="7"/>
  <c r="O257" i="7"/>
  <c r="L257" i="7"/>
  <c r="I257" i="7"/>
  <c r="F257" i="7"/>
  <c r="O256" i="7"/>
  <c r="L256" i="7"/>
  <c r="I256" i="7"/>
  <c r="F256" i="7"/>
  <c r="C256" i="7"/>
  <c r="N255" i="7"/>
  <c r="N254" i="7" s="1"/>
  <c r="N233" i="7" s="1"/>
  <c r="N197" i="7" s="1"/>
  <c r="M255" i="7"/>
  <c r="O255" i="7" s="1"/>
  <c r="L255" i="7"/>
  <c r="K255" i="7"/>
  <c r="J255" i="7"/>
  <c r="J254" i="7" s="1"/>
  <c r="L254" i="7" s="1"/>
  <c r="H255" i="7"/>
  <c r="G255" i="7"/>
  <c r="E255" i="7"/>
  <c r="D255" i="7"/>
  <c r="M254" i="7"/>
  <c r="K254" i="7"/>
  <c r="G254" i="7"/>
  <c r="E254" i="7"/>
  <c r="O253" i="7"/>
  <c r="L253" i="7"/>
  <c r="I253" i="7"/>
  <c r="F253" i="7"/>
  <c r="C253" i="7" s="1"/>
  <c r="O252" i="7"/>
  <c r="L252" i="7"/>
  <c r="I252" i="7"/>
  <c r="F252" i="7"/>
  <c r="C252" i="7"/>
  <c r="O251" i="7"/>
  <c r="L251" i="7"/>
  <c r="I251" i="7"/>
  <c r="F251" i="7"/>
  <c r="C251" i="7" s="1"/>
  <c r="O250" i="7"/>
  <c r="L250" i="7"/>
  <c r="I250" i="7"/>
  <c r="C250" i="7" s="1"/>
  <c r="F250" i="7"/>
  <c r="N249" i="7"/>
  <c r="M249" i="7"/>
  <c r="O249" i="7" s="1"/>
  <c r="K249" i="7"/>
  <c r="J249" i="7"/>
  <c r="L249" i="7" s="1"/>
  <c r="H249" i="7"/>
  <c r="G249" i="7"/>
  <c r="I249" i="7" s="1"/>
  <c r="F249" i="7"/>
  <c r="E249" i="7"/>
  <c r="D249" i="7"/>
  <c r="O248" i="7"/>
  <c r="L248" i="7"/>
  <c r="I248" i="7"/>
  <c r="F248" i="7"/>
  <c r="C248" i="7"/>
  <c r="O247" i="7"/>
  <c r="L247" i="7"/>
  <c r="I247" i="7"/>
  <c r="F247" i="7"/>
  <c r="C247" i="7" s="1"/>
  <c r="O246" i="7"/>
  <c r="L246" i="7"/>
  <c r="I246" i="7"/>
  <c r="C246" i="7" s="1"/>
  <c r="F246" i="7"/>
  <c r="O245" i="7"/>
  <c r="L245" i="7"/>
  <c r="I245" i="7"/>
  <c r="F245" i="7"/>
  <c r="C245" i="7" s="1"/>
  <c r="O244" i="7"/>
  <c r="L244" i="7"/>
  <c r="I244" i="7"/>
  <c r="F244" i="7"/>
  <c r="C244" i="7"/>
  <c r="O243" i="7"/>
  <c r="L243" i="7"/>
  <c r="I243" i="7"/>
  <c r="F243" i="7"/>
  <c r="C243" i="7" s="1"/>
  <c r="O242" i="7"/>
  <c r="L242" i="7"/>
  <c r="I242" i="7"/>
  <c r="C242" i="7" s="1"/>
  <c r="F242" i="7"/>
  <c r="N241" i="7"/>
  <c r="N234" i="7" s="1"/>
  <c r="M241" i="7"/>
  <c r="O241" i="7" s="1"/>
  <c r="K241" i="7"/>
  <c r="J241" i="7"/>
  <c r="H241" i="7"/>
  <c r="H234" i="7" s="1"/>
  <c r="G241" i="7"/>
  <c r="I241" i="7" s="1"/>
  <c r="F241" i="7"/>
  <c r="E241" i="7"/>
  <c r="D241" i="7"/>
  <c r="D234" i="7" s="1"/>
  <c r="O240" i="7"/>
  <c r="L240" i="7"/>
  <c r="I240" i="7"/>
  <c r="F240" i="7"/>
  <c r="C240" i="7"/>
  <c r="O239" i="7"/>
  <c r="L239" i="7"/>
  <c r="I239" i="7"/>
  <c r="F239" i="7"/>
  <c r="C239" i="7" s="1"/>
  <c r="N238" i="7"/>
  <c r="M238" i="7"/>
  <c r="O238" i="7" s="1"/>
  <c r="K238" i="7"/>
  <c r="J238" i="7"/>
  <c r="L238" i="7" s="1"/>
  <c r="I238" i="7"/>
  <c r="H238" i="7"/>
  <c r="G238" i="7"/>
  <c r="E238" i="7"/>
  <c r="D238" i="7"/>
  <c r="F238" i="7" s="1"/>
  <c r="C238" i="7" s="1"/>
  <c r="O237" i="7"/>
  <c r="L237" i="7"/>
  <c r="I237" i="7"/>
  <c r="F237" i="7"/>
  <c r="C237" i="7" s="1"/>
  <c r="O236" i="7"/>
  <c r="N236" i="7"/>
  <c r="M236" i="7"/>
  <c r="K236" i="7"/>
  <c r="K234" i="7" s="1"/>
  <c r="K233" i="7" s="1"/>
  <c r="J236" i="7"/>
  <c r="H236" i="7"/>
  <c r="G236" i="7"/>
  <c r="E236" i="7"/>
  <c r="D236" i="7"/>
  <c r="F236" i="7" s="1"/>
  <c r="O235" i="7"/>
  <c r="L235" i="7"/>
  <c r="I235" i="7"/>
  <c r="F235" i="7"/>
  <c r="C235" i="7" s="1"/>
  <c r="E234" i="7"/>
  <c r="O232" i="7"/>
  <c r="L232" i="7"/>
  <c r="I232" i="7"/>
  <c r="F232" i="7"/>
  <c r="C232" i="7"/>
  <c r="O231" i="7"/>
  <c r="L231" i="7"/>
  <c r="I231" i="7"/>
  <c r="F231" i="7"/>
  <c r="C231" i="7" s="1"/>
  <c r="N230" i="7"/>
  <c r="M230" i="7"/>
  <c r="O230" i="7" s="1"/>
  <c r="K230" i="7"/>
  <c r="J230" i="7"/>
  <c r="L230" i="7" s="1"/>
  <c r="I230" i="7"/>
  <c r="H230" i="7"/>
  <c r="G230" i="7"/>
  <c r="E230" i="7"/>
  <c r="F230" i="7" s="1"/>
  <c r="C230" i="7" s="1"/>
  <c r="D230" i="7"/>
  <c r="O229" i="7"/>
  <c r="L229" i="7"/>
  <c r="I229" i="7"/>
  <c r="F229" i="7"/>
  <c r="O228" i="7"/>
  <c r="L228" i="7"/>
  <c r="I228" i="7"/>
  <c r="F228" i="7"/>
  <c r="C228" i="7"/>
  <c r="O227" i="7"/>
  <c r="L227" i="7"/>
  <c r="I227" i="7"/>
  <c r="F227" i="7"/>
  <c r="C227" i="7" s="1"/>
  <c r="O226" i="7"/>
  <c r="L226" i="7"/>
  <c r="I226" i="7"/>
  <c r="C226" i="7" s="1"/>
  <c r="F226" i="7"/>
  <c r="O225" i="7"/>
  <c r="L225" i="7"/>
  <c r="I225" i="7"/>
  <c r="F225" i="7"/>
  <c r="O224" i="7"/>
  <c r="L224" i="7"/>
  <c r="I224" i="7"/>
  <c r="F224" i="7"/>
  <c r="C224" i="7"/>
  <c r="O223" i="7"/>
  <c r="L223" i="7"/>
  <c r="I223" i="7"/>
  <c r="F223" i="7"/>
  <c r="C223" i="7" s="1"/>
  <c r="O222" i="7"/>
  <c r="L222" i="7"/>
  <c r="I222" i="7"/>
  <c r="C222" i="7" s="1"/>
  <c r="F222" i="7"/>
  <c r="O221" i="7"/>
  <c r="L221" i="7"/>
  <c r="I221" i="7"/>
  <c r="F221" i="7"/>
  <c r="C221" i="7" s="1"/>
  <c r="O220" i="7"/>
  <c r="L220" i="7"/>
  <c r="I220" i="7"/>
  <c r="F220" i="7"/>
  <c r="C220" i="7"/>
  <c r="N219" i="7"/>
  <c r="M219" i="7"/>
  <c r="O219" i="7" s="1"/>
  <c r="L219" i="7"/>
  <c r="K219" i="7"/>
  <c r="J219" i="7"/>
  <c r="H219" i="7"/>
  <c r="I219" i="7" s="1"/>
  <c r="G219" i="7"/>
  <c r="E219" i="7"/>
  <c r="D219" i="7"/>
  <c r="F219" i="7" s="1"/>
  <c r="O218" i="7"/>
  <c r="L218" i="7"/>
  <c r="I218" i="7"/>
  <c r="C218" i="7" s="1"/>
  <c r="F218" i="7"/>
  <c r="O217" i="7"/>
  <c r="L217" i="7"/>
  <c r="I217" i="7"/>
  <c r="F217" i="7"/>
  <c r="O216" i="7"/>
  <c r="L216" i="7"/>
  <c r="I216" i="7"/>
  <c r="F216" i="7"/>
  <c r="C216" i="7"/>
  <c r="O215" i="7"/>
  <c r="L215" i="7"/>
  <c r="I215" i="7"/>
  <c r="F215" i="7"/>
  <c r="C215" i="7" s="1"/>
  <c r="O214" i="7"/>
  <c r="L214" i="7"/>
  <c r="I214" i="7"/>
  <c r="C214" i="7" s="1"/>
  <c r="F214" i="7"/>
  <c r="O213" i="7"/>
  <c r="L213" i="7"/>
  <c r="I213" i="7"/>
  <c r="F213" i="7"/>
  <c r="O212" i="7"/>
  <c r="L212" i="7"/>
  <c r="I212" i="7"/>
  <c r="F212" i="7"/>
  <c r="C212" i="7"/>
  <c r="O211" i="7"/>
  <c r="L211" i="7"/>
  <c r="I211" i="7"/>
  <c r="F211" i="7"/>
  <c r="C211" i="7" s="1"/>
  <c r="O210" i="7"/>
  <c r="L210" i="7"/>
  <c r="I210" i="7"/>
  <c r="C210" i="7" s="1"/>
  <c r="F210" i="7"/>
  <c r="O209" i="7"/>
  <c r="L209" i="7"/>
  <c r="I209" i="7"/>
  <c r="F209" i="7"/>
  <c r="C209" i="7" s="1"/>
  <c r="O208" i="7"/>
  <c r="N208" i="7"/>
  <c r="M208" i="7"/>
  <c r="M207" i="7" s="1"/>
  <c r="O207" i="7" s="1"/>
  <c r="K208" i="7"/>
  <c r="J208" i="7"/>
  <c r="H208" i="7"/>
  <c r="G208" i="7"/>
  <c r="E208" i="7"/>
  <c r="E207" i="7" s="1"/>
  <c r="E198" i="7" s="1"/>
  <c r="D208" i="7"/>
  <c r="F208" i="7" s="1"/>
  <c r="N207" i="7"/>
  <c r="J207" i="7"/>
  <c r="H207" i="7"/>
  <c r="D207" i="7"/>
  <c r="O206" i="7"/>
  <c r="L206" i="7"/>
  <c r="I206" i="7"/>
  <c r="C206" i="7" s="1"/>
  <c r="F206" i="7"/>
  <c r="O205" i="7"/>
  <c r="L205" i="7"/>
  <c r="I205" i="7"/>
  <c r="F205" i="7"/>
  <c r="O204" i="7"/>
  <c r="L204" i="7"/>
  <c r="I204" i="7"/>
  <c r="F204" i="7"/>
  <c r="C204" i="7"/>
  <c r="O203" i="7"/>
  <c r="L203" i="7"/>
  <c r="I203" i="7"/>
  <c r="F203" i="7"/>
  <c r="C203" i="7" s="1"/>
  <c r="O202" i="7"/>
  <c r="L202" i="7"/>
  <c r="I202" i="7"/>
  <c r="C202" i="7" s="1"/>
  <c r="F202" i="7"/>
  <c r="N201" i="7"/>
  <c r="N199" i="7" s="1"/>
  <c r="N198" i="7" s="1"/>
  <c r="M201" i="7"/>
  <c r="K201" i="7"/>
  <c r="J201" i="7"/>
  <c r="H201" i="7"/>
  <c r="G201" i="7"/>
  <c r="I201" i="7" s="1"/>
  <c r="F201" i="7"/>
  <c r="E201" i="7"/>
  <c r="D201" i="7"/>
  <c r="O200" i="7"/>
  <c r="L200" i="7"/>
  <c r="I200" i="7"/>
  <c r="F200" i="7"/>
  <c r="C200" i="7"/>
  <c r="M199" i="7"/>
  <c r="K199" i="7"/>
  <c r="H199" i="7"/>
  <c r="G199" i="7"/>
  <c r="E199" i="7"/>
  <c r="D199" i="7"/>
  <c r="M198" i="7"/>
  <c r="O196" i="7"/>
  <c r="L196" i="7"/>
  <c r="I196" i="7"/>
  <c r="F196" i="7"/>
  <c r="C196" i="7"/>
  <c r="N195" i="7"/>
  <c r="M195" i="7"/>
  <c r="O195" i="7" s="1"/>
  <c r="L195" i="7"/>
  <c r="K195" i="7"/>
  <c r="J195" i="7"/>
  <c r="H195" i="7"/>
  <c r="G195" i="7"/>
  <c r="E195" i="7"/>
  <c r="D195" i="7"/>
  <c r="N194" i="7"/>
  <c r="M194" i="7"/>
  <c r="O194" i="7" s="1"/>
  <c r="K194" i="7"/>
  <c r="J194" i="7"/>
  <c r="J190" i="7" s="1"/>
  <c r="L190" i="7" s="1"/>
  <c r="G194" i="7"/>
  <c r="E194" i="7"/>
  <c r="O193" i="7"/>
  <c r="L193" i="7"/>
  <c r="I193" i="7"/>
  <c r="C193" i="7" s="1"/>
  <c r="F193" i="7"/>
  <c r="O192" i="7"/>
  <c r="L192" i="7"/>
  <c r="I192" i="7"/>
  <c r="F192" i="7"/>
  <c r="C192" i="7"/>
  <c r="O191" i="7"/>
  <c r="N191" i="7"/>
  <c r="M191" i="7"/>
  <c r="L191" i="7"/>
  <c r="K191" i="7"/>
  <c r="K190" i="7" s="1"/>
  <c r="J191" i="7"/>
  <c r="H191" i="7"/>
  <c r="G191" i="7"/>
  <c r="G190" i="7" s="1"/>
  <c r="E191" i="7"/>
  <c r="D191" i="7"/>
  <c r="N190" i="7"/>
  <c r="M190" i="7"/>
  <c r="O190" i="7" s="1"/>
  <c r="E190" i="7"/>
  <c r="O189" i="7"/>
  <c r="L189" i="7"/>
  <c r="I189" i="7"/>
  <c r="F189" i="7"/>
  <c r="O188" i="7"/>
  <c r="L188" i="7"/>
  <c r="I188" i="7"/>
  <c r="F188" i="7"/>
  <c r="C188" i="7"/>
  <c r="O187" i="7"/>
  <c r="N187" i="7"/>
  <c r="M187" i="7"/>
  <c r="L187" i="7"/>
  <c r="K187" i="7"/>
  <c r="J187" i="7"/>
  <c r="H187" i="7"/>
  <c r="G187" i="7"/>
  <c r="E187" i="7"/>
  <c r="D187" i="7"/>
  <c r="F187" i="7" s="1"/>
  <c r="O186" i="7"/>
  <c r="L186" i="7"/>
  <c r="I186" i="7"/>
  <c r="F186" i="7"/>
  <c r="O185" i="7"/>
  <c r="L185" i="7"/>
  <c r="I185" i="7"/>
  <c r="C185" i="7" s="1"/>
  <c r="F185" i="7"/>
  <c r="O184" i="7"/>
  <c r="L184" i="7"/>
  <c r="I184" i="7"/>
  <c r="F184" i="7"/>
  <c r="C184" i="7"/>
  <c r="O183" i="7"/>
  <c r="L183" i="7"/>
  <c r="I183" i="7"/>
  <c r="F183" i="7"/>
  <c r="C183" i="7" s="1"/>
  <c r="N182" i="7"/>
  <c r="M182" i="7"/>
  <c r="O182" i="7" s="1"/>
  <c r="L182" i="7"/>
  <c r="K182" i="7"/>
  <c r="J182" i="7"/>
  <c r="I182" i="7"/>
  <c r="H182" i="7"/>
  <c r="G182" i="7"/>
  <c r="E182" i="7"/>
  <c r="D182" i="7"/>
  <c r="F182" i="7" s="1"/>
  <c r="C182" i="7" s="1"/>
  <c r="O181" i="7"/>
  <c r="L181" i="7"/>
  <c r="I181" i="7"/>
  <c r="F181" i="7"/>
  <c r="C181" i="7" s="1"/>
  <c r="O180" i="7"/>
  <c r="L180" i="7"/>
  <c r="I180" i="7"/>
  <c r="F180" i="7"/>
  <c r="C180" i="7"/>
  <c r="O179" i="7"/>
  <c r="L179" i="7"/>
  <c r="I179" i="7"/>
  <c r="F179" i="7"/>
  <c r="C179" i="7" s="1"/>
  <c r="N178" i="7"/>
  <c r="M178" i="7"/>
  <c r="L178" i="7"/>
  <c r="K178" i="7"/>
  <c r="J178" i="7"/>
  <c r="I178" i="7"/>
  <c r="H178" i="7"/>
  <c r="H177" i="7" s="1"/>
  <c r="G178" i="7"/>
  <c r="E178" i="7"/>
  <c r="E177" i="7" s="1"/>
  <c r="E176" i="7" s="1"/>
  <c r="D178" i="7"/>
  <c r="D177" i="7" s="1"/>
  <c r="N177" i="7"/>
  <c r="N176" i="7" s="1"/>
  <c r="K177" i="7"/>
  <c r="J177" i="7"/>
  <c r="G177" i="7"/>
  <c r="F177" i="7"/>
  <c r="K176" i="7"/>
  <c r="G176" i="7"/>
  <c r="O175" i="7"/>
  <c r="L175" i="7"/>
  <c r="I175" i="7"/>
  <c r="F175" i="7"/>
  <c r="C175" i="7" s="1"/>
  <c r="O174" i="7"/>
  <c r="L174" i="7"/>
  <c r="I174" i="7"/>
  <c r="F174" i="7"/>
  <c r="C174" i="7" s="1"/>
  <c r="O173" i="7"/>
  <c r="L173" i="7"/>
  <c r="I173" i="7"/>
  <c r="F173" i="7"/>
  <c r="O172" i="7"/>
  <c r="L172" i="7"/>
  <c r="I172" i="7"/>
  <c r="F172" i="7"/>
  <c r="C172" i="7"/>
  <c r="O171" i="7"/>
  <c r="L171" i="7"/>
  <c r="I171" i="7"/>
  <c r="F171" i="7"/>
  <c r="C171" i="7" s="1"/>
  <c r="O170" i="7"/>
  <c r="L170" i="7"/>
  <c r="I170" i="7"/>
  <c r="F170" i="7"/>
  <c r="N169" i="7"/>
  <c r="N168" i="7" s="1"/>
  <c r="O168" i="7" s="1"/>
  <c r="M169" i="7"/>
  <c r="K169" i="7"/>
  <c r="J169" i="7"/>
  <c r="H169" i="7"/>
  <c r="G169" i="7"/>
  <c r="I169" i="7" s="1"/>
  <c r="F169" i="7"/>
  <c r="E169" i="7"/>
  <c r="D169" i="7"/>
  <c r="M168" i="7"/>
  <c r="K168" i="7"/>
  <c r="H168" i="7"/>
  <c r="G168" i="7"/>
  <c r="I168" i="7" s="1"/>
  <c r="E168" i="7"/>
  <c r="D168" i="7"/>
  <c r="F168" i="7" s="1"/>
  <c r="O167" i="7"/>
  <c r="L167" i="7"/>
  <c r="I167" i="7"/>
  <c r="F167" i="7"/>
  <c r="C167" i="7" s="1"/>
  <c r="O166" i="7"/>
  <c r="L166" i="7"/>
  <c r="I166" i="7"/>
  <c r="C166" i="7" s="1"/>
  <c r="F166" i="7"/>
  <c r="O165" i="7"/>
  <c r="L165" i="7"/>
  <c r="I165" i="7"/>
  <c r="F165" i="7"/>
  <c r="O164" i="7"/>
  <c r="L164" i="7"/>
  <c r="I164" i="7"/>
  <c r="F164" i="7"/>
  <c r="C164" i="7"/>
  <c r="N163" i="7"/>
  <c r="M163" i="7"/>
  <c r="O163" i="7" s="1"/>
  <c r="L163" i="7"/>
  <c r="K163" i="7"/>
  <c r="J163" i="7"/>
  <c r="H163" i="7"/>
  <c r="G163" i="7"/>
  <c r="I163" i="7" s="1"/>
  <c r="E163" i="7"/>
  <c r="D163" i="7"/>
  <c r="F163" i="7" s="1"/>
  <c r="C163" i="7" s="1"/>
  <c r="O162" i="7"/>
  <c r="L162" i="7"/>
  <c r="I162" i="7"/>
  <c r="C162" i="7" s="1"/>
  <c r="F162" i="7"/>
  <c r="O161" i="7"/>
  <c r="L161" i="7"/>
  <c r="I161" i="7"/>
  <c r="F161" i="7"/>
  <c r="C161" i="7" s="1"/>
  <c r="O160" i="7"/>
  <c r="L160" i="7"/>
  <c r="I160" i="7"/>
  <c r="F160" i="7"/>
  <c r="C160" i="7"/>
  <c r="O159" i="7"/>
  <c r="L159" i="7"/>
  <c r="I159" i="7"/>
  <c r="F159" i="7"/>
  <c r="C159" i="7" s="1"/>
  <c r="O158" i="7"/>
  <c r="L158" i="7"/>
  <c r="I158" i="7"/>
  <c r="C158" i="7" s="1"/>
  <c r="F158" i="7"/>
  <c r="O157" i="7"/>
  <c r="L157" i="7"/>
  <c r="I157" i="7"/>
  <c r="F157" i="7"/>
  <c r="C157" i="7" s="1"/>
  <c r="O156" i="7"/>
  <c r="L156" i="7"/>
  <c r="I156" i="7"/>
  <c r="F156" i="7"/>
  <c r="C156" i="7"/>
  <c r="O155" i="7"/>
  <c r="L155" i="7"/>
  <c r="I155" i="7"/>
  <c r="F155" i="7"/>
  <c r="C155" i="7" s="1"/>
  <c r="N154" i="7"/>
  <c r="M154" i="7"/>
  <c r="O154" i="7" s="1"/>
  <c r="K154" i="7"/>
  <c r="J154" i="7"/>
  <c r="L154" i="7" s="1"/>
  <c r="I154" i="7"/>
  <c r="H154" i="7"/>
  <c r="G154" i="7"/>
  <c r="E154" i="7"/>
  <c r="F154" i="7" s="1"/>
  <c r="D154" i="7"/>
  <c r="O153" i="7"/>
  <c r="L153" i="7"/>
  <c r="I153" i="7"/>
  <c r="F153" i="7"/>
  <c r="O152" i="7"/>
  <c r="L152" i="7"/>
  <c r="I152" i="7"/>
  <c r="F152" i="7"/>
  <c r="C152" i="7"/>
  <c r="O151" i="7"/>
  <c r="L151" i="7"/>
  <c r="I151" i="7"/>
  <c r="F151" i="7"/>
  <c r="C151" i="7" s="1"/>
  <c r="O150" i="7"/>
  <c r="L150" i="7"/>
  <c r="I150" i="7"/>
  <c r="C150" i="7" s="1"/>
  <c r="F150" i="7"/>
  <c r="O149" i="7"/>
  <c r="L149" i="7"/>
  <c r="I149" i="7"/>
  <c r="F149" i="7"/>
  <c r="C149" i="7" s="1"/>
  <c r="O148" i="7"/>
  <c r="L148" i="7"/>
  <c r="I148" i="7"/>
  <c r="F148" i="7"/>
  <c r="C148" i="7"/>
  <c r="N147" i="7"/>
  <c r="M147" i="7"/>
  <c r="O147" i="7" s="1"/>
  <c r="L147" i="7"/>
  <c r="K147" i="7"/>
  <c r="J147" i="7"/>
  <c r="H147" i="7"/>
  <c r="I147" i="7" s="1"/>
  <c r="G147" i="7"/>
  <c r="E147" i="7"/>
  <c r="D147" i="7"/>
  <c r="F147" i="7" s="1"/>
  <c r="O146" i="7"/>
  <c r="L146" i="7"/>
  <c r="I146" i="7"/>
  <c r="C146" i="7" s="1"/>
  <c r="F146" i="7"/>
  <c r="O145" i="7"/>
  <c r="L145" i="7"/>
  <c r="I145" i="7"/>
  <c r="F145" i="7"/>
  <c r="O144" i="7"/>
  <c r="N144" i="7"/>
  <c r="M144" i="7"/>
  <c r="K144" i="7"/>
  <c r="J144" i="7"/>
  <c r="H144" i="7"/>
  <c r="G144" i="7"/>
  <c r="E144" i="7"/>
  <c r="D144" i="7"/>
  <c r="F144" i="7" s="1"/>
  <c r="O143" i="7"/>
  <c r="L143" i="7"/>
  <c r="I143" i="7"/>
  <c r="F143" i="7"/>
  <c r="C143" i="7" s="1"/>
  <c r="O142" i="7"/>
  <c r="L142" i="7"/>
  <c r="I142" i="7"/>
  <c r="C142" i="7" s="1"/>
  <c r="F142" i="7"/>
  <c r="O141" i="7"/>
  <c r="L141" i="7"/>
  <c r="I141" i="7"/>
  <c r="F141" i="7"/>
  <c r="C141" i="7" s="1"/>
  <c r="O140" i="7"/>
  <c r="L140" i="7"/>
  <c r="I140" i="7"/>
  <c r="F140" i="7"/>
  <c r="C140" i="7"/>
  <c r="N139" i="7"/>
  <c r="M139" i="7"/>
  <c r="O139" i="7" s="1"/>
  <c r="L139" i="7"/>
  <c r="K139" i="7"/>
  <c r="J139" i="7"/>
  <c r="H139" i="7"/>
  <c r="G139" i="7"/>
  <c r="E139" i="7"/>
  <c r="D139" i="7"/>
  <c r="O138" i="7"/>
  <c r="L138" i="7"/>
  <c r="I138" i="7"/>
  <c r="C138" i="7" s="1"/>
  <c r="F138" i="7"/>
  <c r="O137" i="7"/>
  <c r="L137" i="7"/>
  <c r="I137" i="7"/>
  <c r="F137" i="7"/>
  <c r="O136" i="7"/>
  <c r="L136" i="7"/>
  <c r="I136" i="7"/>
  <c r="F136" i="7"/>
  <c r="C136" i="7"/>
  <c r="O135" i="7"/>
  <c r="L135" i="7"/>
  <c r="I135" i="7"/>
  <c r="F135" i="7"/>
  <c r="C135" i="7" s="1"/>
  <c r="N134" i="7"/>
  <c r="M134" i="7"/>
  <c r="K134" i="7"/>
  <c r="J134" i="7"/>
  <c r="L134" i="7" s="1"/>
  <c r="I134" i="7"/>
  <c r="H134" i="7"/>
  <c r="G134" i="7"/>
  <c r="E134" i="7"/>
  <c r="D134" i="7"/>
  <c r="N133" i="7"/>
  <c r="J133" i="7"/>
  <c r="O132" i="7"/>
  <c r="L132" i="7"/>
  <c r="I132" i="7"/>
  <c r="F132" i="7"/>
  <c r="C132" i="7"/>
  <c r="N131" i="7"/>
  <c r="M131" i="7"/>
  <c r="O131" i="7" s="1"/>
  <c r="L131" i="7"/>
  <c r="K131" i="7"/>
  <c r="J131" i="7"/>
  <c r="H131" i="7"/>
  <c r="I131" i="7" s="1"/>
  <c r="G131" i="7"/>
  <c r="E131" i="7"/>
  <c r="D131" i="7"/>
  <c r="F131" i="7" s="1"/>
  <c r="O130" i="7"/>
  <c r="L130" i="7"/>
  <c r="I130" i="7"/>
  <c r="C130" i="7" s="1"/>
  <c r="F130" i="7"/>
  <c r="O129" i="7"/>
  <c r="L129" i="7"/>
  <c r="I129" i="7"/>
  <c r="F129" i="7"/>
  <c r="C129" i="7" s="1"/>
  <c r="O128" i="7"/>
  <c r="L128" i="7"/>
  <c r="I128" i="7"/>
  <c r="F128" i="7"/>
  <c r="C128" i="7"/>
  <c r="O127" i="7"/>
  <c r="L127" i="7"/>
  <c r="I127" i="7"/>
  <c r="F127" i="7"/>
  <c r="C127" i="7" s="1"/>
  <c r="O126" i="7"/>
  <c r="L126" i="7"/>
  <c r="I126" i="7"/>
  <c r="F126" i="7"/>
  <c r="O125" i="7"/>
  <c r="N125" i="7"/>
  <c r="M125" i="7"/>
  <c r="K125" i="7"/>
  <c r="L125" i="7" s="1"/>
  <c r="J125" i="7"/>
  <c r="H125" i="7"/>
  <c r="G125" i="7"/>
  <c r="I125" i="7" s="1"/>
  <c r="E125" i="7"/>
  <c r="D125" i="7"/>
  <c r="O124" i="7"/>
  <c r="L124" i="7"/>
  <c r="I124" i="7"/>
  <c r="F124" i="7"/>
  <c r="C124" i="7" s="1"/>
  <c r="O123" i="7"/>
  <c r="L123" i="7"/>
  <c r="I123" i="7"/>
  <c r="C123" i="7" s="1"/>
  <c r="F123" i="7"/>
  <c r="O122" i="7"/>
  <c r="L122" i="7"/>
  <c r="I122" i="7"/>
  <c r="F122" i="7"/>
  <c r="C122" i="7" s="1"/>
  <c r="O121" i="7"/>
  <c r="L121" i="7"/>
  <c r="I121" i="7"/>
  <c r="F121" i="7"/>
  <c r="C121" i="7"/>
  <c r="O120" i="7"/>
  <c r="L120" i="7"/>
  <c r="I120" i="7"/>
  <c r="F120" i="7"/>
  <c r="C120" i="7" s="1"/>
  <c r="N119" i="7"/>
  <c r="M119" i="7"/>
  <c r="O119" i="7" s="1"/>
  <c r="K119" i="7"/>
  <c r="J119" i="7"/>
  <c r="L119" i="7" s="1"/>
  <c r="I119" i="7"/>
  <c r="H119" i="7"/>
  <c r="G119" i="7"/>
  <c r="E119" i="7"/>
  <c r="F119" i="7" s="1"/>
  <c r="D119" i="7"/>
  <c r="O118" i="7"/>
  <c r="L118" i="7"/>
  <c r="I118" i="7"/>
  <c r="F118" i="7"/>
  <c r="O117" i="7"/>
  <c r="L117" i="7"/>
  <c r="I117" i="7"/>
  <c r="F117" i="7"/>
  <c r="C117" i="7"/>
  <c r="O116" i="7"/>
  <c r="L116" i="7"/>
  <c r="I116" i="7"/>
  <c r="F116" i="7"/>
  <c r="C116" i="7" s="1"/>
  <c r="N115" i="7"/>
  <c r="M115" i="7"/>
  <c r="O115" i="7" s="1"/>
  <c r="K115" i="7"/>
  <c r="J115" i="7"/>
  <c r="L115" i="7" s="1"/>
  <c r="I115" i="7"/>
  <c r="H115" i="7"/>
  <c r="G115" i="7"/>
  <c r="E115" i="7"/>
  <c r="F115" i="7" s="1"/>
  <c r="C115" i="7" s="1"/>
  <c r="D115" i="7"/>
  <c r="O114" i="7"/>
  <c r="L114" i="7"/>
  <c r="I114" i="7"/>
  <c r="F114" i="7"/>
  <c r="C114" i="7" s="1"/>
  <c r="O113" i="7"/>
  <c r="L113" i="7"/>
  <c r="I113" i="7"/>
  <c r="F113" i="7"/>
  <c r="C113" i="7"/>
  <c r="O112" i="7"/>
  <c r="L112" i="7"/>
  <c r="I112" i="7"/>
  <c r="F112" i="7"/>
  <c r="C112" i="7" s="1"/>
  <c r="O111" i="7"/>
  <c r="L111" i="7"/>
  <c r="I111" i="7"/>
  <c r="C111" i="7" s="1"/>
  <c r="F111" i="7"/>
  <c r="O110" i="7"/>
  <c r="L110" i="7"/>
  <c r="I110" i="7"/>
  <c r="F110" i="7"/>
  <c r="O109" i="7"/>
  <c r="L109" i="7"/>
  <c r="I109" i="7"/>
  <c r="F109" i="7"/>
  <c r="C109" i="7"/>
  <c r="O108" i="7"/>
  <c r="L108" i="7"/>
  <c r="I108" i="7"/>
  <c r="F108" i="7"/>
  <c r="C108" i="7" s="1"/>
  <c r="O107" i="7"/>
  <c r="L107" i="7"/>
  <c r="I107" i="7"/>
  <c r="C107" i="7" s="1"/>
  <c r="F107" i="7"/>
  <c r="N106" i="7"/>
  <c r="O106" i="7" s="1"/>
  <c r="M106" i="7"/>
  <c r="K106" i="7"/>
  <c r="J106" i="7"/>
  <c r="L106" i="7" s="1"/>
  <c r="H106" i="7"/>
  <c r="G106" i="7"/>
  <c r="I106" i="7" s="1"/>
  <c r="F106" i="7"/>
  <c r="E106" i="7"/>
  <c r="D106" i="7"/>
  <c r="O105" i="7"/>
  <c r="L105" i="7"/>
  <c r="I105" i="7"/>
  <c r="F105" i="7"/>
  <c r="C105" i="7"/>
  <c r="O104" i="7"/>
  <c r="L104" i="7"/>
  <c r="I104" i="7"/>
  <c r="F104" i="7"/>
  <c r="C104" i="7" s="1"/>
  <c r="O103" i="7"/>
  <c r="L103" i="7"/>
  <c r="I103" i="7"/>
  <c r="C103" i="7" s="1"/>
  <c r="F103" i="7"/>
  <c r="O102" i="7"/>
  <c r="L102" i="7"/>
  <c r="I102" i="7"/>
  <c r="F102" i="7"/>
  <c r="C102" i="7" s="1"/>
  <c r="O101" i="7"/>
  <c r="L101" i="7"/>
  <c r="I101" i="7"/>
  <c r="F101" i="7"/>
  <c r="C101" i="7"/>
  <c r="O100" i="7"/>
  <c r="L100" i="7"/>
  <c r="I100" i="7"/>
  <c r="F100" i="7"/>
  <c r="C100" i="7" s="1"/>
  <c r="O99" i="7"/>
  <c r="L99" i="7"/>
  <c r="I99" i="7"/>
  <c r="C99" i="7" s="1"/>
  <c r="F99" i="7"/>
  <c r="N98" i="7"/>
  <c r="O98" i="7" s="1"/>
  <c r="M98" i="7"/>
  <c r="K98" i="7"/>
  <c r="J98" i="7"/>
  <c r="L98" i="7" s="1"/>
  <c r="H98" i="7"/>
  <c r="G98" i="7"/>
  <c r="I98" i="7" s="1"/>
  <c r="F98" i="7"/>
  <c r="E98" i="7"/>
  <c r="D98" i="7"/>
  <c r="O97" i="7"/>
  <c r="C97" i="7" s="1"/>
  <c r="L97" i="7"/>
  <c r="I97" i="7"/>
  <c r="F97" i="7"/>
  <c r="O96" i="7"/>
  <c r="L96" i="7"/>
  <c r="I96" i="7"/>
  <c r="F96" i="7"/>
  <c r="C96" i="7" s="1"/>
  <c r="O95" i="7"/>
  <c r="L95" i="7"/>
  <c r="I95" i="7"/>
  <c r="C95" i="7" s="1"/>
  <c r="F95" i="7"/>
  <c r="O94" i="7"/>
  <c r="L94" i="7"/>
  <c r="I94" i="7"/>
  <c r="F94" i="7"/>
  <c r="C94" i="7" s="1"/>
  <c r="O93" i="7"/>
  <c r="L93" i="7"/>
  <c r="I93" i="7"/>
  <c r="F93" i="7"/>
  <c r="C93" i="7"/>
  <c r="N92" i="7"/>
  <c r="M92" i="7"/>
  <c r="O92" i="7" s="1"/>
  <c r="L92" i="7"/>
  <c r="K92" i="7"/>
  <c r="J92" i="7"/>
  <c r="H92" i="7"/>
  <c r="G92" i="7"/>
  <c r="E92" i="7"/>
  <c r="D92" i="7"/>
  <c r="O91" i="7"/>
  <c r="L91" i="7"/>
  <c r="I91" i="7"/>
  <c r="C91" i="7" s="1"/>
  <c r="F91" i="7"/>
  <c r="O90" i="7"/>
  <c r="L90" i="7"/>
  <c r="I90" i="7"/>
  <c r="F90" i="7"/>
  <c r="O89" i="7"/>
  <c r="L89" i="7"/>
  <c r="I89" i="7"/>
  <c r="F89" i="7"/>
  <c r="C89" i="7"/>
  <c r="O88" i="7"/>
  <c r="L88" i="7"/>
  <c r="I88" i="7"/>
  <c r="F88" i="7"/>
  <c r="C88" i="7" s="1"/>
  <c r="N87" i="7"/>
  <c r="M87" i="7"/>
  <c r="K87" i="7"/>
  <c r="K86" i="7" s="1"/>
  <c r="J87" i="7"/>
  <c r="L87" i="7" s="1"/>
  <c r="I87" i="7"/>
  <c r="H87" i="7"/>
  <c r="G87" i="7"/>
  <c r="G86" i="7" s="1"/>
  <c r="E87" i="7"/>
  <c r="D87" i="7"/>
  <c r="J86" i="7"/>
  <c r="L86" i="7" s="1"/>
  <c r="O85" i="7"/>
  <c r="C85" i="7" s="1"/>
  <c r="L85" i="7"/>
  <c r="I85" i="7"/>
  <c r="F85" i="7"/>
  <c r="O84" i="7"/>
  <c r="L84" i="7"/>
  <c r="I84" i="7"/>
  <c r="F84" i="7"/>
  <c r="C84" i="7" s="1"/>
  <c r="O83" i="7"/>
  <c r="N83" i="7"/>
  <c r="M83" i="7"/>
  <c r="K83" i="7"/>
  <c r="K79" i="7" s="1"/>
  <c r="J83" i="7"/>
  <c r="H83" i="7"/>
  <c r="G83" i="7"/>
  <c r="G79" i="7" s="1"/>
  <c r="E83" i="7"/>
  <c r="F83" i="7" s="1"/>
  <c r="D83" i="7"/>
  <c r="O82" i="7"/>
  <c r="L82" i="7"/>
  <c r="I82" i="7"/>
  <c r="F82" i="7"/>
  <c r="O81" i="7"/>
  <c r="L81" i="7"/>
  <c r="I81" i="7"/>
  <c r="F81" i="7"/>
  <c r="C81" i="7"/>
  <c r="N80" i="7"/>
  <c r="M80" i="7"/>
  <c r="O80" i="7" s="1"/>
  <c r="K80" i="7"/>
  <c r="J80" i="7"/>
  <c r="L80" i="7" s="1"/>
  <c r="H80" i="7"/>
  <c r="G80" i="7"/>
  <c r="F80" i="7"/>
  <c r="E80" i="7"/>
  <c r="E79" i="7" s="1"/>
  <c r="D80" i="7"/>
  <c r="D79" i="7" s="1"/>
  <c r="N79" i="7"/>
  <c r="M79" i="7"/>
  <c r="O79" i="7" s="1"/>
  <c r="O77" i="7"/>
  <c r="L77" i="7"/>
  <c r="I77" i="7"/>
  <c r="F77" i="7"/>
  <c r="C77" i="7" s="1"/>
  <c r="O76" i="7"/>
  <c r="L76" i="7"/>
  <c r="I76" i="7"/>
  <c r="F76" i="7"/>
  <c r="O75" i="7"/>
  <c r="L75" i="7"/>
  <c r="I75" i="7"/>
  <c r="F75" i="7"/>
  <c r="C75" i="7"/>
  <c r="O74" i="7"/>
  <c r="L74" i="7"/>
  <c r="I74" i="7"/>
  <c r="F74" i="7"/>
  <c r="C74" i="7" s="1"/>
  <c r="O73" i="7"/>
  <c r="L73" i="7"/>
  <c r="I73" i="7"/>
  <c r="C73" i="7" s="1"/>
  <c r="F73" i="7"/>
  <c r="N72" i="7"/>
  <c r="M72" i="7"/>
  <c r="O72" i="7" s="1"/>
  <c r="L72" i="7"/>
  <c r="K72" i="7"/>
  <c r="J72" i="7"/>
  <c r="I72" i="7"/>
  <c r="H72" i="7"/>
  <c r="G72" i="7"/>
  <c r="E72" i="7"/>
  <c r="E70" i="7" s="1"/>
  <c r="F70" i="7" s="1"/>
  <c r="D72" i="7"/>
  <c r="F72" i="7" s="1"/>
  <c r="C72" i="7" s="1"/>
  <c r="O71" i="7"/>
  <c r="L71" i="7"/>
  <c r="I71" i="7"/>
  <c r="C71" i="7" s="1"/>
  <c r="F71" i="7"/>
  <c r="N70" i="7"/>
  <c r="K70" i="7"/>
  <c r="J70" i="7"/>
  <c r="L70" i="7" s="1"/>
  <c r="H70" i="7"/>
  <c r="I70" i="7" s="1"/>
  <c r="G70" i="7"/>
  <c r="D70" i="7"/>
  <c r="O69" i="7"/>
  <c r="L69" i="7"/>
  <c r="I69" i="7"/>
  <c r="F69" i="7"/>
  <c r="C69" i="7"/>
  <c r="O68" i="7"/>
  <c r="L68" i="7"/>
  <c r="I68" i="7"/>
  <c r="F68" i="7"/>
  <c r="C68" i="7" s="1"/>
  <c r="O67" i="7"/>
  <c r="L67" i="7"/>
  <c r="I67" i="7"/>
  <c r="C67" i="7" s="1"/>
  <c r="F67" i="7"/>
  <c r="O66" i="7"/>
  <c r="L66" i="7"/>
  <c r="I66" i="7"/>
  <c r="F66" i="7"/>
  <c r="C66" i="7" s="1"/>
  <c r="O65" i="7"/>
  <c r="L65" i="7"/>
  <c r="I65" i="7"/>
  <c r="F65" i="7"/>
  <c r="C65" i="7"/>
  <c r="O64" i="7"/>
  <c r="L64" i="7"/>
  <c r="I64" i="7"/>
  <c r="F64" i="7"/>
  <c r="C64" i="7" s="1"/>
  <c r="O63" i="7"/>
  <c r="L63" i="7"/>
  <c r="I63" i="7"/>
  <c r="C63" i="7" s="1"/>
  <c r="F63" i="7"/>
  <c r="O62" i="7"/>
  <c r="L62" i="7"/>
  <c r="I62" i="7"/>
  <c r="F62" i="7"/>
  <c r="C62" i="7" s="1"/>
  <c r="O61" i="7"/>
  <c r="N61" i="7"/>
  <c r="M61" i="7"/>
  <c r="K61" i="7"/>
  <c r="J61" i="7"/>
  <c r="L61" i="7" s="1"/>
  <c r="H61" i="7"/>
  <c r="G61" i="7"/>
  <c r="I61" i="7" s="1"/>
  <c r="E61" i="7"/>
  <c r="F61" i="7" s="1"/>
  <c r="D61" i="7"/>
  <c r="O60" i="7"/>
  <c r="L60" i="7"/>
  <c r="I60" i="7"/>
  <c r="F60" i="7"/>
  <c r="C60" i="7" s="1"/>
  <c r="O59" i="7"/>
  <c r="L59" i="7"/>
  <c r="I59" i="7"/>
  <c r="C59" i="7" s="1"/>
  <c r="F59" i="7"/>
  <c r="N58" i="7"/>
  <c r="N57" i="7" s="1"/>
  <c r="M58" i="7"/>
  <c r="O58" i="7" s="1"/>
  <c r="K58" i="7"/>
  <c r="J58" i="7"/>
  <c r="J57" i="7" s="1"/>
  <c r="H58" i="7"/>
  <c r="I58" i="7" s="1"/>
  <c r="G58" i="7"/>
  <c r="F58" i="7"/>
  <c r="E58" i="7"/>
  <c r="D58" i="7"/>
  <c r="D57" i="7" s="1"/>
  <c r="M57" i="7"/>
  <c r="K57" i="7"/>
  <c r="K56" i="7" s="1"/>
  <c r="G57" i="7"/>
  <c r="G56" i="7" s="1"/>
  <c r="E57" i="7"/>
  <c r="O50" i="7"/>
  <c r="C50" i="7"/>
  <c r="O49" i="7"/>
  <c r="C49" i="7"/>
  <c r="N48" i="7"/>
  <c r="M48" i="7"/>
  <c r="L47" i="7"/>
  <c r="I47" i="7"/>
  <c r="F47" i="7"/>
  <c r="C47" i="7"/>
  <c r="K46" i="7"/>
  <c r="L46" i="7" s="1"/>
  <c r="J46" i="7"/>
  <c r="I46" i="7"/>
  <c r="H46" i="7"/>
  <c r="G46" i="7"/>
  <c r="E46" i="7"/>
  <c r="D46" i="7"/>
  <c r="F46" i="7" s="1"/>
  <c r="C46" i="7" s="1"/>
  <c r="F45" i="7"/>
  <c r="C45" i="7"/>
  <c r="L44" i="7"/>
  <c r="C44" i="7"/>
  <c r="L43" i="7"/>
  <c r="C43" i="7"/>
  <c r="L42" i="7"/>
  <c r="C42" i="7"/>
  <c r="L41" i="7"/>
  <c r="C41" i="7"/>
  <c r="K40" i="7"/>
  <c r="L40" i="7" s="1"/>
  <c r="C40" i="7" s="1"/>
  <c r="J40" i="7"/>
  <c r="L39" i="7"/>
  <c r="C39" i="7"/>
  <c r="L38" i="7"/>
  <c r="C38" i="7"/>
  <c r="K37" i="7"/>
  <c r="L37" i="7" s="1"/>
  <c r="C37" i="7" s="1"/>
  <c r="J37" i="7"/>
  <c r="L36" i="7"/>
  <c r="C36" i="7"/>
  <c r="K35" i="7"/>
  <c r="K30" i="7" s="1"/>
  <c r="J35" i="7"/>
  <c r="L35" i="7" s="1"/>
  <c r="C35" i="7" s="1"/>
  <c r="L34" i="7"/>
  <c r="C34" i="7"/>
  <c r="L33" i="7"/>
  <c r="C33" i="7"/>
  <c r="L32" i="7"/>
  <c r="C32" i="7"/>
  <c r="K31" i="7"/>
  <c r="L31" i="7" s="1"/>
  <c r="C31" i="7" s="1"/>
  <c r="J31" i="7"/>
  <c r="F29" i="7"/>
  <c r="C29" i="7"/>
  <c r="I28" i="7"/>
  <c r="O27" i="7"/>
  <c r="L27" i="7"/>
  <c r="I27" i="7"/>
  <c r="F27" i="7"/>
  <c r="C27" i="7" s="1"/>
  <c r="O26" i="7"/>
  <c r="L26" i="7"/>
  <c r="I26" i="7"/>
  <c r="F26" i="7"/>
  <c r="C26" i="7"/>
  <c r="N25" i="7"/>
  <c r="N290" i="7" s="1"/>
  <c r="N289" i="7" s="1"/>
  <c r="M25" i="7"/>
  <c r="L25" i="7"/>
  <c r="K25" i="7"/>
  <c r="K290" i="7" s="1"/>
  <c r="K289" i="7" s="1"/>
  <c r="J25" i="7"/>
  <c r="J290" i="7" s="1"/>
  <c r="L290" i="7" s="1"/>
  <c r="H25" i="7"/>
  <c r="H290" i="7" s="1"/>
  <c r="H289" i="7" s="1"/>
  <c r="G25" i="7"/>
  <c r="G290" i="7" s="1"/>
  <c r="E25" i="7"/>
  <c r="E290" i="7" s="1"/>
  <c r="E289" i="7" s="1"/>
  <c r="D25" i="7"/>
  <c r="D290" i="7" s="1"/>
  <c r="M24" i="7"/>
  <c r="G24" i="7"/>
  <c r="E24" i="7"/>
  <c r="F125" i="7" l="1"/>
  <c r="C125" i="7" s="1"/>
  <c r="E56" i="7"/>
  <c r="F57" i="7"/>
  <c r="D56" i="7"/>
  <c r="N56" i="7"/>
  <c r="O57" i="7"/>
  <c r="F79" i="7"/>
  <c r="J56" i="7"/>
  <c r="L57" i="7"/>
  <c r="K24" i="7"/>
  <c r="K55" i="7"/>
  <c r="C61" i="7"/>
  <c r="C83" i="7"/>
  <c r="K78" i="7"/>
  <c r="I177" i="7"/>
  <c r="H176" i="7"/>
  <c r="I176" i="7" s="1"/>
  <c r="K207" i="7"/>
  <c r="L208" i="7"/>
  <c r="C241" i="7"/>
  <c r="M289" i="7"/>
  <c r="O289" i="7" s="1"/>
  <c r="O290" i="7"/>
  <c r="J24" i="7"/>
  <c r="L24" i="7" s="1"/>
  <c r="N24" i="7"/>
  <c r="O24" i="7" s="1"/>
  <c r="I25" i="7"/>
  <c r="J30" i="7"/>
  <c r="H57" i="7"/>
  <c r="H56" i="7" s="1"/>
  <c r="I56" i="7" s="1"/>
  <c r="C76" i="7"/>
  <c r="J79" i="7"/>
  <c r="C82" i="7"/>
  <c r="E86" i="7"/>
  <c r="E78" i="7" s="1"/>
  <c r="F87" i="7"/>
  <c r="H86" i="7"/>
  <c r="I92" i="7"/>
  <c r="C118" i="7"/>
  <c r="C126" i="7"/>
  <c r="E133" i="7"/>
  <c r="F134" i="7"/>
  <c r="H133" i="7"/>
  <c r="I139" i="7"/>
  <c r="C153" i="7"/>
  <c r="O169" i="7"/>
  <c r="C173" i="7"/>
  <c r="D176" i="7"/>
  <c r="F176" i="7" s="1"/>
  <c r="M177" i="7"/>
  <c r="O178" i="7"/>
  <c r="I187" i="7"/>
  <c r="L201" i="7"/>
  <c r="C201" i="7" s="1"/>
  <c r="J199" i="7"/>
  <c r="H79" i="7"/>
  <c r="H78" i="7" s="1"/>
  <c r="I80" i="7"/>
  <c r="C80" i="7" s="1"/>
  <c r="I83" i="7"/>
  <c r="I86" i="7"/>
  <c r="C90" i="7"/>
  <c r="F92" i="7"/>
  <c r="D86" i="7"/>
  <c r="D78" i="7" s="1"/>
  <c r="C106" i="7"/>
  <c r="C110" i="7"/>
  <c r="C119" i="7"/>
  <c r="C137" i="7"/>
  <c r="F139" i="7"/>
  <c r="C139" i="7" s="1"/>
  <c r="D133" i="7"/>
  <c r="F133" i="7" s="1"/>
  <c r="L144" i="7"/>
  <c r="K133" i="7"/>
  <c r="L133" i="7" s="1"/>
  <c r="C145" i="7"/>
  <c r="C147" i="7"/>
  <c r="C154" i="7"/>
  <c r="C165" i="7"/>
  <c r="J176" i="7"/>
  <c r="L176" i="7" s="1"/>
  <c r="L177" i="7"/>
  <c r="C189" i="7"/>
  <c r="F191" i="7"/>
  <c r="C191" i="7" s="1"/>
  <c r="O274" i="7"/>
  <c r="M272" i="7"/>
  <c r="D289" i="7"/>
  <c r="F289" i="7" s="1"/>
  <c r="F290" i="7"/>
  <c r="F25" i="7"/>
  <c r="L58" i="7"/>
  <c r="C58" i="7" s="1"/>
  <c r="H24" i="7"/>
  <c r="I24" i="7" s="1"/>
  <c r="G289" i="7"/>
  <c r="I289" i="7" s="1"/>
  <c r="I290" i="7"/>
  <c r="O25" i="7"/>
  <c r="O48" i="7"/>
  <c r="C48" i="7" s="1"/>
  <c r="M70" i="7"/>
  <c r="O70" i="7" s="1"/>
  <c r="C70" i="7" s="1"/>
  <c r="M78" i="7"/>
  <c r="L83" i="7"/>
  <c r="N86" i="7"/>
  <c r="N78" i="7" s="1"/>
  <c r="N287" i="7" s="1"/>
  <c r="M86" i="7"/>
  <c r="O86" i="7" s="1"/>
  <c r="O87" i="7"/>
  <c r="C98" i="7"/>
  <c r="C131" i="7"/>
  <c r="M133" i="7"/>
  <c r="O133" i="7" s="1"/>
  <c r="O134" i="7"/>
  <c r="I144" i="7"/>
  <c r="C144" i="7" s="1"/>
  <c r="G133" i="7"/>
  <c r="G78" i="7" s="1"/>
  <c r="J168" i="7"/>
  <c r="L168" i="7" s="1"/>
  <c r="C168" i="7" s="1"/>
  <c r="L169" i="7"/>
  <c r="C169" i="7" s="1"/>
  <c r="C170" i="7"/>
  <c r="C186" i="7"/>
  <c r="C187" i="7"/>
  <c r="I194" i="7"/>
  <c r="C208" i="7"/>
  <c r="D254" i="7"/>
  <c r="F254" i="7" s="1"/>
  <c r="F255" i="7"/>
  <c r="C255" i="7" s="1"/>
  <c r="J289" i="7"/>
  <c r="L289" i="7" s="1"/>
  <c r="F178" i="7"/>
  <c r="C178" i="7" s="1"/>
  <c r="I191" i="7"/>
  <c r="O199" i="7"/>
  <c r="C205" i="7"/>
  <c r="F207" i="7"/>
  <c r="G207" i="7"/>
  <c r="I208" i="7"/>
  <c r="C213" i="7"/>
  <c r="C225" i="7"/>
  <c r="M234" i="7"/>
  <c r="I236" i="7"/>
  <c r="C236" i="7" s="1"/>
  <c r="G234" i="7"/>
  <c r="E261" i="7"/>
  <c r="F261" i="7" s="1"/>
  <c r="C261" i="7" s="1"/>
  <c r="F262" i="7"/>
  <c r="C273" i="7"/>
  <c r="C274" i="7"/>
  <c r="C281" i="7"/>
  <c r="C282" i="7"/>
  <c r="I284" i="7"/>
  <c r="C284" i="7" s="1"/>
  <c r="H194" i="7"/>
  <c r="H190" i="7" s="1"/>
  <c r="I190" i="7" s="1"/>
  <c r="I195" i="7"/>
  <c r="O198" i="7"/>
  <c r="H198" i="7"/>
  <c r="I199" i="7"/>
  <c r="O201" i="7"/>
  <c r="C217" i="7"/>
  <c r="C219" i="7"/>
  <c r="C229" i="7"/>
  <c r="D233" i="7"/>
  <c r="F234" i="7"/>
  <c r="C257" i="7"/>
  <c r="C265" i="7"/>
  <c r="E272" i="7"/>
  <c r="E271" i="7" s="1"/>
  <c r="F271" i="7" s="1"/>
  <c r="C291" i="7"/>
  <c r="L194" i="7"/>
  <c r="D194" i="7"/>
  <c r="F194" i="7" s="1"/>
  <c r="F195" i="7"/>
  <c r="C195" i="7" s="1"/>
  <c r="D198" i="7"/>
  <c r="F199" i="7"/>
  <c r="L236" i="7"/>
  <c r="L241" i="7"/>
  <c r="J234" i="7"/>
  <c r="C249" i="7"/>
  <c r="O254" i="7"/>
  <c r="H254" i="7"/>
  <c r="I254" i="7" s="1"/>
  <c r="I255" i="7"/>
  <c r="M261" i="7"/>
  <c r="O261" i="7" s="1"/>
  <c r="O262" i="7"/>
  <c r="G271" i="7"/>
  <c r="I271" i="7" s="1"/>
  <c r="I272" i="7"/>
  <c r="F278" i="7"/>
  <c r="C278" i="7" s="1"/>
  <c r="L284" i="7"/>
  <c r="I291" i="7"/>
  <c r="I78" i="7" l="1"/>
  <c r="G55" i="7"/>
  <c r="M176" i="7"/>
  <c r="O176" i="7" s="1"/>
  <c r="O177" i="7"/>
  <c r="C177" i="7" s="1"/>
  <c r="E55" i="7"/>
  <c r="E233" i="7"/>
  <c r="E197" i="7" s="1"/>
  <c r="C194" i="7"/>
  <c r="F272" i="7"/>
  <c r="H233" i="7"/>
  <c r="H287" i="7" s="1"/>
  <c r="H197" i="7"/>
  <c r="C254" i="7"/>
  <c r="I57" i="7"/>
  <c r="D190" i="7"/>
  <c r="C176" i="7"/>
  <c r="L79" i="7"/>
  <c r="J78" i="7"/>
  <c r="L78" i="7" s="1"/>
  <c r="L30" i="7"/>
  <c r="C30" i="7" s="1"/>
  <c r="L56" i="7"/>
  <c r="M56" i="7"/>
  <c r="N55" i="7"/>
  <c r="N54" i="7" s="1"/>
  <c r="G233" i="7"/>
  <c r="I234" i="7"/>
  <c r="C234" i="7" s="1"/>
  <c r="C134" i="7"/>
  <c r="L234" i="7"/>
  <c r="J233" i="7"/>
  <c r="C262" i="7"/>
  <c r="M233" i="7"/>
  <c r="O234" i="7"/>
  <c r="G198" i="7"/>
  <c r="I207" i="7"/>
  <c r="I133" i="7"/>
  <c r="C133" i="7" s="1"/>
  <c r="M271" i="7"/>
  <c r="O272" i="7"/>
  <c r="F86" i="7"/>
  <c r="C86" i="7" s="1"/>
  <c r="C87" i="7"/>
  <c r="K198" i="7"/>
  <c r="L207" i="7"/>
  <c r="C79" i="7"/>
  <c r="D55" i="7"/>
  <c r="F56" i="7"/>
  <c r="I79" i="7"/>
  <c r="O78" i="7"/>
  <c r="F78" i="7"/>
  <c r="C78" i="7" s="1"/>
  <c r="D197" i="7"/>
  <c r="F198" i="7"/>
  <c r="C207" i="7"/>
  <c r="C25" i="7"/>
  <c r="C290" i="7" s="1"/>
  <c r="C289" i="7" s="1"/>
  <c r="C92" i="7"/>
  <c r="J198" i="7"/>
  <c r="L199" i="7"/>
  <c r="C199" i="7" s="1"/>
  <c r="H55" i="7"/>
  <c r="C57" i="7"/>
  <c r="D54" i="7" l="1"/>
  <c r="F55" i="7"/>
  <c r="F233" i="7"/>
  <c r="J55" i="7"/>
  <c r="E54" i="7"/>
  <c r="H54" i="7"/>
  <c r="G197" i="7"/>
  <c r="I197" i="7" s="1"/>
  <c r="I198" i="7"/>
  <c r="C198" i="7" s="1"/>
  <c r="E287" i="7"/>
  <c r="I233" i="7"/>
  <c r="C272" i="7"/>
  <c r="I55" i="7"/>
  <c r="F197" i="7"/>
  <c r="C56" i="7"/>
  <c r="K197" i="7"/>
  <c r="K54" i="7" s="1"/>
  <c r="K287" i="7"/>
  <c r="O271" i="7"/>
  <c r="C271" i="7" s="1"/>
  <c r="M287" i="7"/>
  <c r="O287" i="7" s="1"/>
  <c r="N53" i="7"/>
  <c r="N288" i="7"/>
  <c r="G287" i="7"/>
  <c r="I287" i="7" s="1"/>
  <c r="L198" i="7"/>
  <c r="J197" i="7"/>
  <c r="L197" i="7" s="1"/>
  <c r="O233" i="7"/>
  <c r="M197" i="7"/>
  <c r="O197" i="7" s="1"/>
  <c r="L233" i="7"/>
  <c r="J287" i="7"/>
  <c r="L287" i="7" s="1"/>
  <c r="O56" i="7"/>
  <c r="M55" i="7"/>
  <c r="F190" i="7"/>
  <c r="C190" i="7" s="1"/>
  <c r="D287" i="7"/>
  <c r="F287" i="7" l="1"/>
  <c r="M54" i="7"/>
  <c r="O55" i="7"/>
  <c r="C197" i="7"/>
  <c r="C233" i="7"/>
  <c r="C287" i="7" s="1"/>
  <c r="L55" i="7"/>
  <c r="C55" i="7" s="1"/>
  <c r="J54" i="7"/>
  <c r="G54" i="7"/>
  <c r="H288" i="7"/>
  <c r="H53" i="7"/>
  <c r="K53" i="7"/>
  <c r="K288" i="7"/>
  <c r="E288" i="7"/>
  <c r="E53" i="7"/>
  <c r="D28" i="7"/>
  <c r="D53" i="7"/>
  <c r="F54" i="7"/>
  <c r="F53" i="7" l="1"/>
  <c r="C53" i="7" s="1"/>
  <c r="F28" i="7"/>
  <c r="C28" i="7" s="1"/>
  <c r="D24" i="7"/>
  <c r="F24" i="7" s="1"/>
  <c r="C24" i="7" s="1"/>
  <c r="M53" i="7"/>
  <c r="O53" i="7" s="1"/>
  <c r="O54" i="7"/>
  <c r="M288" i="7"/>
  <c r="O288" i="7" s="1"/>
  <c r="D288" i="7"/>
  <c r="F288" i="7" s="1"/>
  <c r="C288" i="7" s="1"/>
  <c r="I54" i="7"/>
  <c r="G288" i="7"/>
  <c r="I288" i="7" s="1"/>
  <c r="G53" i="7"/>
  <c r="I53" i="7" s="1"/>
  <c r="C54" i="7"/>
  <c r="J53" i="7"/>
  <c r="L53" i="7" s="1"/>
  <c r="L54" i="7"/>
  <c r="J288" i="7"/>
  <c r="L288" i="7" s="1"/>
  <c r="O299" i="6" l="1"/>
  <c r="L299" i="6"/>
  <c r="I299" i="6"/>
  <c r="F299" i="6"/>
  <c r="C299" i="6" s="1"/>
  <c r="O298" i="6"/>
  <c r="L298" i="6"/>
  <c r="I298" i="6"/>
  <c r="F298" i="6"/>
  <c r="O297" i="6"/>
  <c r="L297" i="6"/>
  <c r="I297" i="6"/>
  <c r="F297" i="6"/>
  <c r="O296" i="6"/>
  <c r="L296" i="6"/>
  <c r="I296" i="6"/>
  <c r="F296" i="6"/>
  <c r="O295" i="6"/>
  <c r="L295" i="6"/>
  <c r="I295" i="6"/>
  <c r="F295" i="6"/>
  <c r="C295" i="6" s="1"/>
  <c r="O294" i="6"/>
  <c r="L294" i="6"/>
  <c r="I294" i="6"/>
  <c r="F294" i="6"/>
  <c r="O293" i="6"/>
  <c r="L293" i="6"/>
  <c r="I293" i="6"/>
  <c r="F293" i="6"/>
  <c r="O292" i="6"/>
  <c r="L292" i="6"/>
  <c r="I292" i="6"/>
  <c r="F292" i="6"/>
  <c r="N291" i="6"/>
  <c r="M291" i="6"/>
  <c r="O291" i="6" s="1"/>
  <c r="K291" i="6"/>
  <c r="J291" i="6"/>
  <c r="H291" i="6"/>
  <c r="G291" i="6"/>
  <c r="E291" i="6"/>
  <c r="D291" i="6"/>
  <c r="F291" i="6" s="1"/>
  <c r="O286" i="6"/>
  <c r="L286" i="6"/>
  <c r="I286" i="6"/>
  <c r="F286" i="6"/>
  <c r="C286" i="6" s="1"/>
  <c r="O285" i="6"/>
  <c r="J285" i="6"/>
  <c r="I285" i="6"/>
  <c r="F285" i="6"/>
  <c r="N284" i="6"/>
  <c r="M284" i="6"/>
  <c r="O284" i="6" s="1"/>
  <c r="K284" i="6"/>
  <c r="H284" i="6"/>
  <c r="G284" i="6"/>
  <c r="E284" i="6"/>
  <c r="D284" i="6"/>
  <c r="F284" i="6" s="1"/>
  <c r="O283" i="6"/>
  <c r="L283" i="6"/>
  <c r="I283" i="6"/>
  <c r="F283" i="6"/>
  <c r="N282" i="6"/>
  <c r="M282" i="6"/>
  <c r="K282" i="6"/>
  <c r="J282" i="6"/>
  <c r="H282" i="6"/>
  <c r="G282" i="6"/>
  <c r="I282" i="6" s="1"/>
  <c r="E282" i="6"/>
  <c r="D282" i="6"/>
  <c r="O281" i="6"/>
  <c r="L281" i="6"/>
  <c r="I281" i="6"/>
  <c r="F281" i="6"/>
  <c r="O280" i="6"/>
  <c r="L280" i="6"/>
  <c r="I280" i="6"/>
  <c r="F280" i="6"/>
  <c r="C280" i="6" s="1"/>
  <c r="O279" i="6"/>
  <c r="L279" i="6"/>
  <c r="I279" i="6"/>
  <c r="F279" i="6"/>
  <c r="N278" i="6"/>
  <c r="M278" i="6"/>
  <c r="K278" i="6"/>
  <c r="J278" i="6"/>
  <c r="J272" i="6" s="1"/>
  <c r="J271" i="6" s="1"/>
  <c r="H278" i="6"/>
  <c r="G278" i="6"/>
  <c r="I278" i="6" s="1"/>
  <c r="E278" i="6"/>
  <c r="D278" i="6"/>
  <c r="O277" i="6"/>
  <c r="L277" i="6"/>
  <c r="I277" i="6"/>
  <c r="F277" i="6"/>
  <c r="O276" i="6"/>
  <c r="L276" i="6"/>
  <c r="I276" i="6"/>
  <c r="F276" i="6"/>
  <c r="O275" i="6"/>
  <c r="L275" i="6"/>
  <c r="I275" i="6"/>
  <c r="F275" i="6"/>
  <c r="N274" i="6"/>
  <c r="N272" i="6" s="1"/>
  <c r="N271" i="6" s="1"/>
  <c r="M274" i="6"/>
  <c r="K274" i="6"/>
  <c r="L274" i="6" s="1"/>
  <c r="J274" i="6"/>
  <c r="H274" i="6"/>
  <c r="G274" i="6"/>
  <c r="E274" i="6"/>
  <c r="E272" i="6" s="1"/>
  <c r="D274" i="6"/>
  <c r="O273" i="6"/>
  <c r="L273" i="6"/>
  <c r="I273" i="6"/>
  <c r="F273" i="6"/>
  <c r="D272" i="6"/>
  <c r="O270" i="6"/>
  <c r="L270" i="6"/>
  <c r="I270" i="6"/>
  <c r="F270" i="6"/>
  <c r="O269" i="6"/>
  <c r="L269" i="6"/>
  <c r="I269" i="6"/>
  <c r="F269" i="6"/>
  <c r="O268" i="6"/>
  <c r="L268" i="6"/>
  <c r="I268" i="6"/>
  <c r="F268" i="6"/>
  <c r="O267" i="6"/>
  <c r="L267" i="6"/>
  <c r="I267" i="6"/>
  <c r="F267" i="6"/>
  <c r="N266" i="6"/>
  <c r="M266" i="6"/>
  <c r="K266" i="6"/>
  <c r="J266" i="6"/>
  <c r="H266" i="6"/>
  <c r="H261" i="6" s="1"/>
  <c r="G266" i="6"/>
  <c r="E266" i="6"/>
  <c r="D266" i="6"/>
  <c r="O265" i="6"/>
  <c r="L265" i="6"/>
  <c r="I265" i="6"/>
  <c r="F265" i="6"/>
  <c r="O264" i="6"/>
  <c r="L264" i="6"/>
  <c r="I264" i="6"/>
  <c r="F264" i="6"/>
  <c r="O263" i="6"/>
  <c r="L263" i="6"/>
  <c r="I263" i="6"/>
  <c r="F263" i="6"/>
  <c r="N262" i="6"/>
  <c r="N261" i="6" s="1"/>
  <c r="M262" i="6"/>
  <c r="K262" i="6"/>
  <c r="J262" i="6"/>
  <c r="I262" i="6"/>
  <c r="H262" i="6"/>
  <c r="G262" i="6"/>
  <c r="E262" i="6"/>
  <c r="D262" i="6"/>
  <c r="D261" i="6" s="1"/>
  <c r="O260" i="6"/>
  <c r="L260" i="6"/>
  <c r="I260" i="6"/>
  <c r="C260" i="6" s="1"/>
  <c r="F260" i="6"/>
  <c r="O259" i="6"/>
  <c r="L259" i="6"/>
  <c r="I259" i="6"/>
  <c r="F259" i="6"/>
  <c r="O258" i="6"/>
  <c r="L258" i="6"/>
  <c r="I258" i="6"/>
  <c r="F258" i="6"/>
  <c r="O257" i="6"/>
  <c r="L257" i="6"/>
  <c r="I257" i="6"/>
  <c r="F257" i="6"/>
  <c r="O256" i="6"/>
  <c r="L256" i="6"/>
  <c r="I256" i="6"/>
  <c r="F256" i="6"/>
  <c r="N255" i="6"/>
  <c r="N254" i="6" s="1"/>
  <c r="M255" i="6"/>
  <c r="K255" i="6"/>
  <c r="K254" i="6" s="1"/>
  <c r="J255" i="6"/>
  <c r="L255" i="6" s="1"/>
  <c r="H255" i="6"/>
  <c r="H254" i="6" s="1"/>
  <c r="G255" i="6"/>
  <c r="E255" i="6"/>
  <c r="D255" i="6"/>
  <c r="M254" i="6"/>
  <c r="O254" i="6" s="1"/>
  <c r="J254" i="6"/>
  <c r="G254" i="6"/>
  <c r="E254" i="6"/>
  <c r="O253" i="6"/>
  <c r="L253" i="6"/>
  <c r="I253" i="6"/>
  <c r="F253" i="6"/>
  <c r="O252" i="6"/>
  <c r="L252" i="6"/>
  <c r="I252" i="6"/>
  <c r="F252" i="6"/>
  <c r="C252" i="6" s="1"/>
  <c r="O251" i="6"/>
  <c r="L251" i="6"/>
  <c r="I251" i="6"/>
  <c r="F251" i="6"/>
  <c r="O250" i="6"/>
  <c r="L250" i="6"/>
  <c r="I250" i="6"/>
  <c r="F250" i="6"/>
  <c r="N249" i="6"/>
  <c r="M249" i="6"/>
  <c r="K249" i="6"/>
  <c r="J249" i="6"/>
  <c r="H249" i="6"/>
  <c r="G249" i="6"/>
  <c r="I249" i="6" s="1"/>
  <c r="E249" i="6"/>
  <c r="F249" i="6" s="1"/>
  <c r="D249" i="6"/>
  <c r="O248" i="6"/>
  <c r="L248" i="6"/>
  <c r="I248" i="6"/>
  <c r="C248" i="6" s="1"/>
  <c r="F248" i="6"/>
  <c r="O247" i="6"/>
  <c r="L247" i="6"/>
  <c r="I247" i="6"/>
  <c r="F247" i="6"/>
  <c r="O246" i="6"/>
  <c r="L246" i="6"/>
  <c r="I246" i="6"/>
  <c r="F246" i="6"/>
  <c r="O245" i="6"/>
  <c r="L245" i="6"/>
  <c r="I245" i="6"/>
  <c r="F245" i="6"/>
  <c r="O244" i="6"/>
  <c r="L244" i="6"/>
  <c r="I244" i="6"/>
  <c r="F244" i="6"/>
  <c r="O243" i="6"/>
  <c r="L243" i="6"/>
  <c r="I243" i="6"/>
  <c r="F243" i="6"/>
  <c r="O242" i="6"/>
  <c r="L242" i="6"/>
  <c r="I242" i="6"/>
  <c r="F242" i="6"/>
  <c r="N241" i="6"/>
  <c r="M241" i="6"/>
  <c r="K241" i="6"/>
  <c r="J241" i="6"/>
  <c r="H241" i="6"/>
  <c r="G241" i="6"/>
  <c r="E241" i="6"/>
  <c r="D241" i="6"/>
  <c r="F241" i="6" s="1"/>
  <c r="O240" i="6"/>
  <c r="L240" i="6"/>
  <c r="I240" i="6"/>
  <c r="F240" i="6"/>
  <c r="O239" i="6"/>
  <c r="L239" i="6"/>
  <c r="I239" i="6"/>
  <c r="F239" i="6"/>
  <c r="N238" i="6"/>
  <c r="M238" i="6"/>
  <c r="K238" i="6"/>
  <c r="J238" i="6"/>
  <c r="I238" i="6"/>
  <c r="H238" i="6"/>
  <c r="G238" i="6"/>
  <c r="E238" i="6"/>
  <c r="D238" i="6"/>
  <c r="D234" i="6" s="1"/>
  <c r="O237" i="6"/>
  <c r="L237" i="6"/>
  <c r="I237" i="6"/>
  <c r="F237" i="6"/>
  <c r="N236" i="6"/>
  <c r="M236" i="6"/>
  <c r="O236" i="6" s="1"/>
  <c r="K236" i="6"/>
  <c r="K234" i="6" s="1"/>
  <c r="J236" i="6"/>
  <c r="H236" i="6"/>
  <c r="G236" i="6"/>
  <c r="F236" i="6"/>
  <c r="E236" i="6"/>
  <c r="D236" i="6"/>
  <c r="O235" i="6"/>
  <c r="L235" i="6"/>
  <c r="I235" i="6"/>
  <c r="F235" i="6"/>
  <c r="H234" i="6"/>
  <c r="E234" i="6"/>
  <c r="O232" i="6"/>
  <c r="L232" i="6"/>
  <c r="I232" i="6"/>
  <c r="F232" i="6"/>
  <c r="O231" i="6"/>
  <c r="L231" i="6"/>
  <c r="I231" i="6"/>
  <c r="F231" i="6"/>
  <c r="N230" i="6"/>
  <c r="M230" i="6"/>
  <c r="K230" i="6"/>
  <c r="J230" i="6"/>
  <c r="H230" i="6"/>
  <c r="G230" i="6"/>
  <c r="I230" i="6" s="1"/>
  <c r="E230" i="6"/>
  <c r="E207" i="6" s="1"/>
  <c r="E198" i="6" s="1"/>
  <c r="D230" i="6"/>
  <c r="O229" i="6"/>
  <c r="L229" i="6"/>
  <c r="I229" i="6"/>
  <c r="F229" i="6"/>
  <c r="O228" i="6"/>
  <c r="L228" i="6"/>
  <c r="I228" i="6"/>
  <c r="F228" i="6"/>
  <c r="O227" i="6"/>
  <c r="L227" i="6"/>
  <c r="I227" i="6"/>
  <c r="F227" i="6"/>
  <c r="O226" i="6"/>
  <c r="L226" i="6"/>
  <c r="I226" i="6"/>
  <c r="F226" i="6"/>
  <c r="O225" i="6"/>
  <c r="L225" i="6"/>
  <c r="I225" i="6"/>
  <c r="F225" i="6"/>
  <c r="O224" i="6"/>
  <c r="L224" i="6"/>
  <c r="I224" i="6"/>
  <c r="F224" i="6"/>
  <c r="O223" i="6"/>
  <c r="L223" i="6"/>
  <c r="I223" i="6"/>
  <c r="F223" i="6"/>
  <c r="O222" i="6"/>
  <c r="L222" i="6"/>
  <c r="I222" i="6"/>
  <c r="F222" i="6"/>
  <c r="O221" i="6"/>
  <c r="L221" i="6"/>
  <c r="I221" i="6"/>
  <c r="F221" i="6"/>
  <c r="O220" i="6"/>
  <c r="L220" i="6"/>
  <c r="I220" i="6"/>
  <c r="C220" i="6" s="1"/>
  <c r="F220" i="6"/>
  <c r="N219" i="6"/>
  <c r="O219" i="6" s="1"/>
  <c r="M219" i="6"/>
  <c r="K219" i="6"/>
  <c r="J219" i="6"/>
  <c r="L219" i="6" s="1"/>
  <c r="H219" i="6"/>
  <c r="G219" i="6"/>
  <c r="E219" i="6"/>
  <c r="D219" i="6"/>
  <c r="F219" i="6" s="1"/>
  <c r="O218" i="6"/>
  <c r="L218" i="6"/>
  <c r="I218" i="6"/>
  <c r="F218" i="6"/>
  <c r="O217" i="6"/>
  <c r="L217" i="6"/>
  <c r="I217" i="6"/>
  <c r="F217" i="6"/>
  <c r="O216" i="6"/>
  <c r="L216" i="6"/>
  <c r="I216" i="6"/>
  <c r="F216" i="6"/>
  <c r="O215" i="6"/>
  <c r="L215" i="6"/>
  <c r="I215" i="6"/>
  <c r="F215" i="6"/>
  <c r="O214" i="6"/>
  <c r="L214" i="6"/>
  <c r="I214" i="6"/>
  <c r="F214" i="6"/>
  <c r="O213" i="6"/>
  <c r="L213" i="6"/>
  <c r="I213" i="6"/>
  <c r="F213" i="6"/>
  <c r="O212" i="6"/>
  <c r="L212" i="6"/>
  <c r="I212" i="6"/>
  <c r="F212" i="6"/>
  <c r="C212" i="6" s="1"/>
  <c r="O211" i="6"/>
  <c r="L211" i="6"/>
  <c r="I211" i="6"/>
  <c r="F211" i="6"/>
  <c r="O210" i="6"/>
  <c r="L210" i="6"/>
  <c r="I210" i="6"/>
  <c r="F210" i="6"/>
  <c r="O209" i="6"/>
  <c r="L209" i="6"/>
  <c r="I209" i="6"/>
  <c r="F209" i="6"/>
  <c r="N208" i="6"/>
  <c r="M208" i="6"/>
  <c r="K208" i="6"/>
  <c r="K207" i="6" s="1"/>
  <c r="K198" i="6" s="1"/>
  <c r="J208" i="6"/>
  <c r="H208" i="6"/>
  <c r="G208" i="6"/>
  <c r="F208" i="6"/>
  <c r="E208" i="6"/>
  <c r="D208" i="6"/>
  <c r="H207" i="6"/>
  <c r="O206" i="6"/>
  <c r="L206" i="6"/>
  <c r="I206" i="6"/>
  <c r="F206" i="6"/>
  <c r="O205" i="6"/>
  <c r="L205" i="6"/>
  <c r="I205" i="6"/>
  <c r="F205" i="6"/>
  <c r="O204" i="6"/>
  <c r="L204" i="6"/>
  <c r="I204" i="6"/>
  <c r="F204" i="6"/>
  <c r="O203" i="6"/>
  <c r="L203" i="6"/>
  <c r="I203" i="6"/>
  <c r="F203" i="6"/>
  <c r="O202" i="6"/>
  <c r="L202" i="6"/>
  <c r="I202" i="6"/>
  <c r="F202" i="6"/>
  <c r="N201" i="6"/>
  <c r="N199" i="6" s="1"/>
  <c r="M201" i="6"/>
  <c r="K201" i="6"/>
  <c r="K199" i="6" s="1"/>
  <c r="J201" i="6"/>
  <c r="H201" i="6"/>
  <c r="I201" i="6" s="1"/>
  <c r="G201" i="6"/>
  <c r="E201" i="6"/>
  <c r="D201" i="6"/>
  <c r="O200" i="6"/>
  <c r="L200" i="6"/>
  <c r="I200" i="6"/>
  <c r="F200" i="6"/>
  <c r="M199" i="6"/>
  <c r="G199" i="6"/>
  <c r="E199" i="6"/>
  <c r="O196" i="6"/>
  <c r="L196" i="6"/>
  <c r="I196" i="6"/>
  <c r="F196" i="6"/>
  <c r="N195" i="6"/>
  <c r="O195" i="6" s="1"/>
  <c r="M195" i="6"/>
  <c r="K195" i="6"/>
  <c r="K194" i="6" s="1"/>
  <c r="J195" i="6"/>
  <c r="L195" i="6" s="1"/>
  <c r="H195" i="6"/>
  <c r="H194" i="6" s="1"/>
  <c r="G195" i="6"/>
  <c r="E195" i="6"/>
  <c r="E194" i="6" s="1"/>
  <c r="D195" i="6"/>
  <c r="M194" i="6"/>
  <c r="G194" i="6"/>
  <c r="I194" i="6" s="1"/>
  <c r="O193" i="6"/>
  <c r="L193" i="6"/>
  <c r="I193" i="6"/>
  <c r="F193" i="6"/>
  <c r="O192" i="6"/>
  <c r="L192" i="6"/>
  <c r="I192" i="6"/>
  <c r="C192" i="6" s="1"/>
  <c r="F192" i="6"/>
  <c r="N191" i="6"/>
  <c r="M191" i="6"/>
  <c r="K191" i="6"/>
  <c r="L191" i="6" s="1"/>
  <c r="J191" i="6"/>
  <c r="H191" i="6"/>
  <c r="G191" i="6"/>
  <c r="E191" i="6"/>
  <c r="D191" i="6"/>
  <c r="O189" i="6"/>
  <c r="L189" i="6"/>
  <c r="I189" i="6"/>
  <c r="F189" i="6"/>
  <c r="O188" i="6"/>
  <c r="L188" i="6"/>
  <c r="I188" i="6"/>
  <c r="F188" i="6"/>
  <c r="N187" i="6"/>
  <c r="O187" i="6" s="1"/>
  <c r="M187" i="6"/>
  <c r="K187" i="6"/>
  <c r="J187" i="6"/>
  <c r="L187" i="6" s="1"/>
  <c r="H187" i="6"/>
  <c r="G187" i="6"/>
  <c r="E187" i="6"/>
  <c r="D187" i="6"/>
  <c r="F187" i="6" s="1"/>
  <c r="O186" i="6"/>
  <c r="L186" i="6"/>
  <c r="I186" i="6"/>
  <c r="F186" i="6"/>
  <c r="O185" i="6"/>
  <c r="L185" i="6"/>
  <c r="I185" i="6"/>
  <c r="F185" i="6"/>
  <c r="O184" i="6"/>
  <c r="L184" i="6"/>
  <c r="I184" i="6"/>
  <c r="F184" i="6"/>
  <c r="O183" i="6"/>
  <c r="L183" i="6"/>
  <c r="I183" i="6"/>
  <c r="F183" i="6"/>
  <c r="C183" i="6" s="1"/>
  <c r="N182" i="6"/>
  <c r="M182" i="6"/>
  <c r="O182" i="6" s="1"/>
  <c r="K182" i="6"/>
  <c r="J182" i="6"/>
  <c r="H182" i="6"/>
  <c r="G182" i="6"/>
  <c r="E182" i="6"/>
  <c r="D182" i="6"/>
  <c r="O181" i="6"/>
  <c r="L181" i="6"/>
  <c r="I181" i="6"/>
  <c r="F181" i="6"/>
  <c r="O180" i="6"/>
  <c r="L180" i="6"/>
  <c r="I180" i="6"/>
  <c r="F180" i="6"/>
  <c r="O179" i="6"/>
  <c r="L179" i="6"/>
  <c r="I179" i="6"/>
  <c r="F179" i="6"/>
  <c r="N178" i="6"/>
  <c r="M178" i="6"/>
  <c r="O178" i="6" s="1"/>
  <c r="K178" i="6"/>
  <c r="J178" i="6"/>
  <c r="H178" i="6"/>
  <c r="G178" i="6"/>
  <c r="G177" i="6" s="1"/>
  <c r="E178" i="6"/>
  <c r="E177" i="6" s="1"/>
  <c r="E176" i="6" s="1"/>
  <c r="D178" i="6"/>
  <c r="O175" i="6"/>
  <c r="L175" i="6"/>
  <c r="I175" i="6"/>
  <c r="F175" i="6"/>
  <c r="O174" i="6"/>
  <c r="L174" i="6"/>
  <c r="I174" i="6"/>
  <c r="F174" i="6"/>
  <c r="O173" i="6"/>
  <c r="L173" i="6"/>
  <c r="I173" i="6"/>
  <c r="F173" i="6"/>
  <c r="O172" i="6"/>
  <c r="L172" i="6"/>
  <c r="I172" i="6"/>
  <c r="F172" i="6"/>
  <c r="O171" i="6"/>
  <c r="L171" i="6"/>
  <c r="I171" i="6"/>
  <c r="C171" i="6" s="1"/>
  <c r="F171" i="6"/>
  <c r="O170" i="6"/>
  <c r="L170" i="6"/>
  <c r="I170" i="6"/>
  <c r="F170" i="6"/>
  <c r="N169" i="6"/>
  <c r="N168" i="6" s="1"/>
  <c r="M169" i="6"/>
  <c r="K169" i="6"/>
  <c r="K168" i="6" s="1"/>
  <c r="J169" i="6"/>
  <c r="L169" i="6" s="1"/>
  <c r="H169" i="6"/>
  <c r="H168" i="6" s="1"/>
  <c r="G169" i="6"/>
  <c r="E169" i="6"/>
  <c r="E168" i="6" s="1"/>
  <c r="D169" i="6"/>
  <c r="D168" i="6" s="1"/>
  <c r="F168" i="6" s="1"/>
  <c r="J168" i="6"/>
  <c r="L168" i="6" s="1"/>
  <c r="O167" i="6"/>
  <c r="L167" i="6"/>
  <c r="I167" i="6"/>
  <c r="F167" i="6"/>
  <c r="O166" i="6"/>
  <c r="L166" i="6"/>
  <c r="I166" i="6"/>
  <c r="F166" i="6"/>
  <c r="O165" i="6"/>
  <c r="L165" i="6"/>
  <c r="I165" i="6"/>
  <c r="F165" i="6"/>
  <c r="O164" i="6"/>
  <c r="L164" i="6"/>
  <c r="I164" i="6"/>
  <c r="F164" i="6"/>
  <c r="N163" i="6"/>
  <c r="M163" i="6"/>
  <c r="K163" i="6"/>
  <c r="J163" i="6"/>
  <c r="H163" i="6"/>
  <c r="G163" i="6"/>
  <c r="E163" i="6"/>
  <c r="D163" i="6"/>
  <c r="O162" i="6"/>
  <c r="L162" i="6"/>
  <c r="I162" i="6"/>
  <c r="F162" i="6"/>
  <c r="O161" i="6"/>
  <c r="L161" i="6"/>
  <c r="I161" i="6"/>
  <c r="F161" i="6"/>
  <c r="O160" i="6"/>
  <c r="L160" i="6"/>
  <c r="I160" i="6"/>
  <c r="F160" i="6"/>
  <c r="O159" i="6"/>
  <c r="L159" i="6"/>
  <c r="I159" i="6"/>
  <c r="F159" i="6"/>
  <c r="C159" i="6"/>
  <c r="O158" i="6"/>
  <c r="L158" i="6"/>
  <c r="I158" i="6"/>
  <c r="F158" i="6"/>
  <c r="C158" i="6" s="1"/>
  <c r="O157" i="6"/>
  <c r="L157" i="6"/>
  <c r="I157" i="6"/>
  <c r="F157" i="6"/>
  <c r="C157" i="6" s="1"/>
  <c r="O156" i="6"/>
  <c r="L156" i="6"/>
  <c r="I156" i="6"/>
  <c r="F156" i="6"/>
  <c r="C156" i="6" s="1"/>
  <c r="O155" i="6"/>
  <c r="L155" i="6"/>
  <c r="I155" i="6"/>
  <c r="F155" i="6"/>
  <c r="C155" i="6" s="1"/>
  <c r="N154" i="6"/>
  <c r="M154" i="6"/>
  <c r="O154" i="6" s="1"/>
  <c r="K154" i="6"/>
  <c r="J154" i="6"/>
  <c r="H154" i="6"/>
  <c r="G154" i="6"/>
  <c r="E154" i="6"/>
  <c r="D154" i="6"/>
  <c r="O153" i="6"/>
  <c r="L153" i="6"/>
  <c r="I153" i="6"/>
  <c r="F153" i="6"/>
  <c r="O152" i="6"/>
  <c r="L152" i="6"/>
  <c r="I152" i="6"/>
  <c r="F152" i="6"/>
  <c r="O151" i="6"/>
  <c r="L151" i="6"/>
  <c r="I151" i="6"/>
  <c r="F151" i="6"/>
  <c r="C151" i="6" s="1"/>
  <c r="O150" i="6"/>
  <c r="L150" i="6"/>
  <c r="I150" i="6"/>
  <c r="F150" i="6"/>
  <c r="O149" i="6"/>
  <c r="L149" i="6"/>
  <c r="I149" i="6"/>
  <c r="F149" i="6"/>
  <c r="O148" i="6"/>
  <c r="L148" i="6"/>
  <c r="I148" i="6"/>
  <c r="F148" i="6"/>
  <c r="N147" i="6"/>
  <c r="M147" i="6"/>
  <c r="K147" i="6"/>
  <c r="K133" i="6" s="1"/>
  <c r="J147" i="6"/>
  <c r="H147" i="6"/>
  <c r="G147" i="6"/>
  <c r="F147" i="6"/>
  <c r="E147" i="6"/>
  <c r="D147" i="6"/>
  <c r="O146" i="6"/>
  <c r="L146" i="6"/>
  <c r="I146" i="6"/>
  <c r="F146" i="6"/>
  <c r="O145" i="6"/>
  <c r="L145" i="6"/>
  <c r="I145" i="6"/>
  <c r="F145" i="6"/>
  <c r="N144" i="6"/>
  <c r="M144" i="6"/>
  <c r="K144" i="6"/>
  <c r="J144" i="6"/>
  <c r="L144" i="6" s="1"/>
  <c r="H144" i="6"/>
  <c r="G144" i="6"/>
  <c r="I144" i="6" s="1"/>
  <c r="E144" i="6"/>
  <c r="D144" i="6"/>
  <c r="F144" i="6" s="1"/>
  <c r="O143" i="6"/>
  <c r="L143" i="6"/>
  <c r="I143" i="6"/>
  <c r="F143" i="6"/>
  <c r="O142" i="6"/>
  <c r="L142" i="6"/>
  <c r="I142" i="6"/>
  <c r="F142" i="6"/>
  <c r="O141" i="6"/>
  <c r="L141" i="6"/>
  <c r="I141" i="6"/>
  <c r="F141" i="6"/>
  <c r="O140" i="6"/>
  <c r="L140" i="6"/>
  <c r="I140" i="6"/>
  <c r="F140" i="6"/>
  <c r="N139" i="6"/>
  <c r="M139" i="6"/>
  <c r="O139" i="6" s="1"/>
  <c r="K139" i="6"/>
  <c r="J139" i="6"/>
  <c r="H139" i="6"/>
  <c r="G139" i="6"/>
  <c r="E139" i="6"/>
  <c r="D139" i="6"/>
  <c r="O138" i="6"/>
  <c r="L138" i="6"/>
  <c r="J138" i="6"/>
  <c r="I138" i="6"/>
  <c r="D138" i="6"/>
  <c r="F138" i="6" s="1"/>
  <c r="O137" i="6"/>
  <c r="L137" i="6"/>
  <c r="I137" i="6"/>
  <c r="F137" i="6"/>
  <c r="O136" i="6"/>
  <c r="L136" i="6"/>
  <c r="I136" i="6"/>
  <c r="F136" i="6"/>
  <c r="O135" i="6"/>
  <c r="L135" i="6"/>
  <c r="I135" i="6"/>
  <c r="F135" i="6"/>
  <c r="N134" i="6"/>
  <c r="M134" i="6"/>
  <c r="K134" i="6"/>
  <c r="J134" i="6"/>
  <c r="H134" i="6"/>
  <c r="G134" i="6"/>
  <c r="I134" i="6" s="1"/>
  <c r="E134" i="6"/>
  <c r="D134" i="6"/>
  <c r="O132" i="6"/>
  <c r="L132" i="6"/>
  <c r="I132" i="6"/>
  <c r="F132" i="6"/>
  <c r="N131" i="6"/>
  <c r="M131" i="6"/>
  <c r="O131" i="6" s="1"/>
  <c r="K131" i="6"/>
  <c r="J131" i="6"/>
  <c r="H131" i="6"/>
  <c r="G131" i="6"/>
  <c r="I131" i="6" s="1"/>
  <c r="E131" i="6"/>
  <c r="D131" i="6"/>
  <c r="O130" i="6"/>
  <c r="L130" i="6"/>
  <c r="I130" i="6"/>
  <c r="D130" i="6"/>
  <c r="F130" i="6" s="1"/>
  <c r="C130" i="6" s="1"/>
  <c r="O129" i="6"/>
  <c r="L129" i="6"/>
  <c r="I129" i="6"/>
  <c r="F129" i="6"/>
  <c r="O128" i="6"/>
  <c r="L128" i="6"/>
  <c r="I128" i="6"/>
  <c r="F128" i="6"/>
  <c r="O127" i="6"/>
  <c r="L127" i="6"/>
  <c r="I127" i="6"/>
  <c r="F127" i="6"/>
  <c r="O126" i="6"/>
  <c r="L126" i="6"/>
  <c r="I126" i="6"/>
  <c r="F126" i="6"/>
  <c r="N125" i="6"/>
  <c r="O125" i="6" s="1"/>
  <c r="M125" i="6"/>
  <c r="K125" i="6"/>
  <c r="J125" i="6"/>
  <c r="H125" i="6"/>
  <c r="G125" i="6"/>
  <c r="E125" i="6"/>
  <c r="O124" i="6"/>
  <c r="L124" i="6"/>
  <c r="I124" i="6"/>
  <c r="F124" i="6"/>
  <c r="O123" i="6"/>
  <c r="L123" i="6"/>
  <c r="I123" i="6"/>
  <c r="F123" i="6"/>
  <c r="O122" i="6"/>
  <c r="L122" i="6"/>
  <c r="I122" i="6"/>
  <c r="F122" i="6"/>
  <c r="O121" i="6"/>
  <c r="L121" i="6"/>
  <c r="I121" i="6"/>
  <c r="F121" i="6"/>
  <c r="O120" i="6"/>
  <c r="L120" i="6"/>
  <c r="I120" i="6"/>
  <c r="F120" i="6"/>
  <c r="N119" i="6"/>
  <c r="M119" i="6"/>
  <c r="K119" i="6"/>
  <c r="J119" i="6"/>
  <c r="H119" i="6"/>
  <c r="I119" i="6" s="1"/>
  <c r="G119" i="6"/>
  <c r="E119" i="6"/>
  <c r="F119" i="6" s="1"/>
  <c r="D119" i="6"/>
  <c r="O118" i="6"/>
  <c r="L118" i="6"/>
  <c r="I118" i="6"/>
  <c r="F118" i="6"/>
  <c r="C118" i="6"/>
  <c r="O117" i="6"/>
  <c r="L117" i="6"/>
  <c r="I117" i="6"/>
  <c r="F117" i="6"/>
  <c r="C117" i="6" s="1"/>
  <c r="O116" i="6"/>
  <c r="L116" i="6"/>
  <c r="I116" i="6"/>
  <c r="F116" i="6"/>
  <c r="N115" i="6"/>
  <c r="M115" i="6"/>
  <c r="K115" i="6"/>
  <c r="J115" i="6"/>
  <c r="L115" i="6" s="1"/>
  <c r="H115" i="6"/>
  <c r="G115" i="6"/>
  <c r="I115" i="6" s="1"/>
  <c r="E115" i="6"/>
  <c r="F115" i="6" s="1"/>
  <c r="D115" i="6"/>
  <c r="O114" i="6"/>
  <c r="L114" i="6"/>
  <c r="I114" i="6"/>
  <c r="F114" i="6"/>
  <c r="O113" i="6"/>
  <c r="L113" i="6"/>
  <c r="I113" i="6"/>
  <c r="F113" i="6"/>
  <c r="O112" i="6"/>
  <c r="L112" i="6"/>
  <c r="I112" i="6"/>
  <c r="F112" i="6"/>
  <c r="O111" i="6"/>
  <c r="L111" i="6"/>
  <c r="I111" i="6"/>
  <c r="F111" i="6"/>
  <c r="O110" i="6"/>
  <c r="L110" i="6"/>
  <c r="I110" i="6"/>
  <c r="C110" i="6" s="1"/>
  <c r="F110" i="6"/>
  <c r="O109" i="6"/>
  <c r="L109" i="6"/>
  <c r="I109" i="6"/>
  <c r="F109" i="6"/>
  <c r="O108" i="6"/>
  <c r="L108" i="6"/>
  <c r="I108" i="6"/>
  <c r="F108" i="6"/>
  <c r="O107" i="6"/>
  <c r="L107" i="6"/>
  <c r="I107" i="6"/>
  <c r="F107" i="6"/>
  <c r="N106" i="6"/>
  <c r="M106" i="6"/>
  <c r="O106" i="6" s="1"/>
  <c r="K106" i="6"/>
  <c r="J106" i="6"/>
  <c r="H106" i="6"/>
  <c r="G106" i="6"/>
  <c r="E106" i="6"/>
  <c r="D106" i="6"/>
  <c r="F106" i="6" s="1"/>
  <c r="O105" i="6"/>
  <c r="L105" i="6"/>
  <c r="I105" i="6"/>
  <c r="D105" i="6"/>
  <c r="F105" i="6" s="1"/>
  <c r="O104" i="6"/>
  <c r="L104" i="6"/>
  <c r="I104" i="6"/>
  <c r="F104" i="6"/>
  <c r="O103" i="6"/>
  <c r="L103" i="6"/>
  <c r="I103" i="6"/>
  <c r="F103" i="6"/>
  <c r="C103" i="6" s="1"/>
  <c r="O102" i="6"/>
  <c r="L102" i="6"/>
  <c r="I102" i="6"/>
  <c r="F102" i="6"/>
  <c r="O101" i="6"/>
  <c r="L101" i="6"/>
  <c r="I101" i="6"/>
  <c r="F101" i="6"/>
  <c r="O100" i="6"/>
  <c r="L100" i="6"/>
  <c r="I100" i="6"/>
  <c r="F100" i="6"/>
  <c r="O99" i="6"/>
  <c r="L99" i="6"/>
  <c r="I99" i="6"/>
  <c r="D99" i="6"/>
  <c r="N98" i="6"/>
  <c r="M98" i="6"/>
  <c r="K98" i="6"/>
  <c r="J98" i="6"/>
  <c r="H98" i="6"/>
  <c r="G98" i="6"/>
  <c r="E98" i="6"/>
  <c r="O97" i="6"/>
  <c r="L97" i="6"/>
  <c r="I97" i="6"/>
  <c r="F97" i="6"/>
  <c r="O96" i="6"/>
  <c r="L96" i="6"/>
  <c r="I96" i="6"/>
  <c r="F96" i="6"/>
  <c r="O95" i="6"/>
  <c r="L95" i="6"/>
  <c r="I95" i="6"/>
  <c r="F95" i="6"/>
  <c r="O94" i="6"/>
  <c r="L94" i="6"/>
  <c r="I94" i="6"/>
  <c r="F94" i="6"/>
  <c r="O93" i="6"/>
  <c r="L93" i="6"/>
  <c r="I93" i="6"/>
  <c r="F93" i="6"/>
  <c r="N92" i="6"/>
  <c r="M92" i="6"/>
  <c r="K92" i="6"/>
  <c r="J92" i="6"/>
  <c r="J86" i="6" s="1"/>
  <c r="H92" i="6"/>
  <c r="G92" i="6"/>
  <c r="E92" i="6"/>
  <c r="D92" i="6"/>
  <c r="O91" i="6"/>
  <c r="L91" i="6"/>
  <c r="I91" i="6"/>
  <c r="F91" i="6"/>
  <c r="O90" i="6"/>
  <c r="L90" i="6"/>
  <c r="I90" i="6"/>
  <c r="F90" i="6"/>
  <c r="O89" i="6"/>
  <c r="L89" i="6"/>
  <c r="I89" i="6"/>
  <c r="F89" i="6"/>
  <c r="O88" i="6"/>
  <c r="L88" i="6"/>
  <c r="I88" i="6"/>
  <c r="F88" i="6"/>
  <c r="C88" i="6" s="1"/>
  <c r="N87" i="6"/>
  <c r="M87" i="6"/>
  <c r="K87" i="6"/>
  <c r="J87" i="6"/>
  <c r="H87" i="6"/>
  <c r="I87" i="6" s="1"/>
  <c r="G87" i="6"/>
  <c r="E87" i="6"/>
  <c r="D87" i="6"/>
  <c r="O85" i="6"/>
  <c r="L85" i="6"/>
  <c r="I85" i="6"/>
  <c r="F85" i="6"/>
  <c r="D85" i="6"/>
  <c r="D83" i="6" s="1"/>
  <c r="O84" i="6"/>
  <c r="L84" i="6"/>
  <c r="I84" i="6"/>
  <c r="F84" i="6"/>
  <c r="O83" i="6"/>
  <c r="N83" i="6"/>
  <c r="M83" i="6"/>
  <c r="K83" i="6"/>
  <c r="J83" i="6"/>
  <c r="L83" i="6" s="1"/>
  <c r="H83" i="6"/>
  <c r="G83" i="6"/>
  <c r="I83" i="6" s="1"/>
  <c r="E83" i="6"/>
  <c r="O82" i="6"/>
  <c r="L82" i="6"/>
  <c r="I82" i="6"/>
  <c r="F82" i="6"/>
  <c r="O81" i="6"/>
  <c r="L81" i="6"/>
  <c r="I81" i="6"/>
  <c r="D81" i="6"/>
  <c r="D80" i="6" s="1"/>
  <c r="N80" i="6"/>
  <c r="N79" i="6" s="1"/>
  <c r="M80" i="6"/>
  <c r="M79" i="6" s="1"/>
  <c r="O79" i="6" s="1"/>
  <c r="K80" i="6"/>
  <c r="K79" i="6" s="1"/>
  <c r="J80" i="6"/>
  <c r="H80" i="6"/>
  <c r="H79" i="6" s="1"/>
  <c r="G80" i="6"/>
  <c r="E80" i="6"/>
  <c r="E79" i="6" s="1"/>
  <c r="O77" i="6"/>
  <c r="L77" i="6"/>
  <c r="I77" i="6"/>
  <c r="D77" i="6"/>
  <c r="F77" i="6" s="1"/>
  <c r="C77" i="6" s="1"/>
  <c r="O76" i="6"/>
  <c r="L76" i="6"/>
  <c r="I76" i="6"/>
  <c r="D76" i="6"/>
  <c r="F76" i="6" s="1"/>
  <c r="C76" i="6" s="1"/>
  <c r="O75" i="6"/>
  <c r="L75" i="6"/>
  <c r="I75" i="6"/>
  <c r="F75" i="6"/>
  <c r="O74" i="6"/>
  <c r="L74" i="6"/>
  <c r="I74" i="6"/>
  <c r="F74" i="6"/>
  <c r="O73" i="6"/>
  <c r="L73" i="6"/>
  <c r="I73" i="6"/>
  <c r="F73" i="6"/>
  <c r="D73" i="6"/>
  <c r="N72" i="6"/>
  <c r="N70" i="6" s="1"/>
  <c r="M72" i="6"/>
  <c r="K72" i="6"/>
  <c r="J72" i="6"/>
  <c r="I72" i="6"/>
  <c r="H72" i="6"/>
  <c r="G72" i="6"/>
  <c r="E72" i="6"/>
  <c r="O71" i="6"/>
  <c r="L71" i="6"/>
  <c r="I71" i="6"/>
  <c r="F71" i="6"/>
  <c r="K70" i="6"/>
  <c r="H70" i="6"/>
  <c r="G70" i="6"/>
  <c r="O69" i="6"/>
  <c r="L69" i="6"/>
  <c r="I69" i="6"/>
  <c r="D69" i="6"/>
  <c r="F69" i="6" s="1"/>
  <c r="O68" i="6"/>
  <c r="L68" i="6"/>
  <c r="I68" i="6"/>
  <c r="F68" i="6"/>
  <c r="O67" i="6"/>
  <c r="L67" i="6"/>
  <c r="I67" i="6"/>
  <c r="F67" i="6"/>
  <c r="O66" i="6"/>
  <c r="L66" i="6"/>
  <c r="I66" i="6"/>
  <c r="F66" i="6"/>
  <c r="O65" i="6"/>
  <c r="L65" i="6"/>
  <c r="I65" i="6"/>
  <c r="F65" i="6"/>
  <c r="O64" i="6"/>
  <c r="L64" i="6"/>
  <c r="I64" i="6"/>
  <c r="F64" i="6"/>
  <c r="C64" i="6" s="1"/>
  <c r="O63" i="6"/>
  <c r="L63" i="6"/>
  <c r="I63" i="6"/>
  <c r="F63" i="6"/>
  <c r="O62" i="6"/>
  <c r="L62" i="6"/>
  <c r="I62" i="6"/>
  <c r="F62" i="6"/>
  <c r="N61" i="6"/>
  <c r="M61" i="6"/>
  <c r="K61" i="6"/>
  <c r="J61" i="6"/>
  <c r="H61" i="6"/>
  <c r="G61" i="6"/>
  <c r="F61" i="6"/>
  <c r="E61" i="6"/>
  <c r="D61" i="6"/>
  <c r="O60" i="6"/>
  <c r="L60" i="6"/>
  <c r="I60" i="6"/>
  <c r="D60" i="6"/>
  <c r="F60" i="6" s="1"/>
  <c r="O59" i="6"/>
  <c r="L59" i="6"/>
  <c r="I59" i="6"/>
  <c r="F59" i="6"/>
  <c r="D59" i="6"/>
  <c r="O58" i="6"/>
  <c r="N58" i="6"/>
  <c r="M58" i="6"/>
  <c r="M57" i="6" s="1"/>
  <c r="K58" i="6"/>
  <c r="J58" i="6"/>
  <c r="J57" i="6" s="1"/>
  <c r="H58" i="6"/>
  <c r="G58" i="6"/>
  <c r="E58" i="6"/>
  <c r="E57" i="6" s="1"/>
  <c r="H57" i="6"/>
  <c r="O50" i="6"/>
  <c r="C50" i="6" s="1"/>
  <c r="O49" i="6"/>
  <c r="C49" i="6" s="1"/>
  <c r="N48" i="6"/>
  <c r="M48" i="6"/>
  <c r="L47" i="6"/>
  <c r="I47" i="6"/>
  <c r="F47" i="6"/>
  <c r="C47" i="6" s="1"/>
  <c r="K46" i="6"/>
  <c r="J46" i="6"/>
  <c r="L46" i="6" s="1"/>
  <c r="H46" i="6"/>
  <c r="G46" i="6"/>
  <c r="E46" i="6"/>
  <c r="D46" i="6"/>
  <c r="F46" i="6" s="1"/>
  <c r="F45" i="6"/>
  <c r="C45" i="6" s="1"/>
  <c r="L44" i="6"/>
  <c r="C44" i="6" s="1"/>
  <c r="J44" i="6"/>
  <c r="L43" i="6"/>
  <c r="C43" i="6" s="1"/>
  <c r="L42" i="6"/>
  <c r="C42" i="6" s="1"/>
  <c r="L41" i="6"/>
  <c r="C41" i="6" s="1"/>
  <c r="K40" i="6"/>
  <c r="J40" i="6"/>
  <c r="L40" i="6" s="1"/>
  <c r="C40" i="6" s="1"/>
  <c r="L39" i="6"/>
  <c r="C39" i="6"/>
  <c r="L38" i="6"/>
  <c r="C38" i="6" s="1"/>
  <c r="K37" i="6"/>
  <c r="K30" i="6" s="1"/>
  <c r="J37" i="6"/>
  <c r="L36" i="6"/>
  <c r="C36" i="6" s="1"/>
  <c r="K35" i="6"/>
  <c r="J35" i="6"/>
  <c r="L34" i="6"/>
  <c r="C34" i="6" s="1"/>
  <c r="L33" i="6"/>
  <c r="C33" i="6"/>
  <c r="L32" i="6"/>
  <c r="C32" i="6" s="1"/>
  <c r="K31" i="6"/>
  <c r="J31" i="6"/>
  <c r="F29" i="6"/>
  <c r="C29" i="6" s="1"/>
  <c r="I28" i="6"/>
  <c r="O27" i="6"/>
  <c r="J27" i="6"/>
  <c r="J25" i="6" s="1"/>
  <c r="I27" i="6"/>
  <c r="F27" i="6"/>
  <c r="O26" i="6"/>
  <c r="L26" i="6"/>
  <c r="I26" i="6"/>
  <c r="F26" i="6"/>
  <c r="N25" i="6"/>
  <c r="M25" i="6"/>
  <c r="M290" i="6" s="1"/>
  <c r="K25" i="6"/>
  <c r="H25" i="6"/>
  <c r="H290" i="6" s="1"/>
  <c r="G25" i="6"/>
  <c r="G24" i="6" s="1"/>
  <c r="E25" i="6"/>
  <c r="D25" i="6"/>
  <c r="H24" i="6"/>
  <c r="D290" i="6" l="1"/>
  <c r="I46" i="6"/>
  <c r="K57" i="6"/>
  <c r="K56" i="6" s="1"/>
  <c r="D58" i="6"/>
  <c r="D57" i="6" s="1"/>
  <c r="D56" i="6" s="1"/>
  <c r="I61" i="6"/>
  <c r="C71" i="6"/>
  <c r="D72" i="6"/>
  <c r="D70" i="6" s="1"/>
  <c r="F81" i="6"/>
  <c r="C81" i="6" s="1"/>
  <c r="O87" i="6"/>
  <c r="C96" i="6"/>
  <c r="L119" i="6"/>
  <c r="D125" i="6"/>
  <c r="F125" i="6" s="1"/>
  <c r="L131" i="6"/>
  <c r="C137" i="6"/>
  <c r="L154" i="6"/>
  <c r="C167" i="6"/>
  <c r="C188" i="6"/>
  <c r="C189" i="6"/>
  <c r="G190" i="6"/>
  <c r="J194" i="6"/>
  <c r="J190" i="6" s="1"/>
  <c r="L190" i="6" s="1"/>
  <c r="C196" i="6"/>
  <c r="C200" i="6"/>
  <c r="C240" i="6"/>
  <c r="I241" i="6"/>
  <c r="I254" i="6"/>
  <c r="C264" i="6"/>
  <c r="J261" i="6"/>
  <c r="C268" i="6"/>
  <c r="D271" i="6"/>
  <c r="L278" i="6"/>
  <c r="L282" i="6"/>
  <c r="L27" i="6"/>
  <c r="C27" i="6" s="1"/>
  <c r="C46" i="6"/>
  <c r="C68" i="6"/>
  <c r="C107" i="6"/>
  <c r="C109" i="6"/>
  <c r="C122" i="6"/>
  <c r="C126" i="6"/>
  <c r="M133" i="6"/>
  <c r="C143" i="6"/>
  <c r="O147" i="6"/>
  <c r="F163" i="6"/>
  <c r="C170" i="6"/>
  <c r="K190" i="6"/>
  <c r="O208" i="6"/>
  <c r="L238" i="6"/>
  <c r="C244" i="6"/>
  <c r="C247" i="6"/>
  <c r="C256" i="6"/>
  <c r="C259" i="6"/>
  <c r="H272" i="6"/>
  <c r="H271" i="6" s="1"/>
  <c r="C292" i="6"/>
  <c r="F25" i="6"/>
  <c r="N57" i="6"/>
  <c r="L61" i="6"/>
  <c r="C63" i="6"/>
  <c r="C74" i="6"/>
  <c r="C102" i="6"/>
  <c r="O119" i="6"/>
  <c r="F131" i="6"/>
  <c r="C131" i="6" s="1"/>
  <c r="F139" i="6"/>
  <c r="C148" i="6"/>
  <c r="C149" i="6"/>
  <c r="C150" i="6"/>
  <c r="I163" i="6"/>
  <c r="O163" i="6"/>
  <c r="L182" i="6"/>
  <c r="H199" i="6"/>
  <c r="H198" i="6" s="1"/>
  <c r="C211" i="6"/>
  <c r="C242" i="6"/>
  <c r="C276" i="6"/>
  <c r="F278" i="6"/>
  <c r="L266" i="6"/>
  <c r="K261" i="6"/>
  <c r="K290" i="6"/>
  <c r="K289" i="6" s="1"/>
  <c r="K24" i="6"/>
  <c r="N86" i="6"/>
  <c r="O92" i="6"/>
  <c r="L98" i="6"/>
  <c r="C114" i="6"/>
  <c r="C175" i="6"/>
  <c r="M177" i="6"/>
  <c r="O177" i="6" s="1"/>
  <c r="M190" i="6"/>
  <c r="C224" i="6"/>
  <c r="C228" i="6"/>
  <c r="M234" i="6"/>
  <c r="G261" i="6"/>
  <c r="I261" i="6" s="1"/>
  <c r="I266" i="6"/>
  <c r="I274" i="6"/>
  <c r="G272" i="6"/>
  <c r="J30" i="6"/>
  <c r="J24" i="6" s="1"/>
  <c r="L24" i="6" s="1"/>
  <c r="L35" i="6"/>
  <c r="C35" i="6" s="1"/>
  <c r="F80" i="6"/>
  <c r="D79" i="6"/>
  <c r="E86" i="6"/>
  <c r="D133" i="6"/>
  <c r="F134" i="6"/>
  <c r="I139" i="6"/>
  <c r="G133" i="6"/>
  <c r="I133" i="6" s="1"/>
  <c r="G168" i="6"/>
  <c r="I168" i="6" s="1"/>
  <c r="I169" i="6"/>
  <c r="F201" i="6"/>
  <c r="D199" i="6"/>
  <c r="F199" i="6" s="1"/>
  <c r="C204" i="6"/>
  <c r="C216" i="6"/>
  <c r="J207" i="6"/>
  <c r="L207" i="6" s="1"/>
  <c r="L230" i="6"/>
  <c r="C232" i="6"/>
  <c r="K233" i="6"/>
  <c r="K272" i="6"/>
  <c r="K271" i="6" s="1"/>
  <c r="L271" i="6" s="1"/>
  <c r="L87" i="6"/>
  <c r="K86" i="6"/>
  <c r="K78" i="6" s="1"/>
  <c r="E70" i="6"/>
  <c r="F72" i="6"/>
  <c r="G86" i="6"/>
  <c r="I98" i="6"/>
  <c r="L125" i="6"/>
  <c r="L261" i="6"/>
  <c r="E56" i="6"/>
  <c r="C65" i="6"/>
  <c r="C66" i="6"/>
  <c r="C67" i="6"/>
  <c r="C82" i="6"/>
  <c r="F83" i="6"/>
  <c r="C83" i="6" s="1"/>
  <c r="C91" i="6"/>
  <c r="F92" i="6"/>
  <c r="C104" i="6"/>
  <c r="I106" i="6"/>
  <c r="C111" i="6"/>
  <c r="C112" i="6"/>
  <c r="C113" i="6"/>
  <c r="E133" i="6"/>
  <c r="I147" i="6"/>
  <c r="F154" i="6"/>
  <c r="C162" i="6"/>
  <c r="C172" i="6"/>
  <c r="C174" i="6"/>
  <c r="J177" i="6"/>
  <c r="J176" i="6" s="1"/>
  <c r="N177" i="6"/>
  <c r="N176" i="6" s="1"/>
  <c r="O191" i="6"/>
  <c r="N194" i="6"/>
  <c r="N190" i="6" s="1"/>
  <c r="C203" i="6"/>
  <c r="N207" i="6"/>
  <c r="N198" i="6" s="1"/>
  <c r="C215" i="6"/>
  <c r="C223" i="6"/>
  <c r="C231" i="6"/>
  <c r="C239" i="6"/>
  <c r="C246" i="6"/>
  <c r="H233" i="6"/>
  <c r="H197" i="6" s="1"/>
  <c r="O255" i="6"/>
  <c r="C258" i="6"/>
  <c r="E261" i="6"/>
  <c r="F261" i="6" s="1"/>
  <c r="L262" i="6"/>
  <c r="C263" i="6"/>
  <c r="O266" i="6"/>
  <c r="C279" i="6"/>
  <c r="O278" i="6"/>
  <c r="C278" i="6" s="1"/>
  <c r="O282" i="6"/>
  <c r="L291" i="6"/>
  <c r="C296" i="6"/>
  <c r="H289" i="6"/>
  <c r="C73" i="6"/>
  <c r="C85" i="6"/>
  <c r="C93" i="6"/>
  <c r="C94" i="6"/>
  <c r="C95" i="6"/>
  <c r="C105" i="6"/>
  <c r="C121" i="6"/>
  <c r="C129" i="6"/>
  <c r="C132" i="6"/>
  <c r="C135" i="6"/>
  <c r="C136" i="6"/>
  <c r="C146" i="6"/>
  <c r="K177" i="6"/>
  <c r="K176" i="6" s="1"/>
  <c r="C179" i="6"/>
  <c r="C184" i="6"/>
  <c r="C186" i="6"/>
  <c r="C202" i="6"/>
  <c r="C217" i="6"/>
  <c r="C225" i="6"/>
  <c r="C227" i="6"/>
  <c r="C235" i="6"/>
  <c r="N234" i="6"/>
  <c r="N233" i="6" s="1"/>
  <c r="L249" i="6"/>
  <c r="C249" i="6" s="1"/>
  <c r="C251" i="6"/>
  <c r="L254" i="6"/>
  <c r="C265" i="6"/>
  <c r="F266" i="6"/>
  <c r="C273" i="6"/>
  <c r="C281" i="6"/>
  <c r="C294" i="6"/>
  <c r="I24" i="6"/>
  <c r="E290" i="6"/>
  <c r="E289" i="6" s="1"/>
  <c r="N56" i="6"/>
  <c r="C69" i="6"/>
  <c r="J79" i="6"/>
  <c r="L79" i="6" s="1"/>
  <c r="O80" i="6"/>
  <c r="C89" i="6"/>
  <c r="I92" i="6"/>
  <c r="C123" i="6"/>
  <c r="C142" i="6"/>
  <c r="C164" i="6"/>
  <c r="C165" i="6"/>
  <c r="C166" i="6"/>
  <c r="G176" i="6"/>
  <c r="L178" i="6"/>
  <c r="F182" i="6"/>
  <c r="I191" i="6"/>
  <c r="C193" i="6"/>
  <c r="E190" i="6"/>
  <c r="C206" i="6"/>
  <c r="L208" i="6"/>
  <c r="F230" i="6"/>
  <c r="L236" i="6"/>
  <c r="O238" i="6"/>
  <c r="C243" i="6"/>
  <c r="C250" i="6"/>
  <c r="C267" i="6"/>
  <c r="C275" i="6"/>
  <c r="C283" i="6"/>
  <c r="I291" i="6"/>
  <c r="C298" i="6"/>
  <c r="C26" i="6"/>
  <c r="L57" i="6"/>
  <c r="F70" i="6"/>
  <c r="G79" i="6"/>
  <c r="I80" i="6"/>
  <c r="F87" i="6"/>
  <c r="C87" i="6" s="1"/>
  <c r="G290" i="6"/>
  <c r="I25" i="6"/>
  <c r="O48" i="6"/>
  <c r="C48" i="6" s="1"/>
  <c r="C62" i="6"/>
  <c r="I70" i="6"/>
  <c r="O72" i="6"/>
  <c r="C75" i="6"/>
  <c r="C84" i="6"/>
  <c r="J133" i="6"/>
  <c r="L133" i="6" s="1"/>
  <c r="L134" i="6"/>
  <c r="M168" i="6"/>
  <c r="O168" i="6" s="1"/>
  <c r="O169" i="6"/>
  <c r="D289" i="6"/>
  <c r="F289" i="6" s="1"/>
  <c r="F290" i="6"/>
  <c r="N290" i="6"/>
  <c r="N289" i="6" s="1"/>
  <c r="N24" i="6"/>
  <c r="L25" i="6"/>
  <c r="C25" i="6" s="1"/>
  <c r="O25" i="6"/>
  <c r="L31" i="6"/>
  <c r="C31" i="6" s="1"/>
  <c r="L37" i="6"/>
  <c r="C37" i="6" s="1"/>
  <c r="H56" i="6"/>
  <c r="G57" i="6"/>
  <c r="I58" i="6"/>
  <c r="O57" i="6"/>
  <c r="C59" i="6"/>
  <c r="C60" i="6"/>
  <c r="O61" i="6"/>
  <c r="C61" i="6" s="1"/>
  <c r="L72" i="6"/>
  <c r="C72" i="6" s="1"/>
  <c r="J70" i="6"/>
  <c r="L70" i="6" s="1"/>
  <c r="F79" i="6"/>
  <c r="O98" i="6"/>
  <c r="M86" i="6"/>
  <c r="L201" i="6"/>
  <c r="J199" i="6"/>
  <c r="E24" i="6"/>
  <c r="M24" i="6"/>
  <c r="L30" i="6"/>
  <c r="C30" i="6" s="1"/>
  <c r="L58" i="6"/>
  <c r="M70" i="6"/>
  <c r="O70" i="6" s="1"/>
  <c r="L80" i="6"/>
  <c r="H86" i="6"/>
  <c r="H78" i="6" s="1"/>
  <c r="C97" i="6"/>
  <c r="O115" i="6"/>
  <c r="C115" i="6" s="1"/>
  <c r="I125" i="6"/>
  <c r="L139" i="6"/>
  <c r="C139" i="6" s="1"/>
  <c r="C145" i="6"/>
  <c r="C152" i="6"/>
  <c r="C153" i="6"/>
  <c r="C160" i="6"/>
  <c r="C161" i="6"/>
  <c r="M176" i="6"/>
  <c r="O176" i="6" s="1"/>
  <c r="H177" i="6"/>
  <c r="H176" i="6" s="1"/>
  <c r="C180" i="6"/>
  <c r="C181" i="6"/>
  <c r="M289" i="6"/>
  <c r="C90" i="6"/>
  <c r="D98" i="6"/>
  <c r="F98" i="6" s="1"/>
  <c r="C98" i="6" s="1"/>
  <c r="F99" i="6"/>
  <c r="C99" i="6" s="1"/>
  <c r="C100" i="6"/>
  <c r="C101" i="6"/>
  <c r="L106" i="6"/>
  <c r="C106" i="6" s="1"/>
  <c r="C119" i="6"/>
  <c r="C120" i="6"/>
  <c r="C127" i="6"/>
  <c r="C128" i="6"/>
  <c r="F133" i="6"/>
  <c r="H133" i="6"/>
  <c r="C138" i="6"/>
  <c r="C140" i="6"/>
  <c r="C141" i="6"/>
  <c r="D177" i="6"/>
  <c r="F178" i="6"/>
  <c r="L177" i="6"/>
  <c r="O230" i="6"/>
  <c r="M207" i="6"/>
  <c r="D254" i="6"/>
  <c r="F254" i="6" s="1"/>
  <c r="F255" i="6"/>
  <c r="L86" i="6"/>
  <c r="L92" i="6"/>
  <c r="C108" i="6"/>
  <c r="C116" i="6"/>
  <c r="C124" i="6"/>
  <c r="N133" i="6"/>
  <c r="N78" i="6" s="1"/>
  <c r="O144" i="6"/>
  <c r="C144" i="6" s="1"/>
  <c r="L147" i="6"/>
  <c r="I154" i="6"/>
  <c r="C154" i="6" s="1"/>
  <c r="L163" i="6"/>
  <c r="C163" i="6" s="1"/>
  <c r="C173" i="6"/>
  <c r="I182" i="6"/>
  <c r="C182" i="6" s="1"/>
  <c r="F272" i="6"/>
  <c r="E271" i="6"/>
  <c r="I284" i="6"/>
  <c r="J284" i="6"/>
  <c r="J290" i="6" s="1"/>
  <c r="L285" i="6"/>
  <c r="C285" i="6" s="1"/>
  <c r="O134" i="6"/>
  <c r="F169" i="6"/>
  <c r="C169" i="6" s="1"/>
  <c r="I178" i="6"/>
  <c r="H190" i="6"/>
  <c r="I190" i="6" s="1"/>
  <c r="I195" i="6"/>
  <c r="I199" i="6"/>
  <c r="O199" i="6"/>
  <c r="C205" i="6"/>
  <c r="D207" i="6"/>
  <c r="F207" i="6" s="1"/>
  <c r="C209" i="6"/>
  <c r="C210" i="6"/>
  <c r="I219" i="6"/>
  <c r="C219" i="6" s="1"/>
  <c r="C229" i="6"/>
  <c r="L241" i="6"/>
  <c r="J234" i="6"/>
  <c r="C253" i="6"/>
  <c r="M261" i="6"/>
  <c r="O261" i="6" s="1"/>
  <c r="O262" i="6"/>
  <c r="G271" i="6"/>
  <c r="I271" i="6" s="1"/>
  <c r="I272" i="6"/>
  <c r="C277" i="6"/>
  <c r="C185" i="6"/>
  <c r="F191" i="6"/>
  <c r="C191" i="6" s="1"/>
  <c r="O201" i="6"/>
  <c r="G207" i="6"/>
  <c r="I208" i="6"/>
  <c r="C208" i="6" s="1"/>
  <c r="C213" i="6"/>
  <c r="C214" i="6"/>
  <c r="C221" i="6"/>
  <c r="C222" i="6"/>
  <c r="C237" i="6"/>
  <c r="F238" i="6"/>
  <c r="C238" i="6" s="1"/>
  <c r="C245" i="6"/>
  <c r="O249" i="6"/>
  <c r="I255" i="6"/>
  <c r="C257" i="6"/>
  <c r="F262" i="6"/>
  <c r="C269" i="6"/>
  <c r="C270" i="6"/>
  <c r="F271" i="6"/>
  <c r="O274" i="6"/>
  <c r="M272" i="6"/>
  <c r="C293" i="6"/>
  <c r="I187" i="6"/>
  <c r="C187" i="6" s="1"/>
  <c r="D194" i="6"/>
  <c r="F194" i="6" s="1"/>
  <c r="F195" i="6"/>
  <c r="C218" i="6"/>
  <c r="C226" i="6"/>
  <c r="I236" i="6"/>
  <c r="C236" i="6" s="1"/>
  <c r="G234" i="6"/>
  <c r="O241" i="6"/>
  <c r="L272" i="6"/>
  <c r="F274" i="6"/>
  <c r="F282" i="6"/>
  <c r="C282" i="6" s="1"/>
  <c r="C297" i="6"/>
  <c r="F234" i="6"/>
  <c r="C261" i="6" l="1"/>
  <c r="C291" i="6"/>
  <c r="C201" i="6"/>
  <c r="C178" i="6"/>
  <c r="C92" i="6"/>
  <c r="O289" i="6"/>
  <c r="F57" i="6"/>
  <c r="K287" i="6"/>
  <c r="C195" i="6"/>
  <c r="D233" i="6"/>
  <c r="C230" i="6"/>
  <c r="L194" i="6"/>
  <c r="L176" i="6"/>
  <c r="F58" i="6"/>
  <c r="K55" i="6"/>
  <c r="C168" i="6"/>
  <c r="N197" i="6"/>
  <c r="O234" i="6"/>
  <c r="C241" i="6"/>
  <c r="I176" i="6"/>
  <c r="I86" i="6"/>
  <c r="C58" i="6"/>
  <c r="E233" i="6"/>
  <c r="O194" i="6"/>
  <c r="C194" i="6" s="1"/>
  <c r="E78" i="6"/>
  <c r="E55" i="6" s="1"/>
  <c r="C262" i="6"/>
  <c r="F233" i="6"/>
  <c r="K197" i="6"/>
  <c r="K54" i="6" s="1"/>
  <c r="C147" i="6"/>
  <c r="C254" i="6"/>
  <c r="C125" i="6"/>
  <c r="O24" i="6"/>
  <c r="C134" i="6"/>
  <c r="C266" i="6"/>
  <c r="O190" i="6"/>
  <c r="N55" i="6"/>
  <c r="N54" i="6" s="1"/>
  <c r="N287" i="6"/>
  <c r="O86" i="6"/>
  <c r="M78" i="6"/>
  <c r="O78" i="6" s="1"/>
  <c r="C274" i="6"/>
  <c r="M271" i="6"/>
  <c r="O272" i="6"/>
  <c r="C272" i="6" s="1"/>
  <c r="D190" i="6"/>
  <c r="F190" i="6" s="1"/>
  <c r="C190" i="6" s="1"/>
  <c r="L234" i="6"/>
  <c r="J233" i="6"/>
  <c r="L233" i="6" s="1"/>
  <c r="C255" i="6"/>
  <c r="D176" i="6"/>
  <c r="F176" i="6" s="1"/>
  <c r="F177" i="6"/>
  <c r="I177" i="6"/>
  <c r="G56" i="6"/>
  <c r="I57" i="6"/>
  <c r="C57" i="6" s="1"/>
  <c r="J56" i="6"/>
  <c r="C70" i="6"/>
  <c r="D198" i="6"/>
  <c r="G198" i="6"/>
  <c r="I207" i="6"/>
  <c r="J198" i="6"/>
  <c r="L199" i="6"/>
  <c r="C199" i="6" s="1"/>
  <c r="H55" i="6"/>
  <c r="H54" i="6" s="1"/>
  <c r="F56" i="6"/>
  <c r="J78" i="6"/>
  <c r="L78" i="6" s="1"/>
  <c r="G289" i="6"/>
  <c r="I289" i="6" s="1"/>
  <c r="I290" i="6"/>
  <c r="C80" i="6"/>
  <c r="G233" i="6"/>
  <c r="I233" i="6" s="1"/>
  <c r="I234" i="6"/>
  <c r="J289" i="6"/>
  <c r="L289" i="6" s="1"/>
  <c r="L290" i="6"/>
  <c r="M233" i="6"/>
  <c r="O233" i="6" s="1"/>
  <c r="H287" i="6"/>
  <c r="L284" i="6"/>
  <c r="C284" i="6" s="1"/>
  <c r="O207" i="6"/>
  <c r="M198" i="6"/>
  <c r="O290" i="6"/>
  <c r="O133" i="6"/>
  <c r="C133" i="6" s="1"/>
  <c r="D86" i="6"/>
  <c r="G78" i="6"/>
  <c r="I78" i="6" s="1"/>
  <c r="I79" i="6"/>
  <c r="C79" i="6" s="1"/>
  <c r="M56" i="6"/>
  <c r="K53" i="6" l="1"/>
  <c r="K288" i="6"/>
  <c r="C207" i="6"/>
  <c r="C176" i="6"/>
  <c r="E287" i="6"/>
  <c r="E197" i="6"/>
  <c r="E54" i="6" s="1"/>
  <c r="C234" i="6"/>
  <c r="C233" i="6"/>
  <c r="C290" i="6"/>
  <c r="C289" i="6" s="1"/>
  <c r="F86" i="6"/>
  <c r="C86" i="6" s="1"/>
  <c r="D78" i="6"/>
  <c r="J287" i="6"/>
  <c r="L287" i="6" s="1"/>
  <c r="L198" i="6"/>
  <c r="J197" i="6"/>
  <c r="L197" i="6" s="1"/>
  <c r="D197" i="6"/>
  <c r="F198" i="6"/>
  <c r="L56" i="6"/>
  <c r="J55" i="6"/>
  <c r="G287" i="6"/>
  <c r="I287" i="6" s="1"/>
  <c r="M55" i="6"/>
  <c r="O56" i="6"/>
  <c r="M197" i="6"/>
  <c r="O197" i="6" s="1"/>
  <c r="O198" i="6"/>
  <c r="C177" i="6"/>
  <c r="O271" i="6"/>
  <c r="C271" i="6" s="1"/>
  <c r="M287" i="6"/>
  <c r="O287" i="6" s="1"/>
  <c r="H288" i="6"/>
  <c r="H53" i="6"/>
  <c r="G197" i="6"/>
  <c r="I197" i="6" s="1"/>
  <c r="I198" i="6"/>
  <c r="G55" i="6"/>
  <c r="I56" i="6"/>
  <c r="D287" i="6"/>
  <c r="F287" i="6" s="1"/>
  <c r="N53" i="6"/>
  <c r="N288" i="6"/>
  <c r="C56" i="6" l="1"/>
  <c r="F197" i="6"/>
  <c r="C197" i="6" s="1"/>
  <c r="E288" i="6"/>
  <c r="E53" i="6"/>
  <c r="I55" i="6"/>
  <c r="G54" i="6"/>
  <c r="J54" i="6"/>
  <c r="L55" i="6"/>
  <c r="F78" i="6"/>
  <c r="C78" i="6" s="1"/>
  <c r="D55" i="6"/>
  <c r="M54" i="6"/>
  <c r="O55" i="6"/>
  <c r="C198" i="6"/>
  <c r="C287" i="6" s="1"/>
  <c r="D54" i="6" l="1"/>
  <c r="F55" i="6"/>
  <c r="C55" i="6" s="1"/>
  <c r="G288" i="6"/>
  <c r="I288" i="6" s="1"/>
  <c r="G53" i="6"/>
  <c r="I53" i="6" s="1"/>
  <c r="I54" i="6"/>
  <c r="M53" i="6"/>
  <c r="O53" i="6" s="1"/>
  <c r="O54" i="6"/>
  <c r="M288" i="6"/>
  <c r="O288" i="6" s="1"/>
  <c r="J53" i="6"/>
  <c r="L53" i="6" s="1"/>
  <c r="L54" i="6"/>
  <c r="J288" i="6"/>
  <c r="L288" i="6" s="1"/>
  <c r="F54" i="6" l="1"/>
  <c r="C54" i="6" s="1"/>
  <c r="D28" i="6"/>
  <c r="D288" i="6" s="1"/>
  <c r="F288" i="6" s="1"/>
  <c r="C288" i="6" s="1"/>
  <c r="D53" i="6"/>
  <c r="F53" i="6" s="1"/>
  <c r="C53" i="6" s="1"/>
  <c r="F28" i="6" l="1"/>
  <c r="C28" i="6" s="1"/>
  <c r="D24" i="6"/>
  <c r="F24" i="6" s="1"/>
  <c r="C24" i="6" s="1"/>
  <c r="D66" i="5" l="1"/>
  <c r="D77" i="5" l="1"/>
  <c r="O299" i="5"/>
  <c r="L299" i="5"/>
  <c r="I299" i="5"/>
  <c r="F299" i="5"/>
  <c r="O298" i="5"/>
  <c r="L298" i="5"/>
  <c r="I298" i="5"/>
  <c r="F298" i="5"/>
  <c r="O297" i="5"/>
  <c r="L297" i="5"/>
  <c r="I297" i="5"/>
  <c r="F297" i="5"/>
  <c r="O296" i="5"/>
  <c r="L296" i="5"/>
  <c r="I296" i="5"/>
  <c r="F296" i="5"/>
  <c r="O295" i="5"/>
  <c r="L295" i="5"/>
  <c r="I295" i="5"/>
  <c r="F295" i="5"/>
  <c r="O294" i="5"/>
  <c r="L294" i="5"/>
  <c r="I294" i="5"/>
  <c r="F294" i="5"/>
  <c r="O293" i="5"/>
  <c r="L293" i="5"/>
  <c r="I293" i="5"/>
  <c r="F293" i="5"/>
  <c r="O292" i="5"/>
  <c r="L292" i="5"/>
  <c r="I292" i="5"/>
  <c r="F292" i="5"/>
  <c r="N291" i="5"/>
  <c r="M291" i="5"/>
  <c r="K291" i="5"/>
  <c r="J291" i="5"/>
  <c r="H291" i="5"/>
  <c r="G291" i="5"/>
  <c r="E291" i="5"/>
  <c r="D291" i="5"/>
  <c r="O286" i="5"/>
  <c r="L286" i="5"/>
  <c r="I286" i="5"/>
  <c r="F286" i="5"/>
  <c r="O285" i="5"/>
  <c r="L285" i="5"/>
  <c r="I285" i="5"/>
  <c r="F285" i="5"/>
  <c r="N284" i="5"/>
  <c r="M284" i="5"/>
  <c r="K284" i="5"/>
  <c r="J284" i="5"/>
  <c r="H284" i="5"/>
  <c r="G284" i="5"/>
  <c r="E284" i="5"/>
  <c r="D284" i="5"/>
  <c r="O283" i="5"/>
  <c r="L283" i="5"/>
  <c r="I283" i="5"/>
  <c r="F283" i="5"/>
  <c r="N282" i="5"/>
  <c r="M282" i="5"/>
  <c r="K282" i="5"/>
  <c r="J282" i="5"/>
  <c r="H282" i="5"/>
  <c r="G282" i="5"/>
  <c r="E282" i="5"/>
  <c r="D282" i="5"/>
  <c r="O281" i="5"/>
  <c r="L281" i="5"/>
  <c r="I281" i="5"/>
  <c r="F281" i="5"/>
  <c r="O280" i="5"/>
  <c r="L280" i="5"/>
  <c r="I280" i="5"/>
  <c r="F280" i="5"/>
  <c r="O279" i="5"/>
  <c r="L279" i="5"/>
  <c r="I279" i="5"/>
  <c r="F279" i="5"/>
  <c r="N278" i="5"/>
  <c r="M278" i="5"/>
  <c r="K278" i="5"/>
  <c r="J278" i="5"/>
  <c r="H278" i="5"/>
  <c r="G278" i="5"/>
  <c r="E278" i="5"/>
  <c r="D278" i="5"/>
  <c r="O277" i="5"/>
  <c r="L277" i="5"/>
  <c r="I277" i="5"/>
  <c r="F277" i="5"/>
  <c r="O276" i="5"/>
  <c r="L276" i="5"/>
  <c r="I276" i="5"/>
  <c r="F276" i="5"/>
  <c r="O275" i="5"/>
  <c r="L275" i="5"/>
  <c r="I275" i="5"/>
  <c r="F275" i="5"/>
  <c r="N274" i="5"/>
  <c r="M274" i="5"/>
  <c r="K274" i="5"/>
  <c r="K272" i="5" s="1"/>
  <c r="J274" i="5"/>
  <c r="H274" i="5"/>
  <c r="H272" i="5" s="1"/>
  <c r="H271" i="5" s="1"/>
  <c r="G274" i="5"/>
  <c r="E274" i="5"/>
  <c r="D274" i="5"/>
  <c r="O273" i="5"/>
  <c r="L273" i="5"/>
  <c r="I273" i="5"/>
  <c r="F273" i="5"/>
  <c r="N272" i="5"/>
  <c r="N271" i="5" s="1"/>
  <c r="G272" i="5"/>
  <c r="D272" i="5"/>
  <c r="O270" i="5"/>
  <c r="L270" i="5"/>
  <c r="I270" i="5"/>
  <c r="F270" i="5"/>
  <c r="O269" i="5"/>
  <c r="L269" i="5"/>
  <c r="I269" i="5"/>
  <c r="F269" i="5"/>
  <c r="O268" i="5"/>
  <c r="L268" i="5"/>
  <c r="I268" i="5"/>
  <c r="F268" i="5"/>
  <c r="O267" i="5"/>
  <c r="L267" i="5"/>
  <c r="I267" i="5"/>
  <c r="F267" i="5"/>
  <c r="N266" i="5"/>
  <c r="M266" i="5"/>
  <c r="O266" i="5" s="1"/>
  <c r="K266" i="5"/>
  <c r="J266" i="5"/>
  <c r="H266" i="5"/>
  <c r="G266" i="5"/>
  <c r="I266" i="5" s="1"/>
  <c r="E266" i="5"/>
  <c r="D266" i="5"/>
  <c r="O265" i="5"/>
  <c r="L265" i="5"/>
  <c r="I265" i="5"/>
  <c r="F265" i="5"/>
  <c r="O264" i="5"/>
  <c r="L264" i="5"/>
  <c r="I264" i="5"/>
  <c r="F264" i="5"/>
  <c r="O263" i="5"/>
  <c r="L263" i="5"/>
  <c r="I263" i="5"/>
  <c r="F263" i="5"/>
  <c r="N262" i="5"/>
  <c r="M262" i="5"/>
  <c r="K262" i="5"/>
  <c r="J262" i="5"/>
  <c r="L262" i="5" s="1"/>
  <c r="H262" i="5"/>
  <c r="G262" i="5"/>
  <c r="G261" i="5" s="1"/>
  <c r="E262" i="5"/>
  <c r="D262" i="5"/>
  <c r="D261" i="5" s="1"/>
  <c r="N261" i="5"/>
  <c r="K261" i="5"/>
  <c r="O260" i="5"/>
  <c r="L260" i="5"/>
  <c r="I260" i="5"/>
  <c r="F260" i="5"/>
  <c r="O259" i="5"/>
  <c r="L259" i="5"/>
  <c r="I259" i="5"/>
  <c r="F259" i="5"/>
  <c r="O258" i="5"/>
  <c r="L258" i="5"/>
  <c r="I258" i="5"/>
  <c r="F258" i="5"/>
  <c r="O257" i="5"/>
  <c r="L257" i="5"/>
  <c r="I257" i="5"/>
  <c r="F257" i="5"/>
  <c r="O256" i="5"/>
  <c r="L256" i="5"/>
  <c r="I256" i="5"/>
  <c r="F256" i="5"/>
  <c r="N255" i="5"/>
  <c r="N254" i="5" s="1"/>
  <c r="M255" i="5"/>
  <c r="M254" i="5" s="1"/>
  <c r="K255" i="5"/>
  <c r="J255" i="5"/>
  <c r="J254" i="5" s="1"/>
  <c r="H255" i="5"/>
  <c r="G255" i="5"/>
  <c r="G254" i="5" s="1"/>
  <c r="E255" i="5"/>
  <c r="E254" i="5" s="1"/>
  <c r="D255" i="5"/>
  <c r="O253" i="5"/>
  <c r="L253" i="5"/>
  <c r="I253" i="5"/>
  <c r="F253" i="5"/>
  <c r="O252" i="5"/>
  <c r="L252" i="5"/>
  <c r="I252" i="5"/>
  <c r="F252" i="5"/>
  <c r="O251" i="5"/>
  <c r="L251" i="5"/>
  <c r="I251" i="5"/>
  <c r="F251" i="5"/>
  <c r="O250" i="5"/>
  <c r="L250" i="5"/>
  <c r="I250" i="5"/>
  <c r="C250" i="5" s="1"/>
  <c r="F250" i="5"/>
  <c r="N249" i="5"/>
  <c r="M249" i="5"/>
  <c r="K249" i="5"/>
  <c r="J249" i="5"/>
  <c r="H249" i="5"/>
  <c r="G249" i="5"/>
  <c r="F249" i="5"/>
  <c r="E249" i="5"/>
  <c r="D249" i="5"/>
  <c r="O248" i="5"/>
  <c r="L248" i="5"/>
  <c r="I248" i="5"/>
  <c r="F248" i="5"/>
  <c r="O247" i="5"/>
  <c r="L247" i="5"/>
  <c r="I247" i="5"/>
  <c r="F247" i="5"/>
  <c r="O246" i="5"/>
  <c r="L246" i="5"/>
  <c r="I246" i="5"/>
  <c r="F246" i="5"/>
  <c r="O245" i="5"/>
  <c r="L245" i="5"/>
  <c r="I245" i="5"/>
  <c r="F245" i="5"/>
  <c r="O244" i="5"/>
  <c r="L244" i="5"/>
  <c r="C244" i="5" s="1"/>
  <c r="I244" i="5"/>
  <c r="F244" i="5"/>
  <c r="O243" i="5"/>
  <c r="L243" i="5"/>
  <c r="I243" i="5"/>
  <c r="F243" i="5"/>
  <c r="O242" i="5"/>
  <c r="L242" i="5"/>
  <c r="I242" i="5"/>
  <c r="F242" i="5"/>
  <c r="N241" i="5"/>
  <c r="M241" i="5"/>
  <c r="K241" i="5"/>
  <c r="J241" i="5"/>
  <c r="H241" i="5"/>
  <c r="G241" i="5"/>
  <c r="E241" i="5"/>
  <c r="D241" i="5"/>
  <c r="O240" i="5"/>
  <c r="L240" i="5"/>
  <c r="I240" i="5"/>
  <c r="F240" i="5"/>
  <c r="O239" i="5"/>
  <c r="L239" i="5"/>
  <c r="I239" i="5"/>
  <c r="F239" i="5"/>
  <c r="N238" i="5"/>
  <c r="M238" i="5"/>
  <c r="K238" i="5"/>
  <c r="J238" i="5"/>
  <c r="L238" i="5" s="1"/>
  <c r="H238" i="5"/>
  <c r="G238" i="5"/>
  <c r="E238" i="5"/>
  <c r="D238" i="5"/>
  <c r="O237" i="5"/>
  <c r="L237" i="5"/>
  <c r="I237" i="5"/>
  <c r="F237" i="5"/>
  <c r="N236" i="5"/>
  <c r="M236" i="5"/>
  <c r="K236" i="5"/>
  <c r="J236" i="5"/>
  <c r="H236" i="5"/>
  <c r="G236" i="5"/>
  <c r="E236" i="5"/>
  <c r="D236" i="5"/>
  <c r="O235" i="5"/>
  <c r="L235" i="5"/>
  <c r="I235" i="5"/>
  <c r="F235" i="5"/>
  <c r="O232" i="5"/>
  <c r="L232" i="5"/>
  <c r="I232" i="5"/>
  <c r="F232" i="5"/>
  <c r="O231" i="5"/>
  <c r="L231" i="5"/>
  <c r="I231" i="5"/>
  <c r="F231" i="5"/>
  <c r="N230" i="5"/>
  <c r="M230" i="5"/>
  <c r="K230" i="5"/>
  <c r="J230" i="5"/>
  <c r="H230" i="5"/>
  <c r="G230" i="5"/>
  <c r="E230" i="5"/>
  <c r="D230" i="5"/>
  <c r="O229" i="5"/>
  <c r="L229" i="5"/>
  <c r="I229" i="5"/>
  <c r="F229" i="5"/>
  <c r="O228" i="5"/>
  <c r="L228" i="5"/>
  <c r="I228" i="5"/>
  <c r="F228" i="5"/>
  <c r="O227" i="5"/>
  <c r="L227" i="5"/>
  <c r="I227" i="5"/>
  <c r="F227" i="5"/>
  <c r="O226" i="5"/>
  <c r="L226" i="5"/>
  <c r="I226" i="5"/>
  <c r="F226" i="5"/>
  <c r="O225" i="5"/>
  <c r="L225" i="5"/>
  <c r="I225" i="5"/>
  <c r="F225" i="5"/>
  <c r="O224" i="5"/>
  <c r="L224" i="5"/>
  <c r="I224" i="5"/>
  <c r="F224" i="5"/>
  <c r="O223" i="5"/>
  <c r="L223" i="5"/>
  <c r="I223" i="5"/>
  <c r="F223" i="5"/>
  <c r="O222" i="5"/>
  <c r="L222" i="5"/>
  <c r="I222" i="5"/>
  <c r="F222" i="5"/>
  <c r="O221" i="5"/>
  <c r="L221" i="5"/>
  <c r="I221" i="5"/>
  <c r="F221" i="5"/>
  <c r="O220" i="5"/>
  <c r="L220" i="5"/>
  <c r="I220" i="5"/>
  <c r="F220" i="5"/>
  <c r="N219" i="5"/>
  <c r="M219" i="5"/>
  <c r="K219" i="5"/>
  <c r="J219" i="5"/>
  <c r="H219" i="5"/>
  <c r="G219" i="5"/>
  <c r="E219" i="5"/>
  <c r="D219" i="5"/>
  <c r="O218" i="5"/>
  <c r="L218" i="5"/>
  <c r="I218" i="5"/>
  <c r="F218" i="5"/>
  <c r="O217" i="5"/>
  <c r="L217" i="5"/>
  <c r="I217" i="5"/>
  <c r="F217" i="5"/>
  <c r="O216" i="5"/>
  <c r="L216" i="5"/>
  <c r="I216" i="5"/>
  <c r="F216" i="5"/>
  <c r="O215" i="5"/>
  <c r="L215" i="5"/>
  <c r="I215" i="5"/>
  <c r="F215" i="5"/>
  <c r="O214" i="5"/>
  <c r="L214" i="5"/>
  <c r="I214" i="5"/>
  <c r="F214" i="5"/>
  <c r="O213" i="5"/>
  <c r="L213" i="5"/>
  <c r="I213" i="5"/>
  <c r="F213" i="5"/>
  <c r="O212" i="5"/>
  <c r="L212" i="5"/>
  <c r="I212" i="5"/>
  <c r="F212" i="5"/>
  <c r="O211" i="5"/>
  <c r="L211" i="5"/>
  <c r="I211" i="5"/>
  <c r="F211" i="5"/>
  <c r="O210" i="5"/>
  <c r="L210" i="5"/>
  <c r="I210" i="5"/>
  <c r="F210" i="5"/>
  <c r="O209" i="5"/>
  <c r="L209" i="5"/>
  <c r="I209" i="5"/>
  <c r="F209" i="5"/>
  <c r="N208" i="5"/>
  <c r="M208" i="5"/>
  <c r="K208" i="5"/>
  <c r="J208" i="5"/>
  <c r="J207" i="5" s="1"/>
  <c r="H208" i="5"/>
  <c r="G208" i="5"/>
  <c r="E208" i="5"/>
  <c r="D208" i="5"/>
  <c r="N207" i="5"/>
  <c r="O206" i="5"/>
  <c r="L206" i="5"/>
  <c r="I206" i="5"/>
  <c r="F206" i="5"/>
  <c r="O205" i="5"/>
  <c r="L205" i="5"/>
  <c r="I205" i="5"/>
  <c r="F205" i="5"/>
  <c r="O204" i="5"/>
  <c r="L204" i="5"/>
  <c r="I204" i="5"/>
  <c r="F204" i="5"/>
  <c r="O203" i="5"/>
  <c r="L203" i="5"/>
  <c r="I203" i="5"/>
  <c r="F203" i="5"/>
  <c r="O202" i="5"/>
  <c r="L202" i="5"/>
  <c r="I202" i="5"/>
  <c r="F202" i="5"/>
  <c r="N201" i="5"/>
  <c r="M201" i="5"/>
  <c r="M199" i="5" s="1"/>
  <c r="K201" i="5"/>
  <c r="K199" i="5" s="1"/>
  <c r="J201" i="5"/>
  <c r="H201" i="5"/>
  <c r="G201" i="5"/>
  <c r="E201" i="5"/>
  <c r="D201" i="5"/>
  <c r="D199" i="5" s="1"/>
  <c r="O200" i="5"/>
  <c r="L200" i="5"/>
  <c r="I200" i="5"/>
  <c r="F200" i="5"/>
  <c r="H199" i="5"/>
  <c r="G199" i="5"/>
  <c r="O196" i="5"/>
  <c r="L196" i="5"/>
  <c r="I196" i="5"/>
  <c r="F196" i="5"/>
  <c r="N195" i="5"/>
  <c r="N194" i="5" s="1"/>
  <c r="M195" i="5"/>
  <c r="K195" i="5"/>
  <c r="K194" i="5" s="1"/>
  <c r="K190" i="5" s="1"/>
  <c r="J195" i="5"/>
  <c r="H195" i="5"/>
  <c r="G195" i="5"/>
  <c r="G194" i="5" s="1"/>
  <c r="E195" i="5"/>
  <c r="E194" i="5" s="1"/>
  <c r="D195" i="5"/>
  <c r="M194" i="5"/>
  <c r="O193" i="5"/>
  <c r="L193" i="5"/>
  <c r="I193" i="5"/>
  <c r="F193" i="5"/>
  <c r="O192" i="5"/>
  <c r="L192" i="5"/>
  <c r="I192" i="5"/>
  <c r="F192" i="5"/>
  <c r="N191" i="5"/>
  <c r="M191" i="5"/>
  <c r="K191" i="5"/>
  <c r="J191" i="5"/>
  <c r="H191" i="5"/>
  <c r="G191" i="5"/>
  <c r="E191" i="5"/>
  <c r="D191" i="5"/>
  <c r="F191" i="5" s="1"/>
  <c r="O189" i="5"/>
  <c r="L189" i="5"/>
  <c r="I189" i="5"/>
  <c r="F189" i="5"/>
  <c r="O188" i="5"/>
  <c r="L188" i="5"/>
  <c r="I188" i="5"/>
  <c r="F188" i="5"/>
  <c r="N187" i="5"/>
  <c r="M187" i="5"/>
  <c r="K187" i="5"/>
  <c r="J187" i="5"/>
  <c r="H187" i="5"/>
  <c r="G187" i="5"/>
  <c r="E187" i="5"/>
  <c r="D187" i="5"/>
  <c r="O186" i="5"/>
  <c r="L186" i="5"/>
  <c r="I186" i="5"/>
  <c r="F186" i="5"/>
  <c r="O185" i="5"/>
  <c r="L185" i="5"/>
  <c r="I185" i="5"/>
  <c r="F185" i="5"/>
  <c r="O184" i="5"/>
  <c r="L184" i="5"/>
  <c r="I184" i="5"/>
  <c r="F184" i="5"/>
  <c r="O183" i="5"/>
  <c r="L183" i="5"/>
  <c r="I183" i="5"/>
  <c r="F183" i="5"/>
  <c r="N182" i="5"/>
  <c r="M182" i="5"/>
  <c r="K182" i="5"/>
  <c r="J182" i="5"/>
  <c r="H182" i="5"/>
  <c r="G182" i="5"/>
  <c r="E182" i="5"/>
  <c r="D182" i="5"/>
  <c r="O181" i="5"/>
  <c r="L181" i="5"/>
  <c r="I181" i="5"/>
  <c r="F181" i="5"/>
  <c r="O180" i="5"/>
  <c r="L180" i="5"/>
  <c r="I180" i="5"/>
  <c r="F180" i="5"/>
  <c r="O179" i="5"/>
  <c r="L179" i="5"/>
  <c r="I179" i="5"/>
  <c r="F179" i="5"/>
  <c r="N178" i="5"/>
  <c r="M178" i="5"/>
  <c r="K178" i="5"/>
  <c r="J178" i="5"/>
  <c r="H178" i="5"/>
  <c r="H177" i="5" s="1"/>
  <c r="H176" i="5" s="1"/>
  <c r="G178" i="5"/>
  <c r="G177" i="5" s="1"/>
  <c r="E178" i="5"/>
  <c r="D178" i="5"/>
  <c r="D177" i="5" s="1"/>
  <c r="M177" i="5"/>
  <c r="K177" i="5"/>
  <c r="K176" i="5" s="1"/>
  <c r="O175" i="5"/>
  <c r="L175" i="5"/>
  <c r="I175" i="5"/>
  <c r="F175" i="5"/>
  <c r="O174" i="5"/>
  <c r="L174" i="5"/>
  <c r="I174" i="5"/>
  <c r="F174" i="5"/>
  <c r="O173" i="5"/>
  <c r="L173" i="5"/>
  <c r="I173" i="5"/>
  <c r="F173" i="5"/>
  <c r="O172" i="5"/>
  <c r="L172" i="5"/>
  <c r="I172" i="5"/>
  <c r="F172" i="5"/>
  <c r="O171" i="5"/>
  <c r="L171" i="5"/>
  <c r="I171" i="5"/>
  <c r="F171" i="5"/>
  <c r="O170" i="5"/>
  <c r="L170" i="5"/>
  <c r="I170" i="5"/>
  <c r="F170" i="5"/>
  <c r="N169" i="5"/>
  <c r="M169" i="5"/>
  <c r="O169" i="5" s="1"/>
  <c r="K169" i="5"/>
  <c r="J169" i="5"/>
  <c r="J168" i="5" s="1"/>
  <c r="H169" i="5"/>
  <c r="H168" i="5" s="1"/>
  <c r="G169" i="5"/>
  <c r="E169" i="5"/>
  <c r="D169" i="5"/>
  <c r="N168" i="5"/>
  <c r="M168" i="5"/>
  <c r="O168" i="5" s="1"/>
  <c r="E168" i="5"/>
  <c r="O167" i="5"/>
  <c r="L167" i="5"/>
  <c r="I167" i="5"/>
  <c r="F167" i="5"/>
  <c r="O166" i="5"/>
  <c r="L166" i="5"/>
  <c r="I166" i="5"/>
  <c r="F166" i="5"/>
  <c r="O165" i="5"/>
  <c r="L165" i="5"/>
  <c r="I165" i="5"/>
  <c r="F165" i="5"/>
  <c r="O164" i="5"/>
  <c r="L164" i="5"/>
  <c r="I164" i="5"/>
  <c r="F164" i="5"/>
  <c r="N163" i="5"/>
  <c r="M163" i="5"/>
  <c r="K163" i="5"/>
  <c r="J163" i="5"/>
  <c r="H163" i="5"/>
  <c r="G163" i="5"/>
  <c r="E163" i="5"/>
  <c r="D163" i="5"/>
  <c r="O162" i="5"/>
  <c r="L162" i="5"/>
  <c r="I162" i="5"/>
  <c r="F162" i="5"/>
  <c r="O161" i="5"/>
  <c r="L161" i="5"/>
  <c r="I161" i="5"/>
  <c r="F161" i="5"/>
  <c r="O160" i="5"/>
  <c r="L160" i="5"/>
  <c r="I160" i="5"/>
  <c r="F160" i="5"/>
  <c r="O159" i="5"/>
  <c r="L159" i="5"/>
  <c r="I159" i="5"/>
  <c r="F159" i="5"/>
  <c r="O158" i="5"/>
  <c r="L158" i="5"/>
  <c r="I158" i="5"/>
  <c r="F158" i="5"/>
  <c r="O157" i="5"/>
  <c r="J157" i="5"/>
  <c r="L157" i="5" s="1"/>
  <c r="I157" i="5"/>
  <c r="F157" i="5"/>
  <c r="O156" i="5"/>
  <c r="L156" i="5"/>
  <c r="I156" i="5"/>
  <c r="F156" i="5"/>
  <c r="O155" i="5"/>
  <c r="L155" i="5"/>
  <c r="I155" i="5"/>
  <c r="F155" i="5"/>
  <c r="N154" i="5"/>
  <c r="M154" i="5"/>
  <c r="K154" i="5"/>
  <c r="H154" i="5"/>
  <c r="G154" i="5"/>
  <c r="E154" i="5"/>
  <c r="D154" i="5"/>
  <c r="O153" i="5"/>
  <c r="L153" i="5"/>
  <c r="I153" i="5"/>
  <c r="F153" i="5"/>
  <c r="O152" i="5"/>
  <c r="L152" i="5"/>
  <c r="I152" i="5"/>
  <c r="F152" i="5"/>
  <c r="O151" i="5"/>
  <c r="L151" i="5"/>
  <c r="I151" i="5"/>
  <c r="F151" i="5"/>
  <c r="O150" i="5"/>
  <c r="L150" i="5"/>
  <c r="I150" i="5"/>
  <c r="F150" i="5"/>
  <c r="O149" i="5"/>
  <c r="L149" i="5"/>
  <c r="I149" i="5"/>
  <c r="F149" i="5"/>
  <c r="O148" i="5"/>
  <c r="L148" i="5"/>
  <c r="I148" i="5"/>
  <c r="F148" i="5"/>
  <c r="N147" i="5"/>
  <c r="M147" i="5"/>
  <c r="K147" i="5"/>
  <c r="J147" i="5"/>
  <c r="H147" i="5"/>
  <c r="G147" i="5"/>
  <c r="E147" i="5"/>
  <c r="D147" i="5"/>
  <c r="O146" i="5"/>
  <c r="L146" i="5"/>
  <c r="I146" i="5"/>
  <c r="F146" i="5"/>
  <c r="O145" i="5"/>
  <c r="L145" i="5"/>
  <c r="I145" i="5"/>
  <c r="F145" i="5"/>
  <c r="N144" i="5"/>
  <c r="M144" i="5"/>
  <c r="K144" i="5"/>
  <c r="J144" i="5"/>
  <c r="H144" i="5"/>
  <c r="G144" i="5"/>
  <c r="I144" i="5" s="1"/>
  <c r="E144" i="5"/>
  <c r="D144" i="5"/>
  <c r="O143" i="5"/>
  <c r="L143" i="5"/>
  <c r="I143" i="5"/>
  <c r="F143" i="5"/>
  <c r="O142" i="5"/>
  <c r="L142" i="5"/>
  <c r="I142" i="5"/>
  <c r="F142" i="5"/>
  <c r="O141" i="5"/>
  <c r="L141" i="5"/>
  <c r="I141" i="5"/>
  <c r="F141" i="5"/>
  <c r="O140" i="5"/>
  <c r="L140" i="5"/>
  <c r="I140" i="5"/>
  <c r="F140" i="5"/>
  <c r="N139" i="5"/>
  <c r="M139" i="5"/>
  <c r="K139" i="5"/>
  <c r="J139" i="5"/>
  <c r="H139" i="5"/>
  <c r="G139" i="5"/>
  <c r="I139" i="5" s="1"/>
  <c r="E139" i="5"/>
  <c r="D139" i="5"/>
  <c r="O138" i="5"/>
  <c r="L138" i="5"/>
  <c r="I138" i="5"/>
  <c r="F138" i="5"/>
  <c r="O137" i="5"/>
  <c r="L137" i="5"/>
  <c r="I137" i="5"/>
  <c r="F137" i="5"/>
  <c r="O136" i="5"/>
  <c r="L136" i="5"/>
  <c r="I136" i="5"/>
  <c r="F136" i="5"/>
  <c r="O135" i="5"/>
  <c r="L135" i="5"/>
  <c r="I135" i="5"/>
  <c r="F135" i="5"/>
  <c r="N134" i="5"/>
  <c r="M134" i="5"/>
  <c r="O134" i="5" s="1"/>
  <c r="K134" i="5"/>
  <c r="J134" i="5"/>
  <c r="H134" i="5"/>
  <c r="G134" i="5"/>
  <c r="E134" i="5"/>
  <c r="D134" i="5"/>
  <c r="O132" i="5"/>
  <c r="L132" i="5"/>
  <c r="I132" i="5"/>
  <c r="F132" i="5"/>
  <c r="N131" i="5"/>
  <c r="M131" i="5"/>
  <c r="K131" i="5"/>
  <c r="J131" i="5"/>
  <c r="H131" i="5"/>
  <c r="G131" i="5"/>
  <c r="E131" i="5"/>
  <c r="D131" i="5"/>
  <c r="F131" i="5" s="1"/>
  <c r="O130" i="5"/>
  <c r="L130" i="5"/>
  <c r="I130" i="5"/>
  <c r="F130" i="5"/>
  <c r="O129" i="5"/>
  <c r="L129" i="5"/>
  <c r="I129" i="5"/>
  <c r="F129" i="5"/>
  <c r="O128" i="5"/>
  <c r="L128" i="5"/>
  <c r="I128" i="5"/>
  <c r="F128" i="5"/>
  <c r="O127" i="5"/>
  <c r="L127" i="5"/>
  <c r="I127" i="5"/>
  <c r="F127" i="5"/>
  <c r="O126" i="5"/>
  <c r="L126" i="5"/>
  <c r="I126" i="5"/>
  <c r="F126" i="5"/>
  <c r="N125" i="5"/>
  <c r="M125" i="5"/>
  <c r="K125" i="5"/>
  <c r="J125" i="5"/>
  <c r="L125" i="5" s="1"/>
  <c r="H125" i="5"/>
  <c r="G125" i="5"/>
  <c r="E125" i="5"/>
  <c r="D125" i="5"/>
  <c r="O124" i="5"/>
  <c r="L124" i="5"/>
  <c r="I124" i="5"/>
  <c r="F124" i="5"/>
  <c r="O123" i="5"/>
  <c r="L123" i="5"/>
  <c r="I123" i="5"/>
  <c r="F123" i="5"/>
  <c r="O122" i="5"/>
  <c r="L122" i="5"/>
  <c r="I122" i="5"/>
  <c r="F122" i="5"/>
  <c r="O121" i="5"/>
  <c r="L121" i="5"/>
  <c r="I121" i="5"/>
  <c r="F121" i="5"/>
  <c r="O120" i="5"/>
  <c r="L120" i="5"/>
  <c r="I120" i="5"/>
  <c r="F120" i="5"/>
  <c r="N119" i="5"/>
  <c r="M119" i="5"/>
  <c r="K119" i="5"/>
  <c r="J119" i="5"/>
  <c r="L119" i="5" s="1"/>
  <c r="H119" i="5"/>
  <c r="G119" i="5"/>
  <c r="E119" i="5"/>
  <c r="D119" i="5"/>
  <c r="O118" i="5"/>
  <c r="L118" i="5"/>
  <c r="I118" i="5"/>
  <c r="F118" i="5"/>
  <c r="O117" i="5"/>
  <c r="L117" i="5"/>
  <c r="I117" i="5"/>
  <c r="F117" i="5"/>
  <c r="O116" i="5"/>
  <c r="L116" i="5"/>
  <c r="I116" i="5"/>
  <c r="F116" i="5"/>
  <c r="N115" i="5"/>
  <c r="M115" i="5"/>
  <c r="K115" i="5"/>
  <c r="J115" i="5"/>
  <c r="L115" i="5" s="1"/>
  <c r="H115" i="5"/>
  <c r="G115" i="5"/>
  <c r="E115" i="5"/>
  <c r="D115" i="5"/>
  <c r="F115" i="5" s="1"/>
  <c r="O114" i="5"/>
  <c r="L114" i="5"/>
  <c r="I114" i="5"/>
  <c r="F114" i="5"/>
  <c r="O113" i="5"/>
  <c r="L113" i="5"/>
  <c r="I113" i="5"/>
  <c r="F113" i="5"/>
  <c r="O112" i="5"/>
  <c r="L112" i="5"/>
  <c r="I112" i="5"/>
  <c r="F112" i="5"/>
  <c r="O111" i="5"/>
  <c r="L111" i="5"/>
  <c r="I111" i="5"/>
  <c r="F111" i="5"/>
  <c r="O110" i="5"/>
  <c r="L110" i="5"/>
  <c r="I110" i="5"/>
  <c r="F110" i="5"/>
  <c r="O109" i="5"/>
  <c r="L109" i="5"/>
  <c r="I109" i="5"/>
  <c r="F109" i="5"/>
  <c r="O108" i="5"/>
  <c r="L108" i="5"/>
  <c r="I108" i="5"/>
  <c r="F108" i="5"/>
  <c r="O107" i="5"/>
  <c r="L107" i="5"/>
  <c r="I107" i="5"/>
  <c r="F107" i="5"/>
  <c r="N106" i="5"/>
  <c r="M106" i="5"/>
  <c r="K106" i="5"/>
  <c r="J106" i="5"/>
  <c r="H106" i="5"/>
  <c r="G106" i="5"/>
  <c r="E106" i="5"/>
  <c r="D106" i="5"/>
  <c r="O105" i="5"/>
  <c r="L105" i="5"/>
  <c r="I105" i="5"/>
  <c r="F105" i="5"/>
  <c r="O104" i="5"/>
  <c r="L104" i="5"/>
  <c r="I104" i="5"/>
  <c r="F104" i="5"/>
  <c r="O103" i="5"/>
  <c r="L103" i="5"/>
  <c r="I103" i="5"/>
  <c r="F103" i="5"/>
  <c r="O102" i="5"/>
  <c r="L102" i="5"/>
  <c r="I102" i="5"/>
  <c r="F102" i="5"/>
  <c r="O101" i="5"/>
  <c r="L101" i="5"/>
  <c r="I101" i="5"/>
  <c r="F101" i="5"/>
  <c r="O100" i="5"/>
  <c r="L100" i="5"/>
  <c r="I100" i="5"/>
  <c r="F100" i="5"/>
  <c r="O99" i="5"/>
  <c r="L99" i="5"/>
  <c r="I99" i="5"/>
  <c r="F99" i="5"/>
  <c r="N98" i="5"/>
  <c r="M98" i="5"/>
  <c r="K98" i="5"/>
  <c r="J98" i="5"/>
  <c r="H98" i="5"/>
  <c r="G98" i="5"/>
  <c r="E98" i="5"/>
  <c r="D98" i="5"/>
  <c r="F98" i="5" s="1"/>
  <c r="O97" i="5"/>
  <c r="L97" i="5"/>
  <c r="I97" i="5"/>
  <c r="F97" i="5"/>
  <c r="O96" i="5"/>
  <c r="L96" i="5"/>
  <c r="I96" i="5"/>
  <c r="F96" i="5"/>
  <c r="O95" i="5"/>
  <c r="L95" i="5"/>
  <c r="I95" i="5"/>
  <c r="F95" i="5"/>
  <c r="O94" i="5"/>
  <c r="L94" i="5"/>
  <c r="I94" i="5"/>
  <c r="F94" i="5"/>
  <c r="O93" i="5"/>
  <c r="L93" i="5"/>
  <c r="I93" i="5"/>
  <c r="F93" i="5"/>
  <c r="N92" i="5"/>
  <c r="M92" i="5"/>
  <c r="K92" i="5"/>
  <c r="J92" i="5"/>
  <c r="H92" i="5"/>
  <c r="G92" i="5"/>
  <c r="E92" i="5"/>
  <c r="D92" i="5"/>
  <c r="O91" i="5"/>
  <c r="L91" i="5"/>
  <c r="I91" i="5"/>
  <c r="F91" i="5"/>
  <c r="O90" i="5"/>
  <c r="L90" i="5"/>
  <c r="I90" i="5"/>
  <c r="F90" i="5"/>
  <c r="O89" i="5"/>
  <c r="L89" i="5"/>
  <c r="I89" i="5"/>
  <c r="F89" i="5"/>
  <c r="O88" i="5"/>
  <c r="L88" i="5"/>
  <c r="I88" i="5"/>
  <c r="F88" i="5"/>
  <c r="N87" i="5"/>
  <c r="M87" i="5"/>
  <c r="K87" i="5"/>
  <c r="J87" i="5"/>
  <c r="H87" i="5"/>
  <c r="G87" i="5"/>
  <c r="E87" i="5"/>
  <c r="D87" i="5"/>
  <c r="F87" i="5" s="1"/>
  <c r="O85" i="5"/>
  <c r="L85" i="5"/>
  <c r="I85" i="5"/>
  <c r="F85" i="5"/>
  <c r="O84" i="5"/>
  <c r="L84" i="5"/>
  <c r="I84" i="5"/>
  <c r="F84" i="5"/>
  <c r="N83" i="5"/>
  <c r="M83" i="5"/>
  <c r="K83" i="5"/>
  <c r="J83" i="5"/>
  <c r="H83" i="5"/>
  <c r="G83" i="5"/>
  <c r="E83" i="5"/>
  <c r="D83" i="5"/>
  <c r="F83" i="5" s="1"/>
  <c r="O82" i="5"/>
  <c r="L82" i="5"/>
  <c r="I82" i="5"/>
  <c r="F82" i="5"/>
  <c r="O81" i="5"/>
  <c r="L81" i="5"/>
  <c r="I81" i="5"/>
  <c r="F81" i="5"/>
  <c r="N80" i="5"/>
  <c r="N79" i="5" s="1"/>
  <c r="M80" i="5"/>
  <c r="K80" i="5"/>
  <c r="J80" i="5"/>
  <c r="L80" i="5" s="1"/>
  <c r="H80" i="5"/>
  <c r="G80" i="5"/>
  <c r="I80" i="5" s="1"/>
  <c r="E80" i="5"/>
  <c r="D80" i="5"/>
  <c r="O77" i="5"/>
  <c r="L77" i="5"/>
  <c r="I77" i="5"/>
  <c r="F77" i="5"/>
  <c r="O76" i="5"/>
  <c r="L76" i="5"/>
  <c r="I76" i="5"/>
  <c r="F76" i="5"/>
  <c r="O75" i="5"/>
  <c r="L75" i="5"/>
  <c r="I75" i="5"/>
  <c r="F75" i="5"/>
  <c r="O74" i="5"/>
  <c r="L74" i="5"/>
  <c r="I74" i="5"/>
  <c r="F74" i="5"/>
  <c r="O73" i="5"/>
  <c r="L73" i="5"/>
  <c r="G73" i="5"/>
  <c r="I73" i="5" s="1"/>
  <c r="D73" i="5"/>
  <c r="F73" i="5" s="1"/>
  <c r="N72" i="5"/>
  <c r="M72" i="5"/>
  <c r="O72" i="5" s="1"/>
  <c r="K72" i="5"/>
  <c r="K70" i="5" s="1"/>
  <c r="J72" i="5"/>
  <c r="J70" i="5" s="1"/>
  <c r="H72" i="5"/>
  <c r="E72" i="5"/>
  <c r="E70" i="5" s="1"/>
  <c r="D72" i="5"/>
  <c r="D70" i="5" s="1"/>
  <c r="O71" i="5"/>
  <c r="L71" i="5"/>
  <c r="I71" i="5"/>
  <c r="G71" i="5"/>
  <c r="D71" i="5"/>
  <c r="F71" i="5" s="1"/>
  <c r="N70" i="5"/>
  <c r="M70" i="5"/>
  <c r="O70" i="5" s="1"/>
  <c r="H70" i="5"/>
  <c r="O69" i="5"/>
  <c r="L69" i="5"/>
  <c r="I69" i="5"/>
  <c r="F69" i="5"/>
  <c r="O68" i="5"/>
  <c r="L68" i="5"/>
  <c r="I68" i="5"/>
  <c r="G68" i="5"/>
  <c r="F68" i="5"/>
  <c r="D68" i="5"/>
  <c r="O67" i="5"/>
  <c r="L67" i="5"/>
  <c r="I67" i="5"/>
  <c r="F67" i="5"/>
  <c r="O66" i="5"/>
  <c r="L66" i="5"/>
  <c r="I66" i="5"/>
  <c r="F66" i="5"/>
  <c r="O65" i="5"/>
  <c r="L65" i="5"/>
  <c r="I65" i="5"/>
  <c r="F65" i="5"/>
  <c r="O64" i="5"/>
  <c r="L64" i="5"/>
  <c r="I64" i="5"/>
  <c r="F64" i="5"/>
  <c r="D64" i="5"/>
  <c r="O63" i="5"/>
  <c r="L63" i="5"/>
  <c r="I63" i="5"/>
  <c r="F63" i="5"/>
  <c r="O62" i="5"/>
  <c r="L62" i="5"/>
  <c r="I62" i="5"/>
  <c r="F62" i="5"/>
  <c r="N61" i="5"/>
  <c r="M61" i="5"/>
  <c r="K61" i="5"/>
  <c r="J61" i="5"/>
  <c r="H61" i="5"/>
  <c r="I61" i="5" s="1"/>
  <c r="G61" i="5"/>
  <c r="E61" i="5"/>
  <c r="D61" i="5"/>
  <c r="O60" i="5"/>
  <c r="L60" i="5"/>
  <c r="G60" i="5"/>
  <c r="G58" i="5" s="1"/>
  <c r="D60" i="5"/>
  <c r="F60" i="5" s="1"/>
  <c r="O59" i="5"/>
  <c r="L59" i="5"/>
  <c r="I59" i="5"/>
  <c r="F59" i="5"/>
  <c r="N58" i="5"/>
  <c r="N57" i="5" s="1"/>
  <c r="N56" i="5" s="1"/>
  <c r="M58" i="5"/>
  <c r="M57" i="5" s="1"/>
  <c r="K58" i="5"/>
  <c r="J58" i="5"/>
  <c r="L58" i="5" s="1"/>
  <c r="H58" i="5"/>
  <c r="H57" i="5" s="1"/>
  <c r="H56" i="5" s="1"/>
  <c r="E58" i="5"/>
  <c r="D58" i="5"/>
  <c r="D57" i="5"/>
  <c r="O50" i="5"/>
  <c r="C50" i="5" s="1"/>
  <c r="O49" i="5"/>
  <c r="C49" i="5" s="1"/>
  <c r="N48" i="5"/>
  <c r="M48" i="5"/>
  <c r="L47" i="5"/>
  <c r="I47" i="5"/>
  <c r="F47" i="5"/>
  <c r="K46" i="5"/>
  <c r="J46" i="5"/>
  <c r="H46" i="5"/>
  <c r="G46" i="5"/>
  <c r="I46" i="5" s="1"/>
  <c r="E46" i="5"/>
  <c r="D46" i="5"/>
  <c r="D24" i="5" s="1"/>
  <c r="F45" i="5"/>
  <c r="C45" i="5" s="1"/>
  <c r="J44" i="5"/>
  <c r="J40" i="5" s="1"/>
  <c r="L43" i="5"/>
  <c r="C43" i="5" s="1"/>
  <c r="L42" i="5"/>
  <c r="C42" i="5" s="1"/>
  <c r="L41" i="5"/>
  <c r="C41" i="5" s="1"/>
  <c r="K40" i="5"/>
  <c r="L39" i="5"/>
  <c r="C39" i="5" s="1"/>
  <c r="L38" i="5"/>
  <c r="C38" i="5" s="1"/>
  <c r="K37" i="5"/>
  <c r="J37" i="5"/>
  <c r="L36" i="5"/>
  <c r="C36" i="5" s="1"/>
  <c r="K35" i="5"/>
  <c r="J35" i="5"/>
  <c r="L34" i="5"/>
  <c r="C34" i="5" s="1"/>
  <c r="L33" i="5"/>
  <c r="C33" i="5" s="1"/>
  <c r="L32" i="5"/>
  <c r="C32" i="5" s="1"/>
  <c r="K31" i="5"/>
  <c r="J31" i="5"/>
  <c r="F29" i="5"/>
  <c r="C29" i="5" s="1"/>
  <c r="I28" i="5"/>
  <c r="G28" i="5"/>
  <c r="D28" i="5"/>
  <c r="F28" i="5" s="1"/>
  <c r="O27" i="5"/>
  <c r="L27" i="5"/>
  <c r="I27" i="5"/>
  <c r="F27" i="5"/>
  <c r="O26" i="5"/>
  <c r="L26" i="5"/>
  <c r="I26" i="5"/>
  <c r="F26" i="5"/>
  <c r="N25" i="5"/>
  <c r="N290" i="5" s="1"/>
  <c r="N289" i="5" s="1"/>
  <c r="M25" i="5"/>
  <c r="M290" i="5" s="1"/>
  <c r="K25" i="5"/>
  <c r="J25" i="5"/>
  <c r="H25" i="5"/>
  <c r="H290" i="5" s="1"/>
  <c r="G25" i="5"/>
  <c r="G290" i="5" s="1"/>
  <c r="E25" i="5"/>
  <c r="D25" i="5"/>
  <c r="L37" i="5" l="1"/>
  <c r="C37" i="5" s="1"/>
  <c r="C138" i="5"/>
  <c r="F139" i="5"/>
  <c r="C142" i="5"/>
  <c r="O154" i="5"/>
  <c r="I163" i="5"/>
  <c r="C204" i="5"/>
  <c r="O208" i="5"/>
  <c r="O236" i="5"/>
  <c r="J261" i="5"/>
  <c r="I282" i="5"/>
  <c r="O291" i="5"/>
  <c r="C122" i="5"/>
  <c r="H133" i="5"/>
  <c r="F178" i="5"/>
  <c r="C179" i="5"/>
  <c r="E177" i="5"/>
  <c r="N190" i="5"/>
  <c r="C260" i="5"/>
  <c r="D79" i="5"/>
  <c r="H79" i="5"/>
  <c r="I79" i="5" s="1"/>
  <c r="I187" i="5"/>
  <c r="L195" i="5"/>
  <c r="I201" i="5"/>
  <c r="L274" i="5"/>
  <c r="F282" i="5"/>
  <c r="N24" i="5"/>
  <c r="C220" i="5"/>
  <c r="C232" i="5"/>
  <c r="C235" i="5"/>
  <c r="C256" i="5"/>
  <c r="C259" i="5"/>
  <c r="O284" i="5"/>
  <c r="J190" i="5"/>
  <c r="L190" i="5" s="1"/>
  <c r="J194" i="5"/>
  <c r="C200" i="5"/>
  <c r="L106" i="5"/>
  <c r="C108" i="5"/>
  <c r="C228" i="5"/>
  <c r="L255" i="5"/>
  <c r="C280" i="5"/>
  <c r="C285" i="5"/>
  <c r="C296" i="5"/>
  <c r="C297" i="5"/>
  <c r="C299" i="5"/>
  <c r="C114" i="5"/>
  <c r="C121" i="5"/>
  <c r="O131" i="5"/>
  <c r="E24" i="5"/>
  <c r="F24" i="5" s="1"/>
  <c r="L46" i="5"/>
  <c r="C62" i="5"/>
  <c r="C66" i="5"/>
  <c r="C71" i="5"/>
  <c r="G79" i="5"/>
  <c r="C91" i="5"/>
  <c r="I98" i="5"/>
  <c r="O98" i="5"/>
  <c r="I106" i="5"/>
  <c r="O106" i="5"/>
  <c r="I115" i="5"/>
  <c r="I119" i="5"/>
  <c r="C146" i="5"/>
  <c r="L147" i="5"/>
  <c r="C156" i="5"/>
  <c r="C159" i="5"/>
  <c r="O219" i="5"/>
  <c r="I230" i="5"/>
  <c r="C264" i="5"/>
  <c r="F266" i="5"/>
  <c r="C268" i="5"/>
  <c r="C270" i="5"/>
  <c r="C118" i="5"/>
  <c r="C130" i="5"/>
  <c r="C173" i="5"/>
  <c r="K254" i="5"/>
  <c r="L254" i="5" s="1"/>
  <c r="I262" i="5"/>
  <c r="C292" i="5"/>
  <c r="L31" i="5"/>
  <c r="C31" i="5" s="1"/>
  <c r="C59" i="5"/>
  <c r="I58" i="5"/>
  <c r="C90" i="5"/>
  <c r="C94" i="5"/>
  <c r="C97" i="5"/>
  <c r="C126" i="5"/>
  <c r="C128" i="5"/>
  <c r="C135" i="5"/>
  <c r="C137" i="5"/>
  <c r="I147" i="5"/>
  <c r="O182" i="5"/>
  <c r="C192" i="5"/>
  <c r="C240" i="5"/>
  <c r="F241" i="5"/>
  <c r="O249" i="5"/>
  <c r="C263" i="5"/>
  <c r="O83" i="5"/>
  <c r="C103" i="5"/>
  <c r="F119" i="5"/>
  <c r="C119" i="5" s="1"/>
  <c r="F147" i="5"/>
  <c r="C150" i="5"/>
  <c r="C152" i="5"/>
  <c r="C186" i="5"/>
  <c r="I219" i="5"/>
  <c r="C243" i="5"/>
  <c r="C276" i="5"/>
  <c r="L291" i="5"/>
  <c r="C294" i="5"/>
  <c r="D290" i="5"/>
  <c r="J290" i="5"/>
  <c r="L290" i="5" s="1"/>
  <c r="O25" i="5"/>
  <c r="F58" i="5"/>
  <c r="O61" i="5"/>
  <c r="C74" i="5"/>
  <c r="C75" i="5"/>
  <c r="J79" i="5"/>
  <c r="C82" i="5"/>
  <c r="K79" i="5"/>
  <c r="L79" i="5" s="1"/>
  <c r="C84" i="5"/>
  <c r="C110" i="5"/>
  <c r="C111" i="5"/>
  <c r="C113" i="5"/>
  <c r="O125" i="5"/>
  <c r="L144" i="5"/>
  <c r="C145" i="5"/>
  <c r="C161" i="5"/>
  <c r="C162" i="5"/>
  <c r="D133" i="5"/>
  <c r="C174" i="5"/>
  <c r="C181" i="5"/>
  <c r="F182" i="5"/>
  <c r="C182" i="5" s="1"/>
  <c r="C189" i="5"/>
  <c r="G190" i="5"/>
  <c r="L191" i="5"/>
  <c r="L194" i="5"/>
  <c r="C196" i="5"/>
  <c r="C203" i="5"/>
  <c r="C216" i="5"/>
  <c r="C218" i="5"/>
  <c r="L219" i="5"/>
  <c r="L230" i="5"/>
  <c r="C231" i="5"/>
  <c r="O238" i="5"/>
  <c r="I241" i="5"/>
  <c r="C252" i="5"/>
  <c r="L261" i="5"/>
  <c r="L266" i="5"/>
  <c r="C266" i="5" s="1"/>
  <c r="I278" i="5"/>
  <c r="O194" i="5"/>
  <c r="M190" i="5"/>
  <c r="O190" i="5" s="1"/>
  <c r="F208" i="5"/>
  <c r="D207" i="5"/>
  <c r="D198" i="5" s="1"/>
  <c r="H24" i="5"/>
  <c r="K30" i="5"/>
  <c r="C68" i="5"/>
  <c r="C102" i="5"/>
  <c r="C185" i="5"/>
  <c r="C212" i="5"/>
  <c r="M234" i="5"/>
  <c r="C248" i="5"/>
  <c r="O254" i="5"/>
  <c r="I274" i="5"/>
  <c r="G86" i="5"/>
  <c r="I92" i="5"/>
  <c r="C165" i="5"/>
  <c r="F169" i="5"/>
  <c r="D168" i="5"/>
  <c r="F168" i="5" s="1"/>
  <c r="C224" i="5"/>
  <c r="O57" i="5"/>
  <c r="M56" i="5"/>
  <c r="O56" i="5" s="1"/>
  <c r="C115" i="5"/>
  <c r="F46" i="5"/>
  <c r="L61" i="5"/>
  <c r="K57" i="5"/>
  <c r="K56" i="5" s="1"/>
  <c r="F177" i="5"/>
  <c r="D176" i="5"/>
  <c r="F201" i="5"/>
  <c r="E199" i="5"/>
  <c r="F199" i="5" s="1"/>
  <c r="F236" i="5"/>
  <c r="D234" i="5"/>
  <c r="H234" i="5"/>
  <c r="I238" i="5"/>
  <c r="L278" i="5"/>
  <c r="J272" i="5"/>
  <c r="C26" i="5"/>
  <c r="L40" i="5"/>
  <c r="C40" i="5" s="1"/>
  <c r="O48" i="5"/>
  <c r="C48" i="5" s="1"/>
  <c r="L70" i="5"/>
  <c r="C81" i="5"/>
  <c r="I83" i="5"/>
  <c r="C83" i="5" s="1"/>
  <c r="C89" i="5"/>
  <c r="C96" i="5"/>
  <c r="L98" i="5"/>
  <c r="C101" i="5"/>
  <c r="C112" i="5"/>
  <c r="O115" i="5"/>
  <c r="C120" i="5"/>
  <c r="L131" i="5"/>
  <c r="C136" i="5"/>
  <c r="O147" i="5"/>
  <c r="I154" i="5"/>
  <c r="F163" i="5"/>
  <c r="C163" i="5" s="1"/>
  <c r="L163" i="5"/>
  <c r="C164" i="5"/>
  <c r="C172" i="5"/>
  <c r="I178" i="5"/>
  <c r="L182" i="5"/>
  <c r="C184" i="5"/>
  <c r="I191" i="5"/>
  <c r="O191" i="5"/>
  <c r="O195" i="5"/>
  <c r="C202" i="5"/>
  <c r="C209" i="5"/>
  <c r="C211" i="5"/>
  <c r="C221" i="5"/>
  <c r="C223" i="5"/>
  <c r="C229" i="5"/>
  <c r="C242" i="5"/>
  <c r="C247" i="5"/>
  <c r="I249" i="5"/>
  <c r="O255" i="5"/>
  <c r="C258" i="5"/>
  <c r="C269" i="5"/>
  <c r="F274" i="5"/>
  <c r="C277" i="5"/>
  <c r="C279" i="5"/>
  <c r="O278" i="5"/>
  <c r="O282" i="5"/>
  <c r="C286" i="5"/>
  <c r="F291" i="5"/>
  <c r="C298" i="5"/>
  <c r="C47" i="5"/>
  <c r="C65" i="5"/>
  <c r="C69" i="5"/>
  <c r="C88" i="5"/>
  <c r="C95" i="5"/>
  <c r="C100" i="5"/>
  <c r="C105" i="5"/>
  <c r="F106" i="5"/>
  <c r="C117" i="5"/>
  <c r="C124" i="5"/>
  <c r="C132" i="5"/>
  <c r="C141" i="5"/>
  <c r="C149" i="5"/>
  <c r="C171" i="5"/>
  <c r="C183" i="5"/>
  <c r="C193" i="5"/>
  <c r="C206" i="5"/>
  <c r="C210" i="5"/>
  <c r="C215" i="5"/>
  <c r="C222" i="5"/>
  <c r="C227" i="5"/>
  <c r="C239" i="5"/>
  <c r="C246" i="5"/>
  <c r="C257" i="5"/>
  <c r="C267" i="5"/>
  <c r="E272" i="5"/>
  <c r="E271" i="5" s="1"/>
  <c r="C275" i="5"/>
  <c r="C281" i="5"/>
  <c r="E290" i="5"/>
  <c r="E289" i="5" s="1"/>
  <c r="K290" i="5"/>
  <c r="K289" i="5" s="1"/>
  <c r="C27" i="5"/>
  <c r="C28" i="5"/>
  <c r="L35" i="5"/>
  <c r="C35" i="5" s="1"/>
  <c r="D56" i="5"/>
  <c r="F61" i="5"/>
  <c r="C61" i="5" s="1"/>
  <c r="C63" i="5"/>
  <c r="C67" i="5"/>
  <c r="C76" i="5"/>
  <c r="L83" i="5"/>
  <c r="C85" i="5"/>
  <c r="I87" i="5"/>
  <c r="L92" i="5"/>
  <c r="C93" i="5"/>
  <c r="C99" i="5"/>
  <c r="C104" i="5"/>
  <c r="C107" i="5"/>
  <c r="C109" i="5"/>
  <c r="C116" i="5"/>
  <c r="O119" i="5"/>
  <c r="C127" i="5"/>
  <c r="C129" i="5"/>
  <c r="I131" i="5"/>
  <c r="F134" i="5"/>
  <c r="C140" i="5"/>
  <c r="C148" i="5"/>
  <c r="C153" i="5"/>
  <c r="F154" i="5"/>
  <c r="C160" i="5"/>
  <c r="O163" i="5"/>
  <c r="C167" i="5"/>
  <c r="C175" i="5"/>
  <c r="C180" i="5"/>
  <c r="I182" i="5"/>
  <c r="L187" i="5"/>
  <c r="C188" i="5"/>
  <c r="E190" i="5"/>
  <c r="C214" i="5"/>
  <c r="F219" i="5"/>
  <c r="C219" i="5" s="1"/>
  <c r="C226" i="5"/>
  <c r="L249" i="5"/>
  <c r="C249" i="5" s="1"/>
  <c r="C251" i="5"/>
  <c r="H261" i="5"/>
  <c r="I261" i="5" s="1"/>
  <c r="C265" i="5"/>
  <c r="D271" i="5"/>
  <c r="F271" i="5" s="1"/>
  <c r="K271" i="5"/>
  <c r="C273" i="5"/>
  <c r="F278" i="5"/>
  <c r="C278" i="5" s="1"/>
  <c r="L282" i="5"/>
  <c r="C282" i="5" s="1"/>
  <c r="C283" i="5"/>
  <c r="F284" i="5"/>
  <c r="C295" i="5"/>
  <c r="C46" i="5"/>
  <c r="C73" i="5"/>
  <c r="G289" i="5"/>
  <c r="I290" i="5"/>
  <c r="O92" i="5"/>
  <c r="M86" i="5"/>
  <c r="J177" i="5"/>
  <c r="L178" i="5"/>
  <c r="D194" i="5"/>
  <c r="F195" i="5"/>
  <c r="M289" i="5"/>
  <c r="O289" i="5" s="1"/>
  <c r="O290" i="5"/>
  <c r="M24" i="5"/>
  <c r="O24" i="5" s="1"/>
  <c r="D289" i="5"/>
  <c r="H289" i="5"/>
  <c r="L25" i="5"/>
  <c r="E57" i="5"/>
  <c r="E56" i="5" s="1"/>
  <c r="I60" i="5"/>
  <c r="C60" i="5" s="1"/>
  <c r="F70" i="5"/>
  <c r="G72" i="5"/>
  <c r="E79" i="5"/>
  <c r="F80" i="5"/>
  <c r="K86" i="5"/>
  <c r="I125" i="5"/>
  <c r="H86" i="5"/>
  <c r="L139" i="5"/>
  <c r="O144" i="5"/>
  <c r="M133" i="5"/>
  <c r="I236" i="5"/>
  <c r="G234" i="5"/>
  <c r="F238" i="5"/>
  <c r="E234" i="5"/>
  <c r="H254" i="5"/>
  <c r="I255" i="5"/>
  <c r="J86" i="5"/>
  <c r="L87" i="5"/>
  <c r="G168" i="5"/>
  <c r="I168" i="5" s="1"/>
  <c r="I169" i="5"/>
  <c r="I25" i="5"/>
  <c r="L44" i="5"/>
  <c r="C44" i="5" s="1"/>
  <c r="J57" i="5"/>
  <c r="L72" i="5"/>
  <c r="E86" i="5"/>
  <c r="F92" i="5"/>
  <c r="C123" i="5"/>
  <c r="F125" i="5"/>
  <c r="C125" i="5" s="1"/>
  <c r="D86" i="5"/>
  <c r="C143" i="5"/>
  <c r="C151" i="5"/>
  <c r="C166" i="5"/>
  <c r="G176" i="5"/>
  <c r="I176" i="5" s="1"/>
  <c r="I177" i="5"/>
  <c r="O187" i="5"/>
  <c r="M176" i="5"/>
  <c r="N199" i="5"/>
  <c r="N198" i="5" s="1"/>
  <c r="O201" i="5"/>
  <c r="G133" i="5"/>
  <c r="I133" i="5" s="1"/>
  <c r="I134" i="5"/>
  <c r="N133" i="5"/>
  <c r="O139" i="5"/>
  <c r="F187" i="5"/>
  <c r="E176" i="5"/>
  <c r="F176" i="5" s="1"/>
  <c r="E261" i="5"/>
  <c r="F261" i="5" s="1"/>
  <c r="F262" i="5"/>
  <c r="G24" i="5"/>
  <c r="I24" i="5" s="1"/>
  <c r="K24" i="5"/>
  <c r="F25" i="5"/>
  <c r="J30" i="5"/>
  <c r="G57" i="5"/>
  <c r="O58" i="5"/>
  <c r="C64" i="5"/>
  <c r="F72" i="5"/>
  <c r="C77" i="5"/>
  <c r="M79" i="5"/>
  <c r="O80" i="5"/>
  <c r="N86" i="5"/>
  <c r="N78" i="5" s="1"/>
  <c r="O87" i="5"/>
  <c r="K133" i="5"/>
  <c r="L134" i="5"/>
  <c r="F144" i="5"/>
  <c r="E133" i="5"/>
  <c r="F133" i="5" s="1"/>
  <c r="C155" i="5"/>
  <c r="C157" i="5"/>
  <c r="C158" i="5"/>
  <c r="K168" i="5"/>
  <c r="L168" i="5" s="1"/>
  <c r="L169" i="5"/>
  <c r="C170" i="5"/>
  <c r="N177" i="5"/>
  <c r="O178" i="5"/>
  <c r="F230" i="5"/>
  <c r="E207" i="5"/>
  <c r="J289" i="5"/>
  <c r="L289" i="5" s="1"/>
  <c r="L201" i="5"/>
  <c r="J199" i="5"/>
  <c r="K207" i="5"/>
  <c r="L208" i="5"/>
  <c r="O241" i="5"/>
  <c r="N234" i="5"/>
  <c r="N233" i="5" s="1"/>
  <c r="D254" i="5"/>
  <c r="F255" i="5"/>
  <c r="I284" i="5"/>
  <c r="C205" i="5"/>
  <c r="G207" i="5"/>
  <c r="I208" i="5"/>
  <c r="C213" i="5"/>
  <c r="C225" i="5"/>
  <c r="O230" i="5"/>
  <c r="M207" i="5"/>
  <c r="L241" i="5"/>
  <c r="J234" i="5"/>
  <c r="C253" i="5"/>
  <c r="M261" i="5"/>
  <c r="O261" i="5" s="1"/>
  <c r="O262" i="5"/>
  <c r="G271" i="5"/>
  <c r="I271" i="5" s="1"/>
  <c r="I272" i="5"/>
  <c r="J154" i="5"/>
  <c r="L154" i="5" s="1"/>
  <c r="H194" i="5"/>
  <c r="I195" i="5"/>
  <c r="I199" i="5"/>
  <c r="H207" i="5"/>
  <c r="H198" i="5" s="1"/>
  <c r="C217" i="5"/>
  <c r="K234" i="5"/>
  <c r="K233" i="5" s="1"/>
  <c r="L236" i="5"/>
  <c r="C237" i="5"/>
  <c r="C245" i="5"/>
  <c r="O274" i="5"/>
  <c r="M272" i="5"/>
  <c r="I291" i="5"/>
  <c r="C293" i="5"/>
  <c r="L284" i="5"/>
  <c r="C144" i="5" l="1"/>
  <c r="C241" i="5"/>
  <c r="O199" i="5"/>
  <c r="H78" i="5"/>
  <c r="C147" i="5"/>
  <c r="C178" i="5"/>
  <c r="E198" i="5"/>
  <c r="C58" i="5"/>
  <c r="F272" i="5"/>
  <c r="F56" i="5"/>
  <c r="C168" i="5"/>
  <c r="C284" i="5"/>
  <c r="C98" i="5"/>
  <c r="C106" i="5"/>
  <c r="C208" i="5"/>
  <c r="C25" i="5"/>
  <c r="F290" i="5"/>
  <c r="C191" i="5"/>
  <c r="C274" i="5"/>
  <c r="C131" i="5"/>
  <c r="C201" i="5"/>
  <c r="C187" i="5"/>
  <c r="C92" i="5"/>
  <c r="F57" i="5"/>
  <c r="C87" i="5"/>
  <c r="C291" i="5"/>
  <c r="C154" i="5"/>
  <c r="C139" i="5"/>
  <c r="L86" i="5"/>
  <c r="C238" i="5"/>
  <c r="O133" i="5"/>
  <c r="F289" i="5"/>
  <c r="L272" i="5"/>
  <c r="J271" i="5"/>
  <c r="L271" i="5" s="1"/>
  <c r="C134" i="5"/>
  <c r="G233" i="5"/>
  <c r="I234" i="5"/>
  <c r="C80" i="5"/>
  <c r="I72" i="5"/>
  <c r="C72" i="5" s="1"/>
  <c r="G70" i="5"/>
  <c r="I70" i="5" s="1"/>
  <c r="C70" i="5" s="1"/>
  <c r="I86" i="5"/>
  <c r="L234" i="5"/>
  <c r="J233" i="5"/>
  <c r="F207" i="5"/>
  <c r="M78" i="5"/>
  <c r="O79" i="5"/>
  <c r="C262" i="5"/>
  <c r="O234" i="5"/>
  <c r="F86" i="5"/>
  <c r="D78" i="5"/>
  <c r="L57" i="5"/>
  <c r="J56" i="5"/>
  <c r="H233" i="5"/>
  <c r="H197" i="5" s="1"/>
  <c r="I254" i="5"/>
  <c r="C236" i="5"/>
  <c r="F79" i="5"/>
  <c r="E78" i="5"/>
  <c r="E55" i="5" s="1"/>
  <c r="J176" i="5"/>
  <c r="L176" i="5" s="1"/>
  <c r="L177" i="5"/>
  <c r="J198" i="5"/>
  <c r="L199" i="5"/>
  <c r="N197" i="5"/>
  <c r="C261" i="5"/>
  <c r="M233" i="5"/>
  <c r="O233" i="5" s="1"/>
  <c r="C169" i="5"/>
  <c r="E233" i="5"/>
  <c r="F234" i="5"/>
  <c r="J133" i="5"/>
  <c r="L133" i="5" s="1"/>
  <c r="C195" i="5"/>
  <c r="O86" i="5"/>
  <c r="I289" i="5"/>
  <c r="M271" i="5"/>
  <c r="O272" i="5"/>
  <c r="G198" i="5"/>
  <c r="I207" i="5"/>
  <c r="C230" i="5"/>
  <c r="J24" i="5"/>
  <c r="L24" i="5" s="1"/>
  <c r="C24" i="5" s="1"/>
  <c r="L30" i="5"/>
  <c r="C30" i="5" s="1"/>
  <c r="I194" i="5"/>
  <c r="H190" i="5"/>
  <c r="I190" i="5" s="1"/>
  <c r="C255" i="5"/>
  <c r="N176" i="5"/>
  <c r="N287" i="5" s="1"/>
  <c r="O177" i="5"/>
  <c r="O207" i="5"/>
  <c r="M198" i="5"/>
  <c r="D233" i="5"/>
  <c r="D197" i="5" s="1"/>
  <c r="F254" i="5"/>
  <c r="K198" i="5"/>
  <c r="K197" i="5" s="1"/>
  <c r="L207" i="5"/>
  <c r="F198" i="5"/>
  <c r="G56" i="5"/>
  <c r="I57" i="5"/>
  <c r="G78" i="5"/>
  <c r="K78" i="5"/>
  <c r="K55" i="5" s="1"/>
  <c r="C290" i="5"/>
  <c r="F194" i="5"/>
  <c r="D190" i="5"/>
  <c r="F190" i="5" s="1"/>
  <c r="C190" i="5" l="1"/>
  <c r="I78" i="5"/>
  <c r="C199" i="5"/>
  <c r="C133" i="5"/>
  <c r="J78" i="5"/>
  <c r="L78" i="5" s="1"/>
  <c r="C57" i="5"/>
  <c r="C289" i="5"/>
  <c r="C177" i="5"/>
  <c r="E287" i="5"/>
  <c r="K287" i="5"/>
  <c r="C272" i="5"/>
  <c r="C79" i="5"/>
  <c r="K54" i="5"/>
  <c r="C254" i="5"/>
  <c r="I56" i="5"/>
  <c r="G55" i="5"/>
  <c r="M197" i="5"/>
  <c r="O197" i="5" s="1"/>
  <c r="O198" i="5"/>
  <c r="O271" i="5"/>
  <c r="C271" i="5" s="1"/>
  <c r="M287" i="5"/>
  <c r="O287" i="5" s="1"/>
  <c r="F78" i="5"/>
  <c r="D55" i="5"/>
  <c r="N55" i="5"/>
  <c r="N54" i="5" s="1"/>
  <c r="C194" i="5"/>
  <c r="K53" i="5"/>
  <c r="K288" i="5"/>
  <c r="G197" i="5"/>
  <c r="I197" i="5" s="1"/>
  <c r="I198" i="5"/>
  <c r="C234" i="5"/>
  <c r="O176" i="5"/>
  <c r="C176" i="5" s="1"/>
  <c r="L198" i="5"/>
  <c r="J197" i="5"/>
  <c r="L197" i="5" s="1"/>
  <c r="H287" i="5"/>
  <c r="C86" i="5"/>
  <c r="O78" i="5"/>
  <c r="M55" i="5"/>
  <c r="L56" i="5"/>
  <c r="J55" i="5"/>
  <c r="C207" i="5"/>
  <c r="E197" i="5"/>
  <c r="F197" i="5" s="1"/>
  <c r="F233" i="5"/>
  <c r="D287" i="5"/>
  <c r="L233" i="5"/>
  <c r="I233" i="5"/>
  <c r="G287" i="5"/>
  <c r="I287" i="5" s="1"/>
  <c r="H55" i="5"/>
  <c r="H54" i="5" s="1"/>
  <c r="J287" i="5" l="1"/>
  <c r="L287" i="5" s="1"/>
  <c r="F287" i="5"/>
  <c r="C197" i="5"/>
  <c r="C78" i="5"/>
  <c r="C198" i="5"/>
  <c r="C233" i="5"/>
  <c r="J54" i="5"/>
  <c r="L55" i="5"/>
  <c r="I55" i="5"/>
  <c r="G54" i="5"/>
  <c r="N53" i="5"/>
  <c r="N288" i="5"/>
  <c r="C56" i="5"/>
  <c r="M54" i="5"/>
  <c r="O55" i="5"/>
  <c r="H288" i="5"/>
  <c r="H53" i="5"/>
  <c r="E54" i="5"/>
  <c r="F55" i="5"/>
  <c r="D54" i="5"/>
  <c r="C287" i="5" l="1"/>
  <c r="D288" i="5"/>
  <c r="F54" i="5"/>
  <c r="D53" i="5"/>
  <c r="C55" i="5"/>
  <c r="J53" i="5"/>
  <c r="L53" i="5" s="1"/>
  <c r="L54" i="5"/>
  <c r="J288" i="5"/>
  <c r="L288" i="5" s="1"/>
  <c r="E288" i="5"/>
  <c r="E53" i="5"/>
  <c r="O54" i="5"/>
  <c r="M53" i="5"/>
  <c r="O53" i="5" s="1"/>
  <c r="M288" i="5"/>
  <c r="O288" i="5" s="1"/>
  <c r="G53" i="5"/>
  <c r="I53" i="5" s="1"/>
  <c r="G288" i="5"/>
  <c r="I288" i="5" s="1"/>
  <c r="I54" i="5"/>
  <c r="F53" i="5" l="1"/>
  <c r="C53" i="5" s="1"/>
  <c r="C54" i="5"/>
  <c r="F288" i="5"/>
  <c r="C288" i="5" s="1"/>
  <c r="D227" i="3" l="1"/>
  <c r="D200" i="3"/>
  <c r="D130" i="3"/>
  <c r="D105" i="3"/>
  <c r="D69" i="3"/>
  <c r="F14" i="2" l="1"/>
  <c r="E58" i="2"/>
  <c r="H51" i="2"/>
  <c r="D41" i="2"/>
  <c r="E35" i="2"/>
  <c r="D33" i="2"/>
  <c r="D25" i="2"/>
  <c r="D21" i="2"/>
  <c r="D20" i="2"/>
  <c r="D18" i="2"/>
  <c r="J170" i="4"/>
  <c r="J138" i="4"/>
  <c r="D138" i="4"/>
  <c r="D105" i="4"/>
  <c r="D85" i="4"/>
  <c r="D84" i="4"/>
  <c r="O299" i="4" l="1"/>
  <c r="L299" i="4"/>
  <c r="I299" i="4"/>
  <c r="F299" i="4"/>
  <c r="O298" i="4"/>
  <c r="L298" i="4"/>
  <c r="I298" i="4"/>
  <c r="F298" i="4"/>
  <c r="O297" i="4"/>
  <c r="L297" i="4"/>
  <c r="I297" i="4"/>
  <c r="F297" i="4"/>
  <c r="O296" i="4"/>
  <c r="L296" i="4"/>
  <c r="I296" i="4"/>
  <c r="F296" i="4"/>
  <c r="O295" i="4"/>
  <c r="L295" i="4"/>
  <c r="I295" i="4"/>
  <c r="F295" i="4"/>
  <c r="O294" i="4"/>
  <c r="L294" i="4"/>
  <c r="I294" i="4"/>
  <c r="F294" i="4"/>
  <c r="O293" i="4"/>
  <c r="L293" i="4"/>
  <c r="I293" i="4"/>
  <c r="F293" i="4"/>
  <c r="O292" i="4"/>
  <c r="L292" i="4"/>
  <c r="I292" i="4"/>
  <c r="F292" i="4"/>
  <c r="N291" i="4"/>
  <c r="M291" i="4"/>
  <c r="K291" i="4"/>
  <c r="J291" i="4"/>
  <c r="H291" i="4"/>
  <c r="G291" i="4"/>
  <c r="E291" i="4"/>
  <c r="D291" i="4"/>
  <c r="O286" i="4"/>
  <c r="L286" i="4"/>
  <c r="I286" i="4"/>
  <c r="F286" i="4"/>
  <c r="O285" i="4"/>
  <c r="J285" i="4"/>
  <c r="L285" i="4" s="1"/>
  <c r="I285" i="4"/>
  <c r="F285" i="4"/>
  <c r="N284" i="4"/>
  <c r="M284" i="4"/>
  <c r="O284" i="4" s="1"/>
  <c r="K284" i="4"/>
  <c r="J284" i="4"/>
  <c r="L284" i="4" s="1"/>
  <c r="H284" i="4"/>
  <c r="G284" i="4"/>
  <c r="E284" i="4"/>
  <c r="D284" i="4"/>
  <c r="O283" i="4"/>
  <c r="L283" i="4"/>
  <c r="I283" i="4"/>
  <c r="F283" i="4"/>
  <c r="N282" i="4"/>
  <c r="M282" i="4"/>
  <c r="K282" i="4"/>
  <c r="J282" i="4"/>
  <c r="H282" i="4"/>
  <c r="G282" i="4"/>
  <c r="E282" i="4"/>
  <c r="D282" i="4"/>
  <c r="O281" i="4"/>
  <c r="L281" i="4"/>
  <c r="I281" i="4"/>
  <c r="F281" i="4"/>
  <c r="C281" i="4" s="1"/>
  <c r="O280" i="4"/>
  <c r="L280" i="4"/>
  <c r="I280" i="4"/>
  <c r="F280" i="4"/>
  <c r="O279" i="4"/>
  <c r="O278" i="4" s="1"/>
  <c r="L279" i="4"/>
  <c r="I279" i="4"/>
  <c r="F279" i="4"/>
  <c r="N278" i="4"/>
  <c r="M278" i="4"/>
  <c r="K278" i="4"/>
  <c r="J278" i="4"/>
  <c r="H278" i="4"/>
  <c r="G278" i="4"/>
  <c r="E278" i="4"/>
  <c r="D278" i="4"/>
  <c r="O277" i="4"/>
  <c r="L277" i="4"/>
  <c r="I277" i="4"/>
  <c r="F277" i="4"/>
  <c r="O276" i="4"/>
  <c r="L276" i="4"/>
  <c r="I276" i="4"/>
  <c r="F276" i="4"/>
  <c r="O275" i="4"/>
  <c r="L275" i="4"/>
  <c r="I275" i="4"/>
  <c r="F275" i="4"/>
  <c r="N274" i="4"/>
  <c r="N272" i="4" s="1"/>
  <c r="N271" i="4" s="1"/>
  <c r="M274" i="4"/>
  <c r="M272" i="4" s="1"/>
  <c r="M271" i="4" s="1"/>
  <c r="K274" i="4"/>
  <c r="J274" i="4"/>
  <c r="H274" i="4"/>
  <c r="G274" i="4"/>
  <c r="G272" i="4" s="1"/>
  <c r="G271" i="4" s="1"/>
  <c r="E274" i="4"/>
  <c r="E272" i="4" s="1"/>
  <c r="E271" i="4" s="1"/>
  <c r="D274" i="4"/>
  <c r="O273" i="4"/>
  <c r="L273" i="4"/>
  <c r="I273" i="4"/>
  <c r="F273" i="4"/>
  <c r="O270" i="4"/>
  <c r="L270" i="4"/>
  <c r="I270" i="4"/>
  <c r="F270" i="4"/>
  <c r="O269" i="4"/>
  <c r="L269" i="4"/>
  <c r="I269" i="4"/>
  <c r="F269" i="4"/>
  <c r="O268" i="4"/>
  <c r="L268" i="4"/>
  <c r="I268" i="4"/>
  <c r="F268" i="4"/>
  <c r="O267" i="4"/>
  <c r="L267" i="4"/>
  <c r="I267" i="4"/>
  <c r="F267" i="4"/>
  <c r="N266" i="4"/>
  <c r="M266" i="4"/>
  <c r="K266" i="4"/>
  <c r="J266" i="4"/>
  <c r="H266" i="4"/>
  <c r="G266" i="4"/>
  <c r="E266" i="4"/>
  <c r="D266" i="4"/>
  <c r="O265" i="4"/>
  <c r="L265" i="4"/>
  <c r="I265" i="4"/>
  <c r="F265" i="4"/>
  <c r="O264" i="4"/>
  <c r="L264" i="4"/>
  <c r="I264" i="4"/>
  <c r="F264" i="4"/>
  <c r="O263" i="4"/>
  <c r="L263" i="4"/>
  <c r="I263" i="4"/>
  <c r="F263" i="4"/>
  <c r="N262" i="4"/>
  <c r="N261" i="4" s="1"/>
  <c r="M262" i="4"/>
  <c r="K262" i="4"/>
  <c r="K261" i="4" s="1"/>
  <c r="J262" i="4"/>
  <c r="H262" i="4"/>
  <c r="G262" i="4"/>
  <c r="G261" i="4" s="1"/>
  <c r="E262" i="4"/>
  <c r="E261" i="4" s="1"/>
  <c r="D262" i="4"/>
  <c r="O260" i="4"/>
  <c r="L260" i="4"/>
  <c r="I260" i="4"/>
  <c r="F260" i="4"/>
  <c r="O259" i="4"/>
  <c r="L259" i="4"/>
  <c r="I259" i="4"/>
  <c r="F259" i="4"/>
  <c r="O258" i="4"/>
  <c r="L258" i="4"/>
  <c r="I258" i="4"/>
  <c r="F258" i="4"/>
  <c r="O257" i="4"/>
  <c r="L257" i="4"/>
  <c r="I257" i="4"/>
  <c r="F257" i="4"/>
  <c r="O256" i="4"/>
  <c r="L256" i="4"/>
  <c r="I256" i="4"/>
  <c r="F256" i="4"/>
  <c r="N255" i="4"/>
  <c r="M255" i="4"/>
  <c r="K255" i="4"/>
  <c r="J255" i="4"/>
  <c r="J254" i="4" s="1"/>
  <c r="H255" i="4"/>
  <c r="H254" i="4" s="1"/>
  <c r="G255" i="4"/>
  <c r="G254" i="4" s="1"/>
  <c r="E255" i="4"/>
  <c r="E254" i="4" s="1"/>
  <c r="D255" i="4"/>
  <c r="N254" i="4"/>
  <c r="O253" i="4"/>
  <c r="L253" i="4"/>
  <c r="I253" i="4"/>
  <c r="F253" i="4"/>
  <c r="O252" i="4"/>
  <c r="L252" i="4"/>
  <c r="I252" i="4"/>
  <c r="F252" i="4"/>
  <c r="O251" i="4"/>
  <c r="L251" i="4"/>
  <c r="I251" i="4"/>
  <c r="F251" i="4"/>
  <c r="O250" i="4"/>
  <c r="L250" i="4"/>
  <c r="I250" i="4"/>
  <c r="F250" i="4"/>
  <c r="N249" i="4"/>
  <c r="M249" i="4"/>
  <c r="K249" i="4"/>
  <c r="J249" i="4"/>
  <c r="H249" i="4"/>
  <c r="G249" i="4"/>
  <c r="E249" i="4"/>
  <c r="D249" i="4"/>
  <c r="O248" i="4"/>
  <c r="L248" i="4"/>
  <c r="I248" i="4"/>
  <c r="F248" i="4"/>
  <c r="O247" i="4"/>
  <c r="L247" i="4"/>
  <c r="I247" i="4"/>
  <c r="F247" i="4"/>
  <c r="O246" i="4"/>
  <c r="L246" i="4"/>
  <c r="I246" i="4"/>
  <c r="F246" i="4"/>
  <c r="O245" i="4"/>
  <c r="L245" i="4"/>
  <c r="I245" i="4"/>
  <c r="F245" i="4"/>
  <c r="O244" i="4"/>
  <c r="L244" i="4"/>
  <c r="I244" i="4"/>
  <c r="F244" i="4"/>
  <c r="O243" i="4"/>
  <c r="L243" i="4"/>
  <c r="I243" i="4"/>
  <c r="F243" i="4"/>
  <c r="O242" i="4"/>
  <c r="L242" i="4"/>
  <c r="I242" i="4"/>
  <c r="F242" i="4"/>
  <c r="N241" i="4"/>
  <c r="M241" i="4"/>
  <c r="K241" i="4"/>
  <c r="J241" i="4"/>
  <c r="H241" i="4"/>
  <c r="G241" i="4"/>
  <c r="E241" i="4"/>
  <c r="D241" i="4"/>
  <c r="O240" i="4"/>
  <c r="L240" i="4"/>
  <c r="I240" i="4"/>
  <c r="F240" i="4"/>
  <c r="O239" i="4"/>
  <c r="L239" i="4"/>
  <c r="I239" i="4"/>
  <c r="F239" i="4"/>
  <c r="N238" i="4"/>
  <c r="M238" i="4"/>
  <c r="K238" i="4"/>
  <c r="J238" i="4"/>
  <c r="H238" i="4"/>
  <c r="G238" i="4"/>
  <c r="E238" i="4"/>
  <c r="D238" i="4"/>
  <c r="O237" i="4"/>
  <c r="L237" i="4"/>
  <c r="I237" i="4"/>
  <c r="F237" i="4"/>
  <c r="N236" i="4"/>
  <c r="M236" i="4"/>
  <c r="K236" i="4"/>
  <c r="J236" i="4"/>
  <c r="H236" i="4"/>
  <c r="G236" i="4"/>
  <c r="E236" i="4"/>
  <c r="D236" i="4"/>
  <c r="O235" i="4"/>
  <c r="L235" i="4"/>
  <c r="I235" i="4"/>
  <c r="F235" i="4"/>
  <c r="O232" i="4"/>
  <c r="L232" i="4"/>
  <c r="I232" i="4"/>
  <c r="F232" i="4"/>
  <c r="O231" i="4"/>
  <c r="L231" i="4"/>
  <c r="I231" i="4"/>
  <c r="F231" i="4"/>
  <c r="N230" i="4"/>
  <c r="M230" i="4"/>
  <c r="K230" i="4"/>
  <c r="J230" i="4"/>
  <c r="H230" i="4"/>
  <c r="G230" i="4"/>
  <c r="E230" i="4"/>
  <c r="D230" i="4"/>
  <c r="O229" i="4"/>
  <c r="L229" i="4"/>
  <c r="I229" i="4"/>
  <c r="F229" i="4"/>
  <c r="O228" i="4"/>
  <c r="L228" i="4"/>
  <c r="I228" i="4"/>
  <c r="F228" i="4"/>
  <c r="O227" i="4"/>
  <c r="L227" i="4"/>
  <c r="I227" i="4"/>
  <c r="F227" i="4"/>
  <c r="O226" i="4"/>
  <c r="L226" i="4"/>
  <c r="I226" i="4"/>
  <c r="F226" i="4"/>
  <c r="O225" i="4"/>
  <c r="L225" i="4"/>
  <c r="I225" i="4"/>
  <c r="F225" i="4"/>
  <c r="O224" i="4"/>
  <c r="L224" i="4"/>
  <c r="I224" i="4"/>
  <c r="F224" i="4"/>
  <c r="O223" i="4"/>
  <c r="L223" i="4"/>
  <c r="I223" i="4"/>
  <c r="F223" i="4"/>
  <c r="O222" i="4"/>
  <c r="L222" i="4"/>
  <c r="I222" i="4"/>
  <c r="F222" i="4"/>
  <c r="O221" i="4"/>
  <c r="L221" i="4"/>
  <c r="I221" i="4"/>
  <c r="F221" i="4"/>
  <c r="O220" i="4"/>
  <c r="L220" i="4"/>
  <c r="I220" i="4"/>
  <c r="F220" i="4"/>
  <c r="N219" i="4"/>
  <c r="M219" i="4"/>
  <c r="K219" i="4"/>
  <c r="J219" i="4"/>
  <c r="H219" i="4"/>
  <c r="G219" i="4"/>
  <c r="E219" i="4"/>
  <c r="D219" i="4"/>
  <c r="O218" i="4"/>
  <c r="L218" i="4"/>
  <c r="I218" i="4"/>
  <c r="F218" i="4"/>
  <c r="O217" i="4"/>
  <c r="L217" i="4"/>
  <c r="I217" i="4"/>
  <c r="F217" i="4"/>
  <c r="O216" i="4"/>
  <c r="L216" i="4"/>
  <c r="I216" i="4"/>
  <c r="F216" i="4"/>
  <c r="O215" i="4"/>
  <c r="L215" i="4"/>
  <c r="I215" i="4"/>
  <c r="F215" i="4"/>
  <c r="O214" i="4"/>
  <c r="L214" i="4"/>
  <c r="I214" i="4"/>
  <c r="F214" i="4"/>
  <c r="O213" i="4"/>
  <c r="L213" i="4"/>
  <c r="I213" i="4"/>
  <c r="F213" i="4"/>
  <c r="O212" i="4"/>
  <c r="L212" i="4"/>
  <c r="I212" i="4"/>
  <c r="F212" i="4"/>
  <c r="O211" i="4"/>
  <c r="L211" i="4"/>
  <c r="I211" i="4"/>
  <c r="F211" i="4"/>
  <c r="O210" i="4"/>
  <c r="L210" i="4"/>
  <c r="I210" i="4"/>
  <c r="F210" i="4"/>
  <c r="O209" i="4"/>
  <c r="L209" i="4"/>
  <c r="I209" i="4"/>
  <c r="F209" i="4"/>
  <c r="N208" i="4"/>
  <c r="M208" i="4"/>
  <c r="M207" i="4" s="1"/>
  <c r="K208" i="4"/>
  <c r="J208" i="4"/>
  <c r="H208" i="4"/>
  <c r="H207" i="4" s="1"/>
  <c r="G208" i="4"/>
  <c r="E208" i="4"/>
  <c r="D208" i="4"/>
  <c r="O206" i="4"/>
  <c r="L206" i="4"/>
  <c r="I206" i="4"/>
  <c r="F206" i="4"/>
  <c r="O205" i="4"/>
  <c r="L205" i="4"/>
  <c r="I205" i="4"/>
  <c r="F205" i="4"/>
  <c r="O204" i="4"/>
  <c r="L204" i="4"/>
  <c r="I204" i="4"/>
  <c r="F204" i="4"/>
  <c r="O203" i="4"/>
  <c r="L203" i="4"/>
  <c r="I203" i="4"/>
  <c r="F203" i="4"/>
  <c r="O202" i="4"/>
  <c r="L202" i="4"/>
  <c r="I202" i="4"/>
  <c r="F202" i="4"/>
  <c r="N201" i="4"/>
  <c r="N199" i="4" s="1"/>
  <c r="M201" i="4"/>
  <c r="M199" i="4" s="1"/>
  <c r="K201" i="4"/>
  <c r="K199" i="4" s="1"/>
  <c r="J201" i="4"/>
  <c r="H201" i="4"/>
  <c r="H199" i="4" s="1"/>
  <c r="G201" i="4"/>
  <c r="E201" i="4"/>
  <c r="D201" i="4"/>
  <c r="O200" i="4"/>
  <c r="L200" i="4"/>
  <c r="I200" i="4"/>
  <c r="F200" i="4"/>
  <c r="J199" i="4"/>
  <c r="D199" i="4"/>
  <c r="O196" i="4"/>
  <c r="L196" i="4"/>
  <c r="I196" i="4"/>
  <c r="F196" i="4"/>
  <c r="N195" i="4"/>
  <c r="M195" i="4"/>
  <c r="M194" i="4" s="1"/>
  <c r="K195" i="4"/>
  <c r="J195" i="4"/>
  <c r="J194" i="4" s="1"/>
  <c r="H195" i="4"/>
  <c r="H194" i="4" s="1"/>
  <c r="G195" i="4"/>
  <c r="G194" i="4" s="1"/>
  <c r="E195" i="4"/>
  <c r="E194" i="4" s="1"/>
  <c r="D195" i="4"/>
  <c r="N194" i="4"/>
  <c r="O193" i="4"/>
  <c r="L193" i="4"/>
  <c r="I193" i="4"/>
  <c r="F193" i="4"/>
  <c r="O192" i="4"/>
  <c r="L192" i="4"/>
  <c r="C192" i="4" s="1"/>
  <c r="I192" i="4"/>
  <c r="F192" i="4"/>
  <c r="N191" i="4"/>
  <c r="N190" i="4" s="1"/>
  <c r="M191" i="4"/>
  <c r="K191" i="4"/>
  <c r="J191" i="4"/>
  <c r="H191" i="4"/>
  <c r="G191" i="4"/>
  <c r="E191" i="4"/>
  <c r="D191" i="4"/>
  <c r="O189" i="4"/>
  <c r="L189" i="4"/>
  <c r="I189" i="4"/>
  <c r="F189" i="4"/>
  <c r="O188" i="4"/>
  <c r="L188" i="4"/>
  <c r="I188" i="4"/>
  <c r="F188" i="4"/>
  <c r="N187" i="4"/>
  <c r="M187" i="4"/>
  <c r="K187" i="4"/>
  <c r="J187" i="4"/>
  <c r="H187" i="4"/>
  <c r="G187" i="4"/>
  <c r="E187" i="4"/>
  <c r="D187" i="4"/>
  <c r="O186" i="4"/>
  <c r="L186" i="4"/>
  <c r="I186" i="4"/>
  <c r="F186" i="4"/>
  <c r="O185" i="4"/>
  <c r="L185" i="4"/>
  <c r="I185" i="4"/>
  <c r="F185" i="4"/>
  <c r="O184" i="4"/>
  <c r="L184" i="4"/>
  <c r="I184" i="4"/>
  <c r="F184" i="4"/>
  <c r="O183" i="4"/>
  <c r="L183" i="4"/>
  <c r="I183" i="4"/>
  <c r="F183" i="4"/>
  <c r="N182" i="4"/>
  <c r="M182" i="4"/>
  <c r="K182" i="4"/>
  <c r="J182" i="4"/>
  <c r="H182" i="4"/>
  <c r="G182" i="4"/>
  <c r="E182" i="4"/>
  <c r="D182" i="4"/>
  <c r="O181" i="4"/>
  <c r="L181" i="4"/>
  <c r="I181" i="4"/>
  <c r="F181" i="4"/>
  <c r="O180" i="4"/>
  <c r="L180" i="4"/>
  <c r="I180" i="4"/>
  <c r="F180" i="4"/>
  <c r="O179" i="4"/>
  <c r="L179" i="4"/>
  <c r="I179" i="4"/>
  <c r="F179" i="4"/>
  <c r="N178" i="4"/>
  <c r="M178" i="4"/>
  <c r="K178" i="4"/>
  <c r="J178" i="4"/>
  <c r="J177" i="4" s="1"/>
  <c r="J176" i="4" s="1"/>
  <c r="H178" i="4"/>
  <c r="H177" i="4" s="1"/>
  <c r="G178" i="4"/>
  <c r="E178" i="4"/>
  <c r="D178" i="4"/>
  <c r="N177" i="4"/>
  <c r="N176" i="4" s="1"/>
  <c r="O175" i="4"/>
  <c r="L175" i="4"/>
  <c r="I175" i="4"/>
  <c r="F175" i="4"/>
  <c r="O174" i="4"/>
  <c r="L174" i="4"/>
  <c r="I174" i="4"/>
  <c r="F174" i="4"/>
  <c r="O173" i="4"/>
  <c r="L173" i="4"/>
  <c r="I173" i="4"/>
  <c r="F173" i="4"/>
  <c r="O172" i="4"/>
  <c r="L172" i="4"/>
  <c r="I172" i="4"/>
  <c r="F172" i="4"/>
  <c r="O171" i="4"/>
  <c r="L171" i="4"/>
  <c r="I171" i="4"/>
  <c r="F171" i="4"/>
  <c r="O170" i="4"/>
  <c r="L170" i="4"/>
  <c r="I170" i="4"/>
  <c r="F170" i="4"/>
  <c r="N169" i="4"/>
  <c r="N168" i="4" s="1"/>
  <c r="M169" i="4"/>
  <c r="M168" i="4" s="1"/>
  <c r="O168" i="4" s="1"/>
  <c r="K169" i="4"/>
  <c r="J169" i="4"/>
  <c r="J168" i="4" s="1"/>
  <c r="H169" i="4"/>
  <c r="H168" i="4" s="1"/>
  <c r="G169" i="4"/>
  <c r="G168" i="4" s="1"/>
  <c r="E169" i="4"/>
  <c r="E168" i="4" s="1"/>
  <c r="D169" i="4"/>
  <c r="O167" i="4"/>
  <c r="L167" i="4"/>
  <c r="I167" i="4"/>
  <c r="F167" i="4"/>
  <c r="O166" i="4"/>
  <c r="L166" i="4"/>
  <c r="I166" i="4"/>
  <c r="F166" i="4"/>
  <c r="O165" i="4"/>
  <c r="L165" i="4"/>
  <c r="I165" i="4"/>
  <c r="F165" i="4"/>
  <c r="O164" i="4"/>
  <c r="L164" i="4"/>
  <c r="I164" i="4"/>
  <c r="F164" i="4"/>
  <c r="N163" i="4"/>
  <c r="M163" i="4"/>
  <c r="K163" i="4"/>
  <c r="J163" i="4"/>
  <c r="H163" i="4"/>
  <c r="G163" i="4"/>
  <c r="E163" i="4"/>
  <c r="D163" i="4"/>
  <c r="O162" i="4"/>
  <c r="L162" i="4"/>
  <c r="I162" i="4"/>
  <c r="F162" i="4"/>
  <c r="O161" i="4"/>
  <c r="L161" i="4"/>
  <c r="I161" i="4"/>
  <c r="F161" i="4"/>
  <c r="O160" i="4"/>
  <c r="L160" i="4"/>
  <c r="I160" i="4"/>
  <c r="F160" i="4"/>
  <c r="O159" i="4"/>
  <c r="L159" i="4"/>
  <c r="I159" i="4"/>
  <c r="F159" i="4"/>
  <c r="O158" i="4"/>
  <c r="L158" i="4"/>
  <c r="I158" i="4"/>
  <c r="F158" i="4"/>
  <c r="O157" i="4"/>
  <c r="L157" i="4"/>
  <c r="I157" i="4"/>
  <c r="F157" i="4"/>
  <c r="O156" i="4"/>
  <c r="L156" i="4"/>
  <c r="I156" i="4"/>
  <c r="F156" i="4"/>
  <c r="O155" i="4"/>
  <c r="L155" i="4"/>
  <c r="I155" i="4"/>
  <c r="F155" i="4"/>
  <c r="N154" i="4"/>
  <c r="M154" i="4"/>
  <c r="K154" i="4"/>
  <c r="J154" i="4"/>
  <c r="H154" i="4"/>
  <c r="G154" i="4"/>
  <c r="E154" i="4"/>
  <c r="D154" i="4"/>
  <c r="O153" i="4"/>
  <c r="L153" i="4"/>
  <c r="I153" i="4"/>
  <c r="F153" i="4"/>
  <c r="O152" i="4"/>
  <c r="L152" i="4"/>
  <c r="I152" i="4"/>
  <c r="F152" i="4"/>
  <c r="O151" i="4"/>
  <c r="L151" i="4"/>
  <c r="I151" i="4"/>
  <c r="F151" i="4"/>
  <c r="O150" i="4"/>
  <c r="L150" i="4"/>
  <c r="I150" i="4"/>
  <c r="F150" i="4"/>
  <c r="O149" i="4"/>
  <c r="L149" i="4"/>
  <c r="I149" i="4"/>
  <c r="F149" i="4"/>
  <c r="O148" i="4"/>
  <c r="L148" i="4"/>
  <c r="I148" i="4"/>
  <c r="F148" i="4"/>
  <c r="N147" i="4"/>
  <c r="M147" i="4"/>
  <c r="K147" i="4"/>
  <c r="J147" i="4"/>
  <c r="H147" i="4"/>
  <c r="G147" i="4"/>
  <c r="E147" i="4"/>
  <c r="D147" i="4"/>
  <c r="O146" i="4"/>
  <c r="L146" i="4"/>
  <c r="I146" i="4"/>
  <c r="F146" i="4"/>
  <c r="O145" i="4"/>
  <c r="L145" i="4"/>
  <c r="I145" i="4"/>
  <c r="F145" i="4"/>
  <c r="N144" i="4"/>
  <c r="M144" i="4"/>
  <c r="K144" i="4"/>
  <c r="J144" i="4"/>
  <c r="H144" i="4"/>
  <c r="G144" i="4"/>
  <c r="E144" i="4"/>
  <c r="D144" i="4"/>
  <c r="O143" i="4"/>
  <c r="L143" i="4"/>
  <c r="I143" i="4"/>
  <c r="F143" i="4"/>
  <c r="O142" i="4"/>
  <c r="L142" i="4"/>
  <c r="I142" i="4"/>
  <c r="F142" i="4"/>
  <c r="O141" i="4"/>
  <c r="L141" i="4"/>
  <c r="I141" i="4"/>
  <c r="F141" i="4"/>
  <c r="O140" i="4"/>
  <c r="L140" i="4"/>
  <c r="I140" i="4"/>
  <c r="F140" i="4"/>
  <c r="N139" i="4"/>
  <c r="M139" i="4"/>
  <c r="K139" i="4"/>
  <c r="J139" i="4"/>
  <c r="H139" i="4"/>
  <c r="G139" i="4"/>
  <c r="E139" i="4"/>
  <c r="D139" i="4"/>
  <c r="O138" i="4"/>
  <c r="L138" i="4"/>
  <c r="I138" i="4"/>
  <c r="F138" i="4"/>
  <c r="O137" i="4"/>
  <c r="L137" i="4"/>
  <c r="I137" i="4"/>
  <c r="F137" i="4"/>
  <c r="O136" i="4"/>
  <c r="L136" i="4"/>
  <c r="I136" i="4"/>
  <c r="F136" i="4"/>
  <c r="O135" i="4"/>
  <c r="L135" i="4"/>
  <c r="I135" i="4"/>
  <c r="F135" i="4"/>
  <c r="N134" i="4"/>
  <c r="N133" i="4" s="1"/>
  <c r="M134" i="4"/>
  <c r="K134" i="4"/>
  <c r="K133" i="4" s="1"/>
  <c r="J134" i="4"/>
  <c r="H134" i="4"/>
  <c r="G134" i="4"/>
  <c r="E134" i="4"/>
  <c r="D134" i="4"/>
  <c r="H133" i="4"/>
  <c r="O132" i="4"/>
  <c r="L132" i="4"/>
  <c r="I132" i="4"/>
  <c r="F132" i="4"/>
  <c r="N131" i="4"/>
  <c r="M131" i="4"/>
  <c r="K131" i="4"/>
  <c r="J131" i="4"/>
  <c r="H131" i="4"/>
  <c r="G131" i="4"/>
  <c r="E131" i="4"/>
  <c r="D131" i="4"/>
  <c r="O130" i="4"/>
  <c r="L130" i="4"/>
  <c r="I130" i="4"/>
  <c r="F130" i="4"/>
  <c r="O129" i="4"/>
  <c r="L129" i="4"/>
  <c r="I129" i="4"/>
  <c r="F129" i="4"/>
  <c r="O128" i="4"/>
  <c r="L128" i="4"/>
  <c r="I128" i="4"/>
  <c r="F128" i="4"/>
  <c r="O127" i="4"/>
  <c r="L127" i="4"/>
  <c r="I127" i="4"/>
  <c r="F127" i="4"/>
  <c r="O126" i="4"/>
  <c r="L126" i="4"/>
  <c r="I126" i="4"/>
  <c r="F126" i="4"/>
  <c r="N125" i="4"/>
  <c r="M125" i="4"/>
  <c r="K125" i="4"/>
  <c r="J125" i="4"/>
  <c r="L125" i="4" s="1"/>
  <c r="H125" i="4"/>
  <c r="G125" i="4"/>
  <c r="E125" i="4"/>
  <c r="D125" i="4"/>
  <c r="O124" i="4"/>
  <c r="L124" i="4"/>
  <c r="I124" i="4"/>
  <c r="F124" i="4"/>
  <c r="O123" i="4"/>
  <c r="L123" i="4"/>
  <c r="I123" i="4"/>
  <c r="F123" i="4"/>
  <c r="O122" i="4"/>
  <c r="L122" i="4"/>
  <c r="I122" i="4"/>
  <c r="F122" i="4"/>
  <c r="O121" i="4"/>
  <c r="L121" i="4"/>
  <c r="I121" i="4"/>
  <c r="F121" i="4"/>
  <c r="O120" i="4"/>
  <c r="L120" i="4"/>
  <c r="I120" i="4"/>
  <c r="F120" i="4"/>
  <c r="N119" i="4"/>
  <c r="M119" i="4"/>
  <c r="K119" i="4"/>
  <c r="J119" i="4"/>
  <c r="H119" i="4"/>
  <c r="G119" i="4"/>
  <c r="E119" i="4"/>
  <c r="D119" i="4"/>
  <c r="O118" i="4"/>
  <c r="L118" i="4"/>
  <c r="I118" i="4"/>
  <c r="F118" i="4"/>
  <c r="O117" i="4"/>
  <c r="L117" i="4"/>
  <c r="I117" i="4"/>
  <c r="F117" i="4"/>
  <c r="O116" i="4"/>
  <c r="L116" i="4"/>
  <c r="I116" i="4"/>
  <c r="F116" i="4"/>
  <c r="N115" i="4"/>
  <c r="M115" i="4"/>
  <c r="K115" i="4"/>
  <c r="J115" i="4"/>
  <c r="L115" i="4" s="1"/>
  <c r="H115" i="4"/>
  <c r="G115" i="4"/>
  <c r="E115" i="4"/>
  <c r="D115" i="4"/>
  <c r="O114" i="4"/>
  <c r="L114" i="4"/>
  <c r="I114" i="4"/>
  <c r="F114" i="4"/>
  <c r="O113" i="4"/>
  <c r="L113" i="4"/>
  <c r="I113" i="4"/>
  <c r="F113" i="4"/>
  <c r="O112" i="4"/>
  <c r="L112" i="4"/>
  <c r="I112" i="4"/>
  <c r="F112" i="4"/>
  <c r="O111" i="4"/>
  <c r="L111" i="4"/>
  <c r="I111" i="4"/>
  <c r="F111" i="4"/>
  <c r="O110" i="4"/>
  <c r="L110" i="4"/>
  <c r="I110" i="4"/>
  <c r="F110" i="4"/>
  <c r="O109" i="4"/>
  <c r="L109" i="4"/>
  <c r="I109" i="4"/>
  <c r="F109" i="4"/>
  <c r="O108" i="4"/>
  <c r="L108" i="4"/>
  <c r="I108" i="4"/>
  <c r="F108" i="4"/>
  <c r="O107" i="4"/>
  <c r="L107" i="4"/>
  <c r="I107" i="4"/>
  <c r="F107" i="4"/>
  <c r="N106" i="4"/>
  <c r="M106" i="4"/>
  <c r="K106" i="4"/>
  <c r="J106" i="4"/>
  <c r="H106" i="4"/>
  <c r="G106" i="4"/>
  <c r="E106" i="4"/>
  <c r="D106" i="4"/>
  <c r="O105" i="4"/>
  <c r="L105" i="4"/>
  <c r="I105" i="4"/>
  <c r="F105" i="4"/>
  <c r="O104" i="4"/>
  <c r="L104" i="4"/>
  <c r="I104" i="4"/>
  <c r="F104" i="4"/>
  <c r="O103" i="4"/>
  <c r="L103" i="4"/>
  <c r="I103" i="4"/>
  <c r="F103" i="4"/>
  <c r="O102" i="4"/>
  <c r="L102" i="4"/>
  <c r="I102" i="4"/>
  <c r="F102" i="4"/>
  <c r="O101" i="4"/>
  <c r="L101" i="4"/>
  <c r="I101" i="4"/>
  <c r="F101" i="4"/>
  <c r="O100" i="4"/>
  <c r="L100" i="4"/>
  <c r="I100" i="4"/>
  <c r="F100" i="4"/>
  <c r="O99" i="4"/>
  <c r="L99" i="4"/>
  <c r="I99" i="4"/>
  <c r="F99" i="4"/>
  <c r="N98" i="4"/>
  <c r="M98" i="4"/>
  <c r="K98" i="4"/>
  <c r="J98" i="4"/>
  <c r="H98" i="4"/>
  <c r="G98" i="4"/>
  <c r="E98" i="4"/>
  <c r="D98" i="4"/>
  <c r="O97" i="4"/>
  <c r="L97" i="4"/>
  <c r="I97" i="4"/>
  <c r="F97" i="4"/>
  <c r="O96" i="4"/>
  <c r="L96" i="4"/>
  <c r="I96" i="4"/>
  <c r="F96" i="4"/>
  <c r="O95" i="4"/>
  <c r="L95" i="4"/>
  <c r="I95" i="4"/>
  <c r="F95" i="4"/>
  <c r="O94" i="4"/>
  <c r="L94" i="4"/>
  <c r="I94" i="4"/>
  <c r="F94" i="4"/>
  <c r="O93" i="4"/>
  <c r="L93" i="4"/>
  <c r="I93" i="4"/>
  <c r="F93" i="4"/>
  <c r="N92" i="4"/>
  <c r="M92" i="4"/>
  <c r="K92" i="4"/>
  <c r="J92" i="4"/>
  <c r="H92" i="4"/>
  <c r="G92" i="4"/>
  <c r="E92" i="4"/>
  <c r="D92" i="4"/>
  <c r="O91" i="4"/>
  <c r="L91" i="4"/>
  <c r="I91" i="4"/>
  <c r="F91" i="4"/>
  <c r="O90" i="4"/>
  <c r="L90" i="4"/>
  <c r="I90" i="4"/>
  <c r="F90" i="4"/>
  <c r="O89" i="4"/>
  <c r="L89" i="4"/>
  <c r="I89" i="4"/>
  <c r="F89" i="4"/>
  <c r="O88" i="4"/>
  <c r="L88" i="4"/>
  <c r="I88" i="4"/>
  <c r="F88" i="4"/>
  <c r="N87" i="4"/>
  <c r="M87" i="4"/>
  <c r="K87" i="4"/>
  <c r="J87" i="4"/>
  <c r="J86" i="4" s="1"/>
  <c r="H87" i="4"/>
  <c r="G87" i="4"/>
  <c r="G86" i="4" s="1"/>
  <c r="E87" i="4"/>
  <c r="D87" i="4"/>
  <c r="O85" i="4"/>
  <c r="L85" i="4"/>
  <c r="I85" i="4"/>
  <c r="F85" i="4"/>
  <c r="O84" i="4"/>
  <c r="L84" i="4"/>
  <c r="I84" i="4"/>
  <c r="F84" i="4"/>
  <c r="N83" i="4"/>
  <c r="M83" i="4"/>
  <c r="K83" i="4"/>
  <c r="J83" i="4"/>
  <c r="H83" i="4"/>
  <c r="G83" i="4"/>
  <c r="E83" i="4"/>
  <c r="D83" i="4"/>
  <c r="O82" i="4"/>
  <c r="L82" i="4"/>
  <c r="I82" i="4"/>
  <c r="F82" i="4"/>
  <c r="O81" i="4"/>
  <c r="L81" i="4"/>
  <c r="I81" i="4"/>
  <c r="F81" i="4"/>
  <c r="N80" i="4"/>
  <c r="M80" i="4"/>
  <c r="M79" i="4" s="1"/>
  <c r="K80" i="4"/>
  <c r="J80" i="4"/>
  <c r="J79" i="4" s="1"/>
  <c r="H80" i="4"/>
  <c r="G80" i="4"/>
  <c r="G79" i="4" s="1"/>
  <c r="E80" i="4"/>
  <c r="E79" i="4" s="1"/>
  <c r="D80" i="4"/>
  <c r="H79" i="4"/>
  <c r="O77" i="4"/>
  <c r="L77" i="4"/>
  <c r="I77" i="4"/>
  <c r="F77" i="4"/>
  <c r="O76" i="4"/>
  <c r="L76" i="4"/>
  <c r="I76" i="4"/>
  <c r="F76" i="4"/>
  <c r="O75" i="4"/>
  <c r="L75" i="4"/>
  <c r="I75" i="4"/>
  <c r="F75" i="4"/>
  <c r="O74" i="4"/>
  <c r="L74" i="4"/>
  <c r="I74" i="4"/>
  <c r="F74" i="4"/>
  <c r="O73" i="4"/>
  <c r="L73" i="4"/>
  <c r="I73" i="4"/>
  <c r="F73" i="4"/>
  <c r="N72" i="4"/>
  <c r="M72" i="4"/>
  <c r="M70" i="4" s="1"/>
  <c r="K72" i="4"/>
  <c r="K70" i="4" s="1"/>
  <c r="J72" i="4"/>
  <c r="J70" i="4" s="1"/>
  <c r="H72" i="4"/>
  <c r="H70" i="4" s="1"/>
  <c r="G72" i="4"/>
  <c r="G70" i="4" s="1"/>
  <c r="E72" i="4"/>
  <c r="E70" i="4" s="1"/>
  <c r="D72" i="4"/>
  <c r="O71" i="4"/>
  <c r="L71" i="4"/>
  <c r="I71" i="4"/>
  <c r="F71" i="4"/>
  <c r="N70" i="4"/>
  <c r="O69" i="4"/>
  <c r="L69" i="4"/>
  <c r="I69" i="4"/>
  <c r="F69" i="4"/>
  <c r="O68" i="4"/>
  <c r="L68" i="4"/>
  <c r="I68" i="4"/>
  <c r="F68" i="4"/>
  <c r="O67" i="4"/>
  <c r="L67" i="4"/>
  <c r="I67" i="4"/>
  <c r="F67" i="4"/>
  <c r="O66" i="4"/>
  <c r="L66" i="4"/>
  <c r="I66" i="4"/>
  <c r="F66" i="4"/>
  <c r="O65" i="4"/>
  <c r="L65" i="4"/>
  <c r="I65" i="4"/>
  <c r="F65" i="4"/>
  <c r="O64" i="4"/>
  <c r="L64" i="4"/>
  <c r="I64" i="4"/>
  <c r="F64" i="4"/>
  <c r="O63" i="4"/>
  <c r="L63" i="4"/>
  <c r="I63" i="4"/>
  <c r="F63" i="4"/>
  <c r="O62" i="4"/>
  <c r="L62" i="4"/>
  <c r="I62" i="4"/>
  <c r="F62" i="4"/>
  <c r="N61" i="4"/>
  <c r="M61" i="4"/>
  <c r="K61" i="4"/>
  <c r="J61" i="4"/>
  <c r="H61" i="4"/>
  <c r="G61" i="4"/>
  <c r="E61" i="4"/>
  <c r="D61" i="4"/>
  <c r="O60" i="4"/>
  <c r="L60" i="4"/>
  <c r="I60" i="4"/>
  <c r="F60" i="4"/>
  <c r="O59" i="4"/>
  <c r="L59" i="4"/>
  <c r="I59" i="4"/>
  <c r="F59" i="4"/>
  <c r="N58" i="4"/>
  <c r="M58" i="4"/>
  <c r="K58" i="4"/>
  <c r="J58" i="4"/>
  <c r="J57" i="4" s="1"/>
  <c r="H58" i="4"/>
  <c r="H57" i="4" s="1"/>
  <c r="G58" i="4"/>
  <c r="G57" i="4" s="1"/>
  <c r="E58" i="4"/>
  <c r="D58" i="4"/>
  <c r="D57" i="4" s="1"/>
  <c r="N57" i="4"/>
  <c r="O50" i="4"/>
  <c r="C50" i="4" s="1"/>
  <c r="O49" i="4"/>
  <c r="C49" i="4" s="1"/>
  <c r="N48" i="4"/>
  <c r="M48" i="4"/>
  <c r="L47" i="4"/>
  <c r="I47" i="4"/>
  <c r="F47" i="4"/>
  <c r="K46" i="4"/>
  <c r="J46" i="4"/>
  <c r="H46" i="4"/>
  <c r="G46" i="4"/>
  <c r="E46" i="4"/>
  <c r="D46" i="4"/>
  <c r="F45" i="4"/>
  <c r="C45" i="4" s="1"/>
  <c r="L44" i="4"/>
  <c r="L43" i="4"/>
  <c r="L42" i="4"/>
  <c r="L41" i="4"/>
  <c r="K40" i="4"/>
  <c r="J40" i="4"/>
  <c r="L39" i="4"/>
  <c r="L38" i="4"/>
  <c r="K37" i="4"/>
  <c r="J37" i="4"/>
  <c r="L36" i="4"/>
  <c r="K35" i="4"/>
  <c r="J35" i="4"/>
  <c r="L34" i="4"/>
  <c r="L33" i="4"/>
  <c r="L32" i="4"/>
  <c r="K31" i="4"/>
  <c r="J31" i="4"/>
  <c r="F29" i="4"/>
  <c r="C29" i="4" s="1"/>
  <c r="I28" i="4"/>
  <c r="E28" i="4"/>
  <c r="F28" i="4" s="1"/>
  <c r="O27" i="4"/>
  <c r="J27" i="4"/>
  <c r="L27" i="4" s="1"/>
  <c r="I27" i="4"/>
  <c r="F27" i="4"/>
  <c r="O26" i="4"/>
  <c r="L26" i="4"/>
  <c r="I26" i="4"/>
  <c r="F26" i="4"/>
  <c r="N25" i="4"/>
  <c r="N290" i="4" s="1"/>
  <c r="M25" i="4"/>
  <c r="K25" i="4"/>
  <c r="K290" i="4" s="1"/>
  <c r="K289" i="4" s="1"/>
  <c r="J25" i="4"/>
  <c r="H25" i="4"/>
  <c r="H290" i="4" s="1"/>
  <c r="G25" i="4"/>
  <c r="G290" i="4" s="1"/>
  <c r="E25" i="4"/>
  <c r="E290" i="4" s="1"/>
  <c r="E289" i="4" s="1"/>
  <c r="D25" i="4"/>
  <c r="F58" i="4" l="1"/>
  <c r="L61" i="4"/>
  <c r="E190" i="4"/>
  <c r="I178" i="4"/>
  <c r="C102" i="4"/>
  <c r="C130" i="4"/>
  <c r="C132" i="4"/>
  <c r="O178" i="4"/>
  <c r="C237" i="4"/>
  <c r="O87" i="4"/>
  <c r="I115" i="4"/>
  <c r="O125" i="4"/>
  <c r="O219" i="4"/>
  <c r="O199" i="4"/>
  <c r="L46" i="4"/>
  <c r="C140" i="4"/>
  <c r="L154" i="4"/>
  <c r="F182" i="4"/>
  <c r="O249" i="4"/>
  <c r="G190" i="4"/>
  <c r="C28" i="4"/>
  <c r="O144" i="4"/>
  <c r="I147" i="4"/>
  <c r="O154" i="4"/>
  <c r="I187" i="4"/>
  <c r="C221" i="4"/>
  <c r="D254" i="4"/>
  <c r="L255" i="4"/>
  <c r="F266" i="4"/>
  <c r="I274" i="4"/>
  <c r="O61" i="4"/>
  <c r="C89" i="4"/>
  <c r="C90" i="4"/>
  <c r="I92" i="4"/>
  <c r="O208" i="4"/>
  <c r="C62" i="4"/>
  <c r="L106" i="4"/>
  <c r="C122" i="4"/>
  <c r="C126" i="4"/>
  <c r="F201" i="4"/>
  <c r="C209" i="4"/>
  <c r="L219" i="4"/>
  <c r="N234" i="4"/>
  <c r="N233" i="4" s="1"/>
  <c r="C269" i="4"/>
  <c r="F278" i="4"/>
  <c r="C118" i="4"/>
  <c r="C148" i="4"/>
  <c r="C229" i="4"/>
  <c r="C265" i="4"/>
  <c r="F25" i="4"/>
  <c r="L70" i="4"/>
  <c r="I83" i="4"/>
  <c r="F139" i="4"/>
  <c r="F147" i="4"/>
  <c r="G207" i="4"/>
  <c r="G24" i="4"/>
  <c r="H289" i="4"/>
  <c r="N289" i="4"/>
  <c r="L31" i="4"/>
  <c r="C66" i="4"/>
  <c r="C99" i="4"/>
  <c r="C101" i="4"/>
  <c r="O106" i="4"/>
  <c r="I119" i="4"/>
  <c r="O119" i="4"/>
  <c r="L139" i="4"/>
  <c r="I144" i="4"/>
  <c r="F154" i="4"/>
  <c r="C160" i="4"/>
  <c r="L163" i="4"/>
  <c r="I168" i="4"/>
  <c r="O169" i="4"/>
  <c r="I182" i="4"/>
  <c r="O182" i="4"/>
  <c r="D194" i="4"/>
  <c r="E199" i="4"/>
  <c r="F199" i="4" s="1"/>
  <c r="O201" i="4"/>
  <c r="L208" i="4"/>
  <c r="I219" i="4"/>
  <c r="I230" i="4"/>
  <c r="O230" i="4"/>
  <c r="C235" i="4"/>
  <c r="L236" i="4"/>
  <c r="C245" i="4"/>
  <c r="C246" i="4"/>
  <c r="C248" i="4"/>
  <c r="L249" i="4"/>
  <c r="C257" i="4"/>
  <c r="C260" i="4"/>
  <c r="O262" i="4"/>
  <c r="O266" i="4"/>
  <c r="H272" i="4"/>
  <c r="H271" i="4" s="1"/>
  <c r="I271" i="4" s="1"/>
  <c r="K272" i="4"/>
  <c r="K271" i="4" s="1"/>
  <c r="C279" i="4"/>
  <c r="C285" i="4"/>
  <c r="L291" i="4"/>
  <c r="C292" i="4"/>
  <c r="C296" i="4"/>
  <c r="C297" i="4"/>
  <c r="C299" i="4"/>
  <c r="J290" i="4"/>
  <c r="L290" i="4" s="1"/>
  <c r="C60" i="4"/>
  <c r="C74" i="4"/>
  <c r="N79" i="4"/>
  <c r="O79" i="4" s="1"/>
  <c r="C94" i="4"/>
  <c r="C96" i="4"/>
  <c r="K86" i="4"/>
  <c r="L86" i="4" s="1"/>
  <c r="C117" i="4"/>
  <c r="C135" i="4"/>
  <c r="C146" i="4"/>
  <c r="L147" i="4"/>
  <c r="I154" i="4"/>
  <c r="C162" i="4"/>
  <c r="E207" i="4"/>
  <c r="K207" i="4"/>
  <c r="C213" i="4"/>
  <c r="C220" i="4"/>
  <c r="C243" i="4"/>
  <c r="C294" i="4"/>
  <c r="J190" i="4"/>
  <c r="K30" i="4"/>
  <c r="K24" i="4" s="1"/>
  <c r="I46" i="4"/>
  <c r="J56" i="4"/>
  <c r="I61" i="4"/>
  <c r="C76" i="4"/>
  <c r="C81" i="4"/>
  <c r="L83" i="4"/>
  <c r="N86" i="4"/>
  <c r="O92" i="4"/>
  <c r="I98" i="4"/>
  <c r="O98" i="4"/>
  <c r="C114" i="4"/>
  <c r="F115" i="4"/>
  <c r="C121" i="4"/>
  <c r="O131" i="4"/>
  <c r="I134" i="4"/>
  <c r="M133" i="4"/>
  <c r="O133" i="4" s="1"/>
  <c r="I139" i="4"/>
  <c r="L144" i="4"/>
  <c r="I163" i="4"/>
  <c r="C172" i="4"/>
  <c r="C173" i="4"/>
  <c r="G177" i="4"/>
  <c r="I177" i="4" s="1"/>
  <c r="K177" i="4"/>
  <c r="K176" i="4" s="1"/>
  <c r="L176" i="4" s="1"/>
  <c r="C184" i="4"/>
  <c r="L187" i="4"/>
  <c r="C205" i="4"/>
  <c r="C217" i="4"/>
  <c r="C225" i="4"/>
  <c r="L230" i="4"/>
  <c r="C232" i="4"/>
  <c r="H234" i="4"/>
  <c r="O238" i="4"/>
  <c r="I249" i="4"/>
  <c r="F262" i="4"/>
  <c r="L266" i="4"/>
  <c r="C268" i="4"/>
  <c r="C273" i="4"/>
  <c r="C277" i="4"/>
  <c r="I282" i="4"/>
  <c r="O291" i="4"/>
  <c r="F98" i="4"/>
  <c r="C31" i="4"/>
  <c r="C36" i="4"/>
  <c r="C42" i="4"/>
  <c r="E24" i="4"/>
  <c r="C26" i="4"/>
  <c r="L37" i="4"/>
  <c r="L40" i="4"/>
  <c r="C43" i="4"/>
  <c r="C39" i="4"/>
  <c r="F46" i="4"/>
  <c r="C46" i="4" s="1"/>
  <c r="O25" i="4"/>
  <c r="M290" i="4"/>
  <c r="C32" i="4"/>
  <c r="C34" i="4"/>
  <c r="D290" i="4"/>
  <c r="J30" i="4"/>
  <c r="C33" i="4"/>
  <c r="L35" i="4"/>
  <c r="C38" i="4"/>
  <c r="C41" i="4"/>
  <c r="M57" i="4"/>
  <c r="O57" i="4" s="1"/>
  <c r="O58" i="4"/>
  <c r="C44" i="4"/>
  <c r="L58" i="4"/>
  <c r="C64" i="4"/>
  <c r="C68" i="4"/>
  <c r="C73" i="4"/>
  <c r="F83" i="4"/>
  <c r="C84" i="4"/>
  <c r="E86" i="4"/>
  <c r="C93" i="4"/>
  <c r="C104" i="4"/>
  <c r="F106" i="4"/>
  <c r="C107" i="4"/>
  <c r="C110" i="4"/>
  <c r="C113" i="4"/>
  <c r="O115" i="4"/>
  <c r="I131" i="4"/>
  <c r="C138" i="4"/>
  <c r="O139" i="4"/>
  <c r="C142" i="4"/>
  <c r="C145" i="4"/>
  <c r="O147" i="4"/>
  <c r="C150" i="4"/>
  <c r="C159" i="4"/>
  <c r="C164" i="4"/>
  <c r="F169" i="4"/>
  <c r="M177" i="4"/>
  <c r="M176" i="4" s="1"/>
  <c r="O176" i="4" s="1"/>
  <c r="F187" i="4"/>
  <c r="L191" i="4"/>
  <c r="I195" i="4"/>
  <c r="L199" i="4"/>
  <c r="L201" i="4"/>
  <c r="C210" i="4"/>
  <c r="C212" i="4"/>
  <c r="C222" i="4"/>
  <c r="C224" i="4"/>
  <c r="F230" i="4"/>
  <c r="C230" i="4" s="1"/>
  <c r="C231" i="4"/>
  <c r="O236" i="4"/>
  <c r="F238" i="4"/>
  <c r="C239" i="4"/>
  <c r="F241" i="4"/>
  <c r="K234" i="4"/>
  <c r="C244" i="4"/>
  <c r="F254" i="4"/>
  <c r="C256" i="4"/>
  <c r="M261" i="4"/>
  <c r="O261" i="4" s="1"/>
  <c r="C263" i="4"/>
  <c r="I266" i="4"/>
  <c r="L278" i="4"/>
  <c r="C280" i="4"/>
  <c r="C293" i="4"/>
  <c r="C295" i="4"/>
  <c r="C47" i="4"/>
  <c r="H56" i="4"/>
  <c r="K57" i="4"/>
  <c r="K56" i="4" s="1"/>
  <c r="L56" i="4" s="1"/>
  <c r="C59" i="4"/>
  <c r="F61" i="4"/>
  <c r="L72" i="4"/>
  <c r="C75" i="4"/>
  <c r="C77" i="4"/>
  <c r="D79" i="4"/>
  <c r="F80" i="4"/>
  <c r="I80" i="4"/>
  <c r="C82" i="4"/>
  <c r="O83" i="4"/>
  <c r="D86" i="4"/>
  <c r="I87" i="4"/>
  <c r="L92" i="4"/>
  <c r="C95" i="4"/>
  <c r="C97" i="4"/>
  <c r="L98" i="4"/>
  <c r="I106" i="4"/>
  <c r="C106" i="4" s="1"/>
  <c r="C109" i="4"/>
  <c r="F119" i="4"/>
  <c r="L119" i="4"/>
  <c r="C123" i="4"/>
  <c r="I125" i="4"/>
  <c r="F134" i="4"/>
  <c r="J133" i="4"/>
  <c r="L133" i="4" s="1"/>
  <c r="C137" i="4"/>
  <c r="C161" i="4"/>
  <c r="F163" i="4"/>
  <c r="O163" i="4"/>
  <c r="L169" i="4"/>
  <c r="C171" i="4"/>
  <c r="D177" i="4"/>
  <c r="C183" i="4"/>
  <c r="O187" i="4"/>
  <c r="O191" i="4"/>
  <c r="K198" i="4"/>
  <c r="C202" i="4"/>
  <c r="C204" i="4"/>
  <c r="C211" i="4"/>
  <c r="C214" i="4"/>
  <c r="C216" i="4"/>
  <c r="C223" i="4"/>
  <c r="C226" i="4"/>
  <c r="C228" i="4"/>
  <c r="M234" i="4"/>
  <c r="O234" i="4" s="1"/>
  <c r="I254" i="4"/>
  <c r="O70" i="4"/>
  <c r="C158" i="4"/>
  <c r="E133" i="4"/>
  <c r="C193" i="4"/>
  <c r="C203" i="4"/>
  <c r="C206" i="4"/>
  <c r="C215" i="4"/>
  <c r="C227" i="4"/>
  <c r="I238" i="4"/>
  <c r="C247" i="4"/>
  <c r="F249" i="4"/>
  <c r="C252" i="4"/>
  <c r="C253" i="4"/>
  <c r="C259" i="4"/>
  <c r="D261" i="4"/>
  <c r="I262" i="4"/>
  <c r="C267" i="4"/>
  <c r="C270" i="4"/>
  <c r="D272" i="4"/>
  <c r="C276" i="4"/>
  <c r="I278" i="4"/>
  <c r="L282" i="4"/>
  <c r="F284" i="4"/>
  <c r="C286" i="4"/>
  <c r="F291" i="4"/>
  <c r="C298" i="4"/>
  <c r="N56" i="4"/>
  <c r="C63" i="4"/>
  <c r="C65" i="4"/>
  <c r="C67" i="4"/>
  <c r="C69" i="4"/>
  <c r="I70" i="4"/>
  <c r="C71" i="4"/>
  <c r="F72" i="4"/>
  <c r="I72" i="4"/>
  <c r="L80" i="4"/>
  <c r="C85" i="4"/>
  <c r="F87" i="4"/>
  <c r="C88" i="4"/>
  <c r="C91" i="4"/>
  <c r="F92" i="4"/>
  <c r="C100" i="4"/>
  <c r="C103" i="4"/>
  <c r="C105" i="4"/>
  <c r="C111" i="4"/>
  <c r="C124" i="4"/>
  <c r="C127" i="4"/>
  <c r="C129" i="4"/>
  <c r="F131" i="4"/>
  <c r="C141" i="4"/>
  <c r="F144" i="4"/>
  <c r="C149" i="4"/>
  <c r="C152" i="4"/>
  <c r="C153" i="4"/>
  <c r="C156" i="4"/>
  <c r="C157" i="4"/>
  <c r="C165" i="4"/>
  <c r="C166" i="4"/>
  <c r="C170" i="4"/>
  <c r="C174" i="4"/>
  <c r="C179" i="4"/>
  <c r="C180" i="4"/>
  <c r="C186" i="4"/>
  <c r="C188" i="4"/>
  <c r="O194" i="4"/>
  <c r="C240" i="4"/>
  <c r="O241" i="4"/>
  <c r="C251" i="4"/>
  <c r="I255" i="4"/>
  <c r="C264" i="4"/>
  <c r="F274" i="4"/>
  <c r="C275" i="4"/>
  <c r="F282" i="4"/>
  <c r="C283" i="4"/>
  <c r="C27" i="4"/>
  <c r="G56" i="4"/>
  <c r="I57" i="4"/>
  <c r="M56" i="4"/>
  <c r="I79" i="4"/>
  <c r="N78" i="4"/>
  <c r="N55" i="4" s="1"/>
  <c r="I191" i="4"/>
  <c r="H190" i="4"/>
  <c r="I201" i="4"/>
  <c r="G199" i="4"/>
  <c r="M289" i="4"/>
  <c r="O289" i="4" s="1"/>
  <c r="O290" i="4"/>
  <c r="D24" i="4"/>
  <c r="H24" i="4"/>
  <c r="G289" i="4"/>
  <c r="I289" i="4" s="1"/>
  <c r="I290" i="4"/>
  <c r="E57" i="4"/>
  <c r="E56" i="4" s="1"/>
  <c r="D70" i="4"/>
  <c r="K79" i="4"/>
  <c r="L79" i="4" s="1"/>
  <c r="H86" i="4"/>
  <c r="I86" i="4" s="1"/>
  <c r="C112" i="4"/>
  <c r="C120" i="4"/>
  <c r="F125" i="4"/>
  <c r="D133" i="4"/>
  <c r="O134" i="4"/>
  <c r="C155" i="4"/>
  <c r="C167" i="4"/>
  <c r="O177" i="4"/>
  <c r="C181" i="4"/>
  <c r="C185" i="4"/>
  <c r="C189" i="4"/>
  <c r="O48" i="4"/>
  <c r="C48" i="4" s="1"/>
  <c r="O72" i="4"/>
  <c r="M86" i="4"/>
  <c r="L87" i="4"/>
  <c r="C108" i="4"/>
  <c r="C128" i="4"/>
  <c r="L134" i="4"/>
  <c r="D168" i="4"/>
  <c r="G176" i="4"/>
  <c r="M190" i="4"/>
  <c r="O190" i="4" s="1"/>
  <c r="F191" i="4"/>
  <c r="O195" i="4"/>
  <c r="L238" i="4"/>
  <c r="J234" i="4"/>
  <c r="M24" i="4"/>
  <c r="D289" i="4"/>
  <c r="F290" i="4"/>
  <c r="L25" i="4"/>
  <c r="I58" i="4"/>
  <c r="O80" i="4"/>
  <c r="J24" i="4"/>
  <c r="N24" i="4"/>
  <c r="I25" i="4"/>
  <c r="C116" i="4"/>
  <c r="L131" i="4"/>
  <c r="G133" i="4"/>
  <c r="I133" i="4" s="1"/>
  <c r="C136" i="4"/>
  <c r="C143" i="4"/>
  <c r="C151" i="4"/>
  <c r="K168" i="4"/>
  <c r="L168" i="4" s="1"/>
  <c r="I169" i="4"/>
  <c r="C175" i="4"/>
  <c r="H176" i="4"/>
  <c r="F178" i="4"/>
  <c r="E177" i="4"/>
  <c r="E176" i="4" s="1"/>
  <c r="L178" i="4"/>
  <c r="L182" i="4"/>
  <c r="F194" i="4"/>
  <c r="I207" i="4"/>
  <c r="H198" i="4"/>
  <c r="J261" i="4"/>
  <c r="L261" i="4" s="1"/>
  <c r="L262" i="4"/>
  <c r="I194" i="4"/>
  <c r="L195" i="4"/>
  <c r="K194" i="4"/>
  <c r="C196" i="4"/>
  <c r="C200" i="4"/>
  <c r="D207" i="4"/>
  <c r="F208" i="4"/>
  <c r="J207" i="4"/>
  <c r="C218" i="4"/>
  <c r="F219" i="4"/>
  <c r="F236" i="4"/>
  <c r="D234" i="4"/>
  <c r="L241" i="4"/>
  <c r="C250" i="4"/>
  <c r="C258" i="4"/>
  <c r="L274" i="4"/>
  <c r="J272" i="4"/>
  <c r="M198" i="4"/>
  <c r="C242" i="4"/>
  <c r="M254" i="4"/>
  <c r="O254" i="4" s="1"/>
  <c r="O255" i="4"/>
  <c r="O272" i="4"/>
  <c r="F195" i="4"/>
  <c r="I208" i="4"/>
  <c r="I236" i="4"/>
  <c r="I241" i="4"/>
  <c r="G234" i="4"/>
  <c r="F255" i="4"/>
  <c r="O271" i="4"/>
  <c r="O274" i="4"/>
  <c r="O282" i="4"/>
  <c r="I291" i="4"/>
  <c r="N207" i="4"/>
  <c r="N198" i="4" s="1"/>
  <c r="N197" i="4" s="1"/>
  <c r="K254" i="4"/>
  <c r="K233" i="4" s="1"/>
  <c r="H261" i="4"/>
  <c r="I261" i="4" s="1"/>
  <c r="I284" i="4"/>
  <c r="E234" i="4"/>
  <c r="E233" i="4" s="1"/>
  <c r="E78" i="4" l="1"/>
  <c r="L177" i="4"/>
  <c r="C125" i="4"/>
  <c r="C282" i="4"/>
  <c r="I190" i="4"/>
  <c r="L57" i="4"/>
  <c r="E198" i="4"/>
  <c r="E197" i="4" s="1"/>
  <c r="C61" i="4"/>
  <c r="C169" i="4"/>
  <c r="C58" i="4"/>
  <c r="O86" i="4"/>
  <c r="I24" i="4"/>
  <c r="C249" i="4"/>
  <c r="I272" i="4"/>
  <c r="C187" i="4"/>
  <c r="F272" i="4"/>
  <c r="C191" i="4"/>
  <c r="C201" i="4"/>
  <c r="C278" i="4"/>
  <c r="C284" i="4"/>
  <c r="C262" i="4"/>
  <c r="J289" i="4"/>
  <c r="L289" i="4" s="1"/>
  <c r="C80" i="4"/>
  <c r="C154" i="4"/>
  <c r="C139" i="4"/>
  <c r="C134" i="4"/>
  <c r="C274" i="4"/>
  <c r="C92" i="4"/>
  <c r="C83" i="4"/>
  <c r="L30" i="4"/>
  <c r="C30" i="4" s="1"/>
  <c r="C238" i="4"/>
  <c r="L24" i="4"/>
  <c r="F57" i="4"/>
  <c r="C57" i="4" s="1"/>
  <c r="O24" i="4"/>
  <c r="H233" i="4"/>
  <c r="G78" i="4"/>
  <c r="G55" i="4" s="1"/>
  <c r="C115" i="4"/>
  <c r="C98" i="4"/>
  <c r="C291" i="4"/>
  <c r="C266" i="4"/>
  <c r="C144" i="4"/>
  <c r="C241" i="4"/>
  <c r="D190" i="4"/>
  <c r="F190" i="4" s="1"/>
  <c r="C163" i="4"/>
  <c r="C182" i="4"/>
  <c r="C147" i="4"/>
  <c r="C219" i="4"/>
  <c r="C72" i="4"/>
  <c r="C119" i="4"/>
  <c r="F79" i="4"/>
  <c r="C79" i="4" s="1"/>
  <c r="C255" i="4"/>
  <c r="F289" i="4"/>
  <c r="K78" i="4"/>
  <c r="C87" i="4"/>
  <c r="C35" i="4"/>
  <c r="F70" i="4"/>
  <c r="C70" i="4" s="1"/>
  <c r="D176" i="4"/>
  <c r="F86" i="4"/>
  <c r="C86" i="4" s="1"/>
  <c r="J78" i="4"/>
  <c r="J55" i="4" s="1"/>
  <c r="I176" i="4"/>
  <c r="N54" i="4"/>
  <c r="N53" i="4" s="1"/>
  <c r="C131" i="4"/>
  <c r="F261" i="4"/>
  <c r="C261" i="4" s="1"/>
  <c r="C40" i="4"/>
  <c r="M233" i="4"/>
  <c r="O233" i="4" s="1"/>
  <c r="L254" i="4"/>
  <c r="F24" i="4"/>
  <c r="E287" i="4"/>
  <c r="C178" i="4"/>
  <c r="C25" i="4"/>
  <c r="D271" i="4"/>
  <c r="F168" i="4"/>
  <c r="C168" i="4" s="1"/>
  <c r="F133" i="4"/>
  <c r="C133" i="4" s="1"/>
  <c r="C37" i="4"/>
  <c r="J271" i="4"/>
  <c r="L272" i="4"/>
  <c r="L207" i="4"/>
  <c r="J198" i="4"/>
  <c r="C195" i="4"/>
  <c r="N287" i="4"/>
  <c r="C236" i="4"/>
  <c r="C208" i="4"/>
  <c r="L194" i="4"/>
  <c r="K190" i="4"/>
  <c r="L190" i="4" s="1"/>
  <c r="O207" i="4"/>
  <c r="D56" i="4"/>
  <c r="F207" i="4"/>
  <c r="D198" i="4"/>
  <c r="K197" i="4"/>
  <c r="J233" i="4"/>
  <c r="L233" i="4" s="1"/>
  <c r="L234" i="4"/>
  <c r="E55" i="4"/>
  <c r="H78" i="4"/>
  <c r="H55" i="4" s="1"/>
  <c r="I56" i="4"/>
  <c r="D233" i="4"/>
  <c r="F234" i="4"/>
  <c r="I234" i="4"/>
  <c r="G233" i="4"/>
  <c r="O198" i="4"/>
  <c r="H197" i="4"/>
  <c r="G198" i="4"/>
  <c r="I199" i="4"/>
  <c r="C199" i="4" s="1"/>
  <c r="M78" i="4"/>
  <c r="M55" i="4" s="1"/>
  <c r="O56" i="4"/>
  <c r="F177" i="4"/>
  <c r="C177" i="4" s="1"/>
  <c r="D78" i="4"/>
  <c r="C290" i="4" l="1"/>
  <c r="C289" i="4" s="1"/>
  <c r="E54" i="4"/>
  <c r="C24" i="4"/>
  <c r="M197" i="4"/>
  <c r="O197" i="4" s="1"/>
  <c r="N288" i="4"/>
  <c r="H54" i="4"/>
  <c r="F271" i="4"/>
  <c r="K55" i="4"/>
  <c r="K54" i="4" s="1"/>
  <c r="K53" i="4" s="1"/>
  <c r="F233" i="4"/>
  <c r="F78" i="4"/>
  <c r="C272" i="4"/>
  <c r="C207" i="4"/>
  <c r="I78" i="4"/>
  <c r="C190" i="4"/>
  <c r="C254" i="4"/>
  <c r="F176" i="4"/>
  <c r="C176" i="4" s="1"/>
  <c r="C194" i="4"/>
  <c r="L78" i="4"/>
  <c r="I198" i="4"/>
  <c r="G197" i="4"/>
  <c r="I197" i="4" s="1"/>
  <c r="L271" i="4"/>
  <c r="J287" i="4"/>
  <c r="O55" i="4"/>
  <c r="C234" i="4"/>
  <c r="H288" i="4"/>
  <c r="H53" i="4"/>
  <c r="K288" i="4"/>
  <c r="J197" i="4"/>
  <c r="L198" i="4"/>
  <c r="H287" i="4"/>
  <c r="L55" i="4"/>
  <c r="O78" i="4"/>
  <c r="M287" i="4"/>
  <c r="O287" i="4" s="1"/>
  <c r="E288" i="4"/>
  <c r="E53" i="4"/>
  <c r="D55" i="4"/>
  <c r="F56" i="4"/>
  <c r="C56" i="4" s="1"/>
  <c r="D287" i="4"/>
  <c r="K287" i="4"/>
  <c r="I233" i="4"/>
  <c r="C233" i="4" s="1"/>
  <c r="G287" i="4"/>
  <c r="I55" i="4"/>
  <c r="D197" i="4"/>
  <c r="F198" i="4"/>
  <c r="M54" i="4" l="1"/>
  <c r="I287" i="4"/>
  <c r="G54" i="4"/>
  <c r="C78" i="4"/>
  <c r="C271" i="4"/>
  <c r="F197" i="4"/>
  <c r="F287" i="4"/>
  <c r="F55" i="4"/>
  <c r="C55" i="4" s="1"/>
  <c r="D54" i="4"/>
  <c r="O54" i="4"/>
  <c r="M53" i="4"/>
  <c r="O53" i="4" s="1"/>
  <c r="M288" i="4"/>
  <c r="O288" i="4" s="1"/>
  <c r="G53" i="4"/>
  <c r="I53" i="4" s="1"/>
  <c r="G288" i="4"/>
  <c r="I288" i="4" s="1"/>
  <c r="I54" i="4"/>
  <c r="L197" i="4"/>
  <c r="J54" i="4"/>
  <c r="L287" i="4"/>
  <c r="C198" i="4"/>
  <c r="C287" i="4" l="1"/>
  <c r="C197" i="4"/>
  <c r="J53" i="4"/>
  <c r="L53" i="4" s="1"/>
  <c r="L54" i="4"/>
  <c r="J288" i="4"/>
  <c r="L288" i="4" s="1"/>
  <c r="D288" i="4"/>
  <c r="F54" i="4"/>
  <c r="D53" i="4"/>
  <c r="F53" i="4" l="1"/>
  <c r="C53" i="4" s="1"/>
  <c r="F288" i="4"/>
  <c r="C288" i="4" s="1"/>
  <c r="C54" i="4"/>
  <c r="O299" i="3" l="1"/>
  <c r="L299" i="3"/>
  <c r="I299" i="3"/>
  <c r="F299" i="3"/>
  <c r="C299" i="3" s="1"/>
  <c r="O298" i="3"/>
  <c r="L298" i="3"/>
  <c r="I298" i="3"/>
  <c r="F298" i="3"/>
  <c r="O297" i="3"/>
  <c r="L297" i="3"/>
  <c r="I297" i="3"/>
  <c r="F297" i="3"/>
  <c r="O296" i="3"/>
  <c r="L296" i="3"/>
  <c r="I296" i="3"/>
  <c r="F296" i="3"/>
  <c r="C296" i="3" s="1"/>
  <c r="O295" i="3"/>
  <c r="L295" i="3"/>
  <c r="I295" i="3"/>
  <c r="F295" i="3"/>
  <c r="O294" i="3"/>
  <c r="L294" i="3"/>
  <c r="I294" i="3"/>
  <c r="F294" i="3"/>
  <c r="O293" i="3"/>
  <c r="L293" i="3"/>
  <c r="I293" i="3"/>
  <c r="F293" i="3"/>
  <c r="O292" i="3"/>
  <c r="L292" i="3"/>
  <c r="I292" i="3"/>
  <c r="F292" i="3"/>
  <c r="N291" i="3"/>
  <c r="M291" i="3"/>
  <c r="K291" i="3"/>
  <c r="J291" i="3"/>
  <c r="L291" i="3" s="1"/>
  <c r="H291" i="3"/>
  <c r="G291" i="3"/>
  <c r="E291" i="3"/>
  <c r="D291" i="3"/>
  <c r="O286" i="3"/>
  <c r="L286" i="3"/>
  <c r="I286" i="3"/>
  <c r="F286" i="3"/>
  <c r="O285" i="3"/>
  <c r="L285" i="3"/>
  <c r="I285" i="3"/>
  <c r="F285" i="3"/>
  <c r="N284" i="3"/>
  <c r="M284" i="3"/>
  <c r="O284" i="3" s="1"/>
  <c r="K284" i="3"/>
  <c r="J284" i="3"/>
  <c r="H284" i="3"/>
  <c r="G284" i="3"/>
  <c r="E284" i="3"/>
  <c r="D284" i="3"/>
  <c r="O283" i="3"/>
  <c r="L283" i="3"/>
  <c r="I283" i="3"/>
  <c r="F283" i="3"/>
  <c r="N282" i="3"/>
  <c r="M282" i="3"/>
  <c r="O282" i="3" s="1"/>
  <c r="K282" i="3"/>
  <c r="J282" i="3"/>
  <c r="H282" i="3"/>
  <c r="G282" i="3"/>
  <c r="I282" i="3" s="1"/>
  <c r="E282" i="3"/>
  <c r="D282" i="3"/>
  <c r="O281" i="3"/>
  <c r="L281" i="3"/>
  <c r="I281" i="3"/>
  <c r="F281" i="3"/>
  <c r="O280" i="3"/>
  <c r="L280" i="3"/>
  <c r="I280" i="3"/>
  <c r="F280" i="3"/>
  <c r="O279" i="3"/>
  <c r="L279" i="3"/>
  <c r="I279" i="3"/>
  <c r="F279" i="3"/>
  <c r="N278" i="3"/>
  <c r="M278" i="3"/>
  <c r="K278" i="3"/>
  <c r="J278" i="3"/>
  <c r="H278" i="3"/>
  <c r="G278" i="3"/>
  <c r="I278" i="3" s="1"/>
  <c r="E278" i="3"/>
  <c r="D278" i="3"/>
  <c r="O277" i="3"/>
  <c r="L277" i="3"/>
  <c r="I277" i="3"/>
  <c r="F277" i="3"/>
  <c r="O276" i="3"/>
  <c r="L276" i="3"/>
  <c r="I276" i="3"/>
  <c r="F276" i="3"/>
  <c r="C276" i="3" s="1"/>
  <c r="O275" i="3"/>
  <c r="L275" i="3"/>
  <c r="I275" i="3"/>
  <c r="F275" i="3"/>
  <c r="N274" i="3"/>
  <c r="N272" i="3" s="1"/>
  <c r="N271" i="3" s="1"/>
  <c r="M274" i="3"/>
  <c r="K274" i="3"/>
  <c r="K272" i="3" s="1"/>
  <c r="K271" i="3" s="1"/>
  <c r="J274" i="3"/>
  <c r="H274" i="3"/>
  <c r="G274" i="3"/>
  <c r="E274" i="3"/>
  <c r="D274" i="3"/>
  <c r="O273" i="3"/>
  <c r="L273" i="3"/>
  <c r="I273" i="3"/>
  <c r="F273" i="3"/>
  <c r="O270" i="3"/>
  <c r="L270" i="3"/>
  <c r="I270" i="3"/>
  <c r="F270" i="3"/>
  <c r="O269" i="3"/>
  <c r="L269" i="3"/>
  <c r="I269" i="3"/>
  <c r="F269" i="3"/>
  <c r="O268" i="3"/>
  <c r="L268" i="3"/>
  <c r="I268" i="3"/>
  <c r="F268" i="3"/>
  <c r="O267" i="3"/>
  <c r="L267" i="3"/>
  <c r="I267" i="3"/>
  <c r="F267" i="3"/>
  <c r="N266" i="3"/>
  <c r="M266" i="3"/>
  <c r="K266" i="3"/>
  <c r="J266" i="3"/>
  <c r="H266" i="3"/>
  <c r="G266" i="3"/>
  <c r="I266" i="3" s="1"/>
  <c r="E266" i="3"/>
  <c r="D266" i="3"/>
  <c r="O265" i="3"/>
  <c r="L265" i="3"/>
  <c r="I265" i="3"/>
  <c r="F265" i="3"/>
  <c r="O264" i="3"/>
  <c r="L264" i="3"/>
  <c r="I264" i="3"/>
  <c r="F264" i="3"/>
  <c r="O263" i="3"/>
  <c r="L263" i="3"/>
  <c r="I263" i="3"/>
  <c r="F263" i="3"/>
  <c r="N262" i="3"/>
  <c r="M262" i="3"/>
  <c r="K262" i="3"/>
  <c r="J262" i="3"/>
  <c r="L262" i="3" s="1"/>
  <c r="H262" i="3"/>
  <c r="H261" i="3" s="1"/>
  <c r="G262" i="3"/>
  <c r="G261" i="3" s="1"/>
  <c r="E262" i="3"/>
  <c r="D262" i="3"/>
  <c r="D261" i="3" s="1"/>
  <c r="O260" i="3"/>
  <c r="L260" i="3"/>
  <c r="I260" i="3"/>
  <c r="F260" i="3"/>
  <c r="O259" i="3"/>
  <c r="L259" i="3"/>
  <c r="I259" i="3"/>
  <c r="F259" i="3"/>
  <c r="O258" i="3"/>
  <c r="L258" i="3"/>
  <c r="I258" i="3"/>
  <c r="F258" i="3"/>
  <c r="O257" i="3"/>
  <c r="L257" i="3"/>
  <c r="I257" i="3"/>
  <c r="F257" i="3"/>
  <c r="O256" i="3"/>
  <c r="L256" i="3"/>
  <c r="I256" i="3"/>
  <c r="F256" i="3"/>
  <c r="N255" i="3"/>
  <c r="N254" i="3" s="1"/>
  <c r="M255" i="3"/>
  <c r="M254" i="3" s="1"/>
  <c r="K255" i="3"/>
  <c r="K254" i="3" s="1"/>
  <c r="J255" i="3"/>
  <c r="H255" i="3"/>
  <c r="G255" i="3"/>
  <c r="E255" i="3"/>
  <c r="E254" i="3" s="1"/>
  <c r="D255" i="3"/>
  <c r="G254" i="3"/>
  <c r="O253" i="3"/>
  <c r="L253" i="3"/>
  <c r="I253" i="3"/>
  <c r="F253" i="3"/>
  <c r="O252" i="3"/>
  <c r="L252" i="3"/>
  <c r="I252" i="3"/>
  <c r="F252" i="3"/>
  <c r="O251" i="3"/>
  <c r="L251" i="3"/>
  <c r="I251" i="3"/>
  <c r="F251" i="3"/>
  <c r="O250" i="3"/>
  <c r="L250" i="3"/>
  <c r="I250" i="3"/>
  <c r="F250" i="3"/>
  <c r="N249" i="3"/>
  <c r="M249" i="3"/>
  <c r="K249" i="3"/>
  <c r="J249" i="3"/>
  <c r="H249" i="3"/>
  <c r="G249" i="3"/>
  <c r="E249" i="3"/>
  <c r="D249" i="3"/>
  <c r="O248" i="3"/>
  <c r="L248" i="3"/>
  <c r="I248" i="3"/>
  <c r="F248" i="3"/>
  <c r="O247" i="3"/>
  <c r="L247" i="3"/>
  <c r="I247" i="3"/>
  <c r="F247" i="3"/>
  <c r="O246" i="3"/>
  <c r="L246" i="3"/>
  <c r="I246" i="3"/>
  <c r="F246" i="3"/>
  <c r="O245" i="3"/>
  <c r="L245" i="3"/>
  <c r="I245" i="3"/>
  <c r="F245" i="3"/>
  <c r="O244" i="3"/>
  <c r="L244" i="3"/>
  <c r="I244" i="3"/>
  <c r="F244" i="3"/>
  <c r="O243" i="3"/>
  <c r="L243" i="3"/>
  <c r="I243" i="3"/>
  <c r="F243" i="3"/>
  <c r="O242" i="3"/>
  <c r="L242" i="3"/>
  <c r="I242" i="3"/>
  <c r="F242" i="3"/>
  <c r="N241" i="3"/>
  <c r="M241" i="3"/>
  <c r="K241" i="3"/>
  <c r="J241" i="3"/>
  <c r="H241" i="3"/>
  <c r="G241" i="3"/>
  <c r="E241" i="3"/>
  <c r="D241" i="3"/>
  <c r="O240" i="3"/>
  <c r="L240" i="3"/>
  <c r="I240" i="3"/>
  <c r="F240" i="3"/>
  <c r="O239" i="3"/>
  <c r="L239" i="3"/>
  <c r="I239" i="3"/>
  <c r="F239" i="3"/>
  <c r="N238" i="3"/>
  <c r="M238" i="3"/>
  <c r="K238" i="3"/>
  <c r="J238" i="3"/>
  <c r="H238" i="3"/>
  <c r="G238" i="3"/>
  <c r="E238" i="3"/>
  <c r="D238" i="3"/>
  <c r="O237" i="3"/>
  <c r="L237" i="3"/>
  <c r="I237" i="3"/>
  <c r="F237" i="3"/>
  <c r="N236" i="3"/>
  <c r="M236" i="3"/>
  <c r="K236" i="3"/>
  <c r="J236" i="3"/>
  <c r="H236" i="3"/>
  <c r="G236" i="3"/>
  <c r="E236" i="3"/>
  <c r="D236" i="3"/>
  <c r="O235" i="3"/>
  <c r="L235" i="3"/>
  <c r="I235" i="3"/>
  <c r="F235" i="3"/>
  <c r="O232" i="3"/>
  <c r="L232" i="3"/>
  <c r="I232" i="3"/>
  <c r="F232" i="3"/>
  <c r="O231" i="3"/>
  <c r="L231" i="3"/>
  <c r="I231" i="3"/>
  <c r="F231" i="3"/>
  <c r="N230" i="3"/>
  <c r="M230" i="3"/>
  <c r="K230" i="3"/>
  <c r="J230" i="3"/>
  <c r="H230" i="3"/>
  <c r="G230" i="3"/>
  <c r="E230" i="3"/>
  <c r="D230" i="3"/>
  <c r="O229" i="3"/>
  <c r="L229" i="3"/>
  <c r="I229" i="3"/>
  <c r="F229" i="3"/>
  <c r="O228" i="3"/>
  <c r="L228" i="3"/>
  <c r="I228" i="3"/>
  <c r="D228" i="3"/>
  <c r="F228" i="3" s="1"/>
  <c r="O227" i="3"/>
  <c r="L227" i="3"/>
  <c r="I227" i="3"/>
  <c r="F227" i="3"/>
  <c r="O226" i="3"/>
  <c r="L226" i="3"/>
  <c r="I226" i="3"/>
  <c r="F226" i="3"/>
  <c r="O225" i="3"/>
  <c r="L225" i="3"/>
  <c r="I225" i="3"/>
  <c r="F225" i="3"/>
  <c r="O224" i="3"/>
  <c r="L224" i="3"/>
  <c r="I224" i="3"/>
  <c r="F224" i="3"/>
  <c r="O223" i="3"/>
  <c r="L223" i="3"/>
  <c r="I223" i="3"/>
  <c r="F223" i="3"/>
  <c r="O222" i="3"/>
  <c r="L222" i="3"/>
  <c r="I222" i="3"/>
  <c r="F222" i="3"/>
  <c r="O221" i="3"/>
  <c r="L221" i="3"/>
  <c r="I221" i="3"/>
  <c r="F221" i="3"/>
  <c r="O220" i="3"/>
  <c r="L220" i="3"/>
  <c r="I220" i="3"/>
  <c r="F220" i="3"/>
  <c r="N219" i="3"/>
  <c r="M219" i="3"/>
  <c r="K219" i="3"/>
  <c r="J219" i="3"/>
  <c r="H219" i="3"/>
  <c r="G219" i="3"/>
  <c r="E219" i="3"/>
  <c r="D219" i="3"/>
  <c r="O218" i="3"/>
  <c r="L218" i="3"/>
  <c r="I218" i="3"/>
  <c r="F218" i="3"/>
  <c r="O217" i="3"/>
  <c r="L217" i="3"/>
  <c r="I217" i="3"/>
  <c r="F217" i="3"/>
  <c r="O216" i="3"/>
  <c r="L216" i="3"/>
  <c r="I216" i="3"/>
  <c r="F216" i="3"/>
  <c r="O215" i="3"/>
  <c r="L215" i="3"/>
  <c r="I215" i="3"/>
  <c r="F215" i="3"/>
  <c r="O214" i="3"/>
  <c r="L214" i="3"/>
  <c r="I214" i="3"/>
  <c r="F214" i="3"/>
  <c r="O213" i="3"/>
  <c r="L213" i="3"/>
  <c r="I213" i="3"/>
  <c r="F213" i="3"/>
  <c r="O212" i="3"/>
  <c r="L212" i="3"/>
  <c r="I212" i="3"/>
  <c r="F212" i="3"/>
  <c r="O211" i="3"/>
  <c r="L211" i="3"/>
  <c r="I211" i="3"/>
  <c r="F211" i="3"/>
  <c r="O210" i="3"/>
  <c r="L210" i="3"/>
  <c r="I210" i="3"/>
  <c r="F210" i="3"/>
  <c r="O209" i="3"/>
  <c r="L209" i="3"/>
  <c r="I209" i="3"/>
  <c r="F209" i="3"/>
  <c r="N208" i="3"/>
  <c r="M208" i="3"/>
  <c r="K208" i="3"/>
  <c r="J208" i="3"/>
  <c r="J207" i="3" s="1"/>
  <c r="H208" i="3"/>
  <c r="G208" i="3"/>
  <c r="E208" i="3"/>
  <c r="E207" i="3" s="1"/>
  <c r="D208" i="3"/>
  <c r="O206" i="3"/>
  <c r="L206" i="3"/>
  <c r="I206" i="3"/>
  <c r="F206" i="3"/>
  <c r="O205" i="3"/>
  <c r="L205" i="3"/>
  <c r="I205" i="3"/>
  <c r="F205" i="3"/>
  <c r="O204" i="3"/>
  <c r="L204" i="3"/>
  <c r="I204" i="3"/>
  <c r="F204" i="3"/>
  <c r="O203" i="3"/>
  <c r="L203" i="3"/>
  <c r="I203" i="3"/>
  <c r="F203" i="3"/>
  <c r="O202" i="3"/>
  <c r="L202" i="3"/>
  <c r="I202" i="3"/>
  <c r="F202" i="3"/>
  <c r="N201" i="3"/>
  <c r="N199" i="3" s="1"/>
  <c r="M201" i="3"/>
  <c r="M199" i="3" s="1"/>
  <c r="K201" i="3"/>
  <c r="K199" i="3" s="1"/>
  <c r="J201" i="3"/>
  <c r="H201" i="3"/>
  <c r="H199" i="3" s="1"/>
  <c r="G201" i="3"/>
  <c r="E201" i="3"/>
  <c r="D201" i="3"/>
  <c r="D199" i="3" s="1"/>
  <c r="O200" i="3"/>
  <c r="L200" i="3"/>
  <c r="I200" i="3"/>
  <c r="F200" i="3"/>
  <c r="J199" i="3"/>
  <c r="E199" i="3"/>
  <c r="O196" i="3"/>
  <c r="L196" i="3"/>
  <c r="I196" i="3"/>
  <c r="F196" i="3"/>
  <c r="N195" i="3"/>
  <c r="N194" i="3" s="1"/>
  <c r="M195" i="3"/>
  <c r="M194" i="3" s="1"/>
  <c r="K195" i="3"/>
  <c r="J195" i="3"/>
  <c r="H195" i="3"/>
  <c r="G195" i="3"/>
  <c r="G194" i="3" s="1"/>
  <c r="E195" i="3"/>
  <c r="E194" i="3" s="1"/>
  <c r="D195" i="3"/>
  <c r="F195" i="3" s="1"/>
  <c r="K194" i="3"/>
  <c r="O193" i="3"/>
  <c r="L193" i="3"/>
  <c r="I193" i="3"/>
  <c r="F193" i="3"/>
  <c r="O192" i="3"/>
  <c r="L192" i="3"/>
  <c r="I192" i="3"/>
  <c r="F192" i="3"/>
  <c r="N191" i="3"/>
  <c r="M191" i="3"/>
  <c r="K191" i="3"/>
  <c r="J191" i="3"/>
  <c r="H191" i="3"/>
  <c r="G191" i="3"/>
  <c r="E191" i="3"/>
  <c r="E190" i="3" s="1"/>
  <c r="D191" i="3"/>
  <c r="O189" i="3"/>
  <c r="L189" i="3"/>
  <c r="I189" i="3"/>
  <c r="F189" i="3"/>
  <c r="O188" i="3"/>
  <c r="L188" i="3"/>
  <c r="I188" i="3"/>
  <c r="F188" i="3"/>
  <c r="N187" i="3"/>
  <c r="M187" i="3"/>
  <c r="K187" i="3"/>
  <c r="J187" i="3"/>
  <c r="H187" i="3"/>
  <c r="G187" i="3"/>
  <c r="E187" i="3"/>
  <c r="D187" i="3"/>
  <c r="O186" i="3"/>
  <c r="L186" i="3"/>
  <c r="I186" i="3"/>
  <c r="F186" i="3"/>
  <c r="O185" i="3"/>
  <c r="L185" i="3"/>
  <c r="I185" i="3"/>
  <c r="F185" i="3"/>
  <c r="O184" i="3"/>
  <c r="L184" i="3"/>
  <c r="I184" i="3"/>
  <c r="F184" i="3"/>
  <c r="O183" i="3"/>
  <c r="L183" i="3"/>
  <c r="I183" i="3"/>
  <c r="F183" i="3"/>
  <c r="N182" i="3"/>
  <c r="M182" i="3"/>
  <c r="K182" i="3"/>
  <c r="J182" i="3"/>
  <c r="H182" i="3"/>
  <c r="G182" i="3"/>
  <c r="E182" i="3"/>
  <c r="D182" i="3"/>
  <c r="O181" i="3"/>
  <c r="L181" i="3"/>
  <c r="I181" i="3"/>
  <c r="F181" i="3"/>
  <c r="O180" i="3"/>
  <c r="L180" i="3"/>
  <c r="I180" i="3"/>
  <c r="F180" i="3"/>
  <c r="O179" i="3"/>
  <c r="L179" i="3"/>
  <c r="I179" i="3"/>
  <c r="F179" i="3"/>
  <c r="N178" i="3"/>
  <c r="M178" i="3"/>
  <c r="K178" i="3"/>
  <c r="K177" i="3" s="1"/>
  <c r="J178" i="3"/>
  <c r="J177" i="3" s="1"/>
  <c r="H178" i="3"/>
  <c r="H177" i="3" s="1"/>
  <c r="H176" i="3" s="1"/>
  <c r="G178" i="3"/>
  <c r="G177" i="3" s="1"/>
  <c r="E178" i="3"/>
  <c r="D178" i="3"/>
  <c r="F178" i="3" s="1"/>
  <c r="M177" i="3"/>
  <c r="M176" i="3" s="1"/>
  <c r="O175" i="3"/>
  <c r="L175" i="3"/>
  <c r="I175" i="3"/>
  <c r="F175" i="3"/>
  <c r="O174" i="3"/>
  <c r="L174" i="3"/>
  <c r="I174" i="3"/>
  <c r="F174" i="3"/>
  <c r="O173" i="3"/>
  <c r="L173" i="3"/>
  <c r="I173" i="3"/>
  <c r="F173" i="3"/>
  <c r="O172" i="3"/>
  <c r="L172" i="3"/>
  <c r="I172" i="3"/>
  <c r="F172" i="3"/>
  <c r="O171" i="3"/>
  <c r="L171" i="3"/>
  <c r="I171" i="3"/>
  <c r="F171" i="3"/>
  <c r="O170" i="3"/>
  <c r="L170" i="3"/>
  <c r="I170" i="3"/>
  <c r="F170" i="3"/>
  <c r="N169" i="3"/>
  <c r="N168" i="3" s="1"/>
  <c r="M169" i="3"/>
  <c r="M168" i="3" s="1"/>
  <c r="K169" i="3"/>
  <c r="K168" i="3" s="1"/>
  <c r="J169" i="3"/>
  <c r="H169" i="3"/>
  <c r="H168" i="3" s="1"/>
  <c r="G169" i="3"/>
  <c r="E169" i="3"/>
  <c r="E168" i="3" s="1"/>
  <c r="D169" i="3"/>
  <c r="O167" i="3"/>
  <c r="L167" i="3"/>
  <c r="I167" i="3"/>
  <c r="F167" i="3"/>
  <c r="O166" i="3"/>
  <c r="L166" i="3"/>
  <c r="I166" i="3"/>
  <c r="F166" i="3"/>
  <c r="O165" i="3"/>
  <c r="L165" i="3"/>
  <c r="I165" i="3"/>
  <c r="F165" i="3"/>
  <c r="O164" i="3"/>
  <c r="L164" i="3"/>
  <c r="I164" i="3"/>
  <c r="F164" i="3"/>
  <c r="N163" i="3"/>
  <c r="M163" i="3"/>
  <c r="K163" i="3"/>
  <c r="J163" i="3"/>
  <c r="H163" i="3"/>
  <c r="G163" i="3"/>
  <c r="E163" i="3"/>
  <c r="D163" i="3"/>
  <c r="O162" i="3"/>
  <c r="L162" i="3"/>
  <c r="I162" i="3"/>
  <c r="F162" i="3"/>
  <c r="O161" i="3"/>
  <c r="L161" i="3"/>
  <c r="I161" i="3"/>
  <c r="F161" i="3"/>
  <c r="O160" i="3"/>
  <c r="L160" i="3"/>
  <c r="I160" i="3"/>
  <c r="F160" i="3"/>
  <c r="O159" i="3"/>
  <c r="L159" i="3"/>
  <c r="I159" i="3"/>
  <c r="F159" i="3"/>
  <c r="O158" i="3"/>
  <c r="L158" i="3"/>
  <c r="I158" i="3"/>
  <c r="F158" i="3"/>
  <c r="O157" i="3"/>
  <c r="L157" i="3"/>
  <c r="I157" i="3"/>
  <c r="F157" i="3"/>
  <c r="O156" i="3"/>
  <c r="L156" i="3"/>
  <c r="I156" i="3"/>
  <c r="F156" i="3"/>
  <c r="O155" i="3"/>
  <c r="L155" i="3"/>
  <c r="I155" i="3"/>
  <c r="F155" i="3"/>
  <c r="N154" i="3"/>
  <c r="M154" i="3"/>
  <c r="K154" i="3"/>
  <c r="J154" i="3"/>
  <c r="H154" i="3"/>
  <c r="G154" i="3"/>
  <c r="E154" i="3"/>
  <c r="D154" i="3"/>
  <c r="O153" i="3"/>
  <c r="L153" i="3"/>
  <c r="I153" i="3"/>
  <c r="F153" i="3"/>
  <c r="O152" i="3"/>
  <c r="L152" i="3"/>
  <c r="I152" i="3"/>
  <c r="F152" i="3"/>
  <c r="O151" i="3"/>
  <c r="L151" i="3"/>
  <c r="I151" i="3"/>
  <c r="F151" i="3"/>
  <c r="O150" i="3"/>
  <c r="L150" i="3"/>
  <c r="I150" i="3"/>
  <c r="F150" i="3"/>
  <c r="O149" i="3"/>
  <c r="L149" i="3"/>
  <c r="I149" i="3"/>
  <c r="F149" i="3"/>
  <c r="O148" i="3"/>
  <c r="L148" i="3"/>
  <c r="I148" i="3"/>
  <c r="F148" i="3"/>
  <c r="N147" i="3"/>
  <c r="M147" i="3"/>
  <c r="K147" i="3"/>
  <c r="J147" i="3"/>
  <c r="H147" i="3"/>
  <c r="G147" i="3"/>
  <c r="E147" i="3"/>
  <c r="D147" i="3"/>
  <c r="O146" i="3"/>
  <c r="L146" i="3"/>
  <c r="I146" i="3"/>
  <c r="F146" i="3"/>
  <c r="O145" i="3"/>
  <c r="L145" i="3"/>
  <c r="I145" i="3"/>
  <c r="F145" i="3"/>
  <c r="N144" i="3"/>
  <c r="M144" i="3"/>
  <c r="K144" i="3"/>
  <c r="J144" i="3"/>
  <c r="H144" i="3"/>
  <c r="G144" i="3"/>
  <c r="E144" i="3"/>
  <c r="D144" i="3"/>
  <c r="O143" i="3"/>
  <c r="L143" i="3"/>
  <c r="I143" i="3"/>
  <c r="F143" i="3"/>
  <c r="O142" i="3"/>
  <c r="L142" i="3"/>
  <c r="I142" i="3"/>
  <c r="F142" i="3"/>
  <c r="O141" i="3"/>
  <c r="L141" i="3"/>
  <c r="I141" i="3"/>
  <c r="F141" i="3"/>
  <c r="O140" i="3"/>
  <c r="L140" i="3"/>
  <c r="I140" i="3"/>
  <c r="F140" i="3"/>
  <c r="N139" i="3"/>
  <c r="M139" i="3"/>
  <c r="K139" i="3"/>
  <c r="J139" i="3"/>
  <c r="H139" i="3"/>
  <c r="G139" i="3"/>
  <c r="E139" i="3"/>
  <c r="D139" i="3"/>
  <c r="O138" i="3"/>
  <c r="L138" i="3"/>
  <c r="I138" i="3"/>
  <c r="F138" i="3"/>
  <c r="O137" i="3"/>
  <c r="L137" i="3"/>
  <c r="I137" i="3"/>
  <c r="F137" i="3"/>
  <c r="O136" i="3"/>
  <c r="L136" i="3"/>
  <c r="I136" i="3"/>
  <c r="F136" i="3"/>
  <c r="O135" i="3"/>
  <c r="L135" i="3"/>
  <c r="I135" i="3"/>
  <c r="F135" i="3"/>
  <c r="N134" i="3"/>
  <c r="M134" i="3"/>
  <c r="K134" i="3"/>
  <c r="J134" i="3"/>
  <c r="H134" i="3"/>
  <c r="G134" i="3"/>
  <c r="E134" i="3"/>
  <c r="D134" i="3"/>
  <c r="O132" i="3"/>
  <c r="L132" i="3"/>
  <c r="I132" i="3"/>
  <c r="F132" i="3"/>
  <c r="N131" i="3"/>
  <c r="M131" i="3"/>
  <c r="K131" i="3"/>
  <c r="J131" i="3"/>
  <c r="H131" i="3"/>
  <c r="G131" i="3"/>
  <c r="E131" i="3"/>
  <c r="D131" i="3"/>
  <c r="O130" i="3"/>
  <c r="L130" i="3"/>
  <c r="I130" i="3"/>
  <c r="F130" i="3"/>
  <c r="O129" i="3"/>
  <c r="L129" i="3"/>
  <c r="I129" i="3"/>
  <c r="F129" i="3"/>
  <c r="O128" i="3"/>
  <c r="L128" i="3"/>
  <c r="I128" i="3"/>
  <c r="F128" i="3"/>
  <c r="O127" i="3"/>
  <c r="L127" i="3"/>
  <c r="I127" i="3"/>
  <c r="F127" i="3"/>
  <c r="O126" i="3"/>
  <c r="L126" i="3"/>
  <c r="I126" i="3"/>
  <c r="F126" i="3"/>
  <c r="N125" i="3"/>
  <c r="M125" i="3"/>
  <c r="K125" i="3"/>
  <c r="J125" i="3"/>
  <c r="H125" i="3"/>
  <c r="G125" i="3"/>
  <c r="E125" i="3"/>
  <c r="D125" i="3"/>
  <c r="O124" i="3"/>
  <c r="L124" i="3"/>
  <c r="I124" i="3"/>
  <c r="F124" i="3"/>
  <c r="O123" i="3"/>
  <c r="L123" i="3"/>
  <c r="I123" i="3"/>
  <c r="F123" i="3"/>
  <c r="O122" i="3"/>
  <c r="L122" i="3"/>
  <c r="I122" i="3"/>
  <c r="F122" i="3"/>
  <c r="O121" i="3"/>
  <c r="L121" i="3"/>
  <c r="I121" i="3"/>
  <c r="F121" i="3"/>
  <c r="O120" i="3"/>
  <c r="L120" i="3"/>
  <c r="I120" i="3"/>
  <c r="F120" i="3"/>
  <c r="N119" i="3"/>
  <c r="M119" i="3"/>
  <c r="K119" i="3"/>
  <c r="J119" i="3"/>
  <c r="H119" i="3"/>
  <c r="G119" i="3"/>
  <c r="E119" i="3"/>
  <c r="D119" i="3"/>
  <c r="O118" i="3"/>
  <c r="L118" i="3"/>
  <c r="I118" i="3"/>
  <c r="F118" i="3"/>
  <c r="O117" i="3"/>
  <c r="L117" i="3"/>
  <c r="I117" i="3"/>
  <c r="F117" i="3"/>
  <c r="O116" i="3"/>
  <c r="L116" i="3"/>
  <c r="I116" i="3"/>
  <c r="F116" i="3"/>
  <c r="N115" i="3"/>
  <c r="M115" i="3"/>
  <c r="K115" i="3"/>
  <c r="J115" i="3"/>
  <c r="H115" i="3"/>
  <c r="G115" i="3"/>
  <c r="E115" i="3"/>
  <c r="D115" i="3"/>
  <c r="O114" i="3"/>
  <c r="L114" i="3"/>
  <c r="I114" i="3"/>
  <c r="F114" i="3"/>
  <c r="O113" i="3"/>
  <c r="L113" i="3"/>
  <c r="I113" i="3"/>
  <c r="F113" i="3"/>
  <c r="O112" i="3"/>
  <c r="L112" i="3"/>
  <c r="I112" i="3"/>
  <c r="F112" i="3"/>
  <c r="O111" i="3"/>
  <c r="L111" i="3"/>
  <c r="I111" i="3"/>
  <c r="F111" i="3"/>
  <c r="O110" i="3"/>
  <c r="L110" i="3"/>
  <c r="I110" i="3"/>
  <c r="F110" i="3"/>
  <c r="O109" i="3"/>
  <c r="L109" i="3"/>
  <c r="I109" i="3"/>
  <c r="F109" i="3"/>
  <c r="O108" i="3"/>
  <c r="L108" i="3"/>
  <c r="I108" i="3"/>
  <c r="F108" i="3"/>
  <c r="O107" i="3"/>
  <c r="L107" i="3"/>
  <c r="I107" i="3"/>
  <c r="F107" i="3"/>
  <c r="N106" i="3"/>
  <c r="M106" i="3"/>
  <c r="K106" i="3"/>
  <c r="J106" i="3"/>
  <c r="H106" i="3"/>
  <c r="G106" i="3"/>
  <c r="E106" i="3"/>
  <c r="D106" i="3"/>
  <c r="F106" i="3" s="1"/>
  <c r="O105" i="3"/>
  <c r="L105" i="3"/>
  <c r="I105" i="3"/>
  <c r="F105" i="3"/>
  <c r="O104" i="3"/>
  <c r="L104" i="3"/>
  <c r="I104" i="3"/>
  <c r="F104" i="3"/>
  <c r="O103" i="3"/>
  <c r="L103" i="3"/>
  <c r="I103" i="3"/>
  <c r="F103" i="3"/>
  <c r="O102" i="3"/>
  <c r="L102" i="3"/>
  <c r="I102" i="3"/>
  <c r="F102" i="3"/>
  <c r="O101" i="3"/>
  <c r="L101" i="3"/>
  <c r="I101" i="3"/>
  <c r="F101" i="3"/>
  <c r="O100" i="3"/>
  <c r="L100" i="3"/>
  <c r="I100" i="3"/>
  <c r="F100" i="3"/>
  <c r="O99" i="3"/>
  <c r="L99" i="3"/>
  <c r="I99" i="3"/>
  <c r="D99" i="3"/>
  <c r="F99" i="3" s="1"/>
  <c r="N98" i="3"/>
  <c r="M98" i="3"/>
  <c r="K98" i="3"/>
  <c r="J98" i="3"/>
  <c r="H98" i="3"/>
  <c r="I98" i="3" s="1"/>
  <c r="G98" i="3"/>
  <c r="E98" i="3"/>
  <c r="D98" i="3"/>
  <c r="O97" i="3"/>
  <c r="L97" i="3"/>
  <c r="I97" i="3"/>
  <c r="F97" i="3"/>
  <c r="O96" i="3"/>
  <c r="L96" i="3"/>
  <c r="I96" i="3"/>
  <c r="F96" i="3"/>
  <c r="O95" i="3"/>
  <c r="L95" i="3"/>
  <c r="I95" i="3"/>
  <c r="F95" i="3"/>
  <c r="O94" i="3"/>
  <c r="L94" i="3"/>
  <c r="I94" i="3"/>
  <c r="F94" i="3"/>
  <c r="O93" i="3"/>
  <c r="L93" i="3"/>
  <c r="I93" i="3"/>
  <c r="F93" i="3"/>
  <c r="N92" i="3"/>
  <c r="M92" i="3"/>
  <c r="K92" i="3"/>
  <c r="J92" i="3"/>
  <c r="H92" i="3"/>
  <c r="H86" i="3" s="1"/>
  <c r="G92" i="3"/>
  <c r="E92" i="3"/>
  <c r="D92" i="3"/>
  <c r="O91" i="3"/>
  <c r="L91" i="3"/>
  <c r="I91" i="3"/>
  <c r="F91" i="3"/>
  <c r="O90" i="3"/>
  <c r="L90" i="3"/>
  <c r="I90" i="3"/>
  <c r="F90" i="3"/>
  <c r="O89" i="3"/>
  <c r="L89" i="3"/>
  <c r="I89" i="3"/>
  <c r="F89" i="3"/>
  <c r="O88" i="3"/>
  <c r="L88" i="3"/>
  <c r="I88" i="3"/>
  <c r="F88" i="3"/>
  <c r="C88" i="3"/>
  <c r="N87" i="3"/>
  <c r="M87" i="3"/>
  <c r="K87" i="3"/>
  <c r="J87" i="3"/>
  <c r="H87" i="3"/>
  <c r="G87" i="3"/>
  <c r="E87" i="3"/>
  <c r="D87" i="3"/>
  <c r="O85" i="3"/>
  <c r="L85" i="3"/>
  <c r="I85" i="3"/>
  <c r="F85" i="3"/>
  <c r="O84" i="3"/>
  <c r="L84" i="3"/>
  <c r="I84" i="3"/>
  <c r="F84" i="3"/>
  <c r="N83" i="3"/>
  <c r="M83" i="3"/>
  <c r="K83" i="3"/>
  <c r="J83" i="3"/>
  <c r="H83" i="3"/>
  <c r="G83" i="3"/>
  <c r="E83" i="3"/>
  <c r="D83" i="3"/>
  <c r="O82" i="3"/>
  <c r="L82" i="3"/>
  <c r="I82" i="3"/>
  <c r="F82" i="3"/>
  <c r="O81" i="3"/>
  <c r="L81" i="3"/>
  <c r="I81" i="3"/>
  <c r="F81" i="3"/>
  <c r="N80" i="3"/>
  <c r="N79" i="3" s="1"/>
  <c r="M80" i="3"/>
  <c r="K80" i="3"/>
  <c r="K79" i="3" s="1"/>
  <c r="J80" i="3"/>
  <c r="H80" i="3"/>
  <c r="H79" i="3" s="1"/>
  <c r="G80" i="3"/>
  <c r="E80" i="3"/>
  <c r="E79" i="3" s="1"/>
  <c r="D80" i="3"/>
  <c r="D79" i="3" s="1"/>
  <c r="G79" i="3"/>
  <c r="O77" i="3"/>
  <c r="L77" i="3"/>
  <c r="I77" i="3"/>
  <c r="F77" i="3"/>
  <c r="O76" i="3"/>
  <c r="L76" i="3"/>
  <c r="I76" i="3"/>
  <c r="F76" i="3"/>
  <c r="O75" i="3"/>
  <c r="L75" i="3"/>
  <c r="I75" i="3"/>
  <c r="F75" i="3"/>
  <c r="O74" i="3"/>
  <c r="L74" i="3"/>
  <c r="I74" i="3"/>
  <c r="F74" i="3"/>
  <c r="O73" i="3"/>
  <c r="L73" i="3"/>
  <c r="I73" i="3"/>
  <c r="F73" i="3"/>
  <c r="N72" i="3"/>
  <c r="M72" i="3"/>
  <c r="M70" i="3" s="1"/>
  <c r="K72" i="3"/>
  <c r="K70" i="3" s="1"/>
  <c r="J72" i="3"/>
  <c r="H72" i="3"/>
  <c r="H70" i="3" s="1"/>
  <c r="G72" i="3"/>
  <c r="E72" i="3"/>
  <c r="E70" i="3" s="1"/>
  <c r="D72" i="3"/>
  <c r="D70" i="3" s="1"/>
  <c r="O71" i="3"/>
  <c r="L71" i="3"/>
  <c r="I71" i="3"/>
  <c r="F71" i="3"/>
  <c r="O69" i="3"/>
  <c r="L69" i="3"/>
  <c r="I69" i="3"/>
  <c r="F69" i="3"/>
  <c r="O68" i="3"/>
  <c r="L68" i="3"/>
  <c r="I68" i="3"/>
  <c r="F68" i="3"/>
  <c r="O67" i="3"/>
  <c r="L67" i="3"/>
  <c r="I67" i="3"/>
  <c r="F67" i="3"/>
  <c r="O66" i="3"/>
  <c r="L66" i="3"/>
  <c r="I66" i="3"/>
  <c r="F66" i="3"/>
  <c r="O65" i="3"/>
  <c r="L65" i="3"/>
  <c r="I65" i="3"/>
  <c r="F65" i="3"/>
  <c r="O64" i="3"/>
  <c r="L64" i="3"/>
  <c r="I64" i="3"/>
  <c r="F64" i="3"/>
  <c r="O63" i="3"/>
  <c r="L63" i="3"/>
  <c r="I63" i="3"/>
  <c r="F63" i="3"/>
  <c r="O62" i="3"/>
  <c r="L62" i="3"/>
  <c r="I62" i="3"/>
  <c r="F62" i="3"/>
  <c r="N61" i="3"/>
  <c r="M61" i="3"/>
  <c r="K61" i="3"/>
  <c r="J61" i="3"/>
  <c r="L61" i="3" s="1"/>
  <c r="H61" i="3"/>
  <c r="G61" i="3"/>
  <c r="E61" i="3"/>
  <c r="D61" i="3"/>
  <c r="O60" i="3"/>
  <c r="L60" i="3"/>
  <c r="I60" i="3"/>
  <c r="F60" i="3"/>
  <c r="O59" i="3"/>
  <c r="L59" i="3"/>
  <c r="I59" i="3"/>
  <c r="F59" i="3"/>
  <c r="N58" i="3"/>
  <c r="M58" i="3"/>
  <c r="K58" i="3"/>
  <c r="K57" i="3" s="1"/>
  <c r="J58" i="3"/>
  <c r="J57" i="3" s="1"/>
  <c r="H58" i="3"/>
  <c r="G58" i="3"/>
  <c r="G57" i="3" s="1"/>
  <c r="E58" i="3"/>
  <c r="D58" i="3"/>
  <c r="H57" i="3"/>
  <c r="O50" i="3"/>
  <c r="C50" i="3" s="1"/>
  <c r="O49" i="3"/>
  <c r="C49" i="3" s="1"/>
  <c r="N48" i="3"/>
  <c r="M48" i="3"/>
  <c r="L47" i="3"/>
  <c r="I47" i="3"/>
  <c r="F47" i="3"/>
  <c r="K46" i="3"/>
  <c r="J46" i="3"/>
  <c r="H46" i="3"/>
  <c r="G46" i="3"/>
  <c r="E46" i="3"/>
  <c r="E24" i="3" s="1"/>
  <c r="D46" i="3"/>
  <c r="F45" i="3"/>
  <c r="C45" i="3" s="1"/>
  <c r="L44" i="3"/>
  <c r="C44" i="3" s="1"/>
  <c r="L43" i="3"/>
  <c r="C43" i="3" s="1"/>
  <c r="L42" i="3"/>
  <c r="C42" i="3" s="1"/>
  <c r="L41" i="3"/>
  <c r="C41" i="3" s="1"/>
  <c r="K40" i="3"/>
  <c r="J40" i="3"/>
  <c r="L39" i="3"/>
  <c r="C39" i="3" s="1"/>
  <c r="L38" i="3"/>
  <c r="C38" i="3" s="1"/>
  <c r="K37" i="3"/>
  <c r="J37" i="3"/>
  <c r="L36" i="3"/>
  <c r="C36" i="3" s="1"/>
  <c r="K35" i="3"/>
  <c r="L35" i="3" s="1"/>
  <c r="C35" i="3" s="1"/>
  <c r="J35" i="3"/>
  <c r="L34" i="3"/>
  <c r="C34" i="3" s="1"/>
  <c r="L33" i="3"/>
  <c r="C33" i="3" s="1"/>
  <c r="L32" i="3"/>
  <c r="C32" i="3" s="1"/>
  <c r="K31" i="3"/>
  <c r="J31" i="3"/>
  <c r="L31" i="3" s="1"/>
  <c r="C31" i="3" s="1"/>
  <c r="J30" i="3"/>
  <c r="F29" i="3"/>
  <c r="C29" i="3" s="1"/>
  <c r="I28" i="3"/>
  <c r="F28" i="3"/>
  <c r="O27" i="3"/>
  <c r="L27" i="3"/>
  <c r="I27" i="3"/>
  <c r="F27" i="3"/>
  <c r="O26" i="3"/>
  <c r="L26" i="3"/>
  <c r="I26" i="3"/>
  <c r="F26" i="3"/>
  <c r="N25" i="3"/>
  <c r="N290" i="3" s="1"/>
  <c r="N289" i="3" s="1"/>
  <c r="M25" i="3"/>
  <c r="M290" i="3" s="1"/>
  <c r="K25" i="3"/>
  <c r="J25" i="3"/>
  <c r="H25" i="3"/>
  <c r="H290" i="3" s="1"/>
  <c r="H289" i="3" s="1"/>
  <c r="G25" i="3"/>
  <c r="G290" i="3" s="1"/>
  <c r="E25" i="3"/>
  <c r="D25" i="3"/>
  <c r="M24" i="3"/>
  <c r="O61" i="3" l="1"/>
  <c r="C60" i="3"/>
  <c r="C158" i="3"/>
  <c r="F187" i="3"/>
  <c r="K190" i="3"/>
  <c r="C26" i="3"/>
  <c r="K56" i="3"/>
  <c r="I119" i="3"/>
  <c r="I125" i="3"/>
  <c r="I131" i="3"/>
  <c r="I139" i="3"/>
  <c r="I147" i="3"/>
  <c r="O154" i="3"/>
  <c r="I208" i="3"/>
  <c r="C225" i="3"/>
  <c r="M207" i="3"/>
  <c r="O207" i="3" s="1"/>
  <c r="O236" i="3"/>
  <c r="I238" i="3"/>
  <c r="O238" i="3"/>
  <c r="I241" i="3"/>
  <c r="L255" i="3"/>
  <c r="C260" i="3"/>
  <c r="M190" i="3"/>
  <c r="O190" i="3" s="1"/>
  <c r="O182" i="3"/>
  <c r="I187" i="3"/>
  <c r="C213" i="3"/>
  <c r="C217" i="3"/>
  <c r="C221" i="3"/>
  <c r="C222" i="3"/>
  <c r="C223" i="3"/>
  <c r="C224" i="3"/>
  <c r="N207" i="3"/>
  <c r="N198" i="3" s="1"/>
  <c r="C268" i="3"/>
  <c r="F278" i="3"/>
  <c r="C280" i="3"/>
  <c r="F282" i="3"/>
  <c r="F92" i="3"/>
  <c r="C110" i="3"/>
  <c r="C114" i="3"/>
  <c r="C118" i="3"/>
  <c r="H133" i="3"/>
  <c r="L169" i="3"/>
  <c r="C174" i="3"/>
  <c r="N190" i="3"/>
  <c r="L208" i="3"/>
  <c r="L238" i="3"/>
  <c r="C264" i="3"/>
  <c r="N261" i="3"/>
  <c r="J290" i="3"/>
  <c r="O72" i="3"/>
  <c r="C103" i="3"/>
  <c r="L37" i="3"/>
  <c r="C37" i="3" s="1"/>
  <c r="F119" i="3"/>
  <c r="C146" i="3"/>
  <c r="L147" i="3"/>
  <c r="C166" i="3"/>
  <c r="C167" i="3"/>
  <c r="E177" i="3"/>
  <c r="E176" i="3" s="1"/>
  <c r="C186" i="3"/>
  <c r="I219" i="3"/>
  <c r="C240" i="3"/>
  <c r="E234" i="3"/>
  <c r="C244" i="3"/>
  <c r="C246" i="3"/>
  <c r="K261" i="3"/>
  <c r="L266" i="3"/>
  <c r="I274" i="3"/>
  <c r="I291" i="3"/>
  <c r="E290" i="3"/>
  <c r="E289" i="3" s="1"/>
  <c r="K290" i="3"/>
  <c r="K289" i="3" s="1"/>
  <c r="L46" i="3"/>
  <c r="F58" i="3"/>
  <c r="C71" i="3"/>
  <c r="F72" i="3"/>
  <c r="C73" i="3"/>
  <c r="I83" i="3"/>
  <c r="L87" i="3"/>
  <c r="L92" i="3"/>
  <c r="L98" i="3"/>
  <c r="C99" i="3"/>
  <c r="C101" i="3"/>
  <c r="C102" i="3"/>
  <c r="O106" i="3"/>
  <c r="L115" i="3"/>
  <c r="C116" i="3"/>
  <c r="C117" i="3"/>
  <c r="N86" i="3"/>
  <c r="C138" i="3"/>
  <c r="L144" i="3"/>
  <c r="C145" i="3"/>
  <c r="F163" i="3"/>
  <c r="C164" i="3"/>
  <c r="J168" i="3"/>
  <c r="L168" i="3" s="1"/>
  <c r="C170" i="3"/>
  <c r="C171" i="3"/>
  <c r="C172" i="3"/>
  <c r="C173" i="3"/>
  <c r="O178" i="3"/>
  <c r="L219" i="3"/>
  <c r="C232" i="3"/>
  <c r="C253" i="3"/>
  <c r="J254" i="3"/>
  <c r="L254" i="3" s="1"/>
  <c r="C256" i="3"/>
  <c r="F266" i="3"/>
  <c r="C267" i="3"/>
  <c r="C292" i="3"/>
  <c r="C294" i="3"/>
  <c r="L40" i="3"/>
  <c r="C40" i="3" s="1"/>
  <c r="O58" i="3"/>
  <c r="C96" i="3"/>
  <c r="F115" i="3"/>
  <c r="C115" i="3" s="1"/>
  <c r="C122" i="3"/>
  <c r="C124" i="3"/>
  <c r="L125" i="3"/>
  <c r="C155" i="3"/>
  <c r="C156" i="3"/>
  <c r="C157" i="3"/>
  <c r="C205" i="3"/>
  <c r="G207" i="3"/>
  <c r="O208" i="3"/>
  <c r="F230" i="3"/>
  <c r="C239" i="3"/>
  <c r="H234" i="3"/>
  <c r="O249" i="3"/>
  <c r="C257" i="3"/>
  <c r="I262" i="3"/>
  <c r="D272" i="3"/>
  <c r="L274" i="3"/>
  <c r="C275" i="3"/>
  <c r="H272" i="3"/>
  <c r="H271" i="3" s="1"/>
  <c r="O291" i="3"/>
  <c r="G24" i="3"/>
  <c r="C47" i="3"/>
  <c r="C64" i="3"/>
  <c r="C68" i="3"/>
  <c r="C81" i="3"/>
  <c r="C82" i="3"/>
  <c r="O87" i="3"/>
  <c r="M86" i="3"/>
  <c r="O86" i="3" s="1"/>
  <c r="O98" i="3"/>
  <c r="C107" i="3"/>
  <c r="C108" i="3"/>
  <c r="C109" i="3"/>
  <c r="I115" i="3"/>
  <c r="O115" i="3"/>
  <c r="C130" i="3"/>
  <c r="E86" i="3"/>
  <c r="N133" i="3"/>
  <c r="I144" i="3"/>
  <c r="O144" i="3"/>
  <c r="F147" i="3"/>
  <c r="C150" i="3"/>
  <c r="C162" i="3"/>
  <c r="O168" i="3"/>
  <c r="C179" i="3"/>
  <c r="C180" i="3"/>
  <c r="C181" i="3"/>
  <c r="O201" i="3"/>
  <c r="C209" i="3"/>
  <c r="C210" i="3"/>
  <c r="C212" i="3"/>
  <c r="I230" i="3"/>
  <c r="O230" i="3"/>
  <c r="F238" i="3"/>
  <c r="C248" i="3"/>
  <c r="C252" i="3"/>
  <c r="G272" i="3"/>
  <c r="G271" i="3" s="1"/>
  <c r="I271" i="3" s="1"/>
  <c r="L278" i="3"/>
  <c r="L282" i="3"/>
  <c r="C283" i="3"/>
  <c r="L25" i="3"/>
  <c r="C27" i="3"/>
  <c r="D290" i="3"/>
  <c r="D289" i="3" s="1"/>
  <c r="K30" i="3"/>
  <c r="L30" i="3" s="1"/>
  <c r="C30" i="3" s="1"/>
  <c r="F46" i="3"/>
  <c r="O48" i="3"/>
  <c r="C48" i="3" s="1"/>
  <c r="D57" i="3"/>
  <c r="L58" i="3"/>
  <c r="C59" i="3"/>
  <c r="I61" i="3"/>
  <c r="L72" i="3"/>
  <c r="C74" i="3"/>
  <c r="C75" i="3"/>
  <c r="C76" i="3"/>
  <c r="O80" i="3"/>
  <c r="M79" i="3"/>
  <c r="O83" i="3"/>
  <c r="K86" i="3"/>
  <c r="I92" i="3"/>
  <c r="G86" i="3"/>
  <c r="I86" i="3" s="1"/>
  <c r="F125" i="3"/>
  <c r="D86" i="3"/>
  <c r="C126" i="3"/>
  <c r="O134" i="3"/>
  <c r="G133" i="3"/>
  <c r="I133" i="3" s="1"/>
  <c r="I169" i="3"/>
  <c r="G168" i="3"/>
  <c r="I168" i="3" s="1"/>
  <c r="N177" i="3"/>
  <c r="O177" i="3" s="1"/>
  <c r="F79" i="3"/>
  <c r="I46" i="3"/>
  <c r="C63" i="3"/>
  <c r="C65" i="3"/>
  <c r="C67" i="3"/>
  <c r="C69" i="3"/>
  <c r="F70" i="3"/>
  <c r="F83" i="3"/>
  <c r="F134" i="3"/>
  <c r="D133" i="3"/>
  <c r="O147" i="3"/>
  <c r="M133" i="3"/>
  <c r="O133" i="3" s="1"/>
  <c r="F182" i="3"/>
  <c r="I191" i="3"/>
  <c r="G190" i="3"/>
  <c r="H56" i="3"/>
  <c r="C28" i="3"/>
  <c r="N57" i="3"/>
  <c r="F61" i="3"/>
  <c r="C61" i="3" s="1"/>
  <c r="C62" i="3"/>
  <c r="C66" i="3"/>
  <c r="F80" i="3"/>
  <c r="E133" i="3"/>
  <c r="C142" i="3"/>
  <c r="I261" i="3"/>
  <c r="F284" i="3"/>
  <c r="I72" i="3"/>
  <c r="C77" i="3"/>
  <c r="J79" i="3"/>
  <c r="C84" i="3"/>
  <c r="I87" i="3"/>
  <c r="C90" i="3"/>
  <c r="C91" i="3"/>
  <c r="O92" i="3"/>
  <c r="C100" i="3"/>
  <c r="I106" i="3"/>
  <c r="C111" i="3"/>
  <c r="C112" i="3"/>
  <c r="C113" i="3"/>
  <c r="O119" i="3"/>
  <c r="C123" i="3"/>
  <c r="F131" i="3"/>
  <c r="L131" i="3"/>
  <c r="C132" i="3"/>
  <c r="J133" i="3"/>
  <c r="L134" i="3"/>
  <c r="F139" i="3"/>
  <c r="L139" i="3"/>
  <c r="C140" i="3"/>
  <c r="C141" i="3"/>
  <c r="I154" i="3"/>
  <c r="C159" i="3"/>
  <c r="C161" i="3"/>
  <c r="I163" i="3"/>
  <c r="O163" i="3"/>
  <c r="O169" i="3"/>
  <c r="L182" i="3"/>
  <c r="L187" i="3"/>
  <c r="C188" i="3"/>
  <c r="C189" i="3"/>
  <c r="C196" i="3"/>
  <c r="C200" i="3"/>
  <c r="F201" i="3"/>
  <c r="L201" i="3"/>
  <c r="H207" i="3"/>
  <c r="C211" i="3"/>
  <c r="C216" i="3"/>
  <c r="O219" i="3"/>
  <c r="C237" i="3"/>
  <c r="C245" i="3"/>
  <c r="L249" i="3"/>
  <c r="C251" i="3"/>
  <c r="C265" i="3"/>
  <c r="C273" i="3"/>
  <c r="C281" i="3"/>
  <c r="F291" i="3"/>
  <c r="C293" i="3"/>
  <c r="C298" i="3"/>
  <c r="C89" i="3"/>
  <c r="C94" i="3"/>
  <c r="C95" i="3"/>
  <c r="C104" i="3"/>
  <c r="C105" i="3"/>
  <c r="C128" i="3"/>
  <c r="C129" i="3"/>
  <c r="K133" i="3"/>
  <c r="C136" i="3"/>
  <c r="C137" i="3"/>
  <c r="F144" i="3"/>
  <c r="C144" i="3" s="1"/>
  <c r="C148" i="3"/>
  <c r="C149" i="3"/>
  <c r="C160" i="3"/>
  <c r="D168" i="3"/>
  <c r="D78" i="3" s="1"/>
  <c r="C175" i="3"/>
  <c r="C183" i="3"/>
  <c r="C184" i="3"/>
  <c r="C185" i="3"/>
  <c r="C204" i="3"/>
  <c r="C215" i="3"/>
  <c r="L230" i="3"/>
  <c r="C231" i="3"/>
  <c r="C235" i="3"/>
  <c r="F236" i="3"/>
  <c r="C243" i="3"/>
  <c r="F249" i="3"/>
  <c r="C250" i="3"/>
  <c r="O254" i="3"/>
  <c r="C259" i="3"/>
  <c r="J261" i="3"/>
  <c r="L261" i="3" s="1"/>
  <c r="C263" i="3"/>
  <c r="O266" i="3"/>
  <c r="C270" i="3"/>
  <c r="C279" i="3"/>
  <c r="O278" i="3"/>
  <c r="C286" i="3"/>
  <c r="C297" i="3"/>
  <c r="I80" i="3"/>
  <c r="L83" i="3"/>
  <c r="C85" i="3"/>
  <c r="J86" i="3"/>
  <c r="L86" i="3" s="1"/>
  <c r="F87" i="3"/>
  <c r="C93" i="3"/>
  <c r="C97" i="3"/>
  <c r="F98" i="3"/>
  <c r="C98" i="3" s="1"/>
  <c r="L106" i="3"/>
  <c r="L119" i="3"/>
  <c r="C120" i="3"/>
  <c r="C121" i="3"/>
  <c r="O125" i="3"/>
  <c r="C127" i="3"/>
  <c r="O131" i="3"/>
  <c r="I134" i="3"/>
  <c r="C135" i="3"/>
  <c r="O139" i="3"/>
  <c r="C143" i="3"/>
  <c r="C151" i="3"/>
  <c r="C152" i="3"/>
  <c r="C153" i="3"/>
  <c r="F154" i="3"/>
  <c r="L154" i="3"/>
  <c r="L163" i="3"/>
  <c r="C165" i="3"/>
  <c r="D177" i="3"/>
  <c r="L178" i="3"/>
  <c r="I182" i="3"/>
  <c r="O187" i="3"/>
  <c r="F191" i="3"/>
  <c r="C192" i="3"/>
  <c r="D194" i="3"/>
  <c r="D190" i="3" s="1"/>
  <c r="I195" i="3"/>
  <c r="O194" i="3"/>
  <c r="F199" i="3"/>
  <c r="C203" i="3"/>
  <c r="C206" i="3"/>
  <c r="E198" i="3"/>
  <c r="K207" i="3"/>
  <c r="K198" i="3" s="1"/>
  <c r="C220" i="3"/>
  <c r="C229" i="3"/>
  <c r="D234" i="3"/>
  <c r="F241" i="3"/>
  <c r="C242" i="3"/>
  <c r="C247" i="3"/>
  <c r="I249" i="3"/>
  <c r="O255" i="3"/>
  <c r="C258" i="3"/>
  <c r="C269" i="3"/>
  <c r="C277" i="3"/>
  <c r="C285" i="3"/>
  <c r="C295" i="3"/>
  <c r="I57" i="3"/>
  <c r="L57" i="3"/>
  <c r="K24" i="3"/>
  <c r="J70" i="3"/>
  <c r="L70" i="3" s="1"/>
  <c r="N70" i="3"/>
  <c r="O70" i="3" s="1"/>
  <c r="J24" i="3"/>
  <c r="N24" i="3"/>
  <c r="O24" i="3" s="1"/>
  <c r="I25" i="3"/>
  <c r="M289" i="3"/>
  <c r="O289" i="3" s="1"/>
  <c r="O290" i="3"/>
  <c r="E57" i="3"/>
  <c r="E56" i="3" s="1"/>
  <c r="M57" i="3"/>
  <c r="G70" i="3"/>
  <c r="I70" i="3" s="1"/>
  <c r="C125" i="3"/>
  <c r="L177" i="3"/>
  <c r="K176" i="3"/>
  <c r="I58" i="3"/>
  <c r="L79" i="3"/>
  <c r="G176" i="3"/>
  <c r="I176" i="3" s="1"/>
  <c r="I177" i="3"/>
  <c r="F25" i="3"/>
  <c r="L290" i="3"/>
  <c r="J289" i="3"/>
  <c r="D24" i="3"/>
  <c r="H24" i="3"/>
  <c r="I24" i="3" s="1"/>
  <c r="G289" i="3"/>
  <c r="I289" i="3" s="1"/>
  <c r="I290" i="3"/>
  <c r="O25" i="3"/>
  <c r="H78" i="3"/>
  <c r="C182" i="3"/>
  <c r="I79" i="3"/>
  <c r="L80" i="3"/>
  <c r="J176" i="3"/>
  <c r="J194" i="3"/>
  <c r="L194" i="3" s="1"/>
  <c r="L195" i="3"/>
  <c r="O199" i="3"/>
  <c r="C214" i="3"/>
  <c r="C226" i="3"/>
  <c r="C227" i="3"/>
  <c r="C228" i="3"/>
  <c r="K234" i="3"/>
  <c r="K233" i="3" s="1"/>
  <c r="L236" i="3"/>
  <c r="O274" i="3"/>
  <c r="M272" i="3"/>
  <c r="L284" i="3"/>
  <c r="F169" i="3"/>
  <c r="I178" i="3"/>
  <c r="L191" i="3"/>
  <c r="C193" i="3"/>
  <c r="C202" i="3"/>
  <c r="D207" i="3"/>
  <c r="F208" i="3"/>
  <c r="C208" i="3" s="1"/>
  <c r="C218" i="3"/>
  <c r="F219" i="3"/>
  <c r="M234" i="3"/>
  <c r="I236" i="3"/>
  <c r="G234" i="3"/>
  <c r="H254" i="3"/>
  <c r="I255" i="3"/>
  <c r="E261" i="3"/>
  <c r="F261" i="3" s="1"/>
  <c r="F262" i="3"/>
  <c r="I284" i="3"/>
  <c r="O191" i="3"/>
  <c r="O195" i="3"/>
  <c r="I201" i="3"/>
  <c r="G199" i="3"/>
  <c r="O241" i="3"/>
  <c r="N234" i="3"/>
  <c r="D254" i="3"/>
  <c r="F255" i="3"/>
  <c r="E272" i="3"/>
  <c r="E271" i="3" s="1"/>
  <c r="F274" i="3"/>
  <c r="J198" i="3"/>
  <c r="L199" i="3"/>
  <c r="L241" i="3"/>
  <c r="J234" i="3"/>
  <c r="M261" i="3"/>
  <c r="O262" i="3"/>
  <c r="H194" i="3"/>
  <c r="H190" i="3" s="1"/>
  <c r="I190" i="3" s="1"/>
  <c r="J272" i="3"/>
  <c r="M198" i="3" l="1"/>
  <c r="N233" i="3"/>
  <c r="N197" i="3" s="1"/>
  <c r="C119" i="3"/>
  <c r="C282" i="3"/>
  <c r="E233" i="3"/>
  <c r="C238" i="3"/>
  <c r="C278" i="3"/>
  <c r="O261" i="3"/>
  <c r="C261" i="3" s="1"/>
  <c r="L289" i="3"/>
  <c r="C92" i="3"/>
  <c r="F234" i="3"/>
  <c r="C178" i="3"/>
  <c r="K197" i="3"/>
  <c r="C154" i="3"/>
  <c r="C266" i="3"/>
  <c r="J78" i="3"/>
  <c r="C230" i="3"/>
  <c r="C291" i="3"/>
  <c r="C163" i="3"/>
  <c r="N78" i="3"/>
  <c r="C46" i="3"/>
  <c r="F177" i="3"/>
  <c r="C177" i="3" s="1"/>
  <c r="F290" i="3"/>
  <c r="C255" i="3"/>
  <c r="C87" i="3"/>
  <c r="M78" i="3"/>
  <c r="E78" i="3"/>
  <c r="E287" i="3" s="1"/>
  <c r="C236" i="3"/>
  <c r="C80" i="3"/>
  <c r="C58" i="3"/>
  <c r="I207" i="3"/>
  <c r="K78" i="3"/>
  <c r="K55" i="3" s="1"/>
  <c r="K54" i="3" s="1"/>
  <c r="K288" i="3" s="1"/>
  <c r="C284" i="3"/>
  <c r="L176" i="3"/>
  <c r="D271" i="3"/>
  <c r="C201" i="3"/>
  <c r="I272" i="3"/>
  <c r="C219" i="3"/>
  <c r="C169" i="3"/>
  <c r="O79" i="3"/>
  <c r="C79" i="3" s="1"/>
  <c r="C134" i="3"/>
  <c r="C83" i="3"/>
  <c r="L133" i="3"/>
  <c r="C187" i="3"/>
  <c r="C72" i="3"/>
  <c r="N176" i="3"/>
  <c r="O176" i="3" s="1"/>
  <c r="C147" i="3"/>
  <c r="F190" i="3"/>
  <c r="I194" i="3"/>
  <c r="C262" i="3"/>
  <c r="K287" i="3"/>
  <c r="F57" i="3"/>
  <c r="N56" i="3"/>
  <c r="C139" i="3"/>
  <c r="F289" i="3"/>
  <c r="D176" i="3"/>
  <c r="C131" i="3"/>
  <c r="F86" i="3"/>
  <c r="C86" i="3" s="1"/>
  <c r="C241" i="3"/>
  <c r="E197" i="3"/>
  <c r="F24" i="3"/>
  <c r="L78" i="3"/>
  <c r="J56" i="3"/>
  <c r="L56" i="3" s="1"/>
  <c r="C249" i="3"/>
  <c r="L207" i="3"/>
  <c r="H198" i="3"/>
  <c r="F133" i="3"/>
  <c r="D56" i="3"/>
  <c r="F207" i="3"/>
  <c r="C207" i="3" s="1"/>
  <c r="C191" i="3"/>
  <c r="C195" i="3"/>
  <c r="L24" i="3"/>
  <c r="C24" i="3" s="1"/>
  <c r="F194" i="3"/>
  <c r="F168" i="3"/>
  <c r="C168" i="3" s="1"/>
  <c r="C106" i="3"/>
  <c r="G78" i="3"/>
  <c r="I78" i="3" s="1"/>
  <c r="C70" i="3"/>
  <c r="M271" i="3"/>
  <c r="O272" i="3"/>
  <c r="L234" i="3"/>
  <c r="J233" i="3"/>
  <c r="L233" i="3" s="1"/>
  <c r="G233" i="3"/>
  <c r="I234" i="3"/>
  <c r="C25" i="3"/>
  <c r="C290" i="3" s="1"/>
  <c r="G56" i="3"/>
  <c r="L198" i="3"/>
  <c r="D233" i="3"/>
  <c r="F254" i="3"/>
  <c r="F272" i="3"/>
  <c r="J190" i="3"/>
  <c r="L190" i="3" s="1"/>
  <c r="J271" i="3"/>
  <c r="L272" i="3"/>
  <c r="M56" i="3"/>
  <c r="O57" i="3"/>
  <c r="O198" i="3"/>
  <c r="D198" i="3"/>
  <c r="C274" i="3"/>
  <c r="I199" i="3"/>
  <c r="C199" i="3" s="1"/>
  <c r="G198" i="3"/>
  <c r="H233" i="3"/>
  <c r="I254" i="3"/>
  <c r="M233" i="3"/>
  <c r="O234" i="3"/>
  <c r="F271" i="3"/>
  <c r="J55" i="3"/>
  <c r="H55" i="3"/>
  <c r="C190" i="3" l="1"/>
  <c r="C133" i="3"/>
  <c r="E54" i="3"/>
  <c r="E53" i="3" s="1"/>
  <c r="O233" i="3"/>
  <c r="F78" i="3"/>
  <c r="E55" i="3"/>
  <c r="C289" i="3"/>
  <c r="O78" i="3"/>
  <c r="C234" i="3"/>
  <c r="K53" i="3"/>
  <c r="C272" i="3"/>
  <c r="N287" i="3"/>
  <c r="C57" i="3"/>
  <c r="N55" i="3"/>
  <c r="N54" i="3" s="1"/>
  <c r="N53" i="3" s="1"/>
  <c r="C194" i="3"/>
  <c r="C78" i="3"/>
  <c r="F176" i="3"/>
  <c r="C176" i="3" s="1"/>
  <c r="D55" i="3"/>
  <c r="F56" i="3"/>
  <c r="G197" i="3"/>
  <c r="I198" i="3"/>
  <c r="M197" i="3"/>
  <c r="O197" i="3" s="1"/>
  <c r="M55" i="3"/>
  <c r="O56" i="3"/>
  <c r="J287" i="3"/>
  <c r="L287" i="3" s="1"/>
  <c r="L271" i="3"/>
  <c r="C254" i="3"/>
  <c r="J197" i="3"/>
  <c r="L197" i="3" s="1"/>
  <c r="I233" i="3"/>
  <c r="G287" i="3"/>
  <c r="L55" i="3"/>
  <c r="E288" i="3"/>
  <c r="H197" i="3"/>
  <c r="H54" i="3" s="1"/>
  <c r="H287" i="3"/>
  <c r="F198" i="3"/>
  <c r="D197" i="3"/>
  <c r="F233" i="3"/>
  <c r="D287" i="3"/>
  <c r="I56" i="3"/>
  <c r="G55" i="3"/>
  <c r="O271" i="3"/>
  <c r="M287" i="3"/>
  <c r="C233" i="3" l="1"/>
  <c r="N288" i="3"/>
  <c r="O287" i="3"/>
  <c r="F55" i="3"/>
  <c r="F287" i="3"/>
  <c r="C271" i="3"/>
  <c r="H288" i="3"/>
  <c r="H53" i="3"/>
  <c r="I197" i="3"/>
  <c r="G54" i="3"/>
  <c r="I55" i="3"/>
  <c r="F197" i="3"/>
  <c r="D54" i="3"/>
  <c r="C56" i="3"/>
  <c r="C198" i="3"/>
  <c r="C287" i="3" s="1"/>
  <c r="J54" i="3"/>
  <c r="M54" i="3"/>
  <c r="O55" i="3"/>
  <c r="I287" i="3"/>
  <c r="G288" i="3" l="1"/>
  <c r="I288" i="3" s="1"/>
  <c r="G53" i="3"/>
  <c r="I53" i="3" s="1"/>
  <c r="I54" i="3"/>
  <c r="O54" i="3"/>
  <c r="M53" i="3"/>
  <c r="O53" i="3" s="1"/>
  <c r="M288" i="3"/>
  <c r="O288" i="3" s="1"/>
  <c r="J53" i="3"/>
  <c r="L53" i="3" s="1"/>
  <c r="L54" i="3"/>
  <c r="J288" i="3"/>
  <c r="L288" i="3" s="1"/>
  <c r="C197" i="3"/>
  <c r="D288" i="3"/>
  <c r="D53" i="3"/>
  <c r="F54" i="3"/>
  <c r="C55" i="3"/>
  <c r="C54" i="3" l="1"/>
  <c r="F53" i="3"/>
  <c r="C53" i="3" s="1"/>
  <c r="F288" i="3"/>
  <c r="C288" i="3" s="1"/>
  <c r="I74" i="2" l="1"/>
  <c r="H74" i="2"/>
  <c r="I73" i="2"/>
  <c r="H73" i="2"/>
  <c r="I72" i="2"/>
  <c r="H72" i="2"/>
  <c r="I71" i="2"/>
  <c r="H71" i="2"/>
  <c r="I70" i="2"/>
  <c r="H70" i="2"/>
  <c r="I69" i="2"/>
  <c r="H69" i="2"/>
  <c r="I68" i="2"/>
  <c r="H68" i="2"/>
  <c r="I67" i="2"/>
  <c r="H67" i="2"/>
  <c r="H66" i="2" s="1"/>
  <c r="H65" i="2" s="1"/>
  <c r="I66" i="2"/>
  <c r="G66" i="2"/>
  <c r="F66" i="2"/>
  <c r="F65" i="2" s="1"/>
  <c r="E66" i="2"/>
  <c r="D66" i="2"/>
  <c r="I65" i="2"/>
  <c r="G65" i="2"/>
  <c r="E65" i="2"/>
  <c r="D65" i="2"/>
  <c r="I59" i="2"/>
  <c r="H59" i="2"/>
  <c r="I58" i="2"/>
  <c r="H58" i="2"/>
  <c r="I57" i="2"/>
  <c r="H57" i="2"/>
  <c r="I56" i="2"/>
  <c r="H56" i="2"/>
  <c r="I54" i="2"/>
  <c r="H54" i="2"/>
  <c r="F54" i="2"/>
  <c r="I53" i="2"/>
  <c r="H53" i="2"/>
  <c r="I52" i="2"/>
  <c r="H52" i="2"/>
  <c r="I50" i="2"/>
  <c r="H50" i="2"/>
  <c r="I49" i="2"/>
  <c r="H49" i="2"/>
  <c r="I48" i="2"/>
  <c r="H48" i="2"/>
  <c r="I47" i="2"/>
  <c r="H47" i="2"/>
  <c r="I46" i="2"/>
  <c r="H46" i="2"/>
  <c r="I45" i="2"/>
  <c r="H45" i="2"/>
  <c r="I44" i="2"/>
  <c r="H44" i="2"/>
  <c r="I43" i="2"/>
  <c r="H43" i="2"/>
  <c r="I42" i="2"/>
  <c r="H42" i="2"/>
  <c r="I41" i="2"/>
  <c r="H41" i="2"/>
  <c r="I39" i="2"/>
  <c r="H39" i="2"/>
  <c r="I38" i="2"/>
  <c r="H38" i="2"/>
  <c r="I37" i="2"/>
  <c r="H37" i="2"/>
  <c r="I35" i="2"/>
  <c r="H35" i="2"/>
  <c r="I34" i="2"/>
  <c r="H34" i="2"/>
  <c r="I33" i="2"/>
  <c r="H33" i="2"/>
  <c r="I32" i="2"/>
  <c r="H32" i="2"/>
  <c r="I31" i="2"/>
  <c r="H31" i="2"/>
  <c r="I30" i="2"/>
  <c r="H30" i="2"/>
  <c r="I29" i="2"/>
  <c r="H29" i="2"/>
  <c r="I28" i="2"/>
  <c r="H28" i="2"/>
  <c r="I27" i="2"/>
  <c r="H27" i="2"/>
  <c r="I26" i="2"/>
  <c r="H26" i="2"/>
  <c r="I25" i="2"/>
  <c r="H25" i="2"/>
  <c r="I24" i="2"/>
  <c r="H24" i="2"/>
  <c r="I22" i="2"/>
  <c r="H22" i="2"/>
  <c r="I21" i="2"/>
  <c r="H21" i="2"/>
  <c r="I20" i="2"/>
  <c r="H20" i="2"/>
  <c r="I19" i="2"/>
  <c r="H19" i="2"/>
  <c r="I18" i="2"/>
  <c r="H18" i="2"/>
  <c r="I16" i="2"/>
  <c r="H16" i="2"/>
  <c r="E16" i="2"/>
  <c r="E14" i="2" s="1"/>
  <c r="H14" i="2"/>
  <c r="G14" i="2"/>
  <c r="D14" i="2"/>
  <c r="I14" i="2" l="1"/>
  <c r="F12" i="1"/>
  <c r="E12" i="1"/>
  <c r="G44" i="1"/>
  <c r="G42" i="1" l="1"/>
  <c r="G43" i="1"/>
  <c r="G25" i="1"/>
  <c r="G41" i="1"/>
  <c r="G23" i="1"/>
  <c r="G14" i="1"/>
  <c r="G40" i="1"/>
  <c r="G26" i="1"/>
  <c r="G12" i="1" s="1"/>
  <c r="E36" i="1"/>
  <c r="E35" i="1"/>
  <c r="G35" i="1" s="1"/>
  <c r="G36" i="1"/>
  <c r="G60" i="1"/>
  <c r="G59" i="1"/>
  <c r="G58" i="1"/>
  <c r="G57" i="1"/>
  <c r="G56" i="1"/>
  <c r="G55" i="1"/>
  <c r="E54" i="1"/>
  <c r="G54" i="1"/>
  <c r="G53" i="1"/>
  <c r="E52" i="1"/>
  <c r="G52" i="1"/>
  <c r="G51" i="1"/>
  <c r="G50" i="1"/>
  <c r="G49" i="1" s="1"/>
  <c r="F49" i="1"/>
  <c r="G39" i="1"/>
  <c r="G38" i="1"/>
  <c r="G37" i="1"/>
  <c r="G34" i="1"/>
  <c r="G33" i="1"/>
  <c r="G32" i="1"/>
  <c r="G31" i="1"/>
  <c r="G30" i="1"/>
  <c r="G29" i="1"/>
  <c r="G28" i="1"/>
  <c r="G27" i="1"/>
  <c r="G24" i="1"/>
  <c r="G22" i="1"/>
  <c r="G21" i="1"/>
  <c r="G20" i="1"/>
  <c r="G19" i="1"/>
  <c r="G18" i="1"/>
  <c r="G17" i="1"/>
  <c r="G16" i="1"/>
  <c r="G15" i="1"/>
  <c r="G13" i="1"/>
  <c r="E49" i="1"/>
</calcChain>
</file>

<file path=xl/sharedStrings.xml><?xml version="1.0" encoding="utf-8"?>
<sst xmlns="http://schemas.openxmlformats.org/spreadsheetml/2006/main" count="17579" uniqueCount="1142">
  <si>
    <t>2015.gada 16.decembra saistošajiem noteikumiem Nr. 47</t>
  </si>
  <si>
    <t>(protokols Nr.22, 3.punkts)</t>
  </si>
  <si>
    <t>Budžeta finansēta institūcija: Jūrmalas pilsētas dome</t>
  </si>
  <si>
    <t>Reģistrācijas Nr.90000056357</t>
  </si>
  <si>
    <t xml:space="preserve">2016.gada budžeta atšifrējums pa programmām </t>
  </si>
  <si>
    <t>Struktūrvienība</t>
  </si>
  <si>
    <t>Stratēģiskās un biznesa plānošanas nodaļa</t>
  </si>
  <si>
    <t>Programma:</t>
  </si>
  <si>
    <t>Pilsētas ekonomiskās attīstības pasākumi</t>
  </si>
  <si>
    <t>Funkcionālās klasifikācijas kods:</t>
  </si>
  <si>
    <t>04.900.</t>
  </si>
  <si>
    <t>Nr.</t>
  </si>
  <si>
    <t>Pasākums/ aktivitāte/ projekts/ pakalpojuma nosaukums/ objekts</t>
  </si>
  <si>
    <t>Ekonomiskās klasifikācijas kodi</t>
  </si>
  <si>
    <t>2016.gada budžets pirms priekšlikumiem</t>
  </si>
  <si>
    <t>Priekšlikumi izmaiņām   (+/-)</t>
  </si>
  <si>
    <t>2016.gada budžets apstiprināts pēc izmaiņām</t>
  </si>
  <si>
    <t>Finanšu līdzekļu nepieciešamības pamatojums, aprēķini, atšifrējumi, ekonomijas vai samazinājuma iemesli</t>
  </si>
  <si>
    <t>Stratēģisko dokumentu kods *</t>
  </si>
  <si>
    <t>KOPĀ</t>
  </si>
  <si>
    <t>Jūrmalas attīstības plānošanas darbi</t>
  </si>
  <si>
    <t>AP P3.1., R3.1.1.</t>
  </si>
  <si>
    <t>Uzņēmējdarbības attīstības veicināšana</t>
  </si>
  <si>
    <t>AP P3.1., R3.1.4.</t>
  </si>
  <si>
    <t>AP P3.7 R3.7.1.</t>
  </si>
  <si>
    <t>KPFI īstenotā projekta ēku monitorēšana (9 izglītības iestāžu ēkas)</t>
  </si>
  <si>
    <t>AP P2.8., R2.8.1.</t>
  </si>
  <si>
    <t>Karjeras attīstības pasākumi</t>
  </si>
  <si>
    <t>AP P3.2., R3.2.3.</t>
  </si>
  <si>
    <t>Enerģētikas rīcības plāna ieviešana</t>
  </si>
  <si>
    <t>AP P2.6., R2.6.2.</t>
  </si>
  <si>
    <t>Starptautiskais festivāls ''Wizard Trophy''</t>
  </si>
  <si>
    <t>AP P3.7., R3.7.3.</t>
  </si>
  <si>
    <t>Projekta ''Baltic Enterpreneurship Laboratories - BELT/Baltijas uzņēmējdarbības'' īstenošana</t>
  </si>
  <si>
    <t>P3.7., R3.7.3.</t>
  </si>
  <si>
    <t>Pasākuma "Vakanču gadatirgus" organizēšana</t>
  </si>
  <si>
    <t>AP P3.7 R3.7.3.</t>
  </si>
  <si>
    <t>Jauniešu iesaistīšana uzņēmējdarbībā</t>
  </si>
  <si>
    <t>Jūrmalas uzņēmējdarbības vides attīstības veicināšanas pasākumu īstenošana</t>
  </si>
  <si>
    <t>Jūrmalas pilsētas uzņēmējdarbības vides un uzņēmumu kataloga elektroniskās platformas izveide</t>
  </si>
  <si>
    <t>Enkurobjekta projekta "Dabas izglītības centrs" Ķemeros satura koncepcijas izstrāde</t>
  </si>
  <si>
    <t>Investīciju piesaistes video materiāla izstrāde</t>
  </si>
  <si>
    <t>AP P3.7., R3.7.1.</t>
  </si>
  <si>
    <t>Tehniski ekonomiskā pamatojuma izstrāde Dzintaru koncertzāles lielās zāles rekonstrukcijai</t>
  </si>
  <si>
    <t>AP P1.1., R1.1.2.</t>
  </si>
  <si>
    <t>Jūrmalas pilsētas investīciju objektu vizualizāciju izstrāde</t>
  </si>
  <si>
    <t>AP P3.7., R3.7.2.</t>
  </si>
  <si>
    <t>Sabiedriskā transporta organizēšanas pasākumi</t>
  </si>
  <si>
    <t>04.510.</t>
  </si>
  <si>
    <t>Braukšanas maksas atlaides un zaudējumu kompensēšana Jūrmalas pilsētas maršrutu tīkla pilsētas nozīmes maršrutos</t>
  </si>
  <si>
    <t>AP P2.3., R2.3.2.</t>
  </si>
  <si>
    <t>Produktu subsīdijas komersantiem sabiedriskā transporta pakalpojumu nodrošināšanai</t>
  </si>
  <si>
    <t>Audits (SIA "Autobusu parks Jūrmala-SV")</t>
  </si>
  <si>
    <t>Licenču kartiņu pasūtīšana</t>
  </si>
  <si>
    <t>Jūrmalas Karšu sistēmas izstrāde</t>
  </si>
  <si>
    <t>AP M3, Nr.9</t>
  </si>
  <si>
    <t>Sabiedriskā transporta sarakstu aplikācijas  izstrāde lietošanai mobilajos tālruņos</t>
  </si>
  <si>
    <t>AP P1.9., R1.9.2.</t>
  </si>
  <si>
    <t>Karšu shēmas un kustību sarakstu izstrāde</t>
  </si>
  <si>
    <t xml:space="preserve">Uzraudzība, monitorings, kontrole, maršrutu,stāvvietu, pieturvietu apsekošana. </t>
  </si>
  <si>
    <t>Pieturvietu marķēšana</t>
  </si>
  <si>
    <t>AP P2.2., R2.2.2.</t>
  </si>
  <si>
    <t>* Informatīvi -</t>
  </si>
  <si>
    <t>Stratēģiskā dokumenta nosaukums,</t>
  </si>
  <si>
    <t>Stratēģiskā dokumenta kodu atšifrējums.</t>
  </si>
  <si>
    <t>Attīstības programma 2014.-2020.gadam</t>
  </si>
  <si>
    <t>P.3.1.</t>
  </si>
  <si>
    <t>Uz nākotni orientēta pilsētas pārvaldība, kas atbalsta pilsonisko iniciatīvu</t>
  </si>
  <si>
    <t>R3.1.1.</t>
  </si>
  <si>
    <t>Pilsētas attīstības plānošana</t>
  </si>
  <si>
    <t>R3.1.2.</t>
  </si>
  <si>
    <t>Pašvaldības pārvaldes kapacitātes celšana</t>
  </si>
  <si>
    <t>R3.1.4.</t>
  </si>
  <si>
    <t>Uzlabota komunikācija ar pilsētas iedzīvotājiem</t>
  </si>
  <si>
    <t>P3.7.</t>
  </si>
  <si>
    <t>Atbalsts uzņēmējdarbības iniciatīvām un uzņēmēju sadarbības veicināšana</t>
  </si>
  <si>
    <t>R3.7.1.</t>
  </si>
  <si>
    <t>Pašvaldības uzņēmējdarbības atbalsta politikas plānošana un attīstība</t>
  </si>
  <si>
    <t>R3.7.2.</t>
  </si>
  <si>
    <t>Vietējās uzņēmējdarbības atbalsta infrastruktūras attīstība</t>
  </si>
  <si>
    <t>R3.7.3.</t>
  </si>
  <si>
    <t>Uzņēmumu izveides, darbības un sadarbības motivācija</t>
  </si>
  <si>
    <t>P2.8.</t>
  </si>
  <si>
    <t>Publiskās telpas labiekārtošana</t>
  </si>
  <si>
    <t>R2.8.1.</t>
  </si>
  <si>
    <t>Publiskās telpas pilnveide</t>
  </si>
  <si>
    <t>P3.2.</t>
  </si>
  <si>
    <t>Kvalitatīva izglītība</t>
  </si>
  <si>
    <t>R3.2.3</t>
  </si>
  <si>
    <t>Vispārizglītojošo skolu izglītības pakalpojumi (saskaņā ar Izglītības attīstības koncepciju 2014.-2020.gadam)</t>
  </si>
  <si>
    <t>P.2.6.</t>
  </si>
  <si>
    <t>Energoapgādes un sakaru attīstība</t>
  </si>
  <si>
    <t>R2.6.2.</t>
  </si>
  <si>
    <t>Racionālas un videi draudzīgas energoapgādes sistēmas attīstība</t>
  </si>
  <si>
    <t>P2.3.</t>
  </si>
  <si>
    <t>Sabiedriskā transporta sistēmas attīstība</t>
  </si>
  <si>
    <t>R2.3.2.</t>
  </si>
  <si>
    <t>Ērtas sabiedriskā transporta infrastruktūras nodrošināšana</t>
  </si>
  <si>
    <t>P1.9.</t>
  </si>
  <si>
    <t>Kūrorta un tikšanās vietas tēla veidošana</t>
  </si>
  <si>
    <t>R1.9.2.</t>
  </si>
  <si>
    <t>Informācijas pieejamības nodrošināšana</t>
  </si>
  <si>
    <t>P.2.2.</t>
  </si>
  <si>
    <t>Marķējumu un informācijas zīmju sistēmas pilnveide</t>
  </si>
  <si>
    <t>R2.2.2.</t>
  </si>
  <si>
    <t>Racionālu un ērtu informācijas zīmju sistēmas izveide</t>
  </si>
  <si>
    <t>P1.1.</t>
  </si>
  <si>
    <t>Kūrortu tiesiskā un plānošanas statusa nostiprināšana</t>
  </si>
  <si>
    <t>R1.1.2.</t>
  </si>
  <si>
    <t>Kūrorta attīstības plānošana</t>
  </si>
  <si>
    <r>
      <rPr>
        <b/>
        <sz val="9"/>
        <rFont val="Times New Roman"/>
        <family val="1"/>
        <charset val="186"/>
      </rPr>
      <t xml:space="preserve">  8.pielikums</t>
    </r>
    <r>
      <rPr>
        <sz val="9"/>
        <rFont val="Times New Roman"/>
        <family val="1"/>
        <charset val="186"/>
      </rPr>
      <t xml:space="preserve"> Jūrmalas pilsētas domes</t>
    </r>
  </si>
  <si>
    <t>Statistikas iepirkšana</t>
  </si>
  <si>
    <t>Energopārvaldības sistēmas izstrāde un ieviešana</t>
  </si>
  <si>
    <t>Festivālu līdzfinansēšana</t>
  </si>
  <si>
    <t>Projektu pieteikumu sagatavošana</t>
  </si>
  <si>
    <t>8.1.</t>
  </si>
  <si>
    <t>Starptautiskais festivāls ''Humor Weekend in Jurmala''</t>
  </si>
  <si>
    <t>Tulkošanas pakalpojumi</t>
  </si>
  <si>
    <t>Telpu noma biznesa inkubatora darbības nodrošināšanai</t>
  </si>
  <si>
    <t>Līdzfinansējums projektam “Baltijas jūras reģiona valstu sadarbības veicināšana- BSR “CULTURABILITY” projekta 2.fāze – Urbānā sociālā iekļaušana &amp; digitālie un spēļošanas rīki tās attīstībai”.</t>
  </si>
  <si>
    <r>
      <rPr>
        <b/>
        <sz val="9"/>
        <rFont val="Times New Roman"/>
        <family val="1"/>
        <charset val="186"/>
      </rPr>
      <t xml:space="preserve"> 5.pielikums</t>
    </r>
    <r>
      <rPr>
        <sz val="9"/>
        <rFont val="Times New Roman"/>
        <family val="1"/>
        <charset val="186"/>
      </rPr>
      <t xml:space="preserve"> Jūrmalas pilsētas domes</t>
    </r>
  </si>
  <si>
    <t>2016.gada budžeta atšifrējums pa programmām un budžeta veidiem</t>
  </si>
  <si>
    <r>
      <t xml:space="preserve">Struktūrvienība: </t>
    </r>
    <r>
      <rPr>
        <b/>
        <i/>
        <sz val="12"/>
        <rFont val="Times New Roman"/>
        <family val="1"/>
        <charset val="186"/>
      </rPr>
      <t>Marketinga un ārējo sakaru pārvaldes Tūrisma nodaļa</t>
    </r>
  </si>
  <si>
    <t>Programma: Tūrisma attīstības nodrošināšanas pasākumi</t>
  </si>
  <si>
    <r>
      <t xml:space="preserve">Funkcionālās klasifikācijas kods: </t>
    </r>
    <r>
      <rPr>
        <b/>
        <sz val="9"/>
        <rFont val="Times New Roman"/>
        <family val="1"/>
        <charset val="186"/>
      </rPr>
      <t>04.730</t>
    </r>
  </si>
  <si>
    <t>2016.gada budžets</t>
  </si>
  <si>
    <t>Priekšlikumi izmaiņām (+/-)</t>
  </si>
  <si>
    <t>pamatbudžets</t>
  </si>
  <si>
    <t>maksas pakalpojumi</t>
  </si>
  <si>
    <t>KOPĀ (EUR)</t>
  </si>
  <si>
    <t>Dalība tūrisma izstādēs un gadatirgos</t>
  </si>
  <si>
    <t>Saskaņā ar Jūrmalas pilsētas kūrorta koncepcijas 2009.-2018.gadam rīcības plāna uzdevumu Nr.3 "Veselības kūrorta tēla mērķtiecīga veidošana rietumvalstīs un turpmāka popularizēšana Baltijā un Eiropā(lpp.57.); Saskaņā ar Kūrorta attīstības programmas 2012.-2016.gadam.3.6. un 4.3. apakšuzdevumiem(programmas 6.un 7.lpp.); Saskaņā ar Jūrmalas pilsēts tūrisma attīstības stratēģijas 2007.-2018.gadam uzdevumu Nr.3. "Pilsētas tēla mērķtiecīga veidošana Rietumos un turpmāka pilnveidošana Baltijā un Austrumos"(stratēģijas 16.-17.lpp.)</t>
  </si>
  <si>
    <t>1.1</t>
  </si>
  <si>
    <t>Dalība tūrisma izstādē Rīgā, Latvijā, Baltour</t>
  </si>
  <si>
    <t>Vizītes</t>
  </si>
  <si>
    <t>Saskaņā ar Jūrmalas pilsētas kūrorta koncepcijas 2009.-2018.gadam rīcības plāna uzdevumu Nr.3 "Vesleības kūrorta tēla mērķtiecīga veidošana rieumvalstīs un turpmāka poularizēšana Baltijā un Eiropā(lpp.57.);Saskaņā ar Jūrmalas pilsēts tūrisma attīstības stratēģijas 2007.-2018.gadam uzdevumu Nr.3. "Pilsētas tēla mērķtiecīga veidošana Rietumos un turpmāka pilnveidošana Baltijā un Austrumos"(stratēģijas 20.lpp.)</t>
  </si>
  <si>
    <t>2.1.</t>
  </si>
  <si>
    <t>Dalība tūrisma darba semināros, dienās, prezentācijās un to rīkošana (Norvēģija, Somija, polija, Zviedrija, Krievija, Ukraina, Baltkrievija, Izraēla u.c.)</t>
  </si>
  <si>
    <t>2.2.</t>
  </si>
  <si>
    <t>Vizītes saistībā ar tūrisma un kūrortjautājumiem</t>
  </si>
  <si>
    <t>Informatīvie materiāli par Jūrmalu</t>
  </si>
  <si>
    <t>Saskaņā ar Jūrmalas pilsētas kūrorta koncepcijas 2009.-2018.gadam rīcības plāna uzdevumu Nr.3 "Veselības kūrorta tēla mērķtiecīga veidošana rietumvalstīs un turpmāka popularizēšana Baltijā un Eiropā(koncepcijas 57.lpp.); Saskaņā ar Jūrmalas pilsēts tūrisma attīstības stratēģijas 2007.-2018.gadam uzdevumu Nr.3. "Pilsētas tēla mērķtiecīga veidošana Rietumos un turpmāka pilnveidošana Baltijā un Austrumos"(stratēģijas 16.-17.lpp.)</t>
  </si>
  <si>
    <t>3.1.</t>
  </si>
  <si>
    <t>Tūrisma brošūra Jūrmala (lv, ru, eng, de, nor, fin, swe, de, lt, ee, it, fr,den)</t>
  </si>
  <si>
    <t>3.2.</t>
  </si>
  <si>
    <t>Info pasākumu bukleti</t>
  </si>
  <si>
    <t>3.3.</t>
  </si>
  <si>
    <t>Veselības tūrisma brošūra (LV, RU, ENG)</t>
  </si>
  <si>
    <t>3.4.</t>
  </si>
  <si>
    <t>Bērnu brošūra (LV, RU)</t>
  </si>
  <si>
    <t>3.5.</t>
  </si>
  <si>
    <t>Velo brošūra (LV, RU, ENG)</t>
  </si>
  <si>
    <t>3.6.</t>
  </si>
  <si>
    <t>Jūrmalas buklets Tallink prāmjiem</t>
  </si>
  <si>
    <t>3.7.</t>
  </si>
  <si>
    <t>Kultūras tūrisma maršruta karte ''Rainis&amp;Aspazija'' (LV)</t>
  </si>
  <si>
    <t>3.8.</t>
  </si>
  <si>
    <t>Jūrmalas kultūras tūrisma vēsturisko rajonu bukleti(LV,ENG)</t>
  </si>
  <si>
    <t>3.9.</t>
  </si>
  <si>
    <t>Darījumu tūrisma brošūra (LV, RU, ENG)</t>
  </si>
  <si>
    <t>3.10.</t>
  </si>
  <si>
    <t>Buklets muzeji Jūrmalā</t>
  </si>
  <si>
    <t>3.11.</t>
  </si>
  <si>
    <t>Jūrmalas kultūras tūrisma karte</t>
  </si>
  <si>
    <t>3.12.</t>
  </si>
  <si>
    <t>Jūrmalas pilsētas galda karodziņu ar statīviem izgatavošana un piegāde</t>
  </si>
  <si>
    <t>Dalības maksa</t>
  </si>
  <si>
    <t>Saskaņā ar Jūrmalas pilsētas kūrorta koncepcijas 2009.-2018.gadam rīcības plāna uzdevumu Nr.1. "Jūrmalas kā kūrortpilsētas attīstības veicināšana"(koncepcijas 56.lpp.); Saskaņā ar Kūrorta attīstības programmas 2012.-2016.gadam.1.2. un 1.4. apakšuzdevumiem(programmas 3.un 4.lpp.); Saskaņā ar Jūrmalas pilsēts tūrisma attīstības stratēģijas 2007.-2018.gadam uzdevumu Nr.1. "Jūrmalas kā kūrorta pilsētas attīstības veicināšana"(stratēģijas 15.lpp.)</t>
  </si>
  <si>
    <t>4.1.</t>
  </si>
  <si>
    <t>Dalība Latvijas kūrortpilsētu asociācijā</t>
  </si>
  <si>
    <t>4.2.</t>
  </si>
  <si>
    <t>Dalība EDEN asociācijā</t>
  </si>
  <si>
    <t>4.3.</t>
  </si>
  <si>
    <t>Dalības maksa ESPA(Eiropas kūrortu asociācija)</t>
  </si>
  <si>
    <t>Pārējie pakalpojumi</t>
  </si>
  <si>
    <t>5.1.</t>
  </si>
  <si>
    <t>www.jurmala.lv tūrisma reklāmas banera izgatavošano, tūrisma reklāmu izvietošana Latvijas, ārvalstu ziņu portālos, radio., vilcienos, lidostās, žurnālos, TV</t>
  </si>
  <si>
    <t>Saskaņā ar Jūrmalas pilsētas kūrorta koncepcijas 2009.-2018.gadam rīcības plāna uzdevumu Nr.3 "Veselības kūrorta tēla mērķtiecīga veidošana rietumvalstīs un turpmāka popularizēšana Baltijā un Eiropā"(koncepcijas 57.lpp.); Saskaņā ar Jūrmalas pilsēts tūrisma attīstības stratēģijas 2007.-2018.gadam uzdevumu Nr.3. "Pilsētas tēla mērķtiecīga veidošana Rietumos un turpmāka pilnveidošana Baltijā un Austrumos"(stratēģijas 16.-17.lpp.)</t>
  </si>
  <si>
    <t>5.2.</t>
  </si>
  <si>
    <t>Tulkojumi</t>
  </si>
  <si>
    <t>5.3.</t>
  </si>
  <si>
    <t>Ārvalstu tūrisma aģentu un žurnālistu, citu delegāciju uzņemšana Jūrmalā</t>
  </si>
  <si>
    <t>Saskaņā ar Jūrmalas pilsētas kūrorta koncepcijas 2009.-2018.gadam rīcības plāna uzdevumu Nr.3 "Veselības kūrorta tēla mērķtiecīga veidošana rietumvalstīs un turpmāka popularizēšana Baltijā un Eiropā"(lpp.57.)</t>
  </si>
  <si>
    <t>5.4.</t>
  </si>
  <si>
    <t>Tūrisma informatīvo ceļa zīmju kājāmgājējiem un autotransportam finansējums, kultūras objektu plāksnes</t>
  </si>
  <si>
    <t>Saskaņā ar Jūrmalas pilsēts tūrisma attīstības stratēģijas 2007.-2018.gadam uzdevumu Nr.4. "Tūrisma objektu un aktivitāšu zonēšana"(stratēģijas 17.lpp.) un Nr.5. "tūrisma infrastruktūras radīšana, uzlabošana un kvalitātes paaugstināšana"(stratēģijas 17.-18.lpp.)</t>
  </si>
  <si>
    <t>5.5.</t>
  </si>
  <si>
    <t>Jaunā gada pasākuma rīkošana Dzintaru mežparkā</t>
  </si>
  <si>
    <t>Saskaņā ar Jūrmalas pilsētas kūrorta koncepcijas 2009.-2018.gadam rīcības plāna uzdevumu Nr.3 "Veselības kūrorta tēla mērķtiecīga veidošana rietumvalstīs un turpmāka popularizēšana Baltijā un Eiropā"(koncepcijas 57.lpp.)</t>
  </si>
  <si>
    <t>5.6.</t>
  </si>
  <si>
    <t>Pētījumi tūrisma jomā</t>
  </si>
  <si>
    <t>Saskaņā ar Jūrmalas pilsētas kūrorta koncepcijas 2009.-2018.gadam rīcības plāna uzdevumu Nr.7 "Ar kūrortu saistītās statistikas apkopošana un kūrorta zinātniski pētnieciskā darba organizēšana"(koncepcijas 60.lpp.); Saskaņā ar Jūrmalas pilsēts tūrisma attīstības stratēģijas 2007.-2018.gadam uzdevumu Nr.12. "Ar tūrismu saistītās statistikas apkopošana un pētījumu veikšana"(stratēģijas 21.lpp.)</t>
  </si>
  <si>
    <t>5.7.</t>
  </si>
  <si>
    <t>Tūrisma statistikas datu sagatavošana</t>
  </si>
  <si>
    <t>5.9.</t>
  </si>
  <si>
    <t>Mākslinieciskā priekšnesuma nodrošinājums Latvijas tūrisma foruma laikā</t>
  </si>
  <si>
    <t>Finansējums ir nepieciešams mākslinieku honorāru izdevumu segšanai</t>
  </si>
  <si>
    <t>Finansējums ir nepieciešams koncertflīģeļa skaņošanas izdevumu segšanai</t>
  </si>
  <si>
    <t xml:space="preserve">Finansējums ir nepieciešams  tehnisko izmaksu segšanai (krēslu montāža/demontāža Mazajā zālē) un AKKA/LAA </t>
  </si>
  <si>
    <t>6.</t>
  </si>
  <si>
    <t>Live Riga</t>
  </si>
  <si>
    <t>6.1.</t>
  </si>
  <si>
    <t>www.jurmala.lv reklāmas banera ievietošana Latvijas ārvalstu tūrisma ziņu portālos, reklāma Live Riga portālā</t>
  </si>
  <si>
    <t>6.2.</t>
  </si>
  <si>
    <t>Jūrmalas reklāma MEET Riga izdevumā</t>
  </si>
  <si>
    <t>7.</t>
  </si>
  <si>
    <t>PVN</t>
  </si>
  <si>
    <t>8.</t>
  </si>
  <si>
    <t>Realizācijas līgumi</t>
  </si>
  <si>
    <t xml:space="preserve"> Projekts: "Jūrmalas kūrortpilsētas dalība ārvalstu tūrisma izstādēs, gadatirgos un konferencēs -2016"</t>
  </si>
  <si>
    <t>Dalības reģistrācijas maksa izstādēs</t>
  </si>
  <si>
    <t>1.2.</t>
  </si>
  <si>
    <t xml:space="preserve">Iekārtu un inventāra noma (stenda laukums un aprīkojums) </t>
  </si>
  <si>
    <t>1.3.</t>
  </si>
  <si>
    <t xml:space="preserve">Pārējie komandējuma izdevumi </t>
  </si>
  <si>
    <t>1.5.</t>
  </si>
  <si>
    <t>Dienas nauda</t>
  </si>
  <si>
    <t>1.6.</t>
  </si>
  <si>
    <t>Bankas komisija</t>
  </si>
  <si>
    <t>1.7.</t>
  </si>
  <si>
    <t>Degvielas izdevumi</t>
  </si>
  <si>
    <t>1.8.</t>
  </si>
  <si>
    <t>Pārējās preces (stenda noformējums)</t>
  </si>
  <si>
    <t>1.9.</t>
  </si>
  <si>
    <t>Atmaksa komersantiem, ostām un speciālajām ekonomiskajām zonām par Eiropas Savienības politiku instrumentu un pārējās ārvalstu finanšu palīdzības projektu (pasākumu) īstenošanu</t>
  </si>
  <si>
    <t>Tāme Nr.04.1.13.</t>
  </si>
  <si>
    <t>IEŅĒMUMU UN IZDEVUMU TĀME 2016.GADAM</t>
  </si>
  <si>
    <t>Budžeta finansēta institūcija</t>
  </si>
  <si>
    <t>Jūrmalas pilsētas dome</t>
  </si>
  <si>
    <t>Reģistrācijas Nr.</t>
  </si>
  <si>
    <t>90000056357</t>
  </si>
  <si>
    <t>Adrese</t>
  </si>
  <si>
    <t>Jomas iela 1/5, Jūrmala, LV-2016</t>
  </si>
  <si>
    <t>Funkcionālās klasifikācijas kods</t>
  </si>
  <si>
    <t>Programma</t>
  </si>
  <si>
    <t>Stratēģiskā dokumenta kods*</t>
  </si>
  <si>
    <t>Konta Nr.</t>
  </si>
  <si>
    <t>pamatbudžetam</t>
  </si>
  <si>
    <t>LV84PARX0002484572001</t>
  </si>
  <si>
    <t>Valsts budžeta transfertiem</t>
  </si>
  <si>
    <t>projektiem</t>
  </si>
  <si>
    <t>maksas pakalpojumiem</t>
  </si>
  <si>
    <t>ziedojumiem, dāvinājumiem</t>
  </si>
  <si>
    <t>Budžeta klasifikācijas                                                         kods</t>
  </si>
  <si>
    <t>Rādītāju nosaukumi</t>
  </si>
  <si>
    <t>Izdevumu tāme 2016.gadam</t>
  </si>
  <si>
    <t>Kopā</t>
  </si>
  <si>
    <t>Pamatbudžets pirms priekšlikumiem</t>
  </si>
  <si>
    <t>Priekšlikumi izmaiņām pamatbudž. (+/-)</t>
  </si>
  <si>
    <t>Pamatbudžets</t>
  </si>
  <si>
    <t>Valsts budžeta transferti (mērķdotācijas) pirms priekšlikumiem</t>
  </si>
  <si>
    <t>Priekšlikumi izmaiņām valsts budž. transferti (mērķdotāc.) (+/-)</t>
  </si>
  <si>
    <t>Valsts budžeta transferti (mērķdotācijas)</t>
  </si>
  <si>
    <t>Maksas pakalpojumi pirms priekšlikumiem</t>
  </si>
  <si>
    <t>Priekšlikumi izmaiņām maksas pakalp. (+/-)</t>
  </si>
  <si>
    <t>Maksas pakalpojumi</t>
  </si>
  <si>
    <t>Ziedojumi, dāvinājumi pirms priekšlikumiem</t>
  </si>
  <si>
    <t>Priekšlikumi izmaiņām ziedoj., dāvināj. (+/-)</t>
  </si>
  <si>
    <t>Ziedojumi, dāvinājumi</t>
  </si>
  <si>
    <t>1</t>
  </si>
  <si>
    <t xml:space="preserve">  I   IEŅĒMUMI</t>
  </si>
  <si>
    <t>Ieņēmumi pavisam kopā, t.sk.:</t>
  </si>
  <si>
    <t>Atlikums gada sākumā, t.sk:</t>
  </si>
  <si>
    <t>F21010000   kasē</t>
  </si>
  <si>
    <t>F22010000 bankā</t>
  </si>
  <si>
    <t>Pašvaldības iestāžu saņemtie transferti no augstākas iestādes</t>
  </si>
  <si>
    <t>X</t>
  </si>
  <si>
    <t>Ieņēmumi no citiem avotiem saskaņā ar noslēgtajiem līgumiem</t>
  </si>
  <si>
    <t>Ieņēmumi no budžeta iestāžu sniegtajiem maksas pakalpojumiem</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</si>
  <si>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</si>
  <si>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</si>
  <si>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</si>
  <si>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</si>
  <si>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</si>
  <si>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</si>
  <si>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</si>
  <si>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nomu</t>
  </si>
  <si>
    <t>Ieņēmumi no kustamā īpašuma iznomāšanas</t>
  </si>
  <si>
    <t>Ieņēmumi par pārējiem budžeta iestāžu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</si>
  <si>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</si>
  <si>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</si>
  <si>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</si>
  <si>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</si>
  <si>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</si>
  <si>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</si>
  <si>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</si>
  <si>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</si>
  <si>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</si>
  <si>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</si>
  <si>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</si>
  <si>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</si>
  <si>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</si>
  <si>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</si>
  <si>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</si>
  <si>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</si>
  <si>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</si>
  <si>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</si>
  <si>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</si>
  <si>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un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</si>
  <si>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</si>
  <si>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</si>
  <si>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</si>
  <si>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</si>
  <si>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</si>
  <si>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</si>
  <si>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</si>
  <si>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</si>
  <si>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 apdroš. obl. iemaksas, sociāla rakstura pabalsti un kompensācijas</t>
  </si>
  <si>
    <t>Darba devēja valsts sociālās apdrošin. obligātās iemaksas</t>
  </si>
  <si>
    <t>Darba devēja pabalsti, kompensācijas un citi maksājumi</t>
  </si>
  <si>
    <t>Darba devēja pabalsti un kompensācijas, no kuriem aprēķina iedzīvotāju ienākuma nodokli un valsts sociālās apdrošināšanas obligātās iemaksas</t>
  </si>
  <si>
    <t>Mācību maksas kompensācija</t>
  </si>
  <si>
    <t>Uzturdevas kompensācija</t>
  </si>
  <si>
    <t>Darba devēja izdevumi veselības, dzīvības un nelaimes gadījumu apdrošināšanai</t>
  </si>
  <si>
    <t>Darba devēja pabalsti un kompensācijas, no kā neaprēķina iedzīvotāju ienākuma nodokli un valsts sociālās apdrošināšanas obligātās iemaksas</t>
  </si>
  <si>
    <t>Preces un pakalpojumi</t>
  </si>
  <si>
    <t>Mācību, darba un dienesta komandējumi, darba braucieni</t>
  </si>
  <si>
    <t>Iekšzemes mācību, darba un dienesta komandējumi, darba braucieni</t>
  </si>
  <si>
    <t>Pārējie komandējumu un darba braucienu izdevumi</t>
  </si>
  <si>
    <t xml:space="preserve">Ārvalstu mācību, darba un dienesta komandējumi, darba braucieni </t>
  </si>
  <si>
    <t>Pakalpojumi</t>
  </si>
  <si>
    <t>Pasta, telefona un citi sakaru pakalpojumi</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</si>
  <si>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</si>
  <si>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</si>
  <si>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</si>
  <si>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</si>
  <si>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</si>
  <si>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apkuri</t>
  </si>
  <si>
    <t>Izdevumi par ūdeni un kanalizāciju</t>
  </si>
  <si>
    <t>Izdevumi par elektroenerģiju</t>
  </si>
  <si>
    <t>Izdevumi par atkritumu savākšanu, izvešanu no apdzīvotām vietām un teritorijām ārpus apdzīvotām vietām un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</si>
  <si>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</si>
  <si>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</si>
  <si>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</si>
  <si>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</si>
  <si>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</si>
  <si>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</si>
  <si>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apmācību pakalpojumiem</t>
  </si>
  <si>
    <t>Bankas komisija, pakalpojumi</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</si>
  <si>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</si>
  <si>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</si>
  <si>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</si>
  <si>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</si>
  <si>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</si>
  <si>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</si>
  <si>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</si>
  <si>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</si>
  <si>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</si>
  <si>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</si>
  <si>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</si>
  <si>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</si>
  <si>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</si>
  <si>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</si>
  <si>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</si>
  <si>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</si>
  <si>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</si>
  <si>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</si>
  <si>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</si>
  <si>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</si>
  <si>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</si>
  <si>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</si>
  <si>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Pašvaldību līdzekļi neparedzētiem gadījumiem</t>
  </si>
  <si>
    <t>Izdevumi juridiskās palīdzības sniedzējiem un zvērinātiem tiesu izpildītājiem</t>
  </si>
  <si>
    <t>Iestādes iekšējo kolektīvo pasākumu organizēšanas izdevumi</t>
  </si>
  <si>
    <t>Pārējie iepriekš neklasificētie pakalpojumu veidi</t>
  </si>
  <si>
    <t>Maksājumi par sniegtajiem finanšu pakalpojumiem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</si>
  <si>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</si>
  <si>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</si>
  <si>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</si>
  <si>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</si>
  <si>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</si>
  <si>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</si>
  <si>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Izdevumi par precēm iestādes administratīvās darbības nodrošināšanai</t>
  </si>
  <si>
    <t>Kurināmais un enerģētiskie  materiāli</t>
  </si>
  <si>
    <t>Kurināmais</t>
  </si>
  <si>
    <t>Degviela</t>
  </si>
  <si>
    <t>Pārējie enerģētiskie materiāli</t>
  </si>
  <si>
    <t>Materiāli un izejvielas palīgražošanai</t>
  </si>
  <si>
    <t>Zāles, ķimikālijas, laboratorijas preces, medicīniskās ierīces, med.instrumenti,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</si>
  <si>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</si>
  <si>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</si>
  <si>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</si>
  <si>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</si>
  <si>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</si>
  <si>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</si>
  <si>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</si>
  <si>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</si>
  <si>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</si>
  <si>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</si>
  <si>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</si>
  <si>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</si>
  <si>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</si>
  <si>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</si>
  <si>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 naudā</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</si>
  <si>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</si>
  <si>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</si>
  <si>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</si>
  <si>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</si>
  <si>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t>
  </si>
  <si>
    <t>Pārējie specifiskas lietošanas materiāli un inventārs</t>
  </si>
  <si>
    <t>Pārējās preces</t>
  </si>
  <si>
    <t>Izdevumi periodikas iegādei</t>
  </si>
  <si>
    <t>Budžeta iestāžu nodokļu, nodevu un naudas sodu maksājumi</t>
  </si>
  <si>
    <t>Budžeta iestāžu nodokļu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</si>
  <si>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</si>
  <si>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</si>
  <si>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</si>
  <si>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</si>
  <si>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Budžeta iestāžu naudas sodu maksājumi</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</si>
  <si>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</si>
  <si>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</si>
  <si>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</si>
  <si>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</si>
  <si>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</si>
  <si>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</si>
  <si>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</si>
  <si>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</si>
  <si>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</si>
  <si>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</si>
  <si>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</si>
  <si>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</si>
  <si>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</si>
  <si>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</si>
  <si>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</si>
  <si>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</si>
  <si>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</si>
  <si>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</si>
  <si>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</si>
  <si>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</si>
  <si>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</si>
  <si>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</si>
  <si>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</si>
  <si>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</si>
  <si>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</si>
  <si>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</si>
  <si>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</si>
  <si>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</si>
  <si>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</si>
  <si>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</si>
  <si>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</si>
  <si>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</si>
  <si>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ēkas un būves</t>
  </si>
  <si>
    <t>Dzīvojamās ēkas</t>
  </si>
  <si>
    <t>Nedzīvojamās ēkas</t>
  </si>
  <si>
    <t>Transporta būves</t>
  </si>
  <si>
    <t>Zeme zem ēkām un būvēm</t>
  </si>
  <si>
    <t>Kultivētā zeme</t>
  </si>
  <si>
    <t>Atpūtai un izklaidei izmantojamā zeme</t>
  </si>
  <si>
    <t>Pārējā zeme</t>
  </si>
  <si>
    <t>Celtnes un 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</si>
  <si>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</si>
  <si>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</si>
  <si>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</si>
  <si>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</si>
  <si>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</si>
  <si>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</si>
  <si>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</si>
  <si>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</si>
  <si>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</si>
  <si>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</si>
  <si>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</si>
  <si>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</si>
  <si>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</si>
  <si>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</si>
  <si>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</si>
  <si>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</si>
  <si>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</si>
  <si>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</si>
  <si>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</si>
  <si>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</si>
  <si>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</si>
  <si>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</si>
  <si>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</si>
  <si>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</si>
  <si>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</si>
  <si>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</si>
  <si>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</si>
  <si>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vienreizējie pabalsti naudā ārkārtas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</si>
  <si>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</si>
  <si>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</si>
  <si>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</si>
  <si>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</si>
  <si>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</si>
  <si>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</si>
  <si>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</si>
  <si>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</si>
  <si>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</si>
  <si>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</si>
  <si>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sociālāpalīdzība iedzīvotājiem natūrā</t>
  </si>
  <si>
    <t>Pabalsti ēdināšanai natūrā</t>
  </si>
  <si>
    <t>Pašvaldības vienreizējie pabalsti natūrā ārkārtas situācijā</t>
  </si>
  <si>
    <t>Sociālās garantijas bāreņiem un audžuģimenēm natūrā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</si>
  <si>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</si>
  <si>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</si>
  <si>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</si>
  <si>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</si>
  <si>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</si>
  <si>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</si>
  <si>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</si>
  <si>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Maksājumi iedzīvotājiem natūrā, naudas balvas, izdevumi pašvaldību brīvprātīgo iniciatīvu izpildei</t>
  </si>
  <si>
    <t>Maksājumi iedzīvotājiem natūrā</t>
  </si>
  <si>
    <t>Naudas balvas</t>
  </si>
  <si>
    <t>Izdevumi brīvprātīgo iniciatīvu izpildei</t>
  </si>
  <si>
    <t>Izsoles nodrošinājuma un citu maksājumu, kas saistīti ar dalību izsolēs, atmaksa</t>
  </si>
  <si>
    <t>Uzturēšanas izdevumu transferti, pašu resursu maksājumi, starptautiskā sadarbība</t>
  </si>
  <si>
    <t>Pašvaldību  uzturēšanas izdevumu transferti</t>
  </si>
  <si>
    <t>Pašvaldību  uzturēšanas izdevumu transferti citām pašvaldībām</t>
  </si>
  <si>
    <t>Pašvaldību uzturēšanas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</si>
  <si>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</si>
  <si>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</si>
  <si>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Pašvaldību uzturēšanas izdevumu transferti padotības iestādēm</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</si>
  <si>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</si>
  <si>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</si>
  <si>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</si>
  <si>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Pašvaldības iemaksa pašvaldību finanšu izlīdzināšanas fondā</t>
  </si>
  <si>
    <t>Starptautiskā sadarbība</t>
  </si>
  <si>
    <t>Pārējie pārskaitījumi ārvalstīm</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</si>
  <si>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</si>
  <si>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</si>
  <si>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</si>
  <si>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</si>
  <si>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</si>
  <si>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</si>
  <si>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</si>
  <si>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</si>
  <si>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</si>
  <si>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</si>
  <si>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</si>
  <si>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</si>
  <si>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</si>
  <si>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</si>
  <si>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</si>
  <si>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</si>
  <si>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</si>
  <si>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</si>
  <si>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</si>
  <si>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</si>
  <si>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</si>
  <si>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</si>
  <si>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</si>
  <si>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</si>
  <si>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</si>
  <si>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</si>
  <si>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</si>
  <si>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</si>
  <si>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*Stratēģiskā dokumenta nosaukums, kodu atšifrējums.</t>
  </si>
  <si>
    <t>Tāme Nr.04.1.12.</t>
  </si>
  <si>
    <t>04.730.</t>
  </si>
  <si>
    <t>Tūrisma attīstības nodrošināšanas pasākumi</t>
  </si>
  <si>
    <t>LV81PARX0002484577002</t>
  </si>
  <si>
    <t>5.8.</t>
  </si>
  <si>
    <t>Tūrisma stenda dizaina attīstība</t>
  </si>
  <si>
    <t>Tāme Nr.09.25.1.</t>
  </si>
  <si>
    <t>Sākumskola "Ābelīte"</t>
  </si>
  <si>
    <t>90009251361</t>
  </si>
  <si>
    <t>Plūdu iela 4a, Jūrmala, LV-2015</t>
  </si>
  <si>
    <t>09.210</t>
  </si>
  <si>
    <t>Iestāžu uzturēšana un vispārējās izglītības nodrošināšana</t>
  </si>
  <si>
    <t>R3.2.3.</t>
  </si>
  <si>
    <t>LV69PARX0002484572077</t>
  </si>
  <si>
    <t>LV69PARX0002484573047</t>
  </si>
  <si>
    <t>LV46PARX0002484577050</t>
  </si>
  <si>
    <t>Veidojas līdzekļu ekonomija, jo nav nepieciešamība tehnisko darbinieku aizvietošanai tik lielā apmērā un nepieciešami līdzekļi bēru pabalsta izmaksai iestādes darbiniekam.</t>
  </si>
  <si>
    <t>Līdzekļi nepieciešami bēru pabalstu izmaksai iestādes darbiniekam.</t>
  </si>
  <si>
    <t>Tāme Nr.01.1.1.</t>
  </si>
  <si>
    <t>01.110.</t>
  </si>
  <si>
    <t>Iestādes uzturēšana</t>
  </si>
  <si>
    <t>LV57PARX0002484572002</t>
  </si>
  <si>
    <t>Nepieciešami papildus naudas līdzekļi pamatojoties uz JPD nolikuma Nr.37 10.p. no 28.09.2016</t>
  </si>
  <si>
    <t>Tāme Nr.01.2.3.</t>
  </si>
  <si>
    <t>Pašvaldības pamatbudžets</t>
  </si>
  <si>
    <t>Jūrmala, Jomas iela 1/5</t>
  </si>
  <si>
    <t>01.890</t>
  </si>
  <si>
    <t>Izdevumi neparedzētiem gadījumiem</t>
  </si>
  <si>
    <t>Pašvaldības budžeta kopējie izdevumu konti</t>
  </si>
  <si>
    <t>Tāme Nr.06.3.1.</t>
  </si>
  <si>
    <t>Jūrmalas kapi</t>
  </si>
  <si>
    <t>90010691331</t>
  </si>
  <si>
    <t>Dubultu prospekts 16, Jūrmala, LV-2015</t>
  </si>
  <si>
    <t>06.600</t>
  </si>
  <si>
    <t>Kapsētu teritoriju apsaimniekošana</t>
  </si>
  <si>
    <t xml:space="preserve"> R2.8.2.</t>
  </si>
  <si>
    <t>LV06PARX0002484572144</t>
  </si>
  <si>
    <t>LV08PARX0002484577055</t>
  </si>
  <si>
    <r>
      <t xml:space="preserve">Ekonomija radusies sakarā ar vakantu amatu (traktortehnikas vadītājs) 570,- x 9 mēn. = 5130,- EUR. No ekonomijas jau grozīti naudas līdzekļi 3990,- EUR apmērā, uz šo brīdī ekonomija vakanta amata dēļ ir 5130 - 3990 = </t>
    </r>
    <r>
      <rPr>
        <b/>
        <sz val="9"/>
        <rFont val="Times New Roman"/>
        <family val="1"/>
        <charset val="186"/>
      </rPr>
      <t>1140,- EUR</t>
    </r>
  </si>
  <si>
    <t>Naudas līdzekļi nepieciešami bēra pabalsta izmaksai, atsaucoties uz likumu "Par iedzīvotāju ienākuma nodokli" 9.panta pirmās daļas 14.punktu</t>
  </si>
  <si>
    <t>Subsīdijas un dotācijas komersantiem, biedrībām un nodibinājumiem, ostām un speciālajām ekonomiskajām zonām Eiropas Savienības politiku instrumentu un pārējās ārvalstu finanšu palīdzības līdzfinansēto projektu un (vai) pasākumu ietvaros</t>
  </si>
  <si>
    <t xml:space="preserve"> R2.8.2. Jūrmalas pilsētas Attīstības programma 2014.–2020.gadam </t>
  </si>
  <si>
    <t>R2.8.2.: Kapsētu un to infrastruktūras labiekārtošana</t>
  </si>
  <si>
    <t>Tāme Nr.01.1.6.</t>
  </si>
  <si>
    <t>01.330.</t>
  </si>
  <si>
    <t>Ar tiesvedības procesiem saistīti izdevumi</t>
  </si>
  <si>
    <t>Finansējums nepieciešams Avārijas darbu veikšanai.</t>
  </si>
  <si>
    <t>Tāme Nr.04.1.9.</t>
  </si>
  <si>
    <t>04.520</t>
  </si>
  <si>
    <t>Ostas būvniecība, atjaunošana un uzlabošana</t>
  </si>
  <si>
    <t>Iepirkums Nr. JPD2016/161. Lēmums par līguma summu EUR 38335.22. 2016.g. EUR 6578.04 (AV)</t>
  </si>
  <si>
    <t>Tāme Nr.06.1.1.</t>
  </si>
  <si>
    <t>06.600.</t>
  </si>
  <si>
    <t>Līdzekļu pārdale</t>
  </si>
  <si>
    <t>Tāme Nr.06.1.7.</t>
  </si>
  <si>
    <t>Publisko teritoriju, ēku un mājokļu būvniecība, atjaunošana un uzlabošana</t>
  </si>
  <si>
    <t>Finansējums nepieciešams LIAA pārbaudes ziņojumā norādīto atkāpju novēršanai Valkas ielā 3, Jūrmalā un atbrīvoto dzīvokļu remontu darbu veikšani.</t>
  </si>
  <si>
    <t>Tāme Nr.08.1.2.</t>
  </si>
  <si>
    <t>08.610.</t>
  </si>
  <si>
    <t>Pamatojoties uz JPD nolikumu Nr.21 no 15.12.2011.</t>
  </si>
  <si>
    <t>Tāme Nr.09.1.4.</t>
  </si>
  <si>
    <t>09.100.</t>
  </si>
  <si>
    <t>Pirmsskolas izglītības iestāžu būvniecība, atjaunošana un uzlabošana</t>
  </si>
  <si>
    <t>Tāme Nr.09.1.6.</t>
  </si>
  <si>
    <t>09.210.</t>
  </si>
  <si>
    <t>Sākumskolu, pamatskolu, vidusskolu būvniecība, atjaunošana un uzlabošana</t>
  </si>
  <si>
    <t>Avārijas remontdarbu veikšanai.</t>
  </si>
  <si>
    <t>Tāme Nr.09.11.1.</t>
  </si>
  <si>
    <t>Jūrmalas pilsētas Mežmalas vidusskola</t>
  </si>
  <si>
    <t>90000051595</t>
  </si>
  <si>
    <t>Rūpniecības iela 13, Jūrmala</t>
  </si>
  <si>
    <t>Iestādes uzturēšana un vispārējās izglītības nodrošināšana</t>
  </si>
  <si>
    <t>R 3.2.1. ; R.3.2.4.</t>
  </si>
  <si>
    <t>LV89PARX0002484572008</t>
  </si>
  <si>
    <t>LV55PARX0002484573008</t>
  </si>
  <si>
    <t>LV16PARX0002484577008</t>
  </si>
  <si>
    <t>Uz EKK1227 -174.00EUR no EKK1145 ekonomijas, jo laika periodā no 2016-09 līdz2016-12 šāda veida piemaksa nav paredzēta</t>
  </si>
  <si>
    <t>No EKK1145-174.00EUR darbinieku veselības, dzīvības apdrošināšanai , jo apdrošināšana 2016.gadam bija plānota 68 darbiniekiem, bet gada laikā palielinājās līdz 70 darbiniekiem.</t>
  </si>
  <si>
    <t>Rīcibas virziens"R3.2.1. Pirmsskolas, pamata un vispārējās izglītības pakalpojumu attīstība"</t>
  </si>
  <si>
    <r>
      <rPr>
        <b/>
        <sz val="9"/>
        <rFont val="Times New Roman"/>
        <family val="1"/>
        <charset val="186"/>
      </rPr>
      <t>4.pielikums</t>
    </r>
    <r>
      <rPr>
        <sz val="9"/>
        <rFont val="Times New Roman"/>
        <family val="1"/>
        <charset val="186"/>
      </rPr>
      <t xml:space="preserve"> Jūrmalas pilsētas domes</t>
    </r>
  </si>
  <si>
    <t>Attīstības pārvaldes Būvniecības projektu vadības nodaļa</t>
  </si>
  <si>
    <t>Administratīvo ēku būvniecība, atjaunošana un uzlabošana</t>
  </si>
  <si>
    <t xml:space="preserve"> 01.110.</t>
  </si>
  <si>
    <t>Domes administratīvo ēku remontdarbi/būvdarbi</t>
  </si>
  <si>
    <t>Glābšanas staciju būvniecība, atjaunošana un uzlabošana</t>
  </si>
  <si>
    <t>03.600.</t>
  </si>
  <si>
    <t>R1.6.2.</t>
  </si>
  <si>
    <t>Jaunķemeru glābšanas stacija</t>
  </si>
  <si>
    <t>Konteinertipa glābšanas staciju projekta izstrāde</t>
  </si>
  <si>
    <t>04.520.</t>
  </si>
  <si>
    <t>R2.4.1.</t>
  </si>
  <si>
    <t>Jūrmalas ostas pārvaldes pakalpojumu centra izveidošana (Straumes iela 1a)</t>
  </si>
  <si>
    <t>Ūdenstūrisma pakalpojumu centra "Majori" izveide</t>
  </si>
  <si>
    <t>Jauno Slokas kapu izbūve un labiekārtošana</t>
  </si>
  <si>
    <t>R2.8.2.</t>
  </si>
  <si>
    <t>Pašvaldības iestādes ''Jūrmalas kapi'' remontdarbi</t>
  </si>
  <si>
    <t>Dubultu kultūras un izglītības centrs Strēlnieku prospektā 30, Jūrmalā (būvdarbi Jūrmalas Centrālā bibiliotēka 1.kārta, Jūrmalas Mūzikas vidusskola 2.kārta)</t>
  </si>
  <si>
    <t>Sabiedriskā centra Valtera prospektā 54 attīstība</t>
  </si>
  <si>
    <t>R1.2.2.</t>
  </si>
  <si>
    <t>Ķemeru parka atjaunošana kā ārstniecības un infrastruktūru papildinošu komponenti Tukuma iela 32a, Tukuma iela 32, Tūristu iela 1, Jūrmala</t>
  </si>
  <si>
    <t>R1.5.2.</t>
  </si>
  <si>
    <t>Dabas izglītības centra izveide Ķemeros, Emīla Dārziņa ielā 28, Jūrmalā</t>
  </si>
  <si>
    <t>R3.3.1.</t>
  </si>
  <si>
    <t>Tūrisma informācijas centra izveide Ķemeru ūdens tornī Tukuma ielā 32, Jūrmalā</t>
  </si>
  <si>
    <t xml:space="preserve">Ķemeru parka Mīlestības saliņa </t>
  </si>
  <si>
    <t>Pasta ēkas atjaunošana Tukuma iela 30, Jūrmala</t>
  </si>
  <si>
    <t>Tirdzniecības nojumes jaunbūve un inženierkomunikāciju izbūve Slokas ielā 3313, Jūrmalā</t>
  </si>
  <si>
    <t>Pašvaldības īpašumā esošo ēku kapitālais remonts</t>
  </si>
  <si>
    <t>Saskaņā ar LIAA pārbaudes ziņojumu - sociālā dzīvojamā māja Valkas ielā 3, Jūrmalā. Atkāpju novēršanas termiņā 30.12.2016.</t>
  </si>
  <si>
    <t>Pašvaldības dzīvojamā fonda remonts</t>
  </si>
  <si>
    <t>Saskaņā ar Dzīvokļu nodaļas sneigto informāciju un SIA "Būvbalsts" iesniegtajām tāmēm par remontiem atbrīvotajos dzīvokļos.</t>
  </si>
  <si>
    <t>R2.9.1.</t>
  </si>
  <si>
    <t>Ēku nojaukšana</t>
  </si>
  <si>
    <t>Majoru muiža Konkordijas ielā 66, Jūrmalā</t>
  </si>
  <si>
    <t>Tūrisma informācijas centrs Lienes ielā 5, Jūrmalā</t>
  </si>
  <si>
    <t>R1.7.1.</t>
  </si>
  <si>
    <t>Ķemeru kapličas atjaunošana</t>
  </si>
  <si>
    <t>Alternatīvās enerģijas laternu uzstādīšana izejās uz pludmali</t>
  </si>
  <si>
    <t>Vieglas konstrukcijas pagaidu nojume zemesgabalā Bāzciems 0112</t>
  </si>
  <si>
    <t>Apsekošana, specifikāciju un tāmju sagatavošana</t>
  </si>
  <si>
    <t>Atpūtu un sportu veicinoši labiekārtošanas pasākumi</t>
  </si>
  <si>
    <t xml:space="preserve"> 08.100.</t>
  </si>
  <si>
    <t xml:space="preserve">Jaunrades parks Kauguros </t>
  </si>
  <si>
    <t>R.1.6.1.</t>
  </si>
  <si>
    <t>Jauniešu mājas un skatu torņa izbūve Jaunrades parkā Kauguros</t>
  </si>
  <si>
    <t>Lielupes ledus halles izbūve</t>
  </si>
  <si>
    <t>Slokas sporta komplekss</t>
  </si>
  <si>
    <t>R.1.6.3.</t>
  </si>
  <si>
    <t>Bibliotēku ēku būvniecība, atjaunošana un uzlabošana</t>
  </si>
  <si>
    <t>08.210.</t>
  </si>
  <si>
    <t>R3.3.2.</t>
  </si>
  <si>
    <t>Bibliotēku remonts</t>
  </si>
  <si>
    <t>Muzeja ēku būvniecība, atjaunošana un uzlabošana</t>
  </si>
  <si>
    <t>08.220.</t>
  </si>
  <si>
    <t>Jūrmalas brīvdabas muzejs Tīklu ielā 1a, Jūrmalā</t>
  </si>
  <si>
    <t>Kultūras centru un namu būvniecība, atjaunošana un uzlabošana</t>
  </si>
  <si>
    <t>08.230.</t>
  </si>
  <si>
    <t>R1.7.2.</t>
  </si>
  <si>
    <t>Jūrmalas Kultūras centra piebūve Jomas ielā 35, Jūrmalā</t>
  </si>
  <si>
    <t>Jūrmalas teātra pārbūve Muižas ielā 7, Jūrmalā</t>
  </si>
  <si>
    <t xml:space="preserve">Kultūras centru remonts </t>
  </si>
  <si>
    <t>Teātra, koncertzāles un estrāžu būvniecība, atjaunošana un uzlabošana</t>
  </si>
  <si>
    <t>08.240.</t>
  </si>
  <si>
    <t xml:space="preserve">Dzintaru koncertzāles Mazās (slēgtās) zāles restaurācija Turaidas ielā 1 </t>
  </si>
  <si>
    <t>Dzintaru koncertzāle</t>
  </si>
  <si>
    <t>Pagaidu žogs Mellužu estrādē</t>
  </si>
  <si>
    <t>Pirmsskolas  izglītības iestāžu būvniecība, atjaunošana un uzlabošana</t>
  </si>
  <si>
    <t>R3.2.1.</t>
  </si>
  <si>
    <t>Avārijas darbi</t>
  </si>
  <si>
    <t>Finansējums ir nepieciešams avārijas darbu izdevumu segšanai</t>
  </si>
  <si>
    <t>Jūrmalas pilsētas pašvaldības pirmsskolas izglītības iestāžu infrastruktūras attīstība</t>
  </si>
  <si>
    <t>Pirmsskolas izglītības iestādes</t>
  </si>
  <si>
    <t>Jūrmalas PII ''Austras koks''</t>
  </si>
  <si>
    <t>Jūrmalas PII ''Bitīte''</t>
  </si>
  <si>
    <t>Jūrmalas PII ''Lācītis''</t>
  </si>
  <si>
    <t>Jūrmalas PII ''Madara''</t>
  </si>
  <si>
    <t>Jūrmalas PII ''Mārīte''</t>
  </si>
  <si>
    <t>Jūrmalas PII ''Namiņš''</t>
  </si>
  <si>
    <t>Jūrmalas PII ''Podziņa''</t>
  </si>
  <si>
    <t>Jūrmalas PII ''Saulīte''</t>
  </si>
  <si>
    <t>Jūrmalas PII ''Zvaniņš''</t>
  </si>
  <si>
    <t>Pirmsskolas  izglītības iestāžu būvdarbi</t>
  </si>
  <si>
    <t xml:space="preserve">Pirmsskolas izglītības pakalpojumu pieejamības uzlabošana Jūrmalas pilsētas rietumu  daļā </t>
  </si>
  <si>
    <t xml:space="preserve">Sākumskolu, pamatskolu, vidusskolu būvniecība, atjaunošana un uzlabošana </t>
  </si>
  <si>
    <t>R3.2.4.</t>
  </si>
  <si>
    <t>Jūrmalas pilsētas pašvaldības izglītības iestāžu infrastruktūras attīstība</t>
  </si>
  <si>
    <t>Vispārējās izglītības iestādes</t>
  </si>
  <si>
    <t>Jūrmalas  sākumskola "Atvase"</t>
  </si>
  <si>
    <t>Jūrmalas sākumskola ''Ābelīte''</t>
  </si>
  <si>
    <t>Jūrmalas sākumskola ''Taurenītis''</t>
  </si>
  <si>
    <t xml:space="preserve">Slokas pamatskola </t>
  </si>
  <si>
    <t>Jūrmalas pilsētas Jaundubultu vidusskola</t>
  </si>
  <si>
    <t>Jūrmalas pilsētas Kauguru vsk.sākumskola</t>
  </si>
  <si>
    <t>Jūrmalas pilsētas Kauguru vidusskola</t>
  </si>
  <si>
    <t>Jūrmalas pilsētas Lielupes vidusskola</t>
  </si>
  <si>
    <t>Ķemeru vidusskola</t>
  </si>
  <si>
    <t>Pumpuru vidusskola</t>
  </si>
  <si>
    <t>Jumta remonts</t>
  </si>
  <si>
    <t xml:space="preserve">Pirmsskolas izglītības pakalpojumu pieejamības uzlabošana Jūrmalas pilsētas austrumu daļā </t>
  </si>
  <si>
    <t>2016.g. finanšu līdzekļi tiks apgūti daļēji (vēl ir jāsamazina par 22 700 euro.</t>
  </si>
  <si>
    <t>Jūrmalas Valsts ģimnāzijas un sākumskolas "Atvase" daudzfunkcionālās sporta halles projektēšana un celtniecība</t>
  </si>
  <si>
    <t>Lielupes vidusskolas ēkas nr.001 rekonstrukcija par internātu, ēkas nr.002 rekonstrukcija saglabājot funkciju un sporta zāles jaunbūve Aizputes ielā 1A, Jūrmalā</t>
  </si>
  <si>
    <t>Ķemeru vidusskolas pārbūve/atjaunošana Tukuma ielā 8/10 (tsk. energoefektivitātes paaugstināšana)</t>
  </si>
  <si>
    <t>Vaivaru pamatskola</t>
  </si>
  <si>
    <t>Jūrmalas Valsts ģimnāzija</t>
  </si>
  <si>
    <t>Majoru vidusskola</t>
  </si>
  <si>
    <t>Interešu profesionālās ievirzes izglītības iestāžu būvniecība, atjaunošana un uzlabošana</t>
  </si>
  <si>
    <t xml:space="preserve"> 09.510.</t>
  </si>
  <si>
    <t>R3.3.3.</t>
  </si>
  <si>
    <t>Peldbaseina ēkas atjaunošana  Rūpniecības ielā 13, Jūrmalā (tsk. energoefektivitātes paaugstināšana)</t>
  </si>
  <si>
    <t>Majoru ledus halle</t>
  </si>
  <si>
    <t>Majoru sporta laukums</t>
  </si>
  <si>
    <t>Sporta nams "Taurenītis"</t>
  </si>
  <si>
    <t>Jūrmalas Mūzikas skola</t>
  </si>
  <si>
    <t>Interešu profesionālās ievirzes izglītības iestādes</t>
  </si>
  <si>
    <t>Sociālo iestāžu, kurās tiek nodrošināta ilgstoša aprūpe gados veciem cilvēkiem, būvniecība, atjaunošana un uzlabošana</t>
  </si>
  <si>
    <t>10.200.</t>
  </si>
  <si>
    <t>R3.5.1.</t>
  </si>
  <si>
    <t>Jūrmalas sociālās aprūpes centrs, Strēlnieku prospektā 38, Jūrmalā</t>
  </si>
  <si>
    <t>Sociālo iestāžu, kurās tiek nodrošināts atbalsts ģimenēm ar bērniem, būvniecība, atjaunošana un uzlabošana</t>
  </si>
  <si>
    <t>10.400.</t>
  </si>
  <si>
    <t>Jūrmalas Dienas centrs bērniem Nometņu ielā 2a, Jūrmalā</t>
  </si>
  <si>
    <t>Pārējo sociālo iestāžu būvniecība, atjaunošana un uzlabošana</t>
  </si>
  <si>
    <t>10.700.</t>
  </si>
  <si>
    <t>Siltummezgla rekonstrukcija pašvaldības aģentūras ''Jūrmalas sociālās aprūpes centrs'' objektā  Dūņu ceļš 2</t>
  </si>
  <si>
    <t>Jūrmalas pilsētas pašvaldības iestāde ''Sprīdītis''</t>
  </si>
  <si>
    <t>* Informatīvi - atbilstoši ar JPD 07.11.2013. lēmumu Nr.625 "Par Jūrmalas pilsētas Attīstības programmas 2014.-2020. gadam apstiprināšanu" apstiprinātās  "Jūrmalas pilsētas attstības progrmamas 2014 -2020.gadam" 2.daļas  "Stratēģiskā daļa un rīcības plāns" 2.sadaļai "Rīcībai plāns"</t>
  </si>
  <si>
    <t>Stratēģiskā dokumenta nosaukums - "Jūrmalas pilsētas attīstības programma 2014.-2020.gadam"</t>
  </si>
  <si>
    <t>Stratēģiskā dokumenta kodu atšifrējums - saskaņā ar "Jūrmalas pilsētas attīstības programma 2014.-2020.gadam" mērķiem M1, M2, M3</t>
  </si>
  <si>
    <t>Tāme Nr.09.17.1.</t>
  </si>
  <si>
    <t>Pirmsskolas izglītības iestāde "Madara"</t>
  </si>
  <si>
    <t>90009249189</t>
  </si>
  <si>
    <t>Tērbatas iela 1, Jūrmala, LV-2011</t>
  </si>
  <si>
    <t>09.100</t>
  </si>
  <si>
    <t>Iestādes uzturēšana un pirmsskolas izglītības nodrošināšana</t>
  </si>
  <si>
    <t>R3.2.1., R3.2.2., 3.2.1.</t>
  </si>
  <si>
    <t>LV05PARX0002484572065</t>
  </si>
  <si>
    <t>LV05PARX0002484573035</t>
  </si>
  <si>
    <t>LV79PARX0002484577038</t>
  </si>
  <si>
    <t>Līdzekļu ekonomija atalgojumam par fiziskajām personām uz tiesiskās attiecības regulējošo dokumentu pamata.</t>
  </si>
  <si>
    <t>Līdzekļi nepieciešami veselības apdrošināšanas rēķinu apmaksai.</t>
  </si>
  <si>
    <t>Tāme Nr.09.26.1.</t>
  </si>
  <si>
    <t>Jūrmalas sākumskola "TAURENĪTIS"</t>
  </si>
  <si>
    <t>90000051699</t>
  </si>
  <si>
    <t>Kļavu iela 29/31, Jūrmala, LV-2015</t>
  </si>
  <si>
    <t>LV67PARX0002484572016</t>
  </si>
  <si>
    <t>LV33PARX0002484573016</t>
  </si>
  <si>
    <t>LV91PARX0002484577016</t>
  </si>
  <si>
    <t>Papildus pašvaldības asignējumi ārkārtas situācijas novēršanai</t>
  </si>
  <si>
    <t>Naudas līdzekļi nepieciešami ārkārtas situācijas noēršanai elektriskā cepamā skapja iegādei, lai nodrošinātu bērnu ēdināšanas pakalpojumu</t>
  </si>
  <si>
    <t>Tāme Nr.09.29.1.</t>
  </si>
  <si>
    <t>Jūrmalas Sporta skola</t>
  </si>
  <si>
    <t>90009249367</t>
  </si>
  <si>
    <t>Nometņu iela 2b, Jūrmala</t>
  </si>
  <si>
    <t>09.510</t>
  </si>
  <si>
    <t>Iestādes uzturēšana, interešu un profesionālās ievirzes izglītības nodrošināšana</t>
  </si>
  <si>
    <t>R.3.2.4.</t>
  </si>
  <si>
    <t>LV96PARX0002484572076</t>
  </si>
  <si>
    <t>LV96PARX0002484573046</t>
  </si>
  <si>
    <t>LV73PARX0002484577049</t>
  </si>
  <si>
    <t>LV10PARX0002484576049</t>
  </si>
  <si>
    <r>
      <t>Atlikums uz 27.10.2016 ir 10615,39 EUR, 2016.gadā atvaļinājuma pabalstam būs nepieciešami naudas līdzekļi 7032,32 EUR apmērā un slimības lapu apmaksai  1500,00 EUR. Ekonomija 10615,39-7032,32-1500,00=</t>
    </r>
    <r>
      <rPr>
        <b/>
        <sz val="9"/>
        <rFont val="Times New Roman"/>
        <family val="1"/>
        <charset val="186"/>
      </rPr>
      <t>2083, EUR</t>
    </r>
    <r>
      <rPr>
        <sz val="9"/>
        <rFont val="Times New Roman"/>
        <family val="1"/>
        <charset val="186"/>
      </rPr>
      <t>, kura radās dēļ neizmaksāta atvaļinājuma pabalsts pārtraucot darba attiecības.</t>
    </r>
  </si>
  <si>
    <r>
      <t xml:space="preserve">Veselības apdrošināšanas rēķinu apmaksai nepieciešamie naudas līdzekļi </t>
    </r>
    <r>
      <rPr>
        <b/>
        <sz val="9"/>
        <rFont val="Times New Roman"/>
        <family val="1"/>
        <charset val="186"/>
      </rPr>
      <t xml:space="preserve">1302,- EUR. </t>
    </r>
    <r>
      <rPr>
        <sz val="9"/>
        <rFont val="Times New Roman"/>
        <family val="1"/>
        <charset val="186"/>
      </rPr>
      <t xml:space="preserve">Plānotie apdrošināšanas izdevumi bija 73 darbiniekiem, bet palielinājies darbinieku skaits par 6, kuriem tiek apmaksāta veselības apdrošināšana 1259,- EUR. 2016.gadā tika segts rēķins par 2015.gadu 43,- EUR apmērā.  </t>
    </r>
  </si>
  <si>
    <t>*Jūrmalas izglītības attīstības koncepcija 2015.-2020.gadam  "Profesionālās ievirzes un interešu izglītības pakalpojumi"</t>
  </si>
  <si>
    <t>Galvenais grāmatvedis</t>
  </si>
  <si>
    <t>Tāme Nr.06.1.5.</t>
  </si>
  <si>
    <t>Pilsētas svētku noformējums</t>
  </si>
  <si>
    <t>Finansējums nepieciešams SIA "Jūrmalas gaisma" pakalpojumu nodrošināšanai (Pilsētplānošanas nodaļas vēstule Nr.14-1/2326 01.11.2016.)</t>
  </si>
  <si>
    <t>Tāme Nr.08.1.10.</t>
  </si>
  <si>
    <t>08.290</t>
  </si>
  <si>
    <t>Pilsētas kultūrvēsturiskā mantojuma saglabāšana</t>
  </si>
  <si>
    <t>LV27TREL980200805300B</t>
  </si>
  <si>
    <t>Finansējums nepieciešams stēlu transportēšanai un uzstādīšanai, gājēju celiņu ierīkošanai (Pilsētplānošanas nodaļas vēstule Nr.14-1/2273 25.10.2016.)</t>
  </si>
  <si>
    <r>
      <rPr>
        <b/>
        <sz val="9"/>
        <rFont val="Times New Roman"/>
        <family val="1"/>
        <charset val="186"/>
      </rPr>
      <t>12.pielikums</t>
    </r>
    <r>
      <rPr>
        <sz val="9"/>
        <rFont val="Times New Roman"/>
        <family val="1"/>
        <charset val="186"/>
      </rPr>
      <t xml:space="preserve"> Jūrmalas pilsētas domes</t>
    </r>
  </si>
  <si>
    <t>2015.gada 16.decembra saistošajiem noteikumiem Nr.47</t>
  </si>
  <si>
    <t>(Protokols Nr.22, 3.punkts)</t>
  </si>
  <si>
    <t>Pilsētplānošanas nodaļa</t>
  </si>
  <si>
    <t>Pilsētas teritorijas labiekārtošanas pasākumi</t>
  </si>
  <si>
    <t>06.200.</t>
  </si>
  <si>
    <t>Teritorijas plānojums un apbūves noteikumi</t>
  </si>
  <si>
    <t>M3:P3.1.          R3.1.1.</t>
  </si>
  <si>
    <t xml:space="preserve">Jauns detāl/lokālplānojums un/vai izpētes darbi </t>
  </si>
  <si>
    <t>Bioloģiskās daudzveidības izpēte detālplānojumu izstrādes nodrošināšanai</t>
  </si>
  <si>
    <t xml:space="preserve">Tematiskais plānojums </t>
  </si>
  <si>
    <t>M2:P2.8.          R2.8.1.</t>
  </si>
  <si>
    <t>Ideju konkursi pilsētas infrastruktūras attīstībai</t>
  </si>
  <si>
    <t>Jūrmalas mūsdienu arhitektūras ceļvedis - karte</t>
  </si>
  <si>
    <t>M1:P1.9.          R1.9.2.</t>
  </si>
  <si>
    <t>Pilsētas dekoratīvā svētku apgaismojuma uzturēšana un atjaunošana</t>
  </si>
  <si>
    <t>Pilsētas svētku noformējuma remonts</t>
  </si>
  <si>
    <t>Ziemassvētku egles (iegāde, uzstādīšana, demontāža)</t>
  </si>
  <si>
    <t>Pilsētas svētku noformējuma koncepcija</t>
  </si>
  <si>
    <t>Ziemassvētku, Lieldienu un Līgo svētku noformējuma izveide, montāža un demontāža</t>
  </si>
  <si>
    <t>Jauna Ziemassvētku noformējuma izveide, montāža un demontāža</t>
  </si>
  <si>
    <t>Valsts svētku noformējuma izveide, montāža un demontāža</t>
  </si>
  <si>
    <t>Ziemassvētku noformējuma konkurss (atzinības raksti, apbalvojumi)</t>
  </si>
  <si>
    <t>M2:P2.10.          R2.10.1.</t>
  </si>
  <si>
    <t>08.290.</t>
  </si>
  <si>
    <t xml:space="preserve"> Līdzfinansējuma nodrošināšanai sabiedriski pieejamu kultūrvēsturiskā mantojuma saglabāšanai objektos, kuros notiek pilsētas nozīmes pasākumi </t>
  </si>
  <si>
    <t>M1:P1.2.          R1.1.2.</t>
  </si>
  <si>
    <t xml:space="preserve">Jūrmalas vēsturisko koka ēku būvdetaļu un dekoratīvo fasāžu apdares elementu apkopojums – izveidojot digitālu katalogu </t>
  </si>
  <si>
    <t xml:space="preserve">Kultūrvēsturisko vērtību iegāde </t>
  </si>
  <si>
    <t xml:space="preserve">Jūrmalas  vēsturisko būvdetaļu pārvietojamās izstādes ekspozīcijas sagatavošana </t>
  </si>
  <si>
    <t>Kapteiņa Zolta piemiņas vietas rekonstrukcija  veltīta Latvijas Republikas simtgadei</t>
  </si>
  <si>
    <t>Lāčplēša kara ordeņa kavalieru piemiņas stēlu uzstādīšana</t>
  </si>
  <si>
    <t>M2: Komunālā un transporta infrastruktūra</t>
  </si>
  <si>
    <t>Stratēģiskā dokumenta nosaukums:</t>
  </si>
  <si>
    <t>Jūrmalas pilsētas attīstības programmu 2014. – 2020.gadam</t>
  </si>
  <si>
    <t>P2.1. Ceļu un ielu kvalitātes uzlabošana, satiksmes drošības uzlabojumi, veloceliņu un gājēju celiņu attīstība</t>
  </si>
  <si>
    <t>Stratēģiskā dokumenta kodu atšifrējums:</t>
  </si>
  <si>
    <t>R2.1.2.: Velotransporta infrastruktūras attīstība</t>
  </si>
  <si>
    <t>P2.8. Publiskās telpas labiekārtošana</t>
  </si>
  <si>
    <t>M1: Kūrorts un tikšanās vieta</t>
  </si>
  <si>
    <t>R2.8.1.: Publiskās telpas pilnveide</t>
  </si>
  <si>
    <t>P1.2. Kūrorta attīstība</t>
  </si>
  <si>
    <t>P2.10. Privātīpašuma sakārtošanas motivācija</t>
  </si>
  <si>
    <t>R1.1.2.: Kūrorta attīstības plānošana</t>
  </si>
  <si>
    <t>R2.10.1.: Privātā īpašuma sakopšanas motivēšana</t>
  </si>
  <si>
    <t>P1.9. Kūrorta un tikšanās vietas tēla veidošana</t>
  </si>
  <si>
    <t>R1.9.2.: Informācijas pieejamības nodrošināšana</t>
  </si>
  <si>
    <t>M3: Sociālā infrastruktūra</t>
  </si>
  <si>
    <t>P3.1. Uz nākotni orientēta pilsētas pārvaldība, kas atbalsta pilsonisko iniciatīvu</t>
  </si>
  <si>
    <t>R3.1.1.: Pilsētas attīstības plānošana</t>
  </si>
  <si>
    <t>Tāme Nr.04.1.7.</t>
  </si>
  <si>
    <t>Ekonomija radusies sakarā ar vakantu amatu (traktortehnikas vadītājs) 570,- x 9 mēn. = 5130,- EUR. No ekonomijas jau grozīti naudas līdzekļi 4204,- EUR apmērā, uz šo brīdī ekonomija vakanta amata dēļ ir 5130 - 4204= 926,- EUR</t>
  </si>
  <si>
    <t>Tāme Nr.09.1.10.</t>
  </si>
  <si>
    <t>09.510.</t>
  </si>
  <si>
    <t>Starpskolu pasākumi, konkursi, sacensības interešu un profesionālās ievirzes izglītības jomā</t>
  </si>
  <si>
    <t>Finansējums ir nepieciešams,  lai nodrošinātu lektora darba samaksu. Lielākā daļa plānotā finansējuma iztērēta kursu nodrošināšanai bērnu tiesību aizsardzības kursiem. Papildus finansējums nepieciešams lektoru darnba apmaksai 19 metodisko apvienību pedagogu apmācības semināriem.</t>
  </si>
  <si>
    <t>Līdzekļi ir nepieciešami autobusa nomai korim no Lielvārdes.</t>
  </si>
  <si>
    <t>Tāme Nr.09.12.1.</t>
  </si>
  <si>
    <t>Jūrmalas Mūzikas vidusskola</t>
  </si>
  <si>
    <t>90000056465</t>
  </si>
  <si>
    <t>Smilšu iela 7, Jūrmala, LV-2015</t>
  </si>
  <si>
    <t>Iestādes uzturēšana, profesionālās ievirzes izglītības nodrošināšana</t>
  </si>
  <si>
    <t>R.3.2.4</t>
  </si>
  <si>
    <t>LV56PARX0002484572020</t>
  </si>
  <si>
    <t>LV22PARX0002484573020</t>
  </si>
  <si>
    <t>LV80PARX0002484577020</t>
  </si>
  <si>
    <t>LV17PARX0002484576020</t>
  </si>
  <si>
    <t>Ekonomija pedagogu algām sakarā ar audzēkņu plūsmu - izstāšanos no skolas . (vidēji 0,438 likmes x 491 x 8 mēn.)</t>
  </si>
  <si>
    <t>Ceļa (vilciens 160,00 EUR)  un viesnīcas izdevumi ( 5d x30 = 150,00 EUR) komandējumam uz Sanktpēterburgu- bērnu jaunatnes sitaminstrumentu izpildītāju konkursā 2016.gada 05.-09.decembrī</t>
  </si>
  <si>
    <t>Mīkstā inventāra iegādei kora tērpu apkaklītēm 35 gab x 6,05 = 211,75 EUR un pūtēju orķestra piespraudēm 35 gab x 8,86 = 310,10 EUR</t>
  </si>
  <si>
    <t>Tāme Nr.09.16.1.</t>
  </si>
  <si>
    <t>Pirmsskolas izglītības iestāde "Lācītis"</t>
  </si>
  <si>
    <t>Tērbatas iela 42, Jūrmala, LV-2016</t>
  </si>
  <si>
    <t>LV37PARX0002484572071</t>
  </si>
  <si>
    <t>LV37PARX0002484573041</t>
  </si>
  <si>
    <t>LV14PARX0002484577044</t>
  </si>
  <si>
    <t>Finansējums ir nepieciešams eksperta pakalpojumu izdevumu segšanai</t>
  </si>
  <si>
    <t>AP M3, Nr.10</t>
  </si>
  <si>
    <r>
      <t xml:space="preserve"> </t>
    </r>
    <r>
      <rPr>
        <b/>
        <sz val="9"/>
        <rFont val="Times New Roman"/>
        <family val="1"/>
        <charset val="186"/>
      </rPr>
      <t xml:space="preserve"> 18.pielikums</t>
    </r>
    <r>
      <rPr>
        <sz val="9"/>
        <rFont val="Times New Roman"/>
        <family val="1"/>
        <charset val="186"/>
      </rPr>
      <t xml:space="preserve"> Jūrmalas pilsētas domes</t>
    </r>
  </si>
  <si>
    <t>Izglītības pārvalde</t>
  </si>
  <si>
    <t xml:space="preserve">Pilsoniskās un patriotiskās  audzināšanas pasākumu cikls </t>
  </si>
  <si>
    <t>1.1.</t>
  </si>
  <si>
    <t>Kapteiņa  P. Zolta piemiņas pasākums un NBS diena Jūrmalā  „Augsim Latvijai!”</t>
  </si>
  <si>
    <t>R.3.2.3.</t>
  </si>
  <si>
    <t>Vidusskolēnu militārās spēles</t>
  </si>
  <si>
    <t>Literārās jaunrades konkurss "Izlaid vēju caur matiem"</t>
  </si>
  <si>
    <t>Kultūrizglītība</t>
  </si>
  <si>
    <t>Konkursi un skates</t>
  </si>
  <si>
    <t>2.1.1.</t>
  </si>
  <si>
    <t>Teātra un literāro uzvedumu skate "Labais!"</t>
  </si>
  <si>
    <t>2.1.2.</t>
  </si>
  <si>
    <t xml:space="preserve">Zēnu koru un 1.- 4. klašu koru skate pilsētā </t>
  </si>
  <si>
    <t>2.1.3.</t>
  </si>
  <si>
    <t>Jaukto koru un 5.-9. klašu koru skate</t>
  </si>
  <si>
    <t>2.1.4.</t>
  </si>
  <si>
    <t>Svētki pirmsskolas vecuma bērniem</t>
  </si>
  <si>
    <t>R.3.2.2.</t>
  </si>
  <si>
    <t>2.1.5.</t>
  </si>
  <si>
    <t>Mazo vokālistu konkurss " Jūrmalas Cālis"</t>
  </si>
  <si>
    <t>2.1.6.</t>
  </si>
  <si>
    <t>Konkurss "Popiela"</t>
  </si>
  <si>
    <t>2.1.7.</t>
  </si>
  <si>
    <t>Vokālās mūzikas konkurss "Balsis"</t>
  </si>
  <si>
    <t>2.1.8.</t>
  </si>
  <si>
    <t>Tautisko deju kolektīvu skate-koncerts</t>
  </si>
  <si>
    <t>2.1.9.</t>
  </si>
  <si>
    <t>Skatuves runas konkurss "Jūras malā"</t>
  </si>
  <si>
    <t>2.1.10.</t>
  </si>
  <si>
    <t xml:space="preserve">Profesora Valtnera konkurss "Pazīsti savu organismu" </t>
  </si>
  <si>
    <t>2.1.11.</t>
  </si>
  <si>
    <t>Kulturoloģijas konkurss „Jūrmalas kultūras kanons”.</t>
  </si>
  <si>
    <t>2.1.12.</t>
  </si>
  <si>
    <t>Vēstures konkurss 6.-8.kl. „Jaunais vēsturnieks”.</t>
  </si>
  <si>
    <t>2.1.13.</t>
  </si>
  <si>
    <t>Konkurss „Pazīsti savu organismu”10.-12.kl.</t>
  </si>
  <si>
    <t>2.1.14.</t>
  </si>
  <si>
    <t>IT konkurss 7.kl.skolēniem</t>
  </si>
  <si>
    <t>R.3.2.1.</t>
  </si>
  <si>
    <t>2.1.15.</t>
  </si>
  <si>
    <t>Vizuālās un vizuāli plastiskās mākslas konkurss-izstāde</t>
  </si>
  <si>
    <t>2.2.1.</t>
  </si>
  <si>
    <t xml:space="preserve">Pedagogu radošās darbības konkurss „Radi. Rādi. Redzi.”  </t>
  </si>
  <si>
    <t>2.3.</t>
  </si>
  <si>
    <t>Pasākumi</t>
  </si>
  <si>
    <t>2.3.1.</t>
  </si>
  <si>
    <t xml:space="preserve">Starptautiskā skolēnu zinātnisko darbu lasījumu konference "Es dzīvoju pie jūras" </t>
  </si>
  <si>
    <t>R 3.2.1.</t>
  </si>
  <si>
    <t>2.3.2.</t>
  </si>
  <si>
    <t>Konference "Bērnu  tiesību aizsardzības stāvoklis Jūrmalā 2015./ 2016.mācību gadā</t>
  </si>
  <si>
    <t>2.3.3.</t>
  </si>
  <si>
    <t xml:space="preserve">Pilsētas Skolēnu bērnu tiesību aizsardzības komisijas dalībnieku diskusija ar Jūrmalas pilsētas domes deputātiem un pašvaldības institūciju vadītājiem </t>
  </si>
  <si>
    <t>2.3.4.</t>
  </si>
  <si>
    <t xml:space="preserve">Ekskursija Pilsētas Skolēnu bērnu tiesību aizsardzības komisijas dalībniekiem </t>
  </si>
  <si>
    <t>2.3.5.</t>
  </si>
  <si>
    <t xml:space="preserve">Starptautiskais konkurss "Rēķini galvā" </t>
  </si>
  <si>
    <t>2.3.6.</t>
  </si>
  <si>
    <t>Krievu val. MA rīkotais pasākums pamatskolām „Meteņi”.</t>
  </si>
  <si>
    <t>2.3.7.</t>
  </si>
  <si>
    <t>Svešvalodu diena</t>
  </si>
  <si>
    <t>2.3.8.</t>
  </si>
  <si>
    <t>Talantīgo Jūrmalas skolēnu  nometne - 3 daļas - 30 bērni</t>
  </si>
  <si>
    <t>2.3.9.</t>
  </si>
  <si>
    <t xml:space="preserve">Līdzfinansējums projekta Diditālā rokasgrāmata - čeļvedis karjeras izglītībā par Jūrmalas pašvaldības teritorijā esošajiem uzņēmumiem </t>
  </si>
  <si>
    <t>R 3.2.6.</t>
  </si>
  <si>
    <t>Bērnu Jauniešu interešu centrs</t>
  </si>
  <si>
    <t>2.3.10.</t>
  </si>
  <si>
    <t>Jauniešu forums Jūrmalā</t>
  </si>
  <si>
    <t>R.3.2.6.</t>
  </si>
  <si>
    <t>2.3.11.</t>
  </si>
  <si>
    <t>Jauniešu diena</t>
  </si>
  <si>
    <t>Mākslas skola</t>
  </si>
  <si>
    <t>2.3.12.</t>
  </si>
  <si>
    <t>Mazās Mākslas dienas , sadarbībā ar Jūrmalas mākslinieku namu un Jūrmalas teātri</t>
  </si>
  <si>
    <t>2.3.13.</t>
  </si>
  <si>
    <t>RUDENS SVĒTKI Kauguros</t>
  </si>
  <si>
    <t>2.3.14.</t>
  </si>
  <si>
    <t>Meistarklases "Mācies"mūžizglītības kontekstā pilsētas interesentiem</t>
  </si>
  <si>
    <t>2.3.15.</t>
  </si>
  <si>
    <t>Ziemassvētku mākslas akcija "Bērnu egle Horna dārzā-Eņģeļi pār Latviju"</t>
  </si>
  <si>
    <t>Sporta skola</t>
  </si>
  <si>
    <t>2.3.16.</t>
  </si>
  <si>
    <t>Skolēnu olimpiādes sacensības spēlē "Tautas bumba"</t>
  </si>
  <si>
    <t>2.3.17.</t>
  </si>
  <si>
    <t>Skolēnu olimpiādes sacensības dambretē un šahā</t>
  </si>
  <si>
    <t>2.3.18.</t>
  </si>
  <si>
    <t xml:space="preserve">Skolēnu olimpiādes sacensības florbolā </t>
  </si>
  <si>
    <t>2.3.19.</t>
  </si>
  <si>
    <t>Skolēnu olimpiādes sacensības volejbolā</t>
  </si>
  <si>
    <t>2.3.20.</t>
  </si>
  <si>
    <t>Skolēnu olimpiādes sacensības vieglatlētikā "Jūrmalas pavasaris 2016"</t>
  </si>
  <si>
    <t>2.3.21.</t>
  </si>
  <si>
    <t>Sporta svētki pirmsskolas vecuma bērniem "Jautrie starti 2016 "</t>
  </si>
  <si>
    <t>2.3.22.</t>
  </si>
  <si>
    <t>Bērnu sporta svētki  "Pirmais solis 2016"</t>
  </si>
  <si>
    <t>2.3.23.</t>
  </si>
  <si>
    <t>Skolēnu olimpiādes sacensības basketbolā</t>
  </si>
  <si>
    <t>2.3.24.</t>
  </si>
  <si>
    <t>Jūrmalas atklātās sacensības vieglatlētikā</t>
  </si>
  <si>
    <t>2.3.25.</t>
  </si>
  <si>
    <t>Jūrmalas pilsētas atklātais čempionāts individuālajā programmā mākslas vingrošanā</t>
  </si>
  <si>
    <t>2.3.26.</t>
  </si>
  <si>
    <t>Jūrmalas atklātais turnīrs basketbolā meitenēm</t>
  </si>
  <si>
    <t>2.3.27.</t>
  </si>
  <si>
    <t>Jūrmalas pilsētas atklātās meistarsacīkstes individuālajā programmā mākslas vingrošanā</t>
  </si>
  <si>
    <t>2.3.28.</t>
  </si>
  <si>
    <t>Jūrmalas meistarsacīkstes vieglatlētikas krosā "Jūrmalas rudens 2016 "</t>
  </si>
  <si>
    <t>2.3.29.</t>
  </si>
  <si>
    <t>Jūrmalas vieglatlētikas sacensības lekšanas disciplīnās telpās</t>
  </si>
  <si>
    <t>2.3.30.</t>
  </si>
  <si>
    <t xml:space="preserve">Jūrmalas pilsētas atklātais ‘’Ziemassvētku turnīrs ‘’ mākslas vingrošanā </t>
  </si>
  <si>
    <t>2.3.31.</t>
  </si>
  <si>
    <t>Jūrmalas pilsētas atklātais čempionāts daudzcīņā</t>
  </si>
  <si>
    <t>2.3.32.</t>
  </si>
  <si>
    <t>Jūrmalas atklātais turnīrs hokejā trijās vecuma grupās</t>
  </si>
  <si>
    <t>2.3.33.</t>
  </si>
  <si>
    <t>Skolēnu olimpiādes sacensības stafetēs "Drošie un veiklie"</t>
  </si>
  <si>
    <t>2.3.34.</t>
  </si>
  <si>
    <t>Jūrmalas Sporta skolas Atklātais turnīrs basketbolā "Pirtnieka kauss"</t>
  </si>
  <si>
    <t>2.3.35.</t>
  </si>
  <si>
    <t xml:space="preserve">Jūrmalas atklātais čempionāts mākslas vingrošanā grupu vingrojumos </t>
  </si>
  <si>
    <t>2.3.36.</t>
  </si>
  <si>
    <t>Jūrmalas Sporta skolas Atklātais turnīrs daiļslidošanā</t>
  </si>
  <si>
    <t>2.3.37.</t>
  </si>
  <si>
    <t>Jūrmalas atkalātais čempionāts daiļslidošanā 2016</t>
  </si>
  <si>
    <t>2.3.38.</t>
  </si>
  <si>
    <t>Jūrmalas Sporta skolas Atklātais turnīrs pludmales volejbolā</t>
  </si>
  <si>
    <t>2.3.39.</t>
  </si>
  <si>
    <t>Jūrmalas atklātais turnīrs basketbolā "Armīna Sproģa kauss"</t>
  </si>
  <si>
    <t>2.3.40.</t>
  </si>
  <si>
    <t xml:space="preserve">Jūrmalas Sporta skolas Atklātais turnīrs handbolā </t>
  </si>
  <si>
    <t>2.3.41.</t>
  </si>
  <si>
    <t>Jūrmalas skolēnu čempionāts futbolā</t>
  </si>
  <si>
    <t>2.3.42.</t>
  </si>
  <si>
    <t>Futbola sacensības "Lieldienu kauss 2016"</t>
  </si>
  <si>
    <t>2.3.43.</t>
  </si>
  <si>
    <t xml:space="preserve">Regbija sacensības "JSS ziemas kauss" </t>
  </si>
  <si>
    <t>2.3.44.</t>
  </si>
  <si>
    <t>Pludmales regbija sacensības "JD kauss"</t>
  </si>
  <si>
    <t>2.3.45.</t>
  </si>
  <si>
    <t xml:space="preserve">Jūrmalas skolēnu peldēšanas čempionāts </t>
  </si>
  <si>
    <t>2.3.46.</t>
  </si>
  <si>
    <t>Starptautiskās peldēšanas sacensības "Medūzas kauss"</t>
  </si>
  <si>
    <t>R 3.2.4.</t>
  </si>
  <si>
    <t>2.3.47.</t>
  </si>
  <si>
    <t>Peldēšanas sacensības "Jūrmalas domes kauss"</t>
  </si>
  <si>
    <t>2.3.48.</t>
  </si>
  <si>
    <t>Peldēšanas  sacensības "JSS kauss"</t>
  </si>
  <si>
    <t>2.3.49.</t>
  </si>
  <si>
    <t>Peldēšanas sacensības "Ziemassvētku čempionāts"</t>
  </si>
  <si>
    <t>2.3.50.</t>
  </si>
  <si>
    <t>Futbola sacensības  "Zelta rudens"</t>
  </si>
  <si>
    <t>2.3.51.</t>
  </si>
  <si>
    <t>"Olimpiskā diena 2016"</t>
  </si>
  <si>
    <t>2.3.52.</t>
  </si>
  <si>
    <t>Peldēsanas sacensības "Jaunis līderis 2016"</t>
  </si>
  <si>
    <t>2.3.53.</t>
  </si>
  <si>
    <t>Peldēšanas sacensības "Uzlecošā zvaigzne"</t>
  </si>
  <si>
    <t>2.3.54.</t>
  </si>
  <si>
    <t>Peldēšanas sacensības "Pirmais burbulis"</t>
  </si>
  <si>
    <t xml:space="preserve">Citas skolas </t>
  </si>
  <si>
    <t>2.3.55.</t>
  </si>
  <si>
    <t>Svētki Mellužu estrādē pirmsskolas vecuma bērniem "Satiksimies zaļā pļavā" -organizē Vaivaru pamatskola</t>
  </si>
  <si>
    <t>R 3.2.2.</t>
  </si>
  <si>
    <t>2.3.56.</t>
  </si>
  <si>
    <t>Skolotāju dienai veltīts pasākums</t>
  </si>
  <si>
    <t>2.3.57.</t>
  </si>
  <si>
    <t>Olimpiāžu uzvarētāju apbalvošana</t>
  </si>
  <si>
    <t>2.3.58.</t>
  </si>
  <si>
    <t>Labāko pedagogu apbalvošana</t>
  </si>
  <si>
    <t>2.3.59.</t>
  </si>
  <si>
    <t>Labāko izglītojamo apbalvošana</t>
  </si>
  <si>
    <t>Ieekonomēts finansējums</t>
  </si>
  <si>
    <t>2.3.60.</t>
  </si>
  <si>
    <t>Izstāde "Izglītība Jūrmalā" (t.sk. bukletu izdošana)</t>
  </si>
  <si>
    <t>3.</t>
  </si>
  <si>
    <t>Vides un veselības izglītība</t>
  </si>
  <si>
    <t>Bērnu un jauniešu interešu centrs</t>
  </si>
  <si>
    <t>Projekts "Ieraugi, atklāj, saglabā" 1.-12.kl.</t>
  </si>
  <si>
    <t xml:space="preserve">Konkurss "Vides erudīts" 5.-6.kl., </t>
  </si>
  <si>
    <t xml:space="preserve">Vides pētnieku konkursss 8.klasēm, </t>
  </si>
  <si>
    <t>4.</t>
  </si>
  <si>
    <t>Reģiona un valsts mēroga skates, konkursi, sacensības</t>
  </si>
  <si>
    <t>Literāro uzvedumu un skatuves runas novada skate</t>
  </si>
  <si>
    <t>Reģionālais zinātniski pētniecisko darbu konkurss</t>
  </si>
  <si>
    <t>Latvijas izglītības iestāžu profesionālās ievirzes izglītības mākslas un dizaina jomas programmu audzēkņu Valsts konkurss "DIZAINS"; 1.diena - Rīga, 2.diena - Jūrmala</t>
  </si>
  <si>
    <t>4.4.</t>
  </si>
  <si>
    <t xml:space="preserve">Vokālās mūzikas novada konkurss "Balsis" </t>
  </si>
  <si>
    <t>4.5.</t>
  </si>
  <si>
    <t xml:space="preserve">Tautasdiesmu dziedāšanas sacensības "Lakstīgala" </t>
  </si>
  <si>
    <t>4.6.</t>
  </si>
  <si>
    <t xml:space="preserve">1.-4.klašu koru novada skate </t>
  </si>
  <si>
    <t>4.7.</t>
  </si>
  <si>
    <t>Festivāls "Latvju bērni danci veda"</t>
  </si>
  <si>
    <t>4.8.</t>
  </si>
  <si>
    <t>Teātru salidojums Liepājā,</t>
  </si>
  <si>
    <t>4.9.</t>
  </si>
  <si>
    <t>Skolēnu koru salidojums Tukumā</t>
  </si>
  <si>
    <t>4.10.</t>
  </si>
  <si>
    <t>Autodaudzcīņa ar kartingiem Jūrmalā</t>
  </si>
  <si>
    <t>4.11.</t>
  </si>
  <si>
    <t>XV Starpatautiskās vizuāli plastiskās mākslas konkurss " Es dzīvoju pie jūras"</t>
  </si>
  <si>
    <t>Mūzikas vidusskola</t>
  </si>
  <si>
    <t>4.12.</t>
  </si>
  <si>
    <t>17.starptautiskais kameransambļu konkurss "JŪRMALA 2016"</t>
  </si>
  <si>
    <t>4.13.</t>
  </si>
  <si>
    <t>Latvijas profesionālās ievirzes un profesionālās vidējās mūzikas izglītības iestāžu izglītības programmu (kokles spēle, akoredona spēle, ģitāras spēle) valsts konkursa metodiskās sēdes meistarklases</t>
  </si>
  <si>
    <t>4.14.</t>
  </si>
  <si>
    <t>Metodiskās reģiona pasākumi (JMVS ir zonas skolu centrs). Stīgu, pūšamintrumentu, taustiņinstrumentu, koru metodiskās apvienības pasākumi</t>
  </si>
  <si>
    <t>4.15.</t>
  </si>
  <si>
    <t>II Mūzikas teorētisko priekšmetu festivāls Latvijas mūzikas vidusskolu audzēkņiem</t>
  </si>
  <si>
    <t>Līdzekļi nepieciešami  ieplānotam autoratlīdzības līgumam</t>
  </si>
  <si>
    <t>5.</t>
  </si>
  <si>
    <t>Konferences, semināri</t>
  </si>
  <si>
    <t>Starptautiskās 25. ENIRDELM gadskārtējās konferences sagatavošana un organizēšana</t>
  </si>
  <si>
    <t>Starptautiskās konferences "Ētiskā dimensija kā filosofiskās diskusijas/dialoga aspekts"sagatavošana un organizēšana</t>
  </si>
  <si>
    <t>Izglītības darbinieku augusta konference, ietverot izbraukuma semināru izglītības iestāžu vadītājiem, viņu vietniekiem un metodisko apvienību vadītājiem</t>
  </si>
  <si>
    <t>Semināri, konferences un kursi metodiskajām apvienībām, pedagogiem</t>
  </si>
  <si>
    <t>Finansējums ir nepieciešams,  lai nodrošinātu lektora darba samaksu</t>
  </si>
  <si>
    <t>Semināri un kursi pašvaldības iestāžu, t.sk. izglītības iestāžu tehniskajam personālam</t>
  </si>
  <si>
    <t xml:space="preserve">Kursi un praktiskās apmācības mūžizglītības kontekstā </t>
  </si>
  <si>
    <t>E-apmācības sistēma e-apmācības sistēma efektivitātes, kvalitātes un kontroles uzlabošanai</t>
  </si>
  <si>
    <t>Koncerts pirmajā adventē</t>
  </si>
  <si>
    <t>Izglītības iestāžu vadītāju praktiskās darbības semināri</t>
  </si>
  <si>
    <t>5.10.</t>
  </si>
  <si>
    <t>Ziemassvētku pasākums pedagogiem</t>
  </si>
  <si>
    <t>5.11.</t>
  </si>
  <si>
    <t>Atvērto durvju dienu pasākums profesionālās un profesionālās ievirzes skolām</t>
  </si>
  <si>
    <t>5.12.</t>
  </si>
  <si>
    <t>Pedagogu profesionālās darbības kvalitātes novērtēšanas eksperta darba samaksa</t>
  </si>
  <si>
    <t>5.13.</t>
  </si>
  <si>
    <t>Pedagoģiski medicīniskās komisijas dalībnieku darba apmaksai</t>
  </si>
  <si>
    <t>Centralizētie pasākumi vispārējās izglītības jomā</t>
  </si>
  <si>
    <t>Atestāti un apliecības</t>
  </si>
  <si>
    <t>Izglītības iestāžu akreditācija</t>
  </si>
  <si>
    <t>Pamatlīdzekļa iegāde iekļaujošās izglītības nodrošināšanai</t>
  </si>
  <si>
    <t>Pirmsskolas izglītības nodrošināšana</t>
  </si>
  <si>
    <t>Pirmsskolas izglītības pakalpojuma nodrošināšana bērnam privātajā izglītības iestādē</t>
  </si>
  <si>
    <t>R3.2.6.</t>
  </si>
  <si>
    <t>Jūrmalas pilsētas izglītības attīstības koncepcija 2015. – 2020.gadam</t>
  </si>
  <si>
    <t xml:space="preserve">R3.2.1.: Kopējā sektora attīstība, pārvaldība;
</t>
  </si>
  <si>
    <t>R3.2.2.: Pirmsskolas izglītības pakalpojumi;</t>
  </si>
  <si>
    <t>R3.2.3.: Vispārizglītojošo skolu izglītības pakalpojumi;</t>
  </si>
  <si>
    <t>R3.2.4.: Profesionālās ievirzes un interešu izglītības pakalpojumi;</t>
  </si>
  <si>
    <t>R3.2.5.: Iekļaujošās un alternatīvās izglītības pakalpojumi;</t>
  </si>
  <si>
    <t>R3.2.6.: Citi izglītības pakalpojumi (profesionālās, augstākās un mūžizglītības pakalpojumi).</t>
  </si>
  <si>
    <t>Tāme Nr.10.2.1.</t>
  </si>
  <si>
    <t>Jūrmalas pilsētas Labklājības pārvalde</t>
  </si>
  <si>
    <t>900000594245</t>
  </si>
  <si>
    <t>Mellužu pr.83., Jūrmala, LV - 2008</t>
  </si>
  <si>
    <t>10.910</t>
  </si>
  <si>
    <t>J10, P 3.5., R 3.5.1.</t>
  </si>
  <si>
    <t>LV72PARX0002484572023</t>
  </si>
  <si>
    <t>apstiprinātais finansējums piemaksām par papildus darbu veikšanu netiks izlietots plānotā apmērā</t>
  </si>
  <si>
    <t>bēru pabalstam</t>
  </si>
  <si>
    <t>Dienas nauda Darbiniecei komandējumam uz Briseli 28. līdz 30.novembris</t>
  </si>
  <si>
    <t>Vadītājas komandējumam uz Ķīnu nepieciešama vīza</t>
  </si>
  <si>
    <t>Jūrmalas pilsētas attīstības stratēģija 2010-2030 - J10 - sociāli drošas vides nodrošināšana</t>
  </si>
  <si>
    <t>Jūrmalas pilsētas attīstības programma 2014.-2020 - P3.5.- kvalitātes sociālais atbalsts, R3.5.1. - sociālo pakalpojumu attīstība</t>
  </si>
  <si>
    <t>Tāme Nr.04.3.4.</t>
  </si>
  <si>
    <t>04.900</t>
  </si>
  <si>
    <t>Līdzfinansējuma nodrošināšana konferenču, semināru un starpnozaru pasākumu īstenošanai</t>
  </si>
  <si>
    <t>Līdzfinansējums Rīgas Ebreju kopienas konferences rīkošanā</t>
  </si>
  <si>
    <t>Jūrmalas pilsētas domes Konferenču, semināru un starpnozaru pasākumu līdzfinansēšanas komisija 2016.gada 14.novembra lēmums.</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</si>
</sst>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charset val="186"/>
      <scheme val="minor"/>
    </font>
    <font>
      <sz val="10"/>
      <name val="Arial"/>
      <family val="2"/>
      <charset val="186"/>
    </font>
    <font>
      <sz val="9"/>
      <name val="Times New Roman"/>
      <family val="1"/>
      <charset val="186"/>
    </font>
    <font>
      <b/>
      <sz val="12"/>
      <name val="Times New Roman"/>
      <family val="1"/>
      <charset val="186"/>
    </font>
    <font>
      <b/>
      <i/>
      <sz val="12"/>
      <name val="Times New Roman"/>
      <family val="1"/>
      <charset val="186"/>
    </font>
    <font>
      <b/>
      <sz val="9"/>
      <name val="Times New Roman"/>
      <family val="1"/>
      <charset val="186"/>
    </font>
    <font>
      <sz val="9"/>
      <color theme="1"/>
      <name val="Times New Roman"/>
      <family val="1"/>
      <charset val="186"/>
    </font>
    <font>
      <sz val="10"/>
      <name val="Times New Roman"/>
      <family val="1"/>
      <charset val="186"/>
    </font>
    <font>
      <sz val="12"/>
      <name val="Times New Roman"/>
      <family val="1"/>
      <charset val="186"/>
    </font>
    <font>
      <b/>
      <sz val="10"/>
      <name val="Arial"/>
      <family val="2"/>
      <charset val="186"/>
    </font>
    <font>
      <sz val="9"/>
      <color rgb="FFFF0000"/>
      <name val="Times New Roman"/>
      <family val="1"/>
      <charset val="186"/>
    </font>
    <font>
      <b/>
      <sz val="9"/>
      <color rgb="FFFF0000"/>
      <name val="Times New Roman"/>
      <family val="1"/>
      <charset val="186"/>
    </font>
    <font>
      <b/>
      <u/>
      <sz val="12"/>
      <name val="Times New Roman"/>
      <family val="1"/>
      <charset val="186"/>
    </font>
    <font>
      <i/>
      <sz val="9"/>
      <name val="Times New Roman"/>
      <family val="1"/>
      <charset val="186"/>
    </font>
    <font>
      <sz val="6"/>
      <name val="Times New Roman"/>
      <family val="1"/>
      <charset val="186"/>
    </font>
    <font>
      <i/>
      <sz val="8"/>
      <name val="Times New Roman"/>
      <family val="1"/>
      <charset val="186"/>
    </font>
    <font>
      <sz val="8"/>
      <name val="Times New Roman"/>
      <family val="1"/>
      <charset val="186"/>
    </font>
  </fonts>
  <fills count="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51"/>
        <bgColor indexed="64"/>
      </patternFill>
    </fill>
    <fill>
      <patternFill patternType="solid">
        <fgColor rgb="FFFFC000"/>
        <bgColor indexed="64"/>
      </patternFill>
    </fill>
    <fill>
      <patternFill patternType="solid">
        <fgColor rgb="FFFFFF00"/>
        <bgColor indexed="64"/>
      </patternFill>
    </fill>
  </fills>
  <borders count="132">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thin">
        <color indexed="64"/>
      </top>
      <bottom/>
      <diagonal/>
    </border>
    <border>
      <left style="thin">
        <color indexed="64"/>
      </left>
      <right style="thin">
        <color indexed="64"/>
      </right>
      <top/>
      <bottom style="double">
        <color indexed="64"/>
      </bottom>
      <diagonal/>
    </border>
    <border>
      <left/>
      <right/>
      <top/>
      <bottom style="double">
        <color indexed="64"/>
      </bottom>
      <diagonal/>
    </border>
    <border>
      <left style="hair">
        <color indexed="64"/>
      </left>
      <right style="hair">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right/>
      <top style="double">
        <color indexed="64"/>
      </top>
      <bottom style="thin">
        <color indexed="64"/>
      </bottom>
      <diagonal/>
    </border>
    <border>
      <left style="thin">
        <color indexed="64"/>
      </left>
      <right style="hair">
        <color indexed="64"/>
      </right>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double">
        <color indexed="64"/>
      </bottom>
      <diagonal/>
    </border>
    <border>
      <left style="thin">
        <color indexed="64"/>
      </left>
      <right style="hair">
        <color indexed="64"/>
      </right>
      <top/>
      <bottom style="double">
        <color indexed="64"/>
      </bottom>
      <diagonal/>
    </border>
    <border>
      <left/>
      <right style="hair">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right style="hair">
        <color indexed="64"/>
      </right>
      <top style="double">
        <color indexed="64"/>
      </top>
      <bottom style="hair">
        <color indexed="64"/>
      </bottom>
      <diagonal/>
    </border>
    <border>
      <left/>
      <right/>
      <top style="double">
        <color indexed="64"/>
      </top>
      <bottom style="hair">
        <color indexed="64"/>
      </bottom>
      <diagonal/>
    </border>
    <border>
      <left/>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top/>
      <bottom style="thin">
        <color indexed="64"/>
      </bottom>
      <diagonal/>
    </border>
    <border>
      <left style="hair">
        <color indexed="64"/>
      </left>
      <right/>
      <top style="double">
        <color indexed="64"/>
      </top>
      <bottom style="thin">
        <color indexed="64"/>
      </bottom>
      <diagonal/>
    </border>
    <border>
      <left style="hair">
        <color indexed="64"/>
      </left>
      <right/>
      <top style="thin">
        <color indexed="64"/>
      </top>
      <bottom style="double">
        <color indexed="64"/>
      </bottom>
      <diagonal/>
    </border>
    <border>
      <left style="hair">
        <color indexed="64"/>
      </left>
      <right/>
      <top/>
      <bottom style="double">
        <color indexed="64"/>
      </bottom>
      <diagonal/>
    </border>
    <border>
      <left style="hair">
        <color indexed="64"/>
      </left>
      <right/>
      <top style="double">
        <color indexed="64"/>
      </top>
      <bottom style="hair">
        <color indexed="64"/>
      </bottom>
      <diagonal/>
    </border>
    <border>
      <left style="hair">
        <color indexed="64"/>
      </left>
      <right/>
      <top style="thin">
        <color indexed="64"/>
      </top>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bottom/>
      <diagonal/>
    </border>
    <border>
      <left style="hair">
        <color indexed="64"/>
      </left>
      <right style="thin">
        <color indexed="64"/>
      </right>
      <top style="thin">
        <color indexed="64"/>
      </top>
      <bottom style="double">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double">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double">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hair">
        <color indexed="64"/>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style="medium">
        <color indexed="64"/>
      </top>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double">
        <color indexed="64"/>
      </top>
      <bottom style="double">
        <color indexed="64"/>
      </bottom>
      <diagonal/>
    </border>
  </borders>
  <cellStyleXfs count="6">
    <xf numFmtId="0" fontId="0" fillId="0" borderId="0"/>
    <xf numFmtId="0" fontId="1" fillId="0" borderId="0"/>
    <xf numFmtId="0" fontId="1" fillId="0" borderId="0"/>
    <xf numFmtId="0" fontId="1" fillId="0" borderId="0"/>
    <xf numFmtId="0" fontId="1" fillId="0" borderId="0"/>
    <xf numFmtId="0" fontId="1" fillId="0" borderId="0"/>
  </cellStyleXfs>
  <cellXfs count="1406">
    <xf numFmtId="0" fontId="0" fillId="0" borderId="0" xfId="0"/>
    <xf numFmtId="0" fontId="2" fillId="0" borderId="0" xfId="1" applyFont="1" applyAlignment="1">
      <alignment horizontal="center" vertical="center"/>
    </xf>
    <xf numFmtId="0" fontId="2" fillId="0" borderId="0" xfId="1" applyFont="1"/>
    <xf numFmtId="0" fontId="2" fillId="0" borderId="0" xfId="1" applyFont="1" applyAlignment="1">
      <alignment horizontal="right" vertical="center"/>
    </xf>
    <xf numFmtId="0" fontId="2" fillId="0" borderId="0" xfId="1" applyFont="1" applyAlignment="1"/>
    <xf numFmtId="0" fontId="3" fillId="0" borderId="0" xfId="1" applyFont="1" applyAlignment="1">
      <alignment horizontal="center" vertical="center"/>
    </xf>
    <xf numFmtId="0" fontId="3" fillId="0" borderId="0" xfId="1" applyFont="1" applyAlignment="1">
      <alignment horizontal="center"/>
    </xf>
    <xf numFmtId="0" fontId="2" fillId="0" borderId="1" xfId="1" applyFont="1" applyBorder="1" applyAlignment="1">
      <alignment horizontal="center" vertical="center" wrapText="1"/>
    </xf>
    <xf numFmtId="0" fontId="2" fillId="0" borderId="1" xfId="0" applyFont="1" applyBorder="1" applyAlignment="1">
      <alignment horizontal="center" vertical="center" wrapText="1"/>
    </xf>
    <xf numFmtId="0" fontId="2" fillId="0" borderId="1" xfId="1" applyFont="1" applyFill="1" applyBorder="1" applyAlignment="1" applyProtection="1">
      <alignment horizontal="center" vertical="center" wrapText="1"/>
    </xf>
    <xf numFmtId="3" fontId="5" fillId="0" borderId="1" xfId="1" applyNumberFormat="1" applyFont="1" applyBorder="1" applyAlignment="1">
      <alignment horizontal="right" vertical="center" wrapText="1"/>
    </xf>
    <xf numFmtId="3" fontId="5" fillId="0" borderId="1" xfId="1" applyNumberFormat="1" applyFont="1" applyBorder="1" applyAlignment="1">
      <alignment horizontal="center" vertical="center" wrapText="1"/>
    </xf>
    <xf numFmtId="3" fontId="2" fillId="0" borderId="1" xfId="1" applyNumberFormat="1" applyFont="1" applyBorder="1" applyAlignment="1">
      <alignment vertical="center" wrapText="1"/>
    </xf>
    <xf numFmtId="3" fontId="2" fillId="0" borderId="8" xfId="1" applyNumberFormat="1" applyFont="1" applyBorder="1" applyAlignment="1">
      <alignment vertical="center" wrapText="1"/>
    </xf>
    <xf numFmtId="3" fontId="2" fillId="0" borderId="1" xfId="1" applyNumberFormat="1" applyFont="1" applyBorder="1" applyAlignment="1">
      <alignment horizontal="center" vertical="center" wrapText="1"/>
    </xf>
    <xf numFmtId="3" fontId="2" fillId="0" borderId="5" xfId="1" applyNumberFormat="1" applyFont="1" applyBorder="1" applyAlignment="1">
      <alignment vertical="center" wrapText="1"/>
    </xf>
    <xf numFmtId="3" fontId="5" fillId="0" borderId="1" xfId="1" applyNumberFormat="1" applyFont="1" applyFill="1" applyBorder="1" applyAlignment="1">
      <alignment horizontal="right" vertical="center" wrapText="1"/>
    </xf>
    <xf numFmtId="3" fontId="2" fillId="0" borderId="1" xfId="1" applyNumberFormat="1" applyFont="1" applyBorder="1" applyAlignment="1">
      <alignment horizontal="right" vertical="center" wrapText="1"/>
    </xf>
    <xf numFmtId="3" fontId="2" fillId="0" borderId="8" xfId="1" applyNumberFormat="1" applyFont="1" applyBorder="1" applyAlignment="1">
      <alignment horizontal="right" vertical="center" wrapText="1"/>
    </xf>
    <xf numFmtId="0" fontId="2" fillId="0" borderId="1" xfId="1" applyFont="1" applyBorder="1" applyAlignment="1" applyProtection="1">
      <alignment horizontal="center" vertical="center" wrapText="1"/>
      <protection locked="0"/>
    </xf>
    <xf numFmtId="3" fontId="5" fillId="0" borderId="1" xfId="1" applyNumberFormat="1" applyFont="1" applyBorder="1" applyAlignment="1" applyProtection="1">
      <alignment horizontal="right" vertical="center" wrapText="1"/>
      <protection locked="0"/>
    </xf>
    <xf numFmtId="3" fontId="2" fillId="0" borderId="1" xfId="1" applyNumberFormat="1" applyFont="1" applyBorder="1" applyAlignment="1" applyProtection="1">
      <alignment vertical="center" wrapText="1"/>
      <protection locked="0"/>
    </xf>
    <xf numFmtId="3" fontId="2" fillId="0" borderId="1" xfId="1" applyNumberFormat="1" applyFont="1" applyBorder="1" applyAlignment="1" applyProtection="1">
      <alignment horizontal="center" vertical="center" wrapText="1"/>
      <protection locked="0"/>
    </xf>
    <xf numFmtId="0" fontId="2" fillId="0" borderId="8" xfId="1" applyFont="1" applyBorder="1" applyAlignment="1" applyProtection="1">
      <alignment horizontal="center" vertical="center" wrapText="1"/>
      <protection locked="0"/>
    </xf>
    <xf numFmtId="3" fontId="2" fillId="0" borderId="8" xfId="1" applyNumberFormat="1" applyFont="1" applyFill="1" applyBorder="1" applyAlignment="1" applyProtection="1">
      <alignment vertical="center" wrapText="1"/>
      <protection locked="0"/>
    </xf>
    <xf numFmtId="3" fontId="2" fillId="0" borderId="8" xfId="1" applyNumberFormat="1" applyFont="1" applyBorder="1" applyAlignment="1" applyProtection="1">
      <alignment horizontal="center" vertical="center" wrapText="1"/>
      <protection locked="0"/>
    </xf>
    <xf numFmtId="3" fontId="5" fillId="0" borderId="1" xfId="1" applyNumberFormat="1" applyFont="1" applyFill="1" applyBorder="1" applyAlignment="1" applyProtection="1">
      <alignment horizontal="right" vertical="center" wrapText="1"/>
      <protection locked="0"/>
    </xf>
    <xf numFmtId="3" fontId="2" fillId="0" borderId="1" xfId="1" applyNumberFormat="1" applyFont="1" applyFill="1" applyBorder="1" applyAlignment="1" applyProtection="1">
      <alignment vertical="center" wrapText="1"/>
      <protection locked="0"/>
    </xf>
    <xf numFmtId="0" fontId="2" fillId="0" borderId="1" xfId="1" applyFont="1" applyFill="1" applyBorder="1" applyAlignment="1" applyProtection="1">
      <alignment horizontal="center" vertical="center"/>
      <protection locked="0"/>
    </xf>
    <xf numFmtId="3" fontId="2" fillId="0" borderId="1" xfId="1" applyNumberFormat="1" applyFont="1" applyFill="1" applyBorder="1" applyAlignment="1" applyProtection="1">
      <alignment horizontal="right" vertical="center" wrapText="1"/>
      <protection locked="0"/>
    </xf>
    <xf numFmtId="3" fontId="2" fillId="0" borderId="1" xfId="1" applyNumberFormat="1" applyFont="1" applyFill="1" applyBorder="1" applyAlignment="1" applyProtection="1">
      <alignment horizontal="center" vertical="center" wrapText="1"/>
      <protection locked="0"/>
    </xf>
    <xf numFmtId="3" fontId="5" fillId="0" borderId="1" xfId="1" applyNumberFormat="1" applyFont="1" applyFill="1" applyBorder="1" applyAlignment="1" applyProtection="1">
      <alignment horizontal="right" vertical="center"/>
      <protection locked="0"/>
    </xf>
    <xf numFmtId="0" fontId="2" fillId="0" borderId="1" xfId="1" applyFont="1" applyFill="1" applyBorder="1" applyAlignment="1" applyProtection="1">
      <alignment horizontal="center" vertical="center" wrapText="1"/>
      <protection locked="0"/>
    </xf>
    <xf numFmtId="0" fontId="2" fillId="0" borderId="0" xfId="1" applyFont="1" applyBorder="1" applyAlignment="1" applyProtection="1">
      <alignment horizontal="center" vertical="center" wrapText="1"/>
      <protection locked="0"/>
    </xf>
    <xf numFmtId="0" fontId="2" fillId="0" borderId="0" xfId="1" applyFont="1" applyBorder="1" applyAlignment="1" applyProtection="1">
      <alignment horizontal="left" wrapText="1"/>
      <protection locked="0"/>
    </xf>
    <xf numFmtId="3" fontId="5" fillId="0" borderId="0" xfId="1" applyNumberFormat="1" applyFont="1" applyBorder="1" applyAlignment="1" applyProtection="1">
      <alignment horizontal="center" vertical="center" wrapText="1"/>
      <protection locked="0"/>
    </xf>
    <xf numFmtId="3" fontId="2" fillId="0" borderId="0" xfId="1" applyNumberFormat="1" applyFont="1" applyBorder="1" applyAlignment="1" applyProtection="1">
      <alignment wrapText="1"/>
      <protection locked="0"/>
    </xf>
    <xf numFmtId="3" fontId="2" fillId="0" borderId="0" xfId="1" applyNumberFormat="1" applyFont="1" applyBorder="1" applyAlignment="1" applyProtection="1">
      <alignment horizontal="center" vertical="center" wrapText="1"/>
      <protection locked="0"/>
    </xf>
    <xf numFmtId="0" fontId="2" fillId="0" borderId="0" xfId="1" applyFont="1" applyFill="1" applyBorder="1" applyAlignment="1">
      <alignment vertical="center"/>
    </xf>
    <xf numFmtId="0" fontId="5" fillId="0" borderId="0" xfId="1" applyFont="1" applyFill="1" applyBorder="1" applyAlignment="1">
      <alignment vertical="center"/>
    </xf>
    <xf numFmtId="49" fontId="5" fillId="2" borderId="0" xfId="1" applyNumberFormat="1" applyFont="1" applyFill="1" applyBorder="1" applyAlignment="1">
      <alignment vertical="center"/>
    </xf>
    <xf numFmtId="0" fontId="5" fillId="0" borderId="1" xfId="1" applyFont="1" applyBorder="1" applyAlignment="1" applyProtection="1">
      <alignment horizontal="right" vertical="center" wrapText="1"/>
      <protection locked="0"/>
    </xf>
    <xf numFmtId="3" fontId="2" fillId="0" borderId="1" xfId="1" applyNumberFormat="1" applyFont="1" applyBorder="1" applyAlignment="1" applyProtection="1">
      <alignment horizontal="right" vertical="center" wrapText="1"/>
      <protection locked="0"/>
    </xf>
    <xf numFmtId="0" fontId="6" fillId="0" borderId="1" xfId="1" applyFont="1" applyBorder="1" applyAlignment="1">
      <alignment horizontal="center" vertical="center" wrapText="1"/>
    </xf>
    <xf numFmtId="0" fontId="5" fillId="0" borderId="0" xfId="1" applyFont="1"/>
    <xf numFmtId="0" fontId="2" fillId="0" borderId="1" xfId="1" applyFont="1" applyBorder="1" applyAlignment="1" applyProtection="1">
      <alignment horizontal="center" vertical="center"/>
      <protection locked="0"/>
    </xf>
    <xf numFmtId="0" fontId="7" fillId="0" borderId="1" xfId="1" applyFont="1" applyBorder="1" applyAlignment="1">
      <alignment horizontal="center" vertical="center" wrapText="1"/>
    </xf>
    <xf numFmtId="3" fontId="2" fillId="0" borderId="0" xfId="1" applyNumberFormat="1" applyFont="1" applyAlignment="1">
      <alignment horizontal="right"/>
    </xf>
    <xf numFmtId="3" fontId="2" fillId="0" borderId="0" xfId="1" applyNumberFormat="1" applyFont="1" applyAlignment="1">
      <alignment horizontal="center" vertical="center"/>
    </xf>
    <xf numFmtId="0" fontId="2" fillId="0" borderId="0" xfId="1" applyFont="1" applyAlignment="1">
      <alignment horizontal="left" vertical="center"/>
    </xf>
    <xf numFmtId="0" fontId="2" fillId="0" borderId="0" xfId="1" applyFont="1" applyAlignment="1">
      <alignment horizontal="left"/>
    </xf>
    <xf numFmtId="0" fontId="5" fillId="0" borderId="0" xfId="1" applyFont="1" applyAlignment="1">
      <alignment horizontal="center" vertical="center"/>
    </xf>
    <xf numFmtId="0" fontId="2" fillId="0" borderId="0" xfId="1" applyFont="1" applyAlignment="1" applyProtection="1">
      <alignment horizontal="center" vertical="center"/>
      <protection locked="0"/>
    </xf>
    <xf numFmtId="0" fontId="2" fillId="0" borderId="0" xfId="1" applyFont="1" applyProtection="1">
      <protection locked="0"/>
    </xf>
    <xf numFmtId="0" fontId="8" fillId="0" borderId="0" xfId="0" applyFont="1" applyProtection="1">
      <protection locked="0"/>
    </xf>
    <xf numFmtId="0" fontId="8" fillId="0" borderId="0" xfId="0" applyFont="1"/>
    <xf numFmtId="0" fontId="2" fillId="0" borderId="0" xfId="0" applyFont="1"/>
    <xf numFmtId="0" fontId="8" fillId="0" borderId="0" xfId="0" applyFont="1" applyAlignment="1" applyProtection="1">
      <alignment horizontal="right"/>
      <protection locked="0"/>
    </xf>
    <xf numFmtId="0" fontId="8" fillId="0" borderId="0" xfId="0" applyFont="1" applyAlignment="1">
      <alignment horizontal="right"/>
    </xf>
    <xf numFmtId="0" fontId="9" fillId="0" borderId="0" xfId="2" applyFont="1"/>
    <xf numFmtId="0" fontId="1" fillId="0" borderId="0" xfId="2"/>
    <xf numFmtId="0" fontId="1" fillId="0" borderId="0" xfId="2" applyFill="1"/>
    <xf numFmtId="3" fontId="2" fillId="0" borderId="8" xfId="1" applyNumberFormat="1" applyFont="1" applyBorder="1" applyAlignment="1" applyProtection="1">
      <alignment vertical="center" wrapText="1"/>
      <protection locked="0"/>
    </xf>
    <xf numFmtId="3" fontId="10" fillId="0" borderId="1" xfId="1" applyNumberFormat="1" applyFont="1" applyBorder="1" applyAlignment="1" applyProtection="1">
      <alignment vertical="center" wrapText="1"/>
      <protection locked="0"/>
    </xf>
    <xf numFmtId="3" fontId="2" fillId="0" borderId="8" xfId="1" applyNumberFormat="1" applyFont="1" applyBorder="1" applyAlignment="1">
      <alignment horizontal="center" vertical="center" wrapText="1"/>
    </xf>
    <xf numFmtId="0" fontId="2" fillId="0" borderId="1" xfId="1" applyFont="1" applyBorder="1" applyAlignment="1">
      <alignment horizontal="center" vertical="center" wrapText="1"/>
    </xf>
    <xf numFmtId="0" fontId="2" fillId="0" borderId="8" xfId="1" applyFont="1" applyBorder="1" applyAlignment="1">
      <alignment horizontal="center" vertical="center" wrapText="1"/>
    </xf>
    <xf numFmtId="3" fontId="10" fillId="0" borderId="1" xfId="1" applyNumberFormat="1" applyFont="1" applyBorder="1" applyAlignment="1">
      <alignment vertical="center" wrapText="1"/>
    </xf>
    <xf numFmtId="3" fontId="10" fillId="0" borderId="1" xfId="1" applyNumberFormat="1" applyFont="1" applyFill="1" applyBorder="1" applyAlignment="1" applyProtection="1">
      <alignment vertical="center" wrapText="1"/>
      <protection locked="0"/>
    </xf>
    <xf numFmtId="3" fontId="10" fillId="0" borderId="8" xfId="1" applyNumberFormat="1" applyFont="1" applyBorder="1" applyAlignment="1">
      <alignment vertical="center" wrapText="1"/>
    </xf>
    <xf numFmtId="3" fontId="2" fillId="0" borderId="1" xfId="1" applyNumberFormat="1" applyFont="1" applyFill="1" applyBorder="1" applyAlignment="1" applyProtection="1">
      <alignment horizontal="center" vertical="center" wrapText="1"/>
      <protection locked="0"/>
    </xf>
    <xf numFmtId="3" fontId="10" fillId="0" borderId="8" xfId="1" applyNumberFormat="1" applyFont="1" applyBorder="1" applyAlignment="1">
      <alignment horizontal="right" vertical="center" wrapText="1"/>
    </xf>
    <xf numFmtId="0" fontId="2" fillId="0" borderId="2" xfId="1" applyFont="1" applyBorder="1" applyAlignment="1" applyProtection="1">
      <alignment horizontal="center" vertical="center" wrapText="1"/>
      <protection locked="0"/>
    </xf>
    <xf numFmtId="3" fontId="10" fillId="0" borderId="8" xfId="1" applyNumberFormat="1" applyFont="1" applyFill="1" applyBorder="1" applyAlignment="1" applyProtection="1">
      <alignment vertical="center" wrapText="1"/>
      <protection locked="0"/>
    </xf>
    <xf numFmtId="0" fontId="2" fillId="0" borderId="0" xfId="0" applyFont="1" applyAlignment="1">
      <alignment wrapText="1"/>
    </xf>
    <xf numFmtId="3" fontId="2" fillId="0" borderId="1" xfId="1" applyNumberFormat="1" applyFont="1" applyFill="1" applyBorder="1" applyAlignment="1" applyProtection="1">
      <alignment horizontal="center" vertical="center" wrapText="1"/>
      <protection locked="0"/>
    </xf>
    <xf numFmtId="0" fontId="2" fillId="0" borderId="0" xfId="1" applyFont="1" applyAlignment="1">
      <alignment horizontal="left"/>
    </xf>
    <xf numFmtId="0" fontId="2" fillId="0" borderId="1" xfId="1" applyFont="1" applyBorder="1" applyAlignment="1">
      <alignment horizontal="center" vertical="center" wrapText="1"/>
    </xf>
    <xf numFmtId="0" fontId="2" fillId="0" borderId="0" xfId="1" applyFont="1" applyAlignment="1"/>
    <xf numFmtId="0" fontId="2" fillId="0" borderId="0" xfId="1" applyFont="1" applyAlignment="1">
      <alignment horizontal="right"/>
    </xf>
    <xf numFmtId="0" fontId="5" fillId="0" borderId="0" xfId="1" applyFont="1" applyAlignment="1">
      <alignment horizontal="center"/>
    </xf>
    <xf numFmtId="0" fontId="2" fillId="0" borderId="0" xfId="1" applyFont="1" applyBorder="1" applyAlignment="1"/>
    <xf numFmtId="0" fontId="2" fillId="0" borderId="0" xfId="1" applyFont="1" applyFill="1"/>
    <xf numFmtId="0" fontId="2" fillId="0" borderId="1" xfId="3" applyFont="1" applyBorder="1" applyAlignment="1">
      <alignment horizontal="center" vertical="center" wrapText="1"/>
    </xf>
    <xf numFmtId="3" fontId="5" fillId="0" borderId="1" xfId="1" applyNumberFormat="1" applyFont="1" applyBorder="1" applyAlignment="1">
      <alignment vertical="center" wrapText="1"/>
    </xf>
    <xf numFmtId="0" fontId="5" fillId="0" borderId="1" xfId="1" applyFont="1" applyFill="1" applyBorder="1" applyAlignment="1">
      <alignment horizontal="center" vertical="center" wrapText="1"/>
    </xf>
    <xf numFmtId="0" fontId="5" fillId="0" borderId="1" xfId="1" applyFont="1" applyFill="1" applyBorder="1" applyAlignment="1">
      <alignment vertical="center" wrapText="1"/>
    </xf>
    <xf numFmtId="3" fontId="2" fillId="0" borderId="1" xfId="1" applyNumberFormat="1" applyFont="1" applyFill="1" applyBorder="1" applyAlignment="1">
      <alignment vertical="center" wrapText="1"/>
    </xf>
    <xf numFmtId="49" fontId="2" fillId="0" borderId="1" xfId="1" applyNumberFormat="1" applyFont="1" applyFill="1" applyBorder="1" applyAlignment="1">
      <alignment horizontal="center" vertical="center" wrapText="1"/>
    </xf>
    <xf numFmtId="0" fontId="2" fillId="0" borderId="1" xfId="1" applyFont="1" applyFill="1" applyBorder="1" applyAlignment="1">
      <alignment vertical="center" wrapText="1"/>
    </xf>
    <xf numFmtId="3" fontId="5" fillId="0" borderId="1" xfId="1" applyNumberFormat="1" applyFont="1" applyFill="1" applyBorder="1" applyAlignment="1">
      <alignment vertical="center" wrapText="1"/>
    </xf>
    <xf numFmtId="3" fontId="11" fillId="0" borderId="1" xfId="1" applyNumberFormat="1" applyFont="1" applyFill="1" applyBorder="1" applyAlignment="1">
      <alignment vertical="center" wrapText="1"/>
    </xf>
    <xf numFmtId="0" fontId="2" fillId="0" borderId="1" xfId="1" applyFont="1" applyFill="1" applyBorder="1" applyAlignment="1">
      <alignment horizontal="center" vertical="center"/>
    </xf>
    <xf numFmtId="3" fontId="5" fillId="0" borderId="1" xfId="1" applyNumberFormat="1" applyFont="1" applyFill="1" applyBorder="1" applyAlignment="1">
      <alignment horizontal="right" vertical="center"/>
    </xf>
    <xf numFmtId="0" fontId="2" fillId="0" borderId="1" xfId="1" applyFont="1" applyFill="1" applyBorder="1" applyAlignment="1">
      <alignment vertical="center"/>
    </xf>
    <xf numFmtId="0" fontId="2" fillId="0" borderId="1" xfId="1" applyFont="1" applyFill="1" applyBorder="1" applyAlignment="1">
      <alignment horizontal="center" vertical="center" wrapText="1"/>
    </xf>
    <xf numFmtId="0" fontId="2" fillId="0" borderId="1" xfId="0" applyFont="1" applyBorder="1" applyAlignment="1">
      <alignment vertical="center" wrapText="1"/>
    </xf>
    <xf numFmtId="3" fontId="10" fillId="0" borderId="1" xfId="1" applyNumberFormat="1" applyFont="1" applyFill="1" applyBorder="1" applyAlignment="1">
      <alignment vertical="center" wrapText="1"/>
    </xf>
    <xf numFmtId="0" fontId="2" fillId="0" borderId="1" xfId="1" applyFont="1" applyFill="1" applyBorder="1" applyAlignment="1">
      <alignment horizontal="left" vertical="center" wrapText="1"/>
    </xf>
    <xf numFmtId="0" fontId="5" fillId="0" borderId="1" xfId="1" applyFont="1" applyFill="1" applyBorder="1" applyAlignment="1">
      <alignment horizontal="right" vertical="center" wrapText="1"/>
    </xf>
    <xf numFmtId="3" fontId="2" fillId="0" borderId="1" xfId="1" applyNumberFormat="1" applyFont="1" applyFill="1" applyBorder="1" applyAlignment="1">
      <alignment horizontal="right" vertical="center" wrapText="1"/>
    </xf>
    <xf numFmtId="3" fontId="2" fillId="0" borderId="1" xfId="1" applyNumberFormat="1" applyFont="1" applyFill="1" applyBorder="1" applyAlignment="1">
      <alignment horizontal="center" vertical="center" wrapText="1"/>
    </xf>
    <xf numFmtId="16" fontId="2" fillId="0" borderId="1" xfId="1" applyNumberFormat="1" applyFont="1" applyFill="1" applyBorder="1" applyAlignment="1">
      <alignment horizontal="center" vertical="center" wrapText="1"/>
    </xf>
    <xf numFmtId="0" fontId="5" fillId="0" borderId="1" xfId="1" applyFont="1" applyFill="1" applyBorder="1" applyAlignment="1">
      <alignment vertical="center"/>
    </xf>
    <xf numFmtId="0" fontId="5" fillId="0" borderId="0" xfId="1" applyFont="1" applyFill="1"/>
    <xf numFmtId="0" fontId="2" fillId="0" borderId="0" xfId="1" applyFont="1" applyFill="1" applyBorder="1" applyAlignment="1"/>
    <xf numFmtId="49" fontId="2" fillId="0" borderId="1" xfId="1" applyNumberFormat="1" applyFont="1" applyBorder="1" applyAlignment="1">
      <alignment horizontal="center" vertical="center" wrapText="1"/>
    </xf>
    <xf numFmtId="0" fontId="2" fillId="0" borderId="1" xfId="1" applyFont="1" applyBorder="1" applyAlignment="1">
      <alignment vertical="center" wrapText="1"/>
    </xf>
    <xf numFmtId="0" fontId="2" fillId="0" borderId="11" xfId="1" applyFont="1" applyBorder="1" applyAlignment="1">
      <alignment horizontal="center"/>
    </xf>
    <xf numFmtId="0" fontId="2" fillId="0" borderId="13" xfId="1" applyFont="1" applyBorder="1"/>
    <xf numFmtId="0" fontId="2" fillId="0" borderId="11" xfId="1" applyFont="1" applyBorder="1" applyAlignment="1">
      <alignment horizontal="center" vertical="center"/>
    </xf>
    <xf numFmtId="0" fontId="2" fillId="0" borderId="13" xfId="1" applyFont="1" applyBorder="1" applyAlignment="1">
      <alignment horizontal="left" vertical="center" wrapText="1"/>
    </xf>
    <xf numFmtId="0" fontId="7" fillId="0" borderId="0" xfId="0" applyFont="1"/>
    <xf numFmtId="0" fontId="2" fillId="0" borderId="0" xfId="1" applyFont="1" applyBorder="1" applyAlignment="1" applyProtection="1">
      <alignment vertical="center"/>
    </xf>
    <xf numFmtId="0" fontId="5" fillId="0" borderId="0" xfId="1" applyFont="1" applyFill="1" applyBorder="1" applyAlignment="1" applyProtection="1">
      <alignment vertical="top"/>
    </xf>
    <xf numFmtId="0" fontId="5" fillId="0" borderId="0" xfId="1" applyFont="1" applyFill="1" applyBorder="1" applyAlignment="1" applyProtection="1">
      <alignment vertical="top"/>
      <protection locked="0"/>
    </xf>
    <xf numFmtId="0" fontId="5" fillId="0" borderId="0" xfId="1" applyFont="1" applyFill="1" applyBorder="1" applyAlignment="1" applyProtection="1">
      <alignment horizontal="right" vertical="top"/>
      <protection locked="0"/>
    </xf>
    <xf numFmtId="0" fontId="2" fillId="0" borderId="0" xfId="1" applyFont="1" applyFill="1" applyBorder="1" applyAlignment="1" applyProtection="1">
      <alignment vertical="center"/>
    </xf>
    <xf numFmtId="0" fontId="2" fillId="0" borderId="17" xfId="1" applyFont="1" applyFill="1" applyBorder="1" applyAlignment="1" applyProtection="1">
      <alignment vertical="center"/>
    </xf>
    <xf numFmtId="49" fontId="12" fillId="3" borderId="17" xfId="1" applyNumberFormat="1" applyFont="1" applyFill="1" applyBorder="1" applyAlignment="1" applyProtection="1">
      <alignment horizontal="center" vertical="center"/>
    </xf>
    <xf numFmtId="49" fontId="12" fillId="3" borderId="0" xfId="1" applyNumberFormat="1" applyFont="1" applyFill="1" applyBorder="1" applyAlignment="1" applyProtection="1">
      <alignment horizontal="center" vertical="center"/>
    </xf>
    <xf numFmtId="49" fontId="7" fillId="3" borderId="17" xfId="1" applyNumberFormat="1" applyFont="1" applyFill="1" applyBorder="1" applyAlignment="1" applyProtection="1">
      <alignment vertical="center"/>
    </xf>
    <xf numFmtId="49" fontId="5" fillId="3" borderId="0" xfId="1" applyNumberFormat="1" applyFont="1" applyFill="1" applyBorder="1" applyAlignment="1" applyProtection="1">
      <alignment vertical="center"/>
    </xf>
    <xf numFmtId="49" fontId="2" fillId="3" borderId="17" xfId="1" applyNumberFormat="1" applyFont="1" applyFill="1" applyBorder="1" applyAlignment="1" applyProtection="1">
      <alignment vertical="center"/>
    </xf>
    <xf numFmtId="49" fontId="2" fillId="3" borderId="0" xfId="1" applyNumberFormat="1" applyFont="1" applyFill="1" applyBorder="1" applyAlignment="1" applyProtection="1">
      <alignment vertical="center"/>
    </xf>
    <xf numFmtId="49" fontId="13" fillId="3" borderId="17" xfId="1" applyNumberFormat="1" applyFont="1" applyFill="1" applyBorder="1" applyAlignment="1" applyProtection="1">
      <alignment vertical="center"/>
    </xf>
    <xf numFmtId="49" fontId="2" fillId="3" borderId="13" xfId="1" applyNumberFormat="1" applyFont="1" applyFill="1" applyBorder="1" applyAlignment="1" applyProtection="1">
      <alignment vertical="center"/>
      <protection locked="0"/>
    </xf>
    <xf numFmtId="0" fontId="2" fillId="0" borderId="13" xfId="1" applyFont="1" applyFill="1" applyBorder="1" applyAlignment="1" applyProtection="1">
      <alignment vertical="center"/>
      <protection locked="0"/>
    </xf>
    <xf numFmtId="49" fontId="2" fillId="3" borderId="18" xfId="1" applyNumberFormat="1" applyFont="1" applyFill="1" applyBorder="1" applyAlignment="1" applyProtection="1">
      <alignment vertical="center"/>
    </xf>
    <xf numFmtId="49" fontId="2" fillId="3" borderId="19" xfId="1" applyNumberFormat="1" applyFont="1" applyFill="1" applyBorder="1" applyAlignment="1" applyProtection="1">
      <alignment vertical="center"/>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14" fillId="0" borderId="30" xfId="1" applyNumberFormat="1" applyFont="1" applyFill="1" applyBorder="1" applyAlignment="1" applyProtection="1">
      <alignment horizontal="center" vertical="center"/>
    </xf>
    <xf numFmtId="1" fontId="14" fillId="0" borderId="31" xfId="1" applyNumberFormat="1" applyFont="1" applyFill="1" applyBorder="1" applyAlignment="1" applyProtection="1">
      <alignment horizontal="center" vertical="center"/>
    </xf>
    <xf numFmtId="1" fontId="14" fillId="0" borderId="32" xfId="1" applyNumberFormat="1" applyFont="1" applyFill="1" applyBorder="1" applyAlignment="1" applyProtection="1">
      <alignment horizontal="center" vertical="center"/>
    </xf>
    <xf numFmtId="1" fontId="14" fillId="0" borderId="33" xfId="1" applyNumberFormat="1" applyFont="1" applyFill="1" applyBorder="1" applyAlignment="1" applyProtection="1">
      <alignment horizontal="center" vertical="center"/>
    </xf>
    <xf numFmtId="1" fontId="14" fillId="0" borderId="34" xfId="1" applyNumberFormat="1" applyFont="1" applyFill="1" applyBorder="1" applyAlignment="1" applyProtection="1">
      <alignment horizontal="center" vertical="center"/>
    </xf>
    <xf numFmtId="1" fontId="14" fillId="0" borderId="35" xfId="1" applyNumberFormat="1" applyFont="1" applyFill="1" applyBorder="1" applyAlignment="1" applyProtection="1">
      <alignment horizontal="center" vertical="center"/>
    </xf>
    <xf numFmtId="1" fontId="14" fillId="0" borderId="36" xfId="1" applyNumberFormat="1" applyFont="1" applyFill="1" applyBorder="1" applyAlignment="1" applyProtection="1">
      <alignment horizontal="center" vertical="center"/>
    </xf>
    <xf numFmtId="0" fontId="5" fillId="0" borderId="24" xfId="1" applyFont="1" applyFill="1" applyBorder="1" applyAlignment="1" applyProtection="1">
      <alignment vertical="center" wrapText="1"/>
    </xf>
    <xf numFmtId="0" fontId="5" fillId="0" borderId="24" xfId="1" applyFont="1" applyFill="1" applyBorder="1" applyAlignment="1" applyProtection="1">
      <alignment horizontal="left" vertical="center" wrapText="1"/>
    </xf>
    <xf numFmtId="0" fontId="5" fillId="0" borderId="17" xfId="1" applyFont="1" applyFill="1" applyBorder="1" applyAlignment="1" applyProtection="1">
      <alignment vertical="center"/>
    </xf>
    <xf numFmtId="0" fontId="5" fillId="0" borderId="37" xfId="1" applyFont="1" applyFill="1" applyBorder="1" applyAlignment="1" applyProtection="1">
      <alignment vertical="center"/>
      <protection locked="0"/>
    </xf>
    <xf numFmtId="0" fontId="5" fillId="0" borderId="5" xfId="1" applyFont="1" applyFill="1" applyBorder="1" applyAlignment="1" applyProtection="1">
      <alignment vertical="center"/>
      <protection locked="0"/>
    </xf>
    <xf numFmtId="0" fontId="5" fillId="0" borderId="38" xfId="1" applyFont="1" applyFill="1" applyBorder="1" applyAlignment="1" applyProtection="1">
      <alignment vertical="center"/>
    </xf>
    <xf numFmtId="0" fontId="5" fillId="0" borderId="7" xfId="1" applyFont="1" applyFill="1" applyBorder="1" applyAlignment="1" applyProtection="1">
      <alignment vertical="center"/>
      <protection locked="0"/>
    </xf>
    <xf numFmtId="0" fontId="5" fillId="0" borderId="0" xfId="1" applyFont="1" applyFill="1" applyBorder="1" applyAlignment="1" applyProtection="1">
      <alignment vertical="center"/>
      <protection locked="0"/>
    </xf>
    <xf numFmtId="0" fontId="5" fillId="0" borderId="38" xfId="1" applyFont="1" applyFill="1" applyBorder="1" applyAlignment="1" applyProtection="1">
      <alignment horizontal="left" vertical="center"/>
      <protection locked="0"/>
    </xf>
    <xf numFmtId="0" fontId="5" fillId="0" borderId="0" xfId="1" applyFont="1" applyFill="1" applyBorder="1" applyAlignment="1" applyProtection="1">
      <alignment vertical="center"/>
    </xf>
    <xf numFmtId="0" fontId="5" fillId="0" borderId="39" xfId="1" applyFont="1" applyFill="1" applyBorder="1" applyAlignment="1" applyProtection="1">
      <alignment vertical="center" wrapText="1"/>
    </xf>
    <xf numFmtId="0" fontId="5" fillId="0" borderId="39" xfId="1" applyFont="1" applyFill="1" applyBorder="1" applyAlignment="1" applyProtection="1">
      <alignment horizontal="left" vertical="center" wrapText="1"/>
    </xf>
    <xf numFmtId="3" fontId="5" fillId="0" borderId="40" xfId="1" applyNumberFormat="1" applyFont="1" applyFill="1" applyBorder="1" applyAlignment="1" applyProtection="1">
      <alignment horizontal="right" vertical="center"/>
    </xf>
    <xf numFmtId="3" fontId="5" fillId="0" borderId="41" xfId="1" applyNumberFormat="1" applyFont="1" applyFill="1" applyBorder="1" applyAlignment="1" applyProtection="1">
      <alignment horizontal="right" vertical="center"/>
    </xf>
    <xf numFmtId="3" fontId="5" fillId="0" borderId="42" xfId="1" applyNumberFormat="1" applyFont="1" applyFill="1" applyBorder="1" applyAlignment="1" applyProtection="1">
      <alignment horizontal="right" vertical="center"/>
    </xf>
    <xf numFmtId="3" fontId="5" fillId="0" borderId="43" xfId="1" applyNumberFormat="1" applyFont="1" applyFill="1" applyBorder="1" applyAlignment="1" applyProtection="1">
      <alignment horizontal="right" vertical="center"/>
    </xf>
    <xf numFmtId="3" fontId="5" fillId="0" borderId="44" xfId="1" applyNumberFormat="1" applyFont="1" applyFill="1" applyBorder="1" applyAlignment="1" applyProtection="1">
      <alignment horizontal="right" vertical="center"/>
    </xf>
    <xf numFmtId="3" fontId="5" fillId="0" borderId="45" xfId="1" applyNumberFormat="1" applyFont="1" applyFill="1" applyBorder="1" applyAlignment="1" applyProtection="1">
      <alignment horizontal="right" vertical="center"/>
    </xf>
    <xf numFmtId="3" fontId="5" fillId="0" borderId="43" xfId="1" applyNumberFormat="1" applyFont="1" applyFill="1" applyBorder="1" applyAlignment="1" applyProtection="1">
      <alignment horizontal="left" vertical="center" wrapText="1"/>
      <protection locked="0"/>
    </xf>
    <xf numFmtId="3" fontId="5" fillId="0" borderId="0" xfId="1" applyNumberFormat="1" applyFont="1" applyFill="1" applyBorder="1" applyAlignment="1" applyProtection="1">
      <alignment vertical="center"/>
    </xf>
    <xf numFmtId="0" fontId="2" fillId="0" borderId="30" xfId="1" applyFont="1" applyFill="1" applyBorder="1" applyAlignment="1" applyProtection="1">
      <alignment vertical="center" wrapText="1"/>
    </xf>
    <xf numFmtId="0" fontId="2" fillId="0" borderId="30" xfId="1" applyFont="1" applyFill="1" applyBorder="1" applyAlignment="1" applyProtection="1">
      <alignment horizontal="left" vertical="center" wrapText="1"/>
    </xf>
    <xf numFmtId="3" fontId="2" fillId="0" borderId="31" xfId="1" applyNumberFormat="1" applyFont="1" applyFill="1" applyBorder="1" applyAlignment="1" applyProtection="1">
      <alignment horizontal="right" vertical="center"/>
    </xf>
    <xf numFmtId="3" fontId="2" fillId="0" borderId="32"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right" vertical="center"/>
    </xf>
    <xf numFmtId="3" fontId="2" fillId="0" borderId="34" xfId="1" applyNumberFormat="1" applyFont="1" applyFill="1" applyBorder="1" applyAlignment="1" applyProtection="1">
      <alignment horizontal="right" vertical="center"/>
    </xf>
    <xf numFmtId="3" fontId="2" fillId="0" borderId="35" xfId="1" applyNumberFormat="1" applyFont="1" applyFill="1" applyBorder="1" applyAlignment="1" applyProtection="1">
      <alignment horizontal="right" vertical="center"/>
    </xf>
    <xf numFmtId="3" fontId="2" fillId="0" borderId="36" xfId="1" applyNumberFormat="1" applyFont="1" applyFill="1" applyBorder="1" applyAlignment="1" applyProtection="1">
      <alignment horizontal="right" vertical="center"/>
    </xf>
    <xf numFmtId="3" fontId="2" fillId="0" borderId="34" xfId="1" applyNumberFormat="1" applyFont="1" applyFill="1" applyBorder="1" applyAlignment="1" applyProtection="1">
      <alignment horizontal="left" vertical="center" wrapText="1"/>
      <protection locked="0"/>
    </xf>
    <xf numFmtId="0" fontId="2" fillId="0" borderId="24" xfId="1" applyFont="1" applyFill="1" applyBorder="1" applyAlignment="1" applyProtection="1">
      <alignment vertical="center" wrapText="1"/>
    </xf>
    <xf numFmtId="0" fontId="2" fillId="0" borderId="24" xfId="1" applyFont="1" applyFill="1" applyBorder="1" applyAlignment="1" applyProtection="1">
      <alignment horizontal="right" vertical="center" wrapText="1"/>
    </xf>
    <xf numFmtId="3" fontId="2" fillId="0" borderId="17" xfId="1" applyNumberFormat="1" applyFont="1" applyFill="1" applyBorder="1" applyAlignment="1" applyProtection="1">
      <alignment horizontal="right" vertical="center"/>
    </xf>
    <xf numFmtId="3" fontId="2" fillId="0" borderId="37" xfId="1" applyNumberFormat="1" applyFont="1" applyFill="1" applyBorder="1" applyAlignment="1" applyProtection="1">
      <alignment horizontal="right" vertical="center"/>
      <protection locked="0"/>
    </xf>
    <xf numFmtId="3" fontId="2" fillId="0" borderId="5" xfId="1" applyNumberFormat="1" applyFont="1" applyFill="1" applyBorder="1" applyAlignment="1" applyProtection="1">
      <alignment horizontal="right" vertical="center"/>
      <protection locked="0"/>
    </xf>
    <xf numFmtId="3" fontId="2" fillId="0" borderId="38" xfId="1" applyNumberFormat="1" applyFont="1" applyFill="1" applyBorder="1" applyAlignment="1" applyProtection="1">
      <alignment horizontal="right" vertical="center"/>
    </xf>
    <xf numFmtId="3" fontId="2" fillId="0" borderId="7" xfId="1" applyNumberFormat="1" applyFont="1" applyFill="1" applyBorder="1" applyAlignment="1" applyProtection="1">
      <alignment horizontal="right" vertical="center"/>
      <protection locked="0"/>
    </xf>
    <xf numFmtId="3" fontId="2" fillId="0" borderId="0" xfId="1" applyNumberFormat="1" applyFont="1" applyFill="1" applyBorder="1" applyAlignment="1" applyProtection="1">
      <alignment horizontal="right" vertical="center"/>
      <protection locked="0"/>
    </xf>
    <xf numFmtId="3" fontId="2" fillId="0" borderId="38" xfId="1" applyNumberFormat="1" applyFont="1" applyFill="1" applyBorder="1" applyAlignment="1" applyProtection="1">
      <alignment horizontal="left" vertical="center" wrapText="1"/>
      <protection locked="0"/>
    </xf>
    <xf numFmtId="0" fontId="2" fillId="0" borderId="46" xfId="1" applyFont="1" applyFill="1" applyBorder="1" applyAlignment="1" applyProtection="1">
      <alignment vertical="center" wrapText="1"/>
    </xf>
    <xf numFmtId="0" fontId="2" fillId="0" borderId="46" xfId="1" applyFont="1" applyFill="1" applyBorder="1" applyAlignment="1" applyProtection="1">
      <alignment horizontal="right" vertical="center" wrapText="1"/>
    </xf>
    <xf numFmtId="3" fontId="2" fillId="0" borderId="47" xfId="1" applyNumberFormat="1" applyFont="1" applyFill="1" applyBorder="1" applyAlignment="1" applyProtection="1">
      <alignment horizontal="right" vertical="center"/>
    </xf>
    <xf numFmtId="3" fontId="2" fillId="0" borderId="48" xfId="1" applyNumberFormat="1" applyFont="1" applyFill="1" applyBorder="1" applyAlignment="1" applyProtection="1">
      <alignment horizontal="right" vertical="center"/>
      <protection locked="0"/>
    </xf>
    <xf numFmtId="3" fontId="2" fillId="0" borderId="1"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right" vertical="center"/>
    </xf>
    <xf numFmtId="3" fontId="2" fillId="0" borderId="12" xfId="1" applyNumberFormat="1" applyFont="1" applyFill="1" applyBorder="1" applyAlignment="1" applyProtection="1">
      <alignment horizontal="right" vertical="center"/>
      <protection locked="0"/>
    </xf>
    <xf numFmtId="3" fontId="2" fillId="0" borderId="13"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left" vertical="center" wrapText="1"/>
      <protection locked="0"/>
    </xf>
    <xf numFmtId="0" fontId="5" fillId="0" borderId="26" xfId="1" applyFont="1" applyFill="1" applyBorder="1" applyAlignment="1" applyProtection="1">
      <alignment horizontal="left" vertical="center" wrapText="1"/>
    </xf>
    <xf numFmtId="3" fontId="2" fillId="0" borderId="50" xfId="1" applyNumberFormat="1" applyFont="1" applyFill="1" applyBorder="1" applyAlignment="1" applyProtection="1">
      <alignment vertical="center"/>
    </xf>
    <xf numFmtId="3" fontId="2" fillId="0" borderId="51" xfId="1" applyNumberFormat="1" applyFont="1" applyFill="1" applyBorder="1" applyAlignment="1" applyProtection="1">
      <alignment vertical="center"/>
      <protection locked="0"/>
    </xf>
    <xf numFmtId="3" fontId="2" fillId="0" borderId="28" xfId="1" applyNumberFormat="1" applyFont="1" applyFill="1" applyBorder="1" applyAlignment="1" applyProtection="1">
      <alignment vertical="center"/>
      <protection locked="0"/>
    </xf>
    <xf numFmtId="3" fontId="2" fillId="0" borderId="29" xfId="1" applyNumberFormat="1" applyFont="1" applyFill="1" applyBorder="1" applyAlignment="1" applyProtection="1">
      <alignment vertical="center"/>
    </xf>
    <xf numFmtId="3" fontId="2" fillId="0" borderId="52" xfId="1" applyNumberFormat="1" applyFont="1" applyFill="1" applyBorder="1" applyAlignment="1" applyProtection="1">
      <alignment vertical="center"/>
      <protection locked="0"/>
    </xf>
    <xf numFmtId="3" fontId="2" fillId="0" borderId="51" xfId="1" applyNumberFormat="1" applyFont="1" applyFill="1" applyBorder="1" applyAlignment="1" applyProtection="1">
      <alignment horizontal="center" vertical="center"/>
    </xf>
    <xf numFmtId="3" fontId="2" fillId="0" borderId="52" xfId="1" applyNumberFormat="1" applyFont="1" applyFill="1" applyBorder="1" applyAlignment="1" applyProtection="1">
      <alignment horizontal="center" vertical="center"/>
    </xf>
    <xf numFmtId="3" fontId="2" fillId="0" borderId="29" xfId="1" applyNumberFormat="1" applyFont="1" applyFill="1" applyBorder="1" applyAlignment="1" applyProtection="1">
      <alignment horizontal="center" vertical="center"/>
    </xf>
    <xf numFmtId="3" fontId="2" fillId="0" borderId="27" xfId="1" applyNumberFormat="1" applyFont="1" applyFill="1" applyBorder="1" applyAlignment="1" applyProtection="1">
      <alignment horizontal="center" vertical="center"/>
    </xf>
    <xf numFmtId="3" fontId="2" fillId="0" borderId="28" xfId="1" applyNumberFormat="1" applyFont="1" applyFill="1" applyBorder="1" applyAlignment="1" applyProtection="1">
      <alignment horizontal="center" vertical="center"/>
    </xf>
    <xf numFmtId="3" fontId="2" fillId="0" borderId="29" xfId="1" applyNumberFormat="1" applyFont="1" applyFill="1" applyBorder="1" applyAlignment="1" applyProtection="1">
      <alignment horizontal="left" vertical="center" wrapText="1"/>
      <protection locked="0"/>
    </xf>
    <xf numFmtId="0" fontId="5" fillId="0" borderId="53" xfId="1" applyFont="1" applyFill="1" applyBorder="1" applyAlignment="1" applyProtection="1">
      <alignment horizontal="left" vertical="center" wrapText="1"/>
    </xf>
    <xf numFmtId="3" fontId="2" fillId="0" borderId="18" xfId="1" applyNumberFormat="1" applyFont="1" applyFill="1" applyBorder="1" applyAlignment="1" applyProtection="1">
      <alignment vertical="center"/>
    </xf>
    <xf numFmtId="3" fontId="2" fillId="0" borderId="54" xfId="1" applyNumberFormat="1" applyFont="1" applyFill="1" applyBorder="1" applyAlignment="1" applyProtection="1">
      <alignment horizontal="center" vertical="center"/>
      <protection locked="0"/>
    </xf>
    <xf numFmtId="3" fontId="2" fillId="0" borderId="55" xfId="1" applyNumberFormat="1" applyFont="1" applyFill="1" applyBorder="1" applyAlignment="1" applyProtection="1">
      <alignment horizontal="center" vertical="center"/>
      <protection locked="0"/>
    </xf>
    <xf numFmtId="3" fontId="2" fillId="0" borderId="56"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horizontal="center" vertical="center"/>
    </xf>
    <xf numFmtId="3" fontId="2" fillId="0" borderId="57" xfId="1" applyNumberFormat="1" applyFont="1" applyFill="1" applyBorder="1" applyAlignment="1" applyProtection="1">
      <alignment horizontal="center" vertical="center"/>
    </xf>
    <xf numFmtId="3" fontId="2" fillId="0" borderId="56"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horizontal="center" vertical="center"/>
    </xf>
    <xf numFmtId="3" fontId="2" fillId="0" borderId="55" xfId="1" applyNumberFormat="1" applyFont="1" applyFill="1" applyBorder="1" applyAlignment="1" applyProtection="1">
      <alignment horizontal="center" vertical="center"/>
    </xf>
    <xf numFmtId="3" fontId="2" fillId="0" borderId="56" xfId="1" applyNumberFormat="1" applyFont="1" applyFill="1" applyBorder="1" applyAlignment="1" applyProtection="1">
      <alignment horizontal="left" vertical="center" wrapText="1"/>
      <protection locked="0"/>
    </xf>
    <xf numFmtId="3" fontId="2" fillId="0" borderId="54"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xf>
    <xf numFmtId="3" fontId="2" fillId="0" borderId="56" xfId="1" applyNumberFormat="1" applyFont="1" applyFill="1" applyBorder="1" applyAlignment="1" applyProtection="1">
      <alignment vertical="center"/>
    </xf>
    <xf numFmtId="0" fontId="5" fillId="0" borderId="53" xfId="1" applyFont="1" applyFill="1" applyBorder="1" applyAlignment="1" applyProtection="1">
      <alignment horizontal="center" vertical="center" wrapText="1"/>
    </xf>
    <xf numFmtId="0" fontId="2" fillId="0" borderId="24" xfId="1" applyFont="1" applyFill="1" applyBorder="1" applyAlignment="1" applyProtection="1">
      <alignment horizontal="left" vertical="center" wrapText="1"/>
    </xf>
    <xf numFmtId="3" fontId="2" fillId="0" borderId="17" xfId="1" applyNumberFormat="1" applyFont="1" applyFill="1" applyBorder="1" applyAlignment="1" applyProtection="1">
      <alignment vertical="center"/>
    </xf>
    <xf numFmtId="3" fontId="2" fillId="0" borderId="37" xfId="1" applyNumberFormat="1" applyFont="1" applyFill="1" applyBorder="1" applyAlignment="1" applyProtection="1">
      <alignment horizontal="center" vertical="center"/>
    </xf>
    <xf numFmtId="3" fontId="2" fillId="0" borderId="5"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horizontal="center" vertical="center"/>
    </xf>
    <xf numFmtId="3" fontId="2" fillId="0" borderId="7" xfId="1" applyNumberFormat="1" applyFont="1" applyFill="1" applyBorder="1" applyAlignment="1" applyProtection="1">
      <alignment horizontal="center" vertical="center"/>
    </xf>
    <xf numFmtId="3" fontId="2" fillId="0" borderId="37" xfId="1" applyNumberFormat="1" applyFont="1" applyFill="1" applyBorder="1" applyAlignment="1" applyProtection="1">
      <alignment vertical="center"/>
      <protection locked="0"/>
    </xf>
    <xf numFmtId="3" fontId="2" fillId="0" borderId="7" xfId="1" applyNumberFormat="1" applyFont="1" applyFill="1" applyBorder="1" applyAlignment="1" applyProtection="1">
      <alignment vertical="center"/>
      <protection locked="0"/>
    </xf>
    <xf numFmtId="3" fontId="2" fillId="0" borderId="38" xfId="1" applyNumberFormat="1" applyFont="1" applyFill="1" applyBorder="1" applyAlignment="1" applyProtection="1">
      <alignment vertical="center"/>
    </xf>
    <xf numFmtId="3" fontId="2" fillId="0" borderId="0" xfId="1" applyNumberFormat="1" applyFont="1" applyFill="1" applyBorder="1" applyAlignment="1" applyProtection="1">
      <alignment horizontal="center" vertical="center"/>
    </xf>
    <xf numFmtId="0" fontId="2" fillId="0" borderId="46" xfId="1" applyFont="1" applyFill="1" applyBorder="1" applyAlignment="1" applyProtection="1">
      <alignment horizontal="left" vertical="center" wrapText="1"/>
    </xf>
    <xf numFmtId="3" fontId="2" fillId="0" borderId="47" xfId="1" applyNumberFormat="1" applyFont="1" applyFill="1" applyBorder="1" applyAlignment="1" applyProtection="1">
      <alignment vertical="center"/>
    </xf>
    <xf numFmtId="3" fontId="2" fillId="0" borderId="48" xfId="1" applyNumberFormat="1" applyFont="1" applyFill="1" applyBorder="1" applyAlignment="1" applyProtection="1">
      <alignment horizontal="center" vertical="center"/>
    </xf>
    <xf numFmtId="3" fontId="2" fillId="0" borderId="1"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center" vertical="center"/>
    </xf>
    <xf numFmtId="3" fontId="2" fillId="0" borderId="12" xfId="1" applyNumberFormat="1" applyFont="1" applyFill="1" applyBorder="1" applyAlignment="1" applyProtection="1">
      <alignment horizontal="center" vertical="center"/>
    </xf>
    <xf numFmtId="3" fontId="2" fillId="0" borderId="48"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xf>
    <xf numFmtId="3" fontId="2" fillId="0" borderId="13" xfId="1" applyNumberFormat="1" applyFont="1" applyFill="1" applyBorder="1" applyAlignment="1" applyProtection="1">
      <alignment horizontal="center" vertical="center"/>
    </xf>
    <xf numFmtId="0" fontId="2" fillId="0" borderId="58" xfId="1" applyFont="1" applyFill="1" applyBorder="1" applyAlignment="1" applyProtection="1">
      <alignment horizontal="right" vertical="center" wrapText="1"/>
    </xf>
    <xf numFmtId="0" fontId="2" fillId="0" borderId="58" xfId="1" applyFont="1" applyFill="1" applyBorder="1" applyAlignment="1" applyProtection="1">
      <alignment horizontal="left" vertical="center" wrapText="1"/>
    </xf>
    <xf numFmtId="3" fontId="2" fillId="0" borderId="59" xfId="1" applyNumberFormat="1" applyFont="1" applyFill="1" applyBorder="1" applyAlignment="1" applyProtection="1">
      <alignment vertical="center"/>
    </xf>
    <xf numFmtId="3" fontId="2" fillId="0" borderId="60" xfId="1" applyNumberFormat="1" applyFont="1" applyFill="1" applyBorder="1" applyAlignment="1" applyProtection="1">
      <alignment horizontal="center" vertical="center"/>
    </xf>
    <xf numFmtId="3" fontId="2" fillId="0" borderId="61" xfId="1" applyNumberFormat="1" applyFont="1" applyFill="1" applyBorder="1" applyAlignment="1" applyProtection="1">
      <alignment horizontal="center" vertical="center"/>
    </xf>
    <xf numFmtId="3" fontId="2" fillId="0" borderId="62" xfId="1" applyNumberFormat="1" applyFont="1" applyFill="1" applyBorder="1" applyAlignment="1" applyProtection="1">
      <alignment horizontal="center" vertical="center"/>
    </xf>
    <xf numFmtId="3" fontId="2" fillId="0" borderId="63" xfId="1" applyNumberFormat="1" applyFont="1" applyFill="1" applyBorder="1" applyAlignment="1" applyProtection="1">
      <alignment horizontal="center" vertical="center"/>
    </xf>
    <xf numFmtId="3" fontId="2" fillId="0" borderId="60" xfId="1" applyNumberFormat="1" applyFont="1" applyFill="1" applyBorder="1" applyAlignment="1" applyProtection="1">
      <alignment vertical="center"/>
      <protection locked="0"/>
    </xf>
    <xf numFmtId="3" fontId="2" fillId="0" borderId="63" xfId="1" applyNumberFormat="1" applyFont="1" applyFill="1" applyBorder="1" applyAlignment="1" applyProtection="1">
      <alignment vertical="center"/>
      <protection locked="0"/>
    </xf>
    <xf numFmtId="3" fontId="2" fillId="0" borderId="62" xfId="1" applyNumberFormat="1" applyFont="1" applyFill="1" applyBorder="1" applyAlignment="1" applyProtection="1">
      <alignment vertical="center"/>
    </xf>
    <xf numFmtId="3" fontId="2" fillId="0" borderId="64" xfId="1" applyNumberFormat="1" applyFont="1" applyFill="1" applyBorder="1" applyAlignment="1" applyProtection="1">
      <alignment horizontal="center" vertical="center"/>
    </xf>
    <xf numFmtId="3" fontId="2" fillId="0" borderId="62" xfId="1" applyNumberFormat="1" applyFont="1" applyFill="1" applyBorder="1" applyAlignment="1" applyProtection="1">
      <alignment horizontal="left" vertical="center" wrapText="1"/>
      <protection locked="0"/>
    </xf>
    <xf numFmtId="3" fontId="2" fillId="0" borderId="18"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horizontal="right" vertical="center"/>
      <protection locked="0"/>
    </xf>
    <xf numFmtId="3" fontId="2" fillId="0" borderId="55" xfId="1" applyNumberFormat="1" applyFont="1" applyFill="1" applyBorder="1" applyAlignment="1" applyProtection="1">
      <alignment horizontal="right" vertical="center"/>
      <protection locked="0"/>
    </xf>
    <xf numFmtId="0" fontId="5" fillId="0" borderId="65" xfId="1" applyFont="1" applyFill="1" applyBorder="1" applyAlignment="1" applyProtection="1">
      <alignment horizontal="center" vertical="center" wrapText="1"/>
    </xf>
    <xf numFmtId="0" fontId="5" fillId="0" borderId="65" xfId="1" applyFont="1" applyFill="1" applyBorder="1" applyAlignment="1" applyProtection="1">
      <alignment horizontal="left" vertical="center" wrapText="1"/>
    </xf>
    <xf numFmtId="3" fontId="2" fillId="0" borderId="66" xfId="1" applyNumberFormat="1" applyFont="1" applyFill="1" applyBorder="1" applyAlignment="1" applyProtection="1">
      <alignment horizontal="right" vertical="center"/>
    </xf>
    <xf numFmtId="3" fontId="2" fillId="0" borderId="67" xfId="1" applyNumberFormat="1" applyFont="1" applyFill="1" applyBorder="1" applyAlignment="1" applyProtection="1">
      <alignment horizontal="right" vertical="center"/>
    </xf>
    <xf numFmtId="3" fontId="2" fillId="0" borderId="23" xfId="1" applyNumberFormat="1" applyFont="1" applyFill="1" applyBorder="1" applyAlignment="1" applyProtection="1">
      <alignment horizontal="right" vertical="center"/>
    </xf>
    <xf numFmtId="3" fontId="2" fillId="0" borderId="68" xfId="1" applyNumberFormat="1" applyFont="1" applyFill="1" applyBorder="1" applyAlignment="1" applyProtection="1">
      <alignment horizontal="right" vertical="center"/>
    </xf>
    <xf numFmtId="3" fontId="2" fillId="0" borderId="59" xfId="1" applyNumberFormat="1" applyFont="1" applyFill="1" applyBorder="1" applyAlignment="1" applyProtection="1">
      <alignment horizontal="right" vertical="center"/>
    </xf>
    <xf numFmtId="3" fontId="2" fillId="0" borderId="37" xfId="1" applyNumberFormat="1" applyFont="1" applyFill="1" applyBorder="1" applyAlignment="1" applyProtection="1">
      <alignment horizontal="center" vertical="center"/>
      <protection locked="0"/>
    </xf>
    <xf numFmtId="0" fontId="5" fillId="0" borderId="69" xfId="1" applyFont="1" applyFill="1" applyBorder="1" applyAlignment="1" applyProtection="1">
      <alignment horizontal="center" vertical="center" wrapText="1"/>
    </xf>
    <xf numFmtId="0" fontId="5" fillId="0" borderId="69" xfId="1" applyFont="1" applyFill="1" applyBorder="1" applyAlignment="1" applyProtection="1">
      <alignment horizontal="left" vertical="center" wrapText="1"/>
    </xf>
    <xf numFmtId="3" fontId="2" fillId="0" borderId="70" xfId="1" applyNumberFormat="1" applyFont="1" applyFill="1" applyBorder="1" applyAlignment="1" applyProtection="1">
      <alignment horizontal="center" vertical="center"/>
    </xf>
    <xf numFmtId="3" fontId="2" fillId="0" borderId="71" xfId="1" applyNumberFormat="1" applyFont="1" applyFill="1" applyBorder="1" applyAlignment="1" applyProtection="1">
      <alignment horizontal="center" vertical="center"/>
    </xf>
    <xf numFmtId="3" fontId="2" fillId="0" borderId="72" xfId="1" applyNumberFormat="1" applyFont="1" applyFill="1" applyBorder="1" applyAlignment="1" applyProtection="1">
      <alignment horizontal="center" vertical="center"/>
    </xf>
    <xf numFmtId="3" fontId="2" fillId="0" borderId="73"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horizontal="right" vertical="center"/>
    </xf>
    <xf numFmtId="3" fontId="2" fillId="0" borderId="55" xfId="1" applyNumberFormat="1" applyFont="1" applyFill="1" applyBorder="1" applyAlignment="1" applyProtection="1">
      <alignment horizontal="right" vertical="center"/>
    </xf>
    <xf numFmtId="0" fontId="2" fillId="0" borderId="74" xfId="1" applyFont="1" applyFill="1" applyBorder="1" applyAlignment="1" applyProtection="1">
      <alignment horizontal="right" vertical="center" wrapText="1"/>
    </xf>
    <xf numFmtId="0" fontId="2" fillId="0" borderId="74" xfId="1" applyFont="1" applyFill="1" applyBorder="1" applyAlignment="1" applyProtection="1">
      <alignment horizontal="left" vertical="center" wrapText="1"/>
    </xf>
    <xf numFmtId="3" fontId="2" fillId="0" borderId="75" xfId="1" applyNumberFormat="1" applyFont="1" applyFill="1" applyBorder="1" applyAlignment="1" applyProtection="1">
      <alignment horizontal="right" vertical="center"/>
    </xf>
    <xf numFmtId="3" fontId="2" fillId="0" borderId="76" xfId="1" applyNumberFormat="1" applyFont="1" applyFill="1" applyBorder="1" applyAlignment="1" applyProtection="1">
      <alignment horizontal="center" vertical="center"/>
    </xf>
    <xf numFmtId="3" fontId="2" fillId="0" borderId="8" xfId="1" applyNumberFormat="1" applyFont="1" applyFill="1" applyBorder="1" applyAlignment="1" applyProtection="1">
      <alignment horizontal="center" vertical="center"/>
    </xf>
    <xf numFmtId="3" fontId="2" fillId="0" borderId="77"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xf>
    <xf numFmtId="3" fontId="2" fillId="0" borderId="78" xfId="1" applyNumberFormat="1" applyFont="1" applyFill="1" applyBorder="1" applyAlignment="1" applyProtection="1">
      <alignment horizontal="right" vertical="center"/>
      <protection locked="0"/>
    </xf>
    <xf numFmtId="3" fontId="2" fillId="0" borderId="8" xfId="1" applyNumberFormat="1" applyFont="1" applyFill="1" applyBorder="1" applyAlignment="1" applyProtection="1">
      <alignment horizontal="right" vertical="center"/>
      <protection locked="0"/>
    </xf>
    <xf numFmtId="3" fontId="2" fillId="0" borderId="77" xfId="1" applyNumberFormat="1" applyFont="1" applyFill="1" applyBorder="1" applyAlignment="1" applyProtection="1">
      <alignment horizontal="right" vertical="center"/>
    </xf>
    <xf numFmtId="3" fontId="2" fillId="0" borderId="77" xfId="1" applyNumberFormat="1" applyFont="1" applyFill="1" applyBorder="1" applyAlignment="1" applyProtection="1">
      <alignment horizontal="left" vertical="center" wrapText="1"/>
      <protection locked="0"/>
    </xf>
    <xf numFmtId="0" fontId="2" fillId="0" borderId="74" xfId="1" applyFont="1" applyFill="1" applyBorder="1" applyAlignment="1" applyProtection="1">
      <alignment vertical="center" wrapText="1"/>
    </xf>
    <xf numFmtId="3" fontId="2" fillId="0" borderId="75" xfId="1" applyNumberFormat="1" applyFont="1" applyFill="1" applyBorder="1" applyAlignment="1" applyProtection="1">
      <alignment vertical="center"/>
    </xf>
    <xf numFmtId="3" fontId="2" fillId="0" borderId="76" xfId="1" applyNumberFormat="1" applyFont="1" applyFill="1" applyBorder="1" applyAlignment="1" applyProtection="1">
      <alignment horizontal="center" vertical="center"/>
      <protection locked="0"/>
    </xf>
    <xf numFmtId="3" fontId="2" fillId="0" borderId="8" xfId="1" applyNumberFormat="1" applyFont="1" applyFill="1" applyBorder="1" applyAlignment="1" applyProtection="1">
      <alignment horizontal="center" vertical="center"/>
      <protection locked="0"/>
    </xf>
    <xf numFmtId="3" fontId="2" fillId="0" borderId="10" xfId="1" applyNumberFormat="1" applyFont="1" applyFill="1" applyBorder="1" applyAlignment="1" applyProtection="1">
      <alignment horizontal="center" vertical="center"/>
      <protection locked="0"/>
    </xf>
    <xf numFmtId="3" fontId="2" fillId="0" borderId="76" xfId="1" applyNumberFormat="1" applyFont="1" applyFill="1" applyBorder="1" applyAlignment="1" applyProtection="1">
      <alignment horizontal="right" vertical="center"/>
      <protection locked="0"/>
    </xf>
    <xf numFmtId="3" fontId="2" fillId="0" borderId="10" xfId="1" applyNumberFormat="1" applyFont="1" applyFill="1" applyBorder="1" applyAlignment="1" applyProtection="1">
      <alignment horizontal="right" vertical="center"/>
      <protection locked="0"/>
    </xf>
    <xf numFmtId="0" fontId="5" fillId="0" borderId="24" xfId="1" applyFont="1" applyBorder="1" applyAlignment="1" applyProtection="1">
      <alignment vertical="center" wrapText="1"/>
    </xf>
    <xf numFmtId="0" fontId="5" fillId="0" borderId="24" xfId="1" applyFont="1" applyBorder="1" applyAlignment="1" applyProtection="1">
      <alignment horizontal="left" vertical="center" wrapText="1"/>
    </xf>
    <xf numFmtId="3" fontId="5" fillId="0" borderId="17" xfId="1" applyNumberFormat="1" applyFont="1" applyBorder="1" applyAlignment="1" applyProtection="1">
      <alignment vertical="center"/>
    </xf>
    <xf numFmtId="3" fontId="5" fillId="0" borderId="37" xfId="1" applyNumberFormat="1" applyFont="1" applyBorder="1" applyAlignment="1" applyProtection="1">
      <alignment vertical="center"/>
      <protection locked="0"/>
    </xf>
    <xf numFmtId="3" fontId="5" fillId="0" borderId="5" xfId="1" applyNumberFormat="1" applyFont="1" applyBorder="1" applyAlignment="1" applyProtection="1">
      <alignment vertical="center"/>
      <protection locked="0"/>
    </xf>
    <xf numFmtId="3" fontId="2" fillId="0" borderId="38" xfId="1" applyNumberFormat="1" applyFont="1" applyBorder="1" applyAlignment="1" applyProtection="1">
      <alignment vertical="center"/>
    </xf>
    <xf numFmtId="3" fontId="5" fillId="0" borderId="7" xfId="1" applyNumberFormat="1" applyFont="1" applyBorder="1" applyAlignment="1" applyProtection="1">
      <alignment vertical="center"/>
      <protection locked="0"/>
    </xf>
    <xf numFmtId="3" fontId="5" fillId="0" borderId="38" xfId="1" applyNumberFormat="1" applyFont="1" applyBorder="1" applyAlignment="1" applyProtection="1">
      <alignment vertical="center"/>
    </xf>
    <xf numFmtId="3" fontId="5" fillId="0" borderId="0" xfId="1" applyNumberFormat="1" applyFont="1" applyBorder="1" applyAlignment="1" applyProtection="1">
      <alignment vertical="center"/>
      <protection locked="0"/>
    </xf>
    <xf numFmtId="3" fontId="5" fillId="0" borderId="38" xfId="1" applyNumberFormat="1" applyFont="1" applyBorder="1" applyAlignment="1" applyProtection="1">
      <alignment horizontal="left" vertical="center" wrapText="1"/>
      <protection locked="0"/>
    </xf>
    <xf numFmtId="0" fontId="5" fillId="0" borderId="39" xfId="1" applyFont="1" applyFill="1" applyBorder="1" applyAlignment="1" applyProtection="1">
      <alignment vertical="center"/>
    </xf>
    <xf numFmtId="3" fontId="5" fillId="0" borderId="40" xfId="1" applyNumberFormat="1" applyFont="1" applyFill="1" applyBorder="1" applyAlignment="1" applyProtection="1">
      <alignment vertical="center"/>
    </xf>
    <xf numFmtId="3" fontId="5" fillId="0" borderId="41" xfId="1" applyNumberFormat="1" applyFont="1" applyFill="1" applyBorder="1" applyAlignment="1" applyProtection="1">
      <alignment vertical="center"/>
    </xf>
    <xf numFmtId="3" fontId="5" fillId="0" borderId="42" xfId="1" applyNumberFormat="1" applyFont="1" applyFill="1" applyBorder="1" applyAlignment="1" applyProtection="1">
      <alignment vertical="center"/>
    </xf>
    <xf numFmtId="3" fontId="5" fillId="0" borderId="43" xfId="1" applyNumberFormat="1" applyFont="1" applyFill="1" applyBorder="1" applyAlignment="1" applyProtection="1">
      <alignment vertical="center"/>
    </xf>
    <xf numFmtId="3" fontId="5" fillId="0" borderId="44" xfId="1" applyNumberFormat="1" applyFont="1" applyFill="1" applyBorder="1" applyAlignment="1" applyProtection="1">
      <alignment vertical="center"/>
    </xf>
    <xf numFmtId="3" fontId="5" fillId="0" borderId="45" xfId="1" applyNumberFormat="1" applyFont="1" applyFill="1" applyBorder="1" applyAlignment="1" applyProtection="1">
      <alignment vertical="center"/>
    </xf>
    <xf numFmtId="0" fontId="5" fillId="0" borderId="79" xfId="1" applyFont="1" applyFill="1" applyBorder="1" applyAlignment="1" applyProtection="1">
      <alignment vertical="center"/>
    </xf>
    <xf numFmtId="0" fontId="5" fillId="0" borderId="79" xfId="1" applyFont="1" applyFill="1" applyBorder="1" applyAlignment="1" applyProtection="1">
      <alignment vertical="center" wrapText="1"/>
    </xf>
    <xf numFmtId="3" fontId="5" fillId="0" borderId="80" xfId="1" applyNumberFormat="1" applyFont="1" applyFill="1" applyBorder="1" applyAlignment="1" applyProtection="1">
      <alignment vertical="center"/>
    </xf>
    <xf numFmtId="3" fontId="5" fillId="0" borderId="81" xfId="1" applyNumberFormat="1" applyFont="1" applyFill="1" applyBorder="1" applyAlignment="1" applyProtection="1">
      <alignment vertical="center"/>
    </xf>
    <xf numFmtId="3" fontId="5" fillId="0" borderId="82" xfId="1" applyNumberFormat="1" applyFont="1" applyFill="1" applyBorder="1" applyAlignment="1" applyProtection="1">
      <alignment vertical="center"/>
    </xf>
    <xf numFmtId="3" fontId="5" fillId="0" borderId="83" xfId="1" applyNumberFormat="1" applyFont="1" applyFill="1" applyBorder="1" applyAlignment="1" applyProtection="1">
      <alignment vertical="center"/>
    </xf>
    <xf numFmtId="3" fontId="5" fillId="0" borderId="84" xfId="1" applyNumberFormat="1" applyFont="1" applyFill="1" applyBorder="1" applyAlignment="1" applyProtection="1">
      <alignment vertical="center"/>
    </xf>
    <xf numFmtId="3" fontId="5" fillId="0" borderId="85" xfId="1" applyNumberFormat="1" applyFont="1" applyFill="1" applyBorder="1" applyAlignment="1" applyProtection="1">
      <alignment vertical="center"/>
    </xf>
    <xf numFmtId="3" fontId="5" fillId="0" borderId="83" xfId="1" applyNumberFormat="1" applyFont="1" applyFill="1" applyBorder="1" applyAlignment="1" applyProtection="1">
      <alignment horizontal="left" vertical="center" wrapText="1"/>
      <protection locked="0"/>
    </xf>
    <xf numFmtId="0" fontId="5" fillId="0" borderId="24" xfId="1" applyFont="1" applyFill="1" applyBorder="1" applyAlignment="1" applyProtection="1">
      <alignment vertical="center"/>
    </xf>
    <xf numFmtId="3" fontId="5" fillId="0" borderId="17" xfId="1" applyNumberFormat="1" applyFont="1" applyFill="1" applyBorder="1" applyAlignment="1" applyProtection="1">
      <alignment vertical="center"/>
    </xf>
    <xf numFmtId="3" fontId="5" fillId="0" borderId="37" xfId="1" applyNumberFormat="1" applyFont="1" applyFill="1" applyBorder="1" applyAlignment="1" applyProtection="1">
      <alignment vertical="center"/>
    </xf>
    <xf numFmtId="3" fontId="5" fillId="0" borderId="5" xfId="1" applyNumberFormat="1" applyFont="1" applyFill="1" applyBorder="1" applyAlignment="1" applyProtection="1">
      <alignment vertical="center"/>
    </xf>
    <xf numFmtId="3" fontId="5" fillId="0" borderId="38" xfId="1" applyNumberFormat="1" applyFont="1" applyFill="1" applyBorder="1" applyAlignment="1" applyProtection="1">
      <alignment vertical="center"/>
    </xf>
    <xf numFmtId="3" fontId="5" fillId="0" borderId="7" xfId="1" applyNumberFormat="1" applyFont="1" applyFill="1" applyBorder="1" applyAlignment="1" applyProtection="1">
      <alignment vertical="center"/>
    </xf>
    <xf numFmtId="3" fontId="5" fillId="0" borderId="38" xfId="1" applyNumberFormat="1" applyFont="1" applyFill="1" applyBorder="1" applyAlignment="1" applyProtection="1">
      <alignment horizontal="left" vertical="center" wrapText="1"/>
      <protection locked="0"/>
    </xf>
    <xf numFmtId="0" fontId="5" fillId="4" borderId="65" xfId="1" applyFont="1" applyFill="1" applyBorder="1" applyAlignment="1" applyProtection="1">
      <alignment horizontal="left" vertical="center" wrapText="1"/>
    </xf>
    <xf numFmtId="3" fontId="5" fillId="4" borderId="21" xfId="1" applyNumberFormat="1" applyFont="1" applyFill="1" applyBorder="1" applyAlignment="1" applyProtection="1">
      <alignment vertical="center"/>
    </xf>
    <xf numFmtId="3" fontId="5" fillId="4" borderId="66" xfId="1" applyNumberFormat="1" applyFont="1" applyFill="1" applyBorder="1" applyAlignment="1" applyProtection="1">
      <alignment vertical="center"/>
    </xf>
    <xf numFmtId="3" fontId="5" fillId="4" borderId="67" xfId="1" applyNumberFormat="1" applyFont="1" applyFill="1" applyBorder="1" applyAlignment="1" applyProtection="1">
      <alignment vertical="center"/>
    </xf>
    <xf numFmtId="3" fontId="5" fillId="4" borderId="23" xfId="1" applyNumberFormat="1" applyFont="1" applyFill="1" applyBorder="1" applyAlignment="1" applyProtection="1">
      <alignment vertical="center"/>
    </xf>
    <xf numFmtId="3" fontId="5" fillId="4" borderId="68" xfId="1" applyNumberFormat="1" applyFont="1" applyFill="1" applyBorder="1" applyAlignment="1" applyProtection="1">
      <alignment vertical="center"/>
    </xf>
    <xf numFmtId="3" fontId="5" fillId="4" borderId="22" xfId="1" applyNumberFormat="1" applyFont="1" applyFill="1" applyBorder="1" applyAlignment="1" applyProtection="1">
      <alignment vertical="center"/>
    </xf>
    <xf numFmtId="3" fontId="5" fillId="4" borderId="23" xfId="1" applyNumberFormat="1" applyFont="1" applyFill="1" applyBorder="1" applyAlignment="1" applyProtection="1">
      <alignment horizontal="left" vertical="center" wrapText="1"/>
      <protection locked="0"/>
    </xf>
    <xf numFmtId="0" fontId="2" fillId="0" borderId="53" xfId="1" applyFont="1" applyFill="1" applyBorder="1" applyAlignment="1" applyProtection="1">
      <alignment horizontal="left" vertical="center" wrapText="1"/>
    </xf>
    <xf numFmtId="3" fontId="2" fillId="0" borderId="55" xfId="1" applyNumberFormat="1" applyFont="1" applyFill="1" applyBorder="1" applyAlignment="1" applyProtection="1">
      <alignment vertical="center"/>
    </xf>
    <xf numFmtId="3" fontId="2" fillId="0" borderId="22" xfId="1" applyNumberFormat="1" applyFont="1" applyFill="1" applyBorder="1" applyAlignment="1" applyProtection="1">
      <alignment vertical="center"/>
    </xf>
    <xf numFmtId="3" fontId="2" fillId="0" borderId="67" xfId="1" applyNumberFormat="1" applyFont="1" applyFill="1" applyBorder="1" applyAlignment="1" applyProtection="1">
      <alignment vertical="center"/>
    </xf>
    <xf numFmtId="3" fontId="2" fillId="0" borderId="23" xfId="1" applyNumberFormat="1" applyFont="1" applyFill="1" applyBorder="1" applyAlignment="1" applyProtection="1">
      <alignment vertical="center"/>
    </xf>
    <xf numFmtId="3" fontId="2" fillId="0" borderId="23" xfId="1" applyNumberFormat="1" applyFont="1" applyFill="1" applyBorder="1" applyAlignment="1" applyProtection="1">
      <alignment horizontal="left" vertical="center" wrapText="1"/>
      <protection locked="0"/>
    </xf>
    <xf numFmtId="0" fontId="2" fillId="0" borderId="74" xfId="1" applyFont="1" applyFill="1" applyBorder="1" applyAlignment="1" applyProtection="1">
      <alignment horizontal="center" vertical="center" wrapText="1"/>
    </xf>
    <xf numFmtId="3" fontId="2" fillId="0" borderId="76" xfId="1" applyNumberFormat="1" applyFont="1" applyFill="1" applyBorder="1" applyAlignment="1" applyProtection="1">
      <alignment vertical="center"/>
    </xf>
    <xf numFmtId="3" fontId="2" fillId="0" borderId="8" xfId="1" applyNumberFormat="1" applyFont="1" applyFill="1" applyBorder="1" applyAlignment="1" applyProtection="1">
      <alignment vertical="center"/>
    </xf>
    <xf numFmtId="3" fontId="2" fillId="0" borderId="77"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xf>
    <xf numFmtId="3" fontId="2" fillId="0" borderId="78" xfId="1" applyNumberFormat="1" applyFont="1" applyFill="1" applyBorder="1" applyAlignment="1" applyProtection="1">
      <alignment vertical="center"/>
    </xf>
    <xf numFmtId="3" fontId="2" fillId="0" borderId="5" xfId="1" applyNumberFormat="1" applyFont="1" applyFill="1" applyBorder="1" applyAlignment="1" applyProtection="1">
      <alignment vertical="center"/>
      <protection locked="0"/>
    </xf>
    <xf numFmtId="3" fontId="2" fillId="0" borderId="0" xfId="1" applyNumberFormat="1" applyFont="1" applyFill="1" applyBorder="1" applyAlignment="1" applyProtection="1">
      <alignment vertical="center"/>
      <protection locked="0"/>
    </xf>
    <xf numFmtId="3" fontId="2" fillId="0" borderId="1" xfId="1" applyNumberFormat="1" applyFont="1" applyFill="1" applyBorder="1" applyAlignment="1" applyProtection="1">
      <alignment vertical="center"/>
      <protection locked="0"/>
    </xf>
    <xf numFmtId="3" fontId="2" fillId="0" borderId="13" xfId="1" applyNumberFormat="1" applyFont="1" applyFill="1" applyBorder="1" applyAlignment="1" applyProtection="1">
      <alignment vertical="center"/>
      <protection locked="0"/>
    </xf>
    <xf numFmtId="0" fontId="2" fillId="0" borderId="46" xfId="1" applyFont="1" applyFill="1" applyBorder="1" applyAlignment="1" applyProtection="1">
      <alignment horizontal="center" vertical="center" wrapText="1"/>
    </xf>
    <xf numFmtId="3" fontId="2" fillId="0" borderId="48" xfId="1" applyNumberFormat="1" applyFont="1" applyFill="1" applyBorder="1" applyAlignment="1" applyProtection="1">
      <alignment vertical="center"/>
    </xf>
    <xf numFmtId="3" fontId="2" fillId="0" borderId="1" xfId="1" applyNumberFormat="1" applyFont="1" applyFill="1" applyBorder="1" applyAlignment="1" applyProtection="1">
      <alignment vertical="center"/>
    </xf>
    <xf numFmtId="3" fontId="2" fillId="0" borderId="12" xfId="1" applyNumberFormat="1" applyFont="1" applyFill="1" applyBorder="1" applyAlignment="1" applyProtection="1">
      <alignment vertical="center"/>
    </xf>
    <xf numFmtId="3" fontId="2" fillId="0" borderId="13" xfId="1" applyNumberFormat="1" applyFont="1" applyFill="1" applyBorder="1" applyAlignment="1" applyProtection="1">
      <alignment vertical="center"/>
    </xf>
    <xf numFmtId="3" fontId="2" fillId="0" borderId="76" xfId="1" applyNumberFormat="1" applyFont="1" applyFill="1" applyBorder="1" applyAlignment="1" applyProtection="1">
      <alignment vertical="center"/>
      <protection locked="0"/>
    </xf>
    <xf numFmtId="3" fontId="2" fillId="0" borderId="8" xfId="1" applyNumberFormat="1" applyFont="1" applyFill="1" applyBorder="1" applyAlignment="1" applyProtection="1">
      <alignment vertical="center"/>
      <protection locked="0"/>
    </xf>
    <xf numFmtId="3" fontId="2" fillId="0" borderId="10" xfId="1" applyNumberFormat="1" applyFont="1" applyFill="1" applyBorder="1" applyAlignment="1" applyProtection="1">
      <alignment vertical="center"/>
      <protection locked="0"/>
    </xf>
    <xf numFmtId="3" fontId="2" fillId="0" borderId="78" xfId="1" applyNumberFormat="1" applyFont="1" applyFill="1" applyBorder="1" applyAlignment="1" applyProtection="1">
      <alignment vertical="center"/>
      <protection locked="0"/>
    </xf>
    <xf numFmtId="3" fontId="2" fillId="0" borderId="19" xfId="1" applyNumberFormat="1" applyFont="1" applyFill="1" applyBorder="1" applyAlignment="1" applyProtection="1">
      <alignment vertical="center"/>
    </xf>
    <xf numFmtId="0" fontId="2" fillId="0" borderId="24" xfId="1" applyFont="1" applyFill="1" applyBorder="1" applyAlignment="1" applyProtection="1">
      <alignment horizontal="center" vertical="center" wrapText="1"/>
    </xf>
    <xf numFmtId="3" fontId="2" fillId="0" borderId="37" xfId="1" applyNumberFormat="1" applyFont="1" applyFill="1" applyBorder="1" applyAlignment="1" applyProtection="1">
      <alignment vertical="center"/>
    </xf>
    <xf numFmtId="3" fontId="2" fillId="0" borderId="5" xfId="1" applyNumberFormat="1" applyFont="1" applyFill="1" applyBorder="1" applyAlignment="1" applyProtection="1">
      <alignment vertical="center"/>
    </xf>
    <xf numFmtId="3" fontId="2" fillId="0" borderId="7"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0" borderId="69" xfId="1" applyNumberFormat="1" applyFont="1" applyFill="1" applyBorder="1" applyAlignment="1" applyProtection="1">
      <alignment vertical="center"/>
    </xf>
    <xf numFmtId="3" fontId="2" fillId="0" borderId="86" xfId="1" applyNumberFormat="1" applyFont="1" applyFill="1" applyBorder="1" applyAlignment="1" applyProtection="1">
      <alignment vertical="center"/>
    </xf>
    <xf numFmtId="3" fontId="2" fillId="0" borderId="71" xfId="1" applyNumberFormat="1" applyFont="1" applyFill="1" applyBorder="1" applyAlignment="1" applyProtection="1">
      <alignment vertical="center"/>
    </xf>
    <xf numFmtId="3" fontId="2" fillId="0" borderId="72" xfId="1" applyNumberFormat="1" applyFont="1" applyFill="1" applyBorder="1" applyAlignment="1" applyProtection="1">
      <alignment vertical="center"/>
    </xf>
    <xf numFmtId="3" fontId="2" fillId="0" borderId="72" xfId="1" applyNumberFormat="1" applyFont="1" applyFill="1" applyBorder="1" applyAlignment="1" applyProtection="1">
      <alignment horizontal="left" vertical="center" wrapText="1"/>
      <protection locked="0"/>
    </xf>
    <xf numFmtId="3" fontId="2" fillId="0" borderId="46" xfId="1" applyNumberFormat="1" applyFont="1" applyFill="1" applyBorder="1" applyAlignment="1" applyProtection="1">
      <alignment vertical="center"/>
    </xf>
    <xf numFmtId="3" fontId="2" fillId="0" borderId="60" xfId="1" applyNumberFormat="1" applyFont="1" applyFill="1" applyBorder="1" applyAlignment="1" applyProtection="1">
      <alignment vertical="center"/>
    </xf>
    <xf numFmtId="3" fontId="2" fillId="0" borderId="54" xfId="1" applyNumberFormat="1" applyFont="1" applyFill="1" applyBorder="1" applyAlignment="1" applyProtection="1">
      <alignment vertical="center"/>
      <protection locked="0"/>
    </xf>
    <xf numFmtId="3" fontId="2" fillId="0" borderId="55"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protection locked="0"/>
    </xf>
    <xf numFmtId="3" fontId="2" fillId="0" borderId="19" xfId="1" applyNumberFormat="1" applyFont="1" applyFill="1" applyBorder="1" applyAlignment="1" applyProtection="1">
      <alignment vertical="center"/>
      <protection locked="0"/>
    </xf>
    <xf numFmtId="3" fontId="2" fillId="0" borderId="64" xfId="1" applyNumberFormat="1" applyFont="1" applyFill="1" applyBorder="1" applyAlignment="1" applyProtection="1">
      <alignment vertical="center"/>
    </xf>
    <xf numFmtId="3" fontId="2" fillId="0" borderId="61" xfId="1" applyNumberFormat="1" applyFont="1" applyFill="1" applyBorder="1" applyAlignment="1" applyProtection="1">
      <alignment vertical="center"/>
    </xf>
    <xf numFmtId="0" fontId="5" fillId="0" borderId="0" xfId="1" applyFont="1" applyFill="1" applyBorder="1" applyAlignment="1" applyProtection="1">
      <alignment horizontal="left" vertical="center"/>
    </xf>
    <xf numFmtId="0" fontId="2" fillId="0" borderId="65" xfId="1" applyFont="1" applyFill="1" applyBorder="1" applyAlignment="1" applyProtection="1">
      <alignment horizontal="left" vertical="center" wrapText="1"/>
    </xf>
    <xf numFmtId="3" fontId="2" fillId="0" borderId="87" xfId="1" applyNumberFormat="1" applyFont="1" applyFill="1" applyBorder="1" applyAlignment="1" applyProtection="1">
      <alignment vertical="center"/>
    </xf>
    <xf numFmtId="3" fontId="2" fillId="0" borderId="2" xfId="1" applyNumberFormat="1" applyFont="1" applyFill="1" applyBorder="1" applyAlignment="1" applyProtection="1">
      <alignment vertical="center"/>
    </xf>
    <xf numFmtId="3" fontId="2" fillId="0" borderId="88" xfId="1" applyNumberFormat="1" applyFont="1" applyFill="1" applyBorder="1" applyAlignment="1" applyProtection="1">
      <alignment vertical="center"/>
    </xf>
    <xf numFmtId="3" fontId="2" fillId="0" borderId="88" xfId="1" applyNumberFormat="1" applyFont="1" applyFill="1" applyBorder="1" applyAlignment="1" applyProtection="1">
      <alignment horizontal="left" vertical="center" wrapText="1"/>
      <protection locked="0"/>
    </xf>
    <xf numFmtId="0" fontId="2" fillId="0" borderId="89" xfId="1" applyFont="1" applyFill="1" applyBorder="1" applyAlignment="1" applyProtection="1">
      <alignment horizontal="right" vertical="center" wrapText="1"/>
    </xf>
    <xf numFmtId="3" fontId="2" fillId="0" borderId="90" xfId="1" applyNumberFormat="1" applyFont="1" applyFill="1" applyBorder="1" applyAlignment="1" applyProtection="1">
      <alignment vertical="center"/>
    </xf>
    <xf numFmtId="3" fontId="2" fillId="0" borderId="91" xfId="1" applyNumberFormat="1" applyFont="1" applyFill="1" applyBorder="1" applyAlignment="1" applyProtection="1">
      <alignment vertical="center"/>
      <protection locked="0"/>
    </xf>
    <xf numFmtId="3" fontId="2" fillId="0" borderId="2" xfId="1" applyNumberFormat="1" applyFont="1" applyFill="1" applyBorder="1" applyAlignment="1" applyProtection="1">
      <alignment vertical="center"/>
      <protection locked="0"/>
    </xf>
    <xf numFmtId="3" fontId="2" fillId="0" borderId="4" xfId="1" applyNumberFormat="1" applyFont="1" applyFill="1" applyBorder="1" applyAlignment="1" applyProtection="1">
      <alignment vertical="center"/>
      <protection locked="0"/>
    </xf>
    <xf numFmtId="3" fontId="2" fillId="0" borderId="87" xfId="1" applyNumberFormat="1" applyFont="1" applyFill="1" applyBorder="1" applyAlignment="1" applyProtection="1">
      <alignment vertical="center"/>
      <protection locked="0"/>
    </xf>
    <xf numFmtId="3" fontId="2" fillId="0" borderId="21"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2" fillId="0" borderId="68" xfId="1" applyNumberFormat="1" applyFont="1" applyFill="1" applyBorder="1" applyAlignment="1" applyProtection="1">
      <alignment vertical="center"/>
    </xf>
    <xf numFmtId="1" fontId="5" fillId="4" borderId="65" xfId="1" applyNumberFormat="1" applyFont="1" applyFill="1" applyBorder="1" applyAlignment="1" applyProtection="1">
      <alignment horizontal="left" vertical="center" wrapText="1"/>
    </xf>
    <xf numFmtId="1" fontId="5" fillId="0" borderId="53" xfId="1" applyNumberFormat="1" applyFont="1" applyFill="1" applyBorder="1" applyAlignment="1" applyProtection="1">
      <alignment horizontal="left" vertical="center" wrapText="1"/>
    </xf>
    <xf numFmtId="0" fontId="5" fillId="0" borderId="24" xfId="1" applyFont="1" applyFill="1" applyBorder="1" applyAlignment="1" applyProtection="1">
      <alignment horizontal="center" vertical="center" wrapText="1"/>
    </xf>
    <xf numFmtId="3" fontId="5" fillId="0" borderId="86" xfId="1" applyNumberFormat="1" applyFont="1" applyFill="1" applyBorder="1" applyAlignment="1" applyProtection="1">
      <alignment vertical="center"/>
    </xf>
    <xf numFmtId="3" fontId="5" fillId="0" borderId="71" xfId="1" applyNumberFormat="1" applyFont="1" applyFill="1" applyBorder="1" applyAlignment="1" applyProtection="1">
      <alignment vertical="center"/>
    </xf>
    <xf numFmtId="3" fontId="5" fillId="0" borderId="72" xfId="1" applyNumberFormat="1" applyFont="1" applyFill="1" applyBorder="1" applyAlignment="1" applyProtection="1">
      <alignment vertical="center"/>
    </xf>
    <xf numFmtId="3" fontId="5" fillId="0" borderId="72" xfId="1" applyNumberFormat="1" applyFont="1" applyFill="1" applyBorder="1" applyAlignment="1" applyProtection="1">
      <alignment horizontal="left" vertical="center" wrapText="1"/>
      <protection locked="0"/>
    </xf>
    <xf numFmtId="3" fontId="2" fillId="0" borderId="6" xfId="1" applyNumberFormat="1" applyFont="1" applyFill="1" applyBorder="1" applyAlignment="1" applyProtection="1">
      <alignment vertical="center"/>
    </xf>
    <xf numFmtId="3" fontId="2" fillId="0" borderId="11" xfId="1" applyNumberFormat="1" applyFont="1" applyFill="1" applyBorder="1" applyAlignment="1" applyProtection="1">
      <alignment vertical="center"/>
    </xf>
    <xf numFmtId="0" fontId="2" fillId="0" borderId="89" xfId="1" applyFont="1" applyFill="1" applyBorder="1" applyAlignment="1" applyProtection="1">
      <alignment horizontal="center" vertical="center" wrapText="1"/>
    </xf>
    <xf numFmtId="0" fontId="2" fillId="0" borderId="89" xfId="1" applyFont="1" applyFill="1" applyBorder="1" applyAlignment="1" applyProtection="1">
      <alignment horizontal="left" vertical="center" wrapText="1"/>
    </xf>
    <xf numFmtId="0" fontId="2" fillId="0" borderId="46" xfId="1" applyFont="1" applyFill="1" applyBorder="1" applyAlignment="1" applyProtection="1">
      <alignment vertical="center"/>
    </xf>
    <xf numFmtId="0" fontId="5" fillId="4" borderId="53" xfId="1" applyFont="1" applyFill="1" applyBorder="1" applyAlignment="1" applyProtection="1">
      <alignment horizontal="left" vertical="center" wrapText="1"/>
    </xf>
    <xf numFmtId="3" fontId="5" fillId="4" borderId="18" xfId="1" applyNumberFormat="1" applyFont="1" applyFill="1" applyBorder="1" applyAlignment="1" applyProtection="1">
      <alignment vertical="center"/>
    </xf>
    <xf numFmtId="3" fontId="5" fillId="4" borderId="54" xfId="1" applyNumberFormat="1" applyFont="1" applyFill="1" applyBorder="1" applyAlignment="1" applyProtection="1">
      <alignment vertical="center"/>
    </xf>
    <xf numFmtId="3" fontId="5" fillId="4" borderId="55" xfId="1" applyNumberFormat="1" applyFont="1" applyFill="1" applyBorder="1" applyAlignment="1" applyProtection="1">
      <alignment vertical="center"/>
    </xf>
    <xf numFmtId="3" fontId="5" fillId="4" borderId="56" xfId="1" applyNumberFormat="1" applyFont="1" applyFill="1" applyBorder="1" applyAlignment="1" applyProtection="1">
      <alignment vertical="center"/>
    </xf>
    <xf numFmtId="3" fontId="5" fillId="4" borderId="57" xfId="1" applyNumberFormat="1" applyFont="1" applyFill="1" applyBorder="1" applyAlignment="1" applyProtection="1">
      <alignment vertical="center"/>
    </xf>
    <xf numFmtId="3" fontId="5" fillId="4" borderId="86" xfId="1" applyNumberFormat="1" applyFont="1" applyFill="1" applyBorder="1" applyAlignment="1" applyProtection="1">
      <alignment vertical="center"/>
    </xf>
    <xf numFmtId="3" fontId="5" fillId="4" borderId="71" xfId="1" applyNumberFormat="1" applyFont="1" applyFill="1" applyBorder="1" applyAlignment="1" applyProtection="1">
      <alignment vertical="center"/>
    </xf>
    <xf numFmtId="3" fontId="5" fillId="4" borderId="72" xfId="1" applyNumberFormat="1" applyFont="1" applyFill="1" applyBorder="1" applyAlignment="1" applyProtection="1">
      <alignment vertical="center"/>
    </xf>
    <xf numFmtId="3" fontId="5" fillId="4" borderId="72" xfId="1" applyNumberFormat="1" applyFont="1" applyFill="1" applyBorder="1" applyAlignment="1" applyProtection="1">
      <alignment horizontal="left" vertical="center" wrapText="1"/>
      <protection locked="0"/>
    </xf>
    <xf numFmtId="0" fontId="10" fillId="0" borderId="0" xfId="1" applyFont="1" applyFill="1" applyBorder="1" applyAlignment="1" applyProtection="1">
      <alignment vertical="center"/>
    </xf>
    <xf numFmtId="3" fontId="2" fillId="0" borderId="92" xfId="1" applyNumberFormat="1" applyFont="1" applyFill="1" applyBorder="1" applyAlignment="1" applyProtection="1">
      <alignment vertical="center"/>
    </xf>
    <xf numFmtId="3" fontId="2" fillId="0" borderId="70" xfId="1" applyNumberFormat="1" applyFont="1" applyFill="1" applyBorder="1" applyAlignment="1" applyProtection="1">
      <alignment vertical="center"/>
    </xf>
    <xf numFmtId="3" fontId="2" fillId="0" borderId="73" xfId="1" applyNumberFormat="1" applyFont="1" applyFill="1" applyBorder="1" applyAlignment="1" applyProtection="1">
      <alignment vertical="center"/>
    </xf>
    <xf numFmtId="3" fontId="2" fillId="0" borderId="58" xfId="1" applyNumberFormat="1" applyFont="1" applyFill="1" applyBorder="1" applyAlignment="1" applyProtection="1">
      <alignment vertical="center"/>
    </xf>
    <xf numFmtId="3" fontId="2" fillId="0" borderId="61" xfId="1" applyNumberFormat="1" applyFont="1" applyFill="1" applyBorder="1" applyAlignment="1" applyProtection="1">
      <alignment vertical="center"/>
      <protection locked="0"/>
    </xf>
    <xf numFmtId="3" fontId="2" fillId="0" borderId="64" xfId="1" applyNumberFormat="1" applyFont="1" applyFill="1" applyBorder="1" applyAlignment="1" applyProtection="1">
      <alignment vertical="center"/>
      <protection locked="0"/>
    </xf>
    <xf numFmtId="0" fontId="2" fillId="0" borderId="74" xfId="1" applyFont="1" applyFill="1" applyBorder="1" applyAlignment="1" applyProtection="1">
      <alignment vertical="center"/>
    </xf>
    <xf numFmtId="0" fontId="2" fillId="0" borderId="53" xfId="1" applyFont="1" applyFill="1" applyBorder="1" applyAlignment="1" applyProtection="1">
      <alignment horizontal="right" vertical="center" wrapText="1"/>
    </xf>
    <xf numFmtId="0" fontId="2" fillId="0" borderId="65" xfId="1" applyFont="1" applyFill="1" applyBorder="1" applyAlignment="1" applyProtection="1">
      <alignment vertical="center"/>
    </xf>
    <xf numFmtId="0" fontId="2" fillId="0" borderId="20" xfId="1" applyFont="1" applyFill="1" applyBorder="1" applyAlignment="1" applyProtection="1">
      <alignment vertical="center"/>
    </xf>
    <xf numFmtId="3" fontId="2" fillId="0" borderId="15" xfId="1" applyNumberFormat="1" applyFont="1" applyFill="1" applyBorder="1" applyAlignment="1" applyProtection="1">
      <alignment vertical="center"/>
    </xf>
    <xf numFmtId="3" fontId="2" fillId="0" borderId="93" xfId="1" applyNumberFormat="1" applyFont="1" applyFill="1" applyBorder="1" applyAlignment="1" applyProtection="1">
      <alignment vertical="center"/>
    </xf>
    <xf numFmtId="3" fontId="2" fillId="0" borderId="25" xfId="1" applyNumberFormat="1" applyFont="1" applyFill="1" applyBorder="1" applyAlignment="1" applyProtection="1">
      <alignment vertical="center"/>
    </xf>
    <xf numFmtId="3" fontId="2" fillId="0" borderId="16" xfId="1" applyNumberFormat="1" applyFont="1" applyFill="1" applyBorder="1" applyAlignment="1" applyProtection="1">
      <alignment vertical="center"/>
    </xf>
    <xf numFmtId="3" fontId="2" fillId="0" borderId="94" xfId="1" applyNumberFormat="1" applyFont="1" applyFill="1" applyBorder="1" applyAlignment="1" applyProtection="1">
      <alignment vertical="center"/>
    </xf>
    <xf numFmtId="0" fontId="5" fillId="0" borderId="66" xfId="1" applyFont="1" applyFill="1" applyBorder="1" applyAlignment="1" applyProtection="1">
      <alignment horizontal="left" vertical="center"/>
    </xf>
    <xf numFmtId="0" fontId="5" fillId="0" borderId="95" xfId="1" applyFont="1" applyFill="1" applyBorder="1" applyAlignment="1" applyProtection="1">
      <alignment horizontal="left" vertical="center"/>
    </xf>
    <xf numFmtId="3" fontId="5" fillId="0" borderId="22" xfId="1" applyNumberFormat="1" applyFont="1" applyFill="1" applyBorder="1" applyAlignment="1" applyProtection="1">
      <alignment vertical="center"/>
    </xf>
    <xf numFmtId="3" fontId="5" fillId="0" borderId="66" xfId="1" applyNumberFormat="1" applyFont="1" applyFill="1" applyBorder="1" applyAlignment="1" applyProtection="1">
      <alignment vertical="center"/>
    </xf>
    <xf numFmtId="3" fontId="5" fillId="0" borderId="67" xfId="1" applyNumberFormat="1" applyFont="1" applyFill="1" applyBorder="1" applyAlignment="1" applyProtection="1">
      <alignment vertical="center"/>
    </xf>
    <xf numFmtId="3" fontId="5" fillId="0" borderId="23" xfId="1" applyNumberFormat="1" applyFont="1" applyFill="1" applyBorder="1" applyAlignment="1" applyProtection="1">
      <alignment vertical="center"/>
    </xf>
    <xf numFmtId="3" fontId="5" fillId="0" borderId="68" xfId="1" applyNumberFormat="1" applyFont="1" applyFill="1" applyBorder="1" applyAlignment="1" applyProtection="1">
      <alignment vertical="center"/>
    </xf>
    <xf numFmtId="3" fontId="5" fillId="0" borderId="23" xfId="1" applyNumberFormat="1" applyFont="1" applyFill="1" applyBorder="1" applyAlignment="1" applyProtection="1">
      <alignment horizontal="left" vertical="center" wrapText="1"/>
      <protection locked="0"/>
    </xf>
    <xf numFmtId="3" fontId="5" fillId="0" borderId="96" xfId="1" applyNumberFormat="1" applyFont="1" applyFill="1" applyBorder="1" applyAlignment="1" applyProtection="1">
      <alignment vertical="center"/>
    </xf>
    <xf numFmtId="0" fontId="5" fillId="0" borderId="20" xfId="1" applyFont="1" applyFill="1" applyBorder="1" applyAlignment="1" applyProtection="1">
      <alignment vertical="center"/>
    </xf>
    <xf numFmtId="0" fontId="5" fillId="0" borderId="65" xfId="1" applyFont="1" applyFill="1" applyBorder="1" applyAlignment="1" applyProtection="1">
      <alignment vertical="center"/>
    </xf>
    <xf numFmtId="0" fontId="2" fillId="0" borderId="89" xfId="1" applyFont="1" applyFill="1" applyBorder="1" applyAlignment="1" applyProtection="1">
      <alignment vertical="center"/>
    </xf>
    <xf numFmtId="0" fontId="2" fillId="0" borderId="89" xfId="1" applyFont="1" applyFill="1" applyBorder="1" applyAlignment="1" applyProtection="1">
      <alignment vertical="center" wrapText="1"/>
    </xf>
    <xf numFmtId="3" fontId="5" fillId="0" borderId="21" xfId="1" applyNumberFormat="1" applyFont="1" applyFill="1" applyBorder="1" applyAlignment="1" applyProtection="1">
      <alignment vertical="center"/>
    </xf>
    <xf numFmtId="3" fontId="5" fillId="0" borderId="66" xfId="1" applyNumberFormat="1" applyFont="1" applyFill="1" applyBorder="1" applyAlignment="1" applyProtection="1">
      <alignment vertical="center"/>
      <protection locked="0"/>
    </xf>
    <xf numFmtId="3" fontId="5" fillId="0" borderId="67" xfId="1" applyNumberFormat="1" applyFont="1" applyFill="1" applyBorder="1" applyAlignment="1" applyProtection="1">
      <alignment vertical="center"/>
      <protection locked="0"/>
    </xf>
    <xf numFmtId="3" fontId="5" fillId="0" borderId="68" xfId="1" applyNumberFormat="1" applyFont="1" applyFill="1" applyBorder="1" applyAlignment="1" applyProtection="1">
      <alignment vertical="center"/>
      <protection locked="0"/>
    </xf>
    <xf numFmtId="3" fontId="5" fillId="0" borderId="22" xfId="1" applyNumberFormat="1" applyFont="1" applyFill="1" applyBorder="1" applyAlignment="1" applyProtection="1">
      <alignment vertical="center"/>
      <protection locked="0"/>
    </xf>
    <xf numFmtId="0" fontId="5" fillId="0" borderId="19" xfId="1" applyFont="1" applyFill="1" applyBorder="1" applyAlignment="1" applyProtection="1">
      <alignment vertical="center" wrapText="1"/>
    </xf>
    <xf numFmtId="3" fontId="5" fillId="0" borderId="18" xfId="1" applyNumberFormat="1" applyFont="1" applyFill="1" applyBorder="1" applyAlignment="1" applyProtection="1">
      <alignment vertical="center"/>
    </xf>
    <xf numFmtId="3" fontId="5" fillId="0" borderId="54" xfId="1" applyNumberFormat="1" applyFont="1" applyFill="1" applyBorder="1" applyAlignment="1" applyProtection="1">
      <alignment vertical="center"/>
      <protection locked="0"/>
    </xf>
    <xf numFmtId="3" fontId="5" fillId="0" borderId="55" xfId="1" applyNumberFormat="1" applyFont="1" applyFill="1" applyBorder="1" applyAlignment="1" applyProtection="1">
      <alignment vertical="center"/>
      <protection locked="0"/>
    </xf>
    <xf numFmtId="3" fontId="5" fillId="0" borderId="56" xfId="1" applyNumberFormat="1" applyFont="1" applyFill="1" applyBorder="1" applyAlignment="1" applyProtection="1">
      <alignment vertical="center"/>
    </xf>
    <xf numFmtId="0" fontId="2" fillId="3" borderId="14" xfId="1" applyFont="1" applyFill="1" applyBorder="1" applyAlignment="1" applyProtection="1">
      <alignment vertical="center"/>
    </xf>
    <xf numFmtId="0" fontId="2" fillId="3" borderId="15" xfId="1" applyFont="1" applyFill="1" applyBorder="1" applyAlignment="1" applyProtection="1">
      <alignment vertical="center"/>
    </xf>
    <xf numFmtId="0" fontId="2" fillId="3" borderId="16" xfId="1" applyFont="1" applyFill="1" applyBorder="1" applyAlignment="1" applyProtection="1">
      <alignment vertical="center"/>
    </xf>
    <xf numFmtId="0" fontId="2" fillId="3" borderId="97" xfId="1" applyFont="1" applyFill="1" applyBorder="1" applyAlignment="1" applyProtection="1">
      <alignment vertical="center"/>
      <protection locked="0"/>
    </xf>
    <xf numFmtId="0" fontId="2" fillId="3" borderId="98" xfId="1" applyFont="1" applyFill="1" applyBorder="1" applyAlignment="1" applyProtection="1">
      <alignment vertical="center"/>
      <protection locked="0"/>
    </xf>
    <xf numFmtId="0" fontId="2" fillId="3" borderId="99" xfId="1" applyFont="1" applyFill="1" applyBorder="1" applyAlignment="1" applyProtection="1">
      <alignment vertical="center"/>
      <protection locked="0"/>
    </xf>
    <xf numFmtId="0" fontId="2" fillId="2" borderId="14" xfId="1" applyFont="1" applyFill="1" applyBorder="1" applyAlignment="1" applyProtection="1">
      <alignment vertical="center"/>
    </xf>
    <xf numFmtId="0" fontId="5" fillId="2" borderId="15" xfId="1" applyFont="1" applyFill="1" applyBorder="1" applyAlignment="1" applyProtection="1">
      <alignment vertical="top"/>
    </xf>
    <xf numFmtId="0" fontId="5" fillId="2" borderId="15" xfId="1" applyFont="1" applyFill="1" applyBorder="1" applyAlignment="1" applyProtection="1">
      <alignment vertical="top"/>
      <protection locked="0"/>
    </xf>
    <xf numFmtId="0" fontId="5" fillId="2" borderId="15" xfId="1" applyFont="1" applyFill="1" applyBorder="1" applyAlignment="1" applyProtection="1">
      <alignment horizontal="right" vertical="top"/>
      <protection locked="0"/>
    </xf>
    <xf numFmtId="0" fontId="2" fillId="2" borderId="16" xfId="1" applyFont="1" applyFill="1" applyBorder="1" applyAlignment="1" applyProtection="1">
      <alignment vertical="center"/>
    </xf>
    <xf numFmtId="0" fontId="0" fillId="0" borderId="17" xfId="0" applyBorder="1"/>
    <xf numFmtId="3" fontId="5" fillId="0" borderId="39" xfId="1" applyNumberFormat="1" applyFont="1" applyFill="1" applyBorder="1" applyAlignment="1" applyProtection="1">
      <alignment horizontal="right" vertical="center"/>
    </xf>
    <xf numFmtId="3" fontId="2" fillId="0" borderId="30" xfId="1" applyNumberFormat="1" applyFont="1" applyFill="1" applyBorder="1" applyAlignment="1" applyProtection="1">
      <alignment horizontal="right" vertical="center"/>
    </xf>
    <xf numFmtId="3" fontId="2" fillId="0" borderId="46" xfId="1" applyNumberFormat="1" applyFont="1" applyFill="1" applyBorder="1" applyAlignment="1" applyProtection="1">
      <alignment horizontal="right" vertical="center"/>
    </xf>
    <xf numFmtId="3" fontId="2" fillId="0" borderId="26" xfId="1" applyNumberFormat="1" applyFont="1" applyFill="1" applyBorder="1" applyAlignment="1" applyProtection="1">
      <alignment vertical="center"/>
    </xf>
    <xf numFmtId="3" fontId="2" fillId="0" borderId="53" xfId="1" applyNumberFormat="1" applyFont="1" applyFill="1" applyBorder="1" applyAlignment="1" applyProtection="1">
      <alignment vertical="center"/>
    </xf>
    <xf numFmtId="3" fontId="2" fillId="0" borderId="74" xfId="1" applyNumberFormat="1" applyFont="1" applyFill="1" applyBorder="1" applyAlignment="1" applyProtection="1">
      <alignment vertical="center"/>
    </xf>
    <xf numFmtId="3" fontId="5" fillId="0" borderId="24" xfId="1" applyNumberFormat="1" applyFont="1" applyBorder="1" applyAlignment="1" applyProtection="1">
      <alignment vertical="center"/>
    </xf>
    <xf numFmtId="3" fontId="5" fillId="0" borderId="39" xfId="1" applyNumberFormat="1" applyFont="1" applyFill="1" applyBorder="1" applyAlignment="1" applyProtection="1">
      <alignment vertical="center"/>
    </xf>
    <xf numFmtId="3" fontId="5" fillId="0" borderId="79" xfId="1" applyNumberFormat="1" applyFont="1" applyFill="1" applyBorder="1" applyAlignment="1" applyProtection="1">
      <alignment vertical="center"/>
    </xf>
    <xf numFmtId="3" fontId="5" fillId="0" borderId="24" xfId="1" applyNumberFormat="1" applyFont="1" applyFill="1" applyBorder="1" applyAlignment="1" applyProtection="1">
      <alignment vertical="center"/>
    </xf>
    <xf numFmtId="3" fontId="5" fillId="4" borderId="65" xfId="1" applyNumberFormat="1" applyFont="1" applyFill="1" applyBorder="1" applyAlignment="1" applyProtection="1">
      <alignment vertical="center"/>
    </xf>
    <xf numFmtId="3" fontId="2" fillId="0" borderId="24" xfId="1" applyNumberFormat="1" applyFont="1" applyFill="1" applyBorder="1" applyAlignment="1" applyProtection="1">
      <alignment vertical="center"/>
    </xf>
    <xf numFmtId="3" fontId="2" fillId="0" borderId="20" xfId="1" applyNumberFormat="1" applyFont="1" applyFill="1" applyBorder="1" applyAlignment="1" applyProtection="1">
      <alignment vertical="center"/>
    </xf>
    <xf numFmtId="3" fontId="5" fillId="0" borderId="65" xfId="1" applyNumberFormat="1" applyFont="1" applyFill="1" applyBorder="1" applyAlignment="1" applyProtection="1">
      <alignment vertical="center"/>
    </xf>
    <xf numFmtId="3" fontId="2" fillId="0" borderId="0" xfId="1" applyNumberFormat="1" applyFont="1"/>
    <xf numFmtId="0" fontId="2" fillId="0" borderId="2" xfId="1" applyFont="1" applyFill="1" applyBorder="1" applyAlignment="1">
      <alignment vertical="center" wrapText="1"/>
    </xf>
    <xf numFmtId="49" fontId="12" fillId="3" borderId="17" xfId="1" applyNumberFormat="1" applyFont="1" applyFill="1" applyBorder="1" applyAlignment="1" applyProtection="1">
      <alignment horizontal="center" vertical="center"/>
    </xf>
    <xf numFmtId="49" fontId="12" fillId="3" borderId="0" xfId="1" applyNumberFormat="1" applyFont="1" applyFill="1" applyBorder="1" applyAlignment="1" applyProtection="1">
      <alignment horizontal="center" vertical="center"/>
    </xf>
    <xf numFmtId="0" fontId="2" fillId="0" borderId="11" xfId="1" applyFont="1" applyBorder="1" applyAlignment="1">
      <alignment horizontal="center" vertical="center" wrapText="1"/>
    </xf>
    <xf numFmtId="0" fontId="2" fillId="0" borderId="1" xfId="1" applyFont="1" applyBorder="1" applyAlignment="1">
      <alignment horizontal="center" vertical="center" wrapText="1"/>
    </xf>
    <xf numFmtId="0" fontId="2" fillId="0" borderId="1" xfId="1"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protection locked="0"/>
    </xf>
    <xf numFmtId="0" fontId="2" fillId="0" borderId="0" xfId="1" applyFont="1" applyAlignment="1">
      <alignment horizontal="left" vertical="center"/>
    </xf>
    <xf numFmtId="0" fontId="2" fillId="0" borderId="14" xfId="1" applyFont="1" applyBorder="1" applyAlignment="1" applyProtection="1">
      <alignment vertical="center"/>
    </xf>
    <xf numFmtId="0" fontId="5" fillId="0" borderId="15" xfId="1" applyFont="1" applyFill="1" applyBorder="1" applyAlignment="1" applyProtection="1">
      <alignment vertical="top"/>
    </xf>
    <xf numFmtId="0" fontId="5" fillId="0" borderId="15" xfId="1" applyFont="1" applyFill="1" applyBorder="1" applyAlignment="1" applyProtection="1">
      <alignment vertical="top"/>
      <protection locked="0"/>
    </xf>
    <xf numFmtId="0" fontId="5" fillId="0" borderId="15" xfId="1" applyFont="1" applyFill="1" applyBorder="1" applyAlignment="1" applyProtection="1">
      <alignment horizontal="right" vertical="top"/>
      <protection locked="0"/>
    </xf>
    <xf numFmtId="0" fontId="2" fillId="0" borderId="16" xfId="1" applyFont="1" applyFill="1" applyBorder="1" applyAlignment="1" applyProtection="1">
      <alignment vertical="center"/>
    </xf>
    <xf numFmtId="0" fontId="2" fillId="0" borderId="9" xfId="1" applyFont="1" applyBorder="1" applyAlignment="1" applyProtection="1">
      <alignment vertical="center"/>
      <protection locked="0"/>
    </xf>
    <xf numFmtId="0" fontId="2" fillId="0" borderId="49" xfId="1" applyFont="1" applyFill="1" applyBorder="1" applyAlignment="1" applyProtection="1">
      <alignment vertical="center"/>
      <protection locked="0"/>
    </xf>
    <xf numFmtId="49" fontId="2" fillId="3" borderId="11" xfId="1" applyNumberFormat="1" applyFont="1" applyFill="1" applyBorder="1" applyAlignment="1" applyProtection="1">
      <alignment vertical="center"/>
      <protection locked="0"/>
    </xf>
    <xf numFmtId="49" fontId="2" fillId="3" borderId="49" xfId="1" applyNumberFormat="1" applyFont="1" applyFill="1" applyBorder="1" applyAlignment="1" applyProtection="1">
      <alignment vertical="center"/>
      <protection locked="0"/>
    </xf>
    <xf numFmtId="1" fontId="14" fillId="0" borderId="101" xfId="1" applyNumberFormat="1" applyFont="1" applyFill="1" applyBorder="1" applyAlignment="1" applyProtection="1">
      <alignment horizontal="center" vertical="center"/>
    </xf>
    <xf numFmtId="0" fontId="5" fillId="0" borderId="6" xfId="1" applyFont="1" applyFill="1" applyBorder="1" applyAlignment="1" applyProtection="1">
      <alignment vertical="center"/>
      <protection locked="0"/>
    </xf>
    <xf numFmtId="3" fontId="5" fillId="0" borderId="102" xfId="1" applyNumberFormat="1" applyFont="1" applyFill="1" applyBorder="1" applyAlignment="1" applyProtection="1">
      <alignment horizontal="right" vertical="center"/>
    </xf>
    <xf numFmtId="3" fontId="2" fillId="0" borderId="101" xfId="1" applyNumberFormat="1" applyFont="1" applyFill="1" applyBorder="1" applyAlignment="1" applyProtection="1">
      <alignment horizontal="right" vertical="center"/>
    </xf>
    <xf numFmtId="3" fontId="2" fillId="0" borderId="11" xfId="1" applyNumberFormat="1" applyFont="1" applyFill="1" applyBorder="1" applyAlignment="1" applyProtection="1">
      <alignment horizontal="right" vertical="center"/>
      <protection locked="0"/>
    </xf>
    <xf numFmtId="3" fontId="2" fillId="0" borderId="103" xfId="1" applyNumberFormat="1" applyFont="1" applyFill="1" applyBorder="1" applyAlignment="1" applyProtection="1">
      <alignment vertical="center"/>
      <protection locked="0"/>
    </xf>
    <xf numFmtId="3" fontId="2" fillId="0" borderId="100"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center" vertical="center"/>
    </xf>
    <xf numFmtId="3" fontId="2" fillId="0" borderId="11"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center" vertical="center"/>
    </xf>
    <xf numFmtId="3" fontId="2" fillId="0" borderId="9" xfId="1" applyNumberFormat="1" applyFont="1" applyFill="1" applyBorder="1" applyAlignment="1" applyProtection="1">
      <alignment horizontal="center" vertical="center"/>
      <protection locked="0"/>
    </xf>
    <xf numFmtId="3" fontId="2" fillId="0" borderId="74" xfId="1" applyNumberFormat="1" applyFont="1" applyFill="1" applyBorder="1" applyAlignment="1" applyProtection="1">
      <alignment horizontal="right" vertical="center"/>
    </xf>
    <xf numFmtId="3" fontId="5" fillId="0" borderId="6" xfId="1" applyNumberFormat="1" applyFont="1" applyBorder="1" applyAlignment="1" applyProtection="1">
      <alignment vertical="center"/>
      <protection locked="0"/>
    </xf>
    <xf numFmtId="3" fontId="2" fillId="0" borderId="24" xfId="1" applyNumberFormat="1" applyFont="1" applyBorder="1" applyAlignment="1" applyProtection="1">
      <alignment vertical="center"/>
    </xf>
    <xf numFmtId="3" fontId="5" fillId="0" borderId="102" xfId="1" applyNumberFormat="1" applyFont="1" applyFill="1" applyBorder="1" applyAlignment="1" applyProtection="1">
      <alignment vertical="center"/>
    </xf>
    <xf numFmtId="3" fontId="5" fillId="0" borderId="104" xfId="1" applyNumberFormat="1" applyFont="1" applyFill="1" applyBorder="1" applyAlignment="1" applyProtection="1">
      <alignment vertical="center"/>
    </xf>
    <xf numFmtId="3" fontId="5" fillId="0" borderId="6" xfId="1" applyNumberFormat="1" applyFont="1" applyFill="1" applyBorder="1" applyAlignment="1" applyProtection="1">
      <alignment vertical="center"/>
    </xf>
    <xf numFmtId="3" fontId="5" fillId="4" borderId="96" xfId="1" applyNumberFormat="1" applyFont="1" applyFill="1" applyBorder="1" applyAlignment="1" applyProtection="1">
      <alignment vertical="center"/>
    </xf>
    <xf numFmtId="3" fontId="2" fillId="0" borderId="100" xfId="1" applyNumberFormat="1" applyFont="1" applyFill="1" applyBorder="1" applyAlignment="1" applyProtection="1">
      <alignment vertical="center"/>
    </xf>
    <xf numFmtId="3" fontId="2" fillId="0" borderId="9" xfId="1" applyNumberFormat="1" applyFont="1" applyFill="1" applyBorder="1" applyAlignment="1" applyProtection="1">
      <alignment vertical="center"/>
    </xf>
    <xf numFmtId="3" fontId="2" fillId="0" borderId="11" xfId="1" applyNumberFormat="1" applyFont="1" applyFill="1" applyBorder="1" applyAlignment="1" applyProtection="1">
      <alignment vertical="center"/>
      <protection locked="0"/>
    </xf>
    <xf numFmtId="3" fontId="2" fillId="0" borderId="46" xfId="1" applyNumberFormat="1" applyFont="1" applyFill="1" applyBorder="1" applyAlignment="1" applyProtection="1">
      <alignment horizontal="left" vertical="center" wrapText="1"/>
      <protection locked="0"/>
    </xf>
    <xf numFmtId="3" fontId="2" fillId="0" borderId="9" xfId="1" applyNumberFormat="1" applyFont="1" applyFill="1" applyBorder="1" applyAlignment="1" applyProtection="1">
      <alignment vertical="center"/>
      <protection locked="0"/>
    </xf>
    <xf numFmtId="3" fontId="2" fillId="0" borderId="6" xfId="1" applyNumberFormat="1" applyFont="1" applyFill="1" applyBorder="1" applyAlignment="1" applyProtection="1">
      <alignment vertical="center"/>
      <protection locked="0"/>
    </xf>
    <xf numFmtId="3" fontId="2" fillId="0" borderId="105" xfId="1" applyNumberFormat="1" applyFont="1" applyFill="1" applyBorder="1" applyAlignment="1" applyProtection="1">
      <alignment vertical="center"/>
    </xf>
    <xf numFmtId="3" fontId="5" fillId="0" borderId="22" xfId="1" applyNumberFormat="1" applyFont="1" applyFill="1" applyBorder="1" applyAlignment="1" applyProtection="1">
      <alignment horizontal="left" vertical="center" wrapText="1"/>
      <protection locked="0"/>
    </xf>
    <xf numFmtId="0" fontId="5" fillId="0" borderId="19" xfId="1" applyFont="1" applyFill="1" applyBorder="1" applyAlignment="1" applyProtection="1">
      <alignment vertical="top"/>
    </xf>
    <xf numFmtId="49" fontId="2" fillId="3" borderId="0" xfId="1" applyNumberFormat="1" applyFont="1" applyFill="1" applyBorder="1" applyAlignment="1" applyProtection="1">
      <alignment horizontal="centerContinuous" vertical="center"/>
    </xf>
    <xf numFmtId="49" fontId="2" fillId="3" borderId="78" xfId="1" applyNumberFormat="1" applyFont="1" applyFill="1" applyBorder="1" applyAlignment="1" applyProtection="1">
      <alignment horizontal="center" vertical="center"/>
    </xf>
    <xf numFmtId="0" fontId="2" fillId="0" borderId="38" xfId="1" applyFont="1" applyFill="1" applyBorder="1" applyAlignment="1" applyProtection="1">
      <alignment vertical="center"/>
    </xf>
    <xf numFmtId="1" fontId="14" fillId="0" borderId="106" xfId="1" applyNumberFormat="1" applyFont="1" applyFill="1" applyBorder="1" applyAlignment="1" applyProtection="1">
      <alignment horizontal="center" vertical="center"/>
    </xf>
    <xf numFmtId="0" fontId="5" fillId="0" borderId="107" xfId="1" applyFont="1" applyFill="1" applyBorder="1" applyAlignment="1" applyProtection="1">
      <alignment vertical="center"/>
    </xf>
    <xf numFmtId="3" fontId="5" fillId="0" borderId="108" xfId="1" applyNumberFormat="1" applyFont="1" applyFill="1" applyBorder="1" applyAlignment="1" applyProtection="1">
      <alignment horizontal="right" vertical="center"/>
    </xf>
    <xf numFmtId="3" fontId="2" fillId="0" borderId="106" xfId="1" applyNumberFormat="1" applyFont="1" applyFill="1" applyBorder="1" applyAlignment="1" applyProtection="1">
      <alignment horizontal="right" vertical="center"/>
    </xf>
    <xf numFmtId="3" fontId="2" fillId="0" borderId="24" xfId="1" applyNumberFormat="1" applyFont="1" applyFill="1" applyBorder="1" applyAlignment="1" applyProtection="1">
      <alignment horizontal="right" vertical="center"/>
    </xf>
    <xf numFmtId="3" fontId="2" fillId="0" borderId="107" xfId="1" applyNumberFormat="1" applyFont="1" applyFill="1" applyBorder="1" applyAlignment="1" applyProtection="1">
      <alignment horizontal="right" vertical="center"/>
    </xf>
    <xf numFmtId="3" fontId="2" fillId="0" borderId="109" xfId="1" applyNumberFormat="1" applyFont="1" applyFill="1" applyBorder="1" applyAlignment="1" applyProtection="1">
      <alignment horizontal="right" vertical="center"/>
    </xf>
    <xf numFmtId="3" fontId="2" fillId="0" borderId="110" xfId="1" applyNumberFormat="1" applyFont="1" applyFill="1" applyBorder="1" applyAlignment="1" applyProtection="1">
      <alignment vertical="center"/>
    </xf>
    <xf numFmtId="3" fontId="2" fillId="0" borderId="111" xfId="1" applyNumberFormat="1" applyFont="1" applyFill="1" applyBorder="1" applyAlignment="1" applyProtection="1">
      <alignment horizontal="right" vertical="center"/>
    </xf>
    <xf numFmtId="3" fontId="2" fillId="0" borderId="111" xfId="1" applyNumberFormat="1" applyFont="1" applyFill="1" applyBorder="1" applyAlignment="1" applyProtection="1">
      <alignment horizontal="center" vertical="center"/>
    </xf>
    <xf numFmtId="3" fontId="2" fillId="0" borderId="107" xfId="1" applyNumberFormat="1" applyFont="1" applyFill="1" applyBorder="1" applyAlignment="1" applyProtection="1">
      <alignment horizontal="center" vertical="center"/>
    </xf>
    <xf numFmtId="3" fontId="2" fillId="0" borderId="109" xfId="1" applyNumberFormat="1" applyFont="1" applyFill="1" applyBorder="1" applyAlignment="1" applyProtection="1">
      <alignment horizontal="center" vertical="center"/>
    </xf>
    <xf numFmtId="3" fontId="2" fillId="0" borderId="112"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right" vertical="center"/>
    </xf>
    <xf numFmtId="3" fontId="2" fillId="0" borderId="95" xfId="1" applyNumberFormat="1" applyFont="1" applyFill="1" applyBorder="1" applyAlignment="1" applyProtection="1">
      <alignment horizontal="right" vertical="center"/>
    </xf>
    <xf numFmtId="3" fontId="2" fillId="0" borderId="58" xfId="1" applyNumberFormat="1" applyFont="1" applyFill="1" applyBorder="1" applyAlignment="1" applyProtection="1">
      <alignment horizontal="right" vertical="center"/>
    </xf>
    <xf numFmtId="3" fontId="2" fillId="0" borderId="113" xfId="1" applyNumberFormat="1" applyFont="1" applyFill="1" applyBorder="1" applyAlignment="1" applyProtection="1">
      <alignment horizontal="center" vertical="center"/>
    </xf>
    <xf numFmtId="3" fontId="2" fillId="0" borderId="114" xfId="1" applyNumberFormat="1" applyFont="1" applyFill="1" applyBorder="1" applyAlignment="1" applyProtection="1">
      <alignment horizontal="center" vertical="center"/>
    </xf>
    <xf numFmtId="3" fontId="2" fillId="0" borderId="114" xfId="1" applyNumberFormat="1" applyFont="1" applyFill="1" applyBorder="1" applyAlignment="1" applyProtection="1">
      <alignment horizontal="right" vertical="center"/>
    </xf>
    <xf numFmtId="3" fontId="2" fillId="0" borderId="107" xfId="1" applyNumberFormat="1" applyFont="1" applyBorder="1" applyAlignment="1" applyProtection="1">
      <alignment vertical="center"/>
    </xf>
    <xf numFmtId="3" fontId="5" fillId="0" borderId="108" xfId="1" applyNumberFormat="1" applyFont="1" applyFill="1" applyBorder="1" applyAlignment="1" applyProtection="1">
      <alignment vertical="center"/>
    </xf>
    <xf numFmtId="3" fontId="5" fillId="0" borderId="115" xfId="1" applyNumberFormat="1" applyFont="1" applyFill="1" applyBorder="1" applyAlignment="1" applyProtection="1">
      <alignment vertical="center"/>
    </xf>
    <xf numFmtId="3" fontId="5" fillId="0" borderId="107" xfId="1" applyNumberFormat="1" applyFont="1" applyFill="1" applyBorder="1" applyAlignment="1" applyProtection="1">
      <alignment vertical="center"/>
    </xf>
    <xf numFmtId="3" fontId="5" fillId="4" borderId="95" xfId="1" applyNumberFormat="1" applyFont="1" applyFill="1" applyBorder="1" applyAlignment="1" applyProtection="1">
      <alignment vertical="center"/>
    </xf>
    <xf numFmtId="3" fontId="2" fillId="0" borderId="111" xfId="1" applyNumberFormat="1" applyFont="1" applyFill="1" applyBorder="1" applyAlignment="1" applyProtection="1">
      <alignment vertical="center"/>
    </xf>
    <xf numFmtId="3" fontId="2" fillId="0" borderId="114" xfId="1" applyNumberFormat="1" applyFont="1" applyFill="1" applyBorder="1" applyAlignment="1" applyProtection="1">
      <alignment vertical="center"/>
    </xf>
    <xf numFmtId="3" fontId="2" fillId="0" borderId="107" xfId="1" applyNumberFormat="1" applyFont="1" applyFill="1" applyBorder="1" applyAlignment="1" applyProtection="1">
      <alignment vertical="center"/>
    </xf>
    <xf numFmtId="3" fontId="2" fillId="0" borderId="109" xfId="1" applyNumberFormat="1" applyFont="1" applyFill="1" applyBorder="1" applyAlignment="1" applyProtection="1">
      <alignment vertical="center"/>
    </xf>
    <xf numFmtId="3" fontId="7" fillId="0" borderId="46" xfId="1" applyNumberFormat="1" applyFont="1" applyFill="1" applyBorder="1" applyAlignment="1" applyProtection="1">
      <alignment horizontal="left" vertical="center" wrapText="1"/>
      <protection locked="0"/>
    </xf>
    <xf numFmtId="3" fontId="2" fillId="0" borderId="89" xfId="1" applyNumberFormat="1" applyFont="1" applyFill="1" applyBorder="1" applyAlignment="1" applyProtection="1">
      <alignment vertical="center"/>
    </xf>
    <xf numFmtId="3" fontId="2" fillId="0" borderId="116" xfId="1" applyNumberFormat="1" applyFont="1" applyFill="1" applyBorder="1" applyAlignment="1" applyProtection="1">
      <alignment vertical="center"/>
    </xf>
    <xf numFmtId="3" fontId="2" fillId="0" borderId="65" xfId="1" applyNumberFormat="1" applyFont="1" applyFill="1" applyBorder="1" applyAlignment="1" applyProtection="1">
      <alignment vertical="center"/>
    </xf>
    <xf numFmtId="3" fontId="2" fillId="0" borderId="95" xfId="1" applyNumberFormat="1" applyFont="1" applyFill="1" applyBorder="1" applyAlignment="1" applyProtection="1">
      <alignment vertical="center"/>
    </xf>
    <xf numFmtId="3" fontId="5" fillId="4" borderId="53" xfId="1" applyNumberFormat="1" applyFont="1" applyFill="1" applyBorder="1" applyAlignment="1" applyProtection="1">
      <alignment vertical="center"/>
    </xf>
    <xf numFmtId="3" fontId="5" fillId="4" borderId="111" xfId="1" applyNumberFormat="1" applyFont="1" applyFill="1" applyBorder="1" applyAlignment="1" applyProtection="1">
      <alignment vertical="center"/>
    </xf>
    <xf numFmtId="3" fontId="2" fillId="0" borderId="113" xfId="1" applyNumberFormat="1" applyFont="1" applyFill="1" applyBorder="1" applyAlignment="1" applyProtection="1">
      <alignment vertical="center"/>
    </xf>
    <xf numFmtId="3" fontId="2" fillId="0" borderId="112" xfId="1" applyNumberFormat="1" applyFont="1" applyFill="1" applyBorder="1" applyAlignment="1" applyProtection="1">
      <alignment vertical="center"/>
    </xf>
    <xf numFmtId="3" fontId="2" fillId="0" borderId="117" xfId="1" applyNumberFormat="1" applyFont="1" applyFill="1" applyBorder="1" applyAlignment="1" applyProtection="1">
      <alignment vertical="center"/>
    </xf>
    <xf numFmtId="3" fontId="5" fillId="0" borderId="95" xfId="1" applyNumberFormat="1" applyFont="1" applyFill="1" applyBorder="1" applyAlignment="1" applyProtection="1">
      <alignment vertical="center"/>
    </xf>
    <xf numFmtId="3" fontId="5" fillId="0" borderId="53" xfId="1" applyNumberFormat="1" applyFont="1" applyFill="1" applyBorder="1" applyAlignment="1" applyProtection="1">
      <alignment vertical="center"/>
    </xf>
    <xf numFmtId="3" fontId="5" fillId="0" borderId="111" xfId="1" applyNumberFormat="1" applyFont="1" applyFill="1" applyBorder="1" applyAlignment="1" applyProtection="1">
      <alignment vertical="center"/>
    </xf>
    <xf numFmtId="0" fontId="2" fillId="3" borderId="17" xfId="1" applyFont="1" applyFill="1" applyBorder="1" applyAlignment="1" applyProtection="1">
      <alignment vertical="center"/>
    </xf>
    <xf numFmtId="0" fontId="2" fillId="3" borderId="0" xfId="1" applyFont="1" applyFill="1" applyBorder="1" applyAlignment="1" applyProtection="1">
      <alignment vertical="center"/>
    </xf>
    <xf numFmtId="0" fontId="2" fillId="3" borderId="38" xfId="1" applyFont="1" applyFill="1" applyBorder="1" applyAlignment="1" applyProtection="1">
      <alignment vertical="center"/>
    </xf>
    <xf numFmtId="3" fontId="2" fillId="0" borderId="6" xfId="1" applyNumberFormat="1" applyFont="1" applyFill="1" applyBorder="1" applyAlignment="1" applyProtection="1">
      <alignment horizontal="right" vertical="center"/>
      <protection locked="0"/>
    </xf>
    <xf numFmtId="3" fontId="2" fillId="0" borderId="57" xfId="1" applyNumberFormat="1" applyFont="1" applyFill="1" applyBorder="1" applyAlignment="1" applyProtection="1">
      <alignment horizontal="center" vertical="center"/>
      <protection locked="0"/>
    </xf>
    <xf numFmtId="3" fontId="2" fillId="0" borderId="100" xfId="1" applyNumberFormat="1" applyFont="1" applyFill="1" applyBorder="1" applyAlignment="1" applyProtection="1">
      <alignment horizontal="center" vertical="center"/>
      <protection locked="0"/>
    </xf>
    <xf numFmtId="3" fontId="2" fillId="0" borderId="6" xfId="1" applyNumberFormat="1" applyFont="1" applyFill="1" applyBorder="1" applyAlignment="1" applyProtection="1">
      <alignment horizontal="center" vertical="center"/>
    </xf>
    <xf numFmtId="3" fontId="2" fillId="0" borderId="24" xfId="1" applyNumberFormat="1" applyFont="1" applyFill="1" applyBorder="1" applyAlignment="1" applyProtection="1">
      <alignment horizontal="center" vertical="center"/>
    </xf>
    <xf numFmtId="3" fontId="2" fillId="0" borderId="118"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center" vertical="center"/>
    </xf>
    <xf numFmtId="3" fontId="2" fillId="0" borderId="57" xfId="1" applyNumberFormat="1" applyFont="1" applyFill="1" applyBorder="1" applyAlignment="1" applyProtection="1">
      <alignment horizontal="right" vertical="center"/>
      <protection locked="0"/>
    </xf>
    <xf numFmtId="3" fontId="2" fillId="0" borderId="100" xfId="1" applyNumberFormat="1" applyFont="1" applyFill="1" applyBorder="1" applyAlignment="1" applyProtection="1">
      <alignment horizontal="right" vertical="center"/>
      <protection locked="0"/>
    </xf>
    <xf numFmtId="3" fontId="2" fillId="0" borderId="96" xfId="1" applyNumberFormat="1" applyFont="1" applyFill="1" applyBorder="1" applyAlignment="1" applyProtection="1">
      <alignment horizontal="right" vertical="center"/>
    </xf>
    <xf numFmtId="3" fontId="2" fillId="0" borderId="65" xfId="1" applyNumberFormat="1" applyFont="1" applyFill="1" applyBorder="1" applyAlignment="1" applyProtection="1">
      <alignment horizontal="right" vertical="center"/>
    </xf>
    <xf numFmtId="3" fontId="2" fillId="0" borderId="119" xfId="1" applyNumberFormat="1" applyFont="1" applyFill="1" applyBorder="1" applyAlignment="1" applyProtection="1">
      <alignment horizontal="center" vertical="center"/>
    </xf>
    <xf numFmtId="3" fontId="2" fillId="0" borderId="69" xfId="1" applyNumberFormat="1" applyFont="1" applyFill="1" applyBorder="1" applyAlignment="1" applyProtection="1">
      <alignment horizontal="center" vertical="center"/>
    </xf>
    <xf numFmtId="3" fontId="2" fillId="0" borderId="9" xfId="1" applyNumberFormat="1" applyFont="1" applyFill="1" applyBorder="1" applyAlignment="1" applyProtection="1">
      <alignment horizontal="center" vertical="center"/>
    </xf>
    <xf numFmtId="3" fontId="2" fillId="0" borderId="74" xfId="1" applyNumberFormat="1" applyFont="1" applyFill="1" applyBorder="1" applyAlignment="1" applyProtection="1">
      <alignment horizontal="center" vertical="center"/>
    </xf>
    <xf numFmtId="3" fontId="5" fillId="0" borderId="7" xfId="1" applyNumberFormat="1" applyFont="1" applyBorder="1" applyAlignment="1" applyProtection="1">
      <alignment vertical="center"/>
    </xf>
    <xf numFmtId="3" fontId="5" fillId="5" borderId="68" xfId="1" applyNumberFormat="1" applyFont="1" applyFill="1" applyBorder="1" applyAlignment="1" applyProtection="1">
      <alignment vertical="center"/>
    </xf>
    <xf numFmtId="3" fontId="2" fillId="0" borderId="100" xfId="1" applyNumberFormat="1" applyFont="1" applyFill="1" applyBorder="1" applyAlignment="1" applyProtection="1">
      <alignment vertical="center"/>
      <protection locked="0"/>
    </xf>
    <xf numFmtId="3" fontId="2" fillId="0" borderId="3" xfId="1" applyNumberFormat="1" applyFont="1" applyFill="1" applyBorder="1" applyAlignment="1" applyProtection="1">
      <alignment vertical="center"/>
      <protection locked="0"/>
    </xf>
    <xf numFmtId="3" fontId="2" fillId="0" borderId="96" xfId="1" applyNumberFormat="1" applyFont="1" applyFill="1" applyBorder="1" applyAlignment="1" applyProtection="1">
      <alignment vertical="center"/>
    </xf>
    <xf numFmtId="3" fontId="5" fillId="5" borderId="57" xfId="1" applyNumberFormat="1" applyFont="1" applyFill="1" applyBorder="1" applyAlignment="1" applyProtection="1">
      <alignment vertical="center"/>
    </xf>
    <xf numFmtId="3" fontId="5" fillId="4" borderId="100" xfId="1" applyNumberFormat="1" applyFont="1" applyFill="1" applyBorder="1" applyAlignment="1" applyProtection="1">
      <alignment vertical="center"/>
    </xf>
    <xf numFmtId="3" fontId="2" fillId="0" borderId="119" xfId="1" applyNumberFormat="1" applyFont="1" applyFill="1" applyBorder="1" applyAlignment="1" applyProtection="1">
      <alignment vertical="center"/>
    </xf>
    <xf numFmtId="3" fontId="2" fillId="0" borderId="118" xfId="1" applyNumberFormat="1" applyFont="1" applyFill="1" applyBorder="1" applyAlignment="1" applyProtection="1">
      <alignment vertical="center"/>
      <protection locked="0"/>
    </xf>
    <xf numFmtId="3" fontId="2" fillId="0" borderId="119" xfId="1" applyNumberFormat="1" applyFont="1" applyFill="1" applyBorder="1" applyAlignment="1" applyProtection="1">
      <alignment vertical="center"/>
      <protection locked="0"/>
    </xf>
    <xf numFmtId="3" fontId="5" fillId="0" borderId="96" xfId="1" applyNumberFormat="1" applyFont="1" applyFill="1" applyBorder="1" applyAlignment="1" applyProtection="1">
      <alignment vertical="center"/>
      <protection locked="0"/>
    </xf>
    <xf numFmtId="0" fontId="5" fillId="3" borderId="0" xfId="1" applyFont="1" applyFill="1" applyBorder="1" applyAlignment="1" applyProtection="1">
      <alignment vertical="center"/>
    </xf>
    <xf numFmtId="0" fontId="5" fillId="3" borderId="0" xfId="1" applyFont="1" applyFill="1" applyBorder="1" applyAlignment="1" applyProtection="1">
      <alignment horizontal="right" vertical="center"/>
    </xf>
    <xf numFmtId="0" fontId="5" fillId="3" borderId="15" xfId="1" applyFont="1" applyFill="1" applyBorder="1" applyAlignment="1" applyProtection="1">
      <alignment vertical="center"/>
    </xf>
    <xf numFmtId="0" fontId="5" fillId="3" borderId="15" xfId="1" applyFont="1" applyFill="1" applyBorder="1" applyAlignment="1" applyProtection="1">
      <alignment horizontal="right" vertical="center"/>
    </xf>
    <xf numFmtId="0" fontId="5" fillId="3" borderId="16" xfId="1" applyFont="1" applyFill="1" applyBorder="1" applyAlignment="1" applyProtection="1">
      <alignment vertical="center"/>
    </xf>
    <xf numFmtId="49" fontId="12" fillId="3" borderId="38" xfId="1" applyNumberFormat="1" applyFont="1" applyFill="1" applyBorder="1" applyAlignment="1" applyProtection="1">
      <alignment horizontal="center" vertical="center"/>
    </xf>
    <xf numFmtId="49" fontId="2" fillId="3" borderId="86" xfId="1" applyNumberFormat="1" applyFont="1" applyFill="1" applyBorder="1" applyAlignment="1" applyProtection="1">
      <alignment vertical="center"/>
      <protection locked="0"/>
    </xf>
    <xf numFmtId="49" fontId="2" fillId="3" borderId="72" xfId="1" applyNumberFormat="1" applyFont="1" applyFill="1" applyBorder="1" applyAlignment="1" applyProtection="1">
      <alignment vertical="center"/>
      <protection locked="0"/>
    </xf>
    <xf numFmtId="0" fontId="2" fillId="0" borderId="24" xfId="1" applyFont="1" applyFill="1" applyBorder="1" applyAlignment="1" applyProtection="1">
      <alignment horizontal="center" vertical="center" wrapText="1"/>
    </xf>
    <xf numFmtId="0" fontId="5" fillId="0" borderId="38" xfId="1" applyFont="1" applyFill="1" applyBorder="1" applyAlignment="1" applyProtection="1">
      <alignment vertical="center"/>
      <protection locked="0"/>
    </xf>
    <xf numFmtId="0" fontId="5" fillId="0" borderId="107" xfId="1" applyFont="1" applyFill="1" applyBorder="1" applyAlignment="1" applyProtection="1">
      <alignment vertical="center"/>
      <protection locked="0"/>
    </xf>
    <xf numFmtId="3" fontId="2" fillId="0" borderId="38" xfId="1" applyNumberFormat="1" applyFont="1" applyFill="1" applyBorder="1" applyAlignment="1" applyProtection="1">
      <alignment horizontal="right" vertical="center"/>
      <protection locked="0"/>
    </xf>
    <xf numFmtId="3" fontId="2" fillId="0" borderId="107"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right" vertical="center"/>
      <protection locked="0"/>
    </xf>
    <xf numFmtId="3" fontId="2" fillId="0" borderId="48" xfId="1" applyNumberFormat="1" applyFont="1" applyFill="1" applyBorder="1" applyAlignment="1" applyProtection="1">
      <alignment horizontal="right" vertical="center"/>
    </xf>
    <xf numFmtId="3" fontId="2" fillId="0" borderId="109" xfId="1" applyNumberFormat="1" applyFont="1" applyFill="1" applyBorder="1" applyAlignment="1" applyProtection="1">
      <alignment horizontal="right" vertical="center"/>
      <protection locked="0"/>
    </xf>
    <xf numFmtId="3" fontId="2" fillId="0" borderId="29" xfId="1" applyNumberFormat="1" applyFont="1" applyFill="1" applyBorder="1" applyAlignment="1" applyProtection="1">
      <alignment horizontal="right" vertical="center"/>
      <protection locked="0"/>
    </xf>
    <xf numFmtId="3" fontId="2" fillId="0" borderId="27" xfId="1" applyNumberFormat="1" applyFont="1" applyFill="1" applyBorder="1" applyAlignment="1" applyProtection="1">
      <alignment horizontal="right" vertical="center"/>
      <protection locked="0"/>
    </xf>
    <xf numFmtId="3" fontId="2" fillId="0" borderId="43" xfId="1" applyNumberFormat="1" applyFont="1" applyFill="1" applyBorder="1" applyAlignment="1" applyProtection="1">
      <alignment horizontal="left" vertical="center" wrapText="1"/>
    </xf>
    <xf numFmtId="3" fontId="2" fillId="0" borderId="56"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vertical="center" wrapText="1"/>
      <protection locked="0"/>
    </xf>
    <xf numFmtId="3" fontId="2" fillId="0" borderId="38"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protection locked="0"/>
    </xf>
    <xf numFmtId="3" fontId="2" fillId="0" borderId="62" xfId="1" applyNumberFormat="1" applyFont="1" applyFill="1" applyBorder="1" applyAlignment="1" applyProtection="1">
      <alignment horizontal="right" vertical="center"/>
      <protection locked="0"/>
    </xf>
    <xf numFmtId="3" fontId="2" fillId="0" borderId="62" xfId="1" applyNumberFormat="1" applyFont="1" applyFill="1" applyBorder="1" applyAlignment="1" applyProtection="1">
      <alignment vertical="center"/>
      <protection locked="0"/>
    </xf>
    <xf numFmtId="3" fontId="2" fillId="0" borderId="22" xfId="1" applyNumberFormat="1" applyFont="1" applyFill="1" applyBorder="1" applyAlignment="1" applyProtection="1">
      <alignment horizontal="right" vertical="center"/>
    </xf>
    <xf numFmtId="3" fontId="2" fillId="0" borderId="112" xfId="1" applyNumberFormat="1" applyFont="1" applyFill="1" applyBorder="1" applyAlignment="1" applyProtection="1">
      <alignment horizontal="right" vertical="center"/>
    </xf>
    <xf numFmtId="3" fontId="2" fillId="0" borderId="7" xfId="1" applyNumberFormat="1" applyFont="1" applyFill="1" applyBorder="1" applyAlignment="1" applyProtection="1">
      <alignment horizontal="center" vertical="center"/>
      <protection locked="0"/>
    </xf>
    <xf numFmtId="3" fontId="2" fillId="0" borderId="61" xfId="1" applyNumberFormat="1" applyFont="1" applyFill="1" applyBorder="1" applyAlignment="1" applyProtection="1">
      <alignment horizontal="center" vertical="center"/>
      <protection locked="0"/>
    </xf>
    <xf numFmtId="3" fontId="2" fillId="0" borderId="38" xfId="1" applyNumberFormat="1" applyFont="1" applyFill="1" applyBorder="1" applyAlignment="1" applyProtection="1">
      <alignment horizontal="center" vertical="center"/>
      <protection locked="0"/>
    </xf>
    <xf numFmtId="3" fontId="2" fillId="0" borderId="86" xfId="1" applyNumberFormat="1" applyFont="1" applyFill="1" applyBorder="1" applyAlignment="1" applyProtection="1">
      <alignment horizontal="center" vertical="center"/>
    </xf>
    <xf numFmtId="3" fontId="2" fillId="0" borderId="54" xfId="1" applyNumberFormat="1" applyFont="1" applyFill="1" applyBorder="1" applyAlignment="1" applyProtection="1">
      <alignment horizontal="right" vertical="center"/>
    </xf>
    <xf numFmtId="3" fontId="2" fillId="0" borderId="78" xfId="1" applyNumberFormat="1" applyFont="1" applyFill="1" applyBorder="1" applyAlignment="1" applyProtection="1">
      <alignment horizontal="center" vertical="center"/>
    </xf>
    <xf numFmtId="3" fontId="2" fillId="0" borderId="76" xfId="1" applyNumberFormat="1" applyFont="1" applyFill="1" applyBorder="1" applyAlignment="1" applyProtection="1">
      <alignment horizontal="right" vertical="center"/>
    </xf>
    <xf numFmtId="3" fontId="2" fillId="0" borderId="8" xfId="1" applyNumberFormat="1" applyFont="1" applyFill="1" applyBorder="1" applyAlignment="1" applyProtection="1">
      <alignment horizontal="right" vertical="center"/>
    </xf>
    <xf numFmtId="3" fontId="5" fillId="0" borderId="37" xfId="1" applyNumberFormat="1" applyFont="1" applyBorder="1" applyAlignment="1" applyProtection="1">
      <alignment vertical="center"/>
    </xf>
    <xf numFmtId="3" fontId="5" fillId="0" borderId="5" xfId="1" applyNumberFormat="1" applyFont="1" applyBorder="1" applyAlignment="1" applyProtection="1">
      <alignment vertical="center"/>
    </xf>
    <xf numFmtId="3" fontId="5" fillId="0" borderId="107" xfId="1" applyNumberFormat="1" applyFont="1" applyBorder="1" applyAlignment="1" applyProtection="1">
      <alignment vertical="center"/>
    </xf>
    <xf numFmtId="3" fontId="5" fillId="5" borderId="95" xfId="1" applyNumberFormat="1" applyFont="1" applyFill="1" applyBorder="1" applyAlignment="1" applyProtection="1">
      <alignment vertical="center"/>
    </xf>
    <xf numFmtId="3" fontId="5" fillId="5" borderId="66" xfId="1" applyNumberFormat="1" applyFont="1" applyFill="1" applyBorder="1" applyAlignment="1" applyProtection="1">
      <alignment vertical="center"/>
    </xf>
    <xf numFmtId="3" fontId="5" fillId="5" borderId="67" xfId="1" applyNumberFormat="1" applyFont="1" applyFill="1" applyBorder="1" applyAlignment="1" applyProtection="1">
      <alignment vertical="center"/>
    </xf>
    <xf numFmtId="3" fontId="5" fillId="5" borderId="23" xfId="1" applyNumberFormat="1" applyFont="1" applyFill="1" applyBorder="1" applyAlignment="1" applyProtection="1">
      <alignment vertical="center"/>
    </xf>
    <xf numFmtId="3" fontId="5" fillId="5" borderId="22" xfId="1" applyNumberFormat="1" applyFont="1" applyFill="1" applyBorder="1" applyAlignment="1" applyProtection="1">
      <alignment vertical="center"/>
    </xf>
    <xf numFmtId="3" fontId="2" fillId="0" borderId="107" xfId="1" applyNumberFormat="1" applyFont="1" applyFill="1" applyBorder="1" applyAlignment="1" applyProtection="1">
      <alignment vertical="center"/>
      <protection locked="0"/>
    </xf>
    <xf numFmtId="3" fontId="2" fillId="0" borderId="109" xfId="1" applyNumberFormat="1" applyFont="1" applyFill="1" applyBorder="1" applyAlignment="1" applyProtection="1">
      <alignment vertical="center"/>
      <protection locked="0"/>
    </xf>
    <xf numFmtId="3" fontId="2" fillId="0" borderId="77" xfId="1" applyNumberFormat="1" applyFont="1" applyFill="1" applyBorder="1" applyAlignment="1" applyProtection="1">
      <alignment vertical="center"/>
      <protection locked="0"/>
    </xf>
    <xf numFmtId="3" fontId="2" fillId="0" borderId="114" xfId="1" applyNumberFormat="1" applyFont="1" applyFill="1" applyBorder="1" applyAlignment="1" applyProtection="1">
      <alignment vertical="center"/>
      <protection locked="0"/>
    </xf>
    <xf numFmtId="3" fontId="2" fillId="2" borderId="77" xfId="1" applyNumberFormat="1" applyFont="1" applyFill="1" applyBorder="1" applyAlignment="1" applyProtection="1">
      <alignment vertical="center" wrapText="1"/>
      <protection locked="0"/>
    </xf>
    <xf numFmtId="3" fontId="2" fillId="2" borderId="37" xfId="1" applyNumberFormat="1" applyFont="1" applyFill="1" applyBorder="1" applyAlignment="1" applyProtection="1">
      <alignment vertical="center"/>
      <protection locked="0"/>
    </xf>
    <xf numFmtId="3" fontId="2" fillId="2" borderId="38" xfId="1" applyNumberFormat="1" applyFont="1" applyFill="1" applyBorder="1" applyAlignment="1" applyProtection="1">
      <alignment vertical="center" wrapText="1"/>
      <protection locked="0"/>
    </xf>
    <xf numFmtId="3" fontId="2" fillId="2" borderId="49" xfId="1" applyNumberFormat="1" applyFont="1" applyFill="1" applyBorder="1" applyAlignment="1" applyProtection="1">
      <alignment vertical="center" wrapText="1"/>
      <protection locked="0"/>
    </xf>
    <xf numFmtId="3" fontId="2" fillId="2" borderId="49"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wrapText="1"/>
    </xf>
    <xf numFmtId="3" fontId="2" fillId="0" borderId="38" xfId="1" applyNumberFormat="1" applyFont="1" applyFill="1" applyBorder="1" applyAlignment="1" applyProtection="1">
      <alignment vertical="center" wrapText="1"/>
      <protection locked="0"/>
    </xf>
    <xf numFmtId="3" fontId="2" fillId="0" borderId="56" xfId="1" applyNumberFormat="1" applyFont="1" applyFill="1" applyBorder="1" applyAlignment="1" applyProtection="1">
      <alignment vertical="center"/>
      <protection locked="0"/>
    </xf>
    <xf numFmtId="3" fontId="2" fillId="0" borderId="111" xfId="1" applyNumberFormat="1" applyFont="1" applyFill="1" applyBorder="1" applyAlignment="1" applyProtection="1">
      <alignment vertical="center"/>
      <protection locked="0"/>
    </xf>
    <xf numFmtId="3" fontId="2" fillId="0" borderId="91" xfId="1" applyNumberFormat="1" applyFont="1" applyFill="1" applyBorder="1" applyAlignment="1" applyProtection="1">
      <alignment vertical="center"/>
    </xf>
    <xf numFmtId="3" fontId="2" fillId="0" borderId="88" xfId="1" applyNumberFormat="1" applyFont="1" applyFill="1" applyBorder="1" applyAlignment="1" applyProtection="1">
      <alignment vertical="center"/>
      <protection locked="0"/>
    </xf>
    <xf numFmtId="3" fontId="2" fillId="0" borderId="116" xfId="1" applyNumberFormat="1" applyFont="1" applyFill="1" applyBorder="1" applyAlignment="1" applyProtection="1">
      <alignment vertical="center"/>
      <protection locked="0"/>
    </xf>
    <xf numFmtId="3" fontId="5" fillId="0" borderId="70" xfId="1" applyNumberFormat="1" applyFont="1" applyFill="1" applyBorder="1" applyAlignment="1" applyProtection="1">
      <alignment vertical="center"/>
    </xf>
    <xf numFmtId="3" fontId="2" fillId="2" borderId="17" xfId="1" applyNumberFormat="1" applyFont="1" applyFill="1" applyBorder="1" applyAlignment="1" applyProtection="1">
      <alignment vertical="center" wrapText="1"/>
      <protection locked="0"/>
    </xf>
    <xf numFmtId="3" fontId="5" fillId="5" borderId="111" xfId="1" applyNumberFormat="1" applyFont="1" applyFill="1" applyBorder="1" applyAlignment="1" applyProtection="1">
      <alignment vertical="center"/>
    </xf>
    <xf numFmtId="3" fontId="5" fillId="5" borderId="54" xfId="1" applyNumberFormat="1" applyFont="1" applyFill="1" applyBorder="1" applyAlignment="1" applyProtection="1">
      <alignment vertical="center"/>
    </xf>
    <xf numFmtId="3" fontId="5" fillId="5" borderId="55" xfId="1" applyNumberFormat="1" applyFont="1" applyFill="1" applyBorder="1" applyAlignment="1" applyProtection="1">
      <alignment vertical="center"/>
    </xf>
    <xf numFmtId="3" fontId="5" fillId="5" borderId="56" xfId="1" applyNumberFormat="1" applyFont="1" applyFill="1" applyBorder="1" applyAlignment="1" applyProtection="1">
      <alignment vertical="center"/>
    </xf>
    <xf numFmtId="3" fontId="5" fillId="5" borderId="19" xfId="1" applyNumberFormat="1" applyFont="1" applyFill="1" applyBorder="1" applyAlignment="1" applyProtection="1">
      <alignment vertical="center"/>
    </xf>
    <xf numFmtId="3" fontId="5" fillId="4" borderId="70" xfId="1" applyNumberFormat="1" applyFont="1" applyFill="1" applyBorder="1" applyAlignment="1" applyProtection="1">
      <alignment vertical="center"/>
    </xf>
    <xf numFmtId="0" fontId="2" fillId="0" borderId="69" xfId="1" applyFont="1" applyFill="1" applyBorder="1" applyAlignment="1" applyProtection="1">
      <alignment horizontal="left" vertical="center" wrapText="1"/>
    </xf>
    <xf numFmtId="3" fontId="2" fillId="0" borderId="112" xfId="1" applyNumberFormat="1" applyFont="1" applyFill="1" applyBorder="1" applyAlignment="1" applyProtection="1">
      <alignment vertical="center"/>
      <protection locked="0"/>
    </xf>
    <xf numFmtId="0" fontId="2" fillId="0" borderId="39" xfId="1" applyFont="1" applyFill="1" applyBorder="1" applyAlignment="1" applyProtection="1">
      <alignment vertical="center"/>
    </xf>
    <xf numFmtId="3" fontId="2" fillId="0" borderId="108" xfId="1" applyNumberFormat="1" applyFont="1" applyFill="1" applyBorder="1" applyAlignment="1" applyProtection="1">
      <alignment vertical="center"/>
    </xf>
    <xf numFmtId="3" fontId="2" fillId="0" borderId="41" xfId="1" applyNumberFormat="1" applyFont="1" applyFill="1" applyBorder="1" applyAlignment="1" applyProtection="1">
      <alignment vertical="center"/>
    </xf>
    <xf numFmtId="3" fontId="2" fillId="0" borderId="42" xfId="1" applyNumberFormat="1" applyFont="1" applyFill="1" applyBorder="1" applyAlignment="1" applyProtection="1">
      <alignment vertical="center"/>
    </xf>
    <xf numFmtId="3" fontId="2" fillId="0" borderId="43" xfId="1" applyNumberFormat="1" applyFont="1" applyFill="1" applyBorder="1" applyAlignment="1" applyProtection="1">
      <alignment vertical="center"/>
    </xf>
    <xf numFmtId="3" fontId="2" fillId="0" borderId="44"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xf>
    <xf numFmtId="3" fontId="5" fillId="0" borderId="121" xfId="1" applyNumberFormat="1" applyFont="1" applyFill="1" applyBorder="1" applyAlignment="1" applyProtection="1">
      <alignment vertical="center"/>
    </xf>
    <xf numFmtId="3" fontId="5" fillId="0" borderId="120" xfId="1" applyNumberFormat="1" applyFont="1" applyFill="1" applyBorder="1" applyAlignment="1" applyProtection="1">
      <alignment vertical="center"/>
    </xf>
    <xf numFmtId="3" fontId="5" fillId="0" borderId="122" xfId="1" applyNumberFormat="1" applyFont="1" applyFill="1" applyBorder="1" applyAlignment="1" applyProtection="1">
      <alignment vertical="center"/>
    </xf>
    <xf numFmtId="3" fontId="5" fillId="0" borderId="123" xfId="1" applyNumberFormat="1" applyFont="1" applyFill="1" applyBorder="1" applyAlignment="1" applyProtection="1">
      <alignment vertical="center"/>
    </xf>
    <xf numFmtId="3" fontId="5" fillId="0" borderId="124" xfId="1" applyNumberFormat="1" applyFont="1" applyFill="1" applyBorder="1" applyAlignment="1" applyProtection="1">
      <alignment vertical="center"/>
    </xf>
    <xf numFmtId="3" fontId="5" fillId="0" borderId="125" xfId="1" applyNumberFormat="1" applyFont="1" applyFill="1" applyBorder="1" applyAlignment="1" applyProtection="1">
      <alignment vertical="center"/>
    </xf>
    <xf numFmtId="3" fontId="5" fillId="0" borderId="54" xfId="1" applyNumberFormat="1" applyFont="1" applyFill="1" applyBorder="1" applyAlignment="1" applyProtection="1">
      <alignment vertical="center"/>
    </xf>
    <xf numFmtId="3" fontId="5" fillId="0" borderId="55" xfId="1" applyNumberFormat="1" applyFont="1" applyFill="1" applyBorder="1" applyAlignment="1" applyProtection="1">
      <alignment vertical="center"/>
    </xf>
    <xf numFmtId="3" fontId="5" fillId="0" borderId="57" xfId="1" applyNumberFormat="1" applyFont="1" applyFill="1" applyBorder="1" applyAlignment="1" applyProtection="1">
      <alignment vertical="center"/>
    </xf>
    <xf numFmtId="3" fontId="5" fillId="0" borderId="19" xfId="1" applyNumberFormat="1" applyFont="1" applyFill="1" applyBorder="1" applyAlignment="1" applyProtection="1">
      <alignment vertical="center"/>
    </xf>
    <xf numFmtId="0" fontId="5" fillId="0" borderId="53" xfId="1" applyFont="1" applyFill="1" applyBorder="1" applyAlignment="1" applyProtection="1">
      <alignment vertical="center"/>
    </xf>
    <xf numFmtId="0" fontId="5" fillId="0" borderId="126" xfId="1" applyFont="1" applyFill="1" applyBorder="1" applyAlignment="1" applyProtection="1">
      <alignment vertical="center"/>
    </xf>
    <xf numFmtId="3" fontId="5" fillId="0" borderId="120" xfId="1" applyNumberFormat="1" applyFont="1" applyFill="1" applyBorder="1" applyAlignment="1" applyProtection="1">
      <alignment vertical="center"/>
      <protection locked="0"/>
    </xf>
    <xf numFmtId="3" fontId="5" fillId="0" borderId="122" xfId="1" applyNumberFormat="1" applyFont="1" applyFill="1" applyBorder="1" applyAlignment="1" applyProtection="1">
      <alignment vertical="center"/>
      <protection locked="0"/>
    </xf>
    <xf numFmtId="3" fontId="5" fillId="0" borderId="123" xfId="1" applyNumberFormat="1" applyFont="1" applyFill="1" applyBorder="1" applyAlignment="1" applyProtection="1">
      <alignment vertical="center"/>
      <protection locked="0"/>
    </xf>
    <xf numFmtId="3" fontId="5" fillId="0" borderId="124" xfId="1" applyNumberFormat="1" applyFont="1" applyFill="1" applyBorder="1" applyAlignment="1" applyProtection="1">
      <alignment vertical="center"/>
      <protection locked="0"/>
    </xf>
    <xf numFmtId="3" fontId="5" fillId="0" borderId="125" xfId="1" applyNumberFormat="1" applyFont="1" applyFill="1" applyBorder="1" applyAlignment="1" applyProtection="1">
      <alignment vertical="center"/>
      <protection locked="0"/>
    </xf>
    <xf numFmtId="3" fontId="5" fillId="0" borderId="121" xfId="1" applyNumberFormat="1" applyFont="1" applyFill="1" applyBorder="1" applyAlignment="1" applyProtection="1">
      <alignment vertical="center"/>
      <protection locked="0"/>
    </xf>
    <xf numFmtId="3" fontId="2" fillId="0" borderId="30" xfId="1" applyNumberFormat="1" applyFont="1" applyFill="1" applyBorder="1" applyAlignment="1" applyProtection="1">
      <alignment vertical="center"/>
      <protection locked="0"/>
    </xf>
    <xf numFmtId="0" fontId="2" fillId="0" borderId="14" xfId="0" applyFont="1" applyBorder="1"/>
    <xf numFmtId="0" fontId="2" fillId="0" borderId="17" xfId="0" applyFont="1" applyBorder="1"/>
    <xf numFmtId="0" fontId="2" fillId="3" borderId="97" xfId="1" applyFont="1" applyFill="1" applyBorder="1" applyAlignment="1" applyProtection="1">
      <alignment vertical="center"/>
    </xf>
    <xf numFmtId="0" fontId="2" fillId="3" borderId="98" xfId="1" applyFont="1" applyFill="1" applyBorder="1" applyAlignment="1" applyProtection="1">
      <alignment vertical="center"/>
    </xf>
    <xf numFmtId="14" fontId="2" fillId="3" borderId="99" xfId="1" applyNumberFormat="1" applyFont="1" applyFill="1" applyBorder="1" applyAlignment="1" applyProtection="1">
      <alignment vertical="center"/>
    </xf>
    <xf numFmtId="0" fontId="2" fillId="0" borderId="127" xfId="1" applyFont="1" applyFill="1" applyBorder="1" applyAlignment="1" applyProtection="1">
      <alignment vertical="center"/>
    </xf>
    <xf numFmtId="0" fontId="10" fillId="0" borderId="17" xfId="1" applyFont="1" applyFill="1" applyBorder="1" applyAlignment="1" applyProtection="1">
      <alignment vertical="center"/>
    </xf>
    <xf numFmtId="3" fontId="2" fillId="0" borderId="103" xfId="1" applyNumberFormat="1" applyFont="1" applyFill="1" applyBorder="1" applyAlignment="1" applyProtection="1">
      <alignment horizontal="center" vertical="center"/>
    </xf>
    <xf numFmtId="3" fontId="2" fillId="0" borderId="9" xfId="1" applyNumberFormat="1" applyFont="1" applyFill="1" applyBorder="1" applyAlignment="1" applyProtection="1">
      <alignment horizontal="right" vertical="center"/>
    </xf>
    <xf numFmtId="3" fontId="5" fillId="5" borderId="96" xfId="1" applyNumberFormat="1" applyFont="1" applyFill="1" applyBorder="1" applyAlignment="1" applyProtection="1">
      <alignment vertical="center"/>
    </xf>
    <xf numFmtId="3" fontId="2" fillId="2" borderId="6" xfId="1" applyNumberFormat="1" applyFont="1" applyFill="1" applyBorder="1" applyAlignment="1" applyProtection="1">
      <alignment vertical="center"/>
      <protection locked="0"/>
    </xf>
    <xf numFmtId="3" fontId="2" fillId="2" borderId="11" xfId="1" applyNumberFormat="1" applyFont="1" applyFill="1" applyBorder="1" applyAlignment="1" applyProtection="1">
      <alignment vertical="center"/>
      <protection locked="0"/>
    </xf>
    <xf numFmtId="3" fontId="2" fillId="0" borderId="102" xfId="1" applyNumberFormat="1" applyFont="1" applyFill="1" applyBorder="1" applyAlignment="1" applyProtection="1">
      <alignment vertical="center"/>
    </xf>
    <xf numFmtId="0" fontId="5" fillId="0" borderId="24" xfId="1" applyFont="1" applyFill="1" applyBorder="1" applyAlignment="1" applyProtection="1">
      <alignment vertical="center"/>
      <protection locked="0"/>
    </xf>
    <xf numFmtId="3" fontId="2" fillId="0" borderId="26"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right" vertical="center"/>
      <protection locked="0"/>
    </xf>
    <xf numFmtId="3" fontId="5" fillId="5" borderId="65"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protection locked="0"/>
    </xf>
    <xf numFmtId="3" fontId="2" fillId="0" borderId="74" xfId="1" applyNumberFormat="1" applyFont="1" applyFill="1" applyBorder="1" applyAlignment="1" applyProtection="1">
      <alignment vertical="center"/>
      <protection locked="0"/>
    </xf>
    <xf numFmtId="3" fontId="2" fillId="2" borderId="24" xfId="1" applyNumberFormat="1" applyFont="1" applyFill="1" applyBorder="1" applyAlignment="1" applyProtection="1">
      <alignment vertical="center"/>
      <protection locked="0"/>
    </xf>
    <xf numFmtId="3" fontId="2" fillId="0" borderId="39" xfId="1" applyNumberFormat="1" applyFont="1" applyFill="1" applyBorder="1" applyAlignment="1" applyProtection="1">
      <alignment vertical="center"/>
    </xf>
    <xf numFmtId="49" fontId="12" fillId="3" borderId="17" xfId="1" applyNumberFormat="1" applyFont="1" applyFill="1" applyBorder="1" applyAlignment="1" applyProtection="1">
      <alignment horizontal="center" vertical="center"/>
    </xf>
    <xf numFmtId="49" fontId="12" fillId="3" borderId="0" xfId="1" applyNumberFormat="1" applyFont="1" applyFill="1" applyBorder="1" applyAlignment="1" applyProtection="1">
      <alignment horizontal="center" vertical="center"/>
    </xf>
    <xf numFmtId="0" fontId="2" fillId="0" borderId="24" xfId="1" applyFont="1" applyFill="1" applyBorder="1" applyAlignment="1" applyProtection="1">
      <alignment horizontal="center" vertical="center" wrapText="1"/>
    </xf>
    <xf numFmtId="0" fontId="2" fillId="0" borderId="0" xfId="1" applyFont="1" applyAlignment="1"/>
    <xf numFmtId="3" fontId="2" fillId="0" borderId="1" xfId="1" applyNumberFormat="1" applyFont="1" applyFill="1" applyBorder="1" applyAlignment="1" applyProtection="1">
      <alignment horizontal="center" vertical="center" wrapText="1"/>
      <protection locked="0"/>
    </xf>
    <xf numFmtId="3" fontId="5" fillId="0" borderId="89" xfId="1" applyNumberFormat="1" applyFont="1" applyFill="1" applyBorder="1" applyAlignment="1" applyProtection="1">
      <alignment vertical="center"/>
    </xf>
    <xf numFmtId="3" fontId="2" fillId="0" borderId="46" xfId="1" applyNumberFormat="1" applyFont="1" applyBorder="1" applyAlignment="1" applyProtection="1">
      <alignment vertical="center" wrapText="1"/>
      <protection locked="0"/>
    </xf>
    <xf numFmtId="0" fontId="2" fillId="3" borderId="14" xfId="1" applyFont="1" applyFill="1" applyBorder="1" applyAlignment="1" applyProtection="1">
      <alignment vertical="center"/>
      <protection locked="0"/>
    </xf>
    <xf numFmtId="0" fontId="2" fillId="3" borderId="15" xfId="1" applyFont="1" applyFill="1" applyBorder="1" applyAlignment="1" applyProtection="1">
      <alignment vertical="center"/>
      <protection locked="0"/>
    </xf>
    <xf numFmtId="0" fontId="2" fillId="3" borderId="16" xfId="1" applyFont="1" applyFill="1" applyBorder="1" applyAlignment="1" applyProtection="1">
      <alignment vertical="center"/>
      <protection locked="0"/>
    </xf>
    <xf numFmtId="3" fontId="2" fillId="0" borderId="49" xfId="1" applyNumberFormat="1" applyFont="1" applyFill="1" applyBorder="1" applyAlignment="1" applyProtection="1">
      <alignment horizontal="left" vertical="center"/>
      <protection locked="0"/>
    </xf>
    <xf numFmtId="0" fontId="2" fillId="0" borderId="46" xfId="0" applyFont="1" applyBorder="1" applyAlignment="1" applyProtection="1">
      <alignment wrapText="1"/>
      <protection locked="0"/>
    </xf>
    <xf numFmtId="3" fontId="5" fillId="0" borderId="100" xfId="1" applyNumberFormat="1" applyFont="1" applyFill="1" applyBorder="1" applyAlignment="1" applyProtection="1">
      <alignment vertical="center"/>
      <protection locked="0"/>
    </xf>
    <xf numFmtId="3" fontId="5" fillId="0" borderId="88" xfId="1" applyNumberFormat="1" applyFont="1" applyFill="1" applyBorder="1" applyAlignment="1" applyProtection="1">
      <alignment vertical="center"/>
    </xf>
    <xf numFmtId="3" fontId="2" fillId="0" borderId="60" xfId="1" applyNumberFormat="1" applyFont="1" applyFill="1" applyBorder="1" applyAlignment="1" applyProtection="1">
      <alignment horizontal="right" vertical="center"/>
      <protection locked="0"/>
    </xf>
    <xf numFmtId="3" fontId="2" fillId="0" borderId="61" xfId="1" applyNumberFormat="1" applyFont="1" applyFill="1" applyBorder="1" applyAlignment="1" applyProtection="1">
      <alignment horizontal="right" vertical="center"/>
      <protection locked="0"/>
    </xf>
    <xf numFmtId="3" fontId="2" fillId="0" borderId="62" xfId="1" applyNumberFormat="1" applyFont="1" applyFill="1" applyBorder="1" applyAlignment="1" applyProtection="1">
      <alignment horizontal="right" vertical="center"/>
    </xf>
    <xf numFmtId="3" fontId="2" fillId="0" borderId="128" xfId="1" applyNumberFormat="1" applyFont="1" applyFill="1" applyBorder="1" applyAlignment="1" applyProtection="1">
      <alignment vertical="center"/>
      <protection locked="0"/>
    </xf>
    <xf numFmtId="3" fontId="2" fillId="0" borderId="129" xfId="1" applyNumberFormat="1" applyFont="1" applyFill="1" applyBorder="1" applyAlignment="1" applyProtection="1">
      <alignment vertical="center"/>
      <protection locked="0"/>
    </xf>
    <xf numFmtId="3" fontId="2" fillId="0" borderId="130" xfId="1" applyNumberFormat="1" applyFont="1" applyFill="1" applyBorder="1" applyAlignment="1" applyProtection="1">
      <alignment vertical="center"/>
    </xf>
    <xf numFmtId="3" fontId="2" fillId="0" borderId="66" xfId="1" applyNumberFormat="1" applyFont="1" applyFill="1" applyBorder="1" applyAlignment="1" applyProtection="1">
      <alignment horizontal="center" vertical="center"/>
    </xf>
    <xf numFmtId="3" fontId="2" fillId="0" borderId="67" xfId="1" applyNumberFormat="1" applyFont="1" applyFill="1" applyBorder="1" applyAlignment="1" applyProtection="1">
      <alignment horizontal="center" vertical="center"/>
    </xf>
    <xf numFmtId="3" fontId="2" fillId="0" borderId="23" xfId="1" applyNumberFormat="1" applyFont="1" applyFill="1" applyBorder="1" applyAlignment="1" applyProtection="1">
      <alignment horizontal="center" vertical="center"/>
    </xf>
    <xf numFmtId="3" fontId="2" fillId="0" borderId="70" xfId="1" applyNumberFormat="1" applyFont="1" applyFill="1" applyBorder="1" applyAlignment="1" applyProtection="1">
      <alignment horizontal="right" vertical="center"/>
      <protection locked="0"/>
    </xf>
    <xf numFmtId="3" fontId="2" fillId="0" borderId="71" xfId="1" applyNumberFormat="1" applyFont="1" applyFill="1" applyBorder="1" applyAlignment="1" applyProtection="1">
      <alignment horizontal="right" vertical="center"/>
      <protection locked="0"/>
    </xf>
    <xf numFmtId="3" fontId="2" fillId="0" borderId="72" xfId="1" applyNumberFormat="1" applyFont="1" applyFill="1" applyBorder="1" applyAlignment="1" applyProtection="1">
      <alignment horizontal="right" vertical="center"/>
    </xf>
    <xf numFmtId="3" fontId="2" fillId="0" borderId="1" xfId="1" applyNumberFormat="1" applyFont="1" applyFill="1" applyBorder="1" applyAlignment="1" applyProtection="1">
      <alignment horizontal="center" vertical="center"/>
      <protection locked="0"/>
    </xf>
    <xf numFmtId="3" fontId="5" fillId="0" borderId="55" xfId="1" applyNumberFormat="1" applyFont="1" applyBorder="1" applyAlignment="1" applyProtection="1">
      <alignment vertical="center"/>
      <protection locked="0"/>
    </xf>
    <xf numFmtId="3" fontId="2" fillId="0" borderId="56" xfId="1" applyNumberFormat="1" applyFont="1" applyBorder="1" applyAlignment="1" applyProtection="1">
      <alignment vertical="center"/>
    </xf>
    <xf numFmtId="3" fontId="2" fillId="0" borderId="93" xfId="1" applyNumberFormat="1" applyFont="1" applyFill="1" applyBorder="1" applyAlignment="1" applyProtection="1">
      <alignment vertical="center"/>
      <protection locked="0"/>
    </xf>
    <xf numFmtId="3" fontId="2" fillId="0" borderId="25" xfId="1" applyNumberFormat="1" applyFont="1" applyFill="1" applyBorder="1" applyAlignment="1" applyProtection="1">
      <alignment vertical="center"/>
      <protection locked="0"/>
    </xf>
    <xf numFmtId="3" fontId="2" fillId="0" borderId="70" xfId="1" applyNumberFormat="1" applyFont="1" applyFill="1" applyBorder="1" applyAlignment="1" applyProtection="1">
      <alignment vertical="center"/>
      <protection locked="0"/>
    </xf>
    <xf numFmtId="3" fontId="2" fillId="0" borderId="71" xfId="1" applyNumberFormat="1" applyFont="1" applyFill="1" applyBorder="1" applyAlignment="1" applyProtection="1">
      <alignment vertical="center"/>
      <protection locked="0"/>
    </xf>
    <xf numFmtId="3" fontId="5" fillId="0" borderId="69" xfId="1" applyNumberFormat="1" applyFont="1" applyFill="1" applyBorder="1" applyAlignment="1" applyProtection="1">
      <alignment vertical="center"/>
    </xf>
    <xf numFmtId="3" fontId="5" fillId="0" borderId="73" xfId="1" applyNumberFormat="1" applyFont="1" applyFill="1" applyBorder="1" applyAlignment="1" applyProtection="1">
      <alignment vertical="center"/>
    </xf>
    <xf numFmtId="0" fontId="2" fillId="3" borderId="17" xfId="1" applyFont="1" applyFill="1" applyBorder="1" applyAlignment="1" applyProtection="1">
      <alignment vertical="center"/>
      <protection locked="0"/>
    </xf>
    <xf numFmtId="0" fontId="2" fillId="3" borderId="0" xfId="1" applyFont="1" applyFill="1" applyBorder="1" applyAlignment="1" applyProtection="1">
      <alignment vertical="center"/>
      <protection locked="0"/>
    </xf>
    <xf numFmtId="0" fontId="2" fillId="0" borderId="0" xfId="1" applyFont="1" applyAlignment="1">
      <alignment vertical="center"/>
    </xf>
    <xf numFmtId="0" fontId="4" fillId="0" borderId="0" xfId="1" applyFont="1" applyAlignment="1">
      <alignment vertical="center"/>
    </xf>
    <xf numFmtId="3" fontId="15" fillId="0" borderId="1" xfId="1" applyNumberFormat="1" applyFont="1" applyFill="1" applyBorder="1" applyAlignment="1" applyProtection="1">
      <alignment vertical="center" wrapText="1"/>
      <protection locked="0"/>
    </xf>
    <xf numFmtId="0" fontId="2" fillId="0" borderId="1" xfId="1" applyFont="1" applyBorder="1" applyAlignment="1">
      <alignment horizontal="center" vertical="center"/>
    </xf>
    <xf numFmtId="3" fontId="2" fillId="0" borderId="1"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vertical="center" wrapText="1"/>
      <protection locked="0"/>
    </xf>
    <xf numFmtId="3" fontId="11" fillId="0" borderId="1" xfId="1" applyNumberFormat="1" applyFont="1" applyFill="1" applyBorder="1" applyAlignment="1" applyProtection="1">
      <alignment vertical="center" wrapText="1"/>
      <protection locked="0"/>
    </xf>
    <xf numFmtId="3" fontId="0" fillId="0" borderId="0" xfId="0" applyNumberFormat="1"/>
    <xf numFmtId="3" fontId="11" fillId="0" borderId="1" xfId="1" applyNumberFormat="1" applyFont="1" applyBorder="1" applyAlignment="1" applyProtection="1">
      <alignment vertical="center" wrapText="1"/>
      <protection locked="0"/>
    </xf>
    <xf numFmtId="0" fontId="2" fillId="0" borderId="0" xfId="1" applyFont="1" applyBorder="1" applyAlignment="1" applyProtection="1">
      <alignment horizontal="left" vertical="center" wrapText="1"/>
      <protection locked="0"/>
    </xf>
    <xf numFmtId="1" fontId="5" fillId="0" borderId="0" xfId="1" applyNumberFormat="1" applyFont="1" applyBorder="1" applyAlignment="1" applyProtection="1">
      <alignment vertical="center" wrapText="1"/>
      <protection locked="0"/>
    </xf>
    <xf numFmtId="3" fontId="2" fillId="0" borderId="0" xfId="1" applyNumberFormat="1" applyFont="1" applyBorder="1" applyAlignment="1" applyProtection="1">
      <alignment vertical="center" wrapText="1"/>
      <protection locked="0"/>
    </xf>
    <xf numFmtId="0" fontId="2" fillId="0" borderId="2" xfId="1" applyFont="1" applyBorder="1" applyAlignment="1" applyProtection="1">
      <alignment horizontal="center" vertical="center" wrapText="1"/>
      <protection locked="0"/>
    </xf>
    <xf numFmtId="0" fontId="2" fillId="0" borderId="2" xfId="1" applyFont="1" applyBorder="1" applyAlignment="1" applyProtection="1">
      <alignment horizontal="center" vertical="center"/>
      <protection locked="0"/>
    </xf>
    <xf numFmtId="0" fontId="2" fillId="0" borderId="87" xfId="1" applyFont="1" applyBorder="1" applyAlignment="1" applyProtection="1">
      <alignment horizontal="center" vertical="center" wrapText="1"/>
      <protection locked="0"/>
    </xf>
    <xf numFmtId="0" fontId="2" fillId="0" borderId="87" xfId="1" applyFont="1" applyBorder="1" applyAlignment="1" applyProtection="1">
      <alignment horizontal="left" vertical="center" wrapText="1"/>
      <protection locked="0"/>
    </xf>
    <xf numFmtId="1" fontId="5" fillId="0" borderId="87" xfId="1" applyNumberFormat="1" applyFont="1" applyBorder="1" applyAlignment="1" applyProtection="1">
      <alignment vertical="center" wrapText="1"/>
      <protection locked="0"/>
    </xf>
    <xf numFmtId="3" fontId="2" fillId="0" borderId="87" xfId="1" applyNumberFormat="1" applyFont="1" applyBorder="1" applyAlignment="1" applyProtection="1">
      <alignment vertical="center" wrapText="1"/>
      <protection locked="0"/>
    </xf>
    <xf numFmtId="3" fontId="2" fillId="0" borderId="87" xfId="1" applyNumberFormat="1" applyFont="1" applyFill="1" applyBorder="1" applyAlignment="1" applyProtection="1">
      <alignment vertical="center" wrapText="1"/>
      <protection locked="0"/>
    </xf>
    <xf numFmtId="3" fontId="2" fillId="0" borderId="87" xfId="1" applyNumberFormat="1" applyFont="1" applyBorder="1" applyAlignment="1" applyProtection="1">
      <alignment horizontal="center" vertical="center" wrapText="1"/>
      <protection locked="0"/>
    </xf>
    <xf numFmtId="1" fontId="5" fillId="0" borderId="1" xfId="1" applyNumberFormat="1" applyFont="1" applyFill="1" applyBorder="1" applyAlignment="1" applyProtection="1">
      <alignment vertical="center" wrapText="1"/>
      <protection locked="0"/>
    </xf>
    <xf numFmtId="0" fontId="2" fillId="0" borderId="1" xfId="1" applyFont="1" applyBorder="1" applyAlignment="1">
      <alignment vertical="center"/>
    </xf>
    <xf numFmtId="0" fontId="2" fillId="0" borderId="0" xfId="1" applyFont="1" applyFill="1" applyBorder="1" applyAlignment="1" applyProtection="1">
      <alignment horizontal="left" vertical="center" wrapText="1"/>
      <protection locked="0"/>
    </xf>
    <xf numFmtId="3" fontId="16" fillId="0" borderId="1" xfId="1" applyNumberFormat="1" applyFont="1" applyFill="1" applyBorder="1" applyAlignment="1" applyProtection="1">
      <alignment vertical="center" wrapText="1"/>
      <protection locked="0"/>
    </xf>
    <xf numFmtId="0" fontId="2" fillId="0" borderId="2" xfId="1" applyFont="1" applyBorder="1" applyAlignment="1">
      <alignment horizontal="center" vertical="center" wrapText="1"/>
    </xf>
    <xf numFmtId="0" fontId="2" fillId="0" borderId="2" xfId="1" applyFont="1" applyFill="1" applyBorder="1" applyAlignment="1">
      <alignment horizontal="center" vertical="center" wrapText="1"/>
    </xf>
    <xf numFmtId="0" fontId="2" fillId="0" borderId="0" xfId="1" applyFont="1" applyFill="1" applyBorder="1" applyAlignment="1">
      <alignment horizontal="center" vertical="center" wrapText="1"/>
    </xf>
    <xf numFmtId="1" fontId="5"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lignment vertical="center" wrapText="1"/>
    </xf>
    <xf numFmtId="3" fontId="5" fillId="0" borderId="0" xfId="1" applyNumberFormat="1" applyFont="1" applyFill="1" applyBorder="1" applyAlignment="1">
      <alignment vertical="center" wrapText="1"/>
    </xf>
    <xf numFmtId="0" fontId="2" fillId="0" borderId="1" xfId="1" applyFont="1" applyBorder="1" applyAlignment="1" applyProtection="1">
      <alignment horizontal="center" vertical="center" wrapText="1"/>
      <protection locked="0"/>
    </xf>
    <xf numFmtId="1" fontId="5" fillId="0" borderId="1" xfId="1" applyNumberFormat="1" applyFont="1" applyFill="1" applyBorder="1" applyAlignment="1" applyProtection="1">
      <alignment horizontal="right" vertical="center" wrapText="1"/>
      <protection locked="0"/>
    </xf>
    <xf numFmtId="0" fontId="2" fillId="0" borderId="0" xfId="1" applyFont="1" applyBorder="1" applyAlignment="1" applyProtection="1">
      <alignment horizontal="center" vertical="center"/>
      <protection locked="0"/>
    </xf>
    <xf numFmtId="3" fontId="5" fillId="0" borderId="0" xfId="1" applyNumberFormat="1" applyFont="1" applyFill="1" applyBorder="1" applyAlignment="1" applyProtection="1">
      <alignment vertical="center" wrapText="1"/>
      <protection locked="0"/>
    </xf>
    <xf numFmtId="3" fontId="10" fillId="0" borderId="0" xfId="1" applyNumberFormat="1" applyFont="1" applyFill="1" applyBorder="1" applyAlignment="1" applyProtection="1">
      <alignment vertical="center" wrapText="1"/>
      <protection locked="0"/>
    </xf>
    <xf numFmtId="0" fontId="2" fillId="0" borderId="87" xfId="1" applyFont="1" applyBorder="1"/>
    <xf numFmtId="3" fontId="2" fillId="0" borderId="87" xfId="1" applyNumberFormat="1" applyFont="1" applyBorder="1"/>
    <xf numFmtId="0" fontId="16" fillId="0" borderId="0" xfId="1" applyFont="1"/>
    <xf numFmtId="0" fontId="2" fillId="0" borderId="0" xfId="0" applyFont="1" applyFill="1"/>
    <xf numFmtId="0" fontId="7" fillId="0" borderId="0" xfId="0" applyFont="1" applyProtection="1">
      <protection locked="0"/>
    </xf>
    <xf numFmtId="0" fontId="7" fillId="0" borderId="0" xfId="0" applyFont="1" applyFill="1"/>
    <xf numFmtId="49" fontId="12" fillId="3" borderId="17" xfId="1" applyNumberFormat="1" applyFont="1" applyFill="1" applyBorder="1" applyAlignment="1" applyProtection="1">
      <alignment horizontal="center" vertical="center"/>
    </xf>
    <xf numFmtId="49" fontId="12" fillId="3" borderId="0" xfId="1" applyNumberFormat="1" applyFont="1" applyFill="1" applyBorder="1" applyAlignment="1" applyProtection="1">
      <alignment horizontal="center" vertical="center"/>
    </xf>
    <xf numFmtId="49" fontId="12" fillId="3" borderId="38" xfId="1" applyNumberFormat="1" applyFont="1" applyFill="1" applyBorder="1" applyAlignment="1" applyProtection="1">
      <alignment horizontal="center" vertical="center"/>
    </xf>
    <xf numFmtId="0" fontId="2" fillId="0" borderId="24" xfId="1" applyFont="1" applyFill="1" applyBorder="1" applyAlignment="1" applyProtection="1">
      <alignment horizontal="center" vertical="center" wrapText="1"/>
    </xf>
    <xf numFmtId="0" fontId="2" fillId="0" borderId="2" xfId="1" applyFont="1" applyBorder="1" applyAlignment="1" applyProtection="1">
      <alignment horizontal="center" vertical="center" wrapText="1"/>
      <protection locked="0"/>
    </xf>
    <xf numFmtId="0" fontId="2" fillId="0" borderId="8" xfId="1" applyFont="1" applyBorder="1" applyAlignment="1" applyProtection="1">
      <alignment horizontal="center" vertical="center" wrapText="1"/>
      <protection locked="0"/>
    </xf>
    <xf numFmtId="0" fontId="2" fillId="0" borderId="0" xfId="1" applyFont="1" applyAlignment="1">
      <alignment horizontal="left" vertical="center"/>
    </xf>
    <xf numFmtId="0" fontId="2" fillId="0" borderId="1" xfId="1" applyFont="1" applyBorder="1" applyAlignment="1">
      <alignment horizontal="center" vertical="center" wrapText="1"/>
    </xf>
    <xf numFmtId="0" fontId="2" fillId="0" borderId="1" xfId="1" applyFont="1" applyBorder="1" applyAlignment="1" applyProtection="1">
      <alignment horizontal="center" vertical="center" wrapText="1"/>
      <protection locked="0"/>
    </xf>
    <xf numFmtId="0" fontId="2" fillId="0" borderId="8" xfId="1" applyFont="1" applyBorder="1" applyAlignment="1">
      <alignment horizontal="center" vertical="center" wrapText="1"/>
    </xf>
    <xf numFmtId="3" fontId="2" fillId="0" borderId="1" xfId="1" applyNumberFormat="1" applyFont="1" applyBorder="1" applyAlignment="1" applyProtection="1">
      <alignment horizontal="center" vertical="center" wrapText="1"/>
      <protection locked="0"/>
    </xf>
    <xf numFmtId="0" fontId="3" fillId="0" borderId="0" xfId="1" applyFont="1" applyAlignment="1">
      <alignment horizontal="center" vertical="center"/>
    </xf>
    <xf numFmtId="0" fontId="2" fillId="0" borderId="0" xfId="1" applyFont="1" applyAlignment="1">
      <alignment horizontal="left"/>
    </xf>
    <xf numFmtId="0" fontId="3" fillId="0" borderId="0" xfId="1" applyFont="1" applyAlignment="1">
      <alignment horizontal="center"/>
    </xf>
    <xf numFmtId="0" fontId="2" fillId="0" borderId="1" xfId="1" applyFont="1" applyFill="1" applyBorder="1" applyAlignment="1" applyProtection="1">
      <alignment horizontal="center" vertical="center" wrapText="1"/>
    </xf>
    <xf numFmtId="0" fontId="5" fillId="0" borderId="0" xfId="1" applyFont="1" applyAlignment="1">
      <alignment horizontal="left"/>
    </xf>
    <xf numFmtId="3" fontId="2" fillId="0" borderId="8" xfId="1" applyNumberFormat="1" applyFont="1" applyBorder="1" applyAlignment="1">
      <alignment horizontal="center" vertical="center" wrapText="1"/>
    </xf>
    <xf numFmtId="3" fontId="2" fillId="0" borderId="1" xfId="1" applyNumberFormat="1" applyFont="1" applyFill="1" applyBorder="1" applyAlignment="1" applyProtection="1">
      <alignment horizontal="center" vertical="center" wrapText="1"/>
      <protection locked="0"/>
    </xf>
    <xf numFmtId="0" fontId="2" fillId="0" borderId="0" xfId="1" applyFont="1" applyAlignment="1"/>
    <xf numFmtId="0" fontId="2" fillId="2" borderId="46" xfId="1" applyFont="1" applyFill="1" applyBorder="1" applyAlignment="1" applyProtection="1">
      <alignment horizontal="right" vertical="center" wrapText="1"/>
    </xf>
    <xf numFmtId="0" fontId="2" fillId="2" borderId="46" xfId="1" applyFont="1" applyFill="1" applyBorder="1" applyAlignment="1" applyProtection="1">
      <alignment horizontal="left" vertical="center" wrapText="1"/>
    </xf>
    <xf numFmtId="3" fontId="2" fillId="2" borderId="47" xfId="1" applyNumberFormat="1" applyFont="1" applyFill="1" applyBorder="1" applyAlignment="1" applyProtection="1">
      <alignment vertical="center"/>
    </xf>
    <xf numFmtId="3" fontId="2" fillId="2" borderId="48" xfId="1" applyNumberFormat="1" applyFont="1" applyFill="1" applyBorder="1" applyAlignment="1" applyProtection="1">
      <alignment vertical="center"/>
      <protection locked="0"/>
    </xf>
    <xf numFmtId="3" fontId="2" fillId="2" borderId="1" xfId="1" applyNumberFormat="1" applyFont="1" applyFill="1" applyBorder="1" applyAlignment="1" applyProtection="1">
      <alignment vertical="center"/>
      <protection locked="0"/>
    </xf>
    <xf numFmtId="3" fontId="2" fillId="2" borderId="109" xfId="1" applyNumberFormat="1" applyFont="1" applyFill="1" applyBorder="1" applyAlignment="1" applyProtection="1">
      <alignment vertical="center"/>
    </xf>
    <xf numFmtId="3" fontId="2" fillId="2" borderId="12" xfId="1" applyNumberFormat="1" applyFont="1" applyFill="1" applyBorder="1" applyAlignment="1" applyProtection="1">
      <alignment vertical="center"/>
      <protection locked="0"/>
    </xf>
    <xf numFmtId="3" fontId="2" fillId="2" borderId="49" xfId="1" applyNumberFormat="1" applyFont="1" applyFill="1" applyBorder="1" applyAlignment="1" applyProtection="1">
      <alignment vertical="center"/>
    </xf>
    <xf numFmtId="3" fontId="2" fillId="2" borderId="13" xfId="1" applyNumberFormat="1" applyFont="1" applyFill="1" applyBorder="1" applyAlignment="1" applyProtection="1">
      <alignment vertical="center"/>
      <protection locked="0"/>
    </xf>
    <xf numFmtId="3" fontId="2" fillId="2" borderId="49" xfId="1" applyNumberFormat="1" applyFont="1" applyFill="1" applyBorder="1" applyAlignment="1" applyProtection="1">
      <alignment horizontal="left" vertical="center" wrapText="1"/>
      <protection locked="0"/>
    </xf>
    <xf numFmtId="0" fontId="2" fillId="2" borderId="0" xfId="1" applyFont="1" applyFill="1" applyBorder="1" applyAlignment="1" applyProtection="1">
      <alignment vertical="center"/>
    </xf>
    <xf numFmtId="3" fontId="6" fillId="2" borderId="49" xfId="1" applyNumberFormat="1" applyFont="1" applyFill="1" applyBorder="1" applyAlignment="1" applyProtection="1">
      <alignment horizontal="left" vertical="center" wrapText="1"/>
      <protection locked="0"/>
    </xf>
    <xf numFmtId="3" fontId="10" fillId="0" borderId="49" xfId="1" applyNumberFormat="1" applyFont="1" applyFill="1" applyBorder="1" applyAlignment="1" applyProtection="1">
      <alignment horizontal="left" vertical="center" wrapText="1"/>
      <protection locked="0"/>
    </xf>
    <xf numFmtId="0" fontId="5" fillId="0" borderId="15" xfId="1" applyFont="1" applyFill="1" applyBorder="1" applyAlignment="1" applyProtection="1">
      <alignment vertical="center"/>
    </xf>
    <xf numFmtId="49" fontId="12" fillId="0" borderId="0" xfId="1" applyNumberFormat="1" applyFont="1" applyFill="1" applyBorder="1" applyAlignment="1" applyProtection="1">
      <alignment horizontal="center" vertical="center"/>
    </xf>
    <xf numFmtId="49" fontId="2" fillId="0" borderId="86" xfId="1" applyNumberFormat="1" applyFont="1" applyFill="1" applyBorder="1" applyAlignment="1" applyProtection="1">
      <alignment vertical="center"/>
      <protection locked="0"/>
    </xf>
    <xf numFmtId="3" fontId="5" fillId="0" borderId="43" xfId="1" applyNumberFormat="1" applyFont="1" applyFill="1" applyBorder="1" applyAlignment="1" applyProtection="1">
      <alignment horizontal="right" vertical="center" wrapText="1"/>
    </xf>
    <xf numFmtId="3" fontId="2" fillId="0" borderId="34" xfId="1" applyNumberFormat="1" applyFont="1" applyFill="1" applyBorder="1" applyAlignment="1" applyProtection="1">
      <alignment horizontal="right" vertical="center" wrapText="1"/>
    </xf>
    <xf numFmtId="3" fontId="2" fillId="0" borderId="24" xfId="1" applyNumberFormat="1" applyFont="1" applyFill="1" applyBorder="1" applyAlignment="1" applyProtection="1">
      <alignment horizontal="right" vertical="center"/>
      <protection locked="0"/>
    </xf>
    <xf numFmtId="3" fontId="2" fillId="0" borderId="38" xfId="1" applyNumberFormat="1" applyFont="1" applyFill="1" applyBorder="1" applyAlignment="1" applyProtection="1">
      <alignment horizontal="right" vertical="center" wrapText="1"/>
      <protection locked="0"/>
    </xf>
    <xf numFmtId="3" fontId="2" fillId="0" borderId="49" xfId="1" applyNumberFormat="1" applyFont="1" applyFill="1" applyBorder="1" applyAlignment="1" applyProtection="1">
      <alignment horizontal="right" vertical="center" wrapText="1"/>
      <protection locked="0"/>
    </xf>
    <xf numFmtId="3" fontId="2" fillId="0" borderId="110" xfId="1" applyNumberFormat="1" applyFont="1" applyFill="1" applyBorder="1" applyAlignment="1" applyProtection="1">
      <alignment horizontal="right" vertical="center"/>
    </xf>
    <xf numFmtId="3" fontId="2" fillId="0" borderId="103" xfId="1" applyNumberFormat="1" applyFont="1" applyFill="1" applyBorder="1" applyAlignment="1" applyProtection="1">
      <alignment horizontal="right" vertical="center"/>
      <protection locked="0"/>
    </xf>
    <xf numFmtId="3" fontId="2" fillId="0" borderId="56" xfId="1" applyNumberFormat="1" applyFont="1" applyFill="1" applyBorder="1" applyAlignment="1" applyProtection="1">
      <alignment horizontal="center" vertical="center" wrapText="1"/>
    </xf>
    <xf numFmtId="3" fontId="2" fillId="0" borderId="56" xfId="1" applyNumberFormat="1" applyFont="1" applyFill="1" applyBorder="1" applyAlignment="1" applyProtection="1">
      <alignment vertical="center" wrapText="1"/>
    </xf>
    <xf numFmtId="3" fontId="2" fillId="0" borderId="58" xfId="1" applyNumberFormat="1" applyFont="1" applyFill="1" applyBorder="1" applyAlignment="1" applyProtection="1">
      <alignment horizontal="right" vertical="center"/>
      <protection locked="0"/>
    </xf>
    <xf numFmtId="3" fontId="2" fillId="0" borderId="62" xfId="1" applyNumberFormat="1" applyFont="1" applyFill="1" applyBorder="1" applyAlignment="1" applyProtection="1">
      <alignment vertical="center" wrapText="1"/>
      <protection locked="0"/>
    </xf>
    <xf numFmtId="3" fontId="2" fillId="0" borderId="100"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right" vertical="center" wrapText="1"/>
    </xf>
    <xf numFmtId="3" fontId="2" fillId="0" borderId="60" xfId="1" applyNumberFormat="1" applyFont="1" applyFill="1" applyBorder="1" applyAlignment="1" applyProtection="1">
      <alignment horizontal="center" vertical="center"/>
      <protection locked="0"/>
    </xf>
    <xf numFmtId="3" fontId="2" fillId="0" borderId="118" xfId="1" applyNumberFormat="1" applyFont="1" applyFill="1" applyBorder="1" applyAlignment="1" applyProtection="1">
      <alignment horizontal="right" vertical="center"/>
      <protection locked="0"/>
    </xf>
    <xf numFmtId="3" fontId="2" fillId="0" borderId="118" xfId="1" applyNumberFormat="1" applyFont="1" applyFill="1" applyBorder="1" applyAlignment="1" applyProtection="1">
      <alignment horizontal="center" vertical="center"/>
      <protection locked="0"/>
    </xf>
    <xf numFmtId="3" fontId="2" fillId="2" borderId="62" xfId="1" applyNumberFormat="1" applyFont="1" applyFill="1" applyBorder="1" applyAlignment="1" applyProtection="1">
      <alignment horizontal="left" vertical="center" wrapText="1"/>
      <protection locked="0"/>
    </xf>
    <xf numFmtId="3" fontId="2" fillId="0" borderId="77" xfId="1" applyNumberFormat="1" applyFont="1" applyFill="1" applyBorder="1" applyAlignment="1" applyProtection="1">
      <alignment horizontal="center" vertical="center" wrapText="1"/>
    </xf>
    <xf numFmtId="3" fontId="2" fillId="0" borderId="77" xfId="1" applyNumberFormat="1" applyFont="1" applyFill="1" applyBorder="1" applyAlignment="1" applyProtection="1">
      <alignment horizontal="right" vertical="center" wrapText="1"/>
    </xf>
    <xf numFmtId="3" fontId="5" fillId="0" borderId="107" xfId="1" applyNumberFormat="1" applyFont="1" applyFill="1" applyBorder="1" applyAlignment="1" applyProtection="1">
      <alignment horizontal="right" vertical="center"/>
    </xf>
    <xf numFmtId="3" fontId="5" fillId="0" borderId="38" xfId="1" applyNumberFormat="1" applyFont="1" applyBorder="1" applyAlignment="1" applyProtection="1">
      <alignment vertical="center" wrapText="1"/>
    </xf>
    <xf numFmtId="3" fontId="5" fillId="0" borderId="43" xfId="1" applyNumberFormat="1" applyFont="1" applyFill="1" applyBorder="1" applyAlignment="1" applyProtection="1">
      <alignment vertical="center" wrapText="1"/>
    </xf>
    <xf numFmtId="3" fontId="5" fillId="0" borderId="115" xfId="1" applyNumberFormat="1" applyFont="1" applyFill="1" applyBorder="1" applyAlignment="1" applyProtection="1">
      <alignment horizontal="right" vertical="center"/>
    </xf>
    <xf numFmtId="3" fontId="5" fillId="0" borderId="83" xfId="1" applyNumberFormat="1" applyFont="1" applyFill="1" applyBorder="1" applyAlignment="1" applyProtection="1">
      <alignment vertical="center" wrapText="1"/>
    </xf>
    <xf numFmtId="3" fontId="5" fillId="0" borderId="38" xfId="1" applyNumberFormat="1" applyFont="1" applyFill="1" applyBorder="1" applyAlignment="1" applyProtection="1">
      <alignment vertical="center" wrapText="1"/>
    </xf>
    <xf numFmtId="3" fontId="5" fillId="5" borderId="95" xfId="1" applyNumberFormat="1" applyFont="1" applyFill="1" applyBorder="1" applyAlignment="1" applyProtection="1">
      <alignment horizontal="right" vertical="center"/>
    </xf>
    <xf numFmtId="3" fontId="5" fillId="4" borderId="23" xfId="1" applyNumberFormat="1" applyFont="1" applyFill="1" applyBorder="1" applyAlignment="1" applyProtection="1">
      <alignment vertical="center" wrapText="1"/>
    </xf>
    <xf numFmtId="3" fontId="2" fillId="0" borderId="77" xfId="1" applyNumberFormat="1" applyFont="1" applyFill="1" applyBorder="1" applyAlignment="1" applyProtection="1">
      <alignment vertical="center" wrapText="1"/>
    </xf>
    <xf numFmtId="3" fontId="2" fillId="0" borderId="24" xfId="1" applyNumberFormat="1" applyFont="1" applyFill="1" applyBorder="1" applyAlignment="1" applyProtection="1">
      <alignment vertical="center"/>
      <protection locked="0"/>
    </xf>
    <xf numFmtId="3" fontId="2" fillId="0" borderId="77" xfId="1" applyNumberFormat="1" applyFont="1" applyFill="1" applyBorder="1" applyAlignment="1" applyProtection="1">
      <alignment vertical="center" wrapText="1"/>
      <protection locked="0"/>
    </xf>
    <xf numFmtId="3" fontId="2" fillId="0" borderId="38" xfId="1" applyNumberFormat="1" applyFont="1" applyFill="1" applyBorder="1" applyAlignment="1" applyProtection="1">
      <alignment vertical="center" wrapText="1"/>
    </xf>
    <xf numFmtId="3" fontId="2" fillId="0" borderId="53" xfId="1" applyNumberFormat="1" applyFont="1" applyFill="1" applyBorder="1" applyAlignment="1" applyProtection="1">
      <alignment vertical="center"/>
      <protection locked="0"/>
    </xf>
    <xf numFmtId="3" fontId="2" fillId="0" borderId="56" xfId="1" applyNumberFormat="1" applyFont="1" applyFill="1" applyBorder="1" applyAlignment="1" applyProtection="1">
      <alignment vertical="center" wrapText="1"/>
      <protection locked="0"/>
    </xf>
    <xf numFmtId="3" fontId="2" fillId="0" borderId="116" xfId="1" applyNumberFormat="1" applyFont="1" applyFill="1" applyBorder="1" applyAlignment="1" applyProtection="1">
      <alignment horizontal="right" vertical="center"/>
    </xf>
    <xf numFmtId="3" fontId="2" fillId="0" borderId="89" xfId="1" applyNumberFormat="1" applyFont="1" applyFill="1" applyBorder="1" applyAlignment="1" applyProtection="1">
      <alignment vertical="center"/>
      <protection locked="0"/>
    </xf>
    <xf numFmtId="3" fontId="2" fillId="0" borderId="88" xfId="1" applyNumberFormat="1" applyFont="1" applyFill="1" applyBorder="1" applyAlignment="1" applyProtection="1">
      <alignment vertical="center" wrapText="1"/>
      <protection locked="0"/>
    </xf>
    <xf numFmtId="3" fontId="2" fillId="0" borderId="23" xfId="1" applyNumberFormat="1" applyFont="1" applyFill="1" applyBorder="1" applyAlignment="1" applyProtection="1">
      <alignment vertical="center" wrapText="1"/>
    </xf>
    <xf numFmtId="3" fontId="5" fillId="5" borderId="111" xfId="1" applyNumberFormat="1" applyFont="1" applyFill="1" applyBorder="1" applyAlignment="1" applyProtection="1">
      <alignment horizontal="right" vertical="center"/>
    </xf>
    <xf numFmtId="3" fontId="5" fillId="5" borderId="100" xfId="1" applyNumberFormat="1" applyFont="1" applyFill="1" applyBorder="1" applyAlignment="1" applyProtection="1">
      <alignment vertical="center"/>
    </xf>
    <xf numFmtId="3" fontId="5" fillId="5" borderId="53" xfId="1" applyNumberFormat="1" applyFont="1" applyFill="1" applyBorder="1" applyAlignment="1" applyProtection="1">
      <alignment vertical="center"/>
    </xf>
    <xf numFmtId="3" fontId="5" fillId="4" borderId="56" xfId="1" applyNumberFormat="1" applyFont="1" applyFill="1" applyBorder="1" applyAlignment="1" applyProtection="1">
      <alignment vertical="center" wrapText="1"/>
    </xf>
    <xf numFmtId="3" fontId="2" fillId="2" borderId="46" xfId="1" applyNumberFormat="1" applyFont="1" applyFill="1" applyBorder="1" applyAlignment="1" applyProtection="1">
      <alignment horizontal="left" vertical="center" wrapText="1"/>
      <protection locked="0"/>
    </xf>
    <xf numFmtId="3" fontId="2" fillId="0" borderId="113" xfId="1" applyNumberFormat="1" applyFont="1" applyFill="1" applyBorder="1" applyAlignment="1" applyProtection="1">
      <alignment horizontal="right" vertical="center"/>
    </xf>
    <xf numFmtId="3" fontId="2" fillId="0" borderId="72" xfId="1" applyNumberFormat="1" applyFont="1" applyFill="1" applyBorder="1" applyAlignment="1" applyProtection="1">
      <alignment vertical="center" wrapText="1"/>
    </xf>
    <xf numFmtId="3" fontId="2" fillId="0" borderId="58" xfId="1" applyNumberFormat="1" applyFont="1" applyFill="1" applyBorder="1" applyAlignment="1" applyProtection="1">
      <alignment vertical="center"/>
      <protection locked="0"/>
    </xf>
    <xf numFmtId="3" fontId="2" fillId="0" borderId="108" xfId="1" applyNumberFormat="1" applyFont="1" applyFill="1" applyBorder="1" applyAlignment="1" applyProtection="1">
      <alignment horizontal="right" vertical="center"/>
    </xf>
    <xf numFmtId="3" fontId="2" fillId="0" borderId="43" xfId="1" applyNumberFormat="1" applyFont="1" applyFill="1" applyBorder="1" applyAlignment="1" applyProtection="1">
      <alignment vertical="center" wrapText="1"/>
    </xf>
    <xf numFmtId="3" fontId="5" fillId="0" borderId="121" xfId="1" applyNumberFormat="1" applyFont="1" applyFill="1" applyBorder="1" applyAlignment="1" applyProtection="1">
      <alignment horizontal="right" vertical="center"/>
    </xf>
    <xf numFmtId="3" fontId="5" fillId="0" borderId="131" xfId="1" applyNumberFormat="1" applyFont="1" applyFill="1" applyBorder="1" applyAlignment="1" applyProtection="1">
      <alignment vertical="center"/>
    </xf>
    <xf numFmtId="3" fontId="5" fillId="0" borderId="126" xfId="1" applyNumberFormat="1" applyFont="1" applyFill="1" applyBorder="1" applyAlignment="1" applyProtection="1">
      <alignment vertical="center"/>
    </xf>
    <xf numFmtId="3" fontId="5" fillId="0" borderId="123" xfId="1" applyNumberFormat="1" applyFont="1" applyFill="1" applyBorder="1" applyAlignment="1" applyProtection="1">
      <alignment vertical="center" wrapText="1"/>
    </xf>
    <xf numFmtId="3" fontId="5" fillId="0" borderId="111" xfId="1" applyNumberFormat="1" applyFont="1" applyFill="1" applyBorder="1" applyAlignment="1" applyProtection="1">
      <alignment horizontal="right" vertical="center"/>
    </xf>
    <xf numFmtId="3" fontId="5" fillId="0" borderId="100" xfId="1" applyNumberFormat="1" applyFont="1" applyFill="1" applyBorder="1" applyAlignment="1" applyProtection="1">
      <alignment vertical="center"/>
    </xf>
    <xf numFmtId="3" fontId="5" fillId="0" borderId="56" xfId="1" applyNumberFormat="1" applyFont="1" applyFill="1" applyBorder="1" applyAlignment="1" applyProtection="1">
      <alignment vertical="center" wrapText="1"/>
    </xf>
    <xf numFmtId="3" fontId="5" fillId="0" borderId="131" xfId="1" applyNumberFormat="1" applyFont="1" applyFill="1" applyBorder="1" applyAlignment="1" applyProtection="1">
      <alignment vertical="center"/>
      <protection locked="0"/>
    </xf>
    <xf numFmtId="3" fontId="5" fillId="0" borderId="126" xfId="1" applyNumberFormat="1" applyFont="1" applyFill="1" applyBorder="1" applyAlignment="1" applyProtection="1">
      <alignment vertical="center"/>
      <protection locked="0"/>
    </xf>
    <xf numFmtId="3" fontId="5" fillId="0" borderId="123" xfId="1" applyNumberFormat="1" applyFont="1" applyFill="1" applyBorder="1" applyAlignment="1" applyProtection="1">
      <alignment vertical="center" wrapText="1"/>
      <protection locked="0"/>
    </xf>
    <xf numFmtId="0" fontId="2" fillId="0" borderId="15" xfId="1" applyFont="1" applyFill="1" applyBorder="1" applyAlignment="1" applyProtection="1">
      <alignment vertical="center"/>
    </xf>
    <xf numFmtId="0" fontId="2" fillId="0" borderId="0" xfId="1" applyFont="1" applyFill="1" applyBorder="1" applyAlignment="1" applyProtection="1">
      <alignment vertical="center"/>
      <protection locked="0"/>
    </xf>
    <xf numFmtId="0" fontId="2" fillId="3" borderId="38" xfId="1" applyFont="1" applyFill="1" applyBorder="1" applyAlignment="1" applyProtection="1">
      <alignment vertical="center"/>
      <protection locked="0"/>
    </xf>
    <xf numFmtId="0" fontId="2" fillId="0" borderId="0" xfId="1" applyFont="1" applyBorder="1" applyAlignment="1" applyProtection="1">
      <alignment vertical="center"/>
      <protection locked="0"/>
    </xf>
    <xf numFmtId="0" fontId="2" fillId="0" borderId="98" xfId="1" applyFont="1" applyFill="1" applyBorder="1" applyAlignment="1" applyProtection="1">
      <alignment vertical="center"/>
    </xf>
    <xf numFmtId="0" fontId="2" fillId="3" borderId="99" xfId="1" applyFont="1" applyFill="1" applyBorder="1" applyAlignment="1" applyProtection="1">
      <alignment vertical="center"/>
    </xf>
    <xf numFmtId="1" fontId="14" fillId="6" borderId="33" xfId="1" applyNumberFormat="1" applyFont="1" applyFill="1" applyBorder="1" applyAlignment="1" applyProtection="1">
      <alignment horizontal="center" vertical="center"/>
    </xf>
    <xf numFmtId="3" fontId="2" fillId="6" borderId="55" xfId="1" applyNumberFormat="1" applyFont="1" applyFill="1" applyBorder="1" applyAlignment="1" applyProtection="1">
      <alignment vertical="center"/>
    </xf>
    <xf numFmtId="3" fontId="2" fillId="6" borderId="1" xfId="1" applyNumberFormat="1" applyFont="1" applyFill="1" applyBorder="1" applyAlignment="1" applyProtection="1">
      <alignment vertical="center"/>
    </xf>
    <xf numFmtId="3" fontId="2" fillId="6" borderId="1" xfId="1" applyNumberFormat="1" applyFont="1" applyFill="1" applyBorder="1" applyAlignment="1" applyProtection="1">
      <alignment vertical="center"/>
      <protection locked="0"/>
    </xf>
    <xf numFmtId="49" fontId="2" fillId="0" borderId="0" xfId="1" applyNumberFormat="1" applyFont="1" applyFill="1" applyBorder="1" applyAlignment="1" applyProtection="1">
      <alignment vertical="center"/>
    </xf>
    <xf numFmtId="49" fontId="2" fillId="0" borderId="13" xfId="1" applyNumberFormat="1" applyFont="1" applyFill="1" applyBorder="1" applyAlignment="1" applyProtection="1">
      <alignment vertical="center"/>
      <protection locked="0"/>
    </xf>
    <xf numFmtId="3" fontId="2" fillId="6" borderId="103" xfId="1" applyNumberFormat="1" applyFont="1" applyFill="1" applyBorder="1" applyAlignment="1" applyProtection="1">
      <alignment vertical="center"/>
      <protection locked="0"/>
    </xf>
    <xf numFmtId="3" fontId="5" fillId="0" borderId="7" xfId="1" applyNumberFormat="1" applyFont="1" applyFill="1" applyBorder="1" applyAlignment="1" applyProtection="1">
      <alignment vertical="center"/>
      <protection locked="0"/>
    </xf>
    <xf numFmtId="3" fontId="5" fillId="6" borderId="104" xfId="1" applyNumberFormat="1" applyFont="1" applyFill="1" applyBorder="1" applyAlignment="1" applyProtection="1">
      <alignment vertical="center"/>
    </xf>
    <xf numFmtId="0" fontId="2" fillId="0" borderId="98" xfId="1" applyFont="1" applyFill="1" applyBorder="1" applyAlignment="1" applyProtection="1">
      <alignment vertical="center"/>
      <protection locked="0"/>
    </xf>
    <xf numFmtId="0" fontId="2" fillId="0" borderId="0" xfId="4" applyFont="1" applyAlignment="1">
      <alignment horizontal="right"/>
    </xf>
    <xf numFmtId="0" fontId="5" fillId="0" borderId="1" xfId="1" applyFont="1" applyBorder="1" applyAlignment="1">
      <alignment vertical="center"/>
    </xf>
    <xf numFmtId="0" fontId="2" fillId="0" borderId="0" xfId="1" applyFont="1" applyBorder="1" applyAlignment="1">
      <alignment wrapText="1"/>
    </xf>
    <xf numFmtId="3" fontId="5" fillId="6" borderId="1" xfId="1" applyNumberFormat="1" applyFont="1" applyFill="1" applyBorder="1" applyAlignment="1">
      <alignment vertical="center" wrapText="1"/>
    </xf>
    <xf numFmtId="3" fontId="2" fillId="6" borderId="1" xfId="1" applyNumberFormat="1" applyFont="1" applyFill="1" applyBorder="1" applyAlignment="1" applyProtection="1">
      <alignment vertical="center" wrapText="1"/>
      <protection locked="0"/>
    </xf>
    <xf numFmtId="3" fontId="5" fillId="0" borderId="1" xfId="1" applyNumberFormat="1" applyFont="1" applyBorder="1" applyAlignment="1" applyProtection="1">
      <alignment vertical="center" wrapText="1"/>
      <protection locked="0"/>
    </xf>
    <xf numFmtId="3" fontId="2" fillId="6" borderId="2" xfId="1" applyNumberFormat="1" applyFont="1" applyFill="1" applyBorder="1" applyAlignment="1" applyProtection="1">
      <alignment vertical="center" wrapText="1"/>
      <protection locked="0"/>
    </xf>
    <xf numFmtId="3" fontId="2" fillId="0" borderId="2" xfId="1" applyNumberFormat="1" applyFont="1" applyBorder="1" applyAlignment="1" applyProtection="1">
      <alignment vertical="center" wrapText="1"/>
      <protection locked="0"/>
    </xf>
    <xf numFmtId="3" fontId="2" fillId="0" borderId="2" xfId="1" applyNumberFormat="1" applyFont="1" applyBorder="1" applyAlignment="1" applyProtection="1">
      <alignment horizontal="center" vertical="center" wrapText="1"/>
      <protection locked="0"/>
    </xf>
    <xf numFmtId="3" fontId="2" fillId="0" borderId="8" xfId="1" applyNumberFormat="1" applyFont="1" applyBorder="1" applyAlignment="1" applyProtection="1">
      <alignment horizontal="center" vertical="center" wrapText="1"/>
      <protection locked="0"/>
    </xf>
    <xf numFmtId="3" fontId="2" fillId="0" borderId="0" xfId="1" applyNumberFormat="1" applyFont="1" applyBorder="1" applyAlignment="1">
      <alignment wrapText="1"/>
    </xf>
    <xf numFmtId="3" fontId="2" fillId="0" borderId="1" xfId="1" applyNumberFormat="1" applyFont="1" applyBorder="1" applyAlignment="1">
      <alignment vertical="center"/>
    </xf>
    <xf numFmtId="3" fontId="2" fillId="6" borderId="1" xfId="1" applyNumberFormat="1" applyFont="1" applyFill="1" applyBorder="1" applyAlignment="1">
      <alignment vertical="center"/>
    </xf>
    <xf numFmtId="3" fontId="2" fillId="0" borderId="1" xfId="1" applyNumberFormat="1" applyFont="1" applyFill="1" applyBorder="1" applyAlignment="1">
      <alignment vertical="center"/>
    </xf>
    <xf numFmtId="0" fontId="2" fillId="0" borderId="1" xfId="1" applyFont="1" applyBorder="1" applyAlignment="1" applyProtection="1">
      <alignment horizontal="center" vertical="center"/>
      <protection locked="0"/>
    </xf>
    <xf numFmtId="0" fontId="2" fillId="0" borderId="0" xfId="1" applyFont="1" applyAlignment="1">
      <alignment horizontal="left" vertical="top"/>
    </xf>
    <xf numFmtId="0" fontId="2" fillId="0" borderId="0" xfId="1" applyFont="1" applyAlignment="1">
      <alignment wrapText="1"/>
    </xf>
    <xf numFmtId="0" fontId="2" fillId="0" borderId="24" xfId="1" applyFont="1" applyFill="1" applyBorder="1" applyAlignment="1" applyProtection="1">
      <alignment horizontal="center" vertical="center" wrapText="1"/>
    </xf>
    <xf numFmtId="1" fontId="5" fillId="4" borderId="53" xfId="1" applyNumberFormat="1" applyFont="1" applyFill="1" applyBorder="1" applyAlignment="1" applyProtection="1">
      <alignment horizontal="left" vertical="center" wrapText="1"/>
    </xf>
    <xf numFmtId="0" fontId="2" fillId="0" borderId="46" xfId="1" applyFont="1" applyBorder="1" applyAlignment="1" applyProtection="1">
      <alignment wrapText="1"/>
      <protection locked="0"/>
    </xf>
    <xf numFmtId="0" fontId="5" fillId="0" borderId="41" xfId="1" applyNumberFormat="1" applyFont="1" applyFill="1" applyBorder="1" applyAlignment="1" applyProtection="1">
      <alignment horizontal="right" vertical="center"/>
    </xf>
    <xf numFmtId="0" fontId="5" fillId="0" borderId="102" xfId="1" applyNumberFormat="1" applyFont="1" applyFill="1" applyBorder="1" applyAlignment="1" applyProtection="1">
      <alignment horizontal="right" vertical="center"/>
    </xf>
    <xf numFmtId="0" fontId="5" fillId="0" borderId="44" xfId="1" applyNumberFormat="1" applyFont="1" applyFill="1" applyBorder="1" applyAlignment="1" applyProtection="1">
      <alignment horizontal="right" vertical="center"/>
    </xf>
    <xf numFmtId="0" fontId="5" fillId="0" borderId="45" xfId="1" applyNumberFormat="1" applyFont="1" applyFill="1" applyBorder="1" applyAlignment="1" applyProtection="1">
      <alignment horizontal="right" vertical="center"/>
    </xf>
    <xf numFmtId="0" fontId="5" fillId="0" borderId="42" xfId="1" applyNumberFormat="1" applyFont="1" applyFill="1" applyBorder="1" applyAlignment="1" applyProtection="1">
      <alignment horizontal="right" vertical="center"/>
    </xf>
    <xf numFmtId="0" fontId="2" fillId="0" borderId="32" xfId="1" applyNumberFormat="1" applyFont="1" applyFill="1" applyBorder="1" applyAlignment="1" applyProtection="1">
      <alignment horizontal="right" vertical="center"/>
    </xf>
    <xf numFmtId="0" fontId="2" fillId="0" borderId="101" xfId="1" applyNumberFormat="1" applyFont="1" applyFill="1" applyBorder="1" applyAlignment="1" applyProtection="1">
      <alignment horizontal="right" vertical="center"/>
    </xf>
    <xf numFmtId="0" fontId="2" fillId="0" borderId="35" xfId="1" applyNumberFormat="1" applyFont="1" applyFill="1" applyBorder="1" applyAlignment="1" applyProtection="1">
      <alignment horizontal="right" vertical="center"/>
    </xf>
    <xf numFmtId="0" fontId="2" fillId="0" borderId="36" xfId="1" applyNumberFormat="1" applyFont="1" applyFill="1" applyBorder="1" applyAlignment="1" applyProtection="1">
      <alignment horizontal="right" vertical="center"/>
    </xf>
    <xf numFmtId="0" fontId="2" fillId="0" borderId="33" xfId="1" applyNumberFormat="1" applyFont="1" applyFill="1" applyBorder="1" applyAlignment="1" applyProtection="1">
      <alignment horizontal="right" vertical="center"/>
    </xf>
    <xf numFmtId="0" fontId="2" fillId="0" borderId="17" xfId="1" applyNumberFormat="1" applyFont="1" applyFill="1" applyBorder="1" applyAlignment="1" applyProtection="1">
      <alignment horizontal="right" vertical="center"/>
    </xf>
    <xf numFmtId="0" fontId="2" fillId="0" borderId="37" xfId="1" applyNumberFormat="1" applyFont="1" applyFill="1" applyBorder="1" applyAlignment="1" applyProtection="1">
      <alignment horizontal="right" vertical="center"/>
      <protection locked="0"/>
    </xf>
    <xf numFmtId="0" fontId="2" fillId="0" borderId="5" xfId="1" applyNumberFormat="1" applyFont="1" applyFill="1" applyBorder="1" applyAlignment="1" applyProtection="1">
      <alignment horizontal="right" vertical="center"/>
      <protection locked="0"/>
    </xf>
    <xf numFmtId="0" fontId="2" fillId="0" borderId="107" xfId="1" applyNumberFormat="1" applyFont="1" applyFill="1" applyBorder="1" applyAlignment="1" applyProtection="1">
      <alignment horizontal="right" vertical="center"/>
    </xf>
    <xf numFmtId="0" fontId="2" fillId="0" borderId="7" xfId="1" applyNumberFormat="1" applyFont="1" applyFill="1" applyBorder="1" applyAlignment="1" applyProtection="1">
      <alignment horizontal="right" vertical="center"/>
      <protection locked="0"/>
    </xf>
    <xf numFmtId="0" fontId="2" fillId="0" borderId="38" xfId="1" applyNumberFormat="1" applyFont="1" applyFill="1" applyBorder="1" applyAlignment="1" applyProtection="1">
      <alignment horizontal="right" vertical="center"/>
    </xf>
    <xf numFmtId="0" fontId="2" fillId="0" borderId="0" xfId="1" applyNumberFormat="1" applyFont="1" applyFill="1" applyBorder="1" applyAlignment="1" applyProtection="1">
      <alignment horizontal="right" vertical="center"/>
      <protection locked="0"/>
    </xf>
    <xf numFmtId="0" fontId="2" fillId="0" borderId="48" xfId="1" applyNumberFormat="1" applyFont="1" applyFill="1" applyBorder="1" applyAlignment="1" applyProtection="1">
      <alignment horizontal="right" vertical="center"/>
      <protection locked="0"/>
    </xf>
    <xf numFmtId="0" fontId="2" fillId="0" borderId="11" xfId="1" applyNumberFormat="1" applyFont="1" applyFill="1" applyBorder="1" applyAlignment="1" applyProtection="1">
      <alignment horizontal="right" vertical="center"/>
      <protection locked="0"/>
    </xf>
    <xf numFmtId="0" fontId="2" fillId="0" borderId="12" xfId="1" applyNumberFormat="1" applyFont="1" applyFill="1" applyBorder="1" applyAlignment="1" applyProtection="1">
      <alignment horizontal="right" vertical="center"/>
      <protection locked="0"/>
    </xf>
    <xf numFmtId="0" fontId="2" fillId="0" borderId="13" xfId="1" applyNumberFormat="1" applyFont="1" applyFill="1" applyBorder="1" applyAlignment="1" applyProtection="1">
      <alignment horizontal="right" vertical="center"/>
      <protection locked="0"/>
    </xf>
    <xf numFmtId="0" fontId="2" fillId="0" borderId="1" xfId="1" applyNumberFormat="1" applyFont="1" applyFill="1" applyBorder="1" applyAlignment="1" applyProtection="1">
      <alignment horizontal="right" vertical="center"/>
      <protection locked="0"/>
    </xf>
    <xf numFmtId="0" fontId="2" fillId="0" borderId="51" xfId="1" applyNumberFormat="1" applyFont="1" applyFill="1" applyBorder="1" applyAlignment="1" applyProtection="1">
      <alignment vertical="center"/>
      <protection locked="0"/>
    </xf>
    <xf numFmtId="0" fontId="2" fillId="0" borderId="103" xfId="1" applyNumberFormat="1" applyFont="1" applyFill="1" applyBorder="1" applyAlignment="1" applyProtection="1">
      <alignment vertical="center"/>
      <protection locked="0"/>
    </xf>
    <xf numFmtId="0" fontId="2" fillId="0" borderId="52" xfId="1" applyNumberFormat="1" applyFont="1" applyFill="1" applyBorder="1" applyAlignment="1" applyProtection="1">
      <alignment vertical="center"/>
      <protection locked="0"/>
    </xf>
    <xf numFmtId="0" fontId="2" fillId="0" borderId="51" xfId="1" applyNumberFormat="1" applyFont="1" applyFill="1" applyBorder="1" applyAlignment="1" applyProtection="1">
      <alignment horizontal="center" vertical="center"/>
    </xf>
    <xf numFmtId="0" fontId="2" fillId="0" borderId="52" xfId="1" applyNumberFormat="1" applyFont="1" applyFill="1" applyBorder="1" applyAlignment="1" applyProtection="1">
      <alignment horizontal="center" vertical="center"/>
    </xf>
    <xf numFmtId="0" fontId="2" fillId="0" borderId="27" xfId="1" applyNumberFormat="1" applyFont="1" applyFill="1" applyBorder="1" applyAlignment="1" applyProtection="1">
      <alignment horizontal="center" vertical="center"/>
    </xf>
    <xf numFmtId="0" fontId="2" fillId="0" borderId="28" xfId="1" applyNumberFormat="1" applyFont="1" applyFill="1" applyBorder="1" applyAlignment="1" applyProtection="1">
      <alignment horizontal="center" vertical="center"/>
    </xf>
    <xf numFmtId="0" fontId="2" fillId="0" borderId="18" xfId="1" applyNumberFormat="1" applyFont="1" applyFill="1" applyBorder="1" applyAlignment="1" applyProtection="1">
      <alignment vertical="center"/>
    </xf>
    <xf numFmtId="0" fontId="2" fillId="0" borderId="54" xfId="1" applyNumberFormat="1" applyFont="1" applyFill="1" applyBorder="1" applyAlignment="1" applyProtection="1">
      <alignment horizontal="center" vertical="center"/>
      <protection locked="0"/>
    </xf>
    <xf numFmtId="0" fontId="2" fillId="0" borderId="55" xfId="1" applyNumberFormat="1" applyFont="1" applyFill="1" applyBorder="1" applyAlignment="1" applyProtection="1">
      <alignment horizontal="center" vertical="center"/>
      <protection locked="0"/>
    </xf>
    <xf numFmtId="0" fontId="2" fillId="0" borderId="111" xfId="1" applyNumberFormat="1" applyFont="1" applyFill="1" applyBorder="1" applyAlignment="1" applyProtection="1">
      <alignment horizontal="right" vertical="center"/>
    </xf>
    <xf numFmtId="0" fontId="2" fillId="0" borderId="54" xfId="1" applyNumberFormat="1" applyFont="1" applyFill="1" applyBorder="1" applyAlignment="1" applyProtection="1">
      <alignment horizontal="center" vertical="center"/>
    </xf>
    <xf numFmtId="0" fontId="2" fillId="0" borderId="57" xfId="1" applyNumberFormat="1" applyFont="1" applyFill="1" applyBorder="1" applyAlignment="1" applyProtection="1">
      <alignment horizontal="center" vertical="center"/>
    </xf>
    <xf numFmtId="0" fontId="2" fillId="0" borderId="56" xfId="1" applyNumberFormat="1" applyFont="1" applyFill="1" applyBorder="1" applyAlignment="1" applyProtection="1">
      <alignment horizontal="center" vertical="center"/>
    </xf>
    <xf numFmtId="0" fontId="2" fillId="0" borderId="19" xfId="1" applyNumberFormat="1" applyFont="1" applyFill="1" applyBorder="1" applyAlignment="1" applyProtection="1">
      <alignment horizontal="center" vertical="center"/>
    </xf>
    <xf numFmtId="0" fontId="2" fillId="0" borderId="55" xfId="1" applyNumberFormat="1" applyFont="1" applyFill="1" applyBorder="1" applyAlignment="1" applyProtection="1">
      <alignment horizontal="center" vertical="center"/>
    </xf>
    <xf numFmtId="0" fontId="2" fillId="0" borderId="100" xfId="1" applyNumberFormat="1" applyFont="1" applyFill="1" applyBorder="1" applyAlignment="1" applyProtection="1">
      <alignment horizontal="center" vertical="center"/>
    </xf>
    <xf numFmtId="0" fontId="2" fillId="0" borderId="54" xfId="1" applyNumberFormat="1" applyFont="1" applyFill="1" applyBorder="1" applyAlignment="1" applyProtection="1">
      <alignment vertical="center"/>
    </xf>
    <xf numFmtId="0" fontId="2" fillId="0" borderId="57" xfId="1" applyNumberFormat="1" applyFont="1" applyFill="1" applyBorder="1" applyAlignment="1" applyProtection="1">
      <alignment vertical="center"/>
    </xf>
    <xf numFmtId="0" fontId="2" fillId="0" borderId="37" xfId="1" applyNumberFormat="1" applyFont="1" applyFill="1" applyBorder="1" applyAlignment="1" applyProtection="1">
      <alignment horizontal="center" vertical="center"/>
    </xf>
    <xf numFmtId="0" fontId="2" fillId="0" borderId="6" xfId="1" applyNumberFormat="1" applyFont="1" applyFill="1" applyBorder="1" applyAlignment="1" applyProtection="1">
      <alignment horizontal="center" vertical="center"/>
    </xf>
    <xf numFmtId="0" fontId="2" fillId="0" borderId="7" xfId="1" applyNumberFormat="1" applyFont="1" applyFill="1" applyBorder="1" applyAlignment="1" applyProtection="1">
      <alignment horizontal="center" vertical="center"/>
    </xf>
    <xf numFmtId="0" fontId="2" fillId="0" borderId="37" xfId="1" applyNumberFormat="1" applyFont="1" applyFill="1" applyBorder="1" applyAlignment="1" applyProtection="1">
      <alignment vertical="center"/>
      <protection locked="0"/>
    </xf>
    <xf numFmtId="0" fontId="2" fillId="0" borderId="7" xfId="1" applyNumberFormat="1" applyFont="1" applyFill="1" applyBorder="1" applyAlignment="1" applyProtection="1">
      <alignment vertical="center"/>
      <protection locked="0"/>
    </xf>
    <xf numFmtId="0" fontId="2" fillId="0" borderId="0" xfId="1" applyNumberFormat="1" applyFont="1" applyFill="1" applyBorder="1" applyAlignment="1" applyProtection="1">
      <alignment horizontal="center" vertical="center"/>
    </xf>
    <xf numFmtId="0" fontId="2" fillId="0" borderId="5" xfId="1" applyNumberFormat="1" applyFont="1" applyFill="1" applyBorder="1" applyAlignment="1" applyProtection="1">
      <alignment horizontal="center" vertical="center"/>
    </xf>
    <xf numFmtId="0" fontId="2" fillId="0" borderId="47" xfId="1" applyNumberFormat="1" applyFont="1" applyFill="1" applyBorder="1" applyAlignment="1" applyProtection="1">
      <alignment vertical="center"/>
    </xf>
    <xf numFmtId="0" fontId="2" fillId="0" borderId="48" xfId="1" applyNumberFormat="1" applyFont="1" applyFill="1" applyBorder="1" applyAlignment="1" applyProtection="1">
      <alignment horizontal="center" vertical="center"/>
    </xf>
    <xf numFmtId="0" fontId="2" fillId="0" borderId="1" xfId="1" applyNumberFormat="1" applyFont="1" applyFill="1" applyBorder="1" applyAlignment="1" applyProtection="1">
      <alignment horizontal="center" vertical="center"/>
    </xf>
    <xf numFmtId="0" fontId="2" fillId="0" borderId="109" xfId="1" applyNumberFormat="1" applyFont="1" applyFill="1" applyBorder="1" applyAlignment="1" applyProtection="1">
      <alignment horizontal="center" vertical="center"/>
    </xf>
    <xf numFmtId="0" fontId="2" fillId="0" borderId="12" xfId="1" applyNumberFormat="1" applyFont="1" applyFill="1" applyBorder="1" applyAlignment="1" applyProtection="1">
      <alignment horizontal="center" vertical="center"/>
    </xf>
    <xf numFmtId="0" fontId="2" fillId="0" borderId="49" xfId="1" applyNumberFormat="1" applyFont="1" applyFill="1" applyBorder="1" applyAlignment="1" applyProtection="1">
      <alignment horizontal="center" vertical="center"/>
    </xf>
    <xf numFmtId="0" fontId="2" fillId="0" borderId="48" xfId="1" applyNumberFormat="1" applyFont="1" applyFill="1" applyBorder="1" applyAlignment="1" applyProtection="1">
      <alignment vertical="center"/>
      <protection locked="0"/>
    </xf>
    <xf numFmtId="0" fontId="2" fillId="0" borderId="12" xfId="1" applyNumberFormat="1" applyFont="1" applyFill="1" applyBorder="1" applyAlignment="1" applyProtection="1">
      <alignment vertical="center"/>
      <protection locked="0"/>
    </xf>
    <xf numFmtId="0" fontId="2" fillId="0" borderId="49" xfId="1" applyNumberFormat="1" applyFont="1" applyFill="1" applyBorder="1" applyAlignment="1" applyProtection="1">
      <alignment vertical="center"/>
    </xf>
    <xf numFmtId="0" fontId="2" fillId="0" borderId="13" xfId="1" applyNumberFormat="1" applyFont="1" applyFill="1" applyBorder="1" applyAlignment="1" applyProtection="1">
      <alignment horizontal="center" vertical="center"/>
    </xf>
    <xf numFmtId="0" fontId="2" fillId="0" borderId="111" xfId="1" applyNumberFormat="1" applyFont="1" applyFill="1" applyBorder="1" applyAlignment="1" applyProtection="1">
      <alignment horizontal="center" vertical="center"/>
    </xf>
    <xf numFmtId="0" fontId="2" fillId="0" borderId="56" xfId="1" applyNumberFormat="1" applyFont="1" applyFill="1" applyBorder="1" applyAlignment="1" applyProtection="1">
      <alignment vertical="center"/>
    </xf>
    <xf numFmtId="0" fontId="2" fillId="0" borderId="59" xfId="1" applyNumberFormat="1" applyFont="1" applyFill="1" applyBorder="1" applyAlignment="1" applyProtection="1">
      <alignment vertical="center"/>
    </xf>
    <xf numFmtId="0" fontId="2" fillId="0" borderId="60" xfId="1" applyNumberFormat="1" applyFont="1" applyFill="1" applyBorder="1" applyAlignment="1" applyProtection="1">
      <alignment horizontal="center" vertical="center"/>
    </xf>
    <xf numFmtId="0" fontId="2" fillId="0" borderId="61" xfId="1" applyNumberFormat="1" applyFont="1" applyFill="1" applyBorder="1" applyAlignment="1" applyProtection="1">
      <alignment horizontal="center" vertical="center"/>
    </xf>
    <xf numFmtId="0" fontId="2" fillId="0" borderId="112" xfId="1" applyNumberFormat="1" applyFont="1" applyFill="1" applyBorder="1" applyAlignment="1" applyProtection="1">
      <alignment horizontal="center" vertical="center"/>
    </xf>
    <xf numFmtId="0" fontId="2" fillId="0" borderId="63" xfId="1" applyNumberFormat="1" applyFont="1" applyFill="1" applyBorder="1" applyAlignment="1" applyProtection="1">
      <alignment horizontal="center" vertical="center"/>
    </xf>
    <xf numFmtId="0" fontId="2" fillId="0" borderId="62" xfId="1" applyNumberFormat="1" applyFont="1" applyFill="1" applyBorder="1" applyAlignment="1" applyProtection="1">
      <alignment horizontal="center" vertical="center"/>
    </xf>
    <xf numFmtId="0" fontId="2" fillId="0" borderId="60" xfId="1" applyNumberFormat="1" applyFont="1" applyFill="1" applyBorder="1" applyAlignment="1" applyProtection="1">
      <alignment vertical="center"/>
      <protection locked="0"/>
    </xf>
    <xf numFmtId="0" fontId="2" fillId="0" borderId="63" xfId="1" applyNumberFormat="1" applyFont="1" applyFill="1" applyBorder="1" applyAlignment="1" applyProtection="1">
      <alignment vertical="center"/>
      <protection locked="0"/>
    </xf>
    <xf numFmtId="0" fontId="2" fillId="0" borderId="62" xfId="1" applyNumberFormat="1" applyFont="1" applyFill="1" applyBorder="1" applyAlignment="1" applyProtection="1">
      <alignment vertical="center"/>
    </xf>
    <xf numFmtId="0" fontId="2" fillId="0" borderId="64" xfId="1" applyNumberFormat="1" applyFont="1" applyFill="1" applyBorder="1" applyAlignment="1" applyProtection="1">
      <alignment horizontal="center" vertical="center"/>
    </xf>
    <xf numFmtId="0" fontId="2" fillId="0" borderId="11" xfId="1" applyNumberFormat="1" applyFont="1" applyFill="1" applyBorder="1" applyAlignment="1" applyProtection="1">
      <alignment horizontal="center" vertical="center"/>
    </xf>
    <xf numFmtId="0" fontId="2" fillId="0" borderId="17" xfId="1" applyNumberFormat="1" applyFont="1" applyFill="1" applyBorder="1" applyAlignment="1" applyProtection="1">
      <alignment vertical="center"/>
    </xf>
    <xf numFmtId="0" fontId="2" fillId="0" borderId="107" xfId="1" applyNumberFormat="1" applyFont="1" applyFill="1" applyBorder="1" applyAlignment="1" applyProtection="1">
      <alignment horizontal="center" vertical="center"/>
    </xf>
    <xf numFmtId="0" fontId="2" fillId="0" borderId="38" xfId="1" applyNumberFormat="1" applyFont="1" applyFill="1" applyBorder="1" applyAlignment="1" applyProtection="1">
      <alignment horizontal="center" vertical="center"/>
    </xf>
    <xf numFmtId="0" fontId="2" fillId="0" borderId="38" xfId="1" applyNumberFormat="1" applyFont="1" applyFill="1" applyBorder="1" applyAlignment="1" applyProtection="1">
      <alignment vertical="center"/>
    </xf>
    <xf numFmtId="0" fontId="2" fillId="0" borderId="18" xfId="1" applyNumberFormat="1" applyFont="1" applyFill="1" applyBorder="1" applyAlignment="1" applyProtection="1">
      <alignment horizontal="right" vertical="center"/>
    </xf>
    <xf numFmtId="0" fontId="2" fillId="0" borderId="54" xfId="1" applyNumberFormat="1" applyFont="1" applyFill="1" applyBorder="1" applyAlignment="1" applyProtection="1">
      <alignment horizontal="right" vertical="center"/>
      <protection locked="0"/>
    </xf>
    <xf numFmtId="0" fontId="2" fillId="0" borderId="55" xfId="1" applyNumberFormat="1" applyFont="1" applyFill="1" applyBorder="1" applyAlignment="1" applyProtection="1">
      <alignment horizontal="right" vertical="center"/>
      <protection locked="0"/>
    </xf>
    <xf numFmtId="0" fontId="2" fillId="0" borderId="66" xfId="1" applyNumberFormat="1" applyFont="1" applyFill="1" applyBorder="1" applyAlignment="1" applyProtection="1">
      <alignment horizontal="right" vertical="center"/>
    </xf>
    <xf numFmtId="0" fontId="2" fillId="0" borderId="96" xfId="1" applyNumberFormat="1" applyFont="1" applyFill="1" applyBorder="1" applyAlignment="1" applyProtection="1">
      <alignment horizontal="right" vertical="center"/>
    </xf>
    <xf numFmtId="0" fontId="2" fillId="0" borderId="68" xfId="1" applyNumberFormat="1" applyFont="1" applyFill="1" applyBorder="1" applyAlignment="1" applyProtection="1">
      <alignment horizontal="right" vertical="center"/>
    </xf>
    <xf numFmtId="0" fontId="2" fillId="0" borderId="6" xfId="1" applyNumberFormat="1" applyFont="1" applyFill="1" applyBorder="1" applyAlignment="1" applyProtection="1">
      <alignment horizontal="right" vertical="center"/>
      <protection locked="0"/>
    </xf>
    <xf numFmtId="0" fontId="2" fillId="0" borderId="37" xfId="1" applyNumberFormat="1" applyFont="1" applyFill="1" applyBorder="1" applyAlignment="1" applyProtection="1">
      <alignment horizontal="center" vertical="center"/>
      <protection locked="0"/>
    </xf>
    <xf numFmtId="0" fontId="2" fillId="0" borderId="70" xfId="1" applyNumberFormat="1" applyFont="1" applyFill="1" applyBorder="1" applyAlignment="1" applyProtection="1">
      <alignment horizontal="center" vertical="center"/>
    </xf>
    <xf numFmtId="0" fontId="2" fillId="0" borderId="71" xfId="1" applyNumberFormat="1" applyFont="1" applyFill="1" applyBorder="1" applyAlignment="1" applyProtection="1">
      <alignment horizontal="center" vertical="center"/>
    </xf>
    <xf numFmtId="0" fontId="2" fillId="0" borderId="113" xfId="1" applyNumberFormat="1" applyFont="1" applyFill="1" applyBorder="1" applyAlignment="1" applyProtection="1">
      <alignment horizontal="center" vertical="center"/>
    </xf>
    <xf numFmtId="0" fontId="2" fillId="0" borderId="73" xfId="1" applyNumberFormat="1" applyFont="1" applyFill="1" applyBorder="1" applyAlignment="1" applyProtection="1">
      <alignment horizontal="center" vertical="center"/>
    </xf>
    <xf numFmtId="0" fontId="2" fillId="0" borderId="72" xfId="1" applyNumberFormat="1" applyFont="1" applyFill="1" applyBorder="1" applyAlignment="1" applyProtection="1">
      <alignment horizontal="center" vertical="center"/>
    </xf>
    <xf numFmtId="0" fontId="2" fillId="0" borderId="19" xfId="1" applyNumberFormat="1" applyFont="1" applyFill="1" applyBorder="1" applyAlignment="1" applyProtection="1">
      <alignment horizontal="right" vertical="center"/>
    </xf>
    <xf numFmtId="0" fontId="2" fillId="0" borderId="55" xfId="1" applyNumberFormat="1" applyFont="1" applyFill="1" applyBorder="1" applyAlignment="1" applyProtection="1">
      <alignment horizontal="right" vertical="center"/>
    </xf>
    <xf numFmtId="0" fontId="2" fillId="0" borderId="56" xfId="1" applyNumberFormat="1" applyFont="1" applyFill="1" applyBorder="1" applyAlignment="1" applyProtection="1">
      <alignment horizontal="right" vertical="center"/>
    </xf>
    <xf numFmtId="0" fontId="2" fillId="0" borderId="75" xfId="1" applyNumberFormat="1" applyFont="1" applyFill="1" applyBorder="1" applyAlignment="1" applyProtection="1">
      <alignment horizontal="right" vertical="center"/>
    </xf>
    <xf numFmtId="0" fontId="2" fillId="0" borderId="76" xfId="1" applyNumberFormat="1" applyFont="1" applyFill="1" applyBorder="1" applyAlignment="1" applyProtection="1">
      <alignment horizontal="center" vertical="center"/>
    </xf>
    <xf numFmtId="0" fontId="2" fillId="0" borderId="8" xfId="1" applyNumberFormat="1" applyFont="1" applyFill="1" applyBorder="1" applyAlignment="1" applyProtection="1">
      <alignment horizontal="center" vertical="center"/>
    </xf>
    <xf numFmtId="0" fontId="2" fillId="0" borderId="114" xfId="1" applyNumberFormat="1" applyFont="1" applyFill="1" applyBorder="1" applyAlignment="1" applyProtection="1">
      <alignment horizontal="center" vertical="center"/>
    </xf>
    <xf numFmtId="0" fontId="2" fillId="0" borderId="10" xfId="1" applyNumberFormat="1" applyFont="1" applyFill="1" applyBorder="1" applyAlignment="1" applyProtection="1">
      <alignment horizontal="center" vertical="center"/>
    </xf>
    <xf numFmtId="0" fontId="2" fillId="0" borderId="77" xfId="1" applyNumberFormat="1" applyFont="1" applyFill="1" applyBorder="1" applyAlignment="1" applyProtection="1">
      <alignment horizontal="center" vertical="center"/>
    </xf>
    <xf numFmtId="0" fontId="2" fillId="0" borderId="78" xfId="1" applyNumberFormat="1" applyFont="1" applyFill="1" applyBorder="1" applyAlignment="1" applyProtection="1">
      <alignment horizontal="right" vertical="center"/>
      <protection locked="0"/>
    </xf>
    <xf numFmtId="0" fontId="2" fillId="0" borderId="8" xfId="1" applyNumberFormat="1" applyFont="1" applyFill="1" applyBorder="1" applyAlignment="1" applyProtection="1">
      <alignment horizontal="right" vertical="center"/>
      <protection locked="0"/>
    </xf>
    <xf numFmtId="0" fontId="2" fillId="0" borderId="77" xfId="1" applyNumberFormat="1" applyFont="1" applyFill="1" applyBorder="1" applyAlignment="1" applyProtection="1">
      <alignment horizontal="right" vertical="center"/>
    </xf>
    <xf numFmtId="0" fontId="2" fillId="0" borderId="76" xfId="1" applyNumberFormat="1" applyFont="1" applyFill="1" applyBorder="1" applyAlignment="1" applyProtection="1">
      <alignment horizontal="center" vertical="center"/>
      <protection locked="0"/>
    </xf>
    <xf numFmtId="0" fontId="2" fillId="0" borderId="9" xfId="1" applyNumberFormat="1" applyFont="1" applyFill="1" applyBorder="1" applyAlignment="1" applyProtection="1">
      <alignment horizontal="center" vertical="center"/>
      <protection locked="0"/>
    </xf>
    <xf numFmtId="0" fontId="2" fillId="0" borderId="10" xfId="1" applyNumberFormat="1" applyFont="1" applyFill="1" applyBorder="1" applyAlignment="1" applyProtection="1">
      <alignment horizontal="center" vertical="center"/>
      <protection locked="0"/>
    </xf>
    <xf numFmtId="0" fontId="2" fillId="0" borderId="76" xfId="1" applyNumberFormat="1" applyFont="1" applyFill="1" applyBorder="1" applyAlignment="1" applyProtection="1">
      <alignment horizontal="right" vertical="center"/>
      <protection locked="0"/>
    </xf>
    <xf numFmtId="0" fontId="2" fillId="0" borderId="10" xfId="1" applyNumberFormat="1" applyFont="1" applyFill="1" applyBorder="1" applyAlignment="1" applyProtection="1">
      <alignment horizontal="right" vertical="center"/>
      <protection locked="0"/>
    </xf>
    <xf numFmtId="0" fontId="5" fillId="0" borderId="37" xfId="1" applyNumberFormat="1" applyFont="1" applyBorder="1" applyAlignment="1" applyProtection="1">
      <alignment vertical="center"/>
      <protection locked="0"/>
    </xf>
    <xf numFmtId="0" fontId="5" fillId="0" borderId="6" xfId="1" applyNumberFormat="1" applyFont="1" applyBorder="1" applyAlignment="1" applyProtection="1">
      <alignment vertical="center"/>
      <protection locked="0"/>
    </xf>
    <xf numFmtId="0" fontId="5" fillId="0" borderId="7" xfId="1" applyNumberFormat="1" applyFont="1" applyBorder="1" applyAlignment="1" applyProtection="1">
      <alignment vertical="center"/>
      <protection locked="0"/>
    </xf>
    <xf numFmtId="0" fontId="5" fillId="0" borderId="0" xfId="1" applyNumberFormat="1" applyFont="1" applyBorder="1" applyAlignment="1" applyProtection="1">
      <alignment vertical="center"/>
      <protection locked="0"/>
    </xf>
    <xf numFmtId="0" fontId="5" fillId="0" borderId="5" xfId="1" applyNumberFormat="1" applyFont="1" applyBorder="1" applyAlignment="1" applyProtection="1">
      <alignment vertical="center"/>
      <protection locked="0"/>
    </xf>
    <xf numFmtId="0" fontId="5" fillId="0" borderId="41" xfId="1" applyNumberFormat="1" applyFont="1" applyFill="1" applyBorder="1" applyAlignment="1" applyProtection="1">
      <alignment vertical="center"/>
    </xf>
    <xf numFmtId="0" fontId="5" fillId="0" borderId="102" xfId="1" applyNumberFormat="1" applyFont="1" applyFill="1" applyBorder="1" applyAlignment="1" applyProtection="1">
      <alignment vertical="center"/>
    </xf>
    <xf numFmtId="0" fontId="5" fillId="0" borderId="44" xfId="1" applyNumberFormat="1" applyFont="1" applyFill="1" applyBorder="1" applyAlignment="1" applyProtection="1">
      <alignment vertical="center"/>
    </xf>
    <xf numFmtId="0" fontId="5" fillId="0" borderId="45" xfId="1" applyNumberFormat="1" applyFont="1" applyFill="1" applyBorder="1" applyAlignment="1" applyProtection="1">
      <alignment vertical="center"/>
    </xf>
    <xf numFmtId="0" fontId="5" fillId="0" borderId="42" xfId="1" applyNumberFormat="1" applyFont="1" applyFill="1" applyBorder="1" applyAlignment="1" applyProtection="1">
      <alignment vertical="center"/>
    </xf>
    <xf numFmtId="0" fontId="5" fillId="0" borderId="81" xfId="1" applyNumberFormat="1" applyFont="1" applyFill="1" applyBorder="1" applyAlignment="1" applyProtection="1">
      <alignment vertical="center"/>
    </xf>
    <xf numFmtId="0" fontId="5" fillId="0" borderId="104" xfId="1" applyNumberFormat="1" applyFont="1" applyFill="1" applyBorder="1" applyAlignment="1" applyProtection="1">
      <alignment vertical="center"/>
    </xf>
    <xf numFmtId="0" fontId="5" fillId="0" borderId="84" xfId="1" applyNumberFormat="1" applyFont="1" applyFill="1" applyBorder="1" applyAlignment="1" applyProtection="1">
      <alignment vertical="center"/>
    </xf>
    <xf numFmtId="0" fontId="5" fillId="0" borderId="85" xfId="1" applyNumberFormat="1" applyFont="1" applyFill="1" applyBorder="1" applyAlignment="1" applyProtection="1">
      <alignment vertical="center"/>
    </xf>
    <xf numFmtId="0" fontId="5" fillId="0" borderId="82" xfId="1" applyNumberFormat="1" applyFont="1" applyFill="1" applyBorder="1" applyAlignment="1" applyProtection="1">
      <alignment vertical="center"/>
    </xf>
    <xf numFmtId="0" fontId="5" fillId="0" borderId="37" xfId="1" applyNumberFormat="1" applyFont="1" applyFill="1" applyBorder="1" applyAlignment="1" applyProtection="1">
      <alignment vertical="center"/>
    </xf>
    <xf numFmtId="0" fontId="5" fillId="0" borderId="6" xfId="1" applyNumberFormat="1" applyFont="1" applyFill="1" applyBorder="1" applyAlignment="1" applyProtection="1">
      <alignment vertical="center"/>
    </xf>
    <xf numFmtId="0" fontId="5" fillId="0" borderId="7" xfId="1" applyNumberFormat="1" applyFont="1" applyFill="1" applyBorder="1" applyAlignment="1" applyProtection="1">
      <alignment vertical="center"/>
    </xf>
    <xf numFmtId="0" fontId="5" fillId="0" borderId="0" xfId="1" applyNumberFormat="1" applyFont="1" applyFill="1" applyBorder="1" applyAlignment="1" applyProtection="1">
      <alignment vertical="center"/>
    </xf>
    <xf numFmtId="0" fontId="5" fillId="0" borderId="5" xfId="1" applyNumberFormat="1" applyFont="1" applyFill="1" applyBorder="1" applyAlignment="1" applyProtection="1">
      <alignment vertical="center"/>
    </xf>
    <xf numFmtId="0" fontId="5" fillId="4" borderId="66" xfId="1" applyNumberFormat="1" applyFont="1" applyFill="1" applyBorder="1" applyAlignment="1" applyProtection="1">
      <alignment vertical="center"/>
    </xf>
    <xf numFmtId="0" fontId="5" fillId="4" borderId="96" xfId="1" applyNumberFormat="1" applyFont="1" applyFill="1" applyBorder="1" applyAlignment="1" applyProtection="1">
      <alignment vertical="center"/>
    </xf>
    <xf numFmtId="0" fontId="5" fillId="4" borderId="68" xfId="1" applyNumberFormat="1" applyFont="1" applyFill="1" applyBorder="1" applyAlignment="1" applyProtection="1">
      <alignment vertical="center"/>
    </xf>
    <xf numFmtId="0" fontId="5" fillId="4" borderId="22" xfId="1" applyNumberFormat="1" applyFont="1" applyFill="1" applyBorder="1" applyAlignment="1" applyProtection="1">
      <alignment vertical="center"/>
    </xf>
    <xf numFmtId="0" fontId="5" fillId="4" borderId="67" xfId="1" applyNumberFormat="1" applyFont="1" applyFill="1" applyBorder="1" applyAlignment="1" applyProtection="1">
      <alignment vertical="center"/>
    </xf>
    <xf numFmtId="0" fontId="2" fillId="0" borderId="100" xfId="1" applyNumberFormat="1" applyFont="1" applyFill="1" applyBorder="1" applyAlignment="1" applyProtection="1">
      <alignment vertical="center"/>
    </xf>
    <xf numFmtId="0" fontId="2" fillId="0" borderId="22" xfId="1" applyNumberFormat="1" applyFont="1" applyFill="1" applyBorder="1" applyAlignment="1" applyProtection="1">
      <alignment vertical="center"/>
    </xf>
    <xf numFmtId="0" fontId="2" fillId="0" borderId="67" xfId="1" applyNumberFormat="1" applyFont="1" applyFill="1" applyBorder="1" applyAlignment="1" applyProtection="1">
      <alignment vertical="center"/>
    </xf>
    <xf numFmtId="0" fontId="2" fillId="0" borderId="76" xfId="1" applyNumberFormat="1" applyFont="1" applyFill="1" applyBorder="1" applyAlignment="1" applyProtection="1">
      <alignment vertical="center"/>
    </xf>
    <xf numFmtId="0" fontId="2" fillId="0" borderId="9" xfId="1" applyNumberFormat="1" applyFont="1" applyFill="1" applyBorder="1" applyAlignment="1" applyProtection="1">
      <alignment vertical="center"/>
    </xf>
    <xf numFmtId="0" fontId="2" fillId="0" borderId="10" xfId="1" applyNumberFormat="1" applyFont="1" applyFill="1" applyBorder="1" applyAlignment="1" applyProtection="1">
      <alignment vertical="center"/>
    </xf>
    <xf numFmtId="0" fontId="2" fillId="0" borderId="78" xfId="1" applyNumberFormat="1" applyFont="1" applyFill="1" applyBorder="1" applyAlignment="1" applyProtection="1">
      <alignment vertical="center"/>
    </xf>
    <xf numFmtId="0" fontId="2" fillId="0" borderId="8" xfId="1" applyNumberFormat="1" applyFont="1" applyFill="1" applyBorder="1" applyAlignment="1" applyProtection="1">
      <alignment vertical="center"/>
    </xf>
    <xf numFmtId="0" fontId="2" fillId="0" borderId="5" xfId="1" applyNumberFormat="1" applyFont="1" applyFill="1" applyBorder="1" applyAlignment="1" applyProtection="1">
      <alignment vertical="center"/>
      <protection locked="0"/>
    </xf>
    <xf numFmtId="0" fontId="2" fillId="0" borderId="107" xfId="1" applyNumberFormat="1" applyFont="1" applyFill="1" applyBorder="1" applyAlignment="1" applyProtection="1">
      <alignment vertical="center"/>
    </xf>
    <xf numFmtId="0" fontId="2" fillId="0" borderId="0" xfId="1" applyNumberFormat="1" applyFont="1" applyFill="1" applyBorder="1" applyAlignment="1" applyProtection="1">
      <alignment vertical="center"/>
      <protection locked="0"/>
    </xf>
    <xf numFmtId="0" fontId="2" fillId="0" borderId="11" xfId="1" applyNumberFormat="1" applyFont="1" applyFill="1" applyBorder="1" applyAlignment="1" applyProtection="1">
      <alignment vertical="center"/>
      <protection locked="0"/>
    </xf>
    <xf numFmtId="0" fontId="2" fillId="0" borderId="13" xfId="1" applyNumberFormat="1" applyFont="1" applyFill="1" applyBorder="1" applyAlignment="1" applyProtection="1">
      <alignment vertical="center"/>
      <protection locked="0"/>
    </xf>
    <xf numFmtId="0" fontId="2" fillId="0" borderId="1" xfId="1" applyNumberFormat="1" applyFont="1" applyFill="1" applyBorder="1" applyAlignment="1" applyProtection="1">
      <alignment vertical="center"/>
      <protection locked="0"/>
    </xf>
    <xf numFmtId="0" fontId="2" fillId="0" borderId="48" xfId="1" applyNumberFormat="1" applyFont="1" applyFill="1" applyBorder="1" applyAlignment="1" applyProtection="1">
      <alignment vertical="center"/>
    </xf>
    <xf numFmtId="0" fontId="2" fillId="0" borderId="11" xfId="1" applyNumberFormat="1" applyFont="1" applyFill="1" applyBorder="1" applyAlignment="1" applyProtection="1">
      <alignment vertical="center"/>
    </xf>
    <xf numFmtId="0" fontId="2" fillId="0" borderId="12" xfId="1" applyNumberFormat="1" applyFont="1" applyFill="1" applyBorder="1" applyAlignment="1" applyProtection="1">
      <alignment vertical="center"/>
    </xf>
    <xf numFmtId="0" fontId="2" fillId="0" borderId="13" xfId="1" applyNumberFormat="1" applyFont="1" applyFill="1" applyBorder="1" applyAlignment="1" applyProtection="1">
      <alignment vertical="center"/>
    </xf>
    <xf numFmtId="0" fontId="2" fillId="0" borderId="1" xfId="1" applyNumberFormat="1" applyFont="1" applyFill="1" applyBorder="1" applyAlignment="1" applyProtection="1">
      <alignment vertical="center"/>
    </xf>
    <xf numFmtId="0" fontId="2" fillId="0" borderId="109" xfId="1" applyNumberFormat="1" applyFont="1" applyFill="1" applyBorder="1" applyAlignment="1" applyProtection="1">
      <alignment vertical="center"/>
    </xf>
    <xf numFmtId="0" fontId="2" fillId="0" borderId="76" xfId="1" applyNumberFormat="1" applyFont="1" applyFill="1" applyBorder="1" applyAlignment="1" applyProtection="1">
      <alignment vertical="center"/>
      <protection locked="0"/>
    </xf>
    <xf numFmtId="0" fontId="2" fillId="0" borderId="9" xfId="1" applyNumberFormat="1" applyFont="1" applyFill="1" applyBorder="1" applyAlignment="1" applyProtection="1">
      <alignment vertical="center"/>
      <protection locked="0"/>
    </xf>
    <xf numFmtId="0" fontId="2" fillId="0" borderId="10" xfId="1" applyNumberFormat="1" applyFont="1" applyFill="1" applyBorder="1" applyAlignment="1" applyProtection="1">
      <alignment vertical="center"/>
      <protection locked="0"/>
    </xf>
    <xf numFmtId="0" fontId="2" fillId="0" borderId="78" xfId="1" applyNumberFormat="1" applyFont="1" applyFill="1" applyBorder="1" applyAlignment="1" applyProtection="1">
      <alignment vertical="center"/>
      <protection locked="0"/>
    </xf>
    <xf numFmtId="0" fontId="2" fillId="0" borderId="8" xfId="1" applyNumberFormat="1" applyFont="1" applyFill="1" applyBorder="1" applyAlignment="1" applyProtection="1">
      <alignment vertical="center"/>
      <protection locked="0"/>
    </xf>
    <xf numFmtId="0" fontId="2" fillId="0" borderId="19" xfId="1" applyNumberFormat="1" applyFont="1" applyFill="1" applyBorder="1" applyAlignment="1" applyProtection="1">
      <alignment vertical="center"/>
    </xf>
    <xf numFmtId="0" fontId="2" fillId="0" borderId="55" xfId="1" applyNumberFormat="1" applyFont="1" applyFill="1" applyBorder="1" applyAlignment="1" applyProtection="1">
      <alignment vertical="center"/>
    </xf>
    <xf numFmtId="0" fontId="2" fillId="0" borderId="6" xfId="1" applyNumberFormat="1" applyFont="1" applyFill="1" applyBorder="1" applyAlignment="1" applyProtection="1">
      <alignment vertical="center"/>
      <protection locked="0"/>
    </xf>
    <xf numFmtId="0" fontId="2" fillId="0" borderId="37" xfId="1" applyNumberFormat="1" applyFont="1" applyFill="1" applyBorder="1" applyAlignment="1" applyProtection="1">
      <alignment vertical="center"/>
    </xf>
    <xf numFmtId="0" fontId="2" fillId="0" borderId="5" xfId="1" applyNumberFormat="1" applyFont="1" applyFill="1" applyBorder="1" applyAlignment="1" applyProtection="1">
      <alignment vertical="center"/>
    </xf>
    <xf numFmtId="0" fontId="2" fillId="0" borderId="7" xfId="1" applyNumberFormat="1" applyFont="1" applyFill="1" applyBorder="1" applyAlignment="1" applyProtection="1">
      <alignment vertical="center"/>
    </xf>
    <xf numFmtId="0" fontId="2" fillId="0" borderId="0" xfId="1" applyNumberFormat="1" applyFont="1" applyFill="1" applyBorder="1" applyAlignment="1" applyProtection="1">
      <alignment vertical="center"/>
    </xf>
    <xf numFmtId="3" fontId="7" fillId="0" borderId="49" xfId="1" applyNumberFormat="1" applyFont="1" applyFill="1" applyBorder="1" applyAlignment="1" applyProtection="1">
      <alignment horizontal="left" vertical="center" wrapText="1"/>
      <protection locked="0"/>
    </xf>
    <xf numFmtId="0" fontId="2" fillId="0" borderId="86" xfId="1" applyNumberFormat="1" applyFont="1" applyFill="1" applyBorder="1" applyAlignment="1" applyProtection="1">
      <alignment vertical="center"/>
    </xf>
    <xf numFmtId="0" fontId="2" fillId="0" borderId="71" xfId="1" applyNumberFormat="1" applyFont="1" applyFill="1" applyBorder="1" applyAlignment="1" applyProtection="1">
      <alignment vertical="center"/>
    </xf>
    <xf numFmtId="0" fontId="2" fillId="0" borderId="60" xfId="1" applyNumberFormat="1" applyFont="1" applyFill="1" applyBorder="1" applyAlignment="1" applyProtection="1">
      <alignment vertical="center"/>
    </xf>
    <xf numFmtId="3" fontId="2" fillId="0" borderId="46" xfId="1" applyNumberFormat="1" applyFont="1" applyFill="1" applyBorder="1" applyAlignment="1" applyProtection="1">
      <alignment horizontal="left" vertical="top" wrapText="1"/>
      <protection locked="0"/>
    </xf>
    <xf numFmtId="0" fontId="2" fillId="0" borderId="114" xfId="1" applyNumberFormat="1" applyFont="1" applyFill="1" applyBorder="1" applyAlignment="1" applyProtection="1">
      <alignment vertical="center"/>
    </xf>
    <xf numFmtId="0" fontId="2" fillId="0" borderId="77" xfId="1" applyNumberFormat="1" applyFont="1" applyFill="1" applyBorder="1" applyAlignment="1" applyProtection="1">
      <alignment vertical="center"/>
    </xf>
    <xf numFmtId="0" fontId="2" fillId="0" borderId="54" xfId="1" applyNumberFormat="1" applyFont="1" applyFill="1" applyBorder="1" applyAlignment="1" applyProtection="1">
      <alignment vertical="center"/>
      <protection locked="0"/>
    </xf>
    <xf numFmtId="0" fontId="2" fillId="0" borderId="55" xfId="1" applyNumberFormat="1" applyFont="1" applyFill="1" applyBorder="1" applyAlignment="1" applyProtection="1">
      <alignment vertical="center"/>
      <protection locked="0"/>
    </xf>
    <xf numFmtId="0" fontId="2" fillId="0" borderId="111" xfId="1" applyNumberFormat="1" applyFont="1" applyFill="1" applyBorder="1" applyAlignment="1" applyProtection="1">
      <alignment vertical="center"/>
    </xf>
    <xf numFmtId="0" fontId="2" fillId="0" borderId="57" xfId="1" applyNumberFormat="1" applyFont="1" applyFill="1" applyBorder="1" applyAlignment="1" applyProtection="1">
      <alignment vertical="center"/>
      <protection locked="0"/>
    </xf>
    <xf numFmtId="0" fontId="2" fillId="0" borderId="19" xfId="1" applyNumberFormat="1" applyFont="1" applyFill="1" applyBorder="1" applyAlignment="1" applyProtection="1">
      <alignment vertical="center"/>
      <protection locked="0"/>
    </xf>
    <xf numFmtId="0" fontId="2" fillId="0" borderId="6" xfId="1" applyNumberFormat="1" applyFont="1" applyFill="1" applyBorder="1" applyAlignment="1" applyProtection="1">
      <alignment vertical="center"/>
    </xf>
    <xf numFmtId="0" fontId="2" fillId="0" borderId="64" xfId="1" applyNumberFormat="1" applyFont="1" applyFill="1" applyBorder="1" applyAlignment="1" applyProtection="1">
      <alignment vertical="center"/>
    </xf>
    <xf numFmtId="0" fontId="2" fillId="0" borderId="61" xfId="1" applyNumberFormat="1" applyFont="1" applyFill="1" applyBorder="1" applyAlignment="1" applyProtection="1">
      <alignment vertical="center"/>
    </xf>
    <xf numFmtId="0" fontId="5" fillId="4" borderId="21" xfId="1" applyNumberFormat="1" applyFont="1" applyFill="1" applyBorder="1" applyAlignment="1" applyProtection="1">
      <alignment vertical="center"/>
    </xf>
    <xf numFmtId="0" fontId="5" fillId="4" borderId="95" xfId="1" applyNumberFormat="1" applyFont="1" applyFill="1" applyBorder="1" applyAlignment="1" applyProtection="1">
      <alignment vertical="center"/>
    </xf>
    <xf numFmtId="0" fontId="5" fillId="4" borderId="23" xfId="1" applyNumberFormat="1" applyFont="1" applyFill="1" applyBorder="1" applyAlignment="1" applyProtection="1">
      <alignment vertical="center"/>
    </xf>
    <xf numFmtId="0" fontId="2" fillId="0" borderId="23" xfId="1" applyNumberFormat="1" applyFont="1" applyFill="1" applyBorder="1" applyAlignment="1" applyProtection="1">
      <alignment vertical="center"/>
    </xf>
    <xf numFmtId="0" fontId="2" fillId="0" borderId="87" xfId="1" applyNumberFormat="1" applyFont="1" applyFill="1" applyBorder="1" applyAlignment="1" applyProtection="1">
      <alignment vertical="center"/>
    </xf>
    <xf numFmtId="0" fontId="2" fillId="0" borderId="2" xfId="1" applyNumberFormat="1" applyFont="1" applyFill="1" applyBorder="1" applyAlignment="1" applyProtection="1">
      <alignment vertical="center"/>
    </xf>
    <xf numFmtId="0" fontId="2" fillId="0" borderId="88" xfId="1" applyNumberFormat="1" applyFont="1" applyFill="1" applyBorder="1" applyAlignment="1" applyProtection="1">
      <alignment vertical="center"/>
    </xf>
    <xf numFmtId="0" fontId="2" fillId="0" borderId="90" xfId="1" applyNumberFormat="1" applyFont="1" applyFill="1" applyBorder="1" applyAlignment="1" applyProtection="1">
      <alignment vertical="center"/>
    </xf>
    <xf numFmtId="0" fontId="2" fillId="0" borderId="91" xfId="1" applyNumberFormat="1" applyFont="1" applyFill="1" applyBorder="1" applyAlignment="1" applyProtection="1">
      <alignment vertical="center"/>
      <protection locked="0"/>
    </xf>
    <xf numFmtId="0" fontId="2" fillId="0" borderId="2" xfId="1" applyNumberFormat="1" applyFont="1" applyFill="1" applyBorder="1" applyAlignment="1" applyProtection="1">
      <alignment vertical="center"/>
      <protection locked="0"/>
    </xf>
    <xf numFmtId="0" fontId="2" fillId="0" borderId="116" xfId="1" applyNumberFormat="1" applyFont="1" applyFill="1" applyBorder="1" applyAlignment="1" applyProtection="1">
      <alignment vertical="center"/>
    </xf>
    <xf numFmtId="0" fontId="2" fillId="0" borderId="4" xfId="1" applyNumberFormat="1" applyFont="1" applyFill="1" applyBorder="1" applyAlignment="1" applyProtection="1">
      <alignment vertical="center"/>
      <protection locked="0"/>
    </xf>
    <xf numFmtId="0" fontId="2" fillId="0" borderId="87" xfId="1" applyNumberFormat="1" applyFont="1" applyFill="1" applyBorder="1" applyAlignment="1" applyProtection="1">
      <alignment vertical="center"/>
      <protection locked="0"/>
    </xf>
    <xf numFmtId="0" fontId="2" fillId="0" borderId="21" xfId="1" applyNumberFormat="1" applyFont="1" applyFill="1" applyBorder="1" applyAlignment="1" applyProtection="1">
      <alignment vertical="center"/>
    </xf>
    <xf numFmtId="0" fontId="2" fillId="0" borderId="66" xfId="1" applyNumberFormat="1" applyFont="1" applyFill="1" applyBorder="1" applyAlignment="1" applyProtection="1">
      <alignment vertical="center"/>
    </xf>
    <xf numFmtId="0" fontId="2" fillId="0" borderId="95" xfId="1" applyNumberFormat="1" applyFont="1" applyFill="1" applyBorder="1" applyAlignment="1" applyProtection="1">
      <alignment vertical="center"/>
    </xf>
    <xf numFmtId="0" fontId="2" fillId="0" borderId="68" xfId="1" applyNumberFormat="1" applyFont="1" applyFill="1" applyBorder="1" applyAlignment="1" applyProtection="1">
      <alignment vertical="center"/>
    </xf>
    <xf numFmtId="0" fontId="2" fillId="0" borderId="75" xfId="1" applyNumberFormat="1" applyFont="1" applyFill="1" applyBorder="1" applyAlignment="1" applyProtection="1">
      <alignment vertical="center"/>
    </xf>
    <xf numFmtId="0" fontId="5" fillId="0" borderId="86" xfId="1" applyNumberFormat="1" applyFont="1" applyFill="1" applyBorder="1" applyAlignment="1" applyProtection="1">
      <alignment vertical="center"/>
    </xf>
    <xf numFmtId="0" fontId="5" fillId="0" borderId="71" xfId="1" applyNumberFormat="1" applyFont="1" applyFill="1" applyBorder="1" applyAlignment="1" applyProtection="1">
      <alignment vertical="center"/>
    </xf>
    <xf numFmtId="0" fontId="2" fillId="0" borderId="46" xfId="1" applyNumberFormat="1" applyFont="1" applyFill="1" applyBorder="1" applyAlignment="1" applyProtection="1">
      <alignment vertical="center"/>
    </xf>
    <xf numFmtId="0" fontId="2" fillId="0" borderId="69" xfId="1" applyNumberFormat="1" applyFont="1" applyFill="1" applyBorder="1" applyAlignment="1" applyProtection="1">
      <alignment vertical="center"/>
    </xf>
    <xf numFmtId="0" fontId="2" fillId="0" borderId="72" xfId="1" applyNumberFormat="1" applyFont="1" applyFill="1" applyBorder="1" applyAlignment="1" applyProtection="1">
      <alignment vertical="center"/>
    </xf>
    <xf numFmtId="0" fontId="5" fillId="4" borderId="54" xfId="1" applyNumberFormat="1" applyFont="1" applyFill="1" applyBorder="1" applyAlignment="1" applyProtection="1">
      <alignment vertical="center"/>
    </xf>
    <xf numFmtId="0" fontId="5" fillId="4" borderId="100" xfId="1" applyNumberFormat="1" applyFont="1" applyFill="1" applyBorder="1" applyAlignment="1" applyProtection="1">
      <alignment vertical="center"/>
    </xf>
    <xf numFmtId="0" fontId="5" fillId="4" borderId="57" xfId="1" applyNumberFormat="1" applyFont="1" applyFill="1" applyBorder="1" applyAlignment="1" applyProtection="1">
      <alignment vertical="center"/>
    </xf>
    <xf numFmtId="0" fontId="5" fillId="4" borderId="86" xfId="1" applyNumberFormat="1" applyFont="1" applyFill="1" applyBorder="1" applyAlignment="1" applyProtection="1">
      <alignment vertical="center"/>
    </xf>
    <xf numFmtId="0" fontId="5" fillId="4" borderId="71" xfId="1" applyNumberFormat="1" applyFont="1" applyFill="1" applyBorder="1" applyAlignment="1" applyProtection="1">
      <alignment vertical="center"/>
    </xf>
    <xf numFmtId="0" fontId="2" fillId="0" borderId="92" xfId="1" applyNumberFormat="1" applyFont="1" applyFill="1" applyBorder="1" applyAlignment="1" applyProtection="1">
      <alignment vertical="center"/>
    </xf>
    <xf numFmtId="0" fontId="2" fillId="0" borderId="70" xfId="1" applyNumberFormat="1" applyFont="1" applyFill="1" applyBorder="1" applyAlignment="1" applyProtection="1">
      <alignment vertical="center"/>
    </xf>
    <xf numFmtId="0" fontId="2" fillId="0" borderId="113" xfId="1" applyNumberFormat="1" applyFont="1" applyFill="1" applyBorder="1" applyAlignment="1" applyProtection="1">
      <alignment vertical="center"/>
    </xf>
    <xf numFmtId="0" fontId="2" fillId="0" borderId="73" xfId="1" applyNumberFormat="1" applyFont="1" applyFill="1" applyBorder="1" applyAlignment="1" applyProtection="1">
      <alignment vertical="center"/>
    </xf>
    <xf numFmtId="0" fontId="2" fillId="0" borderId="58" xfId="1" applyNumberFormat="1" applyFont="1" applyFill="1" applyBorder="1" applyAlignment="1" applyProtection="1">
      <alignment vertical="center"/>
    </xf>
    <xf numFmtId="0" fontId="2" fillId="0" borderId="61" xfId="1" applyNumberFormat="1" applyFont="1" applyFill="1" applyBorder="1" applyAlignment="1" applyProtection="1">
      <alignment vertical="center"/>
      <protection locked="0"/>
    </xf>
    <xf numFmtId="0" fontId="2" fillId="0" borderId="112" xfId="1" applyNumberFormat="1" applyFont="1" applyFill="1" applyBorder="1" applyAlignment="1" applyProtection="1">
      <alignment vertical="center"/>
    </xf>
    <xf numFmtId="0" fontId="2" fillId="0" borderId="64" xfId="1" applyNumberFormat="1" applyFont="1" applyFill="1" applyBorder="1" applyAlignment="1" applyProtection="1">
      <alignment vertical="center"/>
      <protection locked="0"/>
    </xf>
    <xf numFmtId="0" fontId="2" fillId="0" borderId="93" xfId="1" applyNumberFormat="1" applyFont="1" applyFill="1" applyBorder="1" applyAlignment="1" applyProtection="1">
      <alignment vertical="center"/>
    </xf>
    <xf numFmtId="0" fontId="2" fillId="0" borderId="105" xfId="1" applyNumberFormat="1" applyFont="1" applyFill="1" applyBorder="1" applyAlignment="1" applyProtection="1">
      <alignment vertical="center"/>
    </xf>
    <xf numFmtId="0" fontId="2" fillId="0" borderId="94" xfId="1" applyNumberFormat="1" applyFont="1" applyFill="1" applyBorder="1" applyAlignment="1" applyProtection="1">
      <alignment vertical="center"/>
    </xf>
    <xf numFmtId="0" fontId="5" fillId="0" borderId="66" xfId="1" applyNumberFormat="1" applyFont="1" applyFill="1" applyBorder="1" applyAlignment="1" applyProtection="1">
      <alignment vertical="center"/>
    </xf>
    <xf numFmtId="0" fontId="5" fillId="0" borderId="96" xfId="1" applyNumberFormat="1" applyFont="1" applyFill="1" applyBorder="1" applyAlignment="1" applyProtection="1">
      <alignment vertical="center"/>
    </xf>
    <xf numFmtId="0" fontId="5" fillId="0" borderId="68" xfId="1" applyNumberFormat="1" applyFont="1" applyFill="1" applyBorder="1" applyAlignment="1" applyProtection="1">
      <alignment vertical="center"/>
    </xf>
    <xf numFmtId="0" fontId="5" fillId="0" borderId="22" xfId="1" applyNumberFormat="1" applyFont="1" applyFill="1" applyBorder="1" applyAlignment="1" applyProtection="1">
      <alignment vertical="center"/>
    </xf>
    <xf numFmtId="0" fontId="5" fillId="0" borderId="67" xfId="1" applyNumberFormat="1" applyFont="1" applyFill="1" applyBorder="1" applyAlignment="1" applyProtection="1">
      <alignment vertical="center"/>
    </xf>
    <xf numFmtId="0" fontId="5" fillId="0" borderId="95" xfId="1" applyNumberFormat="1" applyFont="1" applyFill="1" applyBorder="1" applyAlignment="1" applyProtection="1">
      <alignment vertical="center"/>
    </xf>
    <xf numFmtId="0" fontId="5" fillId="0" borderId="23" xfId="1" applyNumberFormat="1" applyFont="1" applyFill="1" applyBorder="1" applyAlignment="1" applyProtection="1">
      <alignment vertical="center"/>
    </xf>
    <xf numFmtId="0" fontId="5" fillId="0" borderId="21" xfId="1" applyNumberFormat="1" applyFont="1" applyFill="1" applyBorder="1" applyAlignment="1" applyProtection="1">
      <alignment vertical="center"/>
    </xf>
    <xf numFmtId="0" fontId="5" fillId="0" borderId="66" xfId="1" applyNumberFormat="1" applyFont="1" applyFill="1" applyBorder="1" applyAlignment="1" applyProtection="1">
      <alignment vertical="center"/>
      <protection locked="0"/>
    </xf>
    <xf numFmtId="0" fontId="5" fillId="0" borderId="67" xfId="1" applyNumberFormat="1" applyFont="1" applyFill="1" applyBorder="1" applyAlignment="1" applyProtection="1">
      <alignment vertical="center"/>
      <protection locked="0"/>
    </xf>
    <xf numFmtId="0" fontId="5" fillId="0" borderId="68" xfId="1" applyNumberFormat="1" applyFont="1" applyFill="1" applyBorder="1" applyAlignment="1" applyProtection="1">
      <alignment vertical="center"/>
      <protection locked="0"/>
    </xf>
    <xf numFmtId="0" fontId="5" fillId="0" borderId="22" xfId="1" applyNumberFormat="1" applyFont="1" applyFill="1" applyBorder="1" applyAlignment="1" applyProtection="1">
      <alignment vertical="center"/>
      <protection locked="0"/>
    </xf>
    <xf numFmtId="0" fontId="5" fillId="0" borderId="18" xfId="1" applyNumberFormat="1" applyFont="1" applyFill="1" applyBorder="1" applyAlignment="1" applyProtection="1">
      <alignment vertical="center"/>
    </xf>
    <xf numFmtId="0" fontId="5" fillId="0" borderId="54" xfId="1" applyNumberFormat="1" applyFont="1" applyFill="1" applyBorder="1" applyAlignment="1" applyProtection="1">
      <alignment vertical="center"/>
      <protection locked="0"/>
    </xf>
    <xf numFmtId="0" fontId="5" fillId="0" borderId="55" xfId="1" applyNumberFormat="1" applyFont="1" applyFill="1" applyBorder="1" applyAlignment="1" applyProtection="1">
      <alignment vertical="center"/>
      <protection locked="0"/>
    </xf>
    <xf numFmtId="0" fontId="5" fillId="0" borderId="111" xfId="1" applyNumberFormat="1" applyFont="1" applyFill="1" applyBorder="1" applyAlignment="1" applyProtection="1">
      <alignment vertical="center"/>
    </xf>
    <xf numFmtId="0" fontId="2" fillId="2" borderId="46" xfId="1" applyFont="1" applyFill="1" applyBorder="1" applyAlignment="1" applyProtection="1">
      <alignment vertical="center" wrapText="1"/>
    </xf>
    <xf numFmtId="3" fontId="2" fillId="2" borderId="48" xfId="1" applyNumberFormat="1" applyFont="1" applyFill="1" applyBorder="1" applyAlignment="1" applyProtection="1">
      <alignment horizontal="center" vertical="center"/>
    </xf>
    <xf numFmtId="3" fontId="2" fillId="2" borderId="11" xfId="1" applyNumberFormat="1" applyFont="1" applyFill="1" applyBorder="1" applyAlignment="1" applyProtection="1">
      <alignment horizontal="center" vertical="center"/>
    </xf>
    <xf numFmtId="3" fontId="2" fillId="2" borderId="46" xfId="1" applyNumberFormat="1" applyFont="1" applyFill="1" applyBorder="1" applyAlignment="1" applyProtection="1">
      <alignment horizontal="center" vertical="center"/>
    </xf>
    <xf numFmtId="3" fontId="2" fillId="2" borderId="12" xfId="1" applyNumberFormat="1" applyFont="1" applyFill="1" applyBorder="1" applyAlignment="1" applyProtection="1">
      <alignment horizontal="center" vertical="center"/>
    </xf>
    <xf numFmtId="3" fontId="2" fillId="2" borderId="49" xfId="1" applyNumberFormat="1" applyFont="1" applyFill="1" applyBorder="1" applyAlignment="1" applyProtection="1">
      <alignment horizontal="center" vertical="center"/>
    </xf>
    <xf numFmtId="3" fontId="2" fillId="2" borderId="13" xfId="1" applyNumberFormat="1" applyFont="1" applyFill="1" applyBorder="1" applyAlignment="1" applyProtection="1">
      <alignment horizontal="center" vertical="center"/>
    </xf>
    <xf numFmtId="3" fontId="2" fillId="2" borderId="1" xfId="1" applyNumberFormat="1" applyFont="1" applyFill="1" applyBorder="1" applyAlignment="1" applyProtection="1">
      <alignment horizontal="center" vertical="center"/>
    </xf>
    <xf numFmtId="3" fontId="2" fillId="2" borderId="46" xfId="1" applyNumberFormat="1" applyFont="1" applyFill="1" applyBorder="1" applyAlignment="1" applyProtection="1">
      <alignment vertical="center"/>
    </xf>
    <xf numFmtId="3" fontId="11" fillId="0" borderId="8" xfId="1" applyNumberFormat="1" applyFont="1" applyBorder="1" applyAlignment="1" applyProtection="1">
      <alignment vertical="center" wrapText="1"/>
      <protection locked="0"/>
    </xf>
    <xf numFmtId="3" fontId="11" fillId="0" borderId="1" xfId="1" applyNumberFormat="1" applyFont="1" applyFill="1" applyBorder="1" applyAlignment="1" applyProtection="1">
      <alignment horizontal="right" vertical="center" wrapText="1"/>
      <protection locked="0"/>
    </xf>
    <xf numFmtId="3" fontId="2" fillId="0" borderId="1" xfId="1" applyNumberFormat="1" applyFont="1" applyFill="1" applyBorder="1" applyAlignment="1" applyProtection="1">
      <alignment horizontal="left" vertical="center" wrapText="1"/>
      <protection locked="0"/>
    </xf>
    <xf numFmtId="1" fontId="2" fillId="0" borderId="0" xfId="1" applyNumberFormat="1" applyFont="1"/>
    <xf numFmtId="0" fontId="2" fillId="0" borderId="0" xfId="1" applyFont="1" applyAlignment="1">
      <alignment horizontal="center"/>
    </xf>
    <xf numFmtId="1" fontId="3" fillId="0" borderId="0" xfId="1" applyNumberFormat="1" applyFont="1" applyAlignment="1">
      <alignment horizontal="center"/>
    </xf>
    <xf numFmtId="1" fontId="5" fillId="0" borderId="1" xfId="1" applyNumberFormat="1" applyFont="1" applyFill="1" applyBorder="1" applyAlignment="1" applyProtection="1">
      <alignment horizontal="center" vertical="center" wrapText="1"/>
      <protection locked="0"/>
    </xf>
    <xf numFmtId="3" fontId="5" fillId="0" borderId="1" xfId="1" applyNumberFormat="1" applyFont="1" applyFill="1" applyBorder="1" applyAlignment="1" applyProtection="1">
      <alignment vertical="center" wrapText="1"/>
      <protection locked="0"/>
    </xf>
    <xf numFmtId="0" fontId="2" fillId="0" borderId="1" xfId="1" applyFont="1" applyBorder="1" applyAlignment="1">
      <alignment wrapText="1"/>
    </xf>
    <xf numFmtId="1" fontId="2" fillId="0" borderId="8" xfId="1" applyNumberFormat="1" applyFont="1" applyFill="1" applyBorder="1" applyAlignment="1" applyProtection="1">
      <alignment horizontal="center" vertical="center" wrapText="1"/>
      <protection locked="0"/>
    </xf>
    <xf numFmtId="1" fontId="2" fillId="0" borderId="1" xfId="1" applyNumberFormat="1" applyFont="1" applyFill="1" applyBorder="1" applyAlignment="1" applyProtection="1">
      <alignment horizontal="center" vertical="center" wrapText="1"/>
      <protection locked="0"/>
    </xf>
    <xf numFmtId="1" fontId="2" fillId="0" borderId="2" xfId="1" applyNumberFormat="1" applyFont="1" applyFill="1" applyBorder="1" applyAlignment="1" applyProtection="1">
      <alignment horizontal="center" vertical="center" wrapText="1"/>
      <protection locked="0"/>
    </xf>
    <xf numFmtId="3" fontId="5" fillId="0" borderId="1" xfId="1" applyNumberFormat="1" applyFont="1" applyFill="1" applyBorder="1" applyAlignment="1">
      <alignment vertical="center"/>
    </xf>
    <xf numFmtId="1" fontId="2" fillId="0" borderId="5" xfId="1" quotePrefix="1" applyNumberFormat="1" applyFont="1" applyFill="1" applyBorder="1" applyAlignment="1" applyProtection="1">
      <alignment horizontal="center" vertical="center" wrapText="1"/>
      <protection locked="0"/>
    </xf>
    <xf numFmtId="1" fontId="2" fillId="0" borderId="1" xfId="1" quotePrefix="1" applyNumberFormat="1" applyFont="1" applyFill="1" applyBorder="1" applyAlignment="1" applyProtection="1">
      <alignment horizontal="center" vertical="center" wrapText="1"/>
      <protection locked="0"/>
    </xf>
    <xf numFmtId="0" fontId="2" fillId="0" borderId="1" xfId="1" applyFont="1" applyBorder="1" applyAlignment="1"/>
    <xf numFmtId="1" fontId="2" fillId="0" borderId="0" xfId="1" applyNumberFormat="1" applyFont="1" applyFill="1"/>
    <xf numFmtId="0" fontId="2" fillId="0" borderId="0" xfId="1" applyFont="1" applyFill="1" applyAlignment="1">
      <alignment horizontal="left"/>
    </xf>
    <xf numFmtId="0" fontId="2" fillId="0" borderId="0" xfId="1" applyFont="1" applyFill="1" applyBorder="1" applyAlignment="1">
      <alignment horizontal="left"/>
    </xf>
    <xf numFmtId="0" fontId="2" fillId="0" borderId="0" xfId="1" applyFont="1" applyFill="1" applyBorder="1" applyAlignment="1">
      <alignment horizontal="center"/>
    </xf>
    <xf numFmtId="1" fontId="2" fillId="0" borderId="0" xfId="1" applyNumberFormat="1" applyFont="1" applyFill="1" applyAlignment="1">
      <alignment horizontal="left"/>
    </xf>
    <xf numFmtId="0" fontId="2" fillId="0" borderId="0" xfId="1" applyFont="1" applyFill="1" applyBorder="1" applyAlignment="1">
      <alignment wrapText="1"/>
    </xf>
    <xf numFmtId="0" fontId="2" fillId="0" borderId="0" xfId="1" applyFont="1" applyFill="1" applyBorder="1" applyAlignment="1">
      <alignment horizontal="left" wrapText="1"/>
    </xf>
    <xf numFmtId="0" fontId="2" fillId="0" borderId="0" xfId="1" applyFont="1" applyFill="1" applyAlignment="1">
      <alignment horizontal="center"/>
    </xf>
    <xf numFmtId="0" fontId="5" fillId="0" borderId="0" xfId="1" applyFont="1" applyFill="1" applyAlignment="1">
      <alignment horizontal="left"/>
    </xf>
    <xf numFmtId="3" fontId="5" fillId="0" borderId="1" xfId="1" applyNumberFormat="1" applyFont="1" applyFill="1" applyBorder="1" applyAlignment="1">
      <alignment horizontal="center" vertical="center" wrapText="1"/>
    </xf>
    <xf numFmtId="1" fontId="2" fillId="0" borderId="0" xfId="1" applyNumberFormat="1" applyFont="1" applyFill="1" applyBorder="1" applyAlignment="1" applyProtection="1">
      <alignment horizontal="center" vertical="center" wrapText="1"/>
      <protection locked="0"/>
    </xf>
    <xf numFmtId="3" fontId="2"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horizontal="center" vertical="center" wrapText="1"/>
      <protection locked="0"/>
    </xf>
    <xf numFmtId="1" fontId="2" fillId="0" borderId="0" xfId="1" applyNumberFormat="1" applyFont="1" applyAlignment="1">
      <alignment horizontal="left"/>
    </xf>
    <xf numFmtId="1" fontId="2" fillId="0" borderId="11" xfId="1" applyNumberFormat="1" applyFont="1" applyBorder="1" applyAlignment="1">
      <alignment horizontal="center" vertical="center" wrapText="1"/>
    </xf>
    <xf numFmtId="3" fontId="2" fillId="0" borderId="0" xfId="1" applyNumberFormat="1" applyFont="1" applyAlignment="1">
      <alignment horizontal="center"/>
    </xf>
    <xf numFmtId="1" fontId="2" fillId="0" borderId="0" xfId="1" applyNumberFormat="1" applyFont="1" applyBorder="1"/>
    <xf numFmtId="0" fontId="5" fillId="0" borderId="0" xfId="1" applyFont="1" applyBorder="1" applyAlignment="1">
      <alignment horizontal="right"/>
    </xf>
    <xf numFmtId="0" fontId="2" fillId="0" borderId="0" xfId="1" applyFont="1" applyBorder="1"/>
    <xf numFmtId="0" fontId="7" fillId="0" borderId="0" xfId="1" applyFont="1"/>
    <xf numFmtId="1" fontId="2" fillId="0" borderId="0" xfId="1" applyNumberFormat="1" applyFont="1" applyProtection="1">
      <protection locked="0"/>
    </xf>
    <xf numFmtId="0" fontId="2" fillId="0" borderId="0" xfId="1" applyFont="1" applyAlignment="1" applyProtection="1">
      <alignment horizontal="center"/>
      <protection locked="0"/>
    </xf>
    <xf numFmtId="0" fontId="7" fillId="0" borderId="0" xfId="0" applyFont="1" applyBorder="1"/>
    <xf numFmtId="0" fontId="3" fillId="3" borderId="0" xfId="1" applyFont="1" applyFill="1" applyBorder="1" applyAlignment="1" applyProtection="1">
      <alignment vertical="center"/>
      <protection locked="0"/>
    </xf>
    <xf numFmtId="0" fontId="3" fillId="0" borderId="0" xfId="1" applyFont="1" applyBorder="1" applyAlignment="1" applyProtection="1">
      <alignment vertical="center"/>
      <protection locked="0"/>
    </xf>
    <xf numFmtId="0" fontId="8" fillId="0" borderId="0" xfId="1" applyFont="1" applyBorder="1" applyAlignment="1" applyProtection="1">
      <alignment vertical="center"/>
      <protection locked="0"/>
    </xf>
    <xf numFmtId="0" fontId="0" fillId="0" borderId="0" xfId="0" applyBorder="1"/>
    <xf numFmtId="3" fontId="2" fillId="0" borderId="50" xfId="1" applyNumberFormat="1" applyFont="1" applyFill="1" applyBorder="1" applyAlignment="1" applyProtection="1">
      <alignment vertical="center"/>
      <protection locked="0"/>
    </xf>
    <xf numFmtId="3" fontId="10" fillId="0" borderId="11" xfId="1" applyNumberFormat="1" applyFont="1" applyFill="1" applyBorder="1" applyAlignment="1" applyProtection="1">
      <alignment vertical="center"/>
      <protection locked="0"/>
    </xf>
    <xf numFmtId="49" fontId="12" fillId="3" borderId="17" xfId="1" applyNumberFormat="1" applyFont="1" applyFill="1" applyBorder="1" applyAlignment="1" applyProtection="1">
      <alignment horizontal="center" vertical="center"/>
    </xf>
    <xf numFmtId="49" fontId="12" fillId="3" borderId="0" xfId="1" applyNumberFormat="1" applyFont="1" applyFill="1" applyBorder="1" applyAlignment="1" applyProtection="1">
      <alignment horizontal="center" vertical="center"/>
    </xf>
    <xf numFmtId="0" fontId="2" fillId="0" borderId="24" xfId="1" applyFont="1" applyFill="1" applyBorder="1" applyAlignment="1" applyProtection="1">
      <alignment horizontal="center" vertical="center" wrapText="1"/>
    </xf>
    <xf numFmtId="0" fontId="2" fillId="0" borderId="1" xfId="1" applyFont="1" applyBorder="1" applyAlignment="1">
      <alignment horizontal="center" vertical="center" wrapText="1"/>
    </xf>
    <xf numFmtId="0" fontId="5" fillId="0" borderId="1" xfId="1" applyFont="1" applyFill="1" applyBorder="1" applyAlignment="1">
      <alignment horizontal="right" vertical="center" wrapText="1"/>
    </xf>
    <xf numFmtId="0" fontId="2" fillId="0" borderId="1" xfId="1" applyFont="1" applyFill="1" applyBorder="1" applyAlignment="1">
      <alignment horizontal="left" vertical="center" wrapText="1"/>
    </xf>
    <xf numFmtId="16" fontId="2" fillId="0" borderId="8" xfId="1" applyNumberFormat="1" applyFont="1" applyFill="1" applyBorder="1" applyAlignment="1">
      <alignment horizontal="center" vertical="center" wrapText="1"/>
    </xf>
    <xf numFmtId="0" fontId="2" fillId="0" borderId="8" xfId="1" applyFont="1" applyFill="1" applyBorder="1" applyAlignment="1">
      <alignment horizontal="left" vertical="center" wrapText="1"/>
    </xf>
    <xf numFmtId="0" fontId="2" fillId="0" borderId="1" xfId="1" applyFont="1" applyFill="1" applyBorder="1" applyAlignment="1">
      <alignment horizontal="center" vertical="center" wrapText="1"/>
    </xf>
    <xf numFmtId="0" fontId="2" fillId="0" borderId="0" xfId="1" applyFont="1" applyAlignment="1">
      <alignment horizontal="left"/>
    </xf>
    <xf numFmtId="0" fontId="2" fillId="0" borderId="0" xfId="1" applyFont="1" applyAlignment="1"/>
    <xf numFmtId="1" fontId="14" fillId="6" borderId="101" xfId="1" applyNumberFormat="1" applyFont="1" applyFill="1" applyBorder="1" applyAlignment="1" applyProtection="1">
      <alignment horizontal="center" vertical="center"/>
    </xf>
    <xf numFmtId="0" fontId="5" fillId="6" borderId="6" xfId="1" applyFont="1" applyFill="1" applyBorder="1" applyAlignment="1" applyProtection="1">
      <alignment vertical="center"/>
      <protection locked="0"/>
    </xf>
    <xf numFmtId="3" fontId="5" fillId="6" borderId="102" xfId="1" applyNumberFormat="1" applyFont="1" applyFill="1" applyBorder="1" applyAlignment="1" applyProtection="1">
      <alignment horizontal="right" vertical="center"/>
    </xf>
    <xf numFmtId="3" fontId="2" fillId="6" borderId="9" xfId="1" applyNumberFormat="1" applyFont="1" applyFill="1" applyBorder="1" applyAlignment="1" applyProtection="1">
      <alignment horizontal="center" vertical="center"/>
      <protection locked="0"/>
    </xf>
    <xf numFmtId="3" fontId="5" fillId="6" borderId="6" xfId="1" applyNumberFormat="1" applyFont="1" applyFill="1" applyBorder="1" applyAlignment="1" applyProtection="1">
      <alignment vertical="center"/>
      <protection locked="0"/>
    </xf>
    <xf numFmtId="3" fontId="5" fillId="6" borderId="102" xfId="1" applyNumberFormat="1" applyFont="1" applyFill="1" applyBorder="1" applyAlignment="1" applyProtection="1">
      <alignment vertical="center"/>
    </xf>
    <xf numFmtId="3" fontId="5" fillId="6" borderId="6" xfId="1" applyNumberFormat="1" applyFont="1" applyFill="1" applyBorder="1" applyAlignment="1" applyProtection="1">
      <alignment vertical="center"/>
    </xf>
    <xf numFmtId="3" fontId="5" fillId="6" borderId="96" xfId="1" applyNumberFormat="1" applyFont="1" applyFill="1" applyBorder="1" applyAlignment="1" applyProtection="1">
      <alignment vertical="center"/>
    </xf>
    <xf numFmtId="3" fontId="2" fillId="6" borderId="100" xfId="1" applyNumberFormat="1" applyFont="1" applyFill="1" applyBorder="1" applyAlignment="1" applyProtection="1">
      <alignment vertical="center"/>
    </xf>
    <xf numFmtId="3" fontId="2" fillId="6" borderId="11" xfId="1" applyNumberFormat="1" applyFont="1" applyFill="1" applyBorder="1" applyAlignment="1" applyProtection="1">
      <alignment vertical="center"/>
    </xf>
    <xf numFmtId="3" fontId="2" fillId="6" borderId="11" xfId="1" applyNumberFormat="1" applyFont="1" applyFill="1" applyBorder="1" applyAlignment="1" applyProtection="1">
      <alignment vertical="center"/>
      <protection locked="0"/>
    </xf>
    <xf numFmtId="3" fontId="2" fillId="6" borderId="96" xfId="1" applyNumberFormat="1" applyFont="1" applyFill="1" applyBorder="1" applyAlignment="1" applyProtection="1">
      <alignment vertical="center"/>
    </xf>
    <xf numFmtId="0" fontId="1" fillId="0" borderId="0" xfId="5"/>
    <xf numFmtId="0" fontId="1" fillId="0" borderId="0" xfId="5" applyFill="1"/>
    <xf numFmtId="0" fontId="2" fillId="0" borderId="25" xfId="1" applyFont="1" applyFill="1" applyBorder="1" applyAlignment="1" applyProtection="1">
      <alignment horizontal="center" vertical="center" textRotation="90" wrapText="1"/>
    </xf>
    <xf numFmtId="0" fontId="2" fillId="0" borderId="28" xfId="1" applyFont="1" applyFill="1" applyBorder="1" applyAlignment="1" applyProtection="1">
      <alignment horizontal="center" vertical="center" textRotation="90" wrapText="1"/>
    </xf>
    <xf numFmtId="49" fontId="2" fillId="3" borderId="13" xfId="1" applyNumberFormat="1" applyFont="1" applyFill="1" applyBorder="1" applyAlignment="1" applyProtection="1">
      <alignment horizontal="center" vertical="center"/>
      <protection locked="0"/>
    </xf>
    <xf numFmtId="49" fontId="2" fillId="3" borderId="49" xfId="1" applyNumberFormat="1" applyFont="1" applyFill="1" applyBorder="1" applyAlignment="1" applyProtection="1">
      <alignment horizontal="center" vertical="center"/>
      <protection locked="0"/>
    </xf>
    <xf numFmtId="0" fontId="2" fillId="3" borderId="14" xfId="1" applyFont="1" applyFill="1" applyBorder="1" applyAlignment="1" applyProtection="1">
      <alignment horizontal="center" vertical="center"/>
    </xf>
    <xf numFmtId="0" fontId="2" fillId="3" borderId="15" xfId="1" applyFont="1" applyFill="1" applyBorder="1" applyAlignment="1" applyProtection="1">
      <alignment horizontal="center" vertical="center"/>
    </xf>
    <xf numFmtId="0" fontId="2" fillId="3" borderId="16" xfId="1" applyFont="1" applyFill="1" applyBorder="1" applyAlignment="1" applyProtection="1">
      <alignment horizontal="center" vertical="center"/>
    </xf>
    <xf numFmtId="49" fontId="12" fillId="3" borderId="17" xfId="1" applyNumberFormat="1" applyFont="1" applyFill="1" applyBorder="1" applyAlignment="1" applyProtection="1">
      <alignment horizontal="center" vertical="center"/>
    </xf>
    <xf numFmtId="49" fontId="12" fillId="3" borderId="0" xfId="1" applyNumberFormat="1" applyFont="1" applyFill="1" applyBorder="1" applyAlignment="1" applyProtection="1">
      <alignment horizontal="center" vertical="center"/>
    </xf>
    <xf numFmtId="49" fontId="12" fillId="3" borderId="38" xfId="1" applyNumberFormat="1" applyFont="1" applyFill="1" applyBorder="1" applyAlignment="1" applyProtection="1">
      <alignment horizontal="center" vertical="center"/>
    </xf>
    <xf numFmtId="49" fontId="5" fillId="3" borderId="13" xfId="1" applyNumberFormat="1" applyFont="1" applyFill="1" applyBorder="1" applyAlignment="1" applyProtection="1">
      <alignment horizontal="center" vertical="center" wrapText="1"/>
      <protection locked="0"/>
    </xf>
    <xf numFmtId="49" fontId="5" fillId="3" borderId="49" xfId="1" applyNumberFormat="1" applyFont="1" applyFill="1" applyBorder="1" applyAlignment="1" applyProtection="1">
      <alignment horizontal="center" vertical="center" wrapText="1"/>
      <protection locked="0"/>
    </xf>
    <xf numFmtId="0" fontId="2" fillId="0" borderId="16" xfId="1" applyFont="1" applyFill="1" applyBorder="1" applyAlignment="1" applyProtection="1">
      <alignment horizontal="center" vertical="center" textRotation="90" wrapText="1"/>
    </xf>
    <xf numFmtId="0" fontId="2" fillId="0" borderId="29" xfId="1" applyFont="1" applyFill="1" applyBorder="1" applyAlignment="1" applyProtection="1">
      <alignment horizontal="center" vertical="center" textRotation="90" wrapText="1"/>
    </xf>
    <xf numFmtId="49" fontId="2" fillId="3" borderId="19" xfId="1" applyNumberFormat="1" applyFont="1" applyFill="1" applyBorder="1" applyAlignment="1" applyProtection="1">
      <alignment horizontal="center" vertical="center"/>
      <protection locked="0"/>
    </xf>
    <xf numFmtId="49" fontId="2" fillId="3" borderId="56" xfId="1" applyNumberFormat="1" applyFont="1" applyFill="1" applyBorder="1" applyAlignment="1" applyProtection="1">
      <alignment horizontal="center" vertical="center"/>
      <protection locked="0"/>
    </xf>
    <xf numFmtId="49" fontId="2" fillId="0" borderId="20" xfId="1" applyNumberFormat="1" applyFont="1" applyFill="1" applyBorder="1" applyAlignment="1" applyProtection="1">
      <alignment horizontal="center" vertical="center" textRotation="90" wrapText="1"/>
    </xf>
    <xf numFmtId="49" fontId="2" fillId="0" borderId="24" xfId="1" applyNumberFormat="1" applyFont="1" applyFill="1" applyBorder="1" applyAlignment="1" applyProtection="1">
      <alignment horizontal="center" vertical="center" textRotation="90" wrapText="1"/>
    </xf>
    <xf numFmtId="0" fontId="2" fillId="0" borderId="26" xfId="1" applyFont="1" applyFill="1" applyBorder="1" applyAlignment="1" applyProtection="1">
      <alignment horizontal="center" vertical="center" wrapText="1"/>
    </xf>
    <xf numFmtId="49" fontId="2" fillId="0" borderId="20" xfId="1" applyNumberFormat="1" applyFont="1" applyFill="1" applyBorder="1" applyAlignment="1" applyProtection="1">
      <alignment horizontal="center" vertical="center" wrapText="1"/>
    </xf>
    <xf numFmtId="49" fontId="2" fillId="0" borderId="24" xfId="1" applyNumberFormat="1" applyFont="1" applyFill="1" applyBorder="1" applyAlignment="1" applyProtection="1">
      <alignment horizontal="center" vertical="center" wrapText="1"/>
    </xf>
    <xf numFmtId="49" fontId="2" fillId="0" borderId="26" xfId="1" applyNumberFormat="1" applyFont="1" applyFill="1" applyBorder="1" applyAlignment="1" applyProtection="1">
      <alignment horizontal="center" vertical="center" wrapText="1"/>
    </xf>
    <xf numFmtId="49" fontId="2" fillId="0" borderId="21" xfId="1" applyNumberFormat="1" applyFont="1" applyFill="1" applyBorder="1" applyAlignment="1" applyProtection="1">
      <alignment horizontal="center" vertical="center"/>
    </xf>
    <xf numFmtId="49" fontId="2" fillId="0" borderId="22" xfId="1" applyNumberFormat="1" applyFont="1" applyFill="1" applyBorder="1" applyAlignment="1" applyProtection="1">
      <alignment horizontal="center" vertical="center"/>
    </xf>
    <xf numFmtId="49" fontId="2" fillId="0" borderId="23" xfId="1" applyNumberFormat="1" applyFont="1" applyFill="1" applyBorder="1" applyAlignment="1" applyProtection="1">
      <alignment horizontal="center" vertical="center"/>
    </xf>
    <xf numFmtId="0" fontId="2" fillId="0" borderId="20" xfId="1" applyFont="1" applyFill="1" applyBorder="1" applyAlignment="1" applyProtection="1">
      <alignment horizontal="center" vertical="center" textRotation="90"/>
    </xf>
    <xf numFmtId="0" fontId="2" fillId="0" borderId="26" xfId="1" applyFont="1" applyFill="1" applyBorder="1" applyAlignment="1" applyProtection="1">
      <alignment horizontal="center" vertical="center" textRotation="90"/>
    </xf>
    <xf numFmtId="0" fontId="2" fillId="0" borderId="15" xfId="1" applyFont="1" applyFill="1" applyBorder="1" applyAlignment="1" applyProtection="1">
      <alignment horizontal="center" vertical="center" textRotation="90" wrapText="1"/>
    </xf>
    <xf numFmtId="0" fontId="2" fillId="0" borderId="27" xfId="1" applyFont="1" applyFill="1" applyBorder="1" applyAlignment="1" applyProtection="1">
      <alignment horizontal="center" vertical="center" textRotation="90" wrapText="1"/>
    </xf>
    <xf numFmtId="0" fontId="2" fillId="0" borderId="14" xfId="1" applyFont="1" applyBorder="1" applyAlignment="1" applyProtection="1">
      <alignment horizontal="center" vertical="center"/>
    </xf>
    <xf numFmtId="0" fontId="2" fillId="0" borderId="15" xfId="1" applyFont="1" applyBorder="1" applyAlignment="1" applyProtection="1">
      <alignment horizontal="center" vertical="center"/>
    </xf>
    <xf numFmtId="0" fontId="2" fillId="0" borderId="16" xfId="1" applyFont="1" applyBorder="1" applyAlignment="1" applyProtection="1">
      <alignment horizontal="center" vertical="center"/>
    </xf>
    <xf numFmtId="0" fontId="2" fillId="0" borderId="105" xfId="1" applyFont="1" applyFill="1" applyBorder="1" applyAlignment="1" applyProtection="1">
      <alignment horizontal="center" vertical="center" textRotation="90" wrapText="1"/>
    </xf>
    <xf numFmtId="0" fontId="2" fillId="0" borderId="103" xfId="1" applyFont="1" applyFill="1" applyBorder="1" applyAlignment="1" applyProtection="1">
      <alignment horizontal="center" vertical="center" textRotation="90" wrapText="1"/>
    </xf>
    <xf numFmtId="0" fontId="2" fillId="0" borderId="20" xfId="1" applyFont="1" applyFill="1" applyBorder="1" applyAlignment="1" applyProtection="1">
      <alignment horizontal="center" vertical="center" textRotation="90" wrapText="1"/>
    </xf>
    <xf numFmtId="0" fontId="2" fillId="0" borderId="26" xfId="1" applyFont="1" applyFill="1" applyBorder="1" applyAlignment="1" applyProtection="1">
      <alignment horizontal="center" vertical="center" textRotation="90" wrapText="1"/>
    </xf>
    <xf numFmtId="49" fontId="12" fillId="2" borderId="17" xfId="1" applyNumberFormat="1" applyFont="1" applyFill="1" applyBorder="1" applyAlignment="1" applyProtection="1">
      <alignment horizontal="center" vertical="center"/>
    </xf>
    <xf numFmtId="49" fontId="12" fillId="2" borderId="0" xfId="1" applyNumberFormat="1" applyFont="1" applyFill="1" applyBorder="1" applyAlignment="1" applyProtection="1">
      <alignment horizontal="center" vertical="center"/>
    </xf>
    <xf numFmtId="49" fontId="12" fillId="2" borderId="38" xfId="1" applyNumberFormat="1" applyFont="1" applyFill="1" applyBorder="1" applyAlignment="1" applyProtection="1">
      <alignment horizontal="center" vertical="center"/>
    </xf>
    <xf numFmtId="0" fontId="2" fillId="6" borderId="25" xfId="1" applyFont="1" applyFill="1" applyBorder="1" applyAlignment="1" applyProtection="1">
      <alignment horizontal="center" vertical="center" textRotation="90" wrapText="1"/>
    </xf>
    <xf numFmtId="0" fontId="2" fillId="6" borderId="28" xfId="1" applyFont="1" applyFill="1" applyBorder="1" applyAlignment="1" applyProtection="1">
      <alignment horizontal="center" vertical="center" textRotation="90" wrapText="1"/>
    </xf>
    <xf numFmtId="49" fontId="2" fillId="3" borderId="13" xfId="1" applyNumberFormat="1" applyFont="1" applyFill="1" applyBorder="1" applyAlignment="1" applyProtection="1">
      <alignment horizontal="center" vertical="center" wrapText="1"/>
      <protection locked="0"/>
    </xf>
    <xf numFmtId="49" fontId="2" fillId="3" borderId="49" xfId="1" applyNumberFormat="1" applyFont="1" applyFill="1" applyBorder="1" applyAlignment="1" applyProtection="1">
      <alignment horizontal="center" vertical="center" wrapText="1"/>
      <protection locked="0"/>
    </xf>
    <xf numFmtId="0" fontId="2" fillId="0" borderId="13" xfId="1" applyFont="1" applyBorder="1" applyAlignment="1" applyProtection="1">
      <alignment horizontal="center" vertical="center"/>
      <protection locked="0"/>
    </xf>
    <xf numFmtId="0" fontId="2" fillId="0" borderId="49" xfId="1" applyFont="1" applyBorder="1" applyAlignment="1" applyProtection="1">
      <alignment horizontal="center" vertical="center"/>
      <protection locked="0"/>
    </xf>
    <xf numFmtId="0" fontId="2" fillId="0" borderId="24" xfId="1" applyFont="1" applyFill="1" applyBorder="1" applyAlignment="1" applyProtection="1">
      <alignment horizontal="center" vertical="center" wrapText="1"/>
    </xf>
    <xf numFmtId="49" fontId="2" fillId="0" borderId="59" xfId="1" applyNumberFormat="1" applyFont="1" applyFill="1" applyBorder="1" applyAlignment="1" applyProtection="1">
      <alignment horizontal="center" vertical="center"/>
    </xf>
    <xf numFmtId="49" fontId="2" fillId="0" borderId="64" xfId="1" applyNumberFormat="1" applyFont="1" applyFill="1" applyBorder="1" applyAlignment="1" applyProtection="1">
      <alignment horizontal="center" vertical="center"/>
    </xf>
    <xf numFmtId="49" fontId="2" fillId="0" borderId="62" xfId="1" applyNumberFormat="1" applyFont="1" applyFill="1" applyBorder="1" applyAlignment="1" applyProtection="1">
      <alignment horizontal="center" vertical="center"/>
    </xf>
    <xf numFmtId="49" fontId="2" fillId="0" borderId="16" xfId="1" applyNumberFormat="1" applyFont="1" applyFill="1" applyBorder="1" applyAlignment="1" applyProtection="1">
      <alignment horizontal="center" vertical="center" wrapText="1"/>
    </xf>
    <xf numFmtId="49" fontId="2" fillId="0" borderId="38" xfId="1" applyNumberFormat="1" applyFont="1" applyFill="1" applyBorder="1" applyAlignment="1" applyProtection="1">
      <alignment horizontal="center" vertical="center" wrapText="1"/>
    </xf>
    <xf numFmtId="49" fontId="2" fillId="0" borderId="29" xfId="1" applyNumberFormat="1" applyFont="1" applyFill="1" applyBorder="1" applyAlignment="1" applyProtection="1">
      <alignment horizontal="center" vertical="center" wrapText="1"/>
    </xf>
    <xf numFmtId="0" fontId="2" fillId="0" borderId="14" xfId="1" applyFont="1" applyFill="1" applyBorder="1" applyAlignment="1" applyProtection="1">
      <alignment horizontal="center" vertical="center" textRotation="90" wrapText="1"/>
    </xf>
    <xf numFmtId="0" fontId="2" fillId="0" borderId="50" xfId="1" applyFont="1" applyFill="1" applyBorder="1" applyAlignment="1" applyProtection="1">
      <alignment horizontal="center" vertical="center" textRotation="90" wrapText="1"/>
    </xf>
    <xf numFmtId="0" fontId="2" fillId="0" borderId="93" xfId="1" applyFont="1" applyFill="1" applyBorder="1" applyAlignment="1" applyProtection="1">
      <alignment horizontal="center" vertical="center" textRotation="90" wrapText="1"/>
    </xf>
    <xf numFmtId="0" fontId="2" fillId="0" borderId="51" xfId="1" applyFont="1" applyFill="1" applyBorder="1" applyAlignment="1" applyProtection="1">
      <alignment horizontal="center" vertical="center" textRotation="90" wrapText="1"/>
    </xf>
    <xf numFmtId="0" fontId="5" fillId="0" borderId="120" xfId="1" applyFont="1" applyFill="1" applyBorder="1" applyAlignment="1" applyProtection="1">
      <alignment horizontal="left" vertical="center"/>
    </xf>
    <xf numFmtId="0" fontId="5" fillId="0" borderId="121" xfId="1" applyFont="1" applyFill="1" applyBorder="1" applyAlignment="1" applyProtection="1">
      <alignment horizontal="left" vertical="center"/>
    </xf>
    <xf numFmtId="0" fontId="5" fillId="0" borderId="54" xfId="1" applyFont="1" applyFill="1" applyBorder="1" applyAlignment="1" applyProtection="1">
      <alignment horizontal="left" vertical="center"/>
    </xf>
    <xf numFmtId="0" fontId="5" fillId="0" borderId="111" xfId="1" applyFont="1" applyFill="1" applyBorder="1" applyAlignment="1" applyProtection="1">
      <alignment horizontal="left" vertical="center"/>
    </xf>
    <xf numFmtId="49" fontId="2" fillId="3" borderId="100" xfId="1" applyNumberFormat="1" applyFont="1" applyFill="1" applyBorder="1" applyAlignment="1" applyProtection="1">
      <alignment horizontal="center" vertical="center"/>
      <protection locked="0"/>
    </xf>
    <xf numFmtId="49" fontId="5" fillId="3" borderId="11" xfId="1" applyNumberFormat="1" applyFont="1" applyFill="1" applyBorder="1" applyAlignment="1" applyProtection="1">
      <alignment horizontal="center" vertical="center" wrapText="1"/>
      <protection locked="0"/>
    </xf>
    <xf numFmtId="49" fontId="2" fillId="3" borderId="11" xfId="1" applyNumberFormat="1" applyFont="1" applyFill="1" applyBorder="1" applyAlignment="1" applyProtection="1">
      <alignment horizontal="center" vertical="center"/>
      <protection locked="0"/>
    </xf>
    <xf numFmtId="0" fontId="5" fillId="0" borderId="1" xfId="1" applyFont="1" applyBorder="1" applyAlignment="1">
      <alignment horizontal="right" vertical="center" wrapText="1"/>
    </xf>
    <xf numFmtId="0" fontId="2" fillId="0" borderId="3" xfId="1" applyFont="1" applyBorder="1" applyAlignment="1" applyProtection="1">
      <alignment horizontal="left" vertical="center" wrapText="1"/>
      <protection locked="0"/>
    </xf>
    <xf numFmtId="0" fontId="2" fillId="0" borderId="4" xfId="1" applyFont="1" applyBorder="1" applyAlignment="1" applyProtection="1">
      <alignment horizontal="left" vertical="center" wrapText="1"/>
      <protection locked="0"/>
    </xf>
    <xf numFmtId="0" fontId="2" fillId="0" borderId="2" xfId="1" applyFont="1" applyBorder="1" applyAlignment="1" applyProtection="1">
      <alignment horizontal="center" vertical="center" wrapText="1"/>
      <protection locked="0"/>
    </xf>
    <xf numFmtId="0" fontId="2" fillId="0" borderId="8" xfId="1" applyFont="1" applyBorder="1" applyAlignment="1" applyProtection="1">
      <alignment horizontal="center" vertical="center" wrapText="1"/>
      <protection locked="0"/>
    </xf>
    <xf numFmtId="0" fontId="2" fillId="0" borderId="2" xfId="1" applyFont="1" applyBorder="1" applyAlignment="1" applyProtection="1">
      <alignment horizontal="left" vertical="center" wrapText="1"/>
      <protection locked="0"/>
    </xf>
    <xf numFmtId="0" fontId="2" fillId="0" borderId="8" xfId="1" applyFont="1" applyBorder="1" applyAlignment="1" applyProtection="1">
      <alignment horizontal="left" vertical="center" wrapText="1"/>
      <protection locked="0"/>
    </xf>
    <xf numFmtId="0" fontId="16" fillId="0" borderId="0" xfId="1" applyFont="1" applyBorder="1" applyAlignment="1">
      <alignment horizontal="left" vertical="top" wrapText="1"/>
    </xf>
    <xf numFmtId="0" fontId="2" fillId="0" borderId="1" xfId="1" applyFont="1" applyBorder="1" applyAlignment="1" applyProtection="1">
      <alignment horizontal="left" vertical="center" wrapText="1"/>
      <protection locked="0"/>
    </xf>
    <xf numFmtId="0" fontId="2" fillId="0" borderId="0" xfId="1" applyFont="1" applyAlignment="1">
      <alignment horizontal="left" vertical="center"/>
    </xf>
    <xf numFmtId="0" fontId="5" fillId="0" borderId="0" xfId="1" applyFont="1" applyAlignment="1">
      <alignment horizontal="left" vertical="center"/>
    </xf>
    <xf numFmtId="0" fontId="2" fillId="0" borderId="1" xfId="1" applyFont="1" applyBorder="1" applyAlignment="1">
      <alignment horizontal="center" vertical="center" wrapText="1"/>
    </xf>
    <xf numFmtId="0" fontId="2" fillId="0" borderId="11" xfId="1" applyFont="1" applyBorder="1" applyAlignment="1" applyProtection="1">
      <alignment horizontal="left" vertical="center" wrapText="1"/>
      <protection locked="0"/>
    </xf>
    <xf numFmtId="0" fontId="2" fillId="0" borderId="12" xfId="1" applyFont="1" applyBorder="1" applyAlignment="1" applyProtection="1">
      <alignment horizontal="left" vertical="center" wrapText="1"/>
      <protection locked="0"/>
    </xf>
    <xf numFmtId="0" fontId="2" fillId="0" borderId="1" xfId="1" applyFont="1" applyFill="1" applyBorder="1" applyAlignment="1" applyProtection="1">
      <alignment horizontal="left" vertical="center" wrapText="1"/>
      <protection locked="0"/>
    </xf>
    <xf numFmtId="0" fontId="2" fillId="0" borderId="1" xfId="1" applyFont="1" applyBorder="1" applyAlignment="1" applyProtection="1">
      <alignment horizontal="center" vertical="center" wrapText="1"/>
      <protection locked="0"/>
    </xf>
    <xf numFmtId="0" fontId="1" fillId="0" borderId="1" xfId="1" applyFont="1" applyBorder="1" applyAlignment="1">
      <alignment horizontal="left" vertical="center" wrapText="1"/>
    </xf>
    <xf numFmtId="0" fontId="2" fillId="0" borderId="3" xfId="1" applyFont="1" applyFill="1" applyBorder="1" applyAlignment="1" applyProtection="1">
      <alignment horizontal="left" vertical="center" wrapText="1"/>
      <protection locked="0"/>
    </xf>
    <xf numFmtId="0" fontId="2" fillId="0" borderId="4" xfId="1" applyFont="1" applyFill="1" applyBorder="1" applyAlignment="1" applyProtection="1">
      <alignment horizontal="left" vertical="center" wrapText="1"/>
      <protection locked="0"/>
    </xf>
    <xf numFmtId="0" fontId="2" fillId="0" borderId="11" xfId="1" applyFont="1" applyFill="1" applyBorder="1" applyAlignment="1" applyProtection="1">
      <alignment horizontal="left" vertical="center" wrapText="1"/>
      <protection locked="0"/>
    </xf>
    <xf numFmtId="0" fontId="2" fillId="0" borderId="12" xfId="1" applyFont="1" applyFill="1" applyBorder="1" applyAlignment="1" applyProtection="1">
      <alignment horizontal="left" vertical="center" wrapText="1"/>
      <protection locked="0"/>
    </xf>
    <xf numFmtId="0" fontId="2" fillId="0" borderId="2" xfId="1" applyFont="1" applyBorder="1" applyAlignment="1">
      <alignment horizontal="center" vertical="center" wrapText="1"/>
    </xf>
    <xf numFmtId="0" fontId="2" fillId="0" borderId="8" xfId="1" applyFont="1" applyBorder="1" applyAlignment="1">
      <alignment horizontal="center" vertical="center" wrapText="1"/>
    </xf>
    <xf numFmtId="0" fontId="2" fillId="0" borderId="9" xfId="1" applyFont="1" applyBorder="1" applyAlignment="1" applyProtection="1">
      <alignment horizontal="left" vertical="center" wrapText="1"/>
      <protection locked="0"/>
    </xf>
    <xf numFmtId="0" fontId="2" fillId="0" borderId="10" xfId="1" applyFont="1" applyBorder="1" applyAlignment="1" applyProtection="1">
      <alignment horizontal="left" vertical="center" wrapText="1"/>
      <protection locked="0"/>
    </xf>
    <xf numFmtId="0" fontId="5" fillId="0" borderId="11" xfId="1" applyFont="1" applyBorder="1" applyAlignment="1">
      <alignment horizontal="right" vertical="center" wrapText="1"/>
    </xf>
    <xf numFmtId="0" fontId="5" fillId="0" borderId="13" xfId="1" applyFont="1" applyBorder="1" applyAlignment="1">
      <alignment horizontal="right" vertical="center" wrapText="1"/>
    </xf>
    <xf numFmtId="0" fontId="5" fillId="0" borderId="12" xfId="1" applyFont="1" applyBorder="1" applyAlignment="1">
      <alignment horizontal="right"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87" xfId="1" applyFont="1" applyBorder="1" applyAlignment="1">
      <alignment horizontal="left" vertical="center"/>
    </xf>
    <xf numFmtId="0" fontId="2" fillId="0" borderId="5" xfId="1" applyFont="1" applyBorder="1" applyAlignment="1" applyProtection="1">
      <alignment horizontal="center" vertical="center" wrapText="1"/>
      <protection locked="0"/>
    </xf>
    <xf numFmtId="0" fontId="2" fillId="0" borderId="6" xfId="1" applyFont="1" applyBorder="1" applyAlignment="1" applyProtection="1">
      <alignment horizontal="left" vertical="center" wrapText="1"/>
      <protection locked="0"/>
    </xf>
    <xf numFmtId="0" fontId="2" fillId="0" borderId="7" xfId="1" applyFont="1" applyBorder="1" applyAlignment="1" applyProtection="1">
      <alignment horizontal="left" vertical="center" wrapText="1"/>
      <protection locked="0"/>
    </xf>
    <xf numFmtId="3" fontId="2" fillId="0" borderId="1" xfId="1" applyNumberFormat="1" applyFont="1" applyBorder="1" applyAlignment="1" applyProtection="1">
      <alignment horizontal="center" vertical="center" wrapText="1"/>
      <protection locked="0"/>
    </xf>
    <xf numFmtId="0" fontId="2" fillId="0" borderId="0" xfId="1" applyFont="1" applyFill="1" applyAlignment="1">
      <alignment horizontal="left" vertical="center"/>
    </xf>
    <xf numFmtId="0" fontId="3" fillId="0" borderId="0" xfId="1" applyFont="1" applyAlignment="1">
      <alignment horizontal="center" vertical="center"/>
    </xf>
    <xf numFmtId="0" fontId="5" fillId="0" borderId="1" xfId="1" applyFont="1" applyFill="1" applyBorder="1" applyAlignment="1">
      <alignment horizontal="right" vertical="center" wrapText="1"/>
    </xf>
    <xf numFmtId="0" fontId="2" fillId="0" borderId="1" xfId="1" applyFont="1" applyFill="1" applyBorder="1" applyAlignment="1">
      <alignment horizontal="left" vertical="center" wrapText="1"/>
    </xf>
    <xf numFmtId="16" fontId="2" fillId="0" borderId="2" xfId="1" applyNumberFormat="1" applyFont="1" applyFill="1" applyBorder="1" applyAlignment="1">
      <alignment horizontal="center" vertical="center" wrapText="1"/>
    </xf>
    <xf numFmtId="16" fontId="2" fillId="0" borderId="5" xfId="1" applyNumberFormat="1" applyFont="1" applyFill="1" applyBorder="1" applyAlignment="1">
      <alignment horizontal="center" vertical="center" wrapText="1"/>
    </xf>
    <xf numFmtId="16" fontId="2" fillId="0" borderId="8" xfId="1" applyNumberFormat="1" applyFont="1" applyFill="1" applyBorder="1" applyAlignment="1">
      <alignment horizontal="center" vertical="center" wrapText="1"/>
    </xf>
    <xf numFmtId="0" fontId="2" fillId="0" borderId="2" xfId="1" applyFont="1" applyFill="1" applyBorder="1" applyAlignment="1">
      <alignment horizontal="left" vertical="center" wrapText="1"/>
    </xf>
    <xf numFmtId="0" fontId="2" fillId="0" borderId="5" xfId="1" applyFont="1" applyFill="1" applyBorder="1" applyAlignment="1">
      <alignment horizontal="left" vertical="center" wrapText="1"/>
    </xf>
    <xf numFmtId="0" fontId="2" fillId="0" borderId="8" xfId="1" applyFont="1" applyFill="1" applyBorder="1" applyAlignment="1">
      <alignment horizontal="left" vertical="center" wrapText="1"/>
    </xf>
    <xf numFmtId="0" fontId="2" fillId="0" borderId="1" xfId="1" applyFont="1" applyFill="1" applyBorder="1" applyAlignment="1">
      <alignment horizontal="center" vertical="center" wrapText="1"/>
    </xf>
    <xf numFmtId="0" fontId="2" fillId="0" borderId="11" xfId="1" applyFont="1" applyFill="1" applyBorder="1" applyAlignment="1" applyProtection="1">
      <alignment horizontal="center" vertical="center" wrapText="1"/>
    </xf>
    <xf numFmtId="0" fontId="2" fillId="0" borderId="12" xfId="1" applyFont="1" applyFill="1" applyBorder="1" applyAlignment="1" applyProtection="1">
      <alignment horizontal="center" vertical="center" wrapText="1"/>
    </xf>
    <xf numFmtId="0" fontId="2" fillId="0" borderId="0" xfId="1" applyFont="1" applyAlignment="1">
      <alignment horizontal="left"/>
    </xf>
    <xf numFmtId="0" fontId="3" fillId="0" borderId="0" xfId="1" applyFont="1" applyAlignment="1">
      <alignment horizontal="center"/>
    </xf>
    <xf numFmtId="0" fontId="2" fillId="0" borderId="1" xfId="1" applyFont="1" applyBorder="1" applyAlignment="1">
      <alignment horizontal="left" vertical="center" wrapText="1"/>
    </xf>
    <xf numFmtId="0" fontId="2" fillId="0" borderId="1" xfId="1" applyFont="1" applyFill="1" applyBorder="1" applyAlignment="1" applyProtection="1">
      <alignment horizontal="center" vertical="center" wrapText="1"/>
    </xf>
    <xf numFmtId="0" fontId="4" fillId="0" borderId="0" xfId="1" applyFont="1" applyAlignment="1">
      <alignment horizontal="left"/>
    </xf>
    <xf numFmtId="0" fontId="5" fillId="0" borderId="0" xfId="1" applyFont="1" applyAlignment="1">
      <alignment horizontal="left"/>
    </xf>
    <xf numFmtId="3" fontId="2" fillId="0" borderId="2" xfId="1" applyNumberFormat="1" applyFont="1" applyBorder="1" applyAlignment="1">
      <alignment horizontal="center" vertical="center" wrapText="1"/>
    </xf>
    <xf numFmtId="3" fontId="2" fillId="0" borderId="5" xfId="1" applyNumberFormat="1" applyFont="1" applyBorder="1" applyAlignment="1">
      <alignment horizontal="center" vertical="center" wrapText="1"/>
    </xf>
    <xf numFmtId="3" fontId="2" fillId="0" borderId="8" xfId="1" applyNumberFormat="1" applyFont="1" applyBorder="1" applyAlignment="1">
      <alignment horizontal="center" vertical="center" wrapText="1"/>
    </xf>
    <xf numFmtId="0" fontId="2" fillId="0" borderId="11" xfId="1" applyFont="1" applyBorder="1" applyAlignment="1">
      <alignment horizontal="left" vertical="center" wrapText="1"/>
    </xf>
    <xf numFmtId="0" fontId="2" fillId="0" borderId="12" xfId="1" applyFont="1" applyBorder="1" applyAlignment="1">
      <alignment horizontal="left" vertical="center" wrapText="1"/>
    </xf>
    <xf numFmtId="0" fontId="2" fillId="0" borderId="5" xfId="1" applyFont="1" applyBorder="1" applyAlignment="1">
      <alignment horizontal="center" vertical="center" wrapText="1"/>
    </xf>
    <xf numFmtId="0" fontId="2" fillId="0" borderId="6" xfId="1" applyFont="1" applyBorder="1" applyAlignment="1">
      <alignment horizontal="left" vertical="center" wrapText="1"/>
    </xf>
    <xf numFmtId="0" fontId="2" fillId="0" borderId="7" xfId="1" applyFont="1" applyBorder="1" applyAlignment="1">
      <alignment horizontal="left" vertical="center" wrapText="1"/>
    </xf>
    <xf numFmtId="0" fontId="2" fillId="0" borderId="9" xfId="1" applyFont="1" applyBorder="1" applyAlignment="1">
      <alignment horizontal="left" vertical="center" wrapText="1"/>
    </xf>
    <xf numFmtId="0" fontId="2" fillId="0" borderId="10" xfId="1" applyFont="1" applyBorder="1" applyAlignment="1">
      <alignment horizontal="left" vertical="center" wrapText="1"/>
    </xf>
    <xf numFmtId="0" fontId="2" fillId="0" borderId="2" xfId="1" applyFont="1" applyFill="1" applyBorder="1" applyAlignment="1" applyProtection="1">
      <alignment horizontal="center" vertical="center" wrapText="1"/>
      <protection locked="0"/>
    </xf>
    <xf numFmtId="0" fontId="2" fillId="0" borderId="5" xfId="1" applyFont="1" applyFill="1" applyBorder="1" applyAlignment="1" applyProtection="1">
      <alignment horizontal="center" vertical="center" wrapText="1"/>
      <protection locked="0"/>
    </xf>
    <xf numFmtId="0" fontId="2" fillId="0" borderId="8" xfId="1" applyFont="1" applyFill="1" applyBorder="1" applyAlignment="1" applyProtection="1">
      <alignment horizontal="center" vertical="center" wrapText="1"/>
      <protection locked="0"/>
    </xf>
    <xf numFmtId="3" fontId="2" fillId="0" borderId="1" xfId="1" applyNumberFormat="1" applyFont="1" applyFill="1" applyBorder="1" applyAlignment="1" applyProtection="1">
      <alignment horizontal="center" vertical="center" wrapText="1"/>
      <protection locked="0"/>
    </xf>
    <xf numFmtId="0" fontId="2" fillId="0" borderId="3" xfId="1" applyFont="1" applyBorder="1" applyAlignment="1">
      <alignment horizontal="left" vertical="center" wrapText="1"/>
    </xf>
    <xf numFmtId="0" fontId="2" fillId="0" borderId="4" xfId="1" applyFont="1" applyBorder="1" applyAlignment="1">
      <alignment horizontal="left" vertical="center" wrapText="1"/>
    </xf>
    <xf numFmtId="0" fontId="2" fillId="0" borderId="9" xfId="1" applyFont="1" applyFill="1" applyBorder="1" applyAlignment="1" applyProtection="1">
      <alignment horizontal="left" vertical="center" wrapText="1"/>
      <protection locked="0"/>
    </xf>
    <xf numFmtId="0" fontId="2" fillId="0" borderId="10" xfId="1" applyFont="1" applyFill="1" applyBorder="1" applyAlignment="1" applyProtection="1">
      <alignment horizontal="left" vertical="center" wrapText="1"/>
      <protection locked="0"/>
    </xf>
    <xf numFmtId="0" fontId="2" fillId="0" borderId="1" xfId="1" applyFont="1" applyBorder="1" applyAlignment="1" applyProtection="1">
      <alignment vertical="center" wrapText="1"/>
      <protection locked="0"/>
    </xf>
    <xf numFmtId="0" fontId="1" fillId="0" borderId="1" xfId="1" applyBorder="1" applyAlignment="1">
      <alignment vertical="center" wrapText="1"/>
    </xf>
    <xf numFmtId="0" fontId="2" fillId="0" borderId="0" xfId="1" applyFont="1" applyAlignment="1"/>
    <xf numFmtId="0" fontId="2" fillId="0" borderId="0" xfId="1" applyFont="1" applyAlignment="1">
      <alignment horizontal="justify" vertical="center"/>
    </xf>
    <xf numFmtId="3" fontId="2" fillId="0" borderId="2" xfId="1" applyNumberFormat="1" applyFont="1" applyFill="1" applyBorder="1" applyAlignment="1" applyProtection="1">
      <alignment horizontal="center" vertical="center" wrapText="1"/>
      <protection locked="0"/>
    </xf>
    <xf numFmtId="3" fontId="2" fillId="0" borderId="8" xfId="1" applyNumberFormat="1" applyFont="1" applyFill="1" applyBorder="1" applyAlignment="1" applyProtection="1">
      <alignment horizontal="center" vertical="center" wrapText="1"/>
      <protection locked="0"/>
    </xf>
    <xf numFmtId="0" fontId="1" fillId="0" borderId="1" xfId="1" applyFont="1" applyFill="1" applyBorder="1" applyAlignment="1">
      <alignment horizontal="left" vertical="center" wrapText="1"/>
    </xf>
    <xf numFmtId="0" fontId="2" fillId="0" borderId="6" xfId="1" applyFont="1" applyFill="1" applyBorder="1" applyAlignment="1" applyProtection="1">
      <alignment horizontal="left" vertical="center" wrapText="1"/>
      <protection locked="0"/>
    </xf>
    <xf numFmtId="0" fontId="2" fillId="0" borderId="7" xfId="1" applyFont="1" applyFill="1" applyBorder="1" applyAlignment="1" applyProtection="1">
      <alignment horizontal="left" vertical="center" wrapText="1"/>
      <protection locked="0"/>
    </xf>
    <xf numFmtId="0" fontId="2" fillId="0" borderId="2" xfId="0" applyFont="1" applyBorder="1" applyAlignment="1">
      <alignment horizontal="center" vertical="center" wrapText="1"/>
    </xf>
    <xf numFmtId="0" fontId="2" fillId="0" borderId="8" xfId="0" applyFont="1" applyBorder="1" applyAlignment="1">
      <alignment horizontal="center" vertical="center" wrapText="1"/>
    </xf>
    <xf numFmtId="0" fontId="2" fillId="6" borderId="2" xfId="0" applyFont="1" applyFill="1" applyBorder="1" applyAlignment="1">
      <alignment horizontal="center" vertical="center" wrapText="1"/>
    </xf>
    <xf numFmtId="0" fontId="2" fillId="6" borderId="8" xfId="0" applyFont="1" applyFill="1" applyBorder="1" applyAlignment="1">
      <alignment horizontal="center" vertical="center" wrapText="1"/>
    </xf>
    <xf numFmtId="3" fontId="2" fillId="0" borderId="2" xfId="1" applyNumberFormat="1" applyFont="1" applyBorder="1" applyAlignment="1" applyProtection="1">
      <alignment horizontal="center" vertical="center" wrapText="1"/>
      <protection locked="0"/>
    </xf>
    <xf numFmtId="3" fontId="2" fillId="0" borderId="5" xfId="1" applyNumberFormat="1" applyFont="1" applyBorder="1" applyAlignment="1" applyProtection="1">
      <alignment horizontal="center" vertical="center" wrapText="1"/>
      <protection locked="0"/>
    </xf>
    <xf numFmtId="3" fontId="2" fillId="0" borderId="8" xfId="1" applyNumberFormat="1" applyFont="1" applyBorder="1" applyAlignment="1" applyProtection="1">
      <alignment horizontal="center" vertical="center" wrapText="1"/>
      <protection locked="0"/>
    </xf>
    <xf numFmtId="0" fontId="2" fillId="0" borderId="2" xfId="1" applyFont="1" applyBorder="1" applyAlignment="1" applyProtection="1">
      <alignment horizontal="center" vertical="center"/>
      <protection locked="0"/>
    </xf>
    <xf numFmtId="0" fontId="2" fillId="0" borderId="5" xfId="1" applyFont="1" applyBorder="1" applyAlignment="1" applyProtection="1">
      <alignment horizontal="center" vertical="center"/>
      <protection locked="0"/>
    </xf>
    <xf numFmtId="0" fontId="2" fillId="0" borderId="8" xfId="1" applyFont="1" applyBorder="1" applyAlignment="1" applyProtection="1">
      <alignment horizontal="center" vertical="center"/>
      <protection locked="0"/>
    </xf>
    <xf numFmtId="0" fontId="2" fillId="0" borderId="1" xfId="1" applyFont="1" applyBorder="1" applyAlignment="1" applyProtection="1">
      <alignment horizontal="center" vertical="center"/>
      <protection locked="0"/>
    </xf>
    <xf numFmtId="3" fontId="2" fillId="0" borderId="2" xfId="1" applyNumberFormat="1" applyFont="1" applyBorder="1" applyAlignment="1" applyProtection="1">
      <alignment horizontal="left" vertical="center" wrapText="1"/>
      <protection locked="0"/>
    </xf>
    <xf numFmtId="3" fontId="2" fillId="0" borderId="8" xfId="1" applyNumberFormat="1" applyFont="1" applyBorder="1" applyAlignment="1" applyProtection="1">
      <alignment horizontal="left" vertical="center" wrapText="1"/>
      <protection locked="0"/>
    </xf>
    <xf numFmtId="0" fontId="2" fillId="0" borderId="0" xfId="1" applyFont="1" applyAlignment="1">
      <alignment horizontal="left" wrapText="1"/>
    </xf>
    <xf numFmtId="0" fontId="2" fillId="0" borderId="1" xfId="0" applyFont="1" applyBorder="1" applyAlignment="1">
      <alignment horizontal="center" vertical="center" wrapText="1"/>
    </xf>
    <xf numFmtId="1" fontId="2" fillId="0" borderId="2" xfId="1" applyNumberFormat="1" applyFont="1" applyFill="1" applyBorder="1" applyAlignment="1" applyProtection="1">
      <alignment horizontal="center" vertical="center" wrapText="1"/>
      <protection locked="0"/>
    </xf>
    <xf numFmtId="1" fontId="2" fillId="0" borderId="5" xfId="1" applyNumberFormat="1" applyFont="1" applyFill="1" applyBorder="1" applyAlignment="1" applyProtection="1">
      <alignment horizontal="center" vertical="center" wrapText="1"/>
      <protection locked="0"/>
    </xf>
    <xf numFmtId="1" fontId="2" fillId="0" borderId="8" xfId="1" applyNumberFormat="1" applyFont="1" applyFill="1" applyBorder="1" applyAlignment="1" applyProtection="1">
      <alignment horizontal="center" vertical="center" wrapText="1"/>
      <protection locked="0"/>
    </xf>
    <xf numFmtId="3" fontId="2" fillId="0" borderId="12" xfId="1" applyNumberFormat="1" applyFont="1" applyFill="1" applyBorder="1" applyAlignment="1" applyProtection="1">
      <alignment horizontal="center" vertical="center" wrapText="1"/>
      <protection locked="0"/>
    </xf>
    <xf numFmtId="0" fontId="2" fillId="0" borderId="2" xfId="1" applyFont="1" applyBorder="1" applyAlignment="1">
      <alignment horizontal="left" wrapText="1"/>
    </xf>
    <xf numFmtId="0" fontId="2" fillId="0" borderId="5" xfId="1" applyFont="1" applyBorder="1" applyAlignment="1">
      <alignment horizontal="left" wrapText="1"/>
    </xf>
    <xf numFmtId="0" fontId="2" fillId="0" borderId="8" xfId="1" applyFont="1" applyBorder="1" applyAlignment="1">
      <alignment horizontal="left" wrapText="1"/>
    </xf>
    <xf numFmtId="0" fontId="5" fillId="0" borderId="1" xfId="1" applyFont="1" applyFill="1" applyBorder="1" applyAlignment="1" applyProtection="1">
      <alignment horizontal="left" vertical="center" wrapText="1"/>
      <protection locked="0"/>
    </xf>
    <xf numFmtId="0" fontId="2" fillId="0" borderId="3" xfId="1" applyFont="1" applyFill="1" applyBorder="1" applyAlignment="1" applyProtection="1">
      <alignment vertical="center" wrapText="1"/>
      <protection locked="0"/>
    </xf>
    <xf numFmtId="0" fontId="2" fillId="0" borderId="4" xfId="1" applyFont="1" applyFill="1" applyBorder="1" applyAlignment="1" applyProtection="1">
      <alignment vertical="center" wrapText="1"/>
      <protection locked="0"/>
    </xf>
    <xf numFmtId="0" fontId="2" fillId="0" borderId="6" xfId="1" applyFont="1" applyFill="1" applyBorder="1" applyAlignment="1" applyProtection="1">
      <alignment vertical="center" wrapText="1"/>
      <protection locked="0"/>
    </xf>
    <xf numFmtId="0" fontId="2" fillId="0" borderId="7" xfId="1" applyFont="1" applyFill="1" applyBorder="1" applyAlignment="1" applyProtection="1">
      <alignment vertical="center" wrapText="1"/>
      <protection locked="0"/>
    </xf>
    <xf numFmtId="0" fontId="2" fillId="0" borderId="9" xfId="1" applyFont="1" applyFill="1" applyBorder="1" applyAlignment="1" applyProtection="1">
      <alignment vertical="center" wrapText="1"/>
      <protection locked="0"/>
    </xf>
    <xf numFmtId="0" fontId="2" fillId="0" borderId="10" xfId="1" applyFont="1" applyFill="1" applyBorder="1" applyAlignment="1" applyProtection="1">
      <alignment vertical="center" wrapText="1"/>
      <protection locked="0"/>
    </xf>
    <xf numFmtId="1" fontId="2" fillId="0" borderId="2" xfId="1" quotePrefix="1" applyNumberFormat="1" applyFont="1" applyFill="1" applyBorder="1" applyAlignment="1" applyProtection="1">
      <alignment horizontal="center" vertical="center" wrapText="1"/>
      <protection locked="0"/>
    </xf>
    <xf numFmtId="1" fontId="2" fillId="0" borderId="2" xfId="1" quotePrefix="1" applyNumberFormat="1" applyFont="1" applyFill="1" applyBorder="1" applyAlignment="1" applyProtection="1">
      <alignment horizontal="center" vertical="center"/>
      <protection locked="0"/>
    </xf>
    <xf numFmtId="1" fontId="2" fillId="0" borderId="5" xfId="1" quotePrefix="1" applyNumberFormat="1" applyFont="1" applyFill="1" applyBorder="1" applyAlignment="1" applyProtection="1">
      <alignment horizontal="center" vertical="center"/>
      <protection locked="0"/>
    </xf>
    <xf numFmtId="1" fontId="2" fillId="0" borderId="8" xfId="1" quotePrefix="1" applyNumberFormat="1" applyFont="1" applyFill="1" applyBorder="1" applyAlignment="1" applyProtection="1">
      <alignment horizontal="center" vertical="center"/>
      <protection locked="0"/>
    </xf>
    <xf numFmtId="1" fontId="2" fillId="0" borderId="5" xfId="1" applyNumberFormat="1" applyFont="1" applyFill="1" applyBorder="1" applyAlignment="1" applyProtection="1">
      <alignment horizontal="center" vertical="center"/>
      <protection locked="0"/>
    </xf>
    <xf numFmtId="1" fontId="2" fillId="0" borderId="8" xfId="1" applyNumberFormat="1" applyFont="1" applyFill="1" applyBorder="1" applyAlignment="1" applyProtection="1">
      <alignment horizontal="center" vertical="center"/>
      <protection locked="0"/>
    </xf>
    <xf numFmtId="0" fontId="2" fillId="0" borderId="1" xfId="1" applyFont="1" applyFill="1" applyBorder="1" applyAlignment="1">
      <alignment horizontal="left" vertical="center"/>
    </xf>
    <xf numFmtId="1" fontId="2" fillId="0" borderId="1" xfId="1" applyNumberFormat="1" applyFont="1" applyFill="1" applyBorder="1" applyAlignment="1" applyProtection="1">
      <alignment horizontal="center" vertical="center" wrapText="1"/>
      <protection locked="0"/>
    </xf>
    <xf numFmtId="0" fontId="3" fillId="0" borderId="0" xfId="1" applyFont="1" applyFill="1" applyAlignment="1">
      <alignment horizontal="center"/>
    </xf>
    <xf numFmtId="0" fontId="2" fillId="6" borderId="105" xfId="1" applyFont="1" applyFill="1" applyBorder="1" applyAlignment="1" applyProtection="1">
      <alignment horizontal="center" vertical="center" textRotation="90" wrapText="1"/>
    </xf>
    <xf numFmtId="0" fontId="2" fillId="6" borderId="103" xfId="1" applyFont="1" applyFill="1" applyBorder="1" applyAlignment="1" applyProtection="1">
      <alignment horizontal="center" vertical="center" textRotation="90" wrapText="1"/>
    </xf>
    <xf numFmtId="49" fontId="2" fillId="0" borderId="13" xfId="1" applyNumberFormat="1" applyFont="1" applyFill="1" applyBorder="1" applyAlignment="1" applyProtection="1">
      <alignment horizontal="center" vertical="center"/>
      <protection locked="0"/>
    </xf>
    <xf numFmtId="49" fontId="2" fillId="0" borderId="49" xfId="1" applyNumberFormat="1" applyFont="1" applyFill="1" applyBorder="1" applyAlignment="1" applyProtection="1">
      <alignment horizontal="center" vertical="center"/>
      <protection locked="0"/>
    </xf>
  </cellXfs>
  <cellStyles count="6">
    <cellStyle name="Normal" xfId="0" builtinId="0"/>
    <cellStyle name="Normal 11" xfId="3"/>
    <cellStyle name="Normal 2" xfId="1"/>
    <cellStyle name="Normal 2 3" xfId="2"/>
    <cellStyle name="Normal 2 3 2" xfId="5"/>
    <cellStyle name="Normal 3 2 2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tabSelected="1" view="pageLayout" zoomScaleNormal="90" workbookViewId="0">
      <selection activeCell="Q14" sqref="Q14"/>
    </sheetView>
  </sheetViews>
  <sheetFormatPr defaultRowHeight="12" outlineLevelCol="1" x14ac:dyDescent="0.25"/>
  <cols>
    <col min="1" max="1" width="10.85546875" style="113" customWidth="1"/>
    <col min="2" max="2" width="28"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564</v>
      </c>
    </row>
    <row r="2" spans="1:17" x14ac:dyDescent="0.25">
      <c r="A2" s="513"/>
      <c r="B2" s="513"/>
      <c r="C2" s="513"/>
      <c r="D2" s="513"/>
      <c r="E2" s="513"/>
      <c r="F2" s="513"/>
      <c r="G2" s="513"/>
      <c r="H2" s="513"/>
      <c r="I2" s="513"/>
      <c r="J2" s="513"/>
      <c r="K2" s="513"/>
      <c r="L2" s="513"/>
      <c r="M2" s="513"/>
      <c r="N2" s="513"/>
      <c r="O2" s="513"/>
      <c r="P2" s="513"/>
    </row>
    <row r="3" spans="1:17" x14ac:dyDescent="0.25">
      <c r="A3" s="1224"/>
      <c r="B3" s="1225"/>
      <c r="C3" s="1225"/>
      <c r="D3" s="1225"/>
      <c r="E3" s="1225"/>
      <c r="F3" s="1225"/>
      <c r="G3" s="1225"/>
      <c r="H3" s="1225"/>
      <c r="I3" s="1225"/>
      <c r="J3" s="1225"/>
      <c r="K3" s="1225"/>
      <c r="L3" s="1225"/>
      <c r="M3" s="1225"/>
      <c r="N3" s="1225"/>
      <c r="O3" s="1225"/>
      <c r="P3" s="1226"/>
      <c r="Q3" s="118"/>
    </row>
    <row r="4" spans="1:17" ht="15.75" x14ac:dyDescent="0.25">
      <c r="A4" s="1227" t="s">
        <v>226</v>
      </c>
      <c r="B4" s="1228"/>
      <c r="C4" s="1228"/>
      <c r="D4" s="1228"/>
      <c r="E4" s="1228"/>
      <c r="F4" s="1228"/>
      <c r="G4" s="1228"/>
      <c r="H4" s="1228"/>
      <c r="I4" s="1228"/>
      <c r="J4" s="1228"/>
      <c r="K4" s="1228"/>
      <c r="L4" s="1228"/>
      <c r="M4" s="1228"/>
      <c r="N4" s="1228"/>
      <c r="O4" s="1228"/>
      <c r="P4" s="1229"/>
      <c r="Q4" s="118"/>
    </row>
    <row r="5" spans="1:17" x14ac:dyDescent="0.25">
      <c r="A5" s="123"/>
      <c r="B5" s="124"/>
      <c r="C5" s="514"/>
      <c r="D5" s="124"/>
      <c r="E5" s="124"/>
      <c r="F5" s="124"/>
      <c r="G5" s="124"/>
      <c r="H5" s="124"/>
      <c r="I5" s="124"/>
      <c r="J5" s="124"/>
      <c r="K5" s="124"/>
      <c r="L5" s="124"/>
      <c r="M5" s="124"/>
      <c r="N5" s="124"/>
      <c r="O5" s="515"/>
      <c r="P5" s="516"/>
      <c r="Q5" s="118"/>
    </row>
    <row r="6" spans="1:17" ht="12.75" x14ac:dyDescent="0.25">
      <c r="A6" s="121" t="s">
        <v>227</v>
      </c>
      <c r="B6" s="122"/>
      <c r="C6" s="1230" t="s">
        <v>228</v>
      </c>
      <c r="D6" s="1230"/>
      <c r="E6" s="1230"/>
      <c r="F6" s="1230"/>
      <c r="G6" s="1230"/>
      <c r="H6" s="1230"/>
      <c r="I6" s="1230"/>
      <c r="J6" s="1230"/>
      <c r="K6" s="1230"/>
      <c r="L6" s="1230"/>
      <c r="M6" s="1230"/>
      <c r="N6" s="1230"/>
      <c r="O6" s="1230"/>
      <c r="P6" s="1231"/>
      <c r="Q6" s="118"/>
    </row>
    <row r="7" spans="1:17" ht="12.75" x14ac:dyDescent="0.25">
      <c r="A7" s="121" t="s">
        <v>229</v>
      </c>
      <c r="B7" s="122"/>
      <c r="C7" s="1230" t="s">
        <v>230</v>
      </c>
      <c r="D7" s="1230"/>
      <c r="E7" s="1230"/>
      <c r="F7" s="1230"/>
      <c r="G7" s="1230"/>
      <c r="H7" s="1230"/>
      <c r="I7" s="1230"/>
      <c r="J7" s="1230"/>
      <c r="K7" s="1230"/>
      <c r="L7" s="1230"/>
      <c r="M7" s="1230"/>
      <c r="N7" s="1230"/>
      <c r="O7" s="1230"/>
      <c r="P7" s="1231"/>
      <c r="Q7" s="118"/>
    </row>
    <row r="8" spans="1:17" x14ac:dyDescent="0.25">
      <c r="A8" s="123" t="s">
        <v>231</v>
      </c>
      <c r="B8" s="124"/>
      <c r="C8" s="1222" t="s">
        <v>232</v>
      </c>
      <c r="D8" s="1222"/>
      <c r="E8" s="1222"/>
      <c r="F8" s="1222"/>
      <c r="G8" s="1222"/>
      <c r="H8" s="1222"/>
      <c r="I8" s="1222"/>
      <c r="J8" s="1222"/>
      <c r="K8" s="1222"/>
      <c r="L8" s="1222"/>
      <c r="M8" s="1222"/>
      <c r="N8" s="1222"/>
      <c r="O8" s="1222"/>
      <c r="P8" s="1223"/>
      <c r="Q8" s="118"/>
    </row>
    <row r="9" spans="1:17" x14ac:dyDescent="0.25">
      <c r="A9" s="123" t="s">
        <v>233</v>
      </c>
      <c r="B9" s="124"/>
      <c r="C9" s="1222" t="s">
        <v>565</v>
      </c>
      <c r="D9" s="1222"/>
      <c r="E9" s="1222"/>
      <c r="F9" s="1222"/>
      <c r="G9" s="1222"/>
      <c r="H9" s="1222"/>
      <c r="I9" s="1222"/>
      <c r="J9" s="1222"/>
      <c r="K9" s="1222"/>
      <c r="L9" s="1222"/>
      <c r="M9" s="1222"/>
      <c r="N9" s="1222"/>
      <c r="O9" s="1222"/>
      <c r="P9" s="1223"/>
      <c r="Q9" s="118"/>
    </row>
    <row r="10" spans="1:17" x14ac:dyDescent="0.25">
      <c r="A10" s="123" t="s">
        <v>234</v>
      </c>
      <c r="B10" s="124"/>
      <c r="C10" s="1230" t="s">
        <v>566</v>
      </c>
      <c r="D10" s="1230"/>
      <c r="E10" s="1230"/>
      <c r="F10" s="1230"/>
      <c r="G10" s="1230"/>
      <c r="H10" s="1230"/>
      <c r="I10" s="1230"/>
      <c r="J10" s="1230"/>
      <c r="K10" s="1230"/>
      <c r="L10" s="1230"/>
      <c r="M10" s="1230"/>
      <c r="N10" s="1230"/>
      <c r="O10" s="1230"/>
      <c r="P10" s="1231"/>
      <c r="Q10" s="118"/>
    </row>
    <row r="11" spans="1:17" x14ac:dyDescent="0.25">
      <c r="A11" s="123" t="s">
        <v>235</v>
      </c>
      <c r="B11" s="124"/>
      <c r="C11" s="1230"/>
      <c r="D11" s="1230"/>
      <c r="E11" s="1230"/>
      <c r="F11" s="1230"/>
      <c r="G11" s="1230"/>
      <c r="H11" s="1230"/>
      <c r="I11" s="1230"/>
      <c r="J11" s="1230"/>
      <c r="K11" s="1230"/>
      <c r="L11" s="1230"/>
      <c r="M11" s="1230"/>
      <c r="N11" s="1230"/>
      <c r="O11" s="1230"/>
      <c r="P11" s="1231"/>
      <c r="Q11" s="118"/>
    </row>
    <row r="12" spans="1:17" x14ac:dyDescent="0.25">
      <c r="A12" s="125" t="s">
        <v>236</v>
      </c>
      <c r="B12" s="124"/>
      <c r="C12" s="126"/>
      <c r="D12" s="126"/>
      <c r="E12" s="126"/>
      <c r="F12" s="126"/>
      <c r="G12" s="126"/>
      <c r="H12" s="126"/>
      <c r="I12" s="126"/>
      <c r="J12" s="126"/>
      <c r="K12" s="126"/>
      <c r="L12" s="126"/>
      <c r="M12" s="126"/>
      <c r="N12" s="126"/>
      <c r="O12" s="126"/>
      <c r="P12" s="484"/>
      <c r="Q12" s="118"/>
    </row>
    <row r="13" spans="1:17" x14ac:dyDescent="0.25">
      <c r="A13" s="123"/>
      <c r="B13" s="124" t="s">
        <v>237</v>
      </c>
      <c r="C13" s="1222" t="s">
        <v>567</v>
      </c>
      <c r="D13" s="1222"/>
      <c r="E13" s="1222"/>
      <c r="F13" s="1222"/>
      <c r="G13" s="1222"/>
      <c r="H13" s="1222"/>
      <c r="I13" s="1222"/>
      <c r="J13" s="1222"/>
      <c r="K13" s="1222"/>
      <c r="L13" s="1222"/>
      <c r="M13" s="1222"/>
      <c r="N13" s="1222"/>
      <c r="O13" s="1222"/>
      <c r="P13" s="1223"/>
      <c r="Q13" s="118"/>
    </row>
    <row r="14" spans="1:17" x14ac:dyDescent="0.25">
      <c r="A14" s="123"/>
      <c r="B14" s="124" t="s">
        <v>239</v>
      </c>
      <c r="C14" s="1222"/>
      <c r="D14" s="1222"/>
      <c r="E14" s="1222"/>
      <c r="F14" s="1222"/>
      <c r="G14" s="1222"/>
      <c r="H14" s="1222"/>
      <c r="I14" s="1222"/>
      <c r="J14" s="1222"/>
      <c r="K14" s="1222"/>
      <c r="L14" s="1222"/>
      <c r="M14" s="1222"/>
      <c r="N14" s="1222"/>
      <c r="O14" s="1222"/>
      <c r="P14" s="1223"/>
      <c r="Q14" s="118"/>
    </row>
    <row r="15" spans="1:17" x14ac:dyDescent="0.25">
      <c r="A15" s="123"/>
      <c r="B15" s="124" t="s">
        <v>240</v>
      </c>
      <c r="C15" s="1222"/>
      <c r="D15" s="1222"/>
      <c r="E15" s="1222"/>
      <c r="F15" s="1222"/>
      <c r="G15" s="1222"/>
      <c r="H15" s="1222"/>
      <c r="I15" s="1222"/>
      <c r="J15" s="1222"/>
      <c r="K15" s="1222"/>
      <c r="L15" s="1222"/>
      <c r="M15" s="1222"/>
      <c r="N15" s="1222"/>
      <c r="O15" s="1222"/>
      <c r="P15" s="1223"/>
      <c r="Q15" s="118"/>
    </row>
    <row r="16" spans="1:17" x14ac:dyDescent="0.25">
      <c r="A16" s="123"/>
      <c r="B16" s="124" t="s">
        <v>241</v>
      </c>
      <c r="C16" s="1222" t="s">
        <v>549</v>
      </c>
      <c r="D16" s="1222"/>
      <c r="E16" s="1222"/>
      <c r="F16" s="1222"/>
      <c r="G16" s="1222"/>
      <c r="H16" s="1222"/>
      <c r="I16" s="1222"/>
      <c r="J16" s="1222"/>
      <c r="K16" s="1222"/>
      <c r="L16" s="1222"/>
      <c r="M16" s="1222"/>
      <c r="N16" s="1222"/>
      <c r="O16" s="1222"/>
      <c r="P16" s="1223"/>
      <c r="Q16" s="118"/>
    </row>
    <row r="17" spans="1:17" x14ac:dyDescent="0.25">
      <c r="A17" s="123"/>
      <c r="B17" s="124" t="s">
        <v>242</v>
      </c>
      <c r="C17" s="1222"/>
      <c r="D17" s="1222"/>
      <c r="E17" s="1222"/>
      <c r="F17" s="1222"/>
      <c r="G17" s="1222"/>
      <c r="H17" s="1222"/>
      <c r="I17" s="1222"/>
      <c r="J17" s="1222"/>
      <c r="K17" s="1222"/>
      <c r="L17" s="1222"/>
      <c r="M17" s="1222"/>
      <c r="N17" s="1222"/>
      <c r="O17" s="1222"/>
      <c r="P17" s="1223"/>
      <c r="Q17" s="118"/>
    </row>
    <row r="18" spans="1:17" x14ac:dyDescent="0.25">
      <c r="A18" s="128"/>
      <c r="B18" s="129"/>
      <c r="C18" s="1234"/>
      <c r="D18" s="1234"/>
      <c r="E18" s="1234"/>
      <c r="F18" s="1234"/>
      <c r="G18" s="1234"/>
      <c r="H18" s="1234"/>
      <c r="I18" s="1234"/>
      <c r="J18" s="1234"/>
      <c r="K18" s="1234"/>
      <c r="L18" s="1234"/>
      <c r="M18" s="1234"/>
      <c r="N18" s="1234"/>
      <c r="O18" s="1234"/>
      <c r="P18" s="1235"/>
      <c r="Q18" s="118"/>
    </row>
    <row r="19" spans="1:17"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7"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17" s="131" customFormat="1" ht="70.5" customHeight="1" thickBot="1" x14ac:dyDescent="0.3">
      <c r="A21" s="1238"/>
      <c r="B21" s="1241"/>
      <c r="C21" s="1246"/>
      <c r="D21" s="1248"/>
      <c r="E21" s="1221"/>
      <c r="F21" s="1233"/>
      <c r="G21" s="1248"/>
      <c r="H21" s="1221"/>
      <c r="I21" s="1233"/>
      <c r="J21" s="1248"/>
      <c r="K21" s="1221"/>
      <c r="L21" s="1233"/>
      <c r="M21" s="1248"/>
      <c r="N21" s="1221"/>
      <c r="O21" s="1233"/>
      <c r="P21" s="1241"/>
    </row>
    <row r="22" spans="1:17" s="131" customFormat="1" ht="9" thickTop="1" x14ac:dyDescent="0.25">
      <c r="A22" s="132" t="s">
        <v>259</v>
      </c>
      <c r="B22" s="132">
        <v>2</v>
      </c>
      <c r="C22" s="132">
        <v>3</v>
      </c>
      <c r="D22" s="134">
        <v>4</v>
      </c>
      <c r="E22" s="135">
        <v>5</v>
      </c>
      <c r="F22" s="517">
        <v>6</v>
      </c>
      <c r="G22" s="134">
        <v>7</v>
      </c>
      <c r="H22" s="137">
        <v>8</v>
      </c>
      <c r="I22" s="136">
        <v>9</v>
      </c>
      <c r="J22" s="134">
        <v>10</v>
      </c>
      <c r="K22" s="138">
        <v>11</v>
      </c>
      <c r="L22" s="136">
        <v>12</v>
      </c>
      <c r="M22" s="138">
        <v>13</v>
      </c>
      <c r="N22" s="135">
        <v>14</v>
      </c>
      <c r="O22" s="136">
        <v>15</v>
      </c>
      <c r="P22" s="136">
        <v>16</v>
      </c>
    </row>
    <row r="23" spans="1:17" s="148" customFormat="1" x14ac:dyDescent="0.25">
      <c r="A23" s="139"/>
      <c r="B23" s="140" t="s">
        <v>260</v>
      </c>
      <c r="C23" s="308"/>
      <c r="D23" s="142"/>
      <c r="E23" s="143"/>
      <c r="F23" s="518"/>
      <c r="G23" s="142"/>
      <c r="H23" s="145"/>
      <c r="I23" s="144"/>
      <c r="J23" s="142"/>
      <c r="K23" s="146"/>
      <c r="L23" s="144"/>
      <c r="M23" s="146"/>
      <c r="N23" s="143"/>
      <c r="O23" s="144"/>
      <c r="P23" s="147"/>
    </row>
    <row r="24" spans="1:17" s="148" customFormat="1" ht="12.75" thickBot="1" x14ac:dyDescent="0.3">
      <c r="A24" s="149"/>
      <c r="B24" s="150" t="s">
        <v>261</v>
      </c>
      <c r="C24" s="455">
        <f>F24+I24+L24+O24</f>
        <v>858283</v>
      </c>
      <c r="D24" s="152">
        <f>SUM(D25,D28,D29,D45,D46)</f>
        <v>834240</v>
      </c>
      <c r="E24" s="153">
        <f>SUM(E25,E28,E29,E45,E46)</f>
        <v>3997</v>
      </c>
      <c r="F24" s="519">
        <f t="shared" ref="F24:F29" si="0">D24+E24</f>
        <v>838237</v>
      </c>
      <c r="G24" s="152">
        <f>SUM(G25,G28,G46)</f>
        <v>0</v>
      </c>
      <c r="H24" s="155">
        <f>SUM(H25,H28,H46)</f>
        <v>0</v>
      </c>
      <c r="I24" s="154">
        <f>G24+H24</f>
        <v>0</v>
      </c>
      <c r="J24" s="152">
        <f>SUM(J25,J30,J46)</f>
        <v>20046</v>
      </c>
      <c r="K24" s="155">
        <f>SUM(K25,K30,K46)</f>
        <v>0</v>
      </c>
      <c r="L24" s="154">
        <f>J24+K24</f>
        <v>20046</v>
      </c>
      <c r="M24" s="156">
        <f>SUM(M25,M48)</f>
        <v>0</v>
      </c>
      <c r="N24" s="153">
        <f>SUM(N25,N48)</f>
        <v>0</v>
      </c>
      <c r="O24" s="154">
        <f>M24+N24</f>
        <v>0</v>
      </c>
      <c r="P24" s="157"/>
    </row>
    <row r="25" spans="1:17" ht="12.75" hidden="1" thickTop="1" x14ac:dyDescent="0.25">
      <c r="A25" s="159"/>
      <c r="B25" s="160" t="s">
        <v>262</v>
      </c>
      <c r="C25" s="456">
        <f>F25+I25+L25+O25</f>
        <v>0</v>
      </c>
      <c r="D25" s="162">
        <f>SUM(D26:D27)</f>
        <v>0</v>
      </c>
      <c r="E25" s="163">
        <f>SUM(E26:E27)</f>
        <v>0</v>
      </c>
      <c r="F25" s="520">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row>
    <row r="26" spans="1:17" ht="12.75" hidden="1" thickTop="1" x14ac:dyDescent="0.25">
      <c r="A26" s="168"/>
      <c r="B26" s="169" t="s">
        <v>263</v>
      </c>
      <c r="C26" s="521">
        <f>F26+I26+L26+O26</f>
        <v>0</v>
      </c>
      <c r="D26" s="171"/>
      <c r="E26" s="172"/>
      <c r="F26" s="522">
        <f t="shared" si="0"/>
        <v>0</v>
      </c>
      <c r="G26" s="171"/>
      <c r="H26" s="174"/>
      <c r="I26" s="173">
        <f>G26+H26</f>
        <v>0</v>
      </c>
      <c r="J26" s="171"/>
      <c r="K26" s="174"/>
      <c r="L26" s="173">
        <f>J26+K26</f>
        <v>0</v>
      </c>
      <c r="M26" s="175"/>
      <c r="N26" s="172"/>
      <c r="O26" s="173">
        <f>M26+N26</f>
        <v>0</v>
      </c>
      <c r="P26" s="176"/>
    </row>
    <row r="27" spans="1:17" ht="12.75" hidden="1" thickTop="1" x14ac:dyDescent="0.25">
      <c r="A27" s="177"/>
      <c r="B27" s="178" t="s">
        <v>264</v>
      </c>
      <c r="C27" s="457">
        <f>F27+I27+L27+O27</f>
        <v>0</v>
      </c>
      <c r="D27" s="180"/>
      <c r="E27" s="181"/>
      <c r="F27" s="523">
        <f t="shared" si="0"/>
        <v>0</v>
      </c>
      <c r="G27" s="180"/>
      <c r="H27" s="183"/>
      <c r="I27" s="182">
        <f>G27+H27</f>
        <v>0</v>
      </c>
      <c r="J27" s="180">
        <f>11641-11641</f>
        <v>0</v>
      </c>
      <c r="K27" s="183"/>
      <c r="L27" s="182">
        <f>J27+K27</f>
        <v>0</v>
      </c>
      <c r="M27" s="184"/>
      <c r="N27" s="181"/>
      <c r="O27" s="182">
        <f>M27+N27</f>
        <v>0</v>
      </c>
      <c r="P27" s="185"/>
    </row>
    <row r="28" spans="1:17" s="148" customFormat="1" ht="25.5" thickTop="1" thickBot="1" x14ac:dyDescent="0.3">
      <c r="A28" s="186">
        <v>19300</v>
      </c>
      <c r="B28" s="186" t="s">
        <v>265</v>
      </c>
      <c r="C28" s="458">
        <f>SUM(F28,I28)</f>
        <v>838237</v>
      </c>
      <c r="D28" s="188">
        <f>D54</f>
        <v>834240</v>
      </c>
      <c r="E28" s="189">
        <f>3897+100</f>
        <v>3997</v>
      </c>
      <c r="F28" s="524">
        <f t="shared" si="0"/>
        <v>838237</v>
      </c>
      <c r="G28" s="188"/>
      <c r="H28" s="191"/>
      <c r="I28" s="190">
        <f>G28+H28</f>
        <v>0</v>
      </c>
      <c r="J28" s="192" t="s">
        <v>266</v>
      </c>
      <c r="K28" s="193" t="s">
        <v>266</v>
      </c>
      <c r="L28" s="194" t="s">
        <v>266</v>
      </c>
      <c r="M28" s="195" t="s">
        <v>266</v>
      </c>
      <c r="N28" s="196" t="s">
        <v>266</v>
      </c>
      <c r="O28" s="194" t="s">
        <v>266</v>
      </c>
      <c r="P28" s="197"/>
    </row>
    <row r="29" spans="1:17" s="148" customFormat="1" ht="31.5" hidden="1" customHeight="1" thickTop="1" x14ac:dyDescent="0.25">
      <c r="A29" s="198"/>
      <c r="B29" s="198" t="s">
        <v>267</v>
      </c>
      <c r="C29" s="459">
        <f>F29</f>
        <v>0</v>
      </c>
      <c r="D29" s="200"/>
      <c r="E29" s="201"/>
      <c r="F29" s="525">
        <f t="shared" si="0"/>
        <v>0</v>
      </c>
      <c r="G29" s="203" t="s">
        <v>266</v>
      </c>
      <c r="H29" s="204" t="s">
        <v>266</v>
      </c>
      <c r="I29" s="205" t="s">
        <v>266</v>
      </c>
      <c r="J29" s="203" t="s">
        <v>266</v>
      </c>
      <c r="K29" s="204" t="s">
        <v>266</v>
      </c>
      <c r="L29" s="205" t="s">
        <v>266</v>
      </c>
      <c r="M29" s="206" t="s">
        <v>266</v>
      </c>
      <c r="N29" s="207" t="s">
        <v>266</v>
      </c>
      <c r="O29" s="205" t="s">
        <v>266</v>
      </c>
      <c r="P29" s="208"/>
    </row>
    <row r="30" spans="1:17" s="148" customFormat="1" ht="36.75" thickTop="1" x14ac:dyDescent="0.25">
      <c r="A30" s="198">
        <v>21300</v>
      </c>
      <c r="B30" s="198" t="s">
        <v>268</v>
      </c>
      <c r="C30" s="459">
        <f t="shared" ref="C30:C44" si="1">L30</f>
        <v>20046</v>
      </c>
      <c r="D30" s="203" t="s">
        <v>266</v>
      </c>
      <c r="E30" s="207" t="s">
        <v>266</v>
      </c>
      <c r="F30" s="526" t="s">
        <v>266</v>
      </c>
      <c r="G30" s="203" t="s">
        <v>266</v>
      </c>
      <c r="H30" s="204" t="s">
        <v>266</v>
      </c>
      <c r="I30" s="205" t="s">
        <v>266</v>
      </c>
      <c r="J30" s="209">
        <f>SUM(J31,J35,J37,J40)</f>
        <v>20046</v>
      </c>
      <c r="K30" s="210">
        <f>SUM(K31,K35,K37,K40)</f>
        <v>0</v>
      </c>
      <c r="L30" s="211">
        <f t="shared" ref="L30:L44" si="2">J30+K30</f>
        <v>20046</v>
      </c>
      <c r="M30" s="206" t="s">
        <v>266</v>
      </c>
      <c r="N30" s="207" t="s">
        <v>266</v>
      </c>
      <c r="O30" s="205" t="s">
        <v>266</v>
      </c>
      <c r="P30" s="208"/>
    </row>
    <row r="31" spans="1:17" s="148" customFormat="1" ht="24" hidden="1" x14ac:dyDescent="0.25">
      <c r="A31" s="212">
        <v>21350</v>
      </c>
      <c r="B31" s="198" t="s">
        <v>269</v>
      </c>
      <c r="C31" s="459">
        <f t="shared" si="1"/>
        <v>0</v>
      </c>
      <c r="D31" s="203" t="s">
        <v>266</v>
      </c>
      <c r="E31" s="207" t="s">
        <v>266</v>
      </c>
      <c r="F31" s="526" t="s">
        <v>266</v>
      </c>
      <c r="G31" s="203" t="s">
        <v>266</v>
      </c>
      <c r="H31" s="204" t="s">
        <v>266</v>
      </c>
      <c r="I31" s="205" t="s">
        <v>266</v>
      </c>
      <c r="J31" s="209">
        <f>SUM(J32:J34)</f>
        <v>0</v>
      </c>
      <c r="K31" s="210">
        <f>SUM(K32:K34)</f>
        <v>0</v>
      </c>
      <c r="L31" s="211">
        <f t="shared" si="2"/>
        <v>0</v>
      </c>
      <c r="M31" s="206" t="s">
        <v>266</v>
      </c>
      <c r="N31" s="207" t="s">
        <v>266</v>
      </c>
      <c r="O31" s="205" t="s">
        <v>266</v>
      </c>
      <c r="P31" s="208"/>
    </row>
    <row r="32" spans="1:17" hidden="1" x14ac:dyDescent="0.25">
      <c r="A32" s="168">
        <v>21351</v>
      </c>
      <c r="B32" s="213" t="s">
        <v>270</v>
      </c>
      <c r="C32" s="466">
        <f t="shared" si="1"/>
        <v>0</v>
      </c>
      <c r="D32" s="215" t="s">
        <v>266</v>
      </c>
      <c r="E32" s="216" t="s">
        <v>266</v>
      </c>
      <c r="F32" s="527" t="s">
        <v>266</v>
      </c>
      <c r="G32" s="215" t="s">
        <v>266</v>
      </c>
      <c r="H32" s="218" t="s">
        <v>266</v>
      </c>
      <c r="I32" s="217" t="s">
        <v>266</v>
      </c>
      <c r="J32" s="219"/>
      <c r="K32" s="220"/>
      <c r="L32" s="221">
        <f t="shared" si="2"/>
        <v>0</v>
      </c>
      <c r="M32" s="222" t="s">
        <v>266</v>
      </c>
      <c r="N32" s="216" t="s">
        <v>266</v>
      </c>
      <c r="O32" s="217" t="s">
        <v>266</v>
      </c>
      <c r="P32" s="176"/>
    </row>
    <row r="33" spans="1:16" hidden="1" x14ac:dyDescent="0.25">
      <c r="A33" s="177">
        <v>21352</v>
      </c>
      <c r="B33" s="223" t="s">
        <v>271</v>
      </c>
      <c r="C33" s="359">
        <f t="shared" si="1"/>
        <v>0</v>
      </c>
      <c r="D33" s="225" t="s">
        <v>266</v>
      </c>
      <c r="E33" s="226" t="s">
        <v>266</v>
      </c>
      <c r="F33" s="528" t="s">
        <v>266</v>
      </c>
      <c r="G33" s="225" t="s">
        <v>266</v>
      </c>
      <c r="H33" s="228" t="s">
        <v>266</v>
      </c>
      <c r="I33" s="227" t="s">
        <v>266</v>
      </c>
      <c r="J33" s="229"/>
      <c r="K33" s="230"/>
      <c r="L33" s="231">
        <f t="shared" si="2"/>
        <v>0</v>
      </c>
      <c r="M33" s="232" t="s">
        <v>266</v>
      </c>
      <c r="N33" s="226" t="s">
        <v>266</v>
      </c>
      <c r="O33" s="227" t="s">
        <v>266</v>
      </c>
      <c r="P33" s="185"/>
    </row>
    <row r="34" spans="1:16" ht="24" hidden="1" x14ac:dyDescent="0.25">
      <c r="A34" s="177">
        <v>21359</v>
      </c>
      <c r="B34" s="223" t="s">
        <v>272</v>
      </c>
      <c r="C34" s="359">
        <f t="shared" si="1"/>
        <v>0</v>
      </c>
      <c r="D34" s="225" t="s">
        <v>266</v>
      </c>
      <c r="E34" s="226" t="s">
        <v>266</v>
      </c>
      <c r="F34" s="528" t="s">
        <v>266</v>
      </c>
      <c r="G34" s="225" t="s">
        <v>266</v>
      </c>
      <c r="H34" s="228" t="s">
        <v>266</v>
      </c>
      <c r="I34" s="227" t="s">
        <v>266</v>
      </c>
      <c r="J34" s="229"/>
      <c r="K34" s="230"/>
      <c r="L34" s="231">
        <f t="shared" si="2"/>
        <v>0</v>
      </c>
      <c r="M34" s="232" t="s">
        <v>266</v>
      </c>
      <c r="N34" s="226" t="s">
        <v>266</v>
      </c>
      <c r="O34" s="227" t="s">
        <v>266</v>
      </c>
      <c r="P34" s="185"/>
    </row>
    <row r="35" spans="1:16" s="148" customFormat="1" ht="36" hidden="1" x14ac:dyDescent="0.25">
      <c r="A35" s="212">
        <v>21370</v>
      </c>
      <c r="B35" s="198" t="s">
        <v>273</v>
      </c>
      <c r="C35" s="459">
        <f t="shared" si="1"/>
        <v>0</v>
      </c>
      <c r="D35" s="203" t="s">
        <v>266</v>
      </c>
      <c r="E35" s="207" t="s">
        <v>266</v>
      </c>
      <c r="F35" s="526" t="s">
        <v>266</v>
      </c>
      <c r="G35" s="203" t="s">
        <v>266</v>
      </c>
      <c r="H35" s="204" t="s">
        <v>266</v>
      </c>
      <c r="I35" s="205" t="s">
        <v>266</v>
      </c>
      <c r="J35" s="209">
        <f>SUM(J36)</f>
        <v>0</v>
      </c>
      <c r="K35" s="210">
        <f>SUM(K36)</f>
        <v>0</v>
      </c>
      <c r="L35" s="211">
        <f t="shared" si="2"/>
        <v>0</v>
      </c>
      <c r="M35" s="206" t="s">
        <v>266</v>
      </c>
      <c r="N35" s="207" t="s">
        <v>266</v>
      </c>
      <c r="O35" s="205" t="s">
        <v>266</v>
      </c>
      <c r="P35" s="208"/>
    </row>
    <row r="36" spans="1:16" ht="36" hidden="1" x14ac:dyDescent="0.25">
      <c r="A36" s="233">
        <v>21379</v>
      </c>
      <c r="B36" s="234" t="s">
        <v>274</v>
      </c>
      <c r="C36" s="408">
        <f t="shared" si="1"/>
        <v>0</v>
      </c>
      <c r="D36" s="236" t="s">
        <v>266</v>
      </c>
      <c r="E36" s="237" t="s">
        <v>266</v>
      </c>
      <c r="F36" s="529" t="s">
        <v>266</v>
      </c>
      <c r="G36" s="236" t="s">
        <v>266</v>
      </c>
      <c r="H36" s="239" t="s">
        <v>266</v>
      </c>
      <c r="I36" s="238" t="s">
        <v>266</v>
      </c>
      <c r="J36" s="240"/>
      <c r="K36" s="241"/>
      <c r="L36" s="242">
        <f t="shared" si="2"/>
        <v>0</v>
      </c>
      <c r="M36" s="243" t="s">
        <v>266</v>
      </c>
      <c r="N36" s="237" t="s">
        <v>266</v>
      </c>
      <c r="O36" s="238" t="s">
        <v>266</v>
      </c>
      <c r="P36" s="244"/>
    </row>
    <row r="37" spans="1:16" s="148" customFormat="1" hidden="1" x14ac:dyDescent="0.25">
      <c r="A37" s="212">
        <v>21380</v>
      </c>
      <c r="B37" s="198" t="s">
        <v>275</v>
      </c>
      <c r="C37" s="459">
        <f t="shared" si="1"/>
        <v>0</v>
      </c>
      <c r="D37" s="203" t="s">
        <v>266</v>
      </c>
      <c r="E37" s="207" t="s">
        <v>266</v>
      </c>
      <c r="F37" s="526" t="s">
        <v>266</v>
      </c>
      <c r="G37" s="203" t="s">
        <v>266</v>
      </c>
      <c r="H37" s="204" t="s">
        <v>266</v>
      </c>
      <c r="I37" s="205" t="s">
        <v>266</v>
      </c>
      <c r="J37" s="209">
        <f>SUM(J38:J39)</f>
        <v>0</v>
      </c>
      <c r="K37" s="210">
        <f>SUM(K38:K39)</f>
        <v>0</v>
      </c>
      <c r="L37" s="211">
        <f t="shared" si="2"/>
        <v>0</v>
      </c>
      <c r="M37" s="206" t="s">
        <v>266</v>
      </c>
      <c r="N37" s="207" t="s">
        <v>266</v>
      </c>
      <c r="O37" s="205" t="s">
        <v>266</v>
      </c>
      <c r="P37" s="208"/>
    </row>
    <row r="38" spans="1:16" hidden="1" x14ac:dyDescent="0.25">
      <c r="A38" s="169">
        <v>21381</v>
      </c>
      <c r="B38" s="213" t="s">
        <v>276</v>
      </c>
      <c r="C38" s="466">
        <f t="shared" si="1"/>
        <v>0</v>
      </c>
      <c r="D38" s="215" t="s">
        <v>266</v>
      </c>
      <c r="E38" s="216" t="s">
        <v>266</v>
      </c>
      <c r="F38" s="527" t="s">
        <v>266</v>
      </c>
      <c r="G38" s="215" t="s">
        <v>266</v>
      </c>
      <c r="H38" s="218" t="s">
        <v>266</v>
      </c>
      <c r="I38" s="217" t="s">
        <v>266</v>
      </c>
      <c r="J38" s="219"/>
      <c r="K38" s="220"/>
      <c r="L38" s="221">
        <f t="shared" si="2"/>
        <v>0</v>
      </c>
      <c r="M38" s="222" t="s">
        <v>266</v>
      </c>
      <c r="N38" s="216" t="s">
        <v>266</v>
      </c>
      <c r="O38" s="217" t="s">
        <v>266</v>
      </c>
      <c r="P38" s="176"/>
    </row>
    <row r="39" spans="1:16" ht="24" hidden="1" x14ac:dyDescent="0.25">
      <c r="A39" s="178">
        <v>21383</v>
      </c>
      <c r="B39" s="223" t="s">
        <v>277</v>
      </c>
      <c r="C39" s="359">
        <f t="shared" si="1"/>
        <v>0</v>
      </c>
      <c r="D39" s="225" t="s">
        <v>266</v>
      </c>
      <c r="E39" s="226" t="s">
        <v>266</v>
      </c>
      <c r="F39" s="528" t="s">
        <v>266</v>
      </c>
      <c r="G39" s="225" t="s">
        <v>266</v>
      </c>
      <c r="H39" s="228" t="s">
        <v>266</v>
      </c>
      <c r="I39" s="227" t="s">
        <v>266</v>
      </c>
      <c r="J39" s="229"/>
      <c r="K39" s="230"/>
      <c r="L39" s="231">
        <f t="shared" si="2"/>
        <v>0</v>
      </c>
      <c r="M39" s="232" t="s">
        <v>266</v>
      </c>
      <c r="N39" s="226" t="s">
        <v>266</v>
      </c>
      <c r="O39" s="227" t="s">
        <v>266</v>
      </c>
      <c r="P39" s="185"/>
    </row>
    <row r="40" spans="1:16" s="148" customFormat="1" ht="24" x14ac:dyDescent="0.25">
      <c r="A40" s="212">
        <v>21390</v>
      </c>
      <c r="B40" s="198" t="s">
        <v>278</v>
      </c>
      <c r="C40" s="459">
        <f t="shared" si="1"/>
        <v>20046</v>
      </c>
      <c r="D40" s="203" t="s">
        <v>266</v>
      </c>
      <c r="E40" s="207" t="s">
        <v>266</v>
      </c>
      <c r="F40" s="526" t="s">
        <v>266</v>
      </c>
      <c r="G40" s="203" t="s">
        <v>266</v>
      </c>
      <c r="H40" s="204" t="s">
        <v>266</v>
      </c>
      <c r="I40" s="205" t="s">
        <v>266</v>
      </c>
      <c r="J40" s="209">
        <f>SUM(J41:J44)</f>
        <v>20046</v>
      </c>
      <c r="K40" s="210">
        <f>SUM(K41:K44)</f>
        <v>0</v>
      </c>
      <c r="L40" s="211">
        <f t="shared" si="2"/>
        <v>20046</v>
      </c>
      <c r="M40" s="206" t="s">
        <v>266</v>
      </c>
      <c r="N40" s="207" t="s">
        <v>266</v>
      </c>
      <c r="O40" s="205" t="s">
        <v>266</v>
      </c>
      <c r="P40" s="208"/>
    </row>
    <row r="41" spans="1:16" ht="24" hidden="1" x14ac:dyDescent="0.25">
      <c r="A41" s="169">
        <v>21391</v>
      </c>
      <c r="B41" s="213" t="s">
        <v>279</v>
      </c>
      <c r="C41" s="466">
        <f t="shared" si="1"/>
        <v>0</v>
      </c>
      <c r="D41" s="215" t="s">
        <v>266</v>
      </c>
      <c r="E41" s="216" t="s">
        <v>266</v>
      </c>
      <c r="F41" s="527" t="s">
        <v>266</v>
      </c>
      <c r="G41" s="215" t="s">
        <v>266</v>
      </c>
      <c r="H41" s="218" t="s">
        <v>266</v>
      </c>
      <c r="I41" s="217" t="s">
        <v>266</v>
      </c>
      <c r="J41" s="219"/>
      <c r="K41" s="220"/>
      <c r="L41" s="221">
        <f t="shared" si="2"/>
        <v>0</v>
      </c>
      <c r="M41" s="222" t="s">
        <v>266</v>
      </c>
      <c r="N41" s="216" t="s">
        <v>266</v>
      </c>
      <c r="O41" s="217" t="s">
        <v>266</v>
      </c>
      <c r="P41" s="176"/>
    </row>
    <row r="42" spans="1:16" hidden="1" x14ac:dyDescent="0.25">
      <c r="A42" s="178">
        <v>21393</v>
      </c>
      <c r="B42" s="223" t="s">
        <v>280</v>
      </c>
      <c r="C42" s="359">
        <f t="shared" si="1"/>
        <v>0</v>
      </c>
      <c r="D42" s="225" t="s">
        <v>266</v>
      </c>
      <c r="E42" s="226" t="s">
        <v>266</v>
      </c>
      <c r="F42" s="528" t="s">
        <v>266</v>
      </c>
      <c r="G42" s="225" t="s">
        <v>266</v>
      </c>
      <c r="H42" s="228" t="s">
        <v>266</v>
      </c>
      <c r="I42" s="227" t="s">
        <v>266</v>
      </c>
      <c r="J42" s="229"/>
      <c r="K42" s="230"/>
      <c r="L42" s="231">
        <f t="shared" si="2"/>
        <v>0</v>
      </c>
      <c r="M42" s="232" t="s">
        <v>266</v>
      </c>
      <c r="N42" s="226" t="s">
        <v>266</v>
      </c>
      <c r="O42" s="227" t="s">
        <v>266</v>
      </c>
      <c r="P42" s="185"/>
    </row>
    <row r="43" spans="1:16" hidden="1" x14ac:dyDescent="0.25">
      <c r="A43" s="178">
        <v>21395</v>
      </c>
      <c r="B43" s="223" t="s">
        <v>281</v>
      </c>
      <c r="C43" s="359">
        <f t="shared" si="1"/>
        <v>0</v>
      </c>
      <c r="D43" s="225" t="s">
        <v>266</v>
      </c>
      <c r="E43" s="226" t="s">
        <v>266</v>
      </c>
      <c r="F43" s="528" t="s">
        <v>266</v>
      </c>
      <c r="G43" s="225" t="s">
        <v>266</v>
      </c>
      <c r="H43" s="228" t="s">
        <v>266</v>
      </c>
      <c r="I43" s="227" t="s">
        <v>266</v>
      </c>
      <c r="J43" s="229"/>
      <c r="K43" s="230"/>
      <c r="L43" s="231">
        <f t="shared" si="2"/>
        <v>0</v>
      </c>
      <c r="M43" s="232" t="s">
        <v>266</v>
      </c>
      <c r="N43" s="226" t="s">
        <v>266</v>
      </c>
      <c r="O43" s="227" t="s">
        <v>266</v>
      </c>
      <c r="P43" s="185"/>
    </row>
    <row r="44" spans="1:16" ht="24" x14ac:dyDescent="0.25">
      <c r="A44" s="178">
        <v>21399</v>
      </c>
      <c r="B44" s="223" t="s">
        <v>282</v>
      </c>
      <c r="C44" s="359">
        <f t="shared" si="1"/>
        <v>20046</v>
      </c>
      <c r="D44" s="225" t="s">
        <v>266</v>
      </c>
      <c r="E44" s="226" t="s">
        <v>266</v>
      </c>
      <c r="F44" s="528" t="s">
        <v>266</v>
      </c>
      <c r="G44" s="225" t="s">
        <v>266</v>
      </c>
      <c r="H44" s="228" t="s">
        <v>266</v>
      </c>
      <c r="I44" s="227" t="s">
        <v>266</v>
      </c>
      <c r="J44" s="229">
        <f>18870+1176</f>
        <v>20046</v>
      </c>
      <c r="K44" s="230"/>
      <c r="L44" s="231">
        <f t="shared" si="2"/>
        <v>20046</v>
      </c>
      <c r="M44" s="232" t="s">
        <v>266</v>
      </c>
      <c r="N44" s="226" t="s">
        <v>266</v>
      </c>
      <c r="O44" s="227" t="s">
        <v>266</v>
      </c>
      <c r="P44" s="185"/>
    </row>
    <row r="45" spans="1:16" s="148" customFormat="1" ht="34.5" hidden="1" customHeight="1" x14ac:dyDescent="0.25">
      <c r="A45" s="212">
        <v>21420</v>
      </c>
      <c r="B45" s="198" t="s">
        <v>283</v>
      </c>
      <c r="C45" s="530">
        <f>F45</f>
        <v>0</v>
      </c>
      <c r="D45" s="246"/>
      <c r="E45" s="247"/>
      <c r="F45" s="525">
        <f>D45+E45</f>
        <v>0</v>
      </c>
      <c r="G45" s="203" t="s">
        <v>266</v>
      </c>
      <c r="H45" s="204" t="s">
        <v>266</v>
      </c>
      <c r="I45" s="205" t="s">
        <v>266</v>
      </c>
      <c r="J45" s="203" t="s">
        <v>266</v>
      </c>
      <c r="K45" s="204" t="s">
        <v>266</v>
      </c>
      <c r="L45" s="205" t="s">
        <v>266</v>
      </c>
      <c r="M45" s="206" t="s">
        <v>266</v>
      </c>
      <c r="N45" s="207" t="s">
        <v>266</v>
      </c>
      <c r="O45" s="205" t="s">
        <v>266</v>
      </c>
      <c r="P45" s="208"/>
    </row>
    <row r="46" spans="1:16" s="148" customFormat="1" ht="24" hidden="1" x14ac:dyDescent="0.25">
      <c r="A46" s="248">
        <v>21490</v>
      </c>
      <c r="B46" s="249" t="s">
        <v>284</v>
      </c>
      <c r="C46" s="530">
        <f>F46+I46+L46</f>
        <v>0</v>
      </c>
      <c r="D46" s="250">
        <f>D47</f>
        <v>0</v>
      </c>
      <c r="E46" s="251">
        <f>E47</f>
        <v>0</v>
      </c>
      <c r="F46" s="531">
        <f>D46+E46</f>
        <v>0</v>
      </c>
      <c r="G46" s="250">
        <f>G47</f>
        <v>0</v>
      </c>
      <c r="H46" s="253">
        <f t="shared" ref="H46:K46" si="3">H47</f>
        <v>0</v>
      </c>
      <c r="I46" s="252">
        <f>G46+H46</f>
        <v>0</v>
      </c>
      <c r="J46" s="250">
        <f>J47</f>
        <v>0</v>
      </c>
      <c r="K46" s="253">
        <f t="shared" si="3"/>
        <v>0</v>
      </c>
      <c r="L46" s="252">
        <f>J46+K46</f>
        <v>0</v>
      </c>
      <c r="M46" s="206" t="s">
        <v>266</v>
      </c>
      <c r="N46" s="207" t="s">
        <v>266</v>
      </c>
      <c r="O46" s="205" t="s">
        <v>266</v>
      </c>
      <c r="P46" s="208"/>
    </row>
    <row r="47" spans="1:16" s="148" customFormat="1" ht="24" hidden="1" x14ac:dyDescent="0.25">
      <c r="A47" s="178">
        <v>21499</v>
      </c>
      <c r="B47" s="223" t="s">
        <v>285</v>
      </c>
      <c r="C47" s="532">
        <f>F47+I47+L47</f>
        <v>0</v>
      </c>
      <c r="D47" s="171"/>
      <c r="E47" s="172"/>
      <c r="F47" s="522">
        <f>D47+E47</f>
        <v>0</v>
      </c>
      <c r="G47" s="255"/>
      <c r="H47" s="174"/>
      <c r="I47" s="173">
        <f>G47+H47</f>
        <v>0</v>
      </c>
      <c r="J47" s="171"/>
      <c r="K47" s="174"/>
      <c r="L47" s="173">
        <f>J47+K47</f>
        <v>0</v>
      </c>
      <c r="M47" s="243" t="s">
        <v>266</v>
      </c>
      <c r="N47" s="237" t="s">
        <v>266</v>
      </c>
      <c r="O47" s="238" t="s">
        <v>266</v>
      </c>
      <c r="P47" s="244"/>
    </row>
    <row r="48" spans="1:16" ht="24" hidden="1" x14ac:dyDescent="0.25">
      <c r="A48" s="256">
        <v>23000</v>
      </c>
      <c r="B48" s="257" t="s">
        <v>286</v>
      </c>
      <c r="C48" s="530">
        <f>O48</f>
        <v>0</v>
      </c>
      <c r="D48" s="258" t="s">
        <v>266</v>
      </c>
      <c r="E48" s="259" t="s">
        <v>266</v>
      </c>
      <c r="F48" s="533" t="s">
        <v>266</v>
      </c>
      <c r="G48" s="258" t="s">
        <v>266</v>
      </c>
      <c r="H48" s="261" t="s">
        <v>266</v>
      </c>
      <c r="I48" s="260" t="s">
        <v>266</v>
      </c>
      <c r="J48" s="258" t="s">
        <v>266</v>
      </c>
      <c r="K48" s="261" t="s">
        <v>266</v>
      </c>
      <c r="L48" s="260" t="s">
        <v>266</v>
      </c>
      <c r="M48" s="262">
        <f>SUM(M49:M50)</f>
        <v>0</v>
      </c>
      <c r="N48" s="263">
        <f>SUM(N49:N50)</f>
        <v>0</v>
      </c>
      <c r="O48" s="202">
        <f>M48+N48</f>
        <v>0</v>
      </c>
      <c r="P48" s="208"/>
    </row>
    <row r="49" spans="1:16" ht="24" hidden="1" x14ac:dyDescent="0.25">
      <c r="A49" s="264">
        <v>23410</v>
      </c>
      <c r="B49" s="265" t="s">
        <v>287</v>
      </c>
      <c r="C49" s="498">
        <f>O49</f>
        <v>0</v>
      </c>
      <c r="D49" s="267" t="s">
        <v>266</v>
      </c>
      <c r="E49" s="268" t="s">
        <v>266</v>
      </c>
      <c r="F49" s="534" t="s">
        <v>266</v>
      </c>
      <c r="G49" s="267" t="s">
        <v>266</v>
      </c>
      <c r="H49" s="270" t="s">
        <v>266</v>
      </c>
      <c r="I49" s="269" t="s">
        <v>266</v>
      </c>
      <c r="J49" s="267" t="s">
        <v>266</v>
      </c>
      <c r="K49" s="270" t="s">
        <v>266</v>
      </c>
      <c r="L49" s="269" t="s">
        <v>266</v>
      </c>
      <c r="M49" s="271"/>
      <c r="N49" s="272"/>
      <c r="O49" s="273">
        <f>M49+N49</f>
        <v>0</v>
      </c>
      <c r="P49" s="274"/>
    </row>
    <row r="50" spans="1:16" ht="24" hidden="1" x14ac:dyDescent="0.25">
      <c r="A50" s="264">
        <v>23510</v>
      </c>
      <c r="B50" s="265" t="s">
        <v>288</v>
      </c>
      <c r="C50" s="498">
        <f>O50</f>
        <v>0</v>
      </c>
      <c r="D50" s="267" t="s">
        <v>266</v>
      </c>
      <c r="E50" s="268" t="s">
        <v>266</v>
      </c>
      <c r="F50" s="534" t="s">
        <v>266</v>
      </c>
      <c r="G50" s="267" t="s">
        <v>266</v>
      </c>
      <c r="H50" s="270" t="s">
        <v>266</v>
      </c>
      <c r="I50" s="269" t="s">
        <v>266</v>
      </c>
      <c r="J50" s="267" t="s">
        <v>266</v>
      </c>
      <c r="K50" s="270" t="s">
        <v>266</v>
      </c>
      <c r="L50" s="269" t="s">
        <v>266</v>
      </c>
      <c r="M50" s="271"/>
      <c r="N50" s="272"/>
      <c r="O50" s="273">
        <f>M50+N50</f>
        <v>0</v>
      </c>
      <c r="P50" s="274"/>
    </row>
    <row r="51" spans="1:16" x14ac:dyDescent="0.25">
      <c r="A51" s="275"/>
      <c r="B51" s="265"/>
      <c r="C51" s="460"/>
      <c r="D51" s="277"/>
      <c r="E51" s="278"/>
      <c r="F51" s="535"/>
      <c r="G51" s="277"/>
      <c r="H51" s="279"/>
      <c r="I51" s="269"/>
      <c r="J51" s="280"/>
      <c r="K51" s="281"/>
      <c r="L51" s="273"/>
      <c r="M51" s="271"/>
      <c r="N51" s="272"/>
      <c r="O51" s="273"/>
      <c r="P51" s="274"/>
    </row>
    <row r="52" spans="1:16" s="148" customFormat="1" x14ac:dyDescent="0.25">
      <c r="A52" s="282"/>
      <c r="B52" s="283" t="s">
        <v>289</v>
      </c>
      <c r="C52" s="461"/>
      <c r="D52" s="285"/>
      <c r="E52" s="286"/>
      <c r="F52" s="536"/>
      <c r="G52" s="285"/>
      <c r="H52" s="288"/>
      <c r="I52" s="289"/>
      <c r="J52" s="285"/>
      <c r="K52" s="288"/>
      <c r="L52" s="289"/>
      <c r="M52" s="290"/>
      <c r="N52" s="286"/>
      <c r="O52" s="289"/>
      <c r="P52" s="291"/>
    </row>
    <row r="53" spans="1:16" s="148" customFormat="1" ht="12.75" thickBot="1" x14ac:dyDescent="0.3">
      <c r="A53" s="292"/>
      <c r="B53" s="149" t="s">
        <v>290</v>
      </c>
      <c r="C53" s="462">
        <f t="shared" ref="C53:C116" si="4">F53+I53+L53+O53</f>
        <v>858283</v>
      </c>
      <c r="D53" s="294">
        <f>SUM(D54,D284)</f>
        <v>834240</v>
      </c>
      <c r="E53" s="295">
        <f>SUM(E54,E284)</f>
        <v>3997</v>
      </c>
      <c r="F53" s="537">
        <f t="shared" ref="F53:F117" si="5">D53+E53</f>
        <v>838237</v>
      </c>
      <c r="G53" s="294">
        <f>SUM(G54,G284)</f>
        <v>0</v>
      </c>
      <c r="H53" s="297">
        <f>SUM(H54,H284)</f>
        <v>0</v>
      </c>
      <c r="I53" s="296">
        <f t="shared" ref="I53:I117" si="6">G53+H53</f>
        <v>0</v>
      </c>
      <c r="J53" s="294">
        <f>SUM(J54,J284)</f>
        <v>20046</v>
      </c>
      <c r="K53" s="297">
        <f>SUM(K54,K284)</f>
        <v>0</v>
      </c>
      <c r="L53" s="296">
        <f t="shared" ref="L53:L117" si="7">J53+K53</f>
        <v>20046</v>
      </c>
      <c r="M53" s="298">
        <f>SUM(M54,M284)</f>
        <v>0</v>
      </c>
      <c r="N53" s="295">
        <f>SUM(N54,N284)</f>
        <v>0</v>
      </c>
      <c r="O53" s="296">
        <f t="shared" ref="O53:O117" si="8">M53+N53</f>
        <v>0</v>
      </c>
      <c r="P53" s="157"/>
    </row>
    <row r="54" spans="1:16" s="148" customFormat="1" ht="36.75" thickTop="1" x14ac:dyDescent="0.25">
      <c r="A54" s="299"/>
      <c r="B54" s="300" t="s">
        <v>291</v>
      </c>
      <c r="C54" s="463">
        <f t="shared" si="4"/>
        <v>858283</v>
      </c>
      <c r="D54" s="302">
        <f>SUM(D55,D197)</f>
        <v>834240</v>
      </c>
      <c r="E54" s="303">
        <f>SUM(E55,E197)</f>
        <v>3997</v>
      </c>
      <c r="F54" s="538">
        <f t="shared" si="5"/>
        <v>838237</v>
      </c>
      <c r="G54" s="302">
        <f>SUM(G55,G197)</f>
        <v>0</v>
      </c>
      <c r="H54" s="305">
        <f>SUM(H55,H197)</f>
        <v>0</v>
      </c>
      <c r="I54" s="304">
        <f t="shared" si="6"/>
        <v>0</v>
      </c>
      <c r="J54" s="302">
        <f>SUM(J55,J197)</f>
        <v>20046</v>
      </c>
      <c r="K54" s="305">
        <f>SUM(K55,K197)</f>
        <v>0</v>
      </c>
      <c r="L54" s="304">
        <f t="shared" si="7"/>
        <v>20046</v>
      </c>
      <c r="M54" s="306">
        <f>SUM(M55,M197)</f>
        <v>0</v>
      </c>
      <c r="N54" s="303">
        <f>SUM(N55,N197)</f>
        <v>0</v>
      </c>
      <c r="O54" s="304">
        <f t="shared" si="8"/>
        <v>0</v>
      </c>
      <c r="P54" s="307"/>
    </row>
    <row r="55" spans="1:16" s="148" customFormat="1" ht="24" x14ac:dyDescent="0.25">
      <c r="A55" s="308"/>
      <c r="B55" s="139" t="s">
        <v>292</v>
      </c>
      <c r="C55" s="464">
        <f t="shared" si="4"/>
        <v>841386</v>
      </c>
      <c r="D55" s="310">
        <f>SUM(D56,D78,D176,D190)</f>
        <v>821240</v>
      </c>
      <c r="E55" s="311">
        <f>SUM(E56,E78,E176,E190)</f>
        <v>100</v>
      </c>
      <c r="F55" s="539">
        <f t="shared" si="5"/>
        <v>821340</v>
      </c>
      <c r="G55" s="310">
        <f>SUM(G56,G78,G176,G190)</f>
        <v>0</v>
      </c>
      <c r="H55" s="313">
        <f>SUM(H56,H78,H176,H190)</f>
        <v>0</v>
      </c>
      <c r="I55" s="312">
        <f t="shared" si="6"/>
        <v>0</v>
      </c>
      <c r="J55" s="310">
        <f>SUM(J56,J78,J176,J190)</f>
        <v>20046</v>
      </c>
      <c r="K55" s="313">
        <f>SUM(K56,K78,K176,K190)</f>
        <v>0</v>
      </c>
      <c r="L55" s="312">
        <f t="shared" si="7"/>
        <v>20046</v>
      </c>
      <c r="M55" s="158">
        <f>SUM(M56,M78,M176,M190)</f>
        <v>0</v>
      </c>
      <c r="N55" s="311">
        <f>SUM(N56,N78,N176,N190)</f>
        <v>0</v>
      </c>
      <c r="O55" s="312">
        <f t="shared" si="8"/>
        <v>0</v>
      </c>
      <c r="P55" s="314"/>
    </row>
    <row r="56" spans="1:16" s="148" customFormat="1" x14ac:dyDescent="0.25">
      <c r="A56" s="315">
        <v>1000</v>
      </c>
      <c r="B56" s="315" t="s">
        <v>293</v>
      </c>
      <c r="C56" s="465">
        <f t="shared" si="4"/>
        <v>647832</v>
      </c>
      <c r="D56" s="317">
        <f>SUM(D57,D70)</f>
        <v>647832</v>
      </c>
      <c r="E56" s="318">
        <f>SUM(E57,E70)</f>
        <v>0</v>
      </c>
      <c r="F56" s="540">
        <f t="shared" si="5"/>
        <v>647832</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row>
    <row r="57" spans="1:16" x14ac:dyDescent="0.25">
      <c r="A57" s="198">
        <v>1100</v>
      </c>
      <c r="B57" s="323" t="s">
        <v>294</v>
      </c>
      <c r="C57" s="459">
        <f t="shared" si="4"/>
        <v>505665</v>
      </c>
      <c r="D57" s="209">
        <f>SUM(D58,D61,D69)</f>
        <v>505665</v>
      </c>
      <c r="E57" s="324">
        <f>SUM(E58,E61,E69)</f>
        <v>0</v>
      </c>
      <c r="F57" s="541">
        <f t="shared" si="5"/>
        <v>505665</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row>
    <row r="58" spans="1:16" x14ac:dyDescent="0.25">
      <c r="A58" s="329">
        <v>1110</v>
      </c>
      <c r="B58" s="265" t="s">
        <v>295</v>
      </c>
      <c r="C58" s="460">
        <f t="shared" si="4"/>
        <v>446604</v>
      </c>
      <c r="D58" s="330">
        <f>SUM(D59:D60)</f>
        <v>446604</v>
      </c>
      <c r="E58" s="331">
        <f>SUM(E59:E60)</f>
        <v>0</v>
      </c>
      <c r="F58" s="542">
        <f t="shared" si="5"/>
        <v>446604</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row>
    <row r="59" spans="1:16" x14ac:dyDescent="0.25">
      <c r="A59" s="169">
        <v>1111</v>
      </c>
      <c r="B59" s="213" t="s">
        <v>296</v>
      </c>
      <c r="C59" s="466">
        <f t="shared" si="4"/>
        <v>38762</v>
      </c>
      <c r="D59" s="219">
        <f>32962-5800+11600</f>
        <v>38762</v>
      </c>
      <c r="E59" s="335"/>
      <c r="F59" s="543">
        <f t="shared" si="5"/>
        <v>38762</v>
      </c>
      <c r="G59" s="219"/>
      <c r="H59" s="220"/>
      <c r="I59" s="221">
        <f t="shared" si="6"/>
        <v>0</v>
      </c>
      <c r="J59" s="219">
        <v>0</v>
      </c>
      <c r="K59" s="220"/>
      <c r="L59" s="221">
        <f t="shared" si="7"/>
        <v>0</v>
      </c>
      <c r="M59" s="336"/>
      <c r="N59" s="335"/>
      <c r="O59" s="221">
        <f t="shared" si="8"/>
        <v>0</v>
      </c>
      <c r="P59" s="176"/>
    </row>
    <row r="60" spans="1:16" ht="24" x14ac:dyDescent="0.25">
      <c r="A60" s="178">
        <v>1119</v>
      </c>
      <c r="B60" s="223" t="s">
        <v>297</v>
      </c>
      <c r="C60" s="359">
        <f t="shared" si="4"/>
        <v>407842</v>
      </c>
      <c r="D60" s="229">
        <f>415497-6655-1000</f>
        <v>407842</v>
      </c>
      <c r="E60" s="337"/>
      <c r="F60" s="544">
        <f t="shared" si="5"/>
        <v>407842</v>
      </c>
      <c r="G60" s="229"/>
      <c r="H60" s="230"/>
      <c r="I60" s="231">
        <f t="shared" si="6"/>
        <v>0</v>
      </c>
      <c r="J60" s="229">
        <v>0</v>
      </c>
      <c r="K60" s="230"/>
      <c r="L60" s="231">
        <f t="shared" si="7"/>
        <v>0</v>
      </c>
      <c r="M60" s="338"/>
      <c r="N60" s="337"/>
      <c r="O60" s="231">
        <f t="shared" si="8"/>
        <v>0</v>
      </c>
      <c r="P60" s="185"/>
    </row>
    <row r="61" spans="1:16" ht="24" x14ac:dyDescent="0.25">
      <c r="A61" s="339">
        <v>1140</v>
      </c>
      <c r="B61" s="223" t="s">
        <v>298</v>
      </c>
      <c r="C61" s="359">
        <f t="shared" si="4"/>
        <v>35799</v>
      </c>
      <c r="D61" s="340">
        <f>SUM(D62:D68)</f>
        <v>35799</v>
      </c>
      <c r="E61" s="341">
        <f>SUM(E62:E68)</f>
        <v>0</v>
      </c>
      <c r="F61" s="544">
        <f>D61+E61</f>
        <v>35799</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row>
    <row r="62" spans="1:16" hidden="1" x14ac:dyDescent="0.25">
      <c r="A62" s="178">
        <v>1141</v>
      </c>
      <c r="B62" s="223" t="s">
        <v>299</v>
      </c>
      <c r="C62" s="359">
        <f t="shared" si="4"/>
        <v>0</v>
      </c>
      <c r="D62" s="229">
        <v>0</v>
      </c>
      <c r="E62" s="337"/>
      <c r="F62" s="544">
        <f t="shared" si="5"/>
        <v>0</v>
      </c>
      <c r="G62" s="229"/>
      <c r="H62" s="230"/>
      <c r="I62" s="231">
        <f t="shared" si="6"/>
        <v>0</v>
      </c>
      <c r="J62" s="229">
        <v>0</v>
      </c>
      <c r="K62" s="230"/>
      <c r="L62" s="231">
        <f t="shared" si="7"/>
        <v>0</v>
      </c>
      <c r="M62" s="338"/>
      <c r="N62" s="337"/>
      <c r="O62" s="231">
        <f t="shared" si="8"/>
        <v>0</v>
      </c>
      <c r="P62" s="185"/>
    </row>
    <row r="63" spans="1:16" ht="24" x14ac:dyDescent="0.25">
      <c r="A63" s="178">
        <v>1142</v>
      </c>
      <c r="B63" s="223" t="s">
        <v>300</v>
      </c>
      <c r="C63" s="359">
        <f t="shared" si="4"/>
        <v>3558</v>
      </c>
      <c r="D63" s="229">
        <v>3558</v>
      </c>
      <c r="E63" s="337"/>
      <c r="F63" s="544">
        <f t="shared" si="5"/>
        <v>3558</v>
      </c>
      <c r="G63" s="229"/>
      <c r="H63" s="230"/>
      <c r="I63" s="231">
        <f t="shared" si="6"/>
        <v>0</v>
      </c>
      <c r="J63" s="229">
        <v>0</v>
      </c>
      <c r="K63" s="230"/>
      <c r="L63" s="231">
        <f t="shared" si="7"/>
        <v>0</v>
      </c>
      <c r="M63" s="338"/>
      <c r="N63" s="337"/>
      <c r="O63" s="231">
        <f t="shared" si="8"/>
        <v>0</v>
      </c>
      <c r="P63" s="185"/>
    </row>
    <row r="64" spans="1:16" ht="24" hidden="1" x14ac:dyDescent="0.25">
      <c r="A64" s="178">
        <v>1145</v>
      </c>
      <c r="B64" s="223" t="s">
        <v>301</v>
      </c>
      <c r="C64" s="359">
        <f t="shared" si="4"/>
        <v>0</v>
      </c>
      <c r="D64" s="229">
        <v>0</v>
      </c>
      <c r="E64" s="337"/>
      <c r="F64" s="544">
        <f t="shared" si="5"/>
        <v>0</v>
      </c>
      <c r="G64" s="229"/>
      <c r="H64" s="230"/>
      <c r="I64" s="231">
        <f t="shared" si="6"/>
        <v>0</v>
      </c>
      <c r="J64" s="229">
        <v>0</v>
      </c>
      <c r="K64" s="230"/>
      <c r="L64" s="231">
        <f t="shared" si="7"/>
        <v>0</v>
      </c>
      <c r="M64" s="338"/>
      <c r="N64" s="337"/>
      <c r="O64" s="231">
        <f t="shared" si="8"/>
        <v>0</v>
      </c>
      <c r="P64" s="185"/>
    </row>
    <row r="65" spans="1:16" ht="24" x14ac:dyDescent="0.25">
      <c r="A65" s="178">
        <v>1146</v>
      </c>
      <c r="B65" s="223" t="s">
        <v>302</v>
      </c>
      <c r="C65" s="359">
        <f t="shared" si="4"/>
        <v>16920</v>
      </c>
      <c r="D65" s="229">
        <v>16920</v>
      </c>
      <c r="E65" s="337"/>
      <c r="F65" s="544">
        <f t="shared" si="5"/>
        <v>16920</v>
      </c>
      <c r="G65" s="229"/>
      <c r="H65" s="230"/>
      <c r="I65" s="231">
        <f t="shared" si="6"/>
        <v>0</v>
      </c>
      <c r="J65" s="229">
        <v>0</v>
      </c>
      <c r="K65" s="230"/>
      <c r="L65" s="231">
        <f t="shared" si="7"/>
        <v>0</v>
      </c>
      <c r="M65" s="338"/>
      <c r="N65" s="337"/>
      <c r="O65" s="231">
        <f t="shared" si="8"/>
        <v>0</v>
      </c>
      <c r="P65" s="185"/>
    </row>
    <row r="66" spans="1:16" x14ac:dyDescent="0.25">
      <c r="A66" s="178">
        <v>1147</v>
      </c>
      <c r="B66" s="223" t="s">
        <v>303</v>
      </c>
      <c r="C66" s="359">
        <f t="shared" si="4"/>
        <v>5380</v>
      </c>
      <c r="D66" s="229">
        <v>5380</v>
      </c>
      <c r="E66" s="337"/>
      <c r="F66" s="544">
        <f t="shared" si="5"/>
        <v>5380</v>
      </c>
      <c r="G66" s="229"/>
      <c r="H66" s="230"/>
      <c r="I66" s="231">
        <f t="shared" si="6"/>
        <v>0</v>
      </c>
      <c r="J66" s="229">
        <v>0</v>
      </c>
      <c r="K66" s="230"/>
      <c r="L66" s="231">
        <f t="shared" si="7"/>
        <v>0</v>
      </c>
      <c r="M66" s="338"/>
      <c r="N66" s="337"/>
      <c r="O66" s="231">
        <f t="shared" si="8"/>
        <v>0</v>
      </c>
      <c r="P66" s="185"/>
    </row>
    <row r="67" spans="1:16" x14ac:dyDescent="0.25">
      <c r="A67" s="178">
        <v>1148</v>
      </c>
      <c r="B67" s="223" t="s">
        <v>304</v>
      </c>
      <c r="C67" s="359">
        <f t="shared" si="4"/>
        <v>9941</v>
      </c>
      <c r="D67" s="229">
        <v>9941</v>
      </c>
      <c r="E67" s="337"/>
      <c r="F67" s="544">
        <f t="shared" si="5"/>
        <v>9941</v>
      </c>
      <c r="G67" s="229"/>
      <c r="H67" s="230"/>
      <c r="I67" s="231">
        <f t="shared" si="6"/>
        <v>0</v>
      </c>
      <c r="J67" s="229">
        <v>0</v>
      </c>
      <c r="K67" s="230"/>
      <c r="L67" s="231">
        <f t="shared" si="7"/>
        <v>0</v>
      </c>
      <c r="M67" s="338"/>
      <c r="N67" s="337"/>
      <c r="O67" s="231">
        <f t="shared" si="8"/>
        <v>0</v>
      </c>
      <c r="P67" s="185"/>
    </row>
    <row r="68" spans="1:16" ht="36" hidden="1" x14ac:dyDescent="0.25">
      <c r="A68" s="178">
        <v>1149</v>
      </c>
      <c r="B68" s="223" t="s">
        <v>305</v>
      </c>
      <c r="C68" s="359">
        <f t="shared" si="4"/>
        <v>0</v>
      </c>
      <c r="D68" s="229">
        <v>0</v>
      </c>
      <c r="E68" s="337"/>
      <c r="F68" s="544">
        <f t="shared" si="5"/>
        <v>0</v>
      </c>
      <c r="G68" s="229"/>
      <c r="H68" s="230"/>
      <c r="I68" s="231">
        <f t="shared" si="6"/>
        <v>0</v>
      </c>
      <c r="J68" s="229">
        <v>0</v>
      </c>
      <c r="K68" s="230"/>
      <c r="L68" s="231">
        <f t="shared" si="7"/>
        <v>0</v>
      </c>
      <c r="M68" s="338"/>
      <c r="N68" s="337"/>
      <c r="O68" s="231">
        <f t="shared" si="8"/>
        <v>0</v>
      </c>
      <c r="P68" s="185"/>
    </row>
    <row r="69" spans="1:16" ht="36" x14ac:dyDescent="0.25">
      <c r="A69" s="329">
        <v>1150</v>
      </c>
      <c r="B69" s="265" t="s">
        <v>306</v>
      </c>
      <c r="C69" s="359">
        <f t="shared" si="4"/>
        <v>23262</v>
      </c>
      <c r="D69" s="344">
        <f>26862-4100+500</f>
        <v>23262</v>
      </c>
      <c r="E69" s="345"/>
      <c r="F69" s="542">
        <f t="shared" si="5"/>
        <v>23262</v>
      </c>
      <c r="G69" s="344"/>
      <c r="H69" s="346"/>
      <c r="I69" s="332">
        <f t="shared" si="6"/>
        <v>0</v>
      </c>
      <c r="J69" s="344">
        <v>0</v>
      </c>
      <c r="K69" s="346"/>
      <c r="L69" s="332">
        <f t="shared" si="7"/>
        <v>0</v>
      </c>
      <c r="M69" s="347"/>
      <c r="N69" s="345"/>
      <c r="O69" s="332">
        <f t="shared" si="8"/>
        <v>0</v>
      </c>
      <c r="P69" s="508"/>
    </row>
    <row r="70" spans="1:16" ht="36" x14ac:dyDescent="0.25">
      <c r="A70" s="198">
        <v>1200</v>
      </c>
      <c r="B70" s="323" t="s">
        <v>307</v>
      </c>
      <c r="C70" s="459">
        <f t="shared" si="4"/>
        <v>142167</v>
      </c>
      <c r="D70" s="209">
        <f>SUM(D71:D72)</f>
        <v>142167</v>
      </c>
      <c r="E70" s="324">
        <f>SUM(E71:E72)</f>
        <v>0</v>
      </c>
      <c r="F70" s="541">
        <f>D70+E70</f>
        <v>142167</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row>
    <row r="71" spans="1:16" ht="24" x14ac:dyDescent="0.25">
      <c r="A71" s="349">
        <v>1210</v>
      </c>
      <c r="B71" s="213" t="s">
        <v>308</v>
      </c>
      <c r="C71" s="466">
        <f t="shared" si="4"/>
        <v>123565</v>
      </c>
      <c r="D71" s="219">
        <v>123565</v>
      </c>
      <c r="E71" s="335"/>
      <c r="F71" s="543">
        <f t="shared" si="5"/>
        <v>123565</v>
      </c>
      <c r="G71" s="219"/>
      <c r="H71" s="220"/>
      <c r="I71" s="221">
        <f t="shared" si="6"/>
        <v>0</v>
      </c>
      <c r="J71" s="219">
        <v>0</v>
      </c>
      <c r="K71" s="220"/>
      <c r="L71" s="221">
        <f t="shared" si="7"/>
        <v>0</v>
      </c>
      <c r="M71" s="336"/>
      <c r="N71" s="335"/>
      <c r="O71" s="221">
        <f t="shared" si="8"/>
        <v>0</v>
      </c>
      <c r="P71" s="176"/>
    </row>
    <row r="72" spans="1:16" ht="24" x14ac:dyDescent="0.25">
      <c r="A72" s="339">
        <v>1220</v>
      </c>
      <c r="B72" s="223" t="s">
        <v>309</v>
      </c>
      <c r="C72" s="359">
        <f t="shared" si="4"/>
        <v>18602</v>
      </c>
      <c r="D72" s="340">
        <f>SUM(D73:D77)</f>
        <v>18602</v>
      </c>
      <c r="E72" s="341">
        <f>SUM(E73:E77)</f>
        <v>0</v>
      </c>
      <c r="F72" s="544">
        <f t="shared" si="5"/>
        <v>18602</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row>
    <row r="73" spans="1:16" ht="60" x14ac:dyDescent="0.25">
      <c r="A73" s="178">
        <v>1221</v>
      </c>
      <c r="B73" s="223" t="s">
        <v>310</v>
      </c>
      <c r="C73" s="359">
        <f t="shared" si="4"/>
        <v>9627</v>
      </c>
      <c r="D73" s="229">
        <f>8627+1000</f>
        <v>9627</v>
      </c>
      <c r="E73" s="337"/>
      <c r="F73" s="544">
        <f t="shared" si="5"/>
        <v>9627</v>
      </c>
      <c r="G73" s="229"/>
      <c r="H73" s="230"/>
      <c r="I73" s="231">
        <f t="shared" si="6"/>
        <v>0</v>
      </c>
      <c r="J73" s="229">
        <v>0</v>
      </c>
      <c r="K73" s="230"/>
      <c r="L73" s="231">
        <f t="shared" si="7"/>
        <v>0</v>
      </c>
      <c r="M73" s="338"/>
      <c r="N73" s="337"/>
      <c r="O73" s="231">
        <f t="shared" si="8"/>
        <v>0</v>
      </c>
      <c r="P73" s="508"/>
    </row>
    <row r="74" spans="1:16" hidden="1" x14ac:dyDescent="0.25">
      <c r="A74" s="178">
        <v>1223</v>
      </c>
      <c r="B74" s="223" t="s">
        <v>311</v>
      </c>
      <c r="C74" s="359">
        <f t="shared" si="4"/>
        <v>0</v>
      </c>
      <c r="D74" s="229">
        <v>0</v>
      </c>
      <c r="E74" s="337"/>
      <c r="F74" s="544">
        <f t="shared" si="5"/>
        <v>0</v>
      </c>
      <c r="G74" s="229"/>
      <c r="H74" s="230"/>
      <c r="I74" s="231">
        <f t="shared" si="6"/>
        <v>0</v>
      </c>
      <c r="J74" s="229">
        <v>0</v>
      </c>
      <c r="K74" s="230"/>
      <c r="L74" s="231">
        <f t="shared" si="7"/>
        <v>0</v>
      </c>
      <c r="M74" s="338"/>
      <c r="N74" s="337"/>
      <c r="O74" s="231">
        <f t="shared" si="8"/>
        <v>0</v>
      </c>
      <c r="P74" s="185"/>
    </row>
    <row r="75" spans="1:16" hidden="1" x14ac:dyDescent="0.25">
      <c r="A75" s="178">
        <v>1225</v>
      </c>
      <c r="B75" s="223" t="s">
        <v>312</v>
      </c>
      <c r="C75" s="359">
        <f t="shared" si="4"/>
        <v>0</v>
      </c>
      <c r="D75" s="229">
        <v>0</v>
      </c>
      <c r="E75" s="337"/>
      <c r="F75" s="544">
        <f t="shared" si="5"/>
        <v>0</v>
      </c>
      <c r="G75" s="229"/>
      <c r="H75" s="230"/>
      <c r="I75" s="231">
        <f t="shared" si="6"/>
        <v>0</v>
      </c>
      <c r="J75" s="229">
        <v>0</v>
      </c>
      <c r="K75" s="230"/>
      <c r="L75" s="231">
        <f t="shared" si="7"/>
        <v>0</v>
      </c>
      <c r="M75" s="338"/>
      <c r="N75" s="337"/>
      <c r="O75" s="231">
        <f t="shared" si="8"/>
        <v>0</v>
      </c>
      <c r="P75" s="185"/>
    </row>
    <row r="76" spans="1:16" ht="36" x14ac:dyDescent="0.25">
      <c r="A76" s="178">
        <v>1227</v>
      </c>
      <c r="B76" s="223" t="s">
        <v>313</v>
      </c>
      <c r="C76" s="359">
        <f t="shared" si="4"/>
        <v>4065</v>
      </c>
      <c r="D76" s="229">
        <f>2065+2000</f>
        <v>4065</v>
      </c>
      <c r="E76" s="337"/>
      <c r="F76" s="544">
        <f t="shared" si="5"/>
        <v>4065</v>
      </c>
      <c r="G76" s="229"/>
      <c r="H76" s="230"/>
      <c r="I76" s="231">
        <f t="shared" si="6"/>
        <v>0</v>
      </c>
      <c r="J76" s="229">
        <v>0</v>
      </c>
      <c r="K76" s="230"/>
      <c r="L76" s="231">
        <f t="shared" si="7"/>
        <v>0</v>
      </c>
      <c r="M76" s="338"/>
      <c r="N76" s="337"/>
      <c r="O76" s="231">
        <f t="shared" si="8"/>
        <v>0</v>
      </c>
      <c r="P76" s="508"/>
    </row>
    <row r="77" spans="1:16" ht="60" x14ac:dyDescent="0.25">
      <c r="A77" s="178">
        <v>1228</v>
      </c>
      <c r="B77" s="223" t="s">
        <v>314</v>
      </c>
      <c r="C77" s="359">
        <f t="shared" si="4"/>
        <v>4910</v>
      </c>
      <c r="D77" s="229">
        <f>4055+855</f>
        <v>4910</v>
      </c>
      <c r="E77" s="337"/>
      <c r="F77" s="544">
        <f t="shared" si="5"/>
        <v>4910</v>
      </c>
      <c r="G77" s="229"/>
      <c r="H77" s="230"/>
      <c r="I77" s="231">
        <f t="shared" si="6"/>
        <v>0</v>
      </c>
      <c r="J77" s="229">
        <v>0</v>
      </c>
      <c r="K77" s="230"/>
      <c r="L77" s="231">
        <f t="shared" si="7"/>
        <v>0</v>
      </c>
      <c r="M77" s="338"/>
      <c r="N77" s="337"/>
      <c r="O77" s="231">
        <f t="shared" si="8"/>
        <v>0</v>
      </c>
      <c r="P77" s="185"/>
    </row>
    <row r="78" spans="1:16" x14ac:dyDescent="0.25">
      <c r="A78" s="315">
        <v>2000</v>
      </c>
      <c r="B78" s="315" t="s">
        <v>315</v>
      </c>
      <c r="C78" s="465">
        <f t="shared" si="4"/>
        <v>193554</v>
      </c>
      <c r="D78" s="317">
        <f>SUM(D79,D86,D133,D167,D168,D175)</f>
        <v>173408</v>
      </c>
      <c r="E78" s="318">
        <f>SUM(E79,E86,E133,E167,E168,E175)</f>
        <v>100</v>
      </c>
      <c r="F78" s="540">
        <f t="shared" si="5"/>
        <v>173508</v>
      </c>
      <c r="G78" s="317">
        <f>SUM(G79,G86,G133,G167,G168,G175)</f>
        <v>0</v>
      </c>
      <c r="H78" s="320">
        <f>SUM(H79,H86,H133,H167,H168,H175)</f>
        <v>0</v>
      </c>
      <c r="I78" s="319">
        <f t="shared" si="6"/>
        <v>0</v>
      </c>
      <c r="J78" s="317">
        <f>SUM(J79,J86,J133,J167,J168,J175)</f>
        <v>20046</v>
      </c>
      <c r="K78" s="320">
        <f>SUM(K79,K86,K133,K167,K168,K175)</f>
        <v>0</v>
      </c>
      <c r="L78" s="319">
        <f t="shared" si="7"/>
        <v>20046</v>
      </c>
      <c r="M78" s="321">
        <f>SUM(M79,M86,M133,M167,M168,M175)</f>
        <v>0</v>
      </c>
      <c r="N78" s="318">
        <f>SUM(N79,N86,N133,N167,N168,N175)</f>
        <v>0</v>
      </c>
      <c r="O78" s="319">
        <f t="shared" si="8"/>
        <v>0</v>
      </c>
      <c r="P78" s="322"/>
    </row>
    <row r="79" spans="1:16" ht="24" x14ac:dyDescent="0.25">
      <c r="A79" s="198">
        <v>2100</v>
      </c>
      <c r="B79" s="323" t="s">
        <v>316</v>
      </c>
      <c r="C79" s="459">
        <f t="shared" si="4"/>
        <v>79670</v>
      </c>
      <c r="D79" s="209">
        <f>SUM(D80,D83)</f>
        <v>79670</v>
      </c>
      <c r="E79" s="324">
        <f>SUM(E80,E83)</f>
        <v>0</v>
      </c>
      <c r="F79" s="541">
        <f t="shared" si="5"/>
        <v>79670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row>
    <row r="80" spans="1:16" ht="24" x14ac:dyDescent="0.25">
      <c r="A80" s="349">
        <v>2110</v>
      </c>
      <c r="B80" s="213" t="s">
        <v>317</v>
      </c>
      <c r="C80" s="466">
        <f t="shared" si="4"/>
        <v>1748</v>
      </c>
      <c r="D80" s="350">
        <f>SUM(D81:D82)</f>
        <v>1748</v>
      </c>
      <c r="E80" s="351">
        <f>SUM(E81:E82)</f>
        <v>0</v>
      </c>
      <c r="F80" s="543">
        <f t="shared" si="5"/>
        <v>1748</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row>
    <row r="81" spans="1:16" x14ac:dyDescent="0.25">
      <c r="A81" s="178">
        <v>2111</v>
      </c>
      <c r="B81" s="223" t="s">
        <v>216</v>
      </c>
      <c r="C81" s="359">
        <f t="shared" si="4"/>
        <v>748</v>
      </c>
      <c r="D81" s="229">
        <f>550+198</f>
        <v>748</v>
      </c>
      <c r="E81" s="337"/>
      <c r="F81" s="544">
        <f t="shared" si="5"/>
        <v>748</v>
      </c>
      <c r="G81" s="229"/>
      <c r="H81" s="230"/>
      <c r="I81" s="231">
        <f t="shared" si="6"/>
        <v>0</v>
      </c>
      <c r="J81" s="229">
        <v>0</v>
      </c>
      <c r="K81" s="230"/>
      <c r="L81" s="231">
        <f t="shared" si="7"/>
        <v>0</v>
      </c>
      <c r="M81" s="338"/>
      <c r="N81" s="337"/>
      <c r="O81" s="231">
        <f t="shared" si="8"/>
        <v>0</v>
      </c>
      <c r="P81" s="508"/>
    </row>
    <row r="82" spans="1:16" ht="24" x14ac:dyDescent="0.25">
      <c r="A82" s="178">
        <v>2112</v>
      </c>
      <c r="B82" s="223" t="s">
        <v>318</v>
      </c>
      <c r="C82" s="359">
        <f t="shared" si="4"/>
        <v>1000</v>
      </c>
      <c r="D82" s="229">
        <v>1000</v>
      </c>
      <c r="E82" s="337"/>
      <c r="F82" s="544">
        <f t="shared" si="5"/>
        <v>1000</v>
      </c>
      <c r="G82" s="229"/>
      <c r="H82" s="230"/>
      <c r="I82" s="231">
        <f t="shared" si="6"/>
        <v>0</v>
      </c>
      <c r="J82" s="229">
        <v>0</v>
      </c>
      <c r="K82" s="230"/>
      <c r="L82" s="231">
        <f t="shared" si="7"/>
        <v>0</v>
      </c>
      <c r="M82" s="338"/>
      <c r="N82" s="337"/>
      <c r="O82" s="231">
        <f t="shared" si="8"/>
        <v>0</v>
      </c>
      <c r="P82" s="185"/>
    </row>
    <row r="83" spans="1:16" ht="24" x14ac:dyDescent="0.25">
      <c r="A83" s="339">
        <v>2120</v>
      </c>
      <c r="B83" s="223" t="s">
        <v>319</v>
      </c>
      <c r="C83" s="359">
        <f t="shared" si="4"/>
        <v>77922</v>
      </c>
      <c r="D83" s="340">
        <f>SUM(D84:D85)</f>
        <v>77922</v>
      </c>
      <c r="E83" s="341">
        <f>SUM(E84:E85)</f>
        <v>0</v>
      </c>
      <c r="F83" s="544">
        <f t="shared" si="5"/>
        <v>77922</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row>
    <row r="84" spans="1:16" x14ac:dyDescent="0.25">
      <c r="A84" s="178">
        <v>2121</v>
      </c>
      <c r="B84" s="223" t="s">
        <v>216</v>
      </c>
      <c r="C84" s="359">
        <f t="shared" si="4"/>
        <v>17172</v>
      </c>
      <c r="D84" s="229">
        <v>17172</v>
      </c>
      <c r="E84" s="337"/>
      <c r="F84" s="544">
        <f t="shared" si="5"/>
        <v>17172</v>
      </c>
      <c r="G84" s="229"/>
      <c r="H84" s="230"/>
      <c r="I84" s="231">
        <f t="shared" si="6"/>
        <v>0</v>
      </c>
      <c r="J84" s="229">
        <v>0</v>
      </c>
      <c r="K84" s="230"/>
      <c r="L84" s="231">
        <f t="shared" si="7"/>
        <v>0</v>
      </c>
      <c r="M84" s="338"/>
      <c r="N84" s="337"/>
      <c r="O84" s="231">
        <f t="shared" si="8"/>
        <v>0</v>
      </c>
      <c r="P84" s="185"/>
    </row>
    <row r="85" spans="1:16" ht="24" x14ac:dyDescent="0.25">
      <c r="A85" s="178">
        <v>2122</v>
      </c>
      <c r="B85" s="223" t="s">
        <v>318</v>
      </c>
      <c r="C85" s="359">
        <f t="shared" si="4"/>
        <v>60750</v>
      </c>
      <c r="D85" s="229">
        <f>61044-198-96</f>
        <v>60750</v>
      </c>
      <c r="E85" s="337"/>
      <c r="F85" s="544">
        <f t="shared" si="5"/>
        <v>60750</v>
      </c>
      <c r="G85" s="229"/>
      <c r="H85" s="230"/>
      <c r="I85" s="231">
        <f t="shared" si="6"/>
        <v>0</v>
      </c>
      <c r="J85" s="229">
        <v>0</v>
      </c>
      <c r="K85" s="230"/>
      <c r="L85" s="231">
        <f t="shared" si="7"/>
        <v>0</v>
      </c>
      <c r="M85" s="338"/>
      <c r="N85" s="337"/>
      <c r="O85" s="231">
        <f t="shared" si="8"/>
        <v>0</v>
      </c>
      <c r="P85" s="185"/>
    </row>
    <row r="86" spans="1:16" x14ac:dyDescent="0.25">
      <c r="A86" s="198">
        <v>2200</v>
      </c>
      <c r="B86" s="323" t="s">
        <v>320</v>
      </c>
      <c r="C86" s="354">
        <f t="shared" si="4"/>
        <v>59358</v>
      </c>
      <c r="D86" s="209">
        <f>SUM(D87,D92,D98,D106,D115,D119,D125,D131)</f>
        <v>59258</v>
      </c>
      <c r="E86" s="324">
        <f>SUM(E87,E92,E98,E106,E115,E119,E125,E131)</f>
        <v>100</v>
      </c>
      <c r="F86" s="541">
        <f t="shared" si="5"/>
        <v>59358</v>
      </c>
      <c r="G86" s="209">
        <f>SUM(G87,G92,G98,G106,G115,G119,G125,G131)</f>
        <v>0</v>
      </c>
      <c r="H86" s="210">
        <f>SUM(H87,H92,H98,H106,H115,H119,H125,H131)</f>
        <v>0</v>
      </c>
      <c r="I86" s="211">
        <f t="shared" si="6"/>
        <v>0</v>
      </c>
      <c r="J86" s="209">
        <f>SUM(J87,J92,J98,J106,J115,J119,J125,J131)</f>
        <v>0</v>
      </c>
      <c r="K86" s="210">
        <f>SUM(K87,K92,K98,K106,K115,K119,K125,K131)</f>
        <v>0</v>
      </c>
      <c r="L86" s="211">
        <f t="shared" si="7"/>
        <v>0</v>
      </c>
      <c r="M86" s="355">
        <f>SUM(M87,M92,M98,M106,M115,M119,M125,M131)</f>
        <v>0</v>
      </c>
      <c r="N86" s="356">
        <f>SUM(N87,N92,N98,N106,N115,N119,N125,N131)</f>
        <v>0</v>
      </c>
      <c r="O86" s="357">
        <f t="shared" si="8"/>
        <v>0</v>
      </c>
      <c r="P86" s="358"/>
    </row>
    <row r="87" spans="1:16" ht="24" x14ac:dyDescent="0.25">
      <c r="A87" s="329">
        <v>2210</v>
      </c>
      <c r="B87" s="265" t="s">
        <v>321</v>
      </c>
      <c r="C87" s="460">
        <f t="shared" si="4"/>
        <v>22500</v>
      </c>
      <c r="D87" s="330">
        <f>SUM(D88:D91)</f>
        <v>22500</v>
      </c>
      <c r="E87" s="331">
        <f>SUM(E88:E91)</f>
        <v>0</v>
      </c>
      <c r="F87" s="542">
        <f t="shared" si="5"/>
        <v>22500</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row>
    <row r="88" spans="1:16" ht="24" hidden="1" x14ac:dyDescent="0.25">
      <c r="A88" s="169">
        <v>2211</v>
      </c>
      <c r="B88" s="213" t="s">
        <v>322</v>
      </c>
      <c r="C88" s="359">
        <f t="shared" si="4"/>
        <v>0</v>
      </c>
      <c r="D88" s="219">
        <v>0</v>
      </c>
      <c r="E88" s="335"/>
      <c r="F88" s="543">
        <f t="shared" si="5"/>
        <v>0</v>
      </c>
      <c r="G88" s="219"/>
      <c r="H88" s="220"/>
      <c r="I88" s="221">
        <f t="shared" si="6"/>
        <v>0</v>
      </c>
      <c r="J88" s="219">
        <v>0</v>
      </c>
      <c r="K88" s="220"/>
      <c r="L88" s="221">
        <f t="shared" si="7"/>
        <v>0</v>
      </c>
      <c r="M88" s="336"/>
      <c r="N88" s="335"/>
      <c r="O88" s="221">
        <f t="shared" si="8"/>
        <v>0</v>
      </c>
      <c r="P88" s="176"/>
    </row>
    <row r="89" spans="1:16" ht="36" hidden="1" x14ac:dyDescent="0.25">
      <c r="A89" s="178">
        <v>2212</v>
      </c>
      <c r="B89" s="223" t="s">
        <v>323</v>
      </c>
      <c r="C89" s="359">
        <f t="shared" si="4"/>
        <v>0</v>
      </c>
      <c r="D89" s="229">
        <v>0</v>
      </c>
      <c r="E89" s="337"/>
      <c r="F89" s="544">
        <f t="shared" si="5"/>
        <v>0</v>
      </c>
      <c r="G89" s="229"/>
      <c r="H89" s="230"/>
      <c r="I89" s="231">
        <f t="shared" si="6"/>
        <v>0</v>
      </c>
      <c r="J89" s="229">
        <v>0</v>
      </c>
      <c r="K89" s="230"/>
      <c r="L89" s="231">
        <f t="shared" si="7"/>
        <v>0</v>
      </c>
      <c r="M89" s="338"/>
      <c r="N89" s="337"/>
      <c r="O89" s="231">
        <f t="shared" si="8"/>
        <v>0</v>
      </c>
      <c r="P89" s="185"/>
    </row>
    <row r="90" spans="1:16" ht="24" hidden="1" x14ac:dyDescent="0.25">
      <c r="A90" s="178">
        <v>2214</v>
      </c>
      <c r="B90" s="223" t="s">
        <v>324</v>
      </c>
      <c r="C90" s="359">
        <f t="shared" si="4"/>
        <v>0</v>
      </c>
      <c r="D90" s="229">
        <v>0</v>
      </c>
      <c r="E90" s="337"/>
      <c r="F90" s="544">
        <f t="shared" si="5"/>
        <v>0</v>
      </c>
      <c r="G90" s="229"/>
      <c r="H90" s="230"/>
      <c r="I90" s="231">
        <f t="shared" si="6"/>
        <v>0</v>
      </c>
      <c r="J90" s="229">
        <v>0</v>
      </c>
      <c r="K90" s="230"/>
      <c r="L90" s="231">
        <f t="shared" si="7"/>
        <v>0</v>
      </c>
      <c r="M90" s="338"/>
      <c r="N90" s="337"/>
      <c r="O90" s="231">
        <f t="shared" si="8"/>
        <v>0</v>
      </c>
      <c r="P90" s="185"/>
    </row>
    <row r="91" spans="1:16" x14ac:dyDescent="0.25">
      <c r="A91" s="178">
        <v>2219</v>
      </c>
      <c r="B91" s="223" t="s">
        <v>325</v>
      </c>
      <c r="C91" s="359">
        <f t="shared" si="4"/>
        <v>22500</v>
      </c>
      <c r="D91" s="229">
        <v>22500</v>
      </c>
      <c r="E91" s="337"/>
      <c r="F91" s="544">
        <f t="shared" si="5"/>
        <v>22500</v>
      </c>
      <c r="G91" s="229"/>
      <c r="H91" s="230"/>
      <c r="I91" s="231">
        <f t="shared" si="6"/>
        <v>0</v>
      </c>
      <c r="J91" s="229">
        <v>0</v>
      </c>
      <c r="K91" s="230"/>
      <c r="L91" s="231">
        <f t="shared" si="7"/>
        <v>0</v>
      </c>
      <c r="M91" s="338"/>
      <c r="N91" s="337"/>
      <c r="O91" s="231">
        <f t="shared" si="8"/>
        <v>0</v>
      </c>
      <c r="P91" s="185"/>
    </row>
    <row r="92" spans="1:16" ht="24" hidden="1" x14ac:dyDescent="0.25">
      <c r="A92" s="339">
        <v>2220</v>
      </c>
      <c r="B92" s="223" t="s">
        <v>326</v>
      </c>
      <c r="C92" s="359">
        <f t="shared" si="4"/>
        <v>0</v>
      </c>
      <c r="D92" s="340">
        <f>SUM(D93:D97)</f>
        <v>0</v>
      </c>
      <c r="E92" s="341">
        <f>SUM(E93:E97)</f>
        <v>0</v>
      </c>
      <c r="F92" s="544">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row>
    <row r="93" spans="1:16" hidden="1" x14ac:dyDescent="0.25">
      <c r="A93" s="178">
        <v>2221</v>
      </c>
      <c r="B93" s="223" t="s">
        <v>327</v>
      </c>
      <c r="C93" s="359">
        <f t="shared" si="4"/>
        <v>0</v>
      </c>
      <c r="D93" s="229">
        <v>0</v>
      </c>
      <c r="E93" s="337"/>
      <c r="F93" s="544">
        <f t="shared" si="5"/>
        <v>0</v>
      </c>
      <c r="G93" s="229"/>
      <c r="H93" s="230"/>
      <c r="I93" s="231">
        <f t="shared" si="6"/>
        <v>0</v>
      </c>
      <c r="J93" s="229">
        <v>0</v>
      </c>
      <c r="K93" s="230"/>
      <c r="L93" s="231">
        <f t="shared" si="7"/>
        <v>0</v>
      </c>
      <c r="M93" s="338"/>
      <c r="N93" s="337"/>
      <c r="O93" s="231">
        <f t="shared" si="8"/>
        <v>0</v>
      </c>
      <c r="P93" s="185"/>
    </row>
    <row r="94" spans="1:16" hidden="1" x14ac:dyDescent="0.25">
      <c r="A94" s="178">
        <v>2222</v>
      </c>
      <c r="B94" s="223" t="s">
        <v>328</v>
      </c>
      <c r="C94" s="359">
        <f t="shared" si="4"/>
        <v>0</v>
      </c>
      <c r="D94" s="229">
        <v>0</v>
      </c>
      <c r="E94" s="337"/>
      <c r="F94" s="544">
        <f t="shared" si="5"/>
        <v>0</v>
      </c>
      <c r="G94" s="229"/>
      <c r="H94" s="230"/>
      <c r="I94" s="231">
        <f t="shared" si="6"/>
        <v>0</v>
      </c>
      <c r="J94" s="229">
        <v>0</v>
      </c>
      <c r="K94" s="230"/>
      <c r="L94" s="231">
        <f t="shared" si="7"/>
        <v>0</v>
      </c>
      <c r="M94" s="338"/>
      <c r="N94" s="337"/>
      <c r="O94" s="231">
        <f t="shared" si="8"/>
        <v>0</v>
      </c>
      <c r="P94" s="185"/>
    </row>
    <row r="95" spans="1:16" hidden="1" x14ac:dyDescent="0.25">
      <c r="A95" s="178">
        <v>2223</v>
      </c>
      <c r="B95" s="223" t="s">
        <v>329</v>
      </c>
      <c r="C95" s="359">
        <f t="shared" si="4"/>
        <v>0</v>
      </c>
      <c r="D95" s="229">
        <v>0</v>
      </c>
      <c r="E95" s="337"/>
      <c r="F95" s="544">
        <f t="shared" si="5"/>
        <v>0</v>
      </c>
      <c r="G95" s="229"/>
      <c r="H95" s="230"/>
      <c r="I95" s="231">
        <f t="shared" si="6"/>
        <v>0</v>
      </c>
      <c r="J95" s="229">
        <v>0</v>
      </c>
      <c r="K95" s="230"/>
      <c r="L95" s="231">
        <f t="shared" si="7"/>
        <v>0</v>
      </c>
      <c r="M95" s="338"/>
      <c r="N95" s="337"/>
      <c r="O95" s="231">
        <f t="shared" si="8"/>
        <v>0</v>
      </c>
      <c r="P95" s="185"/>
    </row>
    <row r="96" spans="1:16" ht="48" hidden="1" x14ac:dyDescent="0.25">
      <c r="A96" s="178">
        <v>2224</v>
      </c>
      <c r="B96" s="223" t="s">
        <v>330</v>
      </c>
      <c r="C96" s="359">
        <f t="shared" si="4"/>
        <v>0</v>
      </c>
      <c r="D96" s="229">
        <v>0</v>
      </c>
      <c r="E96" s="337"/>
      <c r="F96" s="544">
        <f t="shared" si="5"/>
        <v>0</v>
      </c>
      <c r="G96" s="229"/>
      <c r="H96" s="230"/>
      <c r="I96" s="231">
        <f t="shared" si="6"/>
        <v>0</v>
      </c>
      <c r="J96" s="229">
        <v>0</v>
      </c>
      <c r="K96" s="230"/>
      <c r="L96" s="231">
        <f t="shared" si="7"/>
        <v>0</v>
      </c>
      <c r="M96" s="338"/>
      <c r="N96" s="337"/>
      <c r="O96" s="231">
        <f t="shared" si="8"/>
        <v>0</v>
      </c>
      <c r="P96" s="185"/>
    </row>
    <row r="97" spans="1:16" ht="24" hidden="1" x14ac:dyDescent="0.25">
      <c r="A97" s="178">
        <v>2229</v>
      </c>
      <c r="B97" s="223" t="s">
        <v>331</v>
      </c>
      <c r="C97" s="359">
        <f t="shared" si="4"/>
        <v>0</v>
      </c>
      <c r="D97" s="229">
        <v>0</v>
      </c>
      <c r="E97" s="337"/>
      <c r="F97" s="544">
        <f t="shared" si="5"/>
        <v>0</v>
      </c>
      <c r="G97" s="229"/>
      <c r="H97" s="230"/>
      <c r="I97" s="231">
        <f t="shared" si="6"/>
        <v>0</v>
      </c>
      <c r="J97" s="229">
        <v>0</v>
      </c>
      <c r="K97" s="230"/>
      <c r="L97" s="231">
        <f t="shared" si="7"/>
        <v>0</v>
      </c>
      <c r="M97" s="338"/>
      <c r="N97" s="337"/>
      <c r="O97" s="231">
        <f t="shared" si="8"/>
        <v>0</v>
      </c>
      <c r="P97" s="185"/>
    </row>
    <row r="98" spans="1:16" ht="36" x14ac:dyDescent="0.25">
      <c r="A98" s="339">
        <v>2230</v>
      </c>
      <c r="B98" s="223" t="s">
        <v>332</v>
      </c>
      <c r="C98" s="359">
        <f t="shared" si="4"/>
        <v>33828</v>
      </c>
      <c r="D98" s="340">
        <f>SUM(D99:D105)</f>
        <v>33828</v>
      </c>
      <c r="E98" s="341">
        <f>SUM(E99:E105)</f>
        <v>0</v>
      </c>
      <c r="F98" s="544">
        <f t="shared" si="5"/>
        <v>33828</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row>
    <row r="99" spans="1:16" ht="33.75" customHeight="1" x14ac:dyDescent="0.25">
      <c r="A99" s="178">
        <v>2231</v>
      </c>
      <c r="B99" s="223" t="s">
        <v>333</v>
      </c>
      <c r="C99" s="359">
        <f t="shared" si="4"/>
        <v>11252</v>
      </c>
      <c r="D99" s="229">
        <f>8000+752+2500</f>
        <v>11252</v>
      </c>
      <c r="E99" s="337"/>
      <c r="F99" s="544">
        <f t="shared" si="5"/>
        <v>11252</v>
      </c>
      <c r="G99" s="229"/>
      <c r="H99" s="230"/>
      <c r="I99" s="231">
        <f t="shared" si="6"/>
        <v>0</v>
      </c>
      <c r="J99" s="229">
        <v>0</v>
      </c>
      <c r="K99" s="230"/>
      <c r="L99" s="231">
        <f t="shared" si="7"/>
        <v>0</v>
      </c>
      <c r="M99" s="338"/>
      <c r="N99" s="337"/>
      <c r="O99" s="231">
        <f t="shared" si="8"/>
        <v>0</v>
      </c>
      <c r="P99" s="508"/>
    </row>
    <row r="100" spans="1:16" ht="36" hidden="1" x14ac:dyDescent="0.25">
      <c r="A100" s="178">
        <v>2232</v>
      </c>
      <c r="B100" s="223" t="s">
        <v>334</v>
      </c>
      <c r="C100" s="359">
        <f t="shared" si="4"/>
        <v>0</v>
      </c>
      <c r="D100" s="229">
        <v>0</v>
      </c>
      <c r="E100" s="337"/>
      <c r="F100" s="544">
        <f t="shared" si="5"/>
        <v>0</v>
      </c>
      <c r="G100" s="229"/>
      <c r="H100" s="230"/>
      <c r="I100" s="231">
        <f t="shared" si="6"/>
        <v>0</v>
      </c>
      <c r="J100" s="229">
        <v>0</v>
      </c>
      <c r="K100" s="230"/>
      <c r="L100" s="231">
        <f t="shared" si="7"/>
        <v>0</v>
      </c>
      <c r="M100" s="338"/>
      <c r="N100" s="337"/>
      <c r="O100" s="231">
        <f t="shared" si="8"/>
        <v>0</v>
      </c>
      <c r="P100" s="185"/>
    </row>
    <row r="101" spans="1:16" ht="24" hidden="1" x14ac:dyDescent="0.25">
      <c r="A101" s="169">
        <v>2233</v>
      </c>
      <c r="B101" s="213" t="s">
        <v>335</v>
      </c>
      <c r="C101" s="359">
        <f t="shared" si="4"/>
        <v>0</v>
      </c>
      <c r="D101" s="219">
        <v>0</v>
      </c>
      <c r="E101" s="335"/>
      <c r="F101" s="543">
        <f t="shared" si="5"/>
        <v>0</v>
      </c>
      <c r="G101" s="219"/>
      <c r="H101" s="220"/>
      <c r="I101" s="221">
        <f t="shared" si="6"/>
        <v>0</v>
      </c>
      <c r="J101" s="219">
        <v>0</v>
      </c>
      <c r="K101" s="220"/>
      <c r="L101" s="221">
        <f t="shared" si="7"/>
        <v>0</v>
      </c>
      <c r="M101" s="336"/>
      <c r="N101" s="335"/>
      <c r="O101" s="221">
        <f t="shared" si="8"/>
        <v>0</v>
      </c>
      <c r="P101" s="176"/>
    </row>
    <row r="102" spans="1:16" ht="36" hidden="1" x14ac:dyDescent="0.25">
      <c r="A102" s="178">
        <v>2234</v>
      </c>
      <c r="B102" s="223" t="s">
        <v>336</v>
      </c>
      <c r="C102" s="359">
        <f t="shared" si="4"/>
        <v>0</v>
      </c>
      <c r="D102" s="229">
        <v>0</v>
      </c>
      <c r="E102" s="337"/>
      <c r="F102" s="544">
        <f t="shared" si="5"/>
        <v>0</v>
      </c>
      <c r="G102" s="229"/>
      <c r="H102" s="230"/>
      <c r="I102" s="231">
        <f t="shared" si="6"/>
        <v>0</v>
      </c>
      <c r="J102" s="229">
        <v>0</v>
      </c>
      <c r="K102" s="230"/>
      <c r="L102" s="231">
        <f t="shared" si="7"/>
        <v>0</v>
      </c>
      <c r="M102" s="338"/>
      <c r="N102" s="337"/>
      <c r="O102" s="231">
        <f t="shared" si="8"/>
        <v>0</v>
      </c>
      <c r="P102" s="185"/>
    </row>
    <row r="103" spans="1:16" ht="24" x14ac:dyDescent="0.25">
      <c r="A103" s="178">
        <v>2235</v>
      </c>
      <c r="B103" s="223" t="s">
        <v>337</v>
      </c>
      <c r="C103" s="359">
        <f t="shared" si="4"/>
        <v>17436</v>
      </c>
      <c r="D103" s="229">
        <v>17436</v>
      </c>
      <c r="E103" s="337"/>
      <c r="F103" s="544">
        <f t="shared" si="5"/>
        <v>17436</v>
      </c>
      <c r="G103" s="229"/>
      <c r="H103" s="230"/>
      <c r="I103" s="231">
        <f t="shared" si="6"/>
        <v>0</v>
      </c>
      <c r="J103" s="229">
        <v>0</v>
      </c>
      <c r="K103" s="230"/>
      <c r="L103" s="231">
        <f t="shared" si="7"/>
        <v>0</v>
      </c>
      <c r="M103" s="338"/>
      <c r="N103" s="337"/>
      <c r="O103" s="231">
        <f t="shared" si="8"/>
        <v>0</v>
      </c>
      <c r="P103" s="185"/>
    </row>
    <row r="104" spans="1:16" hidden="1" x14ac:dyDescent="0.25">
      <c r="A104" s="178">
        <v>2236</v>
      </c>
      <c r="B104" s="223" t="s">
        <v>338</v>
      </c>
      <c r="C104" s="359">
        <f t="shared" si="4"/>
        <v>0</v>
      </c>
      <c r="D104" s="229">
        <v>0</v>
      </c>
      <c r="E104" s="337"/>
      <c r="F104" s="544">
        <f t="shared" si="5"/>
        <v>0</v>
      </c>
      <c r="G104" s="229"/>
      <c r="H104" s="230"/>
      <c r="I104" s="231">
        <f t="shared" si="6"/>
        <v>0</v>
      </c>
      <c r="J104" s="229">
        <v>0</v>
      </c>
      <c r="K104" s="230"/>
      <c r="L104" s="231">
        <f t="shared" si="7"/>
        <v>0</v>
      </c>
      <c r="M104" s="338"/>
      <c r="N104" s="337"/>
      <c r="O104" s="231">
        <f t="shared" si="8"/>
        <v>0</v>
      </c>
      <c r="P104" s="185"/>
    </row>
    <row r="105" spans="1:16" ht="24" x14ac:dyDescent="0.25">
      <c r="A105" s="178">
        <v>2239</v>
      </c>
      <c r="B105" s="223" t="s">
        <v>339</v>
      </c>
      <c r="C105" s="359">
        <f t="shared" si="4"/>
        <v>5140</v>
      </c>
      <c r="D105" s="229">
        <f>3156+1984</f>
        <v>5140</v>
      </c>
      <c r="E105" s="337"/>
      <c r="F105" s="544">
        <f t="shared" si="5"/>
        <v>5140</v>
      </c>
      <c r="G105" s="229"/>
      <c r="H105" s="230"/>
      <c r="I105" s="231">
        <f t="shared" si="6"/>
        <v>0</v>
      </c>
      <c r="J105" s="229">
        <v>0</v>
      </c>
      <c r="K105" s="230"/>
      <c r="L105" s="231">
        <f t="shared" si="7"/>
        <v>0</v>
      </c>
      <c r="M105" s="338"/>
      <c r="N105" s="337"/>
      <c r="O105" s="231">
        <f t="shared" si="8"/>
        <v>0</v>
      </c>
      <c r="P105" s="508"/>
    </row>
    <row r="106" spans="1:16" ht="36" hidden="1" x14ac:dyDescent="0.25">
      <c r="A106" s="339">
        <v>2240</v>
      </c>
      <c r="B106" s="223" t="s">
        <v>340</v>
      </c>
      <c r="C106" s="359">
        <f t="shared" si="4"/>
        <v>0</v>
      </c>
      <c r="D106" s="340">
        <f>SUM(D107:D114)</f>
        <v>0</v>
      </c>
      <c r="E106" s="341">
        <f>SUM(E107:E114)</f>
        <v>0</v>
      </c>
      <c r="F106" s="544">
        <f t="shared" si="5"/>
        <v>0</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row>
    <row r="107" spans="1:16" hidden="1" x14ac:dyDescent="0.25">
      <c r="A107" s="178">
        <v>2241</v>
      </c>
      <c r="B107" s="223" t="s">
        <v>341</v>
      </c>
      <c r="C107" s="359">
        <f t="shared" si="4"/>
        <v>0</v>
      </c>
      <c r="D107" s="229">
        <v>0</v>
      </c>
      <c r="E107" s="337"/>
      <c r="F107" s="544">
        <f t="shared" si="5"/>
        <v>0</v>
      </c>
      <c r="G107" s="229"/>
      <c r="H107" s="230"/>
      <c r="I107" s="231">
        <f t="shared" si="6"/>
        <v>0</v>
      </c>
      <c r="J107" s="229">
        <v>0</v>
      </c>
      <c r="K107" s="230"/>
      <c r="L107" s="231">
        <f t="shared" si="7"/>
        <v>0</v>
      </c>
      <c r="M107" s="338"/>
      <c r="N107" s="337"/>
      <c r="O107" s="231">
        <f t="shared" si="8"/>
        <v>0</v>
      </c>
      <c r="P107" s="185"/>
    </row>
    <row r="108" spans="1:16" ht="24" hidden="1" x14ac:dyDescent="0.25">
      <c r="A108" s="178">
        <v>2242</v>
      </c>
      <c r="B108" s="223" t="s">
        <v>342</v>
      </c>
      <c r="C108" s="359">
        <f t="shared" si="4"/>
        <v>0</v>
      </c>
      <c r="D108" s="229">
        <v>0</v>
      </c>
      <c r="E108" s="337"/>
      <c r="F108" s="544">
        <f t="shared" si="5"/>
        <v>0</v>
      </c>
      <c r="G108" s="229"/>
      <c r="H108" s="230"/>
      <c r="I108" s="231">
        <f t="shared" si="6"/>
        <v>0</v>
      </c>
      <c r="J108" s="229">
        <v>0</v>
      </c>
      <c r="K108" s="230"/>
      <c r="L108" s="231">
        <f t="shared" si="7"/>
        <v>0</v>
      </c>
      <c r="M108" s="338"/>
      <c r="N108" s="337"/>
      <c r="O108" s="231">
        <f t="shared" si="8"/>
        <v>0</v>
      </c>
      <c r="P108" s="185"/>
    </row>
    <row r="109" spans="1:16" ht="24" hidden="1" x14ac:dyDescent="0.25">
      <c r="A109" s="178">
        <v>2243</v>
      </c>
      <c r="B109" s="223" t="s">
        <v>343</v>
      </c>
      <c r="C109" s="359">
        <f t="shared" si="4"/>
        <v>0</v>
      </c>
      <c r="D109" s="229">
        <v>0</v>
      </c>
      <c r="E109" s="337"/>
      <c r="F109" s="544">
        <f t="shared" si="5"/>
        <v>0</v>
      </c>
      <c r="G109" s="229"/>
      <c r="H109" s="230"/>
      <c r="I109" s="231">
        <f t="shared" si="6"/>
        <v>0</v>
      </c>
      <c r="J109" s="229">
        <v>0</v>
      </c>
      <c r="K109" s="230"/>
      <c r="L109" s="231">
        <f t="shared" si="7"/>
        <v>0</v>
      </c>
      <c r="M109" s="338"/>
      <c r="N109" s="337"/>
      <c r="O109" s="231">
        <f t="shared" si="8"/>
        <v>0</v>
      </c>
      <c r="P109" s="185"/>
    </row>
    <row r="110" spans="1:16" hidden="1" x14ac:dyDescent="0.25">
      <c r="A110" s="178">
        <v>2244</v>
      </c>
      <c r="B110" s="223" t="s">
        <v>344</v>
      </c>
      <c r="C110" s="359">
        <f t="shared" si="4"/>
        <v>0</v>
      </c>
      <c r="D110" s="229">
        <v>0</v>
      </c>
      <c r="E110" s="337"/>
      <c r="F110" s="544">
        <f t="shared" si="5"/>
        <v>0</v>
      </c>
      <c r="G110" s="229"/>
      <c r="H110" s="230"/>
      <c r="I110" s="231">
        <f t="shared" si="6"/>
        <v>0</v>
      </c>
      <c r="J110" s="229">
        <v>0</v>
      </c>
      <c r="K110" s="230"/>
      <c r="L110" s="231">
        <f t="shared" si="7"/>
        <v>0</v>
      </c>
      <c r="M110" s="338"/>
      <c r="N110" s="337"/>
      <c r="O110" s="231">
        <f t="shared" si="8"/>
        <v>0</v>
      </c>
      <c r="P110" s="185"/>
    </row>
    <row r="111" spans="1:16" ht="24" hidden="1" x14ac:dyDescent="0.25">
      <c r="A111" s="178">
        <v>2246</v>
      </c>
      <c r="B111" s="223" t="s">
        <v>345</v>
      </c>
      <c r="C111" s="359">
        <f t="shared" si="4"/>
        <v>0</v>
      </c>
      <c r="D111" s="229">
        <v>0</v>
      </c>
      <c r="E111" s="337"/>
      <c r="F111" s="544">
        <f t="shared" si="5"/>
        <v>0</v>
      </c>
      <c r="G111" s="229"/>
      <c r="H111" s="230"/>
      <c r="I111" s="231">
        <f t="shared" si="6"/>
        <v>0</v>
      </c>
      <c r="J111" s="229">
        <v>0</v>
      </c>
      <c r="K111" s="230"/>
      <c r="L111" s="231">
        <f t="shared" si="7"/>
        <v>0</v>
      </c>
      <c r="M111" s="338"/>
      <c r="N111" s="337"/>
      <c r="O111" s="231">
        <f t="shared" si="8"/>
        <v>0</v>
      </c>
      <c r="P111" s="185"/>
    </row>
    <row r="112" spans="1:16" hidden="1" x14ac:dyDescent="0.25">
      <c r="A112" s="178">
        <v>2247</v>
      </c>
      <c r="B112" s="223" t="s">
        <v>346</v>
      </c>
      <c r="C112" s="359">
        <f t="shared" si="4"/>
        <v>0</v>
      </c>
      <c r="D112" s="229">
        <v>0</v>
      </c>
      <c r="E112" s="337"/>
      <c r="F112" s="544">
        <f t="shared" si="5"/>
        <v>0</v>
      </c>
      <c r="G112" s="229"/>
      <c r="H112" s="230"/>
      <c r="I112" s="231">
        <f t="shared" si="6"/>
        <v>0</v>
      </c>
      <c r="J112" s="229">
        <v>0</v>
      </c>
      <c r="K112" s="230"/>
      <c r="L112" s="231">
        <f t="shared" si="7"/>
        <v>0</v>
      </c>
      <c r="M112" s="338"/>
      <c r="N112" s="337"/>
      <c r="O112" s="231">
        <f t="shared" si="8"/>
        <v>0</v>
      </c>
      <c r="P112" s="185"/>
    </row>
    <row r="113" spans="1:16" ht="24" hidden="1" x14ac:dyDescent="0.25">
      <c r="A113" s="178">
        <v>2248</v>
      </c>
      <c r="B113" s="223" t="s">
        <v>347</v>
      </c>
      <c r="C113" s="359">
        <f t="shared" si="4"/>
        <v>0</v>
      </c>
      <c r="D113" s="229">
        <v>0</v>
      </c>
      <c r="E113" s="337"/>
      <c r="F113" s="544">
        <f t="shared" si="5"/>
        <v>0</v>
      </c>
      <c r="G113" s="229"/>
      <c r="H113" s="230"/>
      <c r="I113" s="231">
        <f t="shared" si="6"/>
        <v>0</v>
      </c>
      <c r="J113" s="229">
        <v>0</v>
      </c>
      <c r="K113" s="230"/>
      <c r="L113" s="231">
        <f t="shared" si="7"/>
        <v>0</v>
      </c>
      <c r="M113" s="338"/>
      <c r="N113" s="337"/>
      <c r="O113" s="231">
        <f t="shared" si="8"/>
        <v>0</v>
      </c>
      <c r="P113" s="185"/>
    </row>
    <row r="114" spans="1:16" ht="24" hidden="1" x14ac:dyDescent="0.25">
      <c r="A114" s="178">
        <v>2249</v>
      </c>
      <c r="B114" s="223" t="s">
        <v>348</v>
      </c>
      <c r="C114" s="359">
        <f t="shared" si="4"/>
        <v>0</v>
      </c>
      <c r="D114" s="229">
        <v>0</v>
      </c>
      <c r="E114" s="337"/>
      <c r="F114" s="544">
        <f t="shared" si="5"/>
        <v>0</v>
      </c>
      <c r="G114" s="229"/>
      <c r="H114" s="230"/>
      <c r="I114" s="231">
        <f t="shared" si="6"/>
        <v>0</v>
      </c>
      <c r="J114" s="229">
        <v>0</v>
      </c>
      <c r="K114" s="230"/>
      <c r="L114" s="231">
        <f t="shared" si="7"/>
        <v>0</v>
      </c>
      <c r="M114" s="338"/>
      <c r="N114" s="337"/>
      <c r="O114" s="231">
        <f t="shared" si="8"/>
        <v>0</v>
      </c>
      <c r="P114" s="185"/>
    </row>
    <row r="115" spans="1:16" hidden="1" x14ac:dyDescent="0.25">
      <c r="A115" s="339">
        <v>2250</v>
      </c>
      <c r="B115" s="223" t="s">
        <v>349</v>
      </c>
      <c r="C115" s="359">
        <f t="shared" si="4"/>
        <v>0</v>
      </c>
      <c r="D115" s="340">
        <f>SUM(D116:D118)</f>
        <v>0</v>
      </c>
      <c r="E115" s="341">
        <f>SUM(E116:E118)</f>
        <v>0</v>
      </c>
      <c r="F115" s="544">
        <f t="shared" si="5"/>
        <v>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row>
    <row r="116" spans="1:16" hidden="1" x14ac:dyDescent="0.25">
      <c r="A116" s="178">
        <v>2251</v>
      </c>
      <c r="B116" s="223" t="s">
        <v>350</v>
      </c>
      <c r="C116" s="359">
        <f t="shared" si="4"/>
        <v>0</v>
      </c>
      <c r="D116" s="229">
        <v>0</v>
      </c>
      <c r="E116" s="337"/>
      <c r="F116" s="544">
        <f t="shared" si="5"/>
        <v>0</v>
      </c>
      <c r="G116" s="229"/>
      <c r="H116" s="230"/>
      <c r="I116" s="231">
        <f t="shared" si="6"/>
        <v>0</v>
      </c>
      <c r="J116" s="229">
        <v>0</v>
      </c>
      <c r="K116" s="230"/>
      <c r="L116" s="231">
        <f t="shared" si="7"/>
        <v>0</v>
      </c>
      <c r="M116" s="338"/>
      <c r="N116" s="337"/>
      <c r="O116" s="231">
        <f t="shared" si="8"/>
        <v>0</v>
      </c>
      <c r="P116" s="185"/>
    </row>
    <row r="117" spans="1:16" ht="24" hidden="1" x14ac:dyDescent="0.25">
      <c r="A117" s="178">
        <v>2252</v>
      </c>
      <c r="B117" s="223" t="s">
        <v>351</v>
      </c>
      <c r="C117" s="359">
        <f t="shared" ref="C117:C181" si="9">F117+I117+L117+O117</f>
        <v>0</v>
      </c>
      <c r="D117" s="229">
        <v>0</v>
      </c>
      <c r="E117" s="337"/>
      <c r="F117" s="544">
        <f t="shared" si="5"/>
        <v>0</v>
      </c>
      <c r="G117" s="229"/>
      <c r="H117" s="230"/>
      <c r="I117" s="231">
        <f t="shared" si="6"/>
        <v>0</v>
      </c>
      <c r="J117" s="229">
        <v>0</v>
      </c>
      <c r="K117" s="230"/>
      <c r="L117" s="231">
        <f t="shared" si="7"/>
        <v>0</v>
      </c>
      <c r="M117" s="338"/>
      <c r="N117" s="337"/>
      <c r="O117" s="231">
        <f t="shared" si="8"/>
        <v>0</v>
      </c>
      <c r="P117" s="185"/>
    </row>
    <row r="118" spans="1:16" ht="24" hidden="1" x14ac:dyDescent="0.25">
      <c r="A118" s="178">
        <v>2259</v>
      </c>
      <c r="B118" s="223" t="s">
        <v>352</v>
      </c>
      <c r="C118" s="359">
        <f t="shared" si="9"/>
        <v>0</v>
      </c>
      <c r="D118" s="229">
        <v>0</v>
      </c>
      <c r="E118" s="337"/>
      <c r="F118" s="544">
        <f t="shared" ref="F118:F182" si="10">D118+E118</f>
        <v>0</v>
      </c>
      <c r="G118" s="229"/>
      <c r="H118" s="230"/>
      <c r="I118" s="231">
        <f t="shared" ref="I118:I182" si="11">G118+H118</f>
        <v>0</v>
      </c>
      <c r="J118" s="229">
        <v>0</v>
      </c>
      <c r="K118" s="230"/>
      <c r="L118" s="231">
        <f t="shared" ref="L118:L182" si="12">J118+K118</f>
        <v>0</v>
      </c>
      <c r="M118" s="338"/>
      <c r="N118" s="337"/>
      <c r="O118" s="231">
        <f t="shared" ref="O118:O182" si="13">M118+N118</f>
        <v>0</v>
      </c>
      <c r="P118" s="185"/>
    </row>
    <row r="119" spans="1:16" x14ac:dyDescent="0.25">
      <c r="A119" s="339">
        <v>2260</v>
      </c>
      <c r="B119" s="223" t="s">
        <v>353</v>
      </c>
      <c r="C119" s="359">
        <f t="shared" si="9"/>
        <v>100</v>
      </c>
      <c r="D119" s="340">
        <f>SUM(D120:D124)</f>
        <v>0</v>
      </c>
      <c r="E119" s="341">
        <f>SUM(E120:E124)</f>
        <v>100</v>
      </c>
      <c r="F119" s="544">
        <f t="shared" si="10"/>
        <v>100</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row>
    <row r="120" spans="1:16" hidden="1" x14ac:dyDescent="0.25">
      <c r="A120" s="178">
        <v>2261</v>
      </c>
      <c r="B120" s="223" t="s">
        <v>354</v>
      </c>
      <c r="C120" s="359">
        <f t="shared" si="9"/>
        <v>0</v>
      </c>
      <c r="D120" s="229">
        <v>0</v>
      </c>
      <c r="E120" s="337"/>
      <c r="F120" s="544">
        <f t="shared" si="10"/>
        <v>0</v>
      </c>
      <c r="G120" s="229"/>
      <c r="H120" s="230"/>
      <c r="I120" s="231">
        <f t="shared" si="11"/>
        <v>0</v>
      </c>
      <c r="J120" s="229">
        <v>0</v>
      </c>
      <c r="K120" s="230"/>
      <c r="L120" s="231">
        <f t="shared" si="12"/>
        <v>0</v>
      </c>
      <c r="M120" s="338"/>
      <c r="N120" s="337"/>
      <c r="O120" s="231">
        <f t="shared" si="13"/>
        <v>0</v>
      </c>
      <c r="P120" s="185"/>
    </row>
    <row r="121" spans="1:16" x14ac:dyDescent="0.25">
      <c r="A121" s="178">
        <v>2262</v>
      </c>
      <c r="B121" s="223" t="s">
        <v>355</v>
      </c>
      <c r="C121" s="359">
        <f t="shared" si="9"/>
        <v>100</v>
      </c>
      <c r="D121" s="229">
        <v>0</v>
      </c>
      <c r="E121" s="337">
        <v>100</v>
      </c>
      <c r="F121" s="544">
        <f t="shared" si="10"/>
        <v>100</v>
      </c>
      <c r="G121" s="229"/>
      <c r="H121" s="230"/>
      <c r="I121" s="231">
        <f t="shared" si="11"/>
        <v>0</v>
      </c>
      <c r="J121" s="229">
        <v>0</v>
      </c>
      <c r="K121" s="230"/>
      <c r="L121" s="231">
        <f t="shared" si="12"/>
        <v>0</v>
      </c>
      <c r="M121" s="338"/>
      <c r="N121" s="337"/>
      <c r="O121" s="231">
        <f t="shared" si="13"/>
        <v>0</v>
      </c>
      <c r="P121" s="185"/>
    </row>
    <row r="122" spans="1:16" hidden="1" x14ac:dyDescent="0.25">
      <c r="A122" s="178">
        <v>2263</v>
      </c>
      <c r="B122" s="223" t="s">
        <v>356</v>
      </c>
      <c r="C122" s="359">
        <f t="shared" si="9"/>
        <v>0</v>
      </c>
      <c r="D122" s="229">
        <v>0</v>
      </c>
      <c r="E122" s="337"/>
      <c r="F122" s="544">
        <f t="shared" si="10"/>
        <v>0</v>
      </c>
      <c r="G122" s="229"/>
      <c r="H122" s="230"/>
      <c r="I122" s="231">
        <f t="shared" si="11"/>
        <v>0</v>
      </c>
      <c r="J122" s="229">
        <v>0</v>
      </c>
      <c r="K122" s="230"/>
      <c r="L122" s="231">
        <f t="shared" si="12"/>
        <v>0</v>
      </c>
      <c r="M122" s="338"/>
      <c r="N122" s="337"/>
      <c r="O122" s="231">
        <f t="shared" si="13"/>
        <v>0</v>
      </c>
      <c r="P122" s="185"/>
    </row>
    <row r="123" spans="1:16" ht="24" hidden="1" x14ac:dyDescent="0.25">
      <c r="A123" s="178">
        <v>2264</v>
      </c>
      <c r="B123" s="223" t="s">
        <v>357</v>
      </c>
      <c r="C123" s="359">
        <f t="shared" si="9"/>
        <v>0</v>
      </c>
      <c r="D123" s="229">
        <v>0</v>
      </c>
      <c r="E123" s="337"/>
      <c r="F123" s="544">
        <f t="shared" si="10"/>
        <v>0</v>
      </c>
      <c r="G123" s="229"/>
      <c r="H123" s="230"/>
      <c r="I123" s="231">
        <f t="shared" si="11"/>
        <v>0</v>
      </c>
      <c r="J123" s="229">
        <v>0</v>
      </c>
      <c r="K123" s="230"/>
      <c r="L123" s="231">
        <f t="shared" si="12"/>
        <v>0</v>
      </c>
      <c r="M123" s="338"/>
      <c r="N123" s="337"/>
      <c r="O123" s="231">
        <f t="shared" si="13"/>
        <v>0</v>
      </c>
      <c r="P123" s="185"/>
    </row>
    <row r="124" spans="1:16" hidden="1" x14ac:dyDescent="0.25">
      <c r="A124" s="178">
        <v>2269</v>
      </c>
      <c r="B124" s="223" t="s">
        <v>358</v>
      </c>
      <c r="C124" s="359">
        <f t="shared" si="9"/>
        <v>0</v>
      </c>
      <c r="D124" s="229">
        <v>0</v>
      </c>
      <c r="E124" s="337"/>
      <c r="F124" s="544">
        <f t="shared" si="10"/>
        <v>0</v>
      </c>
      <c r="G124" s="229"/>
      <c r="H124" s="230"/>
      <c r="I124" s="231">
        <f t="shared" si="11"/>
        <v>0</v>
      </c>
      <c r="J124" s="229">
        <v>0</v>
      </c>
      <c r="K124" s="230"/>
      <c r="L124" s="231">
        <f t="shared" si="12"/>
        <v>0</v>
      </c>
      <c r="M124" s="338"/>
      <c r="N124" s="337"/>
      <c r="O124" s="231">
        <f t="shared" si="13"/>
        <v>0</v>
      </c>
      <c r="P124" s="185"/>
    </row>
    <row r="125" spans="1:16" x14ac:dyDescent="0.25">
      <c r="A125" s="339">
        <v>2270</v>
      </c>
      <c r="B125" s="223" t="s">
        <v>359</v>
      </c>
      <c r="C125" s="359">
        <f t="shared" si="9"/>
        <v>2930</v>
      </c>
      <c r="D125" s="340">
        <f>SUM(D126:D130)</f>
        <v>2930</v>
      </c>
      <c r="E125" s="341">
        <f>SUM(E126:E130)</f>
        <v>0</v>
      </c>
      <c r="F125" s="544">
        <f t="shared" si="10"/>
        <v>2930</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row>
    <row r="126" spans="1:16" hidden="1" x14ac:dyDescent="0.25">
      <c r="A126" s="178">
        <v>2272</v>
      </c>
      <c r="B126" s="117" t="s">
        <v>360</v>
      </c>
      <c r="C126" s="359">
        <f t="shared" si="9"/>
        <v>0</v>
      </c>
      <c r="D126" s="229">
        <v>0</v>
      </c>
      <c r="E126" s="337"/>
      <c r="F126" s="544">
        <f t="shared" si="10"/>
        <v>0</v>
      </c>
      <c r="G126" s="229"/>
      <c r="H126" s="230"/>
      <c r="I126" s="231">
        <f t="shared" si="11"/>
        <v>0</v>
      </c>
      <c r="J126" s="229">
        <v>0</v>
      </c>
      <c r="K126" s="230"/>
      <c r="L126" s="231">
        <f t="shared" si="12"/>
        <v>0</v>
      </c>
      <c r="M126" s="338"/>
      <c r="N126" s="337"/>
      <c r="O126" s="231">
        <f t="shared" si="13"/>
        <v>0</v>
      </c>
      <c r="P126" s="185"/>
    </row>
    <row r="127" spans="1:16" ht="24" hidden="1" x14ac:dyDescent="0.25">
      <c r="A127" s="178">
        <v>2275</v>
      </c>
      <c r="B127" s="223" t="s">
        <v>361</v>
      </c>
      <c r="C127" s="359">
        <f t="shared" si="9"/>
        <v>0</v>
      </c>
      <c r="D127" s="229">
        <v>0</v>
      </c>
      <c r="E127" s="337"/>
      <c r="F127" s="544">
        <f t="shared" si="10"/>
        <v>0</v>
      </c>
      <c r="G127" s="229"/>
      <c r="H127" s="230"/>
      <c r="I127" s="231">
        <f t="shared" si="11"/>
        <v>0</v>
      </c>
      <c r="J127" s="229">
        <v>0</v>
      </c>
      <c r="K127" s="230"/>
      <c r="L127" s="231">
        <f t="shared" si="12"/>
        <v>0</v>
      </c>
      <c r="M127" s="338"/>
      <c r="N127" s="337"/>
      <c r="O127" s="231">
        <f t="shared" si="13"/>
        <v>0</v>
      </c>
      <c r="P127" s="185"/>
    </row>
    <row r="128" spans="1:16" ht="36" hidden="1" x14ac:dyDescent="0.25">
      <c r="A128" s="178">
        <v>2276</v>
      </c>
      <c r="B128" s="223" t="s">
        <v>362</v>
      </c>
      <c r="C128" s="359">
        <f t="shared" si="9"/>
        <v>0</v>
      </c>
      <c r="D128" s="229">
        <v>0</v>
      </c>
      <c r="E128" s="337"/>
      <c r="F128" s="544">
        <f t="shared" si="10"/>
        <v>0</v>
      </c>
      <c r="G128" s="229"/>
      <c r="H128" s="230"/>
      <c r="I128" s="231">
        <f t="shared" si="11"/>
        <v>0</v>
      </c>
      <c r="J128" s="229">
        <v>0</v>
      </c>
      <c r="K128" s="230"/>
      <c r="L128" s="231">
        <f t="shared" si="12"/>
        <v>0</v>
      </c>
      <c r="M128" s="338"/>
      <c r="N128" s="337"/>
      <c r="O128" s="231">
        <f t="shared" si="13"/>
        <v>0</v>
      </c>
      <c r="P128" s="185"/>
    </row>
    <row r="129" spans="1:16" ht="24" hidden="1" x14ac:dyDescent="0.25">
      <c r="A129" s="178">
        <v>2278</v>
      </c>
      <c r="B129" s="223" t="s">
        <v>363</v>
      </c>
      <c r="C129" s="359">
        <f t="shared" si="9"/>
        <v>0</v>
      </c>
      <c r="D129" s="229">
        <v>0</v>
      </c>
      <c r="E129" s="337"/>
      <c r="F129" s="544">
        <f t="shared" si="10"/>
        <v>0</v>
      </c>
      <c r="G129" s="229"/>
      <c r="H129" s="230"/>
      <c r="I129" s="231">
        <f t="shared" si="11"/>
        <v>0</v>
      </c>
      <c r="J129" s="229">
        <v>0</v>
      </c>
      <c r="K129" s="230"/>
      <c r="L129" s="231">
        <f t="shared" si="12"/>
        <v>0</v>
      </c>
      <c r="M129" s="338"/>
      <c r="N129" s="337"/>
      <c r="O129" s="231">
        <f t="shared" si="13"/>
        <v>0</v>
      </c>
      <c r="P129" s="185"/>
    </row>
    <row r="130" spans="1:16" ht="24" x14ac:dyDescent="0.25">
      <c r="A130" s="178">
        <v>2279</v>
      </c>
      <c r="B130" s="223" t="s">
        <v>364</v>
      </c>
      <c r="C130" s="359">
        <f t="shared" si="9"/>
        <v>2930</v>
      </c>
      <c r="D130" s="229">
        <f>4930-2000</f>
        <v>2930</v>
      </c>
      <c r="E130" s="337"/>
      <c r="F130" s="544">
        <f t="shared" si="10"/>
        <v>2930</v>
      </c>
      <c r="G130" s="229"/>
      <c r="H130" s="230"/>
      <c r="I130" s="231">
        <f t="shared" si="11"/>
        <v>0</v>
      </c>
      <c r="J130" s="229">
        <v>0</v>
      </c>
      <c r="K130" s="230"/>
      <c r="L130" s="231">
        <f t="shared" si="12"/>
        <v>0</v>
      </c>
      <c r="M130" s="338"/>
      <c r="N130" s="337"/>
      <c r="O130" s="231">
        <f t="shared" si="13"/>
        <v>0</v>
      </c>
      <c r="P130" s="545"/>
    </row>
    <row r="131" spans="1:16" ht="24" hidden="1" x14ac:dyDescent="0.25">
      <c r="A131" s="349">
        <v>2280</v>
      </c>
      <c r="B131" s="213" t="s">
        <v>365</v>
      </c>
      <c r="C131" s="359">
        <f t="shared" si="9"/>
        <v>0</v>
      </c>
      <c r="D131" s="350">
        <f t="shared" ref="D131" si="14">SUM(D132)</f>
        <v>0</v>
      </c>
      <c r="E131" s="351">
        <f t="shared" ref="E131:N131" si="15">SUM(E132)</f>
        <v>0</v>
      </c>
      <c r="F131" s="543">
        <f t="shared" si="10"/>
        <v>0</v>
      </c>
      <c r="G131" s="350">
        <f t="shared" ref="G131" si="16">SUM(G132)</f>
        <v>0</v>
      </c>
      <c r="H131" s="352">
        <f t="shared" si="15"/>
        <v>0</v>
      </c>
      <c r="I131" s="221">
        <f t="shared" si="11"/>
        <v>0</v>
      </c>
      <c r="J131" s="350">
        <f t="shared" ref="J131" si="17">SUM(J132)</f>
        <v>0</v>
      </c>
      <c r="K131" s="352">
        <f t="shared" si="15"/>
        <v>0</v>
      </c>
      <c r="L131" s="221">
        <f t="shared" si="12"/>
        <v>0</v>
      </c>
      <c r="M131" s="343">
        <f t="shared" si="15"/>
        <v>0</v>
      </c>
      <c r="N131" s="341">
        <f t="shared" si="15"/>
        <v>0</v>
      </c>
      <c r="O131" s="231">
        <f t="shared" si="13"/>
        <v>0</v>
      </c>
      <c r="P131" s="185"/>
    </row>
    <row r="132" spans="1:16" ht="24" hidden="1" x14ac:dyDescent="0.25">
      <c r="A132" s="178">
        <v>2283</v>
      </c>
      <c r="B132" s="223" t="s">
        <v>366</v>
      </c>
      <c r="C132" s="359">
        <f t="shared" si="9"/>
        <v>0</v>
      </c>
      <c r="D132" s="229">
        <v>0</v>
      </c>
      <c r="E132" s="337"/>
      <c r="F132" s="544">
        <f t="shared" si="10"/>
        <v>0</v>
      </c>
      <c r="G132" s="229"/>
      <c r="H132" s="230"/>
      <c r="I132" s="231">
        <f t="shared" si="11"/>
        <v>0</v>
      </c>
      <c r="J132" s="229">
        <v>0</v>
      </c>
      <c r="K132" s="230"/>
      <c r="L132" s="231">
        <f t="shared" si="12"/>
        <v>0</v>
      </c>
      <c r="M132" s="338"/>
      <c r="N132" s="337"/>
      <c r="O132" s="231">
        <f t="shared" si="13"/>
        <v>0</v>
      </c>
      <c r="P132" s="185"/>
    </row>
    <row r="133" spans="1:16" ht="36" x14ac:dyDescent="0.25">
      <c r="A133" s="198">
        <v>2300</v>
      </c>
      <c r="B133" s="323" t="s">
        <v>367</v>
      </c>
      <c r="C133" s="459">
        <f t="shared" si="9"/>
        <v>50640</v>
      </c>
      <c r="D133" s="209">
        <f>SUM(D134,D139,D143,D144,D147,D154,D162,D163,D166)</f>
        <v>34480</v>
      </c>
      <c r="E133" s="324">
        <f>SUM(E134,E139,E143,E144,E147,E154,E162,E163,E166)</f>
        <v>0</v>
      </c>
      <c r="F133" s="541">
        <f t="shared" si="10"/>
        <v>34480</v>
      </c>
      <c r="G133" s="209">
        <f>SUM(G134,G139,G143,G144,G147,G154,G162,G163,G166)</f>
        <v>0</v>
      </c>
      <c r="H133" s="210">
        <f>SUM(H134,H139,H143,H144,H147,H154,H162,H163,H166)</f>
        <v>0</v>
      </c>
      <c r="I133" s="211">
        <f t="shared" si="11"/>
        <v>0</v>
      </c>
      <c r="J133" s="209">
        <f>SUM(J134,J139,J143,J144,J147,J154,J162,J163,J166)</f>
        <v>16160</v>
      </c>
      <c r="K133" s="210">
        <f>SUM(K134,K139,K143,K144,K147,K154,K162,K163,K166)</f>
        <v>0</v>
      </c>
      <c r="L133" s="211">
        <f t="shared" si="12"/>
        <v>16160</v>
      </c>
      <c r="M133" s="348">
        <f>SUM(M134,M139,M143,M144,M147,M154,M162,M163,M166)</f>
        <v>0</v>
      </c>
      <c r="N133" s="324">
        <f>SUM(N134,N139,N143,N144,N147,N154,N162,N163,N166)</f>
        <v>0</v>
      </c>
      <c r="O133" s="211">
        <f t="shared" si="13"/>
        <v>0</v>
      </c>
      <c r="P133" s="208"/>
    </row>
    <row r="134" spans="1:16" ht="24" x14ac:dyDescent="0.25">
      <c r="A134" s="349">
        <v>2310</v>
      </c>
      <c r="B134" s="213" t="s">
        <v>368</v>
      </c>
      <c r="C134" s="466">
        <f t="shared" si="9"/>
        <v>50640</v>
      </c>
      <c r="D134" s="360">
        <f>SUM(D135:D138)</f>
        <v>34480</v>
      </c>
      <c r="E134" s="352">
        <f>SUM(E135:E138)</f>
        <v>0</v>
      </c>
      <c r="F134" s="543">
        <f t="shared" si="10"/>
        <v>34480</v>
      </c>
      <c r="G134" s="350">
        <f>SUM(G135:G138)</f>
        <v>0</v>
      </c>
      <c r="H134" s="352">
        <f>SUM(H135:H138)</f>
        <v>0</v>
      </c>
      <c r="I134" s="221">
        <f t="shared" si="11"/>
        <v>0</v>
      </c>
      <c r="J134" s="350">
        <f>SUM(J135:J138)</f>
        <v>16160</v>
      </c>
      <c r="K134" s="352">
        <f>SUM(K135:K138)</f>
        <v>0</v>
      </c>
      <c r="L134" s="221">
        <f t="shared" si="12"/>
        <v>16160</v>
      </c>
      <c r="M134" s="353">
        <f>SUM(M135:M138)</f>
        <v>0</v>
      </c>
      <c r="N134" s="351">
        <f>SUM(N135:N138)</f>
        <v>0</v>
      </c>
      <c r="O134" s="221">
        <f t="shared" si="13"/>
        <v>0</v>
      </c>
      <c r="P134" s="176"/>
    </row>
    <row r="135" spans="1:16" x14ac:dyDescent="0.25">
      <c r="A135" s="178">
        <v>2311</v>
      </c>
      <c r="B135" s="223" t="s">
        <v>369</v>
      </c>
      <c r="C135" s="359">
        <f t="shared" si="9"/>
        <v>2440</v>
      </c>
      <c r="D135" s="229">
        <v>840</v>
      </c>
      <c r="E135" s="337"/>
      <c r="F135" s="544">
        <f t="shared" si="10"/>
        <v>840</v>
      </c>
      <c r="G135" s="229"/>
      <c r="H135" s="230"/>
      <c r="I135" s="231">
        <f t="shared" si="11"/>
        <v>0</v>
      </c>
      <c r="J135" s="229">
        <v>1600</v>
      </c>
      <c r="K135" s="230"/>
      <c r="L135" s="231">
        <f t="shared" si="12"/>
        <v>1600</v>
      </c>
      <c r="M135" s="338"/>
      <c r="N135" s="337"/>
      <c r="O135" s="231">
        <f t="shared" si="13"/>
        <v>0</v>
      </c>
      <c r="P135" s="185"/>
    </row>
    <row r="136" spans="1:16" hidden="1" x14ac:dyDescent="0.25">
      <c r="A136" s="178">
        <v>2312</v>
      </c>
      <c r="B136" s="223" t="s">
        <v>370</v>
      </c>
      <c r="C136" s="359">
        <f t="shared" si="9"/>
        <v>0</v>
      </c>
      <c r="D136" s="229">
        <v>0</v>
      </c>
      <c r="E136" s="337"/>
      <c r="F136" s="544">
        <f t="shared" si="10"/>
        <v>0</v>
      </c>
      <c r="G136" s="229"/>
      <c r="H136" s="230"/>
      <c r="I136" s="231">
        <f t="shared" si="11"/>
        <v>0</v>
      </c>
      <c r="J136" s="229">
        <v>0</v>
      </c>
      <c r="K136" s="230"/>
      <c r="L136" s="231">
        <f t="shared" si="12"/>
        <v>0</v>
      </c>
      <c r="M136" s="338"/>
      <c r="N136" s="337"/>
      <c r="O136" s="231">
        <f t="shared" si="13"/>
        <v>0</v>
      </c>
      <c r="P136" s="185"/>
    </row>
    <row r="137" spans="1:16" hidden="1" x14ac:dyDescent="0.25">
      <c r="A137" s="178">
        <v>2313</v>
      </c>
      <c r="B137" s="223" t="s">
        <v>371</v>
      </c>
      <c r="C137" s="359">
        <f t="shared" si="9"/>
        <v>0</v>
      </c>
      <c r="D137" s="229">
        <v>0</v>
      </c>
      <c r="E137" s="337"/>
      <c r="F137" s="544">
        <f t="shared" si="10"/>
        <v>0</v>
      </c>
      <c r="G137" s="229"/>
      <c r="H137" s="230"/>
      <c r="I137" s="231">
        <f t="shared" si="11"/>
        <v>0</v>
      </c>
      <c r="J137" s="229">
        <v>0</v>
      </c>
      <c r="K137" s="230"/>
      <c r="L137" s="231">
        <f t="shared" si="12"/>
        <v>0</v>
      </c>
      <c r="M137" s="338"/>
      <c r="N137" s="337"/>
      <c r="O137" s="231">
        <f t="shared" si="13"/>
        <v>0</v>
      </c>
      <c r="P137" s="185"/>
    </row>
    <row r="138" spans="1:16" ht="36" x14ac:dyDescent="0.25">
      <c r="A138" s="178">
        <v>2314</v>
      </c>
      <c r="B138" s="223" t="s">
        <v>372</v>
      </c>
      <c r="C138" s="359">
        <f t="shared" si="9"/>
        <v>48200</v>
      </c>
      <c r="D138" s="229">
        <f>23700+10440-500</f>
        <v>33640</v>
      </c>
      <c r="E138" s="337"/>
      <c r="F138" s="544">
        <f t="shared" si="10"/>
        <v>33640</v>
      </c>
      <c r="G138" s="229"/>
      <c r="H138" s="230"/>
      <c r="I138" s="231">
        <f t="shared" si="11"/>
        <v>0</v>
      </c>
      <c r="J138" s="229">
        <f>25000-10440</f>
        <v>14560</v>
      </c>
      <c r="K138" s="230"/>
      <c r="L138" s="231">
        <f t="shared" si="12"/>
        <v>14560</v>
      </c>
      <c r="M138" s="338"/>
      <c r="N138" s="337"/>
      <c r="O138" s="231">
        <f t="shared" si="13"/>
        <v>0</v>
      </c>
      <c r="P138" s="185"/>
    </row>
    <row r="139" spans="1:16" hidden="1" x14ac:dyDescent="0.25">
      <c r="A139" s="339">
        <v>2320</v>
      </c>
      <c r="B139" s="223" t="s">
        <v>373</v>
      </c>
      <c r="C139" s="359">
        <f t="shared" si="9"/>
        <v>0</v>
      </c>
      <c r="D139" s="340">
        <f>SUM(D140:D142)</f>
        <v>0</v>
      </c>
      <c r="E139" s="341">
        <f>SUM(E140:E142)</f>
        <v>0</v>
      </c>
      <c r="F139" s="544">
        <f t="shared" si="10"/>
        <v>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row>
    <row r="140" spans="1:16" hidden="1" x14ac:dyDescent="0.25">
      <c r="A140" s="178">
        <v>2321</v>
      </c>
      <c r="B140" s="223" t="s">
        <v>374</v>
      </c>
      <c r="C140" s="359">
        <f t="shared" si="9"/>
        <v>0</v>
      </c>
      <c r="D140" s="229">
        <v>0</v>
      </c>
      <c r="E140" s="337"/>
      <c r="F140" s="544">
        <f t="shared" si="10"/>
        <v>0</v>
      </c>
      <c r="G140" s="229"/>
      <c r="H140" s="230"/>
      <c r="I140" s="231">
        <f t="shared" si="11"/>
        <v>0</v>
      </c>
      <c r="J140" s="229">
        <v>0</v>
      </c>
      <c r="K140" s="230"/>
      <c r="L140" s="231">
        <f t="shared" si="12"/>
        <v>0</v>
      </c>
      <c r="M140" s="338"/>
      <c r="N140" s="337"/>
      <c r="O140" s="231">
        <f t="shared" si="13"/>
        <v>0</v>
      </c>
      <c r="P140" s="185"/>
    </row>
    <row r="141" spans="1:16" hidden="1" x14ac:dyDescent="0.25">
      <c r="A141" s="178">
        <v>2322</v>
      </c>
      <c r="B141" s="223" t="s">
        <v>375</v>
      </c>
      <c r="C141" s="359">
        <f t="shared" si="9"/>
        <v>0</v>
      </c>
      <c r="D141" s="229">
        <v>0</v>
      </c>
      <c r="E141" s="337"/>
      <c r="F141" s="544">
        <f t="shared" si="10"/>
        <v>0</v>
      </c>
      <c r="G141" s="229"/>
      <c r="H141" s="230"/>
      <c r="I141" s="231">
        <f t="shared" si="11"/>
        <v>0</v>
      </c>
      <c r="J141" s="229">
        <v>0</v>
      </c>
      <c r="K141" s="230"/>
      <c r="L141" s="231">
        <f t="shared" si="12"/>
        <v>0</v>
      </c>
      <c r="M141" s="338"/>
      <c r="N141" s="337"/>
      <c r="O141" s="231">
        <f t="shared" si="13"/>
        <v>0</v>
      </c>
      <c r="P141" s="185"/>
    </row>
    <row r="142" spans="1:16" hidden="1" x14ac:dyDescent="0.25">
      <c r="A142" s="178">
        <v>2329</v>
      </c>
      <c r="B142" s="223" t="s">
        <v>376</v>
      </c>
      <c r="C142" s="359">
        <f t="shared" si="9"/>
        <v>0</v>
      </c>
      <c r="D142" s="229">
        <v>0</v>
      </c>
      <c r="E142" s="337"/>
      <c r="F142" s="544">
        <f t="shared" si="10"/>
        <v>0</v>
      </c>
      <c r="G142" s="229"/>
      <c r="H142" s="230"/>
      <c r="I142" s="231">
        <f t="shared" si="11"/>
        <v>0</v>
      </c>
      <c r="J142" s="229">
        <v>0</v>
      </c>
      <c r="K142" s="230"/>
      <c r="L142" s="231">
        <f t="shared" si="12"/>
        <v>0</v>
      </c>
      <c r="M142" s="338"/>
      <c r="N142" s="337"/>
      <c r="O142" s="231">
        <f t="shared" si="13"/>
        <v>0</v>
      </c>
      <c r="P142" s="185"/>
    </row>
    <row r="143" spans="1:16" hidden="1" x14ac:dyDescent="0.25">
      <c r="A143" s="339">
        <v>2330</v>
      </c>
      <c r="B143" s="223" t="s">
        <v>377</v>
      </c>
      <c r="C143" s="359">
        <f t="shared" si="9"/>
        <v>0</v>
      </c>
      <c r="D143" s="229">
        <v>0</v>
      </c>
      <c r="E143" s="337"/>
      <c r="F143" s="544">
        <f t="shared" si="10"/>
        <v>0</v>
      </c>
      <c r="G143" s="229"/>
      <c r="H143" s="230"/>
      <c r="I143" s="231">
        <f t="shared" si="11"/>
        <v>0</v>
      </c>
      <c r="J143" s="229">
        <v>0</v>
      </c>
      <c r="K143" s="230"/>
      <c r="L143" s="231">
        <f t="shared" si="12"/>
        <v>0</v>
      </c>
      <c r="M143" s="338"/>
      <c r="N143" s="337"/>
      <c r="O143" s="231">
        <f t="shared" si="13"/>
        <v>0</v>
      </c>
      <c r="P143" s="185"/>
    </row>
    <row r="144" spans="1:16" ht="48" hidden="1" x14ac:dyDescent="0.25">
      <c r="A144" s="339">
        <v>2340</v>
      </c>
      <c r="B144" s="223" t="s">
        <v>378</v>
      </c>
      <c r="C144" s="359">
        <f t="shared" si="9"/>
        <v>0</v>
      </c>
      <c r="D144" s="340">
        <f>SUM(D145:D146)</f>
        <v>0</v>
      </c>
      <c r="E144" s="341">
        <f>SUM(E145:E146)</f>
        <v>0</v>
      </c>
      <c r="F144" s="544">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row>
    <row r="145" spans="1:16" hidden="1" x14ac:dyDescent="0.25">
      <c r="A145" s="178">
        <v>2341</v>
      </c>
      <c r="B145" s="223" t="s">
        <v>379</v>
      </c>
      <c r="C145" s="359">
        <f t="shared" si="9"/>
        <v>0</v>
      </c>
      <c r="D145" s="229">
        <v>0</v>
      </c>
      <c r="E145" s="337"/>
      <c r="F145" s="544">
        <f t="shared" si="10"/>
        <v>0</v>
      </c>
      <c r="G145" s="229"/>
      <c r="H145" s="230"/>
      <c r="I145" s="231">
        <f t="shared" si="11"/>
        <v>0</v>
      </c>
      <c r="J145" s="229">
        <v>0</v>
      </c>
      <c r="K145" s="230"/>
      <c r="L145" s="231">
        <f t="shared" si="12"/>
        <v>0</v>
      </c>
      <c r="M145" s="338"/>
      <c r="N145" s="337"/>
      <c r="O145" s="231">
        <f t="shared" si="13"/>
        <v>0</v>
      </c>
      <c r="P145" s="185"/>
    </row>
    <row r="146" spans="1:16" ht="24" hidden="1" x14ac:dyDescent="0.25">
      <c r="A146" s="178">
        <v>2344</v>
      </c>
      <c r="B146" s="223" t="s">
        <v>380</v>
      </c>
      <c r="C146" s="359">
        <f t="shared" si="9"/>
        <v>0</v>
      </c>
      <c r="D146" s="229">
        <v>0</v>
      </c>
      <c r="E146" s="337"/>
      <c r="F146" s="544">
        <f t="shared" si="10"/>
        <v>0</v>
      </c>
      <c r="G146" s="229"/>
      <c r="H146" s="230"/>
      <c r="I146" s="231">
        <f t="shared" si="11"/>
        <v>0</v>
      </c>
      <c r="J146" s="229">
        <v>0</v>
      </c>
      <c r="K146" s="230"/>
      <c r="L146" s="231">
        <f t="shared" si="12"/>
        <v>0</v>
      </c>
      <c r="M146" s="338"/>
      <c r="N146" s="337"/>
      <c r="O146" s="231">
        <f t="shared" si="13"/>
        <v>0</v>
      </c>
      <c r="P146" s="185"/>
    </row>
    <row r="147" spans="1:16" ht="24" hidden="1" x14ac:dyDescent="0.25">
      <c r="A147" s="329">
        <v>2350</v>
      </c>
      <c r="B147" s="265" t="s">
        <v>381</v>
      </c>
      <c r="C147" s="359">
        <f t="shared" si="9"/>
        <v>0</v>
      </c>
      <c r="D147" s="330">
        <f>SUM(D148:D153)</f>
        <v>0</v>
      </c>
      <c r="E147" s="331">
        <f>SUM(E148:E153)</f>
        <v>0</v>
      </c>
      <c r="F147" s="542">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row>
    <row r="148" spans="1:16" hidden="1" x14ac:dyDescent="0.25">
      <c r="A148" s="169">
        <v>2351</v>
      </c>
      <c r="B148" s="213" t="s">
        <v>382</v>
      </c>
      <c r="C148" s="359">
        <f t="shared" si="9"/>
        <v>0</v>
      </c>
      <c r="D148" s="219">
        <v>0</v>
      </c>
      <c r="E148" s="335"/>
      <c r="F148" s="543">
        <f t="shared" si="10"/>
        <v>0</v>
      </c>
      <c r="G148" s="219"/>
      <c r="H148" s="220"/>
      <c r="I148" s="221">
        <f t="shared" si="11"/>
        <v>0</v>
      </c>
      <c r="J148" s="219">
        <v>0</v>
      </c>
      <c r="K148" s="220"/>
      <c r="L148" s="221">
        <f t="shared" si="12"/>
        <v>0</v>
      </c>
      <c r="M148" s="336"/>
      <c r="N148" s="335"/>
      <c r="O148" s="221">
        <f t="shared" si="13"/>
        <v>0</v>
      </c>
      <c r="P148" s="176"/>
    </row>
    <row r="149" spans="1:16" hidden="1" x14ac:dyDescent="0.25">
      <c r="A149" s="178">
        <v>2352</v>
      </c>
      <c r="B149" s="223" t="s">
        <v>383</v>
      </c>
      <c r="C149" s="359">
        <f t="shared" si="9"/>
        <v>0</v>
      </c>
      <c r="D149" s="229">
        <v>0</v>
      </c>
      <c r="E149" s="337"/>
      <c r="F149" s="544">
        <f t="shared" si="10"/>
        <v>0</v>
      </c>
      <c r="G149" s="229"/>
      <c r="H149" s="230"/>
      <c r="I149" s="231">
        <f t="shared" si="11"/>
        <v>0</v>
      </c>
      <c r="J149" s="229">
        <v>0</v>
      </c>
      <c r="K149" s="230"/>
      <c r="L149" s="231">
        <f t="shared" si="12"/>
        <v>0</v>
      </c>
      <c r="M149" s="338"/>
      <c r="N149" s="337"/>
      <c r="O149" s="231">
        <f t="shared" si="13"/>
        <v>0</v>
      </c>
      <c r="P149" s="185"/>
    </row>
    <row r="150" spans="1:16" ht="24" hidden="1" x14ac:dyDescent="0.25">
      <c r="A150" s="178">
        <v>2353</v>
      </c>
      <c r="B150" s="223" t="s">
        <v>384</v>
      </c>
      <c r="C150" s="359">
        <f t="shared" si="9"/>
        <v>0</v>
      </c>
      <c r="D150" s="229">
        <v>0</v>
      </c>
      <c r="E150" s="337"/>
      <c r="F150" s="544">
        <f t="shared" si="10"/>
        <v>0</v>
      </c>
      <c r="G150" s="229"/>
      <c r="H150" s="230"/>
      <c r="I150" s="231">
        <f t="shared" si="11"/>
        <v>0</v>
      </c>
      <c r="J150" s="229">
        <v>0</v>
      </c>
      <c r="K150" s="230"/>
      <c r="L150" s="231">
        <f t="shared" si="12"/>
        <v>0</v>
      </c>
      <c r="M150" s="338"/>
      <c r="N150" s="337"/>
      <c r="O150" s="231">
        <f t="shared" si="13"/>
        <v>0</v>
      </c>
      <c r="P150" s="185"/>
    </row>
    <row r="151" spans="1:16" ht="24" hidden="1" x14ac:dyDescent="0.25">
      <c r="A151" s="178">
        <v>2354</v>
      </c>
      <c r="B151" s="223" t="s">
        <v>385</v>
      </c>
      <c r="C151" s="359">
        <f t="shared" si="9"/>
        <v>0</v>
      </c>
      <c r="D151" s="229">
        <v>0</v>
      </c>
      <c r="E151" s="337"/>
      <c r="F151" s="544">
        <f t="shared" si="10"/>
        <v>0</v>
      </c>
      <c r="G151" s="229"/>
      <c r="H151" s="230"/>
      <c r="I151" s="231">
        <f t="shared" si="11"/>
        <v>0</v>
      </c>
      <c r="J151" s="229">
        <v>0</v>
      </c>
      <c r="K151" s="230"/>
      <c r="L151" s="231">
        <f t="shared" si="12"/>
        <v>0</v>
      </c>
      <c r="M151" s="338"/>
      <c r="N151" s="337"/>
      <c r="O151" s="231">
        <f t="shared" si="13"/>
        <v>0</v>
      </c>
      <c r="P151" s="185"/>
    </row>
    <row r="152" spans="1:16" ht="24" hidden="1" x14ac:dyDescent="0.25">
      <c r="A152" s="178">
        <v>2355</v>
      </c>
      <c r="B152" s="223" t="s">
        <v>386</v>
      </c>
      <c r="C152" s="359">
        <f t="shared" si="9"/>
        <v>0</v>
      </c>
      <c r="D152" s="229">
        <v>0</v>
      </c>
      <c r="E152" s="337"/>
      <c r="F152" s="544">
        <f t="shared" si="10"/>
        <v>0</v>
      </c>
      <c r="G152" s="229"/>
      <c r="H152" s="230"/>
      <c r="I152" s="231">
        <f t="shared" si="11"/>
        <v>0</v>
      </c>
      <c r="J152" s="229">
        <v>0</v>
      </c>
      <c r="K152" s="230"/>
      <c r="L152" s="231">
        <f t="shared" si="12"/>
        <v>0</v>
      </c>
      <c r="M152" s="338"/>
      <c r="N152" s="337"/>
      <c r="O152" s="231">
        <f t="shared" si="13"/>
        <v>0</v>
      </c>
      <c r="P152" s="185"/>
    </row>
    <row r="153" spans="1:16" ht="24" hidden="1" x14ac:dyDescent="0.25">
      <c r="A153" s="178">
        <v>2359</v>
      </c>
      <c r="B153" s="223" t="s">
        <v>387</v>
      </c>
      <c r="C153" s="359">
        <f t="shared" si="9"/>
        <v>0</v>
      </c>
      <c r="D153" s="229">
        <v>0</v>
      </c>
      <c r="E153" s="337"/>
      <c r="F153" s="544">
        <f t="shared" si="10"/>
        <v>0</v>
      </c>
      <c r="G153" s="229"/>
      <c r="H153" s="230"/>
      <c r="I153" s="231">
        <f t="shared" si="11"/>
        <v>0</v>
      </c>
      <c r="J153" s="229">
        <v>0</v>
      </c>
      <c r="K153" s="230"/>
      <c r="L153" s="231">
        <f t="shared" si="12"/>
        <v>0</v>
      </c>
      <c r="M153" s="338"/>
      <c r="N153" s="337"/>
      <c r="O153" s="231">
        <f t="shared" si="13"/>
        <v>0</v>
      </c>
      <c r="P153" s="185"/>
    </row>
    <row r="154" spans="1:16" ht="24" hidden="1" x14ac:dyDescent="0.25">
      <c r="A154" s="339">
        <v>2360</v>
      </c>
      <c r="B154" s="223" t="s">
        <v>388</v>
      </c>
      <c r="C154" s="359">
        <f t="shared" si="9"/>
        <v>0</v>
      </c>
      <c r="D154" s="340">
        <f>SUM(D155:D161)</f>
        <v>0</v>
      </c>
      <c r="E154" s="341">
        <f>SUM(E155:E161)</f>
        <v>0</v>
      </c>
      <c r="F154" s="544">
        <f t="shared" si="10"/>
        <v>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row>
    <row r="155" spans="1:16" hidden="1" x14ac:dyDescent="0.25">
      <c r="A155" s="177">
        <v>2361</v>
      </c>
      <c r="B155" s="223" t="s">
        <v>389</v>
      </c>
      <c r="C155" s="359">
        <f t="shared" si="9"/>
        <v>0</v>
      </c>
      <c r="D155" s="229">
        <v>0</v>
      </c>
      <c r="E155" s="337"/>
      <c r="F155" s="544">
        <f t="shared" si="10"/>
        <v>0</v>
      </c>
      <c r="G155" s="229"/>
      <c r="H155" s="230"/>
      <c r="I155" s="231">
        <f t="shared" si="11"/>
        <v>0</v>
      </c>
      <c r="J155" s="229">
        <v>0</v>
      </c>
      <c r="K155" s="230"/>
      <c r="L155" s="231">
        <f t="shared" si="12"/>
        <v>0</v>
      </c>
      <c r="M155" s="338"/>
      <c r="N155" s="337"/>
      <c r="O155" s="231">
        <f t="shared" si="13"/>
        <v>0</v>
      </c>
      <c r="P155" s="185"/>
    </row>
    <row r="156" spans="1:16" ht="24" hidden="1" x14ac:dyDescent="0.25">
      <c r="A156" s="177">
        <v>2362</v>
      </c>
      <c r="B156" s="223" t="s">
        <v>390</v>
      </c>
      <c r="C156" s="359">
        <f t="shared" si="9"/>
        <v>0</v>
      </c>
      <c r="D156" s="229">
        <v>0</v>
      </c>
      <c r="E156" s="337"/>
      <c r="F156" s="544">
        <f t="shared" si="10"/>
        <v>0</v>
      </c>
      <c r="G156" s="229"/>
      <c r="H156" s="230"/>
      <c r="I156" s="231">
        <f t="shared" si="11"/>
        <v>0</v>
      </c>
      <c r="J156" s="229">
        <v>0</v>
      </c>
      <c r="K156" s="230"/>
      <c r="L156" s="231">
        <f t="shared" si="12"/>
        <v>0</v>
      </c>
      <c r="M156" s="338"/>
      <c r="N156" s="337"/>
      <c r="O156" s="231">
        <f t="shared" si="13"/>
        <v>0</v>
      </c>
      <c r="P156" s="185"/>
    </row>
    <row r="157" spans="1:16" hidden="1" x14ac:dyDescent="0.25">
      <c r="A157" s="177">
        <v>2363</v>
      </c>
      <c r="B157" s="223" t="s">
        <v>391</v>
      </c>
      <c r="C157" s="359">
        <f t="shared" si="9"/>
        <v>0</v>
      </c>
      <c r="D157" s="229">
        <v>0</v>
      </c>
      <c r="E157" s="337"/>
      <c r="F157" s="544">
        <f t="shared" si="10"/>
        <v>0</v>
      </c>
      <c r="G157" s="229"/>
      <c r="H157" s="230"/>
      <c r="I157" s="231">
        <f t="shared" si="11"/>
        <v>0</v>
      </c>
      <c r="J157" s="229">
        <v>0</v>
      </c>
      <c r="K157" s="230"/>
      <c r="L157" s="231">
        <f t="shared" si="12"/>
        <v>0</v>
      </c>
      <c r="M157" s="338"/>
      <c r="N157" s="337"/>
      <c r="O157" s="231">
        <f t="shared" si="13"/>
        <v>0</v>
      </c>
      <c r="P157" s="185"/>
    </row>
    <row r="158" spans="1:16" hidden="1" x14ac:dyDescent="0.25">
      <c r="A158" s="177">
        <v>2364</v>
      </c>
      <c r="B158" s="223" t="s">
        <v>392</v>
      </c>
      <c r="C158" s="359">
        <f t="shared" si="9"/>
        <v>0</v>
      </c>
      <c r="D158" s="229">
        <v>0</v>
      </c>
      <c r="E158" s="337"/>
      <c r="F158" s="544">
        <f t="shared" si="10"/>
        <v>0</v>
      </c>
      <c r="G158" s="229"/>
      <c r="H158" s="230"/>
      <c r="I158" s="231">
        <f t="shared" si="11"/>
        <v>0</v>
      </c>
      <c r="J158" s="229">
        <v>0</v>
      </c>
      <c r="K158" s="230"/>
      <c r="L158" s="231">
        <f t="shared" si="12"/>
        <v>0</v>
      </c>
      <c r="M158" s="338"/>
      <c r="N158" s="337"/>
      <c r="O158" s="231">
        <f t="shared" si="13"/>
        <v>0</v>
      </c>
      <c r="P158" s="185"/>
    </row>
    <row r="159" spans="1:16" hidden="1" x14ac:dyDescent="0.25">
      <c r="A159" s="177">
        <v>2365</v>
      </c>
      <c r="B159" s="223" t="s">
        <v>393</v>
      </c>
      <c r="C159" s="359">
        <f t="shared" si="9"/>
        <v>0</v>
      </c>
      <c r="D159" s="229">
        <v>0</v>
      </c>
      <c r="E159" s="337"/>
      <c r="F159" s="544">
        <f t="shared" si="10"/>
        <v>0</v>
      </c>
      <c r="G159" s="229"/>
      <c r="H159" s="230"/>
      <c r="I159" s="231">
        <f t="shared" si="11"/>
        <v>0</v>
      </c>
      <c r="J159" s="229">
        <v>0</v>
      </c>
      <c r="K159" s="230"/>
      <c r="L159" s="231">
        <f t="shared" si="12"/>
        <v>0</v>
      </c>
      <c r="M159" s="338"/>
      <c r="N159" s="337"/>
      <c r="O159" s="231">
        <f t="shared" si="13"/>
        <v>0</v>
      </c>
      <c r="P159" s="185"/>
    </row>
    <row r="160" spans="1:16" ht="36" hidden="1" x14ac:dyDescent="0.25">
      <c r="A160" s="177">
        <v>2366</v>
      </c>
      <c r="B160" s="223" t="s">
        <v>394</v>
      </c>
      <c r="C160" s="359">
        <f t="shared" si="9"/>
        <v>0</v>
      </c>
      <c r="D160" s="229">
        <v>0</v>
      </c>
      <c r="E160" s="337"/>
      <c r="F160" s="544">
        <f t="shared" si="10"/>
        <v>0</v>
      </c>
      <c r="G160" s="229"/>
      <c r="H160" s="230"/>
      <c r="I160" s="231">
        <f t="shared" si="11"/>
        <v>0</v>
      </c>
      <c r="J160" s="229">
        <v>0</v>
      </c>
      <c r="K160" s="230"/>
      <c r="L160" s="231">
        <f t="shared" si="12"/>
        <v>0</v>
      </c>
      <c r="M160" s="338"/>
      <c r="N160" s="337"/>
      <c r="O160" s="231">
        <f t="shared" si="13"/>
        <v>0</v>
      </c>
      <c r="P160" s="185"/>
    </row>
    <row r="161" spans="1:16" ht="48" hidden="1" x14ac:dyDescent="0.25">
      <c r="A161" s="177">
        <v>2369</v>
      </c>
      <c r="B161" s="223" t="s">
        <v>395</v>
      </c>
      <c r="C161" s="359">
        <f t="shared" si="9"/>
        <v>0</v>
      </c>
      <c r="D161" s="229">
        <v>0</v>
      </c>
      <c r="E161" s="337"/>
      <c r="F161" s="544">
        <f t="shared" si="10"/>
        <v>0</v>
      </c>
      <c r="G161" s="229"/>
      <c r="H161" s="230"/>
      <c r="I161" s="231">
        <f t="shared" si="11"/>
        <v>0</v>
      </c>
      <c r="J161" s="229">
        <v>0</v>
      </c>
      <c r="K161" s="230"/>
      <c r="L161" s="231">
        <f t="shared" si="12"/>
        <v>0</v>
      </c>
      <c r="M161" s="338"/>
      <c r="N161" s="337"/>
      <c r="O161" s="231">
        <f t="shared" si="13"/>
        <v>0</v>
      </c>
      <c r="P161" s="185"/>
    </row>
    <row r="162" spans="1:16" hidden="1" x14ac:dyDescent="0.25">
      <c r="A162" s="329">
        <v>2370</v>
      </c>
      <c r="B162" s="265" t="s">
        <v>396</v>
      </c>
      <c r="C162" s="359">
        <f t="shared" si="9"/>
        <v>0</v>
      </c>
      <c r="D162" s="344">
        <v>0</v>
      </c>
      <c r="E162" s="345"/>
      <c r="F162" s="542">
        <f t="shared" si="10"/>
        <v>0</v>
      </c>
      <c r="G162" s="344"/>
      <c r="H162" s="346"/>
      <c r="I162" s="332">
        <f t="shared" si="11"/>
        <v>0</v>
      </c>
      <c r="J162" s="344">
        <v>0</v>
      </c>
      <c r="K162" s="346"/>
      <c r="L162" s="332">
        <f t="shared" si="12"/>
        <v>0</v>
      </c>
      <c r="M162" s="347"/>
      <c r="N162" s="345"/>
      <c r="O162" s="332">
        <f t="shared" si="13"/>
        <v>0</v>
      </c>
      <c r="P162" s="274"/>
    </row>
    <row r="163" spans="1:16" hidden="1" x14ac:dyDescent="0.25">
      <c r="A163" s="329">
        <v>2380</v>
      </c>
      <c r="B163" s="265" t="s">
        <v>397</v>
      </c>
      <c r="C163" s="359">
        <f t="shared" si="9"/>
        <v>0</v>
      </c>
      <c r="D163" s="330">
        <f>SUM(D164:D165)</f>
        <v>0</v>
      </c>
      <c r="E163" s="331">
        <f>SUM(E164:E165)</f>
        <v>0</v>
      </c>
      <c r="F163" s="542">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row>
    <row r="164" spans="1:16" hidden="1" x14ac:dyDescent="0.25">
      <c r="A164" s="168">
        <v>2381</v>
      </c>
      <c r="B164" s="213" t="s">
        <v>398</v>
      </c>
      <c r="C164" s="359">
        <f t="shared" si="9"/>
        <v>0</v>
      </c>
      <c r="D164" s="219">
        <v>0</v>
      </c>
      <c r="E164" s="335"/>
      <c r="F164" s="543">
        <f t="shared" si="10"/>
        <v>0</v>
      </c>
      <c r="G164" s="219"/>
      <c r="H164" s="220"/>
      <c r="I164" s="221">
        <f t="shared" si="11"/>
        <v>0</v>
      </c>
      <c r="J164" s="219">
        <v>0</v>
      </c>
      <c r="K164" s="220"/>
      <c r="L164" s="221">
        <f t="shared" si="12"/>
        <v>0</v>
      </c>
      <c r="M164" s="336"/>
      <c r="N164" s="335"/>
      <c r="O164" s="221">
        <f t="shared" si="13"/>
        <v>0</v>
      </c>
      <c r="P164" s="176"/>
    </row>
    <row r="165" spans="1:16" ht="24" hidden="1" x14ac:dyDescent="0.25">
      <c r="A165" s="177">
        <v>2389</v>
      </c>
      <c r="B165" s="223" t="s">
        <v>399</v>
      </c>
      <c r="C165" s="359">
        <f t="shared" si="9"/>
        <v>0</v>
      </c>
      <c r="D165" s="229">
        <v>0</v>
      </c>
      <c r="E165" s="337"/>
      <c r="F165" s="544">
        <f t="shared" si="10"/>
        <v>0</v>
      </c>
      <c r="G165" s="229"/>
      <c r="H165" s="230"/>
      <c r="I165" s="231">
        <f t="shared" si="11"/>
        <v>0</v>
      </c>
      <c r="J165" s="229">
        <v>0</v>
      </c>
      <c r="K165" s="230"/>
      <c r="L165" s="231">
        <f t="shared" si="12"/>
        <v>0</v>
      </c>
      <c r="M165" s="338"/>
      <c r="N165" s="337"/>
      <c r="O165" s="231">
        <f t="shared" si="13"/>
        <v>0</v>
      </c>
      <c r="P165" s="185"/>
    </row>
    <row r="166" spans="1:16" hidden="1" x14ac:dyDescent="0.25">
      <c r="A166" s="329">
        <v>2390</v>
      </c>
      <c r="B166" s="265" t="s">
        <v>400</v>
      </c>
      <c r="C166" s="359">
        <f t="shared" si="9"/>
        <v>0</v>
      </c>
      <c r="D166" s="344">
        <v>0</v>
      </c>
      <c r="E166" s="345"/>
      <c r="F166" s="542">
        <f t="shared" si="10"/>
        <v>0</v>
      </c>
      <c r="G166" s="344"/>
      <c r="H166" s="346"/>
      <c r="I166" s="332">
        <f t="shared" si="11"/>
        <v>0</v>
      </c>
      <c r="J166" s="344">
        <v>0</v>
      </c>
      <c r="K166" s="346"/>
      <c r="L166" s="332">
        <f t="shared" si="12"/>
        <v>0</v>
      </c>
      <c r="M166" s="347"/>
      <c r="N166" s="345"/>
      <c r="O166" s="332">
        <f t="shared" si="13"/>
        <v>0</v>
      </c>
      <c r="P166" s="274"/>
    </row>
    <row r="167" spans="1:16" hidden="1" x14ac:dyDescent="0.25">
      <c r="A167" s="198">
        <v>2400</v>
      </c>
      <c r="B167" s="323" t="s">
        <v>401</v>
      </c>
      <c r="C167" s="459">
        <f t="shared" si="9"/>
        <v>0</v>
      </c>
      <c r="D167" s="361">
        <v>0</v>
      </c>
      <c r="E167" s="362"/>
      <c r="F167" s="541">
        <f t="shared" si="10"/>
        <v>0</v>
      </c>
      <c r="G167" s="361"/>
      <c r="H167" s="363"/>
      <c r="I167" s="211">
        <f t="shared" si="11"/>
        <v>0</v>
      </c>
      <c r="J167" s="361">
        <v>0</v>
      </c>
      <c r="K167" s="363"/>
      <c r="L167" s="211">
        <f t="shared" si="12"/>
        <v>0</v>
      </c>
      <c r="M167" s="364"/>
      <c r="N167" s="362"/>
      <c r="O167" s="211">
        <f t="shared" si="13"/>
        <v>0</v>
      </c>
      <c r="P167" s="208"/>
    </row>
    <row r="168" spans="1:16" ht="24" x14ac:dyDescent="0.25">
      <c r="A168" s="198">
        <v>2500</v>
      </c>
      <c r="B168" s="323" t="s">
        <v>402</v>
      </c>
      <c r="C168" s="459">
        <f t="shared" si="9"/>
        <v>3886</v>
      </c>
      <c r="D168" s="209">
        <f>SUM(D169,D174)</f>
        <v>0</v>
      </c>
      <c r="E168" s="324">
        <f>SUM(E169,E174)</f>
        <v>0</v>
      </c>
      <c r="F168" s="541">
        <f t="shared" si="10"/>
        <v>0</v>
      </c>
      <c r="G168" s="209">
        <f>SUM(G169,G174)</f>
        <v>0</v>
      </c>
      <c r="H168" s="210">
        <f t="shared" ref="H168" si="18">SUM(H169,H174)</f>
        <v>0</v>
      </c>
      <c r="I168" s="211">
        <f t="shared" si="11"/>
        <v>0</v>
      </c>
      <c r="J168" s="209">
        <f>SUM(J169,J174)</f>
        <v>3886</v>
      </c>
      <c r="K168" s="210">
        <f t="shared" ref="K168" si="19">SUM(K169,K174)</f>
        <v>0</v>
      </c>
      <c r="L168" s="211">
        <f t="shared" si="12"/>
        <v>3886</v>
      </c>
      <c r="M168" s="325">
        <f t="shared" ref="M168:N168" si="20">SUM(M169,M174)</f>
        <v>0</v>
      </c>
      <c r="N168" s="326">
        <f t="shared" si="20"/>
        <v>0</v>
      </c>
      <c r="O168" s="327">
        <f t="shared" si="13"/>
        <v>0</v>
      </c>
      <c r="P168" s="328"/>
    </row>
    <row r="169" spans="1:16" x14ac:dyDescent="0.25">
      <c r="A169" s="349">
        <v>2510</v>
      </c>
      <c r="B169" s="213" t="s">
        <v>403</v>
      </c>
      <c r="C169" s="466">
        <f t="shared" si="9"/>
        <v>3886</v>
      </c>
      <c r="D169" s="350">
        <f>SUM(D170:D173)</f>
        <v>0</v>
      </c>
      <c r="E169" s="351">
        <f>SUM(E170:E173)</f>
        <v>0</v>
      </c>
      <c r="F169" s="543">
        <f t="shared" si="10"/>
        <v>0</v>
      </c>
      <c r="G169" s="350">
        <f>SUM(G170:G173)</f>
        <v>0</v>
      </c>
      <c r="H169" s="352">
        <f t="shared" ref="H169" si="21">SUM(H170:H173)</f>
        <v>0</v>
      </c>
      <c r="I169" s="221">
        <f t="shared" si="11"/>
        <v>0</v>
      </c>
      <c r="J169" s="350">
        <f>SUM(J170:J173)</f>
        <v>3886</v>
      </c>
      <c r="K169" s="352">
        <f t="shared" ref="K169" si="22">SUM(K170:K173)</f>
        <v>0</v>
      </c>
      <c r="L169" s="221">
        <f t="shared" si="12"/>
        <v>3886</v>
      </c>
      <c r="M169" s="365">
        <f t="shared" ref="M169:N169" si="23">SUM(M170:M173)</f>
        <v>0</v>
      </c>
      <c r="N169" s="366">
        <f t="shared" si="23"/>
        <v>0</v>
      </c>
      <c r="O169" s="242">
        <f t="shared" si="13"/>
        <v>0</v>
      </c>
      <c r="P169" s="244"/>
    </row>
    <row r="170" spans="1:16" ht="24" x14ac:dyDescent="0.25">
      <c r="A170" s="178">
        <v>2512</v>
      </c>
      <c r="B170" s="223" t="s">
        <v>404</v>
      </c>
      <c r="C170" s="359">
        <f t="shared" si="9"/>
        <v>3886</v>
      </c>
      <c r="D170" s="229">
        <v>0</v>
      </c>
      <c r="E170" s="337"/>
      <c r="F170" s="544">
        <f t="shared" si="10"/>
        <v>0</v>
      </c>
      <c r="G170" s="229"/>
      <c r="H170" s="230"/>
      <c r="I170" s="231">
        <f t="shared" si="11"/>
        <v>0</v>
      </c>
      <c r="J170" s="229">
        <v>3886</v>
      </c>
      <c r="K170" s="230"/>
      <c r="L170" s="231">
        <f t="shared" si="12"/>
        <v>3886</v>
      </c>
      <c r="M170" s="338"/>
      <c r="N170" s="337"/>
      <c r="O170" s="231">
        <f t="shared" si="13"/>
        <v>0</v>
      </c>
      <c r="P170" s="185"/>
    </row>
    <row r="171" spans="1:16" ht="36" hidden="1" x14ac:dyDescent="0.25">
      <c r="A171" s="178">
        <v>2513</v>
      </c>
      <c r="B171" s="223" t="s">
        <v>405</v>
      </c>
      <c r="C171" s="359">
        <f t="shared" si="9"/>
        <v>0</v>
      </c>
      <c r="D171" s="229">
        <v>0</v>
      </c>
      <c r="E171" s="337"/>
      <c r="F171" s="544">
        <f t="shared" si="10"/>
        <v>0</v>
      </c>
      <c r="G171" s="229"/>
      <c r="H171" s="230"/>
      <c r="I171" s="231">
        <f t="shared" si="11"/>
        <v>0</v>
      </c>
      <c r="J171" s="229">
        <v>0</v>
      </c>
      <c r="K171" s="230"/>
      <c r="L171" s="231">
        <f t="shared" si="12"/>
        <v>0</v>
      </c>
      <c r="M171" s="338"/>
      <c r="N171" s="337"/>
      <c r="O171" s="231">
        <f t="shared" si="13"/>
        <v>0</v>
      </c>
      <c r="P171" s="185"/>
    </row>
    <row r="172" spans="1:16" ht="24" hidden="1" x14ac:dyDescent="0.25">
      <c r="A172" s="178">
        <v>2515</v>
      </c>
      <c r="B172" s="223" t="s">
        <v>406</v>
      </c>
      <c r="C172" s="359">
        <f t="shared" si="9"/>
        <v>0</v>
      </c>
      <c r="D172" s="229">
        <v>0</v>
      </c>
      <c r="E172" s="337"/>
      <c r="F172" s="544">
        <f t="shared" si="10"/>
        <v>0</v>
      </c>
      <c r="G172" s="229"/>
      <c r="H172" s="230"/>
      <c r="I172" s="231">
        <f t="shared" si="11"/>
        <v>0</v>
      </c>
      <c r="J172" s="229">
        <v>0</v>
      </c>
      <c r="K172" s="230"/>
      <c r="L172" s="231">
        <f t="shared" si="12"/>
        <v>0</v>
      </c>
      <c r="M172" s="338"/>
      <c r="N172" s="337"/>
      <c r="O172" s="231">
        <f t="shared" si="13"/>
        <v>0</v>
      </c>
      <c r="P172" s="185"/>
    </row>
    <row r="173" spans="1:16" ht="24" hidden="1" x14ac:dyDescent="0.25">
      <c r="A173" s="178">
        <v>2519</v>
      </c>
      <c r="B173" s="223" t="s">
        <v>407</v>
      </c>
      <c r="C173" s="359">
        <f t="shared" si="9"/>
        <v>0</v>
      </c>
      <c r="D173" s="229">
        <v>0</v>
      </c>
      <c r="E173" s="337"/>
      <c r="F173" s="544">
        <f t="shared" si="10"/>
        <v>0</v>
      </c>
      <c r="G173" s="229"/>
      <c r="H173" s="230"/>
      <c r="I173" s="231">
        <f t="shared" si="11"/>
        <v>0</v>
      </c>
      <c r="J173" s="229">
        <v>0</v>
      </c>
      <c r="K173" s="230"/>
      <c r="L173" s="231">
        <f t="shared" si="12"/>
        <v>0</v>
      </c>
      <c r="M173" s="338"/>
      <c r="N173" s="337"/>
      <c r="O173" s="231">
        <f t="shared" si="13"/>
        <v>0</v>
      </c>
      <c r="P173" s="185"/>
    </row>
    <row r="174" spans="1:16" ht="24" hidden="1" x14ac:dyDescent="0.25">
      <c r="A174" s="339">
        <v>2520</v>
      </c>
      <c r="B174" s="223" t="s">
        <v>408</v>
      </c>
      <c r="C174" s="359">
        <f t="shared" si="9"/>
        <v>0</v>
      </c>
      <c r="D174" s="229">
        <v>0</v>
      </c>
      <c r="E174" s="337"/>
      <c r="F174" s="544">
        <f t="shared" si="10"/>
        <v>0</v>
      </c>
      <c r="G174" s="229"/>
      <c r="H174" s="230"/>
      <c r="I174" s="231">
        <f t="shared" si="11"/>
        <v>0</v>
      </c>
      <c r="J174" s="229">
        <v>0</v>
      </c>
      <c r="K174" s="230"/>
      <c r="L174" s="231">
        <f t="shared" si="12"/>
        <v>0</v>
      </c>
      <c r="M174" s="338"/>
      <c r="N174" s="337"/>
      <c r="O174" s="231">
        <f t="shared" si="13"/>
        <v>0</v>
      </c>
      <c r="P174" s="185"/>
    </row>
    <row r="175" spans="1:16" s="367" customFormat="1" ht="48" hidden="1" x14ac:dyDescent="0.25">
      <c r="A175" s="140">
        <v>2800</v>
      </c>
      <c r="B175" s="213" t="s">
        <v>409</v>
      </c>
      <c r="C175" s="466">
        <f t="shared" si="9"/>
        <v>0</v>
      </c>
      <c r="D175" s="171">
        <v>0</v>
      </c>
      <c r="E175" s="172"/>
      <c r="F175" s="522">
        <f t="shared" si="10"/>
        <v>0</v>
      </c>
      <c r="G175" s="171"/>
      <c r="H175" s="174"/>
      <c r="I175" s="173">
        <f t="shared" si="11"/>
        <v>0</v>
      </c>
      <c r="J175" s="171">
        <v>0</v>
      </c>
      <c r="K175" s="174"/>
      <c r="L175" s="173">
        <f t="shared" si="12"/>
        <v>0</v>
      </c>
      <c r="M175" s="175"/>
      <c r="N175" s="172"/>
      <c r="O175" s="173">
        <f t="shared" si="13"/>
        <v>0</v>
      </c>
      <c r="P175" s="176"/>
    </row>
    <row r="176" spans="1:16" hidden="1" x14ac:dyDescent="0.25">
      <c r="A176" s="315">
        <v>3000</v>
      </c>
      <c r="B176" s="315" t="s">
        <v>410</v>
      </c>
      <c r="C176" s="465">
        <f t="shared" si="9"/>
        <v>0</v>
      </c>
      <c r="D176" s="317">
        <f>SUM(D177,D187)</f>
        <v>0</v>
      </c>
      <c r="E176" s="318">
        <f>SUM(E177,E187)</f>
        <v>0</v>
      </c>
      <c r="F176" s="540">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row>
    <row r="177" spans="1:16" ht="24" hidden="1" x14ac:dyDescent="0.25">
      <c r="A177" s="198">
        <v>3200</v>
      </c>
      <c r="B177" s="368" t="s">
        <v>411</v>
      </c>
      <c r="C177" s="459">
        <f t="shared" si="9"/>
        <v>0</v>
      </c>
      <c r="D177" s="209">
        <f>SUM(D178,D182)</f>
        <v>0</v>
      </c>
      <c r="E177" s="324">
        <f>SUM(E178,E182)</f>
        <v>0</v>
      </c>
      <c r="F177" s="541">
        <f t="shared" si="10"/>
        <v>0</v>
      </c>
      <c r="G177" s="209">
        <f>SUM(G178,G182)</f>
        <v>0</v>
      </c>
      <c r="H177" s="210">
        <f t="shared" ref="H177" si="24">SUM(H178,H182)</f>
        <v>0</v>
      </c>
      <c r="I177" s="211">
        <f t="shared" si="11"/>
        <v>0</v>
      </c>
      <c r="J177" s="209">
        <f>SUM(J178,J182)</f>
        <v>0</v>
      </c>
      <c r="K177" s="210">
        <f t="shared" ref="K177" si="25">SUM(K178,K182)</f>
        <v>0</v>
      </c>
      <c r="L177" s="211">
        <f t="shared" si="12"/>
        <v>0</v>
      </c>
      <c r="M177" s="325">
        <f t="shared" ref="M177:N177" si="26">SUM(M178,M182)</f>
        <v>0</v>
      </c>
      <c r="N177" s="326">
        <f t="shared" si="26"/>
        <v>0</v>
      </c>
      <c r="O177" s="327">
        <f t="shared" si="13"/>
        <v>0</v>
      </c>
      <c r="P177" s="328"/>
    </row>
    <row r="178" spans="1:16" ht="36" hidden="1" x14ac:dyDescent="0.25">
      <c r="A178" s="349">
        <v>3260</v>
      </c>
      <c r="B178" s="213" t="s">
        <v>412</v>
      </c>
      <c r="C178" s="466">
        <f t="shared" si="9"/>
        <v>0</v>
      </c>
      <c r="D178" s="350">
        <f>SUM(D179:D181)</f>
        <v>0</v>
      </c>
      <c r="E178" s="351">
        <f>SUM(E179:E181)</f>
        <v>0</v>
      </c>
      <c r="F178" s="543">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row>
    <row r="179" spans="1:16" ht="24" hidden="1" x14ac:dyDescent="0.25">
      <c r="A179" s="178">
        <v>3261</v>
      </c>
      <c r="B179" s="223" t="s">
        <v>413</v>
      </c>
      <c r="C179" s="359">
        <f t="shared" si="9"/>
        <v>0</v>
      </c>
      <c r="D179" s="229">
        <v>0</v>
      </c>
      <c r="E179" s="337"/>
      <c r="F179" s="544">
        <f t="shared" si="10"/>
        <v>0</v>
      </c>
      <c r="G179" s="229"/>
      <c r="H179" s="230"/>
      <c r="I179" s="231">
        <f t="shared" si="11"/>
        <v>0</v>
      </c>
      <c r="J179" s="229">
        <v>0</v>
      </c>
      <c r="K179" s="230"/>
      <c r="L179" s="231">
        <f t="shared" si="12"/>
        <v>0</v>
      </c>
      <c r="M179" s="338"/>
      <c r="N179" s="337"/>
      <c r="O179" s="231">
        <f t="shared" si="13"/>
        <v>0</v>
      </c>
      <c r="P179" s="185"/>
    </row>
    <row r="180" spans="1:16" ht="36" hidden="1" x14ac:dyDescent="0.25">
      <c r="A180" s="178">
        <v>3262</v>
      </c>
      <c r="B180" s="223" t="s">
        <v>414</v>
      </c>
      <c r="C180" s="359">
        <f t="shared" si="9"/>
        <v>0</v>
      </c>
      <c r="D180" s="229">
        <v>0</v>
      </c>
      <c r="E180" s="337"/>
      <c r="F180" s="544">
        <f t="shared" si="10"/>
        <v>0</v>
      </c>
      <c r="G180" s="229"/>
      <c r="H180" s="230"/>
      <c r="I180" s="231">
        <f t="shared" si="11"/>
        <v>0</v>
      </c>
      <c r="J180" s="229">
        <v>0</v>
      </c>
      <c r="K180" s="230"/>
      <c r="L180" s="231">
        <f t="shared" si="12"/>
        <v>0</v>
      </c>
      <c r="M180" s="338"/>
      <c r="N180" s="337"/>
      <c r="O180" s="231">
        <f t="shared" si="13"/>
        <v>0</v>
      </c>
      <c r="P180" s="185"/>
    </row>
    <row r="181" spans="1:16" ht="24" hidden="1" x14ac:dyDescent="0.25">
      <c r="A181" s="178">
        <v>3263</v>
      </c>
      <c r="B181" s="223" t="s">
        <v>415</v>
      </c>
      <c r="C181" s="359">
        <f t="shared" si="9"/>
        <v>0</v>
      </c>
      <c r="D181" s="229">
        <v>0</v>
      </c>
      <c r="E181" s="337"/>
      <c r="F181" s="544">
        <f t="shared" si="10"/>
        <v>0</v>
      </c>
      <c r="G181" s="229"/>
      <c r="H181" s="230"/>
      <c r="I181" s="231">
        <f t="shared" si="11"/>
        <v>0</v>
      </c>
      <c r="J181" s="229">
        <v>0</v>
      </c>
      <c r="K181" s="230"/>
      <c r="L181" s="231">
        <f t="shared" si="12"/>
        <v>0</v>
      </c>
      <c r="M181" s="338"/>
      <c r="N181" s="337"/>
      <c r="O181" s="231">
        <f t="shared" si="13"/>
        <v>0</v>
      </c>
      <c r="P181" s="185"/>
    </row>
    <row r="182" spans="1:16" ht="84" hidden="1" x14ac:dyDescent="0.25">
      <c r="A182" s="349">
        <v>3290</v>
      </c>
      <c r="B182" s="213" t="s">
        <v>416</v>
      </c>
      <c r="C182" s="359">
        <f t="shared" ref="C182:C258" si="27">F182+I182+L182+O182</f>
        <v>0</v>
      </c>
      <c r="D182" s="350">
        <f>SUM(D183:D186)</f>
        <v>0</v>
      </c>
      <c r="E182" s="351">
        <f>SUM(E183:E186)</f>
        <v>0</v>
      </c>
      <c r="F182" s="543">
        <f t="shared" si="10"/>
        <v>0</v>
      </c>
      <c r="G182" s="350">
        <f>SUM(G183:G186)</f>
        <v>0</v>
      </c>
      <c r="H182" s="352">
        <f t="shared" ref="H182" si="28">SUM(H183:H186)</f>
        <v>0</v>
      </c>
      <c r="I182" s="221">
        <f t="shared" si="11"/>
        <v>0</v>
      </c>
      <c r="J182" s="350">
        <f>SUM(J183:J186)</f>
        <v>0</v>
      </c>
      <c r="K182" s="352">
        <f t="shared" ref="K182" si="29">SUM(K183:K186)</f>
        <v>0</v>
      </c>
      <c r="L182" s="221">
        <f t="shared" si="12"/>
        <v>0</v>
      </c>
      <c r="M182" s="369">
        <f t="shared" ref="M182:N182" si="30">SUM(M183:M186)</f>
        <v>0</v>
      </c>
      <c r="N182" s="370">
        <f t="shared" si="30"/>
        <v>0</v>
      </c>
      <c r="O182" s="371">
        <f t="shared" si="13"/>
        <v>0</v>
      </c>
      <c r="P182" s="372"/>
    </row>
    <row r="183" spans="1:16" ht="72" hidden="1" x14ac:dyDescent="0.25">
      <c r="A183" s="178">
        <v>3291</v>
      </c>
      <c r="B183" s="223" t="s">
        <v>417</v>
      </c>
      <c r="C183" s="359">
        <f t="shared" si="27"/>
        <v>0</v>
      </c>
      <c r="D183" s="229">
        <v>0</v>
      </c>
      <c r="E183" s="337"/>
      <c r="F183" s="544">
        <f t="shared" ref="F183:F246" si="31">D183+E183</f>
        <v>0</v>
      </c>
      <c r="G183" s="229"/>
      <c r="H183" s="230"/>
      <c r="I183" s="231">
        <f t="shared" ref="I183:I246" si="32">G183+H183</f>
        <v>0</v>
      </c>
      <c r="J183" s="229">
        <v>0</v>
      </c>
      <c r="K183" s="230"/>
      <c r="L183" s="231">
        <f t="shared" ref="L183:L246" si="33">J183+K183</f>
        <v>0</v>
      </c>
      <c r="M183" s="338"/>
      <c r="N183" s="337"/>
      <c r="O183" s="231">
        <f t="shared" ref="O183:O246" si="34">M183+N183</f>
        <v>0</v>
      </c>
      <c r="P183" s="185"/>
    </row>
    <row r="184" spans="1:16" ht="72" hidden="1" x14ac:dyDescent="0.25">
      <c r="A184" s="178">
        <v>3292</v>
      </c>
      <c r="B184" s="223" t="s">
        <v>418</v>
      </c>
      <c r="C184" s="359">
        <f t="shared" si="27"/>
        <v>0</v>
      </c>
      <c r="D184" s="229">
        <v>0</v>
      </c>
      <c r="E184" s="337"/>
      <c r="F184" s="544">
        <f t="shared" si="31"/>
        <v>0</v>
      </c>
      <c r="G184" s="229"/>
      <c r="H184" s="230"/>
      <c r="I184" s="231">
        <f t="shared" si="32"/>
        <v>0</v>
      </c>
      <c r="J184" s="229">
        <v>0</v>
      </c>
      <c r="K184" s="230"/>
      <c r="L184" s="231">
        <f t="shared" si="33"/>
        <v>0</v>
      </c>
      <c r="M184" s="338"/>
      <c r="N184" s="337"/>
      <c r="O184" s="231">
        <f t="shared" si="34"/>
        <v>0</v>
      </c>
      <c r="P184" s="185"/>
    </row>
    <row r="185" spans="1:16" ht="72" hidden="1" x14ac:dyDescent="0.25">
      <c r="A185" s="178">
        <v>3293</v>
      </c>
      <c r="B185" s="223" t="s">
        <v>224</v>
      </c>
      <c r="C185" s="359">
        <f t="shared" si="27"/>
        <v>0</v>
      </c>
      <c r="D185" s="229">
        <v>0</v>
      </c>
      <c r="E185" s="337"/>
      <c r="F185" s="544">
        <f t="shared" si="31"/>
        <v>0</v>
      </c>
      <c r="G185" s="229"/>
      <c r="H185" s="230"/>
      <c r="I185" s="231">
        <f t="shared" si="32"/>
        <v>0</v>
      </c>
      <c r="J185" s="229">
        <v>0</v>
      </c>
      <c r="K185" s="230"/>
      <c r="L185" s="231">
        <f t="shared" si="33"/>
        <v>0</v>
      </c>
      <c r="M185" s="338"/>
      <c r="N185" s="337"/>
      <c r="O185" s="231">
        <f t="shared" si="34"/>
        <v>0</v>
      </c>
      <c r="P185" s="185"/>
    </row>
    <row r="186" spans="1:16" ht="60" hidden="1" x14ac:dyDescent="0.25">
      <c r="A186" s="373">
        <v>3294</v>
      </c>
      <c r="B186" s="223" t="s">
        <v>419</v>
      </c>
      <c r="C186" s="546">
        <f t="shared" si="27"/>
        <v>0</v>
      </c>
      <c r="D186" s="375">
        <v>0</v>
      </c>
      <c r="E186" s="376"/>
      <c r="F186" s="547">
        <f t="shared" si="31"/>
        <v>0</v>
      </c>
      <c r="G186" s="375"/>
      <c r="H186" s="377"/>
      <c r="I186" s="371">
        <f t="shared" si="32"/>
        <v>0</v>
      </c>
      <c r="J186" s="375">
        <v>0</v>
      </c>
      <c r="K186" s="377"/>
      <c r="L186" s="371">
        <f t="shared" si="33"/>
        <v>0</v>
      </c>
      <c r="M186" s="378"/>
      <c r="N186" s="376"/>
      <c r="O186" s="371">
        <f t="shared" si="34"/>
        <v>0</v>
      </c>
      <c r="P186" s="372"/>
    </row>
    <row r="187" spans="1:16" ht="48" hidden="1" x14ac:dyDescent="0.25">
      <c r="A187" s="249">
        <v>3300</v>
      </c>
      <c r="B187" s="368" t="s">
        <v>420</v>
      </c>
      <c r="C187" s="548">
        <f t="shared" si="27"/>
        <v>0</v>
      </c>
      <c r="D187" s="380">
        <f>SUM(D188:D189)</f>
        <v>0</v>
      </c>
      <c r="E187" s="326">
        <f>SUM(E188:E189)</f>
        <v>0</v>
      </c>
      <c r="F187" s="549">
        <f t="shared" si="31"/>
        <v>0</v>
      </c>
      <c r="G187" s="380">
        <f>SUM(G188:G189)</f>
        <v>0</v>
      </c>
      <c r="H187" s="381">
        <f t="shared" ref="H187" si="35">SUM(H188:H189)</f>
        <v>0</v>
      </c>
      <c r="I187" s="327">
        <f t="shared" si="32"/>
        <v>0</v>
      </c>
      <c r="J187" s="380">
        <f>SUM(J188:J189)</f>
        <v>0</v>
      </c>
      <c r="K187" s="381">
        <f t="shared" ref="K187" si="36">SUM(K188:K189)</f>
        <v>0</v>
      </c>
      <c r="L187" s="327">
        <f t="shared" si="33"/>
        <v>0</v>
      </c>
      <c r="M187" s="325">
        <f t="shared" ref="M187:N187" si="37">SUM(M188:M189)</f>
        <v>0</v>
      </c>
      <c r="N187" s="326">
        <f t="shared" si="37"/>
        <v>0</v>
      </c>
      <c r="O187" s="327">
        <f t="shared" si="34"/>
        <v>0</v>
      </c>
      <c r="P187" s="328"/>
    </row>
    <row r="188" spans="1:16" ht="48" hidden="1" x14ac:dyDescent="0.25">
      <c r="A188" s="264">
        <v>3310</v>
      </c>
      <c r="B188" s="265" t="s">
        <v>421</v>
      </c>
      <c r="C188" s="460">
        <f t="shared" si="27"/>
        <v>0</v>
      </c>
      <c r="D188" s="344">
        <v>0</v>
      </c>
      <c r="E188" s="345"/>
      <c r="F188" s="542">
        <f t="shared" si="31"/>
        <v>0</v>
      </c>
      <c r="G188" s="344"/>
      <c r="H188" s="346"/>
      <c r="I188" s="332">
        <f t="shared" si="32"/>
        <v>0</v>
      </c>
      <c r="J188" s="344">
        <v>0</v>
      </c>
      <c r="K188" s="346"/>
      <c r="L188" s="332">
        <f t="shared" si="33"/>
        <v>0</v>
      </c>
      <c r="M188" s="347"/>
      <c r="N188" s="345"/>
      <c r="O188" s="332">
        <f t="shared" si="34"/>
        <v>0</v>
      </c>
      <c r="P188" s="274"/>
    </row>
    <row r="189" spans="1:16" ht="60" hidden="1" x14ac:dyDescent="0.25">
      <c r="A189" s="169">
        <v>3320</v>
      </c>
      <c r="B189" s="213" t="s">
        <v>422</v>
      </c>
      <c r="C189" s="466">
        <f t="shared" si="27"/>
        <v>0</v>
      </c>
      <c r="D189" s="219">
        <v>0</v>
      </c>
      <c r="E189" s="335"/>
      <c r="F189" s="543">
        <f t="shared" si="31"/>
        <v>0</v>
      </c>
      <c r="G189" s="219"/>
      <c r="H189" s="220"/>
      <c r="I189" s="221">
        <f t="shared" si="32"/>
        <v>0</v>
      </c>
      <c r="J189" s="219">
        <v>0</v>
      </c>
      <c r="K189" s="220"/>
      <c r="L189" s="221">
        <f t="shared" si="33"/>
        <v>0</v>
      </c>
      <c r="M189" s="336"/>
      <c r="N189" s="335"/>
      <c r="O189" s="221">
        <f t="shared" si="34"/>
        <v>0</v>
      </c>
      <c r="P189" s="176"/>
    </row>
    <row r="190" spans="1:16" hidden="1" x14ac:dyDescent="0.25">
      <c r="A190" s="382">
        <v>4000</v>
      </c>
      <c r="B190" s="315" t="s">
        <v>423</v>
      </c>
      <c r="C190" s="465">
        <f t="shared" si="27"/>
        <v>0</v>
      </c>
      <c r="D190" s="317">
        <f>SUM(D191,D194)</f>
        <v>0</v>
      </c>
      <c r="E190" s="318">
        <f>SUM(E191,E194)</f>
        <v>0</v>
      </c>
      <c r="F190" s="540">
        <f t="shared" si="31"/>
        <v>0</v>
      </c>
      <c r="G190" s="317">
        <f>SUM(G191,G194)</f>
        <v>0</v>
      </c>
      <c r="H190" s="320">
        <f>SUM(H191,H194)</f>
        <v>0</v>
      </c>
      <c r="I190" s="319">
        <f t="shared" si="32"/>
        <v>0</v>
      </c>
      <c r="J190" s="317">
        <f>SUM(J191,J194)</f>
        <v>0</v>
      </c>
      <c r="K190" s="320">
        <f>SUM(K191,K194)</f>
        <v>0</v>
      </c>
      <c r="L190" s="319">
        <f t="shared" si="33"/>
        <v>0</v>
      </c>
      <c r="M190" s="321">
        <f>SUM(M191,M194)</f>
        <v>0</v>
      </c>
      <c r="N190" s="318">
        <f>SUM(N191,N194)</f>
        <v>0</v>
      </c>
      <c r="O190" s="319">
        <f t="shared" si="34"/>
        <v>0</v>
      </c>
      <c r="P190" s="322"/>
    </row>
    <row r="191" spans="1:16" ht="24" hidden="1" x14ac:dyDescent="0.25">
      <c r="A191" s="383">
        <v>4200</v>
      </c>
      <c r="B191" s="323" t="s">
        <v>424</v>
      </c>
      <c r="C191" s="459">
        <f t="shared" si="27"/>
        <v>0</v>
      </c>
      <c r="D191" s="209">
        <f>SUM(D192,D193)</f>
        <v>0</v>
      </c>
      <c r="E191" s="324">
        <f>SUM(E192,E193)</f>
        <v>0</v>
      </c>
      <c r="F191" s="541">
        <f t="shared" si="31"/>
        <v>0</v>
      </c>
      <c r="G191" s="209">
        <f>SUM(G192,G193)</f>
        <v>0</v>
      </c>
      <c r="H191" s="210">
        <f>SUM(H192,H193)</f>
        <v>0</v>
      </c>
      <c r="I191" s="211">
        <f t="shared" si="32"/>
        <v>0</v>
      </c>
      <c r="J191" s="209">
        <f>SUM(J192,J193)</f>
        <v>0</v>
      </c>
      <c r="K191" s="210">
        <f>SUM(K192,K193)</f>
        <v>0</v>
      </c>
      <c r="L191" s="211">
        <f t="shared" si="33"/>
        <v>0</v>
      </c>
      <c r="M191" s="348">
        <f>SUM(M192,M193)</f>
        <v>0</v>
      </c>
      <c r="N191" s="324">
        <f>SUM(N192,N193)</f>
        <v>0</v>
      </c>
      <c r="O191" s="211">
        <f t="shared" si="34"/>
        <v>0</v>
      </c>
      <c r="P191" s="208"/>
    </row>
    <row r="192" spans="1:16" ht="36" hidden="1" x14ac:dyDescent="0.25">
      <c r="A192" s="349">
        <v>4240</v>
      </c>
      <c r="B192" s="213" t="s">
        <v>425</v>
      </c>
      <c r="C192" s="466">
        <f t="shared" si="27"/>
        <v>0</v>
      </c>
      <c r="D192" s="219">
        <v>0</v>
      </c>
      <c r="E192" s="335"/>
      <c r="F192" s="543">
        <f t="shared" si="31"/>
        <v>0</v>
      </c>
      <c r="G192" s="219"/>
      <c r="H192" s="220"/>
      <c r="I192" s="221">
        <f t="shared" si="32"/>
        <v>0</v>
      </c>
      <c r="J192" s="219">
        <v>0</v>
      </c>
      <c r="K192" s="220"/>
      <c r="L192" s="221">
        <f t="shared" si="33"/>
        <v>0</v>
      </c>
      <c r="M192" s="336"/>
      <c r="N192" s="335"/>
      <c r="O192" s="221">
        <f t="shared" si="34"/>
        <v>0</v>
      </c>
      <c r="P192" s="176"/>
    </row>
    <row r="193" spans="1:16" ht="24" hidden="1" x14ac:dyDescent="0.25">
      <c r="A193" s="339">
        <v>4250</v>
      </c>
      <c r="B193" s="223" t="s">
        <v>426</v>
      </c>
      <c r="C193" s="359">
        <f t="shared" si="27"/>
        <v>0</v>
      </c>
      <c r="D193" s="229">
        <v>0</v>
      </c>
      <c r="E193" s="337"/>
      <c r="F193" s="544">
        <f t="shared" si="31"/>
        <v>0</v>
      </c>
      <c r="G193" s="229"/>
      <c r="H193" s="230"/>
      <c r="I193" s="231">
        <f t="shared" si="32"/>
        <v>0</v>
      </c>
      <c r="J193" s="229">
        <v>0</v>
      </c>
      <c r="K193" s="230"/>
      <c r="L193" s="231">
        <f t="shared" si="33"/>
        <v>0</v>
      </c>
      <c r="M193" s="338"/>
      <c r="N193" s="337"/>
      <c r="O193" s="231">
        <f t="shared" si="34"/>
        <v>0</v>
      </c>
      <c r="P193" s="185"/>
    </row>
    <row r="194" spans="1:16" hidden="1" x14ac:dyDescent="0.25">
      <c r="A194" s="198">
        <v>4300</v>
      </c>
      <c r="B194" s="323" t="s">
        <v>427</v>
      </c>
      <c r="C194" s="459">
        <f t="shared" si="27"/>
        <v>0</v>
      </c>
      <c r="D194" s="209">
        <f>SUM(D195)</f>
        <v>0</v>
      </c>
      <c r="E194" s="324">
        <f>SUM(E195)</f>
        <v>0</v>
      </c>
      <c r="F194" s="541">
        <f t="shared" si="31"/>
        <v>0</v>
      </c>
      <c r="G194" s="209">
        <f>SUM(G195)</f>
        <v>0</v>
      </c>
      <c r="H194" s="210">
        <f>SUM(H195)</f>
        <v>0</v>
      </c>
      <c r="I194" s="211">
        <f t="shared" si="32"/>
        <v>0</v>
      </c>
      <c r="J194" s="209">
        <f>SUM(J195)</f>
        <v>0</v>
      </c>
      <c r="K194" s="210">
        <f>SUM(K195)</f>
        <v>0</v>
      </c>
      <c r="L194" s="211">
        <f t="shared" si="33"/>
        <v>0</v>
      </c>
      <c r="M194" s="348">
        <f>SUM(M195)</f>
        <v>0</v>
      </c>
      <c r="N194" s="324">
        <f>SUM(N195)</f>
        <v>0</v>
      </c>
      <c r="O194" s="211">
        <f t="shared" si="34"/>
        <v>0</v>
      </c>
      <c r="P194" s="208"/>
    </row>
    <row r="195" spans="1:16" ht="24" hidden="1" x14ac:dyDescent="0.25">
      <c r="A195" s="349">
        <v>4310</v>
      </c>
      <c r="B195" s="213" t="s">
        <v>428</v>
      </c>
      <c r="C195" s="466">
        <f t="shared" si="27"/>
        <v>0</v>
      </c>
      <c r="D195" s="350">
        <f>SUM(D196:D196)</f>
        <v>0</v>
      </c>
      <c r="E195" s="351">
        <f>SUM(E196:E196)</f>
        <v>0</v>
      </c>
      <c r="F195" s="543">
        <f t="shared" si="31"/>
        <v>0</v>
      </c>
      <c r="G195" s="350">
        <f>SUM(G196:G196)</f>
        <v>0</v>
      </c>
      <c r="H195" s="352">
        <f>SUM(H196:H196)</f>
        <v>0</v>
      </c>
      <c r="I195" s="221">
        <f t="shared" si="32"/>
        <v>0</v>
      </c>
      <c r="J195" s="350">
        <f>SUM(J196:J196)</f>
        <v>0</v>
      </c>
      <c r="K195" s="352">
        <f>SUM(K196:K196)</f>
        <v>0</v>
      </c>
      <c r="L195" s="221">
        <f t="shared" si="33"/>
        <v>0</v>
      </c>
      <c r="M195" s="353">
        <f>SUM(M196:M196)</f>
        <v>0</v>
      </c>
      <c r="N195" s="351">
        <f>SUM(N196:N196)</f>
        <v>0</v>
      </c>
      <c r="O195" s="221">
        <f t="shared" si="34"/>
        <v>0</v>
      </c>
      <c r="P195" s="176"/>
    </row>
    <row r="196" spans="1:16" ht="36" hidden="1" x14ac:dyDescent="0.25">
      <c r="A196" s="178">
        <v>4311</v>
      </c>
      <c r="B196" s="223" t="s">
        <v>429</v>
      </c>
      <c r="C196" s="359">
        <f t="shared" si="27"/>
        <v>0</v>
      </c>
      <c r="D196" s="229">
        <v>0</v>
      </c>
      <c r="E196" s="337"/>
      <c r="F196" s="544">
        <f t="shared" si="31"/>
        <v>0</v>
      </c>
      <c r="G196" s="229"/>
      <c r="H196" s="230"/>
      <c r="I196" s="231">
        <f t="shared" si="32"/>
        <v>0</v>
      </c>
      <c r="J196" s="229">
        <v>0</v>
      </c>
      <c r="K196" s="230"/>
      <c r="L196" s="231">
        <f t="shared" si="33"/>
        <v>0</v>
      </c>
      <c r="M196" s="338"/>
      <c r="N196" s="337"/>
      <c r="O196" s="231">
        <f t="shared" si="34"/>
        <v>0</v>
      </c>
      <c r="P196" s="185"/>
    </row>
    <row r="197" spans="1:16" s="148" customFormat="1" ht="24" x14ac:dyDescent="0.25">
      <c r="A197" s="384"/>
      <c r="B197" s="140" t="s">
        <v>430</v>
      </c>
      <c r="C197" s="464">
        <f t="shared" si="27"/>
        <v>16897</v>
      </c>
      <c r="D197" s="310">
        <f>SUM(D198,D233,D271)</f>
        <v>13000</v>
      </c>
      <c r="E197" s="311">
        <f>SUM(E198,E233,E271)</f>
        <v>3897</v>
      </c>
      <c r="F197" s="539">
        <f t="shared" si="31"/>
        <v>16897</v>
      </c>
      <c r="G197" s="310">
        <f>SUM(G198,G233,G271)</f>
        <v>0</v>
      </c>
      <c r="H197" s="313">
        <f>SUM(H198,H233,H271)</f>
        <v>0</v>
      </c>
      <c r="I197" s="312">
        <f t="shared" si="32"/>
        <v>0</v>
      </c>
      <c r="J197" s="310">
        <f>SUM(J198,J233,J271)</f>
        <v>0</v>
      </c>
      <c r="K197" s="313">
        <f>SUM(K198,K233,K271)</f>
        <v>0</v>
      </c>
      <c r="L197" s="312">
        <f t="shared" si="33"/>
        <v>0</v>
      </c>
      <c r="M197" s="385">
        <f>SUM(M198,M233,M271)</f>
        <v>0</v>
      </c>
      <c r="N197" s="386">
        <f>SUM(N198,N233,N271)</f>
        <v>0</v>
      </c>
      <c r="O197" s="387">
        <f t="shared" si="34"/>
        <v>0</v>
      </c>
      <c r="P197" s="388"/>
    </row>
    <row r="198" spans="1:16" hidden="1" x14ac:dyDescent="0.25">
      <c r="A198" s="315">
        <v>5000</v>
      </c>
      <c r="B198" s="315" t="s">
        <v>431</v>
      </c>
      <c r="C198" s="465">
        <f>F198+I198+L198+O198</f>
        <v>0</v>
      </c>
      <c r="D198" s="317">
        <f>D199+D207</f>
        <v>0</v>
      </c>
      <c r="E198" s="318">
        <f>E199+E207</f>
        <v>0</v>
      </c>
      <c r="F198" s="540">
        <f t="shared" si="31"/>
        <v>0</v>
      </c>
      <c r="G198" s="317">
        <f>G199+G207</f>
        <v>0</v>
      </c>
      <c r="H198" s="320">
        <f>H199+H207</f>
        <v>0</v>
      </c>
      <c r="I198" s="319">
        <f t="shared" si="32"/>
        <v>0</v>
      </c>
      <c r="J198" s="317">
        <f>J199+J207</f>
        <v>0</v>
      </c>
      <c r="K198" s="320">
        <f>K199+K207</f>
        <v>0</v>
      </c>
      <c r="L198" s="319">
        <f t="shared" si="33"/>
        <v>0</v>
      </c>
      <c r="M198" s="321">
        <f>M199+M207</f>
        <v>0</v>
      </c>
      <c r="N198" s="318">
        <f>N199+N207</f>
        <v>0</v>
      </c>
      <c r="O198" s="319">
        <f t="shared" si="34"/>
        <v>0</v>
      </c>
      <c r="P198" s="322"/>
    </row>
    <row r="199" spans="1:16" hidden="1" x14ac:dyDescent="0.25">
      <c r="A199" s="198">
        <v>5100</v>
      </c>
      <c r="B199" s="323" t="s">
        <v>432</v>
      </c>
      <c r="C199" s="459">
        <f t="shared" si="27"/>
        <v>0</v>
      </c>
      <c r="D199" s="209">
        <f>D200+D201+D204+D205+D206</f>
        <v>0</v>
      </c>
      <c r="E199" s="324">
        <f>E200+E201+E204+E205+E206</f>
        <v>0</v>
      </c>
      <c r="F199" s="541">
        <f t="shared" si="31"/>
        <v>0</v>
      </c>
      <c r="G199" s="209">
        <f>G200+G201+G204+G205+G206</f>
        <v>0</v>
      </c>
      <c r="H199" s="210">
        <f>H200+H201+H204+H205+H206</f>
        <v>0</v>
      </c>
      <c r="I199" s="211">
        <f t="shared" si="32"/>
        <v>0</v>
      </c>
      <c r="J199" s="209">
        <f>J200+J201+J204+J205+J206</f>
        <v>0</v>
      </c>
      <c r="K199" s="210">
        <f>K200+K201+K204+K205+K206</f>
        <v>0</v>
      </c>
      <c r="L199" s="211">
        <f t="shared" si="33"/>
        <v>0</v>
      </c>
      <c r="M199" s="348">
        <f>M200+M201+M204+M205+M206</f>
        <v>0</v>
      </c>
      <c r="N199" s="324">
        <f>N200+N201+N204+N205+N206</f>
        <v>0</v>
      </c>
      <c r="O199" s="211">
        <f t="shared" si="34"/>
        <v>0</v>
      </c>
      <c r="P199" s="208"/>
    </row>
    <row r="200" spans="1:16" hidden="1" x14ac:dyDescent="0.25">
      <c r="A200" s="349">
        <v>5110</v>
      </c>
      <c r="B200" s="213" t="s">
        <v>433</v>
      </c>
      <c r="C200" s="466">
        <f t="shared" si="27"/>
        <v>0</v>
      </c>
      <c r="D200" s="219">
        <v>0</v>
      </c>
      <c r="E200" s="335"/>
      <c r="F200" s="543">
        <f t="shared" si="31"/>
        <v>0</v>
      </c>
      <c r="G200" s="219"/>
      <c r="H200" s="220"/>
      <c r="I200" s="221">
        <f t="shared" si="32"/>
        <v>0</v>
      </c>
      <c r="J200" s="219">
        <v>0</v>
      </c>
      <c r="K200" s="220"/>
      <c r="L200" s="221">
        <f t="shared" si="33"/>
        <v>0</v>
      </c>
      <c r="M200" s="336"/>
      <c r="N200" s="335"/>
      <c r="O200" s="221">
        <f t="shared" si="34"/>
        <v>0</v>
      </c>
      <c r="P200" s="176"/>
    </row>
    <row r="201" spans="1:16" ht="24" hidden="1" x14ac:dyDescent="0.25">
      <c r="A201" s="339">
        <v>5120</v>
      </c>
      <c r="B201" s="223" t="s">
        <v>434</v>
      </c>
      <c r="C201" s="359">
        <f t="shared" si="27"/>
        <v>0</v>
      </c>
      <c r="D201" s="340">
        <f>D202+D203</f>
        <v>0</v>
      </c>
      <c r="E201" s="341">
        <f>E202+E203</f>
        <v>0</v>
      </c>
      <c r="F201" s="544">
        <f t="shared" si="31"/>
        <v>0</v>
      </c>
      <c r="G201" s="340">
        <f>G202+G203</f>
        <v>0</v>
      </c>
      <c r="H201" s="342">
        <f>H202+H203</f>
        <v>0</v>
      </c>
      <c r="I201" s="231">
        <f t="shared" si="32"/>
        <v>0</v>
      </c>
      <c r="J201" s="340">
        <f>J202+J203</f>
        <v>0</v>
      </c>
      <c r="K201" s="342">
        <f>K202+K203</f>
        <v>0</v>
      </c>
      <c r="L201" s="231">
        <f t="shared" si="33"/>
        <v>0</v>
      </c>
      <c r="M201" s="343">
        <f>M202+M203</f>
        <v>0</v>
      </c>
      <c r="N201" s="341">
        <f>N202+N203</f>
        <v>0</v>
      </c>
      <c r="O201" s="231">
        <f t="shared" si="34"/>
        <v>0</v>
      </c>
      <c r="P201" s="185"/>
    </row>
    <row r="202" spans="1:16" hidden="1" x14ac:dyDescent="0.25">
      <c r="A202" s="178">
        <v>5121</v>
      </c>
      <c r="B202" s="223" t="s">
        <v>435</v>
      </c>
      <c r="C202" s="359">
        <f t="shared" si="27"/>
        <v>0</v>
      </c>
      <c r="D202" s="229">
        <v>0</v>
      </c>
      <c r="E202" s="337"/>
      <c r="F202" s="544">
        <f t="shared" si="31"/>
        <v>0</v>
      </c>
      <c r="G202" s="229"/>
      <c r="H202" s="230"/>
      <c r="I202" s="231">
        <f t="shared" si="32"/>
        <v>0</v>
      </c>
      <c r="J202" s="229">
        <v>0</v>
      </c>
      <c r="K202" s="230"/>
      <c r="L202" s="231">
        <f t="shared" si="33"/>
        <v>0</v>
      </c>
      <c r="M202" s="338"/>
      <c r="N202" s="337"/>
      <c r="O202" s="231">
        <f t="shared" si="34"/>
        <v>0</v>
      </c>
      <c r="P202" s="185"/>
    </row>
    <row r="203" spans="1:16" ht="24" hidden="1" x14ac:dyDescent="0.25">
      <c r="A203" s="178">
        <v>5129</v>
      </c>
      <c r="B203" s="223" t="s">
        <v>436</v>
      </c>
      <c r="C203" s="359">
        <f t="shared" si="27"/>
        <v>0</v>
      </c>
      <c r="D203" s="229">
        <v>0</v>
      </c>
      <c r="E203" s="337"/>
      <c r="F203" s="544">
        <f t="shared" si="31"/>
        <v>0</v>
      </c>
      <c r="G203" s="229"/>
      <c r="H203" s="230"/>
      <c r="I203" s="231">
        <f t="shared" si="32"/>
        <v>0</v>
      </c>
      <c r="J203" s="229">
        <v>0</v>
      </c>
      <c r="K203" s="230"/>
      <c r="L203" s="231">
        <f t="shared" si="33"/>
        <v>0</v>
      </c>
      <c r="M203" s="338"/>
      <c r="N203" s="337"/>
      <c r="O203" s="231">
        <f t="shared" si="34"/>
        <v>0</v>
      </c>
      <c r="P203" s="185"/>
    </row>
    <row r="204" spans="1:16" hidden="1" x14ac:dyDescent="0.25">
      <c r="A204" s="339">
        <v>5130</v>
      </c>
      <c r="B204" s="223" t="s">
        <v>437</v>
      </c>
      <c r="C204" s="359">
        <f t="shared" si="27"/>
        <v>0</v>
      </c>
      <c r="D204" s="229">
        <v>0</v>
      </c>
      <c r="E204" s="337"/>
      <c r="F204" s="544">
        <f t="shared" si="31"/>
        <v>0</v>
      </c>
      <c r="G204" s="229"/>
      <c r="H204" s="230"/>
      <c r="I204" s="231">
        <f t="shared" si="32"/>
        <v>0</v>
      </c>
      <c r="J204" s="229">
        <v>0</v>
      </c>
      <c r="K204" s="230"/>
      <c r="L204" s="231">
        <f t="shared" si="33"/>
        <v>0</v>
      </c>
      <c r="M204" s="338"/>
      <c r="N204" s="337"/>
      <c r="O204" s="231">
        <f t="shared" si="34"/>
        <v>0</v>
      </c>
      <c r="P204" s="185"/>
    </row>
    <row r="205" spans="1:16" hidden="1" x14ac:dyDescent="0.25">
      <c r="A205" s="339">
        <v>5140</v>
      </c>
      <c r="B205" s="223" t="s">
        <v>438</v>
      </c>
      <c r="C205" s="359">
        <f t="shared" si="27"/>
        <v>0</v>
      </c>
      <c r="D205" s="229">
        <v>0</v>
      </c>
      <c r="E205" s="337"/>
      <c r="F205" s="544">
        <f t="shared" si="31"/>
        <v>0</v>
      </c>
      <c r="G205" s="229"/>
      <c r="H205" s="230"/>
      <c r="I205" s="231">
        <f t="shared" si="32"/>
        <v>0</v>
      </c>
      <c r="J205" s="229">
        <v>0</v>
      </c>
      <c r="K205" s="230"/>
      <c r="L205" s="231">
        <f t="shared" si="33"/>
        <v>0</v>
      </c>
      <c r="M205" s="338"/>
      <c r="N205" s="337"/>
      <c r="O205" s="231">
        <f t="shared" si="34"/>
        <v>0</v>
      </c>
      <c r="P205" s="185"/>
    </row>
    <row r="206" spans="1:16" ht="24" hidden="1" x14ac:dyDescent="0.25">
      <c r="A206" s="339">
        <v>5170</v>
      </c>
      <c r="B206" s="223" t="s">
        <v>439</v>
      </c>
      <c r="C206" s="359">
        <f t="shared" si="27"/>
        <v>0</v>
      </c>
      <c r="D206" s="229">
        <v>0</v>
      </c>
      <c r="E206" s="337"/>
      <c r="F206" s="544">
        <f t="shared" si="31"/>
        <v>0</v>
      </c>
      <c r="G206" s="229"/>
      <c r="H206" s="230"/>
      <c r="I206" s="231">
        <f t="shared" si="32"/>
        <v>0</v>
      </c>
      <c r="J206" s="229">
        <v>0</v>
      </c>
      <c r="K206" s="230"/>
      <c r="L206" s="231">
        <f t="shared" si="33"/>
        <v>0</v>
      </c>
      <c r="M206" s="338"/>
      <c r="N206" s="337"/>
      <c r="O206" s="231">
        <f t="shared" si="34"/>
        <v>0</v>
      </c>
      <c r="P206" s="185"/>
    </row>
    <row r="207" spans="1:16" hidden="1" x14ac:dyDescent="0.25">
      <c r="A207" s="198">
        <v>5200</v>
      </c>
      <c r="B207" s="323" t="s">
        <v>440</v>
      </c>
      <c r="C207" s="459">
        <f t="shared" si="27"/>
        <v>0</v>
      </c>
      <c r="D207" s="209">
        <f>D208+D218+D219+D228+D229+D230+D232</f>
        <v>0</v>
      </c>
      <c r="E207" s="324">
        <f>E208+E218+E219+E228+E229+E230+E232</f>
        <v>0</v>
      </c>
      <c r="F207" s="541">
        <f t="shared" si="31"/>
        <v>0</v>
      </c>
      <c r="G207" s="209">
        <f>G208+G218+G219+G228+G229+G230+G232</f>
        <v>0</v>
      </c>
      <c r="H207" s="210">
        <f>H208+H218+H219+H228+H229+H230+H232</f>
        <v>0</v>
      </c>
      <c r="I207" s="211">
        <f t="shared" si="32"/>
        <v>0</v>
      </c>
      <c r="J207" s="209">
        <f>J208+J218+J219+J228+J229+J230+J232</f>
        <v>0</v>
      </c>
      <c r="K207" s="210">
        <f>K208+K218+K219+K228+K229+K230+K232</f>
        <v>0</v>
      </c>
      <c r="L207" s="211">
        <f t="shared" si="33"/>
        <v>0</v>
      </c>
      <c r="M207" s="348">
        <f>M208+M218+M219+M228+M229+M230+M232</f>
        <v>0</v>
      </c>
      <c r="N207" s="324">
        <f>N208+N218+N219+N228+N229+N230+N232</f>
        <v>0</v>
      </c>
      <c r="O207" s="211">
        <f t="shared" si="34"/>
        <v>0</v>
      </c>
      <c r="P207" s="208"/>
    </row>
    <row r="208" spans="1:16" hidden="1" x14ac:dyDescent="0.25">
      <c r="A208" s="329">
        <v>5210</v>
      </c>
      <c r="B208" s="265" t="s">
        <v>441</v>
      </c>
      <c r="C208" s="460">
        <f t="shared" si="27"/>
        <v>0</v>
      </c>
      <c r="D208" s="330">
        <f>SUM(D209:D217)</f>
        <v>0</v>
      </c>
      <c r="E208" s="331">
        <f>SUM(E209:E217)</f>
        <v>0</v>
      </c>
      <c r="F208" s="542">
        <f t="shared" si="31"/>
        <v>0</v>
      </c>
      <c r="G208" s="330">
        <f>SUM(G209:G217)</f>
        <v>0</v>
      </c>
      <c r="H208" s="333">
        <f>SUM(H209:H217)</f>
        <v>0</v>
      </c>
      <c r="I208" s="332">
        <f t="shared" si="32"/>
        <v>0</v>
      </c>
      <c r="J208" s="330">
        <f>SUM(J209:J217)</f>
        <v>0</v>
      </c>
      <c r="K208" s="333">
        <f>SUM(K209:K217)</f>
        <v>0</v>
      </c>
      <c r="L208" s="332">
        <f t="shared" si="33"/>
        <v>0</v>
      </c>
      <c r="M208" s="334">
        <f>SUM(M209:M217)</f>
        <v>0</v>
      </c>
      <c r="N208" s="331">
        <f>SUM(N209:N217)</f>
        <v>0</v>
      </c>
      <c r="O208" s="332">
        <f t="shared" si="34"/>
        <v>0</v>
      </c>
      <c r="P208" s="274"/>
    </row>
    <row r="209" spans="1:16" hidden="1" x14ac:dyDescent="0.25">
      <c r="A209" s="169">
        <v>5211</v>
      </c>
      <c r="B209" s="213" t="s">
        <v>442</v>
      </c>
      <c r="C209" s="359">
        <f t="shared" si="27"/>
        <v>0</v>
      </c>
      <c r="D209" s="219">
        <v>0</v>
      </c>
      <c r="E209" s="335"/>
      <c r="F209" s="543">
        <f t="shared" si="31"/>
        <v>0</v>
      </c>
      <c r="G209" s="219"/>
      <c r="H209" s="220"/>
      <c r="I209" s="221">
        <f t="shared" si="32"/>
        <v>0</v>
      </c>
      <c r="J209" s="219">
        <v>0</v>
      </c>
      <c r="K209" s="220"/>
      <c r="L209" s="221">
        <f t="shared" si="33"/>
        <v>0</v>
      </c>
      <c r="M209" s="336"/>
      <c r="N209" s="335"/>
      <c r="O209" s="221">
        <f t="shared" si="34"/>
        <v>0</v>
      </c>
      <c r="P209" s="176"/>
    </row>
    <row r="210" spans="1:16" hidden="1" x14ac:dyDescent="0.25">
      <c r="A210" s="178">
        <v>5212</v>
      </c>
      <c r="B210" s="223" t="s">
        <v>443</v>
      </c>
      <c r="C210" s="359">
        <f t="shared" si="27"/>
        <v>0</v>
      </c>
      <c r="D210" s="229">
        <v>0</v>
      </c>
      <c r="E210" s="337"/>
      <c r="F210" s="544">
        <f t="shared" si="31"/>
        <v>0</v>
      </c>
      <c r="G210" s="229"/>
      <c r="H210" s="230"/>
      <c r="I210" s="231">
        <f t="shared" si="32"/>
        <v>0</v>
      </c>
      <c r="J210" s="229">
        <v>0</v>
      </c>
      <c r="K210" s="230"/>
      <c r="L210" s="231">
        <f t="shared" si="33"/>
        <v>0</v>
      </c>
      <c r="M210" s="338"/>
      <c r="N210" s="337"/>
      <c r="O210" s="231">
        <f t="shared" si="34"/>
        <v>0</v>
      </c>
      <c r="P210" s="185"/>
    </row>
    <row r="211" spans="1:16" hidden="1" x14ac:dyDescent="0.25">
      <c r="A211" s="178">
        <v>5213</v>
      </c>
      <c r="B211" s="223" t="s">
        <v>444</v>
      </c>
      <c r="C211" s="359">
        <f t="shared" si="27"/>
        <v>0</v>
      </c>
      <c r="D211" s="229">
        <v>0</v>
      </c>
      <c r="E211" s="337"/>
      <c r="F211" s="544">
        <f t="shared" si="31"/>
        <v>0</v>
      </c>
      <c r="G211" s="229"/>
      <c r="H211" s="230"/>
      <c r="I211" s="231">
        <f t="shared" si="32"/>
        <v>0</v>
      </c>
      <c r="J211" s="229">
        <v>0</v>
      </c>
      <c r="K211" s="230"/>
      <c r="L211" s="231">
        <f t="shared" si="33"/>
        <v>0</v>
      </c>
      <c r="M211" s="338"/>
      <c r="N211" s="337"/>
      <c r="O211" s="231">
        <f t="shared" si="34"/>
        <v>0</v>
      </c>
      <c r="P211" s="185"/>
    </row>
    <row r="212" spans="1:16" hidden="1" x14ac:dyDescent="0.25">
      <c r="A212" s="178">
        <v>5214</v>
      </c>
      <c r="B212" s="223" t="s">
        <v>445</v>
      </c>
      <c r="C212" s="359">
        <f t="shared" si="27"/>
        <v>0</v>
      </c>
      <c r="D212" s="229">
        <v>0</v>
      </c>
      <c r="E212" s="337"/>
      <c r="F212" s="544">
        <f t="shared" si="31"/>
        <v>0</v>
      </c>
      <c r="G212" s="229"/>
      <c r="H212" s="230"/>
      <c r="I212" s="231">
        <f t="shared" si="32"/>
        <v>0</v>
      </c>
      <c r="J212" s="229">
        <v>0</v>
      </c>
      <c r="K212" s="230"/>
      <c r="L212" s="231">
        <f t="shared" si="33"/>
        <v>0</v>
      </c>
      <c r="M212" s="338"/>
      <c r="N212" s="337"/>
      <c r="O212" s="231">
        <f t="shared" si="34"/>
        <v>0</v>
      </c>
      <c r="P212" s="185"/>
    </row>
    <row r="213" spans="1:16" hidden="1" x14ac:dyDescent="0.25">
      <c r="A213" s="178">
        <v>5215</v>
      </c>
      <c r="B213" s="223" t="s">
        <v>446</v>
      </c>
      <c r="C213" s="359">
        <f t="shared" si="27"/>
        <v>0</v>
      </c>
      <c r="D213" s="229">
        <v>0</v>
      </c>
      <c r="E213" s="337"/>
      <c r="F213" s="544">
        <f t="shared" si="31"/>
        <v>0</v>
      </c>
      <c r="G213" s="229"/>
      <c r="H213" s="230"/>
      <c r="I213" s="231">
        <f t="shared" si="32"/>
        <v>0</v>
      </c>
      <c r="J213" s="229">
        <v>0</v>
      </c>
      <c r="K213" s="230"/>
      <c r="L213" s="231">
        <f t="shared" si="33"/>
        <v>0</v>
      </c>
      <c r="M213" s="338"/>
      <c r="N213" s="337"/>
      <c r="O213" s="231">
        <f t="shared" si="34"/>
        <v>0</v>
      </c>
      <c r="P213" s="185"/>
    </row>
    <row r="214" spans="1:16" ht="24" hidden="1" x14ac:dyDescent="0.25">
      <c r="A214" s="178">
        <v>5216</v>
      </c>
      <c r="B214" s="223" t="s">
        <v>447</v>
      </c>
      <c r="C214" s="359">
        <f t="shared" si="27"/>
        <v>0</v>
      </c>
      <c r="D214" s="229">
        <v>0</v>
      </c>
      <c r="E214" s="337"/>
      <c r="F214" s="544">
        <f t="shared" si="31"/>
        <v>0</v>
      </c>
      <c r="G214" s="229"/>
      <c r="H214" s="230"/>
      <c r="I214" s="231">
        <f t="shared" si="32"/>
        <v>0</v>
      </c>
      <c r="J214" s="229">
        <v>0</v>
      </c>
      <c r="K214" s="230"/>
      <c r="L214" s="231">
        <f t="shared" si="33"/>
        <v>0</v>
      </c>
      <c r="M214" s="338"/>
      <c r="N214" s="337"/>
      <c r="O214" s="231">
        <f t="shared" si="34"/>
        <v>0</v>
      </c>
      <c r="P214" s="185"/>
    </row>
    <row r="215" spans="1:16" hidden="1" x14ac:dyDescent="0.25">
      <c r="A215" s="178">
        <v>5217</v>
      </c>
      <c r="B215" s="223" t="s">
        <v>448</v>
      </c>
      <c r="C215" s="359">
        <f t="shared" si="27"/>
        <v>0</v>
      </c>
      <c r="D215" s="229">
        <v>0</v>
      </c>
      <c r="E215" s="337"/>
      <c r="F215" s="544">
        <f t="shared" si="31"/>
        <v>0</v>
      </c>
      <c r="G215" s="229"/>
      <c r="H215" s="230"/>
      <c r="I215" s="231">
        <f t="shared" si="32"/>
        <v>0</v>
      </c>
      <c r="J215" s="229">
        <v>0</v>
      </c>
      <c r="K215" s="230"/>
      <c r="L215" s="231">
        <f t="shared" si="33"/>
        <v>0</v>
      </c>
      <c r="M215" s="338"/>
      <c r="N215" s="337"/>
      <c r="O215" s="231">
        <f t="shared" si="34"/>
        <v>0</v>
      </c>
      <c r="P215" s="185"/>
    </row>
    <row r="216" spans="1:16" hidden="1" x14ac:dyDescent="0.25">
      <c r="A216" s="178">
        <v>5218</v>
      </c>
      <c r="B216" s="223" t="s">
        <v>449</v>
      </c>
      <c r="C216" s="359">
        <f t="shared" si="27"/>
        <v>0</v>
      </c>
      <c r="D216" s="229">
        <v>0</v>
      </c>
      <c r="E216" s="337"/>
      <c r="F216" s="544">
        <f t="shared" si="31"/>
        <v>0</v>
      </c>
      <c r="G216" s="229"/>
      <c r="H216" s="230"/>
      <c r="I216" s="231">
        <f t="shared" si="32"/>
        <v>0</v>
      </c>
      <c r="J216" s="229">
        <v>0</v>
      </c>
      <c r="K216" s="230"/>
      <c r="L216" s="231">
        <f t="shared" si="33"/>
        <v>0</v>
      </c>
      <c r="M216" s="338"/>
      <c r="N216" s="337"/>
      <c r="O216" s="231">
        <f t="shared" si="34"/>
        <v>0</v>
      </c>
      <c r="P216" s="185"/>
    </row>
    <row r="217" spans="1:16" hidden="1" x14ac:dyDescent="0.25">
      <c r="A217" s="178">
        <v>5219</v>
      </c>
      <c r="B217" s="223" t="s">
        <v>450</v>
      </c>
      <c r="C217" s="359">
        <f t="shared" si="27"/>
        <v>0</v>
      </c>
      <c r="D217" s="229">
        <v>0</v>
      </c>
      <c r="E217" s="337"/>
      <c r="F217" s="544">
        <f t="shared" si="31"/>
        <v>0</v>
      </c>
      <c r="G217" s="229"/>
      <c r="H217" s="230"/>
      <c r="I217" s="231">
        <f t="shared" si="32"/>
        <v>0</v>
      </c>
      <c r="J217" s="229">
        <v>0</v>
      </c>
      <c r="K217" s="230"/>
      <c r="L217" s="231">
        <f t="shared" si="33"/>
        <v>0</v>
      </c>
      <c r="M217" s="338"/>
      <c r="N217" s="337"/>
      <c r="O217" s="231">
        <f t="shared" si="34"/>
        <v>0</v>
      </c>
      <c r="P217" s="185"/>
    </row>
    <row r="218" spans="1:16" hidden="1" x14ac:dyDescent="0.25">
      <c r="A218" s="339">
        <v>5220</v>
      </c>
      <c r="B218" s="223" t="s">
        <v>451</v>
      </c>
      <c r="C218" s="359">
        <f t="shared" si="27"/>
        <v>0</v>
      </c>
      <c r="D218" s="229">
        <v>0</v>
      </c>
      <c r="E218" s="337"/>
      <c r="F218" s="544">
        <f t="shared" si="31"/>
        <v>0</v>
      </c>
      <c r="G218" s="229"/>
      <c r="H218" s="230"/>
      <c r="I218" s="231">
        <f t="shared" si="32"/>
        <v>0</v>
      </c>
      <c r="J218" s="229">
        <v>0</v>
      </c>
      <c r="K218" s="230"/>
      <c r="L218" s="231">
        <f t="shared" si="33"/>
        <v>0</v>
      </c>
      <c r="M218" s="338"/>
      <c r="N218" s="337"/>
      <c r="O218" s="231">
        <f t="shared" si="34"/>
        <v>0</v>
      </c>
      <c r="P218" s="185"/>
    </row>
    <row r="219" spans="1:16" hidden="1" x14ac:dyDescent="0.25">
      <c r="A219" s="339">
        <v>5230</v>
      </c>
      <c r="B219" s="223" t="s">
        <v>452</v>
      </c>
      <c r="C219" s="359">
        <f t="shared" si="27"/>
        <v>0</v>
      </c>
      <c r="D219" s="340">
        <f>SUM(D220:D227)</f>
        <v>0</v>
      </c>
      <c r="E219" s="341">
        <f>SUM(E220:E227)</f>
        <v>0</v>
      </c>
      <c r="F219" s="544">
        <f t="shared" si="31"/>
        <v>0</v>
      </c>
      <c r="G219" s="340">
        <f>SUM(G220:G227)</f>
        <v>0</v>
      </c>
      <c r="H219" s="342">
        <f>SUM(H220:H227)</f>
        <v>0</v>
      </c>
      <c r="I219" s="231">
        <f t="shared" si="32"/>
        <v>0</v>
      </c>
      <c r="J219" s="340">
        <f>SUM(J220:J227)</f>
        <v>0</v>
      </c>
      <c r="K219" s="342">
        <f>SUM(K220:K227)</f>
        <v>0</v>
      </c>
      <c r="L219" s="231">
        <f t="shared" si="33"/>
        <v>0</v>
      </c>
      <c r="M219" s="343">
        <f>SUM(M220:M227)</f>
        <v>0</v>
      </c>
      <c r="N219" s="341">
        <f>SUM(N220:N227)</f>
        <v>0</v>
      </c>
      <c r="O219" s="231">
        <f t="shared" si="34"/>
        <v>0</v>
      </c>
      <c r="P219" s="185"/>
    </row>
    <row r="220" spans="1:16" hidden="1" x14ac:dyDescent="0.25">
      <c r="A220" s="178">
        <v>5231</v>
      </c>
      <c r="B220" s="223" t="s">
        <v>453</v>
      </c>
      <c r="C220" s="359">
        <f t="shared" si="27"/>
        <v>0</v>
      </c>
      <c r="D220" s="229">
        <v>0</v>
      </c>
      <c r="E220" s="337"/>
      <c r="F220" s="544">
        <f t="shared" si="31"/>
        <v>0</v>
      </c>
      <c r="G220" s="229"/>
      <c r="H220" s="230"/>
      <c r="I220" s="231">
        <f t="shared" si="32"/>
        <v>0</v>
      </c>
      <c r="J220" s="229">
        <v>0</v>
      </c>
      <c r="K220" s="230"/>
      <c r="L220" s="231">
        <f t="shared" si="33"/>
        <v>0</v>
      </c>
      <c r="M220" s="338"/>
      <c r="N220" s="337"/>
      <c r="O220" s="231">
        <f t="shared" si="34"/>
        <v>0</v>
      </c>
      <c r="P220" s="185"/>
    </row>
    <row r="221" spans="1:16" hidden="1" x14ac:dyDescent="0.25">
      <c r="A221" s="178">
        <v>5232</v>
      </c>
      <c r="B221" s="223" t="s">
        <v>454</v>
      </c>
      <c r="C221" s="359">
        <f t="shared" si="27"/>
        <v>0</v>
      </c>
      <c r="D221" s="229">
        <v>0</v>
      </c>
      <c r="E221" s="337"/>
      <c r="F221" s="544">
        <f t="shared" si="31"/>
        <v>0</v>
      </c>
      <c r="G221" s="229"/>
      <c r="H221" s="230"/>
      <c r="I221" s="231">
        <f t="shared" si="32"/>
        <v>0</v>
      </c>
      <c r="J221" s="229">
        <v>0</v>
      </c>
      <c r="K221" s="230"/>
      <c r="L221" s="231">
        <f t="shared" si="33"/>
        <v>0</v>
      </c>
      <c r="M221" s="338"/>
      <c r="N221" s="337"/>
      <c r="O221" s="231">
        <f t="shared" si="34"/>
        <v>0</v>
      </c>
      <c r="P221" s="185"/>
    </row>
    <row r="222" spans="1:16" hidden="1" x14ac:dyDescent="0.25">
      <c r="A222" s="178">
        <v>5233</v>
      </c>
      <c r="B222" s="223" t="s">
        <v>455</v>
      </c>
      <c r="C222" s="359">
        <f t="shared" si="27"/>
        <v>0</v>
      </c>
      <c r="D222" s="229">
        <v>0</v>
      </c>
      <c r="E222" s="337"/>
      <c r="F222" s="544">
        <f t="shared" si="31"/>
        <v>0</v>
      </c>
      <c r="G222" s="229"/>
      <c r="H222" s="230"/>
      <c r="I222" s="231">
        <f t="shared" si="32"/>
        <v>0</v>
      </c>
      <c r="J222" s="229">
        <v>0</v>
      </c>
      <c r="K222" s="230"/>
      <c r="L222" s="231">
        <f t="shared" si="33"/>
        <v>0</v>
      </c>
      <c r="M222" s="338"/>
      <c r="N222" s="337"/>
      <c r="O222" s="231">
        <f t="shared" si="34"/>
        <v>0</v>
      </c>
      <c r="P222" s="185"/>
    </row>
    <row r="223" spans="1:16" ht="24" hidden="1" x14ac:dyDescent="0.25">
      <c r="A223" s="178">
        <v>5234</v>
      </c>
      <c r="B223" s="223" t="s">
        <v>456</v>
      </c>
      <c r="C223" s="359">
        <f t="shared" si="27"/>
        <v>0</v>
      </c>
      <c r="D223" s="229">
        <v>0</v>
      </c>
      <c r="E223" s="337"/>
      <c r="F223" s="544">
        <f t="shared" si="31"/>
        <v>0</v>
      </c>
      <c r="G223" s="229"/>
      <c r="H223" s="230"/>
      <c r="I223" s="231">
        <f t="shared" si="32"/>
        <v>0</v>
      </c>
      <c r="J223" s="229">
        <v>0</v>
      </c>
      <c r="K223" s="230"/>
      <c r="L223" s="231">
        <f t="shared" si="33"/>
        <v>0</v>
      </c>
      <c r="M223" s="338"/>
      <c r="N223" s="337"/>
      <c r="O223" s="231">
        <f t="shared" si="34"/>
        <v>0</v>
      </c>
      <c r="P223" s="185"/>
    </row>
    <row r="224" spans="1:16" hidden="1" x14ac:dyDescent="0.25">
      <c r="A224" s="178">
        <v>5236</v>
      </c>
      <c r="B224" s="223" t="s">
        <v>457</v>
      </c>
      <c r="C224" s="359">
        <f t="shared" si="27"/>
        <v>0</v>
      </c>
      <c r="D224" s="229">
        <v>0</v>
      </c>
      <c r="E224" s="337"/>
      <c r="F224" s="544">
        <f t="shared" si="31"/>
        <v>0</v>
      </c>
      <c r="G224" s="229"/>
      <c r="H224" s="230"/>
      <c r="I224" s="231">
        <f t="shared" si="32"/>
        <v>0</v>
      </c>
      <c r="J224" s="229">
        <v>0</v>
      </c>
      <c r="K224" s="230"/>
      <c r="L224" s="231">
        <f t="shared" si="33"/>
        <v>0</v>
      </c>
      <c r="M224" s="338"/>
      <c r="N224" s="337"/>
      <c r="O224" s="231">
        <f t="shared" si="34"/>
        <v>0</v>
      </c>
      <c r="P224" s="185"/>
    </row>
    <row r="225" spans="1:16" hidden="1" x14ac:dyDescent="0.25">
      <c r="A225" s="178">
        <v>5237</v>
      </c>
      <c r="B225" s="223" t="s">
        <v>458</v>
      </c>
      <c r="C225" s="359">
        <f t="shared" si="27"/>
        <v>0</v>
      </c>
      <c r="D225" s="229">
        <v>0</v>
      </c>
      <c r="E225" s="337"/>
      <c r="F225" s="544">
        <f t="shared" si="31"/>
        <v>0</v>
      </c>
      <c r="G225" s="229"/>
      <c r="H225" s="230"/>
      <c r="I225" s="231">
        <f t="shared" si="32"/>
        <v>0</v>
      </c>
      <c r="J225" s="229">
        <v>0</v>
      </c>
      <c r="K225" s="230"/>
      <c r="L225" s="231">
        <f t="shared" si="33"/>
        <v>0</v>
      </c>
      <c r="M225" s="338"/>
      <c r="N225" s="337"/>
      <c r="O225" s="231">
        <f t="shared" si="34"/>
        <v>0</v>
      </c>
      <c r="P225" s="185"/>
    </row>
    <row r="226" spans="1:16" ht="24" hidden="1" x14ac:dyDescent="0.25">
      <c r="A226" s="178">
        <v>5238</v>
      </c>
      <c r="B226" s="223" t="s">
        <v>459</v>
      </c>
      <c r="C226" s="359">
        <f t="shared" si="27"/>
        <v>0</v>
      </c>
      <c r="D226" s="229">
        <v>0</v>
      </c>
      <c r="E226" s="337"/>
      <c r="F226" s="544">
        <f t="shared" si="31"/>
        <v>0</v>
      </c>
      <c r="G226" s="229"/>
      <c r="H226" s="230"/>
      <c r="I226" s="231">
        <f t="shared" si="32"/>
        <v>0</v>
      </c>
      <c r="J226" s="229">
        <v>0</v>
      </c>
      <c r="K226" s="230"/>
      <c r="L226" s="231">
        <f t="shared" si="33"/>
        <v>0</v>
      </c>
      <c r="M226" s="338"/>
      <c r="N226" s="337"/>
      <c r="O226" s="231">
        <f t="shared" si="34"/>
        <v>0</v>
      </c>
      <c r="P226" s="185"/>
    </row>
    <row r="227" spans="1:16" ht="24" hidden="1" x14ac:dyDescent="0.25">
      <c r="A227" s="178">
        <v>5239</v>
      </c>
      <c r="B227" s="223" t="s">
        <v>460</v>
      </c>
      <c r="C227" s="359">
        <f t="shared" si="27"/>
        <v>0</v>
      </c>
      <c r="D227" s="229">
        <v>0</v>
      </c>
      <c r="E227" s="337"/>
      <c r="F227" s="544">
        <f t="shared" si="31"/>
        <v>0</v>
      </c>
      <c r="G227" s="229"/>
      <c r="H227" s="230"/>
      <c r="I227" s="231">
        <f t="shared" si="32"/>
        <v>0</v>
      </c>
      <c r="J227" s="229">
        <v>0</v>
      </c>
      <c r="K227" s="230"/>
      <c r="L227" s="231">
        <f t="shared" si="33"/>
        <v>0</v>
      </c>
      <c r="M227" s="338"/>
      <c r="N227" s="337"/>
      <c r="O227" s="231">
        <f t="shared" si="34"/>
        <v>0</v>
      </c>
      <c r="P227" s="185"/>
    </row>
    <row r="228" spans="1:16" ht="24" hidden="1" x14ac:dyDescent="0.25">
      <c r="A228" s="339">
        <v>5240</v>
      </c>
      <c r="B228" s="223" t="s">
        <v>461</v>
      </c>
      <c r="C228" s="359">
        <f t="shared" si="27"/>
        <v>0</v>
      </c>
      <c r="D228" s="229">
        <v>0</v>
      </c>
      <c r="E228" s="337"/>
      <c r="F228" s="544">
        <f t="shared" si="31"/>
        <v>0</v>
      </c>
      <c r="G228" s="229"/>
      <c r="H228" s="230"/>
      <c r="I228" s="231">
        <f t="shared" si="32"/>
        <v>0</v>
      </c>
      <c r="J228" s="229">
        <v>0</v>
      </c>
      <c r="K228" s="230"/>
      <c r="L228" s="231">
        <f t="shared" si="33"/>
        <v>0</v>
      </c>
      <c r="M228" s="338"/>
      <c r="N228" s="337"/>
      <c r="O228" s="231">
        <f t="shared" si="34"/>
        <v>0</v>
      </c>
      <c r="P228" s="185"/>
    </row>
    <row r="229" spans="1:16" hidden="1" x14ac:dyDescent="0.25">
      <c r="A229" s="339">
        <v>5250</v>
      </c>
      <c r="B229" s="223" t="s">
        <v>462</v>
      </c>
      <c r="C229" s="359">
        <f t="shared" si="27"/>
        <v>0</v>
      </c>
      <c r="D229" s="229">
        <v>0</v>
      </c>
      <c r="E229" s="337"/>
      <c r="F229" s="544">
        <f t="shared" si="31"/>
        <v>0</v>
      </c>
      <c r="G229" s="229"/>
      <c r="H229" s="230"/>
      <c r="I229" s="231">
        <f t="shared" si="32"/>
        <v>0</v>
      </c>
      <c r="J229" s="229">
        <v>0</v>
      </c>
      <c r="K229" s="230"/>
      <c r="L229" s="231">
        <f t="shared" si="33"/>
        <v>0</v>
      </c>
      <c r="M229" s="338"/>
      <c r="N229" s="337"/>
      <c r="O229" s="231">
        <f t="shared" si="34"/>
        <v>0</v>
      </c>
      <c r="P229" s="185"/>
    </row>
    <row r="230" spans="1:16" hidden="1" x14ac:dyDescent="0.25">
      <c r="A230" s="339">
        <v>5260</v>
      </c>
      <c r="B230" s="223" t="s">
        <v>463</v>
      </c>
      <c r="C230" s="359">
        <f t="shared" si="27"/>
        <v>0</v>
      </c>
      <c r="D230" s="340">
        <f>SUM(D231)</f>
        <v>0</v>
      </c>
      <c r="E230" s="341">
        <f>SUM(E231)</f>
        <v>0</v>
      </c>
      <c r="F230" s="544">
        <f t="shared" si="31"/>
        <v>0</v>
      </c>
      <c r="G230" s="340">
        <f>SUM(G231)</f>
        <v>0</v>
      </c>
      <c r="H230" s="342">
        <f>SUM(H231)</f>
        <v>0</v>
      </c>
      <c r="I230" s="231">
        <f t="shared" si="32"/>
        <v>0</v>
      </c>
      <c r="J230" s="340">
        <f>SUM(J231)</f>
        <v>0</v>
      </c>
      <c r="K230" s="342">
        <f>SUM(K231)</f>
        <v>0</v>
      </c>
      <c r="L230" s="231">
        <f t="shared" si="33"/>
        <v>0</v>
      </c>
      <c r="M230" s="343">
        <f>SUM(M231)</f>
        <v>0</v>
      </c>
      <c r="N230" s="341">
        <f>SUM(N231)</f>
        <v>0</v>
      </c>
      <c r="O230" s="231">
        <f t="shared" si="34"/>
        <v>0</v>
      </c>
      <c r="P230" s="185"/>
    </row>
    <row r="231" spans="1:16" ht="24" hidden="1" x14ac:dyDescent="0.25">
      <c r="A231" s="178">
        <v>5269</v>
      </c>
      <c r="B231" s="223" t="s">
        <v>464</v>
      </c>
      <c r="C231" s="359">
        <f t="shared" si="27"/>
        <v>0</v>
      </c>
      <c r="D231" s="229">
        <v>0</v>
      </c>
      <c r="E231" s="337"/>
      <c r="F231" s="544">
        <f t="shared" si="31"/>
        <v>0</v>
      </c>
      <c r="G231" s="229"/>
      <c r="H231" s="230"/>
      <c r="I231" s="231">
        <f t="shared" si="32"/>
        <v>0</v>
      </c>
      <c r="J231" s="229">
        <v>0</v>
      </c>
      <c r="K231" s="230"/>
      <c r="L231" s="231">
        <f t="shared" si="33"/>
        <v>0</v>
      </c>
      <c r="M231" s="338"/>
      <c r="N231" s="337"/>
      <c r="O231" s="231">
        <f t="shared" si="34"/>
        <v>0</v>
      </c>
      <c r="P231" s="185"/>
    </row>
    <row r="232" spans="1:16" ht="24" hidden="1" x14ac:dyDescent="0.25">
      <c r="A232" s="329">
        <v>5270</v>
      </c>
      <c r="B232" s="265" t="s">
        <v>465</v>
      </c>
      <c r="C232" s="354">
        <f t="shared" si="27"/>
        <v>0</v>
      </c>
      <c r="D232" s="344">
        <v>0</v>
      </c>
      <c r="E232" s="345"/>
      <c r="F232" s="542">
        <f t="shared" si="31"/>
        <v>0</v>
      </c>
      <c r="G232" s="344"/>
      <c r="H232" s="346"/>
      <c r="I232" s="332">
        <f t="shared" si="32"/>
        <v>0</v>
      </c>
      <c r="J232" s="344">
        <v>0</v>
      </c>
      <c r="K232" s="346"/>
      <c r="L232" s="332">
        <f t="shared" si="33"/>
        <v>0</v>
      </c>
      <c r="M232" s="347"/>
      <c r="N232" s="345"/>
      <c r="O232" s="332">
        <f t="shared" si="34"/>
        <v>0</v>
      </c>
      <c r="P232" s="274"/>
    </row>
    <row r="233" spans="1:16" x14ac:dyDescent="0.25">
      <c r="A233" s="315">
        <v>6000</v>
      </c>
      <c r="B233" s="315" t="s">
        <v>466</v>
      </c>
      <c r="C233" s="465">
        <f t="shared" si="27"/>
        <v>16897</v>
      </c>
      <c r="D233" s="317">
        <f>D234+D254+D261</f>
        <v>13000</v>
      </c>
      <c r="E233" s="318">
        <f>E234+E254+E261</f>
        <v>3897</v>
      </c>
      <c r="F233" s="540">
        <f t="shared" si="31"/>
        <v>16897</v>
      </c>
      <c r="G233" s="317">
        <f>G234+G254+G261</f>
        <v>0</v>
      </c>
      <c r="H233" s="320">
        <f>H234+H254+H261</f>
        <v>0</v>
      </c>
      <c r="I233" s="319">
        <f t="shared" si="32"/>
        <v>0</v>
      </c>
      <c r="J233" s="317">
        <f>J234+J254+J261</f>
        <v>0</v>
      </c>
      <c r="K233" s="320">
        <f>K234+K254+K261</f>
        <v>0</v>
      </c>
      <c r="L233" s="319">
        <f t="shared" si="33"/>
        <v>0</v>
      </c>
      <c r="M233" s="321">
        <f>M234+M254+M261</f>
        <v>0</v>
      </c>
      <c r="N233" s="318">
        <f>N234+N254+N261</f>
        <v>0</v>
      </c>
      <c r="O233" s="319">
        <f t="shared" si="34"/>
        <v>0</v>
      </c>
      <c r="P233" s="322"/>
    </row>
    <row r="234" spans="1:16" hidden="1" x14ac:dyDescent="0.25">
      <c r="A234" s="249">
        <v>6200</v>
      </c>
      <c r="B234" s="368" t="s">
        <v>467</v>
      </c>
      <c r="C234" s="548">
        <f>F234+I234+L234+O234</f>
        <v>0</v>
      </c>
      <c r="D234" s="380">
        <f>SUM(D235,D236,D238,D241,D247,D248,D249)</f>
        <v>0</v>
      </c>
      <c r="E234" s="326">
        <f>SUM(E235,E236,E238,E241,E247,E248,E249)</f>
        <v>0</v>
      </c>
      <c r="F234" s="549">
        <f>D234+E234</f>
        <v>0</v>
      </c>
      <c r="G234" s="380">
        <f>SUM(G235,G236,G238,G241,G247,G248,G249)</f>
        <v>0</v>
      </c>
      <c r="H234" s="381">
        <f>SUM(H235,H236,H238,H241,H247,H248,H249)</f>
        <v>0</v>
      </c>
      <c r="I234" s="327">
        <f t="shared" si="32"/>
        <v>0</v>
      </c>
      <c r="J234" s="380">
        <f>SUM(J235,J236,J238,J241,J247,J248,J249)</f>
        <v>0</v>
      </c>
      <c r="K234" s="381">
        <f>SUM(K235,K236,K238,K241,K247,K248,K249)</f>
        <v>0</v>
      </c>
      <c r="L234" s="327">
        <f t="shared" si="33"/>
        <v>0</v>
      </c>
      <c r="M234" s="325">
        <f>SUM(M235,M236,M238,M241,M247,M248,M249)</f>
        <v>0</v>
      </c>
      <c r="N234" s="326">
        <f>SUM(N235,N236,N238,N241,N247,N248,N249)</f>
        <v>0</v>
      </c>
      <c r="O234" s="327">
        <f t="shared" si="34"/>
        <v>0</v>
      </c>
      <c r="P234" s="328"/>
    </row>
    <row r="235" spans="1:16" ht="24" hidden="1" x14ac:dyDescent="0.25">
      <c r="A235" s="349">
        <v>6220</v>
      </c>
      <c r="B235" s="213" t="s">
        <v>468</v>
      </c>
      <c r="C235" s="466">
        <f t="shared" si="27"/>
        <v>0</v>
      </c>
      <c r="D235" s="219">
        <v>0</v>
      </c>
      <c r="E235" s="335"/>
      <c r="F235" s="543">
        <f t="shared" si="31"/>
        <v>0</v>
      </c>
      <c r="G235" s="219"/>
      <c r="H235" s="220"/>
      <c r="I235" s="221">
        <f t="shared" si="32"/>
        <v>0</v>
      </c>
      <c r="J235" s="219">
        <v>0</v>
      </c>
      <c r="K235" s="220"/>
      <c r="L235" s="221">
        <f t="shared" si="33"/>
        <v>0</v>
      </c>
      <c r="M235" s="336"/>
      <c r="N235" s="335"/>
      <c r="O235" s="221">
        <f t="shared" si="34"/>
        <v>0</v>
      </c>
      <c r="P235" s="176"/>
    </row>
    <row r="236" spans="1:16" hidden="1" x14ac:dyDescent="0.25">
      <c r="A236" s="339">
        <v>6230</v>
      </c>
      <c r="B236" s="223" t="s">
        <v>469</v>
      </c>
      <c r="C236" s="359">
        <f t="shared" si="27"/>
        <v>0</v>
      </c>
      <c r="D236" s="340">
        <f>SUM(D237)</f>
        <v>0</v>
      </c>
      <c r="E236" s="342">
        <f>SUM(E237)</f>
        <v>0</v>
      </c>
      <c r="F236" s="544">
        <f t="shared" si="31"/>
        <v>0</v>
      </c>
      <c r="G236" s="340">
        <f>SUM(G237)</f>
        <v>0</v>
      </c>
      <c r="H236" s="342">
        <f>SUM(H237)</f>
        <v>0</v>
      </c>
      <c r="I236" s="231">
        <f t="shared" si="32"/>
        <v>0</v>
      </c>
      <c r="J236" s="340">
        <f>SUM(J237)</f>
        <v>0</v>
      </c>
      <c r="K236" s="342">
        <f>SUM(K237)</f>
        <v>0</v>
      </c>
      <c r="L236" s="231">
        <f t="shared" si="33"/>
        <v>0</v>
      </c>
      <c r="M236" s="340">
        <f>SUM(M237)</f>
        <v>0</v>
      </c>
      <c r="N236" s="342">
        <f>SUM(N237)</f>
        <v>0</v>
      </c>
      <c r="O236" s="231">
        <f t="shared" si="34"/>
        <v>0</v>
      </c>
      <c r="P236" s="185"/>
    </row>
    <row r="237" spans="1:16" ht="24" hidden="1" x14ac:dyDescent="0.25">
      <c r="A237" s="178">
        <v>6239</v>
      </c>
      <c r="B237" s="213" t="s">
        <v>470</v>
      </c>
      <c r="C237" s="359">
        <f t="shared" si="27"/>
        <v>0</v>
      </c>
      <c r="D237" s="229">
        <v>0</v>
      </c>
      <c r="E237" s="337"/>
      <c r="F237" s="544">
        <f t="shared" si="31"/>
        <v>0</v>
      </c>
      <c r="G237" s="229"/>
      <c r="H237" s="230"/>
      <c r="I237" s="231">
        <f t="shared" si="32"/>
        <v>0</v>
      </c>
      <c r="J237" s="229">
        <v>0</v>
      </c>
      <c r="K237" s="230"/>
      <c r="L237" s="231">
        <f t="shared" si="33"/>
        <v>0</v>
      </c>
      <c r="M237" s="338"/>
      <c r="N237" s="337"/>
      <c r="O237" s="231">
        <f t="shared" si="34"/>
        <v>0</v>
      </c>
      <c r="P237" s="185"/>
    </row>
    <row r="238" spans="1:16" ht="24" hidden="1" x14ac:dyDescent="0.25">
      <c r="A238" s="339">
        <v>6240</v>
      </c>
      <c r="B238" s="223" t="s">
        <v>471</v>
      </c>
      <c r="C238" s="359">
        <f t="shared" si="27"/>
        <v>0</v>
      </c>
      <c r="D238" s="340">
        <f>SUM(D239:D240)</f>
        <v>0</v>
      </c>
      <c r="E238" s="341">
        <f>SUM(E239:E240)</f>
        <v>0</v>
      </c>
      <c r="F238" s="544">
        <f t="shared" si="31"/>
        <v>0</v>
      </c>
      <c r="G238" s="340">
        <f>SUM(G239:G240)</f>
        <v>0</v>
      </c>
      <c r="H238" s="342">
        <f>SUM(H239:H240)</f>
        <v>0</v>
      </c>
      <c r="I238" s="231">
        <f t="shared" si="32"/>
        <v>0</v>
      </c>
      <c r="J238" s="340">
        <f>SUM(J239:J240)</f>
        <v>0</v>
      </c>
      <c r="K238" s="342">
        <f>SUM(K239:K240)</f>
        <v>0</v>
      </c>
      <c r="L238" s="231">
        <f t="shared" si="33"/>
        <v>0</v>
      </c>
      <c r="M238" s="343">
        <f>SUM(M239:M240)</f>
        <v>0</v>
      </c>
      <c r="N238" s="341">
        <f>SUM(N239:N240)</f>
        <v>0</v>
      </c>
      <c r="O238" s="231">
        <f t="shared" si="34"/>
        <v>0</v>
      </c>
      <c r="P238" s="185"/>
    </row>
    <row r="239" spans="1:16" hidden="1" x14ac:dyDescent="0.25">
      <c r="A239" s="178">
        <v>6241</v>
      </c>
      <c r="B239" s="223" t="s">
        <v>472</v>
      </c>
      <c r="C239" s="359">
        <f t="shared" si="27"/>
        <v>0</v>
      </c>
      <c r="D239" s="229">
        <v>0</v>
      </c>
      <c r="E239" s="337"/>
      <c r="F239" s="544">
        <f t="shared" si="31"/>
        <v>0</v>
      </c>
      <c r="G239" s="229"/>
      <c r="H239" s="230"/>
      <c r="I239" s="231">
        <f t="shared" si="32"/>
        <v>0</v>
      </c>
      <c r="J239" s="229">
        <v>0</v>
      </c>
      <c r="K239" s="230"/>
      <c r="L239" s="231">
        <f t="shared" si="33"/>
        <v>0</v>
      </c>
      <c r="M239" s="338"/>
      <c r="N239" s="337"/>
      <c r="O239" s="231">
        <f t="shared" si="34"/>
        <v>0</v>
      </c>
      <c r="P239" s="185"/>
    </row>
    <row r="240" spans="1:16" hidden="1" x14ac:dyDescent="0.25">
      <c r="A240" s="178">
        <v>6242</v>
      </c>
      <c r="B240" s="223" t="s">
        <v>473</v>
      </c>
      <c r="C240" s="359">
        <f t="shared" si="27"/>
        <v>0</v>
      </c>
      <c r="D240" s="229">
        <v>0</v>
      </c>
      <c r="E240" s="337"/>
      <c r="F240" s="544">
        <f t="shared" si="31"/>
        <v>0</v>
      </c>
      <c r="G240" s="229"/>
      <c r="H240" s="230"/>
      <c r="I240" s="231">
        <f t="shared" si="32"/>
        <v>0</v>
      </c>
      <c r="J240" s="229">
        <v>0</v>
      </c>
      <c r="K240" s="230"/>
      <c r="L240" s="231">
        <f t="shared" si="33"/>
        <v>0</v>
      </c>
      <c r="M240" s="338"/>
      <c r="N240" s="337"/>
      <c r="O240" s="231">
        <f t="shared" si="34"/>
        <v>0</v>
      </c>
      <c r="P240" s="185"/>
    </row>
    <row r="241" spans="1:16" ht="24" hidden="1" x14ac:dyDescent="0.25">
      <c r="A241" s="339">
        <v>6250</v>
      </c>
      <c r="B241" s="223" t="s">
        <v>474</v>
      </c>
      <c r="C241" s="359">
        <f t="shared" si="27"/>
        <v>0</v>
      </c>
      <c r="D241" s="340">
        <f>SUM(D242:D246)</f>
        <v>0</v>
      </c>
      <c r="E241" s="341">
        <f>SUM(E242:E246)</f>
        <v>0</v>
      </c>
      <c r="F241" s="544">
        <f t="shared" si="31"/>
        <v>0</v>
      </c>
      <c r="G241" s="340">
        <f>SUM(G242:G246)</f>
        <v>0</v>
      </c>
      <c r="H241" s="342">
        <f>SUM(H242:H246)</f>
        <v>0</v>
      </c>
      <c r="I241" s="231">
        <f t="shared" si="32"/>
        <v>0</v>
      </c>
      <c r="J241" s="340">
        <f>SUM(J242:J246)</f>
        <v>0</v>
      </c>
      <c r="K241" s="342">
        <f>SUM(K242:K246)</f>
        <v>0</v>
      </c>
      <c r="L241" s="231">
        <f t="shared" si="33"/>
        <v>0</v>
      </c>
      <c r="M241" s="343">
        <f>SUM(M242:M246)</f>
        <v>0</v>
      </c>
      <c r="N241" s="341">
        <f>SUM(N242:N246)</f>
        <v>0</v>
      </c>
      <c r="O241" s="231">
        <f t="shared" si="34"/>
        <v>0</v>
      </c>
      <c r="P241" s="185"/>
    </row>
    <row r="242" spans="1:16" hidden="1" x14ac:dyDescent="0.25">
      <c r="A242" s="178">
        <v>6252</v>
      </c>
      <c r="B242" s="223" t="s">
        <v>475</v>
      </c>
      <c r="C242" s="359">
        <f t="shared" si="27"/>
        <v>0</v>
      </c>
      <c r="D242" s="229">
        <v>0</v>
      </c>
      <c r="E242" s="337"/>
      <c r="F242" s="544">
        <f t="shared" si="31"/>
        <v>0</v>
      </c>
      <c r="G242" s="229"/>
      <c r="H242" s="230"/>
      <c r="I242" s="231">
        <f t="shared" si="32"/>
        <v>0</v>
      </c>
      <c r="J242" s="229">
        <v>0</v>
      </c>
      <c r="K242" s="230"/>
      <c r="L242" s="231">
        <f t="shared" si="33"/>
        <v>0</v>
      </c>
      <c r="M242" s="338"/>
      <c r="N242" s="337"/>
      <c r="O242" s="231">
        <f t="shared" si="34"/>
        <v>0</v>
      </c>
      <c r="P242" s="185"/>
    </row>
    <row r="243" spans="1:16" hidden="1" x14ac:dyDescent="0.25">
      <c r="A243" s="178">
        <v>6253</v>
      </c>
      <c r="B243" s="223" t="s">
        <v>476</v>
      </c>
      <c r="C243" s="359">
        <f t="shared" si="27"/>
        <v>0</v>
      </c>
      <c r="D243" s="229">
        <v>0</v>
      </c>
      <c r="E243" s="337"/>
      <c r="F243" s="544">
        <f t="shared" si="31"/>
        <v>0</v>
      </c>
      <c r="G243" s="229"/>
      <c r="H243" s="230"/>
      <c r="I243" s="231">
        <f t="shared" si="32"/>
        <v>0</v>
      </c>
      <c r="J243" s="229">
        <v>0</v>
      </c>
      <c r="K243" s="230"/>
      <c r="L243" s="231">
        <f t="shared" si="33"/>
        <v>0</v>
      </c>
      <c r="M243" s="338"/>
      <c r="N243" s="337"/>
      <c r="O243" s="231">
        <f t="shared" si="34"/>
        <v>0</v>
      </c>
      <c r="P243" s="185"/>
    </row>
    <row r="244" spans="1:16" ht="24" hidden="1" x14ac:dyDescent="0.25">
      <c r="A244" s="178">
        <v>6254</v>
      </c>
      <c r="B244" s="223" t="s">
        <v>477</v>
      </c>
      <c r="C244" s="359">
        <f t="shared" si="27"/>
        <v>0</v>
      </c>
      <c r="D244" s="229">
        <v>0</v>
      </c>
      <c r="E244" s="337"/>
      <c r="F244" s="544">
        <f t="shared" si="31"/>
        <v>0</v>
      </c>
      <c r="G244" s="229"/>
      <c r="H244" s="230"/>
      <c r="I244" s="231">
        <f t="shared" si="32"/>
        <v>0</v>
      </c>
      <c r="J244" s="229">
        <v>0</v>
      </c>
      <c r="K244" s="230"/>
      <c r="L244" s="231">
        <f t="shared" si="33"/>
        <v>0</v>
      </c>
      <c r="M244" s="338"/>
      <c r="N244" s="337"/>
      <c r="O244" s="231">
        <f t="shared" si="34"/>
        <v>0</v>
      </c>
      <c r="P244" s="185"/>
    </row>
    <row r="245" spans="1:16" ht="24" hidden="1" x14ac:dyDescent="0.25">
      <c r="A245" s="178">
        <v>6255</v>
      </c>
      <c r="B245" s="223" t="s">
        <v>478</v>
      </c>
      <c r="C245" s="359">
        <f t="shared" si="27"/>
        <v>0</v>
      </c>
      <c r="D245" s="229">
        <v>0</v>
      </c>
      <c r="E245" s="337"/>
      <c r="F245" s="544">
        <f t="shared" si="31"/>
        <v>0</v>
      </c>
      <c r="G245" s="229"/>
      <c r="H245" s="230"/>
      <c r="I245" s="231">
        <f t="shared" si="32"/>
        <v>0</v>
      </c>
      <c r="J245" s="229">
        <v>0</v>
      </c>
      <c r="K245" s="230"/>
      <c r="L245" s="231">
        <f t="shared" si="33"/>
        <v>0</v>
      </c>
      <c r="M245" s="338"/>
      <c r="N245" s="337"/>
      <c r="O245" s="231">
        <f t="shared" si="34"/>
        <v>0</v>
      </c>
      <c r="P245" s="185"/>
    </row>
    <row r="246" spans="1:16" hidden="1" x14ac:dyDescent="0.25">
      <c r="A246" s="178">
        <v>6259</v>
      </c>
      <c r="B246" s="223" t="s">
        <v>479</v>
      </c>
      <c r="C246" s="359">
        <f t="shared" si="27"/>
        <v>0</v>
      </c>
      <c r="D246" s="229">
        <v>0</v>
      </c>
      <c r="E246" s="337"/>
      <c r="F246" s="544">
        <f t="shared" si="31"/>
        <v>0</v>
      </c>
      <c r="G246" s="229"/>
      <c r="H246" s="230"/>
      <c r="I246" s="231">
        <f t="shared" si="32"/>
        <v>0</v>
      </c>
      <c r="J246" s="229">
        <v>0</v>
      </c>
      <c r="K246" s="230"/>
      <c r="L246" s="231">
        <f t="shared" si="33"/>
        <v>0</v>
      </c>
      <c r="M246" s="338"/>
      <c r="N246" s="337"/>
      <c r="O246" s="231">
        <f t="shared" si="34"/>
        <v>0</v>
      </c>
      <c r="P246" s="185"/>
    </row>
    <row r="247" spans="1:16" ht="24" hidden="1" x14ac:dyDescent="0.25">
      <c r="A247" s="339">
        <v>6260</v>
      </c>
      <c r="B247" s="223" t="s">
        <v>480</v>
      </c>
      <c r="C247" s="359">
        <f t="shared" si="27"/>
        <v>0</v>
      </c>
      <c r="D247" s="229">
        <v>0</v>
      </c>
      <c r="E247" s="337"/>
      <c r="F247" s="544">
        <f t="shared" ref="F247:F299" si="38">D247+E247</f>
        <v>0</v>
      </c>
      <c r="G247" s="229"/>
      <c r="H247" s="230"/>
      <c r="I247" s="231">
        <f t="shared" ref="I247:I299" si="39">G247+H247</f>
        <v>0</v>
      </c>
      <c r="J247" s="229">
        <v>0</v>
      </c>
      <c r="K247" s="230"/>
      <c r="L247" s="231">
        <f t="shared" ref="L247:L299" si="40">J247+K247</f>
        <v>0</v>
      </c>
      <c r="M247" s="338"/>
      <c r="N247" s="337"/>
      <c r="O247" s="231">
        <f t="shared" ref="O247:O276" si="41">M247+N247</f>
        <v>0</v>
      </c>
      <c r="P247" s="185"/>
    </row>
    <row r="248" spans="1:16" hidden="1" x14ac:dyDescent="0.25">
      <c r="A248" s="339">
        <v>6270</v>
      </c>
      <c r="B248" s="223" t="s">
        <v>481</v>
      </c>
      <c r="C248" s="359">
        <f t="shared" si="27"/>
        <v>0</v>
      </c>
      <c r="D248" s="229">
        <v>0</v>
      </c>
      <c r="E248" s="337"/>
      <c r="F248" s="544">
        <f t="shared" si="38"/>
        <v>0</v>
      </c>
      <c r="G248" s="229"/>
      <c r="H248" s="230"/>
      <c r="I248" s="231">
        <f t="shared" si="39"/>
        <v>0</v>
      </c>
      <c r="J248" s="229">
        <v>0</v>
      </c>
      <c r="K248" s="230"/>
      <c r="L248" s="231">
        <f t="shared" si="40"/>
        <v>0</v>
      </c>
      <c r="M248" s="338"/>
      <c r="N248" s="337"/>
      <c r="O248" s="231">
        <f t="shared" si="41"/>
        <v>0</v>
      </c>
      <c r="P248" s="185"/>
    </row>
    <row r="249" spans="1:16" ht="24" hidden="1" x14ac:dyDescent="0.25">
      <c r="A249" s="349">
        <v>6290</v>
      </c>
      <c r="B249" s="213" t="s">
        <v>482</v>
      </c>
      <c r="C249" s="359">
        <f t="shared" si="27"/>
        <v>0</v>
      </c>
      <c r="D249" s="350">
        <f>SUM(D250:D253)</f>
        <v>0</v>
      </c>
      <c r="E249" s="351">
        <f>SUM(E250:E253)</f>
        <v>0</v>
      </c>
      <c r="F249" s="543">
        <f t="shared" si="38"/>
        <v>0</v>
      </c>
      <c r="G249" s="350">
        <f>SUM(G250:G253)</f>
        <v>0</v>
      </c>
      <c r="H249" s="352">
        <f t="shared" ref="H249" si="42">SUM(H250:H253)</f>
        <v>0</v>
      </c>
      <c r="I249" s="221">
        <f t="shared" si="39"/>
        <v>0</v>
      </c>
      <c r="J249" s="350">
        <f>SUM(J250:J253)</f>
        <v>0</v>
      </c>
      <c r="K249" s="352">
        <f t="shared" ref="K249" si="43">SUM(K250:K253)</f>
        <v>0</v>
      </c>
      <c r="L249" s="221">
        <f t="shared" si="40"/>
        <v>0</v>
      </c>
      <c r="M249" s="369">
        <f t="shared" ref="M249:N249" si="44">SUM(M250:M253)</f>
        <v>0</v>
      </c>
      <c r="N249" s="370">
        <f t="shared" si="44"/>
        <v>0</v>
      </c>
      <c r="O249" s="371">
        <f t="shared" si="41"/>
        <v>0</v>
      </c>
      <c r="P249" s="372"/>
    </row>
    <row r="250" spans="1:16" hidden="1" x14ac:dyDescent="0.25">
      <c r="A250" s="178">
        <v>6291</v>
      </c>
      <c r="B250" s="223" t="s">
        <v>483</v>
      </c>
      <c r="C250" s="359">
        <f t="shared" si="27"/>
        <v>0</v>
      </c>
      <c r="D250" s="229">
        <v>0</v>
      </c>
      <c r="E250" s="337"/>
      <c r="F250" s="544">
        <f t="shared" si="38"/>
        <v>0</v>
      </c>
      <c r="G250" s="229"/>
      <c r="H250" s="230"/>
      <c r="I250" s="231">
        <f t="shared" si="39"/>
        <v>0</v>
      </c>
      <c r="J250" s="229">
        <v>0</v>
      </c>
      <c r="K250" s="230"/>
      <c r="L250" s="231">
        <f t="shared" si="40"/>
        <v>0</v>
      </c>
      <c r="M250" s="338"/>
      <c r="N250" s="337"/>
      <c r="O250" s="231">
        <f t="shared" si="41"/>
        <v>0</v>
      </c>
      <c r="P250" s="185"/>
    </row>
    <row r="251" spans="1:16" hidden="1" x14ac:dyDescent="0.25">
      <c r="A251" s="178">
        <v>6292</v>
      </c>
      <c r="B251" s="223" t="s">
        <v>484</v>
      </c>
      <c r="C251" s="359">
        <f t="shared" si="27"/>
        <v>0</v>
      </c>
      <c r="D251" s="229">
        <v>0</v>
      </c>
      <c r="E251" s="337"/>
      <c r="F251" s="544">
        <f t="shared" si="38"/>
        <v>0</v>
      </c>
      <c r="G251" s="229"/>
      <c r="H251" s="230"/>
      <c r="I251" s="231">
        <f t="shared" si="39"/>
        <v>0</v>
      </c>
      <c r="J251" s="229">
        <v>0</v>
      </c>
      <c r="K251" s="230"/>
      <c r="L251" s="231">
        <f t="shared" si="40"/>
        <v>0</v>
      </c>
      <c r="M251" s="338"/>
      <c r="N251" s="337"/>
      <c r="O251" s="231">
        <f t="shared" si="41"/>
        <v>0</v>
      </c>
      <c r="P251" s="185"/>
    </row>
    <row r="252" spans="1:16" ht="72" hidden="1" x14ac:dyDescent="0.25">
      <c r="A252" s="178">
        <v>6296</v>
      </c>
      <c r="B252" s="223" t="s">
        <v>485</v>
      </c>
      <c r="C252" s="359">
        <f t="shared" si="27"/>
        <v>0</v>
      </c>
      <c r="D252" s="229">
        <v>0</v>
      </c>
      <c r="E252" s="337"/>
      <c r="F252" s="544">
        <f t="shared" si="38"/>
        <v>0</v>
      </c>
      <c r="G252" s="229"/>
      <c r="H252" s="230"/>
      <c r="I252" s="231">
        <f t="shared" si="39"/>
        <v>0</v>
      </c>
      <c r="J252" s="229">
        <v>0</v>
      </c>
      <c r="K252" s="230"/>
      <c r="L252" s="231">
        <f t="shared" si="40"/>
        <v>0</v>
      </c>
      <c r="M252" s="338"/>
      <c r="N252" s="337"/>
      <c r="O252" s="231">
        <f t="shared" si="41"/>
        <v>0</v>
      </c>
      <c r="P252" s="185"/>
    </row>
    <row r="253" spans="1:16" ht="36" hidden="1" x14ac:dyDescent="0.25">
      <c r="A253" s="178">
        <v>6299</v>
      </c>
      <c r="B253" s="223" t="s">
        <v>486</v>
      </c>
      <c r="C253" s="359">
        <f t="shared" si="27"/>
        <v>0</v>
      </c>
      <c r="D253" s="229">
        <v>0</v>
      </c>
      <c r="E253" s="337"/>
      <c r="F253" s="544">
        <f t="shared" si="38"/>
        <v>0</v>
      </c>
      <c r="G253" s="229"/>
      <c r="H253" s="230"/>
      <c r="I253" s="231">
        <f t="shared" si="39"/>
        <v>0</v>
      </c>
      <c r="J253" s="229">
        <v>0</v>
      </c>
      <c r="K253" s="230"/>
      <c r="L253" s="231">
        <f t="shared" si="40"/>
        <v>0</v>
      </c>
      <c r="M253" s="338"/>
      <c r="N253" s="337"/>
      <c r="O253" s="231">
        <f t="shared" si="41"/>
        <v>0</v>
      </c>
      <c r="P253" s="185"/>
    </row>
    <row r="254" spans="1:16" hidden="1" x14ac:dyDescent="0.25">
      <c r="A254" s="198">
        <v>6300</v>
      </c>
      <c r="B254" s="323" t="s">
        <v>487</v>
      </c>
      <c r="C254" s="459">
        <f t="shared" si="27"/>
        <v>0</v>
      </c>
      <c r="D254" s="209">
        <f>SUM(D255,D259,D260)</f>
        <v>0</v>
      </c>
      <c r="E254" s="324">
        <f>SUM(E255,E259,E260)</f>
        <v>0</v>
      </c>
      <c r="F254" s="541">
        <f t="shared" si="38"/>
        <v>0</v>
      </c>
      <c r="G254" s="209">
        <f>SUM(G255,G259,G260)</f>
        <v>0</v>
      </c>
      <c r="H254" s="210">
        <f t="shared" ref="H254" si="45">SUM(H255,H259,H260)</f>
        <v>0</v>
      </c>
      <c r="I254" s="211">
        <f t="shared" si="39"/>
        <v>0</v>
      </c>
      <c r="J254" s="209">
        <f>SUM(J255,J259,J260)</f>
        <v>0</v>
      </c>
      <c r="K254" s="210">
        <f t="shared" ref="K254" si="46">SUM(K255,K259,K260)</f>
        <v>0</v>
      </c>
      <c r="L254" s="211">
        <f t="shared" si="40"/>
        <v>0</v>
      </c>
      <c r="M254" s="355">
        <f t="shared" ref="M254:N254" si="47">SUM(M255,M259,M260)</f>
        <v>0</v>
      </c>
      <c r="N254" s="356">
        <f t="shared" si="47"/>
        <v>0</v>
      </c>
      <c r="O254" s="357">
        <f t="shared" si="41"/>
        <v>0</v>
      </c>
      <c r="P254" s="358"/>
    </row>
    <row r="255" spans="1:16" ht="24" hidden="1" x14ac:dyDescent="0.25">
      <c r="A255" s="349">
        <v>6320</v>
      </c>
      <c r="B255" s="213" t="s">
        <v>488</v>
      </c>
      <c r="C255" s="546">
        <f t="shared" si="27"/>
        <v>0</v>
      </c>
      <c r="D255" s="350">
        <f>SUM(D256:D258)</f>
        <v>0</v>
      </c>
      <c r="E255" s="351">
        <f>SUM(E256:E258)</f>
        <v>0</v>
      </c>
      <c r="F255" s="543">
        <f t="shared" si="38"/>
        <v>0</v>
      </c>
      <c r="G255" s="350">
        <f>SUM(G256:G258)</f>
        <v>0</v>
      </c>
      <c r="H255" s="352">
        <f t="shared" ref="H255" si="48">SUM(H256:H258)</f>
        <v>0</v>
      </c>
      <c r="I255" s="221">
        <f t="shared" si="39"/>
        <v>0</v>
      </c>
      <c r="J255" s="350">
        <f>SUM(J256:J258)</f>
        <v>0</v>
      </c>
      <c r="K255" s="352">
        <f t="shared" ref="K255" si="49">SUM(K256:K258)</f>
        <v>0</v>
      </c>
      <c r="L255" s="221">
        <f t="shared" si="40"/>
        <v>0</v>
      </c>
      <c r="M255" s="353">
        <f t="shared" ref="M255:N255" si="50">SUM(M256:M258)</f>
        <v>0</v>
      </c>
      <c r="N255" s="351">
        <f t="shared" si="50"/>
        <v>0</v>
      </c>
      <c r="O255" s="221">
        <f t="shared" si="41"/>
        <v>0</v>
      </c>
      <c r="P255" s="176"/>
    </row>
    <row r="256" spans="1:16" hidden="1" x14ac:dyDescent="0.25">
      <c r="A256" s="178">
        <v>6322</v>
      </c>
      <c r="B256" s="223" t="s">
        <v>489</v>
      </c>
      <c r="C256" s="359">
        <f t="shared" si="27"/>
        <v>0</v>
      </c>
      <c r="D256" s="229">
        <v>0</v>
      </c>
      <c r="E256" s="337"/>
      <c r="F256" s="544">
        <f t="shared" si="38"/>
        <v>0</v>
      </c>
      <c r="G256" s="229"/>
      <c r="H256" s="230"/>
      <c r="I256" s="231">
        <f t="shared" si="39"/>
        <v>0</v>
      </c>
      <c r="J256" s="229">
        <v>0</v>
      </c>
      <c r="K256" s="230"/>
      <c r="L256" s="231">
        <f t="shared" si="40"/>
        <v>0</v>
      </c>
      <c r="M256" s="338"/>
      <c r="N256" s="337"/>
      <c r="O256" s="231">
        <f t="shared" si="41"/>
        <v>0</v>
      </c>
      <c r="P256" s="185"/>
    </row>
    <row r="257" spans="1:16" ht="24" hidden="1" x14ac:dyDescent="0.25">
      <c r="A257" s="178">
        <v>6323</v>
      </c>
      <c r="B257" s="223" t="s">
        <v>490</v>
      </c>
      <c r="C257" s="359">
        <f t="shared" si="27"/>
        <v>0</v>
      </c>
      <c r="D257" s="229">
        <v>0</v>
      </c>
      <c r="E257" s="337"/>
      <c r="F257" s="544">
        <f t="shared" si="38"/>
        <v>0</v>
      </c>
      <c r="G257" s="229"/>
      <c r="H257" s="230"/>
      <c r="I257" s="231">
        <f t="shared" si="39"/>
        <v>0</v>
      </c>
      <c r="J257" s="229">
        <v>0</v>
      </c>
      <c r="K257" s="230"/>
      <c r="L257" s="231">
        <f t="shared" si="40"/>
        <v>0</v>
      </c>
      <c r="M257" s="338"/>
      <c r="N257" s="337"/>
      <c r="O257" s="231">
        <f t="shared" si="41"/>
        <v>0</v>
      </c>
      <c r="P257" s="185"/>
    </row>
    <row r="258" spans="1:16" ht="24" hidden="1" x14ac:dyDescent="0.25">
      <c r="A258" s="169">
        <v>6324</v>
      </c>
      <c r="B258" s="213" t="s">
        <v>491</v>
      </c>
      <c r="C258" s="359">
        <f t="shared" si="27"/>
        <v>0</v>
      </c>
      <c r="D258" s="219">
        <v>0</v>
      </c>
      <c r="E258" s="335"/>
      <c r="F258" s="543">
        <f t="shared" si="38"/>
        <v>0</v>
      </c>
      <c r="G258" s="219"/>
      <c r="H258" s="220"/>
      <c r="I258" s="221">
        <f t="shared" si="39"/>
        <v>0</v>
      </c>
      <c r="J258" s="219">
        <v>0</v>
      </c>
      <c r="K258" s="220"/>
      <c r="L258" s="221">
        <f t="shared" si="40"/>
        <v>0</v>
      </c>
      <c r="M258" s="336"/>
      <c r="N258" s="335"/>
      <c r="O258" s="221">
        <f t="shared" si="41"/>
        <v>0</v>
      </c>
      <c r="P258" s="176"/>
    </row>
    <row r="259" spans="1:16" ht="24" hidden="1" x14ac:dyDescent="0.25">
      <c r="A259" s="391">
        <v>6330</v>
      </c>
      <c r="B259" s="392" t="s">
        <v>492</v>
      </c>
      <c r="C259" s="359">
        <f t="shared" ref="C259:C286" si="51">F259+I259+L259+O259</f>
        <v>0</v>
      </c>
      <c r="D259" s="375">
        <v>0</v>
      </c>
      <c r="E259" s="376"/>
      <c r="F259" s="547">
        <f t="shared" si="38"/>
        <v>0</v>
      </c>
      <c r="G259" s="375"/>
      <c r="H259" s="377"/>
      <c r="I259" s="371">
        <f t="shared" si="39"/>
        <v>0</v>
      </c>
      <c r="J259" s="375">
        <v>0</v>
      </c>
      <c r="K259" s="377"/>
      <c r="L259" s="371">
        <f t="shared" si="40"/>
        <v>0</v>
      </c>
      <c r="M259" s="378"/>
      <c r="N259" s="376"/>
      <c r="O259" s="371">
        <f t="shared" si="41"/>
        <v>0</v>
      </c>
      <c r="P259" s="372"/>
    </row>
    <row r="260" spans="1:16" hidden="1" x14ac:dyDescent="0.25">
      <c r="A260" s="339">
        <v>6360</v>
      </c>
      <c r="B260" s="223" t="s">
        <v>493</v>
      </c>
      <c r="C260" s="359">
        <f t="shared" si="51"/>
        <v>0</v>
      </c>
      <c r="D260" s="229">
        <v>0</v>
      </c>
      <c r="E260" s="337"/>
      <c r="F260" s="544">
        <f t="shared" si="38"/>
        <v>0</v>
      </c>
      <c r="G260" s="229"/>
      <c r="H260" s="230"/>
      <c r="I260" s="231">
        <f t="shared" si="39"/>
        <v>0</v>
      </c>
      <c r="J260" s="229">
        <v>0</v>
      </c>
      <c r="K260" s="230"/>
      <c r="L260" s="231">
        <f t="shared" si="40"/>
        <v>0</v>
      </c>
      <c r="M260" s="338"/>
      <c r="N260" s="337"/>
      <c r="O260" s="231">
        <f t="shared" si="41"/>
        <v>0</v>
      </c>
      <c r="P260" s="185"/>
    </row>
    <row r="261" spans="1:16" ht="36" x14ac:dyDescent="0.25">
      <c r="A261" s="198">
        <v>6400</v>
      </c>
      <c r="B261" s="323" t="s">
        <v>494</v>
      </c>
      <c r="C261" s="459">
        <f t="shared" si="51"/>
        <v>16897</v>
      </c>
      <c r="D261" s="209">
        <f>SUM(D262,D266)</f>
        <v>13000</v>
      </c>
      <c r="E261" s="324">
        <f>SUM(E262,E266)</f>
        <v>3897</v>
      </c>
      <c r="F261" s="541">
        <f t="shared" si="38"/>
        <v>16897</v>
      </c>
      <c r="G261" s="209">
        <f>SUM(G262,G266)</f>
        <v>0</v>
      </c>
      <c r="H261" s="210">
        <f t="shared" ref="H261" si="52">SUM(H262,H266)</f>
        <v>0</v>
      </c>
      <c r="I261" s="211">
        <f t="shared" si="39"/>
        <v>0</v>
      </c>
      <c r="J261" s="209">
        <f>SUM(J262,J266)</f>
        <v>0</v>
      </c>
      <c r="K261" s="210">
        <f t="shared" ref="K261" si="53">SUM(K262,K266)</f>
        <v>0</v>
      </c>
      <c r="L261" s="211">
        <f t="shared" si="40"/>
        <v>0</v>
      </c>
      <c r="M261" s="355">
        <f t="shared" ref="M261:N261" si="54">SUM(M262,M266)</f>
        <v>0</v>
      </c>
      <c r="N261" s="356">
        <f t="shared" si="54"/>
        <v>0</v>
      </c>
      <c r="O261" s="357">
        <f t="shared" si="41"/>
        <v>0</v>
      </c>
      <c r="P261" s="358"/>
    </row>
    <row r="262" spans="1:16" ht="24" hidden="1" x14ac:dyDescent="0.25">
      <c r="A262" s="349">
        <v>6410</v>
      </c>
      <c r="B262" s="213" t="s">
        <v>495</v>
      </c>
      <c r="C262" s="466">
        <f t="shared" si="51"/>
        <v>0</v>
      </c>
      <c r="D262" s="350">
        <f>SUM(D263:D265)</f>
        <v>0</v>
      </c>
      <c r="E262" s="351">
        <f>SUM(E263:E265)</f>
        <v>0</v>
      </c>
      <c r="F262" s="543">
        <f t="shared" si="38"/>
        <v>0</v>
      </c>
      <c r="G262" s="350">
        <f>SUM(G263:G265)</f>
        <v>0</v>
      </c>
      <c r="H262" s="352">
        <f t="shared" ref="H262" si="55">SUM(H263:H265)</f>
        <v>0</v>
      </c>
      <c r="I262" s="221">
        <f t="shared" si="39"/>
        <v>0</v>
      </c>
      <c r="J262" s="350">
        <f>SUM(J263:J265)</f>
        <v>0</v>
      </c>
      <c r="K262" s="352">
        <f t="shared" ref="K262" si="56">SUM(K263:K265)</f>
        <v>0</v>
      </c>
      <c r="L262" s="221">
        <f t="shared" si="40"/>
        <v>0</v>
      </c>
      <c r="M262" s="365">
        <f t="shared" ref="M262:N262" si="57">SUM(M263:M265)</f>
        <v>0</v>
      </c>
      <c r="N262" s="366">
        <f t="shared" si="57"/>
        <v>0</v>
      </c>
      <c r="O262" s="242">
        <f t="shared" si="41"/>
        <v>0</v>
      </c>
      <c r="P262" s="244"/>
    </row>
    <row r="263" spans="1:16" hidden="1" x14ac:dyDescent="0.25">
      <c r="A263" s="178">
        <v>6411</v>
      </c>
      <c r="B263" s="393" t="s">
        <v>496</v>
      </c>
      <c r="C263" s="359">
        <f t="shared" si="51"/>
        <v>0</v>
      </c>
      <c r="D263" s="229">
        <v>0</v>
      </c>
      <c r="E263" s="337"/>
      <c r="F263" s="544">
        <f t="shared" si="38"/>
        <v>0</v>
      </c>
      <c r="G263" s="229"/>
      <c r="H263" s="230"/>
      <c r="I263" s="231">
        <f t="shared" si="39"/>
        <v>0</v>
      </c>
      <c r="J263" s="229">
        <v>0</v>
      </c>
      <c r="K263" s="230"/>
      <c r="L263" s="231">
        <f t="shared" si="40"/>
        <v>0</v>
      </c>
      <c r="M263" s="338"/>
      <c r="N263" s="337"/>
      <c r="O263" s="231">
        <f t="shared" si="41"/>
        <v>0</v>
      </c>
      <c r="P263" s="185"/>
    </row>
    <row r="264" spans="1:16" ht="36" hidden="1" x14ac:dyDescent="0.25">
      <c r="A264" s="178">
        <v>6412</v>
      </c>
      <c r="B264" s="223" t="s">
        <v>497</v>
      </c>
      <c r="C264" s="359">
        <f t="shared" si="51"/>
        <v>0</v>
      </c>
      <c r="D264" s="229">
        <v>0</v>
      </c>
      <c r="E264" s="337"/>
      <c r="F264" s="544">
        <f t="shared" si="38"/>
        <v>0</v>
      </c>
      <c r="G264" s="229"/>
      <c r="H264" s="230"/>
      <c r="I264" s="231">
        <f t="shared" si="39"/>
        <v>0</v>
      </c>
      <c r="J264" s="229">
        <v>0</v>
      </c>
      <c r="K264" s="230"/>
      <c r="L264" s="231">
        <f t="shared" si="40"/>
        <v>0</v>
      </c>
      <c r="M264" s="338"/>
      <c r="N264" s="337"/>
      <c r="O264" s="231">
        <f t="shared" si="41"/>
        <v>0</v>
      </c>
      <c r="P264" s="185"/>
    </row>
    <row r="265" spans="1:16" ht="36" hidden="1" x14ac:dyDescent="0.25">
      <c r="A265" s="178">
        <v>6419</v>
      </c>
      <c r="B265" s="223" t="s">
        <v>498</v>
      </c>
      <c r="C265" s="359">
        <f t="shared" si="51"/>
        <v>0</v>
      </c>
      <c r="D265" s="229">
        <v>0</v>
      </c>
      <c r="E265" s="337"/>
      <c r="F265" s="544">
        <f t="shared" si="38"/>
        <v>0</v>
      </c>
      <c r="G265" s="229"/>
      <c r="H265" s="230"/>
      <c r="I265" s="231">
        <f t="shared" si="39"/>
        <v>0</v>
      </c>
      <c r="J265" s="229">
        <v>0</v>
      </c>
      <c r="K265" s="230"/>
      <c r="L265" s="231">
        <f t="shared" si="40"/>
        <v>0</v>
      </c>
      <c r="M265" s="338"/>
      <c r="N265" s="337"/>
      <c r="O265" s="231">
        <f t="shared" si="41"/>
        <v>0</v>
      </c>
      <c r="P265" s="185"/>
    </row>
    <row r="266" spans="1:16" ht="36" x14ac:dyDescent="0.25">
      <c r="A266" s="339">
        <v>6420</v>
      </c>
      <c r="B266" s="223" t="s">
        <v>499</v>
      </c>
      <c r="C266" s="359">
        <f t="shared" si="51"/>
        <v>16897</v>
      </c>
      <c r="D266" s="340">
        <f>SUM(D267:D270)</f>
        <v>13000</v>
      </c>
      <c r="E266" s="341">
        <f>SUM(E267:E270)</f>
        <v>3897</v>
      </c>
      <c r="F266" s="544">
        <f t="shared" si="38"/>
        <v>16897</v>
      </c>
      <c r="G266" s="340">
        <f>SUM(G267:G270)</f>
        <v>0</v>
      </c>
      <c r="H266" s="342">
        <f>SUM(H267:H270)</f>
        <v>0</v>
      </c>
      <c r="I266" s="231">
        <f t="shared" si="39"/>
        <v>0</v>
      </c>
      <c r="J266" s="340">
        <f>SUM(J267:J270)</f>
        <v>0</v>
      </c>
      <c r="K266" s="342">
        <f>SUM(K267:K270)</f>
        <v>0</v>
      </c>
      <c r="L266" s="231">
        <f t="shared" si="40"/>
        <v>0</v>
      </c>
      <c r="M266" s="343">
        <f>SUM(M267:M270)</f>
        <v>0</v>
      </c>
      <c r="N266" s="341">
        <f>SUM(N267:N270)</f>
        <v>0</v>
      </c>
      <c r="O266" s="231">
        <f t="shared" si="41"/>
        <v>0</v>
      </c>
      <c r="P266" s="185"/>
    </row>
    <row r="267" spans="1:16" hidden="1" x14ac:dyDescent="0.25">
      <c r="A267" s="178">
        <v>6421</v>
      </c>
      <c r="B267" s="223" t="s">
        <v>500</v>
      </c>
      <c r="C267" s="359">
        <f t="shared" si="51"/>
        <v>0</v>
      </c>
      <c r="D267" s="229">
        <v>0</v>
      </c>
      <c r="E267" s="337"/>
      <c r="F267" s="544">
        <f t="shared" si="38"/>
        <v>0</v>
      </c>
      <c r="G267" s="229"/>
      <c r="H267" s="230"/>
      <c r="I267" s="231">
        <f t="shared" si="39"/>
        <v>0</v>
      </c>
      <c r="J267" s="229">
        <v>0</v>
      </c>
      <c r="K267" s="230"/>
      <c r="L267" s="231">
        <f t="shared" si="40"/>
        <v>0</v>
      </c>
      <c r="M267" s="338"/>
      <c r="N267" s="337"/>
      <c r="O267" s="231">
        <f t="shared" si="41"/>
        <v>0</v>
      </c>
      <c r="P267" s="185"/>
    </row>
    <row r="268" spans="1:16" ht="39" customHeight="1" x14ac:dyDescent="0.25">
      <c r="A268" s="178">
        <v>6422</v>
      </c>
      <c r="B268" s="223" t="s">
        <v>501</v>
      </c>
      <c r="C268" s="359">
        <f t="shared" si="51"/>
        <v>16897</v>
      </c>
      <c r="D268" s="229">
        <v>13000</v>
      </c>
      <c r="E268" s="337">
        <v>3897</v>
      </c>
      <c r="F268" s="544">
        <f t="shared" si="38"/>
        <v>16897</v>
      </c>
      <c r="G268" s="229"/>
      <c r="H268" s="230"/>
      <c r="I268" s="231">
        <f t="shared" si="39"/>
        <v>0</v>
      </c>
      <c r="J268" s="229">
        <v>0</v>
      </c>
      <c r="K268" s="230"/>
      <c r="L268" s="231">
        <f t="shared" si="40"/>
        <v>0</v>
      </c>
      <c r="M268" s="338"/>
      <c r="N268" s="337"/>
      <c r="O268" s="231">
        <f t="shared" si="41"/>
        <v>0</v>
      </c>
      <c r="P268" s="185" t="s">
        <v>568</v>
      </c>
    </row>
    <row r="269" spans="1:16" ht="24" hidden="1" x14ac:dyDescent="0.25">
      <c r="A269" s="178">
        <v>6423</v>
      </c>
      <c r="B269" s="223" t="s">
        <v>502</v>
      </c>
      <c r="C269" s="359">
        <f t="shared" si="51"/>
        <v>0</v>
      </c>
      <c r="D269" s="229">
        <v>0</v>
      </c>
      <c r="E269" s="337"/>
      <c r="F269" s="544">
        <f t="shared" si="38"/>
        <v>0</v>
      </c>
      <c r="G269" s="229"/>
      <c r="H269" s="230"/>
      <c r="I269" s="231">
        <f t="shared" si="39"/>
        <v>0</v>
      </c>
      <c r="J269" s="229">
        <v>0</v>
      </c>
      <c r="K269" s="230"/>
      <c r="L269" s="231">
        <f t="shared" si="40"/>
        <v>0</v>
      </c>
      <c r="M269" s="338"/>
      <c r="N269" s="337"/>
      <c r="O269" s="231">
        <f t="shared" si="41"/>
        <v>0</v>
      </c>
      <c r="P269" s="185"/>
    </row>
    <row r="270" spans="1:16" ht="36" hidden="1" x14ac:dyDescent="0.25">
      <c r="A270" s="178">
        <v>6424</v>
      </c>
      <c r="B270" s="223" t="s">
        <v>503</v>
      </c>
      <c r="C270" s="359">
        <f t="shared" si="51"/>
        <v>0</v>
      </c>
      <c r="D270" s="229">
        <v>0</v>
      </c>
      <c r="E270" s="337"/>
      <c r="F270" s="544">
        <f t="shared" si="38"/>
        <v>0</v>
      </c>
      <c r="G270" s="229"/>
      <c r="H270" s="230"/>
      <c r="I270" s="231">
        <f t="shared" si="39"/>
        <v>0</v>
      </c>
      <c r="J270" s="229">
        <v>0</v>
      </c>
      <c r="K270" s="230"/>
      <c r="L270" s="231">
        <f t="shared" si="40"/>
        <v>0</v>
      </c>
      <c r="M270" s="338"/>
      <c r="N270" s="337"/>
      <c r="O270" s="231">
        <f t="shared" si="41"/>
        <v>0</v>
      </c>
      <c r="P270" s="185"/>
    </row>
    <row r="271" spans="1:16" ht="36" hidden="1" x14ac:dyDescent="0.25">
      <c r="A271" s="394">
        <v>7000</v>
      </c>
      <c r="B271" s="394" t="s">
        <v>504</v>
      </c>
      <c r="C271" s="550">
        <f t="shared" si="51"/>
        <v>0</v>
      </c>
      <c r="D271" s="396">
        <f>SUM(D272,D282)</f>
        <v>0</v>
      </c>
      <c r="E271" s="397">
        <f>SUM(E272,E282)</f>
        <v>0</v>
      </c>
      <c r="F271" s="551">
        <f t="shared" si="38"/>
        <v>0</v>
      </c>
      <c r="G271" s="396">
        <f>SUM(G272,G282)</f>
        <v>0</v>
      </c>
      <c r="H271" s="399">
        <f>SUM(H272,H282)</f>
        <v>0</v>
      </c>
      <c r="I271" s="398">
        <f t="shared" si="39"/>
        <v>0</v>
      </c>
      <c r="J271" s="396">
        <f>SUM(J272,J282)</f>
        <v>0</v>
      </c>
      <c r="K271" s="399">
        <f>SUM(K272,K282)</f>
        <v>0</v>
      </c>
      <c r="L271" s="398">
        <f t="shared" si="40"/>
        <v>0</v>
      </c>
      <c r="M271" s="400">
        <f>SUM(M272,M282)</f>
        <v>0</v>
      </c>
      <c r="N271" s="401">
        <f>SUM(N272,N282)</f>
        <v>0</v>
      </c>
      <c r="O271" s="402">
        <f t="shared" si="41"/>
        <v>0</v>
      </c>
      <c r="P271" s="403"/>
    </row>
    <row r="272" spans="1:16" ht="24" hidden="1" x14ac:dyDescent="0.25">
      <c r="A272" s="198">
        <v>7200</v>
      </c>
      <c r="B272" s="323" t="s">
        <v>505</v>
      </c>
      <c r="C272" s="459">
        <f t="shared" si="51"/>
        <v>0</v>
      </c>
      <c r="D272" s="209">
        <f>SUM(D273,D274,D277,D278,D281)</f>
        <v>0</v>
      </c>
      <c r="E272" s="324">
        <f>SUM(E273,E274,E277,E278,E281)</f>
        <v>0</v>
      </c>
      <c r="F272" s="541">
        <f t="shared" si="38"/>
        <v>0</v>
      </c>
      <c r="G272" s="209">
        <f>SUM(G273,G274,G277,G278,G281)</f>
        <v>0</v>
      </c>
      <c r="H272" s="210">
        <f>SUM(H273,H274,H277,H278,H281)</f>
        <v>0</v>
      </c>
      <c r="I272" s="211">
        <f t="shared" si="39"/>
        <v>0</v>
      </c>
      <c r="J272" s="209">
        <f>SUM(J273,J274,J277,J278,J281)</f>
        <v>0</v>
      </c>
      <c r="K272" s="210">
        <f>SUM(K273,K274,K277,K278,K281)</f>
        <v>0</v>
      </c>
      <c r="L272" s="211">
        <f t="shared" si="40"/>
        <v>0</v>
      </c>
      <c r="M272" s="325">
        <f>SUM(M273,M274,M277,M278,M281)</f>
        <v>0</v>
      </c>
      <c r="N272" s="326">
        <f>SUM(N273,N274,N277,N278,N281)</f>
        <v>0</v>
      </c>
      <c r="O272" s="327">
        <f t="shared" si="41"/>
        <v>0</v>
      </c>
      <c r="P272" s="328"/>
    </row>
    <row r="273" spans="1:16" ht="24" hidden="1" x14ac:dyDescent="0.25">
      <c r="A273" s="349">
        <v>7210</v>
      </c>
      <c r="B273" s="213" t="s">
        <v>506</v>
      </c>
      <c r="C273" s="466">
        <f t="shared" si="51"/>
        <v>0</v>
      </c>
      <c r="D273" s="219">
        <v>0</v>
      </c>
      <c r="E273" s="335"/>
      <c r="F273" s="543">
        <f t="shared" si="38"/>
        <v>0</v>
      </c>
      <c r="G273" s="219"/>
      <c r="H273" s="220"/>
      <c r="I273" s="221">
        <f t="shared" si="39"/>
        <v>0</v>
      </c>
      <c r="J273" s="219">
        <v>0</v>
      </c>
      <c r="K273" s="220"/>
      <c r="L273" s="221">
        <f t="shared" si="40"/>
        <v>0</v>
      </c>
      <c r="M273" s="336"/>
      <c r="N273" s="335"/>
      <c r="O273" s="221">
        <f t="shared" si="41"/>
        <v>0</v>
      </c>
      <c r="P273" s="176"/>
    </row>
    <row r="274" spans="1:16" s="404" customFormat="1" ht="36" hidden="1" x14ac:dyDescent="0.25">
      <c r="A274" s="339">
        <v>7220</v>
      </c>
      <c r="B274" s="223" t="s">
        <v>507</v>
      </c>
      <c r="C274" s="359">
        <f t="shared" si="51"/>
        <v>0</v>
      </c>
      <c r="D274" s="340">
        <f>SUM(D275:D276)</f>
        <v>0</v>
      </c>
      <c r="E274" s="341">
        <f>SUM(E275:E276)</f>
        <v>0</v>
      </c>
      <c r="F274" s="544">
        <f t="shared" si="38"/>
        <v>0</v>
      </c>
      <c r="G274" s="340">
        <f>SUM(G275:G276)</f>
        <v>0</v>
      </c>
      <c r="H274" s="342">
        <f>SUM(H275:H276)</f>
        <v>0</v>
      </c>
      <c r="I274" s="231">
        <f t="shared" si="39"/>
        <v>0</v>
      </c>
      <c r="J274" s="340">
        <f>SUM(J275:J276)</f>
        <v>0</v>
      </c>
      <c r="K274" s="342">
        <f>SUM(K275:K276)</f>
        <v>0</v>
      </c>
      <c r="L274" s="231">
        <f t="shared" si="40"/>
        <v>0</v>
      </c>
      <c r="M274" s="343">
        <f>SUM(M275:M276)</f>
        <v>0</v>
      </c>
      <c r="N274" s="341">
        <f>SUM(N275:N276)</f>
        <v>0</v>
      </c>
      <c r="O274" s="231">
        <f t="shared" si="41"/>
        <v>0</v>
      </c>
      <c r="P274" s="185"/>
    </row>
    <row r="275" spans="1:16" s="404" customFormat="1" ht="36" hidden="1" x14ac:dyDescent="0.25">
      <c r="A275" s="178">
        <v>7221</v>
      </c>
      <c r="B275" s="223" t="s">
        <v>508</v>
      </c>
      <c r="C275" s="359">
        <f t="shared" si="51"/>
        <v>0</v>
      </c>
      <c r="D275" s="229">
        <v>0</v>
      </c>
      <c r="E275" s="337"/>
      <c r="F275" s="544">
        <f t="shared" si="38"/>
        <v>0</v>
      </c>
      <c r="G275" s="229"/>
      <c r="H275" s="230"/>
      <c r="I275" s="231">
        <f t="shared" si="39"/>
        <v>0</v>
      </c>
      <c r="J275" s="229">
        <v>0</v>
      </c>
      <c r="K275" s="230"/>
      <c r="L275" s="231">
        <f t="shared" si="40"/>
        <v>0</v>
      </c>
      <c r="M275" s="338"/>
      <c r="N275" s="337"/>
      <c r="O275" s="231">
        <f t="shared" si="41"/>
        <v>0</v>
      </c>
      <c r="P275" s="185"/>
    </row>
    <row r="276" spans="1:16" s="404" customFormat="1" ht="36" hidden="1" x14ac:dyDescent="0.25">
      <c r="A276" s="178">
        <v>7222</v>
      </c>
      <c r="B276" s="223" t="s">
        <v>509</v>
      </c>
      <c r="C276" s="359">
        <f t="shared" si="51"/>
        <v>0</v>
      </c>
      <c r="D276" s="229">
        <v>0</v>
      </c>
      <c r="E276" s="337"/>
      <c r="F276" s="544">
        <f t="shared" si="38"/>
        <v>0</v>
      </c>
      <c r="G276" s="229"/>
      <c r="H276" s="230"/>
      <c r="I276" s="231">
        <f t="shared" si="39"/>
        <v>0</v>
      </c>
      <c r="J276" s="229">
        <v>0</v>
      </c>
      <c r="K276" s="230"/>
      <c r="L276" s="231">
        <f t="shared" si="40"/>
        <v>0</v>
      </c>
      <c r="M276" s="338"/>
      <c r="N276" s="337"/>
      <c r="O276" s="231">
        <f t="shared" si="41"/>
        <v>0</v>
      </c>
      <c r="P276" s="185"/>
    </row>
    <row r="277" spans="1:16" s="404" customFormat="1" ht="24" hidden="1" x14ac:dyDescent="0.25">
      <c r="A277" s="339">
        <v>7230</v>
      </c>
      <c r="B277" s="223" t="s">
        <v>510</v>
      </c>
      <c r="C277" s="359">
        <f t="shared" si="51"/>
        <v>0</v>
      </c>
      <c r="D277" s="229">
        <v>0</v>
      </c>
      <c r="E277" s="337"/>
      <c r="F277" s="544">
        <f t="shared" si="38"/>
        <v>0</v>
      </c>
      <c r="G277" s="229"/>
      <c r="H277" s="230"/>
      <c r="I277" s="231">
        <f t="shared" si="39"/>
        <v>0</v>
      </c>
      <c r="J277" s="229">
        <v>0</v>
      </c>
      <c r="K277" s="230"/>
      <c r="L277" s="231">
        <f t="shared" si="40"/>
        <v>0</v>
      </c>
      <c r="M277" s="338"/>
      <c r="N277" s="337"/>
      <c r="O277" s="231">
        <f>M277+N277</f>
        <v>0</v>
      </c>
      <c r="P277" s="185"/>
    </row>
    <row r="278" spans="1:16" ht="24" hidden="1" x14ac:dyDescent="0.25">
      <c r="A278" s="339">
        <v>7240</v>
      </c>
      <c r="B278" s="223" t="s">
        <v>511</v>
      </c>
      <c r="C278" s="359">
        <f t="shared" si="51"/>
        <v>0</v>
      </c>
      <c r="D278" s="340">
        <f>SUM(D279:D280)</f>
        <v>0</v>
      </c>
      <c r="E278" s="341">
        <f>SUM(E279:E280)</f>
        <v>0</v>
      </c>
      <c r="F278" s="544">
        <f t="shared" si="38"/>
        <v>0</v>
      </c>
      <c r="G278" s="340">
        <f>SUM(G279:G280)</f>
        <v>0</v>
      </c>
      <c r="H278" s="342">
        <f>SUM(H279:H280)</f>
        <v>0</v>
      </c>
      <c r="I278" s="231">
        <f t="shared" si="39"/>
        <v>0</v>
      </c>
      <c r="J278" s="340">
        <f>SUM(J279:J280)</f>
        <v>0</v>
      </c>
      <c r="K278" s="342">
        <f>SUM(K279:K280)</f>
        <v>0</v>
      </c>
      <c r="L278" s="231">
        <f t="shared" si="40"/>
        <v>0</v>
      </c>
      <c r="M278" s="343">
        <f>SUM(M279:M280)</f>
        <v>0</v>
      </c>
      <c r="N278" s="341">
        <f>SUM(N279:N280)</f>
        <v>0</v>
      </c>
      <c r="O278" s="231">
        <f>SUM(O279:O280)</f>
        <v>0</v>
      </c>
      <c r="P278" s="185"/>
    </row>
    <row r="279" spans="1:16" ht="48" hidden="1" x14ac:dyDescent="0.25">
      <c r="A279" s="178">
        <v>7245</v>
      </c>
      <c r="B279" s="223" t="s">
        <v>512</v>
      </c>
      <c r="C279" s="359">
        <f t="shared" si="51"/>
        <v>0</v>
      </c>
      <c r="D279" s="229">
        <v>0</v>
      </c>
      <c r="E279" s="337"/>
      <c r="F279" s="544">
        <f t="shared" si="38"/>
        <v>0</v>
      </c>
      <c r="G279" s="229"/>
      <c r="H279" s="230"/>
      <c r="I279" s="231">
        <f t="shared" si="39"/>
        <v>0</v>
      </c>
      <c r="J279" s="229">
        <v>0</v>
      </c>
      <c r="K279" s="230"/>
      <c r="L279" s="231">
        <f t="shared" si="40"/>
        <v>0</v>
      </c>
      <c r="M279" s="338"/>
      <c r="N279" s="337"/>
      <c r="O279" s="231">
        <f t="shared" ref="O279:O282" si="58">M279+N279</f>
        <v>0</v>
      </c>
      <c r="P279" s="185"/>
    </row>
    <row r="280" spans="1:16" ht="96" hidden="1" x14ac:dyDescent="0.25">
      <c r="A280" s="178">
        <v>7246</v>
      </c>
      <c r="B280" s="223" t="s">
        <v>513</v>
      </c>
      <c r="C280" s="359">
        <f t="shared" si="51"/>
        <v>0</v>
      </c>
      <c r="D280" s="229">
        <v>0</v>
      </c>
      <c r="E280" s="337"/>
      <c r="F280" s="544">
        <f t="shared" si="38"/>
        <v>0</v>
      </c>
      <c r="G280" s="229"/>
      <c r="H280" s="230"/>
      <c r="I280" s="231">
        <f t="shared" si="39"/>
        <v>0</v>
      </c>
      <c r="J280" s="229">
        <v>0</v>
      </c>
      <c r="K280" s="230"/>
      <c r="L280" s="231">
        <f t="shared" si="40"/>
        <v>0</v>
      </c>
      <c r="M280" s="338"/>
      <c r="N280" s="337"/>
      <c r="O280" s="231">
        <f t="shared" si="58"/>
        <v>0</v>
      </c>
      <c r="P280" s="185"/>
    </row>
    <row r="281" spans="1:16" ht="24" hidden="1" x14ac:dyDescent="0.25">
      <c r="A281" s="339">
        <v>7260</v>
      </c>
      <c r="B281" s="223" t="s">
        <v>514</v>
      </c>
      <c r="C281" s="359">
        <f t="shared" si="51"/>
        <v>0</v>
      </c>
      <c r="D281" s="219">
        <v>0</v>
      </c>
      <c r="E281" s="335"/>
      <c r="F281" s="543">
        <f t="shared" si="38"/>
        <v>0</v>
      </c>
      <c r="G281" s="219"/>
      <c r="H281" s="220"/>
      <c r="I281" s="221">
        <f t="shared" si="39"/>
        <v>0</v>
      </c>
      <c r="J281" s="219">
        <v>0</v>
      </c>
      <c r="K281" s="220"/>
      <c r="L281" s="221">
        <f t="shared" si="40"/>
        <v>0</v>
      </c>
      <c r="M281" s="336"/>
      <c r="N281" s="335"/>
      <c r="O281" s="221">
        <f t="shared" si="58"/>
        <v>0</v>
      </c>
      <c r="P281" s="176"/>
    </row>
    <row r="282" spans="1:16" hidden="1" x14ac:dyDescent="0.25">
      <c r="A282" s="198">
        <v>7700</v>
      </c>
      <c r="B282" s="323" t="s">
        <v>515</v>
      </c>
      <c r="C282" s="354">
        <f t="shared" si="51"/>
        <v>0</v>
      </c>
      <c r="D282" s="406">
        <f>D283</f>
        <v>0</v>
      </c>
      <c r="E282" s="356">
        <f>SUM(E283)</f>
        <v>0</v>
      </c>
      <c r="F282" s="552">
        <f t="shared" si="38"/>
        <v>0</v>
      </c>
      <c r="G282" s="406">
        <f>G283</f>
        <v>0</v>
      </c>
      <c r="H282" s="407">
        <f>SUM(H283)</f>
        <v>0</v>
      </c>
      <c r="I282" s="357">
        <f t="shared" si="39"/>
        <v>0</v>
      </c>
      <c r="J282" s="406">
        <f>J283</f>
        <v>0</v>
      </c>
      <c r="K282" s="407">
        <f>SUM(K283)</f>
        <v>0</v>
      </c>
      <c r="L282" s="357">
        <f t="shared" si="40"/>
        <v>0</v>
      </c>
      <c r="M282" s="355">
        <f>SUM(M283)</f>
        <v>0</v>
      </c>
      <c r="N282" s="356">
        <f>SUM(N283)</f>
        <v>0</v>
      </c>
      <c r="O282" s="357">
        <f t="shared" si="58"/>
        <v>0</v>
      </c>
      <c r="P282" s="358"/>
    </row>
    <row r="283" spans="1:16" hidden="1" x14ac:dyDescent="0.25">
      <c r="A283" s="233">
        <v>7720</v>
      </c>
      <c r="B283" s="234" t="s">
        <v>516</v>
      </c>
      <c r="C283" s="408">
        <f t="shared" si="51"/>
        <v>0</v>
      </c>
      <c r="D283" s="240">
        <v>0</v>
      </c>
      <c r="E283" s="409"/>
      <c r="F283" s="553">
        <f t="shared" si="38"/>
        <v>0</v>
      </c>
      <c r="G283" s="240"/>
      <c r="H283" s="241"/>
      <c r="I283" s="242">
        <f t="shared" si="39"/>
        <v>0</v>
      </c>
      <c r="J283" s="240">
        <v>0</v>
      </c>
      <c r="K283" s="241"/>
      <c r="L283" s="242">
        <f t="shared" si="40"/>
        <v>0</v>
      </c>
      <c r="M283" s="410"/>
      <c r="N283" s="409"/>
      <c r="O283" s="242">
        <f>M283+N283</f>
        <v>0</v>
      </c>
      <c r="P283" s="244"/>
    </row>
    <row r="284" spans="1:16" hidden="1" x14ac:dyDescent="0.25">
      <c r="A284" s="411"/>
      <c r="B284" s="265" t="s">
        <v>517</v>
      </c>
      <c r="C284" s="466">
        <f t="shared" si="51"/>
        <v>0</v>
      </c>
      <c r="D284" s="330">
        <f>SUM(D285:D286)</f>
        <v>0</v>
      </c>
      <c r="E284" s="331">
        <f>SUM(E285:E286)</f>
        <v>0</v>
      </c>
      <c r="F284" s="542">
        <f t="shared" si="38"/>
        <v>0</v>
      </c>
      <c r="G284" s="330">
        <f>SUM(G285:G286)</f>
        <v>0</v>
      </c>
      <c r="H284" s="333">
        <f>SUM(H285:H286)</f>
        <v>0</v>
      </c>
      <c r="I284" s="332">
        <f t="shared" si="39"/>
        <v>0</v>
      </c>
      <c r="J284" s="330">
        <f>SUM(J285:J286)</f>
        <v>0</v>
      </c>
      <c r="K284" s="333">
        <f>SUM(K285:K286)</f>
        <v>0</v>
      </c>
      <c r="L284" s="332">
        <f t="shared" si="40"/>
        <v>0</v>
      </c>
      <c r="M284" s="334">
        <f>SUM(M285:M286)</f>
        <v>0</v>
      </c>
      <c r="N284" s="331">
        <f>SUM(N285:N286)</f>
        <v>0</v>
      </c>
      <c r="O284" s="332">
        <f t="shared" ref="O284:O299" si="59">M284+N284</f>
        <v>0</v>
      </c>
      <c r="P284" s="274"/>
    </row>
    <row r="285" spans="1:16" hidden="1" x14ac:dyDescent="0.25">
      <c r="A285" s="393" t="s">
        <v>518</v>
      </c>
      <c r="B285" s="178" t="s">
        <v>519</v>
      </c>
      <c r="C285" s="359">
        <f t="shared" si="51"/>
        <v>0</v>
      </c>
      <c r="D285" s="229"/>
      <c r="E285" s="337"/>
      <c r="F285" s="544">
        <f t="shared" si="38"/>
        <v>0</v>
      </c>
      <c r="G285" s="229"/>
      <c r="H285" s="230"/>
      <c r="I285" s="231">
        <f t="shared" si="39"/>
        <v>0</v>
      </c>
      <c r="J285" s="229">
        <f>25-25</f>
        <v>0</v>
      </c>
      <c r="K285" s="230"/>
      <c r="L285" s="231">
        <f t="shared" si="40"/>
        <v>0</v>
      </c>
      <c r="M285" s="338"/>
      <c r="N285" s="337"/>
      <c r="O285" s="231">
        <f t="shared" si="59"/>
        <v>0</v>
      </c>
      <c r="P285" s="185"/>
    </row>
    <row r="286" spans="1:16" ht="24" hidden="1" x14ac:dyDescent="0.25">
      <c r="A286" s="393" t="s">
        <v>520</v>
      </c>
      <c r="B286" s="412" t="s">
        <v>521</v>
      </c>
      <c r="C286" s="466">
        <f t="shared" si="51"/>
        <v>0</v>
      </c>
      <c r="D286" s="219"/>
      <c r="E286" s="335"/>
      <c r="F286" s="543">
        <f t="shared" si="38"/>
        <v>0</v>
      </c>
      <c r="G286" s="219"/>
      <c r="H286" s="220"/>
      <c r="I286" s="221">
        <f t="shared" si="39"/>
        <v>0</v>
      </c>
      <c r="J286" s="219"/>
      <c r="K286" s="220"/>
      <c r="L286" s="221">
        <f t="shared" si="40"/>
        <v>0</v>
      </c>
      <c r="M286" s="336"/>
      <c r="N286" s="335"/>
      <c r="O286" s="221">
        <f t="shared" si="59"/>
        <v>0</v>
      </c>
      <c r="P286" s="176"/>
    </row>
    <row r="287" spans="1:16" x14ac:dyDescent="0.25">
      <c r="A287" s="413"/>
      <c r="B287" s="414" t="s">
        <v>522</v>
      </c>
      <c r="C287" s="467">
        <f>SUM(C284,C271,C233,C198,C190,C176,C78,C56)</f>
        <v>858283</v>
      </c>
      <c r="D287" s="416">
        <f t="shared" ref="D287" si="60">SUM(D284,D271,D233,D198,D190,D176,D78,D56)</f>
        <v>834240</v>
      </c>
      <c r="E287" s="417">
        <f>SUM(E284,E271,E233,E198,E190,E176,E78,E56)</f>
        <v>3997</v>
      </c>
      <c r="F287" s="554">
        <f t="shared" si="38"/>
        <v>838237</v>
      </c>
      <c r="G287" s="416">
        <f>SUM(G284,G271,G233,G198,G190,G176,G78,G56)</f>
        <v>0</v>
      </c>
      <c r="H287" s="419">
        <f>SUM(H284,H271,H233,H198,H190,H176,H78,H56)</f>
        <v>0</v>
      </c>
      <c r="I287" s="418">
        <f t="shared" si="39"/>
        <v>0</v>
      </c>
      <c r="J287" s="416">
        <f t="shared" ref="J287" si="61">SUM(J284,J271,J233,J198,J190,J176,J78,J56)</f>
        <v>20046</v>
      </c>
      <c r="K287" s="419">
        <f>SUM(K284,K271,K233,K198,K190,K176,K78,K56)</f>
        <v>0</v>
      </c>
      <c r="L287" s="418">
        <f t="shared" si="40"/>
        <v>20046</v>
      </c>
      <c r="M287" s="325">
        <f>SUM(M284,M271,M233,M198,M190,M176,M78,M56)</f>
        <v>0</v>
      </c>
      <c r="N287" s="326">
        <f>SUM(N284,N271,N233,N198,N190,N176,N78,N56)</f>
        <v>0</v>
      </c>
      <c r="O287" s="327">
        <f t="shared" si="59"/>
        <v>0</v>
      </c>
      <c r="P287" s="328"/>
    </row>
    <row r="288" spans="1:16" hidden="1" x14ac:dyDescent="0.25">
      <c r="A288" s="420" t="s">
        <v>523</v>
      </c>
      <c r="B288" s="421"/>
      <c r="C288" s="468">
        <f t="shared" ref="C288" si="62">F288+I288+L288+O288</f>
        <v>0</v>
      </c>
      <c r="D288" s="423">
        <f>SUM(D28,D29,D45)-D54</f>
        <v>0</v>
      </c>
      <c r="E288" s="424">
        <f>SUM(E28,E29,E45)-E54</f>
        <v>0</v>
      </c>
      <c r="F288" s="555">
        <f t="shared" si="38"/>
        <v>0</v>
      </c>
      <c r="G288" s="423">
        <f>SUM(G28,G29,G45)-G54</f>
        <v>0</v>
      </c>
      <c r="H288" s="426">
        <f>SUM(H28,H29,H45)-H54</f>
        <v>0</v>
      </c>
      <c r="I288" s="425">
        <f t="shared" si="39"/>
        <v>0</v>
      </c>
      <c r="J288" s="423">
        <f>(J30+J46)-J54</f>
        <v>0</v>
      </c>
      <c r="K288" s="426">
        <f>(K30+K46)-K54</f>
        <v>0</v>
      </c>
      <c r="L288" s="425">
        <f t="shared" si="40"/>
        <v>0</v>
      </c>
      <c r="M288" s="422">
        <f>M48-M54</f>
        <v>0</v>
      </c>
      <c r="N288" s="424">
        <f>N48-N54</f>
        <v>0</v>
      </c>
      <c r="O288" s="425">
        <f t="shared" si="59"/>
        <v>0</v>
      </c>
      <c r="P288" s="427"/>
    </row>
    <row r="289" spans="1:17" s="148" customFormat="1" hidden="1" x14ac:dyDescent="0.25">
      <c r="A289" s="420" t="s">
        <v>524</v>
      </c>
      <c r="B289" s="421"/>
      <c r="C289" s="468">
        <f>SUM(C290,C291)-C298+C299</f>
        <v>0</v>
      </c>
      <c r="D289" s="423">
        <f t="shared" ref="D289" si="63">SUM(D290,D291)-D298+D299</f>
        <v>0</v>
      </c>
      <c r="E289" s="424">
        <f>SUM(E290,E291)-E298+E299</f>
        <v>0</v>
      </c>
      <c r="F289" s="555">
        <f t="shared" si="38"/>
        <v>0</v>
      </c>
      <c r="G289" s="423">
        <f>SUM(G290,G291)-G298+G299</f>
        <v>0</v>
      </c>
      <c r="H289" s="426">
        <f>SUM(H290,H291)-H298+H299</f>
        <v>0</v>
      </c>
      <c r="I289" s="425">
        <f t="shared" si="39"/>
        <v>0</v>
      </c>
      <c r="J289" s="423">
        <f t="shared" ref="J289" si="64">SUM(J290,J291)-J298+J299</f>
        <v>0</v>
      </c>
      <c r="K289" s="426">
        <f>SUM(K290,K291)-K298+K299</f>
        <v>0</v>
      </c>
      <c r="L289" s="425">
        <f t="shared" si="40"/>
        <v>0</v>
      </c>
      <c r="M289" s="422">
        <f>SUM(M290,M291)-M298+M299</f>
        <v>0</v>
      </c>
      <c r="N289" s="424">
        <f>SUM(N290,N291)-N298+N299</f>
        <v>0</v>
      </c>
      <c r="O289" s="425">
        <f t="shared" si="59"/>
        <v>0</v>
      </c>
      <c r="P289" s="427"/>
    </row>
    <row r="290" spans="1:17" s="148" customFormat="1" hidden="1" x14ac:dyDescent="0.25">
      <c r="A290" s="429" t="s">
        <v>525</v>
      </c>
      <c r="B290" s="429" t="s">
        <v>526</v>
      </c>
      <c r="C290" s="468">
        <f>C25-C284</f>
        <v>0</v>
      </c>
      <c r="D290" s="423">
        <f t="shared" ref="D290" si="65">D25-D284</f>
        <v>0</v>
      </c>
      <c r="E290" s="424">
        <f>E25-E284</f>
        <v>0</v>
      </c>
      <c r="F290" s="555">
        <f t="shared" si="38"/>
        <v>0</v>
      </c>
      <c r="G290" s="423">
        <f>G25-G284</f>
        <v>0</v>
      </c>
      <c r="H290" s="426">
        <f>H25-H284</f>
        <v>0</v>
      </c>
      <c r="I290" s="425">
        <f t="shared" si="39"/>
        <v>0</v>
      </c>
      <c r="J290" s="423">
        <f t="shared" ref="J290" si="66">J25-J284</f>
        <v>0</v>
      </c>
      <c r="K290" s="426">
        <f>K25-K284</f>
        <v>0</v>
      </c>
      <c r="L290" s="425">
        <f t="shared" si="40"/>
        <v>0</v>
      </c>
      <c r="M290" s="422">
        <f>M25-M284</f>
        <v>0</v>
      </c>
      <c r="N290" s="424">
        <f>N25-N284</f>
        <v>0</v>
      </c>
      <c r="O290" s="425">
        <f t="shared" si="59"/>
        <v>0</v>
      </c>
      <c r="P290" s="427"/>
    </row>
    <row r="291" spans="1:17" s="148" customFormat="1" hidden="1" x14ac:dyDescent="0.25">
      <c r="A291" s="430" t="s">
        <v>527</v>
      </c>
      <c r="B291" s="430" t="s">
        <v>528</v>
      </c>
      <c r="C291" s="468">
        <f>SUM(C292,C294,C296)-SUM(C293,C295,C297)</f>
        <v>0</v>
      </c>
      <c r="D291" s="423">
        <f t="shared" ref="D291:E291" si="67">SUM(D292,D294,D296)-SUM(D293,D295,D297)</f>
        <v>0</v>
      </c>
      <c r="E291" s="424">
        <f t="shared" si="67"/>
        <v>0</v>
      </c>
      <c r="F291" s="555">
        <f t="shared" si="38"/>
        <v>0</v>
      </c>
      <c r="G291" s="423">
        <f t="shared" ref="G291:H291" si="68">SUM(G292,G294,G296)-SUM(G293,G295,G297)</f>
        <v>0</v>
      </c>
      <c r="H291" s="426">
        <f t="shared" si="68"/>
        <v>0</v>
      </c>
      <c r="I291" s="425">
        <f t="shared" si="39"/>
        <v>0</v>
      </c>
      <c r="J291" s="423">
        <f t="shared" ref="J291:K291" si="69">SUM(J292,J294,J296)-SUM(J293,J295,J297)</f>
        <v>0</v>
      </c>
      <c r="K291" s="426">
        <f t="shared" si="69"/>
        <v>0</v>
      </c>
      <c r="L291" s="425">
        <f t="shared" si="40"/>
        <v>0</v>
      </c>
      <c r="M291" s="422">
        <f t="shared" ref="M291:N291" si="70">SUM(M292,M294,M296)-SUM(M293,M295,M297)</f>
        <v>0</v>
      </c>
      <c r="N291" s="424">
        <f t="shared" si="70"/>
        <v>0</v>
      </c>
      <c r="O291" s="425">
        <f t="shared" si="59"/>
        <v>0</v>
      </c>
      <c r="P291" s="427"/>
    </row>
    <row r="292" spans="1:17" s="148" customFormat="1" hidden="1" x14ac:dyDescent="0.25">
      <c r="A292" s="411" t="s">
        <v>529</v>
      </c>
      <c r="B292" s="275" t="s">
        <v>530</v>
      </c>
      <c r="C292" s="408">
        <f t="shared" ref="C292:C299" si="71">F292+I292+L292+O292</f>
        <v>0</v>
      </c>
      <c r="D292" s="240"/>
      <c r="E292" s="409"/>
      <c r="F292" s="553">
        <f t="shared" si="38"/>
        <v>0</v>
      </c>
      <c r="G292" s="240"/>
      <c r="H292" s="241"/>
      <c r="I292" s="242">
        <f t="shared" si="39"/>
        <v>0</v>
      </c>
      <c r="J292" s="240"/>
      <c r="K292" s="241"/>
      <c r="L292" s="242">
        <f t="shared" si="40"/>
        <v>0</v>
      </c>
      <c r="M292" s="410"/>
      <c r="N292" s="409"/>
      <c r="O292" s="242">
        <f t="shared" si="59"/>
        <v>0</v>
      </c>
      <c r="P292" s="244"/>
    </row>
    <row r="293" spans="1:17" ht="24" hidden="1" x14ac:dyDescent="0.25">
      <c r="A293" s="393" t="s">
        <v>531</v>
      </c>
      <c r="B293" s="177" t="s">
        <v>532</v>
      </c>
      <c r="C293" s="359">
        <f t="shared" si="71"/>
        <v>0</v>
      </c>
      <c r="D293" s="229"/>
      <c r="E293" s="337"/>
      <c r="F293" s="544">
        <f t="shared" si="38"/>
        <v>0</v>
      </c>
      <c r="G293" s="229"/>
      <c r="H293" s="230"/>
      <c r="I293" s="231">
        <f t="shared" si="39"/>
        <v>0</v>
      </c>
      <c r="J293" s="229"/>
      <c r="K293" s="230"/>
      <c r="L293" s="231">
        <f t="shared" si="40"/>
        <v>0</v>
      </c>
      <c r="M293" s="338"/>
      <c r="N293" s="337"/>
      <c r="O293" s="231">
        <f t="shared" si="59"/>
        <v>0</v>
      </c>
      <c r="P293" s="185"/>
    </row>
    <row r="294" spans="1:17" hidden="1" x14ac:dyDescent="0.25">
      <c r="A294" s="393" t="s">
        <v>533</v>
      </c>
      <c r="B294" s="177" t="s">
        <v>534</v>
      </c>
      <c r="C294" s="359">
        <f t="shared" si="71"/>
        <v>0</v>
      </c>
      <c r="D294" s="229"/>
      <c r="E294" s="337"/>
      <c r="F294" s="544">
        <f t="shared" si="38"/>
        <v>0</v>
      </c>
      <c r="G294" s="229"/>
      <c r="H294" s="230"/>
      <c r="I294" s="231">
        <f t="shared" si="39"/>
        <v>0</v>
      </c>
      <c r="J294" s="229"/>
      <c r="K294" s="230"/>
      <c r="L294" s="231">
        <f t="shared" si="40"/>
        <v>0</v>
      </c>
      <c r="M294" s="338"/>
      <c r="N294" s="337"/>
      <c r="O294" s="231">
        <f t="shared" si="59"/>
        <v>0</v>
      </c>
      <c r="P294" s="185"/>
    </row>
    <row r="295" spans="1:17" ht="24" hidden="1" x14ac:dyDescent="0.25">
      <c r="A295" s="393" t="s">
        <v>535</v>
      </c>
      <c r="B295" s="177" t="s">
        <v>536</v>
      </c>
      <c r="C295" s="359">
        <f t="shared" si="71"/>
        <v>0</v>
      </c>
      <c r="D295" s="229"/>
      <c r="E295" s="337"/>
      <c r="F295" s="544">
        <f t="shared" si="38"/>
        <v>0</v>
      </c>
      <c r="G295" s="229"/>
      <c r="H295" s="230"/>
      <c r="I295" s="231">
        <f t="shared" si="39"/>
        <v>0</v>
      </c>
      <c r="J295" s="229"/>
      <c r="K295" s="230"/>
      <c r="L295" s="231">
        <f t="shared" si="40"/>
        <v>0</v>
      </c>
      <c r="M295" s="338"/>
      <c r="N295" s="337"/>
      <c r="O295" s="231">
        <f t="shared" si="59"/>
        <v>0</v>
      </c>
      <c r="P295" s="185"/>
    </row>
    <row r="296" spans="1:17" hidden="1" x14ac:dyDescent="0.25">
      <c r="A296" s="393" t="s">
        <v>537</v>
      </c>
      <c r="B296" s="177" t="s">
        <v>538</v>
      </c>
      <c r="C296" s="359">
        <f t="shared" si="71"/>
        <v>0</v>
      </c>
      <c r="D296" s="229"/>
      <c r="E296" s="337"/>
      <c r="F296" s="544">
        <f t="shared" si="38"/>
        <v>0</v>
      </c>
      <c r="G296" s="229"/>
      <c r="H296" s="230"/>
      <c r="I296" s="231">
        <f t="shared" si="39"/>
        <v>0</v>
      </c>
      <c r="J296" s="229"/>
      <c r="K296" s="230"/>
      <c r="L296" s="231">
        <f t="shared" si="40"/>
        <v>0</v>
      </c>
      <c r="M296" s="338"/>
      <c r="N296" s="337"/>
      <c r="O296" s="231">
        <f t="shared" si="59"/>
        <v>0</v>
      </c>
      <c r="P296" s="185"/>
    </row>
    <row r="297" spans="1:17" ht="24" hidden="1" x14ac:dyDescent="0.25">
      <c r="A297" s="431" t="s">
        <v>539</v>
      </c>
      <c r="B297" s="432" t="s">
        <v>540</v>
      </c>
      <c r="C297" s="546">
        <f t="shared" si="71"/>
        <v>0</v>
      </c>
      <c r="D297" s="375"/>
      <c r="E297" s="376"/>
      <c r="F297" s="547">
        <f t="shared" si="38"/>
        <v>0</v>
      </c>
      <c r="G297" s="375"/>
      <c r="H297" s="377"/>
      <c r="I297" s="371">
        <f t="shared" si="39"/>
        <v>0</v>
      </c>
      <c r="J297" s="375"/>
      <c r="K297" s="377"/>
      <c r="L297" s="371">
        <f t="shared" si="40"/>
        <v>0</v>
      </c>
      <c r="M297" s="378"/>
      <c r="N297" s="376"/>
      <c r="O297" s="371">
        <f t="shared" si="59"/>
        <v>0</v>
      </c>
      <c r="P297" s="372"/>
    </row>
    <row r="298" spans="1:17" hidden="1" x14ac:dyDescent="0.25">
      <c r="A298" s="430" t="s">
        <v>541</v>
      </c>
      <c r="B298" s="430" t="s">
        <v>542</v>
      </c>
      <c r="C298" s="468">
        <f t="shared" si="71"/>
        <v>0</v>
      </c>
      <c r="D298" s="434"/>
      <c r="E298" s="435"/>
      <c r="F298" s="555">
        <f t="shared" si="38"/>
        <v>0</v>
      </c>
      <c r="G298" s="434"/>
      <c r="H298" s="436"/>
      <c r="I298" s="425">
        <f t="shared" si="39"/>
        <v>0</v>
      </c>
      <c r="J298" s="434"/>
      <c r="K298" s="436"/>
      <c r="L298" s="425">
        <f t="shared" si="40"/>
        <v>0</v>
      </c>
      <c r="M298" s="437"/>
      <c r="N298" s="435"/>
      <c r="O298" s="425">
        <f t="shared" si="59"/>
        <v>0</v>
      </c>
      <c r="P298" s="427"/>
    </row>
    <row r="299" spans="1:17" s="148" customFormat="1" ht="48" hidden="1" x14ac:dyDescent="0.25">
      <c r="A299" s="430" t="s">
        <v>543</v>
      </c>
      <c r="B299" s="438" t="s">
        <v>544</v>
      </c>
      <c r="C299" s="556">
        <f t="shared" si="71"/>
        <v>0</v>
      </c>
      <c r="D299" s="440"/>
      <c r="E299" s="441"/>
      <c r="F299" s="557">
        <f t="shared" si="38"/>
        <v>0</v>
      </c>
      <c r="G299" s="434"/>
      <c r="H299" s="436"/>
      <c r="I299" s="425">
        <f t="shared" si="39"/>
        <v>0</v>
      </c>
      <c r="J299" s="434"/>
      <c r="K299" s="436"/>
      <c r="L299" s="425">
        <f t="shared" si="40"/>
        <v>0</v>
      </c>
      <c r="M299" s="437"/>
      <c r="N299" s="435"/>
      <c r="O299" s="425">
        <f t="shared" si="59"/>
        <v>0</v>
      </c>
      <c r="P299" s="427"/>
    </row>
    <row r="300" spans="1:17" s="148" customFormat="1" x14ac:dyDescent="0.25">
      <c r="A300" s="443" t="s">
        <v>545</v>
      </c>
      <c r="B300" s="444"/>
      <c r="C300" s="444"/>
      <c r="D300" s="444"/>
      <c r="E300" s="444"/>
      <c r="F300" s="444"/>
      <c r="G300" s="444"/>
      <c r="H300" s="444"/>
      <c r="I300" s="444"/>
      <c r="J300" s="444"/>
      <c r="K300" s="444"/>
      <c r="L300" s="444"/>
      <c r="M300" s="444"/>
      <c r="N300" s="444"/>
      <c r="O300" s="444"/>
      <c r="P300" s="445"/>
      <c r="Q300" s="141"/>
    </row>
    <row r="301" spans="1:17" ht="12.75" thickBot="1" x14ac:dyDescent="0.3">
      <c r="A301" s="446"/>
      <c r="B301" s="447"/>
      <c r="C301" s="447"/>
      <c r="D301" s="447"/>
      <c r="E301" s="447"/>
      <c r="F301" s="447"/>
      <c r="G301" s="447"/>
      <c r="H301" s="447"/>
      <c r="I301" s="447"/>
      <c r="J301" s="447"/>
      <c r="K301" s="447"/>
      <c r="L301" s="447"/>
      <c r="M301" s="447"/>
      <c r="N301" s="447"/>
      <c r="O301" s="447"/>
      <c r="P301" s="448"/>
      <c r="Q301" s="118"/>
    </row>
    <row r="302" spans="1:17" x14ac:dyDescent="0.25">
      <c r="A302" s="117"/>
      <c r="B302" s="117"/>
      <c r="C302" s="117"/>
      <c r="D302" s="117"/>
      <c r="E302" s="117"/>
      <c r="F302" s="117"/>
      <c r="G302" s="117"/>
      <c r="H302" s="117"/>
      <c r="I302" s="117"/>
      <c r="J302" s="117"/>
      <c r="K302" s="117"/>
      <c r="L302" s="117"/>
      <c r="M302" s="117"/>
      <c r="N302" s="117"/>
      <c r="O302" s="117"/>
    </row>
    <row r="303" spans="1:17" x14ac:dyDescent="0.25">
      <c r="A303" s="117"/>
      <c r="B303" s="117"/>
      <c r="C303" s="117"/>
      <c r="D303" s="117"/>
      <c r="E303" s="117"/>
      <c r="F303" s="117"/>
      <c r="G303" s="117"/>
      <c r="H303" s="117"/>
      <c r="I303" s="117"/>
      <c r="J303" s="117"/>
      <c r="K303" s="117"/>
      <c r="L303" s="117"/>
      <c r="M303" s="117"/>
      <c r="N303" s="117"/>
      <c r="O303" s="117"/>
    </row>
    <row r="304" spans="1:17"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Z9xmFYGuUZaQWKoAXdi5STAOLiNDvaBjKrNGt9/e8hXd0+K6lUSuSloPALn6q1f4sv/w+k6ckNxw3sLs3obYgw==" saltValue="zQRzDnMu5wuySN11ypCVpg==" spinCount="100000" sheet="1" objects="1" scenarios="1" formatCells="0" formatColumns="0" formatRows="0"/>
  <autoFilter ref="A22:P300">
    <filterColumn colId="2">
      <filters blank="1">
        <filter val="1 000"/>
        <filter val="1 748"/>
        <filter val="100"/>
        <filter val="11 252"/>
        <filter val="123 565"/>
        <filter val="142 167"/>
        <filter val="16 897"/>
        <filter val="16 920"/>
        <filter val="17 172"/>
        <filter val="17 436"/>
        <filter val="18 602"/>
        <filter val="193 554"/>
        <filter val="2 440"/>
        <filter val="2 930"/>
        <filter val="20 046"/>
        <filter val="22 500"/>
        <filter val="23 262"/>
        <filter val="3 558"/>
        <filter val="3 886"/>
        <filter val="33 828"/>
        <filter val="35 799"/>
        <filter val="38 762"/>
        <filter val="4 065"/>
        <filter val="4 910"/>
        <filter val="407 842"/>
        <filter val="446 604"/>
        <filter val="48 200"/>
        <filter val="5 140"/>
        <filter val="5 380"/>
        <filter val="50 640"/>
        <filter val="505 665"/>
        <filter val="59 358"/>
        <filter val="60 750"/>
        <filter val="647 832"/>
        <filter val="748"/>
        <filter val="77 922"/>
        <filter val="79 670"/>
        <filter val="838 237"/>
        <filter val="841 386"/>
        <filter val="858 283"/>
        <filter val="9 627"/>
        <filter val="9 941"/>
      </filters>
    </filterColumn>
  </autoFilter>
  <mergeCells count="31">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118.pielikums Jūrmalas pilsētas domes
2016.gada 25.novembra saistošajiem noteikumiem Nr.44
(protokols Nr.18, 5.punkts)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1"/>
  <sheetViews>
    <sheetView view="pageLayout" zoomScaleNormal="90" workbookViewId="0">
      <selection activeCell="T9" sqref="T9"/>
    </sheetView>
  </sheetViews>
  <sheetFormatPr defaultRowHeight="12" outlineLevelCol="1" x14ac:dyDescent="0.25"/>
  <cols>
    <col min="1" max="1" width="10.85546875" style="113" customWidth="1"/>
    <col min="2" max="2" width="28"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597</v>
      </c>
    </row>
    <row r="2" spans="1:17" x14ac:dyDescent="0.25">
      <c r="A2" s="513"/>
      <c r="B2" s="513"/>
      <c r="C2" s="513"/>
      <c r="D2" s="513"/>
      <c r="E2" s="513"/>
      <c r="F2" s="513"/>
      <c r="G2" s="513"/>
      <c r="H2" s="513"/>
      <c r="I2" s="513"/>
      <c r="J2" s="513"/>
      <c r="K2" s="513"/>
      <c r="L2" s="513"/>
      <c r="M2" s="513"/>
      <c r="N2" s="513"/>
      <c r="O2" s="513"/>
      <c r="P2" s="513"/>
    </row>
    <row r="3" spans="1:17" x14ac:dyDescent="0.25">
      <c r="A3" s="1224"/>
      <c r="B3" s="1225"/>
      <c r="C3" s="1225"/>
      <c r="D3" s="1225"/>
      <c r="E3" s="1225"/>
      <c r="F3" s="1225"/>
      <c r="G3" s="1225"/>
      <c r="H3" s="1225"/>
      <c r="I3" s="1225"/>
      <c r="J3" s="1225"/>
      <c r="K3" s="1225"/>
      <c r="L3" s="1225"/>
      <c r="M3" s="1225"/>
      <c r="N3" s="1225"/>
      <c r="O3" s="1225"/>
      <c r="P3" s="1226"/>
      <c r="Q3" s="118"/>
    </row>
    <row r="4" spans="1:17" ht="15.75" x14ac:dyDescent="0.25">
      <c r="A4" s="1227" t="s">
        <v>226</v>
      </c>
      <c r="B4" s="1228"/>
      <c r="C4" s="1228"/>
      <c r="D4" s="1228"/>
      <c r="E4" s="1228"/>
      <c r="F4" s="1228"/>
      <c r="G4" s="1228"/>
      <c r="H4" s="1228"/>
      <c r="I4" s="1228"/>
      <c r="J4" s="1228"/>
      <c r="K4" s="1228"/>
      <c r="L4" s="1228"/>
      <c r="M4" s="1228"/>
      <c r="N4" s="1228"/>
      <c r="O4" s="1228"/>
      <c r="P4" s="1229"/>
      <c r="Q4" s="118"/>
    </row>
    <row r="5" spans="1:17" x14ac:dyDescent="0.25">
      <c r="A5" s="123"/>
      <c r="B5" s="124"/>
      <c r="C5" s="514"/>
      <c r="D5" s="124"/>
      <c r="E5" s="124"/>
      <c r="F5" s="124"/>
      <c r="G5" s="124"/>
      <c r="H5" s="124"/>
      <c r="I5" s="124"/>
      <c r="J5" s="124"/>
      <c r="K5" s="124"/>
      <c r="L5" s="124"/>
      <c r="M5" s="124"/>
      <c r="N5" s="124"/>
      <c r="O5" s="515"/>
      <c r="P5" s="516"/>
      <c r="Q5" s="118"/>
    </row>
    <row r="6" spans="1:17" ht="12.75" x14ac:dyDescent="0.25">
      <c r="A6" s="121" t="s">
        <v>227</v>
      </c>
      <c r="B6" s="122"/>
      <c r="C6" s="1230" t="s">
        <v>228</v>
      </c>
      <c r="D6" s="1230"/>
      <c r="E6" s="1230"/>
      <c r="F6" s="1230"/>
      <c r="G6" s="1230"/>
      <c r="H6" s="1230"/>
      <c r="I6" s="1230"/>
      <c r="J6" s="1230"/>
      <c r="K6" s="1230"/>
      <c r="L6" s="1230"/>
      <c r="M6" s="1230"/>
      <c r="N6" s="1230"/>
      <c r="O6" s="1230"/>
      <c r="P6" s="1231"/>
      <c r="Q6" s="118"/>
    </row>
    <row r="7" spans="1:17" ht="12.75" x14ac:dyDescent="0.25">
      <c r="A7" s="121" t="s">
        <v>229</v>
      </c>
      <c r="B7" s="122"/>
      <c r="C7" s="1230" t="s">
        <v>230</v>
      </c>
      <c r="D7" s="1230"/>
      <c r="E7" s="1230"/>
      <c r="F7" s="1230"/>
      <c r="G7" s="1230"/>
      <c r="H7" s="1230"/>
      <c r="I7" s="1230"/>
      <c r="J7" s="1230"/>
      <c r="K7" s="1230"/>
      <c r="L7" s="1230"/>
      <c r="M7" s="1230"/>
      <c r="N7" s="1230"/>
      <c r="O7" s="1230"/>
      <c r="P7" s="1231"/>
      <c r="Q7" s="118"/>
    </row>
    <row r="8" spans="1:17" x14ac:dyDescent="0.25">
      <c r="A8" s="123" t="s">
        <v>231</v>
      </c>
      <c r="B8" s="124"/>
      <c r="C8" s="1222" t="s">
        <v>232</v>
      </c>
      <c r="D8" s="1222"/>
      <c r="E8" s="1222"/>
      <c r="F8" s="1222"/>
      <c r="G8" s="1222"/>
      <c r="H8" s="1222"/>
      <c r="I8" s="1222"/>
      <c r="J8" s="1222"/>
      <c r="K8" s="1222"/>
      <c r="L8" s="1222"/>
      <c r="M8" s="1222"/>
      <c r="N8" s="1222"/>
      <c r="O8" s="1222"/>
      <c r="P8" s="1223"/>
      <c r="Q8" s="118"/>
    </row>
    <row r="9" spans="1:17" x14ac:dyDescent="0.25">
      <c r="A9" s="123" t="s">
        <v>233</v>
      </c>
      <c r="B9" s="124"/>
      <c r="C9" s="1222" t="s">
        <v>598</v>
      </c>
      <c r="D9" s="1222"/>
      <c r="E9" s="1222"/>
      <c r="F9" s="1222"/>
      <c r="G9" s="1222"/>
      <c r="H9" s="1222"/>
      <c r="I9" s="1222"/>
      <c r="J9" s="1222"/>
      <c r="K9" s="1222"/>
      <c r="L9" s="1222"/>
      <c r="M9" s="1222"/>
      <c r="N9" s="1222"/>
      <c r="O9" s="1222"/>
      <c r="P9" s="1223"/>
      <c r="Q9" s="118"/>
    </row>
    <row r="10" spans="1:17" x14ac:dyDescent="0.25">
      <c r="A10" s="123" t="s">
        <v>234</v>
      </c>
      <c r="B10" s="124"/>
      <c r="C10" s="1230" t="s">
        <v>566</v>
      </c>
      <c r="D10" s="1230"/>
      <c r="E10" s="1230"/>
      <c r="F10" s="1230"/>
      <c r="G10" s="1230"/>
      <c r="H10" s="1230"/>
      <c r="I10" s="1230"/>
      <c r="J10" s="1230"/>
      <c r="K10" s="1230"/>
      <c r="L10" s="1230"/>
      <c r="M10" s="1230"/>
      <c r="N10" s="1230"/>
      <c r="O10" s="1230"/>
      <c r="P10" s="1231"/>
      <c r="Q10" s="118"/>
    </row>
    <row r="11" spans="1:17" x14ac:dyDescent="0.25">
      <c r="A11" s="123" t="s">
        <v>235</v>
      </c>
      <c r="B11" s="124"/>
      <c r="C11" s="1230"/>
      <c r="D11" s="1230"/>
      <c r="E11" s="1230"/>
      <c r="F11" s="1230"/>
      <c r="G11" s="1230"/>
      <c r="H11" s="1230"/>
      <c r="I11" s="1230"/>
      <c r="J11" s="1230"/>
      <c r="K11" s="1230"/>
      <c r="L11" s="1230"/>
      <c r="M11" s="1230"/>
      <c r="N11" s="1230"/>
      <c r="O11" s="1230"/>
      <c r="P11" s="1231"/>
      <c r="Q11" s="118"/>
    </row>
    <row r="12" spans="1:17" x14ac:dyDescent="0.25">
      <c r="A12" s="125" t="s">
        <v>236</v>
      </c>
      <c r="B12" s="124"/>
      <c r="C12" s="126"/>
      <c r="D12" s="126"/>
      <c r="E12" s="126"/>
      <c r="F12" s="126"/>
      <c r="G12" s="126"/>
      <c r="H12" s="126"/>
      <c r="I12" s="126"/>
      <c r="J12" s="126"/>
      <c r="K12" s="126"/>
      <c r="L12" s="126"/>
      <c r="M12" s="126"/>
      <c r="N12" s="126"/>
      <c r="O12" s="126"/>
      <c r="P12" s="484"/>
      <c r="Q12" s="118"/>
    </row>
    <row r="13" spans="1:17" x14ac:dyDescent="0.25">
      <c r="A13" s="123"/>
      <c r="B13" s="124" t="s">
        <v>237</v>
      </c>
      <c r="C13" s="1222" t="s">
        <v>567</v>
      </c>
      <c r="D13" s="1222"/>
      <c r="E13" s="1222"/>
      <c r="F13" s="1222"/>
      <c r="G13" s="1222"/>
      <c r="H13" s="1222"/>
      <c r="I13" s="1222"/>
      <c r="J13" s="1222"/>
      <c r="K13" s="1222"/>
      <c r="L13" s="1222"/>
      <c r="M13" s="1222"/>
      <c r="N13" s="1222"/>
      <c r="O13" s="1222"/>
      <c r="P13" s="1223"/>
      <c r="Q13" s="118"/>
    </row>
    <row r="14" spans="1:17" x14ac:dyDescent="0.25">
      <c r="A14" s="123"/>
      <c r="B14" s="124" t="s">
        <v>239</v>
      </c>
      <c r="C14" s="1222"/>
      <c r="D14" s="1222"/>
      <c r="E14" s="1222"/>
      <c r="F14" s="1222"/>
      <c r="G14" s="1222"/>
      <c r="H14" s="1222"/>
      <c r="I14" s="1222"/>
      <c r="J14" s="1222"/>
      <c r="K14" s="1222"/>
      <c r="L14" s="1222"/>
      <c r="M14" s="1222"/>
      <c r="N14" s="1222"/>
      <c r="O14" s="1222"/>
      <c r="P14" s="1223"/>
      <c r="Q14" s="118"/>
    </row>
    <row r="15" spans="1:17" x14ac:dyDescent="0.25">
      <c r="A15" s="123"/>
      <c r="B15" s="124" t="s">
        <v>240</v>
      </c>
      <c r="C15" s="1222"/>
      <c r="D15" s="1222"/>
      <c r="E15" s="1222"/>
      <c r="F15" s="1222"/>
      <c r="G15" s="1222"/>
      <c r="H15" s="1222"/>
      <c r="I15" s="1222"/>
      <c r="J15" s="1222"/>
      <c r="K15" s="1222"/>
      <c r="L15" s="1222"/>
      <c r="M15" s="1222"/>
      <c r="N15" s="1222"/>
      <c r="O15" s="1222"/>
      <c r="P15" s="1223"/>
      <c r="Q15" s="118"/>
    </row>
    <row r="16" spans="1:17" x14ac:dyDescent="0.25">
      <c r="A16" s="123"/>
      <c r="B16" s="124" t="s">
        <v>241</v>
      </c>
      <c r="C16" s="1222" t="s">
        <v>549</v>
      </c>
      <c r="D16" s="1222"/>
      <c r="E16" s="1222"/>
      <c r="F16" s="1222"/>
      <c r="G16" s="1222"/>
      <c r="H16" s="1222"/>
      <c r="I16" s="1222"/>
      <c r="J16" s="1222"/>
      <c r="K16" s="1222"/>
      <c r="L16" s="1222"/>
      <c r="M16" s="1222"/>
      <c r="N16" s="1222"/>
      <c r="O16" s="1222"/>
      <c r="P16" s="1223"/>
      <c r="Q16" s="118"/>
    </row>
    <row r="17" spans="1:19" x14ac:dyDescent="0.25">
      <c r="A17" s="123"/>
      <c r="B17" s="124" t="s">
        <v>242</v>
      </c>
      <c r="C17" s="1222"/>
      <c r="D17" s="1222"/>
      <c r="E17" s="1222"/>
      <c r="F17" s="1222"/>
      <c r="G17" s="1222"/>
      <c r="H17" s="1222"/>
      <c r="I17" s="1222"/>
      <c r="J17" s="1222"/>
      <c r="K17" s="1222"/>
      <c r="L17" s="1222"/>
      <c r="M17" s="1222"/>
      <c r="N17" s="1222"/>
      <c r="O17" s="1222"/>
      <c r="P17" s="1223"/>
      <c r="Q17" s="118"/>
    </row>
    <row r="18" spans="1:19" x14ac:dyDescent="0.25">
      <c r="A18" s="128"/>
      <c r="B18" s="129"/>
      <c r="C18" s="1234"/>
      <c r="D18" s="1234"/>
      <c r="E18" s="1234"/>
      <c r="F18" s="1234"/>
      <c r="G18" s="1234"/>
      <c r="H18" s="1234"/>
      <c r="I18" s="1234"/>
      <c r="J18" s="1234"/>
      <c r="K18" s="1234"/>
      <c r="L18" s="1234"/>
      <c r="M18" s="1234"/>
      <c r="N18" s="1234"/>
      <c r="O18" s="1234"/>
      <c r="P18" s="1235"/>
      <c r="Q18" s="118"/>
    </row>
    <row r="19" spans="1:19"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9"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19" s="131" customFormat="1" ht="70.5" customHeight="1" thickBot="1" x14ac:dyDescent="0.3">
      <c r="A21" s="1238"/>
      <c r="B21" s="1241"/>
      <c r="C21" s="1246"/>
      <c r="D21" s="1248"/>
      <c r="E21" s="1221"/>
      <c r="F21" s="1233"/>
      <c r="G21" s="1248"/>
      <c r="H21" s="1221"/>
      <c r="I21" s="1233"/>
      <c r="J21" s="1248"/>
      <c r="K21" s="1221"/>
      <c r="L21" s="1233"/>
      <c r="M21" s="1248"/>
      <c r="N21" s="1221"/>
      <c r="O21" s="1233"/>
      <c r="P21" s="1241"/>
    </row>
    <row r="22" spans="1:19" s="131" customFormat="1" ht="9" thickTop="1" x14ac:dyDescent="0.25">
      <c r="A22" s="132" t="s">
        <v>259</v>
      </c>
      <c r="B22" s="132">
        <v>2</v>
      </c>
      <c r="C22" s="133">
        <v>3</v>
      </c>
      <c r="D22" s="134">
        <v>4</v>
      </c>
      <c r="E22" s="487">
        <v>5</v>
      </c>
      <c r="F22" s="132">
        <v>6</v>
      </c>
      <c r="G22" s="134">
        <v>7</v>
      </c>
      <c r="H22" s="137">
        <v>8</v>
      </c>
      <c r="I22" s="136">
        <v>9</v>
      </c>
      <c r="J22" s="134">
        <v>10</v>
      </c>
      <c r="K22" s="138">
        <v>11</v>
      </c>
      <c r="L22" s="136">
        <v>12</v>
      </c>
      <c r="M22" s="138">
        <v>13</v>
      </c>
      <c r="N22" s="135">
        <v>14</v>
      </c>
      <c r="O22" s="136">
        <v>15</v>
      </c>
      <c r="P22" s="136">
        <v>16</v>
      </c>
    </row>
    <row r="23" spans="1:19" s="148" customFormat="1" x14ac:dyDescent="0.25">
      <c r="A23" s="139"/>
      <c r="B23" s="140" t="s">
        <v>260</v>
      </c>
      <c r="C23" s="141"/>
      <c r="D23" s="142"/>
      <c r="E23" s="488"/>
      <c r="F23" s="308"/>
      <c r="G23" s="142"/>
      <c r="H23" s="145"/>
      <c r="I23" s="144"/>
      <c r="J23" s="142"/>
      <c r="K23" s="146"/>
      <c r="L23" s="144"/>
      <c r="M23" s="146"/>
      <c r="N23" s="143"/>
      <c r="O23" s="144"/>
      <c r="P23" s="147"/>
    </row>
    <row r="24" spans="1:19" s="148" customFormat="1" ht="12.75" thickBot="1" x14ac:dyDescent="0.3">
      <c r="A24" s="149"/>
      <c r="B24" s="150" t="s">
        <v>261</v>
      </c>
      <c r="C24" s="151">
        <f>F24+I24+L24+O24</f>
        <v>2668713</v>
      </c>
      <c r="D24" s="152">
        <f>SUM(D25,D28,D29,D45,D46)</f>
        <v>2399417</v>
      </c>
      <c r="E24" s="489">
        <f>SUM(E25,E28,E29,E45,E46)</f>
        <v>-700</v>
      </c>
      <c r="F24" s="455">
        <f t="shared" ref="F24:F29" si="0">D24+E24</f>
        <v>2398717</v>
      </c>
      <c r="G24" s="152">
        <f>SUM(G25,G28,G46)</f>
        <v>0</v>
      </c>
      <c r="H24" s="155">
        <f>SUM(H25,H28,H46)</f>
        <v>0</v>
      </c>
      <c r="I24" s="154">
        <f>G24+H24</f>
        <v>0</v>
      </c>
      <c r="J24" s="152">
        <f>SUM(J25,J30,J46)</f>
        <v>269996</v>
      </c>
      <c r="K24" s="155">
        <f>SUM(K25,K30,K46)</f>
        <v>0</v>
      </c>
      <c r="L24" s="154">
        <f>J24+K24</f>
        <v>269996</v>
      </c>
      <c r="M24" s="156">
        <f>SUM(M25,M48)</f>
        <v>0</v>
      </c>
      <c r="N24" s="153">
        <f>SUM(N25,N48)</f>
        <v>0</v>
      </c>
      <c r="O24" s="154">
        <f>M24+N24</f>
        <v>0</v>
      </c>
      <c r="P24" s="157"/>
      <c r="R24" s="158"/>
      <c r="S24" s="158"/>
    </row>
    <row r="25" spans="1:19" ht="12.75" thickTop="1" x14ac:dyDescent="0.25">
      <c r="A25" s="159"/>
      <c r="B25" s="160" t="s">
        <v>262</v>
      </c>
      <c r="C25" s="161">
        <f>F25+I25+L25+O25</f>
        <v>57370</v>
      </c>
      <c r="D25" s="162">
        <f>SUM(D26:D27)</f>
        <v>0</v>
      </c>
      <c r="E25" s="490">
        <f>SUM(E26:E27)</f>
        <v>0</v>
      </c>
      <c r="F25" s="456">
        <f t="shared" si="0"/>
        <v>0</v>
      </c>
      <c r="G25" s="162">
        <f>SUM(G26:G27)</f>
        <v>0</v>
      </c>
      <c r="H25" s="165">
        <f>SUM(H26:H27)</f>
        <v>0</v>
      </c>
      <c r="I25" s="164">
        <f>G25+H25</f>
        <v>0</v>
      </c>
      <c r="J25" s="162">
        <f>SUM(J26:J27)</f>
        <v>57370</v>
      </c>
      <c r="K25" s="165">
        <f>SUM(K26:K27)</f>
        <v>0</v>
      </c>
      <c r="L25" s="164">
        <f>J25+K25</f>
        <v>57370</v>
      </c>
      <c r="M25" s="166">
        <f>SUM(M26:M27)</f>
        <v>0</v>
      </c>
      <c r="N25" s="163">
        <f>SUM(N26:N27)</f>
        <v>0</v>
      </c>
      <c r="O25" s="164">
        <f>M25+N25</f>
        <v>0</v>
      </c>
      <c r="P25" s="167"/>
      <c r="R25" s="158"/>
      <c r="S25" s="158"/>
    </row>
    <row r="26" spans="1:19" hidden="1" x14ac:dyDescent="0.25">
      <c r="A26" s="168"/>
      <c r="B26" s="169" t="s">
        <v>263</v>
      </c>
      <c r="C26" s="170">
        <f>F26+I26+L26+O26</f>
        <v>0</v>
      </c>
      <c r="D26" s="171"/>
      <c r="E26" s="561"/>
      <c r="F26" s="522">
        <f t="shared" si="0"/>
        <v>0</v>
      </c>
      <c r="G26" s="171"/>
      <c r="H26" s="174"/>
      <c r="I26" s="173">
        <f>G26+H26</f>
        <v>0</v>
      </c>
      <c r="J26" s="171"/>
      <c r="K26" s="174"/>
      <c r="L26" s="173">
        <f>J26+K26</f>
        <v>0</v>
      </c>
      <c r="M26" s="175"/>
      <c r="N26" s="172"/>
      <c r="O26" s="173">
        <f>M26+N26</f>
        <v>0</v>
      </c>
      <c r="P26" s="176"/>
      <c r="R26" s="158"/>
      <c r="S26" s="158"/>
    </row>
    <row r="27" spans="1:19" x14ac:dyDescent="0.25">
      <c r="A27" s="177"/>
      <c r="B27" s="178" t="s">
        <v>264</v>
      </c>
      <c r="C27" s="179">
        <f>F27+I27+L27+O27</f>
        <v>57370</v>
      </c>
      <c r="D27" s="180"/>
      <c r="E27" s="491"/>
      <c r="F27" s="457">
        <f t="shared" si="0"/>
        <v>0</v>
      </c>
      <c r="G27" s="180"/>
      <c r="H27" s="183"/>
      <c r="I27" s="182">
        <f>G27+H27</f>
        <v>0</v>
      </c>
      <c r="J27" s="180">
        <f>56141+1229</f>
        <v>57370</v>
      </c>
      <c r="K27" s="183"/>
      <c r="L27" s="182">
        <f>J27+K27</f>
        <v>57370</v>
      </c>
      <c r="M27" s="184"/>
      <c r="N27" s="181"/>
      <c r="O27" s="182">
        <f>M27+N27</f>
        <v>0</v>
      </c>
      <c r="P27" s="185"/>
      <c r="R27" s="158"/>
      <c r="S27" s="158"/>
    </row>
    <row r="28" spans="1:19" s="148" customFormat="1" ht="24.75" thickBot="1" x14ac:dyDescent="0.3">
      <c r="A28" s="186">
        <v>19300</v>
      </c>
      <c r="B28" s="186" t="s">
        <v>265</v>
      </c>
      <c r="C28" s="187">
        <f>SUM(F28,I28)</f>
        <v>2398717</v>
      </c>
      <c r="D28" s="188">
        <f>D54</f>
        <v>2399417</v>
      </c>
      <c r="E28" s="492">
        <v>-700</v>
      </c>
      <c r="F28" s="458">
        <f t="shared" si="0"/>
        <v>2398717</v>
      </c>
      <c r="G28" s="188"/>
      <c r="H28" s="191"/>
      <c r="I28" s="190">
        <f>G28+H28</f>
        <v>0</v>
      </c>
      <c r="J28" s="192" t="s">
        <v>266</v>
      </c>
      <c r="K28" s="193" t="s">
        <v>266</v>
      </c>
      <c r="L28" s="194" t="s">
        <v>266</v>
      </c>
      <c r="M28" s="195" t="s">
        <v>266</v>
      </c>
      <c r="N28" s="196" t="s">
        <v>266</v>
      </c>
      <c r="O28" s="194" t="s">
        <v>266</v>
      </c>
      <c r="P28" s="197"/>
      <c r="R28" s="158"/>
      <c r="S28" s="158"/>
    </row>
    <row r="29" spans="1:19" s="148" customFormat="1" ht="32.25" hidden="1" customHeight="1" thickTop="1" x14ac:dyDescent="0.25">
      <c r="A29" s="198"/>
      <c r="B29" s="198" t="s">
        <v>267</v>
      </c>
      <c r="C29" s="199">
        <f>F29</f>
        <v>0</v>
      </c>
      <c r="D29" s="200"/>
      <c r="E29" s="563"/>
      <c r="F29" s="525">
        <f t="shared" si="0"/>
        <v>0</v>
      </c>
      <c r="G29" s="203" t="s">
        <v>266</v>
      </c>
      <c r="H29" s="204" t="s">
        <v>266</v>
      </c>
      <c r="I29" s="205" t="s">
        <v>266</v>
      </c>
      <c r="J29" s="203" t="s">
        <v>266</v>
      </c>
      <c r="K29" s="204" t="s">
        <v>266</v>
      </c>
      <c r="L29" s="205" t="s">
        <v>266</v>
      </c>
      <c r="M29" s="206" t="s">
        <v>266</v>
      </c>
      <c r="N29" s="207" t="s">
        <v>266</v>
      </c>
      <c r="O29" s="205" t="s">
        <v>266</v>
      </c>
      <c r="P29" s="208"/>
      <c r="R29" s="158"/>
      <c r="S29" s="158"/>
    </row>
    <row r="30" spans="1:19" s="148" customFormat="1" ht="36.75" thickTop="1" x14ac:dyDescent="0.25">
      <c r="A30" s="198">
        <v>21300</v>
      </c>
      <c r="B30" s="198" t="s">
        <v>268</v>
      </c>
      <c r="C30" s="199">
        <f t="shared" ref="C30:C44" si="1">L30</f>
        <v>211914</v>
      </c>
      <c r="D30" s="203" t="s">
        <v>266</v>
      </c>
      <c r="E30" s="493" t="s">
        <v>266</v>
      </c>
      <c r="F30" s="494" t="s">
        <v>266</v>
      </c>
      <c r="G30" s="203" t="s">
        <v>266</v>
      </c>
      <c r="H30" s="204" t="s">
        <v>266</v>
      </c>
      <c r="I30" s="205" t="s">
        <v>266</v>
      </c>
      <c r="J30" s="209">
        <f>SUM(J31,J35,J37,J40)</f>
        <v>211914</v>
      </c>
      <c r="K30" s="210">
        <f>SUM(K31,K35,K37,K40)</f>
        <v>0</v>
      </c>
      <c r="L30" s="211">
        <f t="shared" ref="L30:L44" si="2">J30+K30</f>
        <v>211914</v>
      </c>
      <c r="M30" s="206" t="s">
        <v>266</v>
      </c>
      <c r="N30" s="207" t="s">
        <v>266</v>
      </c>
      <c r="O30" s="205" t="s">
        <v>266</v>
      </c>
      <c r="P30" s="208"/>
      <c r="R30" s="158"/>
      <c r="S30" s="158"/>
    </row>
    <row r="31" spans="1:19" s="148" customFormat="1" ht="24" hidden="1" x14ac:dyDescent="0.25">
      <c r="A31" s="212">
        <v>21350</v>
      </c>
      <c r="B31" s="198" t="s">
        <v>269</v>
      </c>
      <c r="C31" s="199">
        <f t="shared" si="1"/>
        <v>0</v>
      </c>
      <c r="D31" s="203" t="s">
        <v>266</v>
      </c>
      <c r="E31" s="493" t="s">
        <v>266</v>
      </c>
      <c r="F31" s="526" t="s">
        <v>266</v>
      </c>
      <c r="G31" s="203" t="s">
        <v>266</v>
      </c>
      <c r="H31" s="204" t="s">
        <v>266</v>
      </c>
      <c r="I31" s="205" t="s">
        <v>266</v>
      </c>
      <c r="J31" s="209">
        <f>SUM(J32:J34)</f>
        <v>0</v>
      </c>
      <c r="K31" s="210">
        <f>SUM(K32:K34)</f>
        <v>0</v>
      </c>
      <c r="L31" s="211">
        <f t="shared" si="2"/>
        <v>0</v>
      </c>
      <c r="M31" s="206" t="s">
        <v>266</v>
      </c>
      <c r="N31" s="207" t="s">
        <v>266</v>
      </c>
      <c r="O31" s="205" t="s">
        <v>266</v>
      </c>
      <c r="P31" s="208"/>
      <c r="R31" s="158"/>
      <c r="S31" s="158"/>
    </row>
    <row r="32" spans="1:19" hidden="1" x14ac:dyDescent="0.25">
      <c r="A32" s="168">
        <v>21351</v>
      </c>
      <c r="B32" s="213" t="s">
        <v>270</v>
      </c>
      <c r="C32" s="214">
        <f t="shared" si="1"/>
        <v>0</v>
      </c>
      <c r="D32" s="215" t="s">
        <v>266</v>
      </c>
      <c r="E32" s="564" t="s">
        <v>266</v>
      </c>
      <c r="F32" s="527" t="s">
        <v>266</v>
      </c>
      <c r="G32" s="215" t="s">
        <v>266</v>
      </c>
      <c r="H32" s="218" t="s">
        <v>266</v>
      </c>
      <c r="I32" s="217" t="s">
        <v>266</v>
      </c>
      <c r="J32" s="219"/>
      <c r="K32" s="220"/>
      <c r="L32" s="221">
        <f t="shared" si="2"/>
        <v>0</v>
      </c>
      <c r="M32" s="222" t="s">
        <v>266</v>
      </c>
      <c r="N32" s="216" t="s">
        <v>266</v>
      </c>
      <c r="O32" s="217" t="s">
        <v>266</v>
      </c>
      <c r="P32" s="176"/>
      <c r="R32" s="158"/>
      <c r="S32" s="158"/>
    </row>
    <row r="33" spans="1:19" hidden="1" x14ac:dyDescent="0.25">
      <c r="A33" s="177">
        <v>21352</v>
      </c>
      <c r="B33" s="223" t="s">
        <v>271</v>
      </c>
      <c r="C33" s="224">
        <f t="shared" si="1"/>
        <v>0</v>
      </c>
      <c r="D33" s="225" t="s">
        <v>266</v>
      </c>
      <c r="E33" s="495" t="s">
        <v>266</v>
      </c>
      <c r="F33" s="528" t="s">
        <v>266</v>
      </c>
      <c r="G33" s="225" t="s">
        <v>266</v>
      </c>
      <c r="H33" s="228" t="s">
        <v>266</v>
      </c>
      <c r="I33" s="227" t="s">
        <v>266</v>
      </c>
      <c r="J33" s="229"/>
      <c r="K33" s="230"/>
      <c r="L33" s="231">
        <f t="shared" si="2"/>
        <v>0</v>
      </c>
      <c r="M33" s="232" t="s">
        <v>266</v>
      </c>
      <c r="N33" s="226" t="s">
        <v>266</v>
      </c>
      <c r="O33" s="227" t="s">
        <v>266</v>
      </c>
      <c r="P33" s="185"/>
      <c r="R33" s="158"/>
      <c r="S33" s="158"/>
    </row>
    <row r="34" spans="1:19" ht="24" hidden="1" x14ac:dyDescent="0.25">
      <c r="A34" s="177">
        <v>21359</v>
      </c>
      <c r="B34" s="223" t="s">
        <v>272</v>
      </c>
      <c r="C34" s="224">
        <f t="shared" si="1"/>
        <v>0</v>
      </c>
      <c r="D34" s="225" t="s">
        <v>266</v>
      </c>
      <c r="E34" s="495" t="s">
        <v>266</v>
      </c>
      <c r="F34" s="528" t="s">
        <v>266</v>
      </c>
      <c r="G34" s="225" t="s">
        <v>266</v>
      </c>
      <c r="H34" s="228" t="s">
        <v>266</v>
      </c>
      <c r="I34" s="227" t="s">
        <v>266</v>
      </c>
      <c r="J34" s="229"/>
      <c r="K34" s="230"/>
      <c r="L34" s="231">
        <f t="shared" si="2"/>
        <v>0</v>
      </c>
      <c r="M34" s="232" t="s">
        <v>266</v>
      </c>
      <c r="N34" s="226" t="s">
        <v>266</v>
      </c>
      <c r="O34" s="227" t="s">
        <v>266</v>
      </c>
      <c r="P34" s="185"/>
      <c r="R34" s="158"/>
      <c r="S34" s="158"/>
    </row>
    <row r="35" spans="1:19" s="148" customFormat="1" ht="36" x14ac:dyDescent="0.25">
      <c r="A35" s="212">
        <v>21370</v>
      </c>
      <c r="B35" s="198" t="s">
        <v>273</v>
      </c>
      <c r="C35" s="199">
        <f t="shared" si="1"/>
        <v>65901</v>
      </c>
      <c r="D35" s="203" t="s">
        <v>266</v>
      </c>
      <c r="E35" s="493" t="s">
        <v>266</v>
      </c>
      <c r="F35" s="494" t="s">
        <v>266</v>
      </c>
      <c r="G35" s="203" t="s">
        <v>266</v>
      </c>
      <c r="H35" s="204" t="s">
        <v>266</v>
      </c>
      <c r="I35" s="205" t="s">
        <v>266</v>
      </c>
      <c r="J35" s="209">
        <f>SUM(J36)</f>
        <v>65901</v>
      </c>
      <c r="K35" s="210">
        <f>SUM(K36)</f>
        <v>0</v>
      </c>
      <c r="L35" s="211">
        <f t="shared" si="2"/>
        <v>65901</v>
      </c>
      <c r="M35" s="206" t="s">
        <v>266</v>
      </c>
      <c r="N35" s="207" t="s">
        <v>266</v>
      </c>
      <c r="O35" s="205" t="s">
        <v>266</v>
      </c>
      <c r="P35" s="208"/>
      <c r="R35" s="158"/>
      <c r="S35" s="158"/>
    </row>
    <row r="36" spans="1:19" ht="36" x14ac:dyDescent="0.25">
      <c r="A36" s="233">
        <v>21379</v>
      </c>
      <c r="B36" s="234" t="s">
        <v>274</v>
      </c>
      <c r="C36" s="235">
        <f t="shared" si="1"/>
        <v>65901</v>
      </c>
      <c r="D36" s="236" t="s">
        <v>266</v>
      </c>
      <c r="E36" s="566" t="s">
        <v>266</v>
      </c>
      <c r="F36" s="567" t="s">
        <v>266</v>
      </c>
      <c r="G36" s="236" t="s">
        <v>266</v>
      </c>
      <c r="H36" s="239" t="s">
        <v>266</v>
      </c>
      <c r="I36" s="238" t="s">
        <v>266</v>
      </c>
      <c r="J36" s="240">
        <v>65901</v>
      </c>
      <c r="K36" s="241"/>
      <c r="L36" s="242">
        <f t="shared" si="2"/>
        <v>65901</v>
      </c>
      <c r="M36" s="243" t="s">
        <v>266</v>
      </c>
      <c r="N36" s="237" t="s">
        <v>266</v>
      </c>
      <c r="O36" s="238" t="s">
        <v>266</v>
      </c>
      <c r="P36" s="244"/>
      <c r="R36" s="158"/>
      <c r="S36" s="158"/>
    </row>
    <row r="37" spans="1:19" s="148" customFormat="1" hidden="1" x14ac:dyDescent="0.25">
      <c r="A37" s="212">
        <v>21380</v>
      </c>
      <c r="B37" s="198" t="s">
        <v>275</v>
      </c>
      <c r="C37" s="199">
        <f t="shared" si="1"/>
        <v>0</v>
      </c>
      <c r="D37" s="203" t="s">
        <v>266</v>
      </c>
      <c r="E37" s="493" t="s">
        <v>266</v>
      </c>
      <c r="F37" s="526" t="s">
        <v>266</v>
      </c>
      <c r="G37" s="203" t="s">
        <v>266</v>
      </c>
      <c r="H37" s="204" t="s">
        <v>266</v>
      </c>
      <c r="I37" s="205" t="s">
        <v>266</v>
      </c>
      <c r="J37" s="209">
        <f>SUM(J38:J39)</f>
        <v>0</v>
      </c>
      <c r="K37" s="210">
        <f>SUM(K38:K39)</f>
        <v>0</v>
      </c>
      <c r="L37" s="211">
        <f t="shared" si="2"/>
        <v>0</v>
      </c>
      <c r="M37" s="206" t="s">
        <v>266</v>
      </c>
      <c r="N37" s="207" t="s">
        <v>266</v>
      </c>
      <c r="O37" s="205" t="s">
        <v>266</v>
      </c>
      <c r="P37" s="208"/>
      <c r="R37" s="158"/>
      <c r="S37" s="158"/>
    </row>
    <row r="38" spans="1:19" hidden="1" x14ac:dyDescent="0.25">
      <c r="A38" s="169">
        <v>21381</v>
      </c>
      <c r="B38" s="213" t="s">
        <v>276</v>
      </c>
      <c r="C38" s="214">
        <f t="shared" si="1"/>
        <v>0</v>
      </c>
      <c r="D38" s="215" t="s">
        <v>266</v>
      </c>
      <c r="E38" s="564" t="s">
        <v>266</v>
      </c>
      <c r="F38" s="527" t="s">
        <v>266</v>
      </c>
      <c r="G38" s="215" t="s">
        <v>266</v>
      </c>
      <c r="H38" s="218" t="s">
        <v>266</v>
      </c>
      <c r="I38" s="217" t="s">
        <v>266</v>
      </c>
      <c r="J38" s="219"/>
      <c r="K38" s="220"/>
      <c r="L38" s="221">
        <f t="shared" si="2"/>
        <v>0</v>
      </c>
      <c r="M38" s="222" t="s">
        <v>266</v>
      </c>
      <c r="N38" s="216" t="s">
        <v>266</v>
      </c>
      <c r="O38" s="217" t="s">
        <v>266</v>
      </c>
      <c r="P38" s="176"/>
      <c r="R38" s="158"/>
      <c r="S38" s="158"/>
    </row>
    <row r="39" spans="1:19" ht="24" hidden="1" x14ac:dyDescent="0.25">
      <c r="A39" s="178">
        <v>21383</v>
      </c>
      <c r="B39" s="223" t="s">
        <v>277</v>
      </c>
      <c r="C39" s="224">
        <f t="shared" si="1"/>
        <v>0</v>
      </c>
      <c r="D39" s="225" t="s">
        <v>266</v>
      </c>
      <c r="E39" s="495" t="s">
        <v>266</v>
      </c>
      <c r="F39" s="528" t="s">
        <v>266</v>
      </c>
      <c r="G39" s="225" t="s">
        <v>266</v>
      </c>
      <c r="H39" s="228" t="s">
        <v>266</v>
      </c>
      <c r="I39" s="227" t="s">
        <v>266</v>
      </c>
      <c r="J39" s="229"/>
      <c r="K39" s="230"/>
      <c r="L39" s="231">
        <f t="shared" si="2"/>
        <v>0</v>
      </c>
      <c r="M39" s="232" t="s">
        <v>266</v>
      </c>
      <c r="N39" s="226" t="s">
        <v>266</v>
      </c>
      <c r="O39" s="227" t="s">
        <v>266</v>
      </c>
      <c r="P39" s="185"/>
      <c r="R39" s="158"/>
      <c r="S39" s="158"/>
    </row>
    <row r="40" spans="1:19" s="148" customFormat="1" ht="24" x14ac:dyDescent="0.25">
      <c r="A40" s="212">
        <v>21390</v>
      </c>
      <c r="B40" s="198" t="s">
        <v>278</v>
      </c>
      <c r="C40" s="199">
        <f t="shared" si="1"/>
        <v>146013</v>
      </c>
      <c r="D40" s="203" t="s">
        <v>266</v>
      </c>
      <c r="E40" s="493" t="s">
        <v>266</v>
      </c>
      <c r="F40" s="494" t="s">
        <v>266</v>
      </c>
      <c r="G40" s="203" t="s">
        <v>266</v>
      </c>
      <c r="H40" s="204" t="s">
        <v>266</v>
      </c>
      <c r="I40" s="205" t="s">
        <v>266</v>
      </c>
      <c r="J40" s="209">
        <f>SUM(J41:J44)</f>
        <v>146013</v>
      </c>
      <c r="K40" s="210">
        <f>SUM(K41:K44)</f>
        <v>0</v>
      </c>
      <c r="L40" s="211">
        <f t="shared" si="2"/>
        <v>146013</v>
      </c>
      <c r="M40" s="206" t="s">
        <v>266</v>
      </c>
      <c r="N40" s="207" t="s">
        <v>266</v>
      </c>
      <c r="O40" s="205" t="s">
        <v>266</v>
      </c>
      <c r="P40" s="208"/>
      <c r="R40" s="158"/>
      <c r="S40" s="158"/>
    </row>
    <row r="41" spans="1:19" ht="24" hidden="1" x14ac:dyDescent="0.25">
      <c r="A41" s="169">
        <v>21391</v>
      </c>
      <c r="B41" s="213" t="s">
        <v>279</v>
      </c>
      <c r="C41" s="214">
        <f t="shared" si="1"/>
        <v>0</v>
      </c>
      <c r="D41" s="215" t="s">
        <v>266</v>
      </c>
      <c r="E41" s="564" t="s">
        <v>266</v>
      </c>
      <c r="F41" s="527" t="s">
        <v>266</v>
      </c>
      <c r="G41" s="215" t="s">
        <v>266</v>
      </c>
      <c r="H41" s="218" t="s">
        <v>266</v>
      </c>
      <c r="I41" s="217" t="s">
        <v>266</v>
      </c>
      <c r="J41" s="219"/>
      <c r="K41" s="220"/>
      <c r="L41" s="221">
        <f t="shared" si="2"/>
        <v>0</v>
      </c>
      <c r="M41" s="222" t="s">
        <v>266</v>
      </c>
      <c r="N41" s="216" t="s">
        <v>266</v>
      </c>
      <c r="O41" s="217" t="s">
        <v>266</v>
      </c>
      <c r="P41" s="176"/>
      <c r="R41" s="158"/>
      <c r="S41" s="158"/>
    </row>
    <row r="42" spans="1:19" hidden="1" x14ac:dyDescent="0.25">
      <c r="A42" s="178">
        <v>21393</v>
      </c>
      <c r="B42" s="223" t="s">
        <v>280</v>
      </c>
      <c r="C42" s="224">
        <f t="shared" si="1"/>
        <v>0</v>
      </c>
      <c r="D42" s="225" t="s">
        <v>266</v>
      </c>
      <c r="E42" s="495" t="s">
        <v>266</v>
      </c>
      <c r="F42" s="528" t="s">
        <v>266</v>
      </c>
      <c r="G42" s="225" t="s">
        <v>266</v>
      </c>
      <c r="H42" s="228" t="s">
        <v>266</v>
      </c>
      <c r="I42" s="227" t="s">
        <v>266</v>
      </c>
      <c r="J42" s="229"/>
      <c r="K42" s="230"/>
      <c r="L42" s="231">
        <f t="shared" si="2"/>
        <v>0</v>
      </c>
      <c r="M42" s="232" t="s">
        <v>266</v>
      </c>
      <c r="N42" s="226" t="s">
        <v>266</v>
      </c>
      <c r="O42" s="227" t="s">
        <v>266</v>
      </c>
      <c r="P42" s="185"/>
      <c r="R42" s="158"/>
      <c r="S42" s="158"/>
    </row>
    <row r="43" spans="1:19" hidden="1" x14ac:dyDescent="0.25">
      <c r="A43" s="178">
        <v>21395</v>
      </c>
      <c r="B43" s="223" t="s">
        <v>281</v>
      </c>
      <c r="C43" s="224">
        <f t="shared" si="1"/>
        <v>0</v>
      </c>
      <c r="D43" s="225" t="s">
        <v>266</v>
      </c>
      <c r="E43" s="495" t="s">
        <v>266</v>
      </c>
      <c r="F43" s="528" t="s">
        <v>266</v>
      </c>
      <c r="G43" s="225" t="s">
        <v>266</v>
      </c>
      <c r="H43" s="228" t="s">
        <v>266</v>
      </c>
      <c r="I43" s="227" t="s">
        <v>266</v>
      </c>
      <c r="J43" s="229"/>
      <c r="K43" s="230"/>
      <c r="L43" s="231">
        <f t="shared" si="2"/>
        <v>0</v>
      </c>
      <c r="M43" s="232" t="s">
        <v>266</v>
      </c>
      <c r="N43" s="226" t="s">
        <v>266</v>
      </c>
      <c r="O43" s="227" t="s">
        <v>266</v>
      </c>
      <c r="P43" s="185"/>
      <c r="R43" s="158"/>
      <c r="S43" s="158"/>
    </row>
    <row r="44" spans="1:19" ht="24" x14ac:dyDescent="0.25">
      <c r="A44" s="178">
        <v>21399</v>
      </c>
      <c r="B44" s="223" t="s">
        <v>282</v>
      </c>
      <c r="C44" s="354">
        <f t="shared" si="1"/>
        <v>146013</v>
      </c>
      <c r="D44" s="225" t="s">
        <v>266</v>
      </c>
      <c r="E44" s="495" t="s">
        <v>266</v>
      </c>
      <c r="F44" s="496" t="s">
        <v>266</v>
      </c>
      <c r="G44" s="225" t="s">
        <v>266</v>
      </c>
      <c r="H44" s="228" t="s">
        <v>266</v>
      </c>
      <c r="I44" s="227" t="s">
        <v>266</v>
      </c>
      <c r="J44" s="229">
        <f>129957+15000+1056</f>
        <v>146013</v>
      </c>
      <c r="K44" s="230"/>
      <c r="L44" s="231">
        <f t="shared" si="2"/>
        <v>146013</v>
      </c>
      <c r="M44" s="232" t="s">
        <v>266</v>
      </c>
      <c r="N44" s="226" t="s">
        <v>266</v>
      </c>
      <c r="O44" s="227" t="s">
        <v>266</v>
      </c>
      <c r="P44" s="185"/>
      <c r="R44" s="158"/>
      <c r="S44" s="158"/>
    </row>
    <row r="45" spans="1:19" s="148" customFormat="1" ht="32.25" hidden="1" customHeight="1" x14ac:dyDescent="0.25">
      <c r="A45" s="212">
        <v>21420</v>
      </c>
      <c r="B45" s="198" t="s">
        <v>283</v>
      </c>
      <c r="C45" s="245">
        <f>F45</f>
        <v>0</v>
      </c>
      <c r="D45" s="246"/>
      <c r="E45" s="569"/>
      <c r="F45" s="525">
        <f>D45+E45</f>
        <v>0</v>
      </c>
      <c r="G45" s="203" t="s">
        <v>266</v>
      </c>
      <c r="H45" s="204" t="s">
        <v>266</v>
      </c>
      <c r="I45" s="205" t="s">
        <v>266</v>
      </c>
      <c r="J45" s="203" t="s">
        <v>266</v>
      </c>
      <c r="K45" s="204" t="s">
        <v>266</v>
      </c>
      <c r="L45" s="205" t="s">
        <v>266</v>
      </c>
      <c r="M45" s="206" t="s">
        <v>266</v>
      </c>
      <c r="N45" s="207" t="s">
        <v>266</v>
      </c>
      <c r="O45" s="205" t="s">
        <v>266</v>
      </c>
      <c r="P45" s="208"/>
      <c r="R45" s="158"/>
      <c r="S45" s="158"/>
    </row>
    <row r="46" spans="1:19" s="148" customFormat="1" ht="24" x14ac:dyDescent="0.25">
      <c r="A46" s="248">
        <v>21490</v>
      </c>
      <c r="B46" s="249" t="s">
        <v>284</v>
      </c>
      <c r="C46" s="245">
        <f>F46+I46+L46</f>
        <v>712</v>
      </c>
      <c r="D46" s="250">
        <f>D47</f>
        <v>0</v>
      </c>
      <c r="E46" s="570">
        <f>E47</f>
        <v>0</v>
      </c>
      <c r="F46" s="571">
        <f>D46+E46</f>
        <v>0</v>
      </c>
      <c r="G46" s="250">
        <f>G47</f>
        <v>0</v>
      </c>
      <c r="H46" s="253">
        <f t="shared" ref="H46:K46" si="3">H47</f>
        <v>0</v>
      </c>
      <c r="I46" s="252">
        <f>G46+H46</f>
        <v>0</v>
      </c>
      <c r="J46" s="250">
        <f>J47</f>
        <v>712</v>
      </c>
      <c r="K46" s="253">
        <f t="shared" si="3"/>
        <v>0</v>
      </c>
      <c r="L46" s="252">
        <f>J46+K46</f>
        <v>712</v>
      </c>
      <c r="M46" s="206" t="s">
        <v>266</v>
      </c>
      <c r="N46" s="207" t="s">
        <v>266</v>
      </c>
      <c r="O46" s="205" t="s">
        <v>266</v>
      </c>
      <c r="P46" s="208"/>
      <c r="R46" s="158"/>
      <c r="S46" s="158"/>
    </row>
    <row r="47" spans="1:19" s="148" customFormat="1" ht="24" x14ac:dyDescent="0.25">
      <c r="A47" s="178">
        <v>21499</v>
      </c>
      <c r="B47" s="223" t="s">
        <v>285</v>
      </c>
      <c r="C47" s="254">
        <f>F47+I47+L47</f>
        <v>712</v>
      </c>
      <c r="D47" s="171"/>
      <c r="E47" s="561"/>
      <c r="F47" s="521">
        <f>D47+E47</f>
        <v>0</v>
      </c>
      <c r="G47" s="255"/>
      <c r="H47" s="174"/>
      <c r="I47" s="173">
        <f>G47+H47</f>
        <v>0</v>
      </c>
      <c r="J47" s="171">
        <v>712</v>
      </c>
      <c r="K47" s="174"/>
      <c r="L47" s="173">
        <f>J47+K47</f>
        <v>712</v>
      </c>
      <c r="M47" s="243" t="s">
        <v>266</v>
      </c>
      <c r="N47" s="237" t="s">
        <v>266</v>
      </c>
      <c r="O47" s="238" t="s">
        <v>266</v>
      </c>
      <c r="P47" s="244"/>
      <c r="R47" s="158"/>
      <c r="S47" s="158"/>
    </row>
    <row r="48" spans="1:19" ht="24" hidden="1" x14ac:dyDescent="0.25">
      <c r="A48" s="256">
        <v>23000</v>
      </c>
      <c r="B48" s="257" t="s">
        <v>286</v>
      </c>
      <c r="C48" s="245">
        <f>O48</f>
        <v>0</v>
      </c>
      <c r="D48" s="258" t="s">
        <v>266</v>
      </c>
      <c r="E48" s="572" t="s">
        <v>266</v>
      </c>
      <c r="F48" s="533" t="s">
        <v>266</v>
      </c>
      <c r="G48" s="258" t="s">
        <v>266</v>
      </c>
      <c r="H48" s="261" t="s">
        <v>266</v>
      </c>
      <c r="I48" s="260" t="s">
        <v>266</v>
      </c>
      <c r="J48" s="258" t="s">
        <v>266</v>
      </c>
      <c r="K48" s="261" t="s">
        <v>266</v>
      </c>
      <c r="L48" s="260" t="s">
        <v>266</v>
      </c>
      <c r="M48" s="262">
        <f>SUM(M49:M50)</f>
        <v>0</v>
      </c>
      <c r="N48" s="263">
        <f>SUM(N49:N50)</f>
        <v>0</v>
      </c>
      <c r="O48" s="202">
        <f>M48+N48</f>
        <v>0</v>
      </c>
      <c r="P48" s="208"/>
      <c r="R48" s="158"/>
      <c r="S48" s="158"/>
    </row>
    <row r="49" spans="1:19" ht="24" hidden="1" x14ac:dyDescent="0.25">
      <c r="A49" s="264">
        <v>23410</v>
      </c>
      <c r="B49" s="265" t="s">
        <v>287</v>
      </c>
      <c r="C49" s="266">
        <f>O49</f>
        <v>0</v>
      </c>
      <c r="D49" s="267" t="s">
        <v>266</v>
      </c>
      <c r="E49" s="574" t="s">
        <v>266</v>
      </c>
      <c r="F49" s="534" t="s">
        <v>266</v>
      </c>
      <c r="G49" s="267" t="s">
        <v>266</v>
      </c>
      <c r="H49" s="270" t="s">
        <v>266</v>
      </c>
      <c r="I49" s="269" t="s">
        <v>266</v>
      </c>
      <c r="J49" s="267" t="s">
        <v>266</v>
      </c>
      <c r="K49" s="270" t="s">
        <v>266</v>
      </c>
      <c r="L49" s="269" t="s">
        <v>266</v>
      </c>
      <c r="M49" s="271"/>
      <c r="N49" s="272"/>
      <c r="O49" s="273">
        <f>M49+N49</f>
        <v>0</v>
      </c>
      <c r="P49" s="274"/>
      <c r="R49" s="158"/>
      <c r="S49" s="158"/>
    </row>
    <row r="50" spans="1:19" ht="24" hidden="1" x14ac:dyDescent="0.25">
      <c r="A50" s="264">
        <v>23510</v>
      </c>
      <c r="B50" s="265" t="s">
        <v>288</v>
      </c>
      <c r="C50" s="266">
        <f>O50</f>
        <v>0</v>
      </c>
      <c r="D50" s="267" t="s">
        <v>266</v>
      </c>
      <c r="E50" s="574" t="s">
        <v>266</v>
      </c>
      <c r="F50" s="534" t="s">
        <v>266</v>
      </c>
      <c r="G50" s="267" t="s">
        <v>266</v>
      </c>
      <c r="H50" s="270" t="s">
        <v>266</v>
      </c>
      <c r="I50" s="269" t="s">
        <v>266</v>
      </c>
      <c r="J50" s="267" t="s">
        <v>266</v>
      </c>
      <c r="K50" s="270" t="s">
        <v>266</v>
      </c>
      <c r="L50" s="269" t="s">
        <v>266</v>
      </c>
      <c r="M50" s="271"/>
      <c r="N50" s="272"/>
      <c r="O50" s="273">
        <f>M50+N50</f>
        <v>0</v>
      </c>
      <c r="P50" s="274"/>
      <c r="R50" s="158"/>
      <c r="S50" s="158"/>
    </row>
    <row r="51" spans="1:19" x14ac:dyDescent="0.25">
      <c r="A51" s="275"/>
      <c r="B51" s="265"/>
      <c r="C51" s="276"/>
      <c r="D51" s="277"/>
      <c r="E51" s="497"/>
      <c r="F51" s="498"/>
      <c r="G51" s="277"/>
      <c r="H51" s="279"/>
      <c r="I51" s="269"/>
      <c r="J51" s="280"/>
      <c r="K51" s="281"/>
      <c r="L51" s="273"/>
      <c r="M51" s="271"/>
      <c r="N51" s="272"/>
      <c r="O51" s="273"/>
      <c r="P51" s="274"/>
      <c r="R51" s="158"/>
      <c r="S51" s="158"/>
    </row>
    <row r="52" spans="1:19" s="148" customFormat="1" x14ac:dyDescent="0.25">
      <c r="A52" s="282"/>
      <c r="B52" s="283" t="s">
        <v>289</v>
      </c>
      <c r="C52" s="284"/>
      <c r="D52" s="285"/>
      <c r="E52" s="499"/>
      <c r="F52" s="500"/>
      <c r="G52" s="285"/>
      <c r="H52" s="288"/>
      <c r="I52" s="289"/>
      <c r="J52" s="285"/>
      <c r="K52" s="288"/>
      <c r="L52" s="289"/>
      <c r="M52" s="290"/>
      <c r="N52" s="286"/>
      <c r="O52" s="289"/>
      <c r="P52" s="291"/>
      <c r="R52" s="158"/>
      <c r="S52" s="158"/>
    </row>
    <row r="53" spans="1:19" s="148" customFormat="1" ht="12.75" thickBot="1" x14ac:dyDescent="0.3">
      <c r="A53" s="292"/>
      <c r="B53" s="149" t="s">
        <v>290</v>
      </c>
      <c r="C53" s="293">
        <f t="shared" ref="C53:C116" si="4">F53+I53+L53+O53</f>
        <v>2668713</v>
      </c>
      <c r="D53" s="294">
        <f>SUM(D54,D284)</f>
        <v>2399417</v>
      </c>
      <c r="E53" s="501">
        <f>SUM(E54,E284)</f>
        <v>-700</v>
      </c>
      <c r="F53" s="462">
        <f t="shared" ref="F53:F117" si="5">D53+E53</f>
        <v>2398717</v>
      </c>
      <c r="G53" s="294">
        <f>SUM(G54,G284)</f>
        <v>0</v>
      </c>
      <c r="H53" s="297">
        <f>SUM(H54,H284)</f>
        <v>0</v>
      </c>
      <c r="I53" s="296">
        <f t="shared" ref="I53:I117" si="6">G53+H53</f>
        <v>0</v>
      </c>
      <c r="J53" s="294">
        <f>SUM(J54,J284)</f>
        <v>269996</v>
      </c>
      <c r="K53" s="297">
        <f>SUM(K54,K284)</f>
        <v>0</v>
      </c>
      <c r="L53" s="296">
        <f t="shared" ref="L53:L117" si="7">J53+K53</f>
        <v>269996</v>
      </c>
      <c r="M53" s="298">
        <f>SUM(M54,M284)</f>
        <v>0</v>
      </c>
      <c r="N53" s="295">
        <f>SUM(N54,N284)</f>
        <v>0</v>
      </c>
      <c r="O53" s="296">
        <f t="shared" ref="O53:O117" si="8">M53+N53</f>
        <v>0</v>
      </c>
      <c r="P53" s="157"/>
      <c r="R53" s="158"/>
      <c r="S53" s="158"/>
    </row>
    <row r="54" spans="1:19" s="148" customFormat="1" ht="36.75" thickTop="1" x14ac:dyDescent="0.25">
      <c r="A54" s="299"/>
      <c r="B54" s="300" t="s">
        <v>291</v>
      </c>
      <c r="C54" s="301">
        <f t="shared" si="4"/>
        <v>2666633</v>
      </c>
      <c r="D54" s="302">
        <f>SUM(D55,D197)</f>
        <v>2399417</v>
      </c>
      <c r="E54" s="502">
        <f>SUM(E55,E197)</f>
        <v>-700</v>
      </c>
      <c r="F54" s="463">
        <f t="shared" si="5"/>
        <v>2398717</v>
      </c>
      <c r="G54" s="302">
        <f>SUM(G55,G197)</f>
        <v>0</v>
      </c>
      <c r="H54" s="305">
        <f>SUM(H55,H197)</f>
        <v>0</v>
      </c>
      <c r="I54" s="304">
        <f t="shared" si="6"/>
        <v>0</v>
      </c>
      <c r="J54" s="302">
        <f>SUM(J55,J197)</f>
        <v>267916</v>
      </c>
      <c r="K54" s="305">
        <f>SUM(K55,K197)</f>
        <v>0</v>
      </c>
      <c r="L54" s="304">
        <f t="shared" si="7"/>
        <v>267916</v>
      </c>
      <c r="M54" s="306">
        <f>SUM(M55,M197)</f>
        <v>0</v>
      </c>
      <c r="N54" s="303">
        <f>SUM(N55,N197)</f>
        <v>0</v>
      </c>
      <c r="O54" s="304">
        <f t="shared" si="8"/>
        <v>0</v>
      </c>
      <c r="P54" s="307"/>
      <c r="R54" s="158"/>
      <c r="S54" s="158"/>
    </row>
    <row r="55" spans="1:19" s="148" customFormat="1" ht="24" x14ac:dyDescent="0.25">
      <c r="A55" s="308"/>
      <c r="B55" s="139" t="s">
        <v>292</v>
      </c>
      <c r="C55" s="309">
        <f t="shared" si="4"/>
        <v>2607311</v>
      </c>
      <c r="D55" s="310">
        <f>SUM(D56,D78,D176,D190)</f>
        <v>2355807</v>
      </c>
      <c r="E55" s="503">
        <f>SUM(E56,E78,E176,E190)</f>
        <v>-700</v>
      </c>
      <c r="F55" s="464">
        <f t="shared" si="5"/>
        <v>2355107</v>
      </c>
      <c r="G55" s="310">
        <f>SUM(G56,G78,G176,G190)</f>
        <v>0</v>
      </c>
      <c r="H55" s="313">
        <f>SUM(H56,H78,H176,H190)</f>
        <v>0</v>
      </c>
      <c r="I55" s="312">
        <f t="shared" si="6"/>
        <v>0</v>
      </c>
      <c r="J55" s="310">
        <f>SUM(J56,J78,J176,J190)</f>
        <v>252204</v>
      </c>
      <c r="K55" s="313">
        <f>SUM(K56,K78,K176,K190)</f>
        <v>0</v>
      </c>
      <c r="L55" s="312">
        <f t="shared" si="7"/>
        <v>252204</v>
      </c>
      <c r="M55" s="158">
        <f>SUM(M56,M78,M176,M190)</f>
        <v>0</v>
      </c>
      <c r="N55" s="311">
        <f>SUM(N56,N78,N176,N190)</f>
        <v>0</v>
      </c>
      <c r="O55" s="312">
        <f t="shared" si="8"/>
        <v>0</v>
      </c>
      <c r="P55" s="314"/>
      <c r="R55" s="158"/>
      <c r="S55" s="158"/>
    </row>
    <row r="56" spans="1:19" s="148" customFormat="1" x14ac:dyDescent="0.25">
      <c r="A56" s="315">
        <v>1000</v>
      </c>
      <c r="B56" s="315" t="s">
        <v>293</v>
      </c>
      <c r="C56" s="316">
        <f t="shared" si="4"/>
        <v>2203114</v>
      </c>
      <c r="D56" s="317">
        <f>SUM(D57,D70)</f>
        <v>2203814</v>
      </c>
      <c r="E56" s="504">
        <f>SUM(E57,E70)</f>
        <v>-700</v>
      </c>
      <c r="F56" s="465">
        <f t="shared" si="5"/>
        <v>2203114</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c r="R56" s="158"/>
      <c r="S56" s="158"/>
    </row>
    <row r="57" spans="1:19" x14ac:dyDescent="0.25">
      <c r="A57" s="198">
        <v>1100</v>
      </c>
      <c r="B57" s="323" t="s">
        <v>294</v>
      </c>
      <c r="C57" s="199">
        <f t="shared" si="4"/>
        <v>1702039</v>
      </c>
      <c r="D57" s="209">
        <f>SUM(D58,D61,D69)</f>
        <v>1702039</v>
      </c>
      <c r="E57" s="505">
        <f>SUM(E58,E61,E69)</f>
        <v>0</v>
      </c>
      <c r="F57" s="459">
        <f t="shared" si="5"/>
        <v>1702039</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c r="R57" s="158"/>
      <c r="S57" s="158"/>
    </row>
    <row r="58" spans="1:19" x14ac:dyDescent="0.25">
      <c r="A58" s="329">
        <v>1110</v>
      </c>
      <c r="B58" s="265" t="s">
        <v>295</v>
      </c>
      <c r="C58" s="276">
        <f t="shared" si="4"/>
        <v>1220032</v>
      </c>
      <c r="D58" s="330">
        <f>SUM(D59:D60)</f>
        <v>1220032</v>
      </c>
      <c r="E58" s="506">
        <f>SUM(E59:E60)</f>
        <v>0</v>
      </c>
      <c r="F58" s="460">
        <f t="shared" si="5"/>
        <v>1220032</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c r="R58" s="158"/>
      <c r="S58" s="158"/>
    </row>
    <row r="59" spans="1:19" hidden="1" x14ac:dyDescent="0.25">
      <c r="A59" s="169">
        <v>1111</v>
      </c>
      <c r="B59" s="213" t="s">
        <v>296</v>
      </c>
      <c r="C59" s="214">
        <f t="shared" si="4"/>
        <v>0</v>
      </c>
      <c r="D59" s="219">
        <v>0</v>
      </c>
      <c r="E59" s="510"/>
      <c r="F59" s="543">
        <f t="shared" si="5"/>
        <v>0</v>
      </c>
      <c r="G59" s="219"/>
      <c r="H59" s="220"/>
      <c r="I59" s="221">
        <f t="shared" si="6"/>
        <v>0</v>
      </c>
      <c r="J59" s="219">
        <v>0</v>
      </c>
      <c r="K59" s="220"/>
      <c r="L59" s="221">
        <f t="shared" si="7"/>
        <v>0</v>
      </c>
      <c r="M59" s="336"/>
      <c r="N59" s="335"/>
      <c r="O59" s="221">
        <f t="shared" si="8"/>
        <v>0</v>
      </c>
      <c r="P59" s="176"/>
      <c r="R59" s="158"/>
      <c r="S59" s="158"/>
    </row>
    <row r="60" spans="1:19" ht="24" x14ac:dyDescent="0.25">
      <c r="A60" s="178">
        <v>1119</v>
      </c>
      <c r="B60" s="223" t="s">
        <v>297</v>
      </c>
      <c r="C60" s="224">
        <f t="shared" si="4"/>
        <v>1220032</v>
      </c>
      <c r="D60" s="229">
        <f>1168032+52000</f>
        <v>1220032</v>
      </c>
      <c r="E60" s="507"/>
      <c r="F60" s="359">
        <f t="shared" si="5"/>
        <v>1220032</v>
      </c>
      <c r="G60" s="229"/>
      <c r="H60" s="230"/>
      <c r="I60" s="231">
        <f t="shared" si="6"/>
        <v>0</v>
      </c>
      <c r="J60" s="229">
        <v>0</v>
      </c>
      <c r="K60" s="230"/>
      <c r="L60" s="231">
        <f t="shared" si="7"/>
        <v>0</v>
      </c>
      <c r="M60" s="338"/>
      <c r="N60" s="337"/>
      <c r="O60" s="231">
        <f t="shared" si="8"/>
        <v>0</v>
      </c>
      <c r="P60" s="185"/>
      <c r="R60" s="158"/>
      <c r="S60" s="158"/>
    </row>
    <row r="61" spans="1:19" ht="24" x14ac:dyDescent="0.25">
      <c r="A61" s="339">
        <v>1140</v>
      </c>
      <c r="B61" s="223" t="s">
        <v>298</v>
      </c>
      <c r="C61" s="224">
        <f t="shared" si="4"/>
        <v>370079</v>
      </c>
      <c r="D61" s="340">
        <f>SUM(D62:D68)</f>
        <v>370079</v>
      </c>
      <c r="E61" s="390">
        <f>SUM(E62:E68)</f>
        <v>0</v>
      </c>
      <c r="F61" s="359">
        <f>D61+E61</f>
        <v>370079</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c r="R61" s="158"/>
      <c r="S61" s="158"/>
    </row>
    <row r="62" spans="1:19" x14ac:dyDescent="0.25">
      <c r="A62" s="178">
        <v>1141</v>
      </c>
      <c r="B62" s="223" t="s">
        <v>299</v>
      </c>
      <c r="C62" s="224">
        <f t="shared" si="4"/>
        <v>4827</v>
      </c>
      <c r="D62" s="229">
        <v>4827</v>
      </c>
      <c r="E62" s="507"/>
      <c r="F62" s="359">
        <f t="shared" si="5"/>
        <v>4827</v>
      </c>
      <c r="G62" s="229"/>
      <c r="H62" s="230"/>
      <c r="I62" s="231">
        <f t="shared" si="6"/>
        <v>0</v>
      </c>
      <c r="J62" s="229">
        <v>0</v>
      </c>
      <c r="K62" s="230"/>
      <c r="L62" s="231">
        <f t="shared" si="7"/>
        <v>0</v>
      </c>
      <c r="M62" s="338"/>
      <c r="N62" s="337"/>
      <c r="O62" s="231">
        <f t="shared" si="8"/>
        <v>0</v>
      </c>
      <c r="P62" s="185"/>
      <c r="R62" s="158"/>
      <c r="S62" s="158"/>
    </row>
    <row r="63" spans="1:19" ht="24" x14ac:dyDescent="0.25">
      <c r="A63" s="178">
        <v>1142</v>
      </c>
      <c r="B63" s="223" t="s">
        <v>300</v>
      </c>
      <c r="C63" s="224">
        <f t="shared" si="4"/>
        <v>26007</v>
      </c>
      <c r="D63" s="229">
        <f>22007+4000</f>
        <v>26007</v>
      </c>
      <c r="E63" s="507"/>
      <c r="F63" s="359">
        <f t="shared" si="5"/>
        <v>26007</v>
      </c>
      <c r="G63" s="229"/>
      <c r="H63" s="230"/>
      <c r="I63" s="231">
        <f t="shared" si="6"/>
        <v>0</v>
      </c>
      <c r="J63" s="229">
        <v>0</v>
      </c>
      <c r="K63" s="230"/>
      <c r="L63" s="231">
        <f t="shared" si="7"/>
        <v>0</v>
      </c>
      <c r="M63" s="338"/>
      <c r="N63" s="337"/>
      <c r="O63" s="231">
        <f t="shared" si="8"/>
        <v>0</v>
      </c>
      <c r="P63" s="185"/>
      <c r="R63" s="158"/>
      <c r="S63" s="158"/>
    </row>
    <row r="64" spans="1:19" ht="24" hidden="1" x14ac:dyDescent="0.25">
      <c r="A64" s="178">
        <v>1145</v>
      </c>
      <c r="B64" s="223" t="s">
        <v>301</v>
      </c>
      <c r="C64" s="224">
        <f t="shared" si="4"/>
        <v>0</v>
      </c>
      <c r="D64" s="229">
        <v>0</v>
      </c>
      <c r="E64" s="507"/>
      <c r="F64" s="544">
        <f t="shared" si="5"/>
        <v>0</v>
      </c>
      <c r="G64" s="229"/>
      <c r="H64" s="230"/>
      <c r="I64" s="231">
        <f t="shared" si="6"/>
        <v>0</v>
      </c>
      <c r="J64" s="229">
        <v>0</v>
      </c>
      <c r="K64" s="230"/>
      <c r="L64" s="231">
        <f t="shared" si="7"/>
        <v>0</v>
      </c>
      <c r="M64" s="338"/>
      <c r="N64" s="337"/>
      <c r="O64" s="231">
        <f t="shared" si="8"/>
        <v>0</v>
      </c>
      <c r="P64" s="185"/>
      <c r="R64" s="158"/>
      <c r="S64" s="158"/>
    </row>
    <row r="65" spans="1:19" ht="24" x14ac:dyDescent="0.25">
      <c r="A65" s="178">
        <v>1146</v>
      </c>
      <c r="B65" s="223" t="s">
        <v>302</v>
      </c>
      <c r="C65" s="224">
        <f t="shared" si="4"/>
        <v>204866</v>
      </c>
      <c r="D65" s="229">
        <v>204866</v>
      </c>
      <c r="E65" s="507"/>
      <c r="F65" s="359">
        <f t="shared" si="5"/>
        <v>204866</v>
      </c>
      <c r="G65" s="229"/>
      <c r="H65" s="230"/>
      <c r="I65" s="231">
        <f t="shared" si="6"/>
        <v>0</v>
      </c>
      <c r="J65" s="229">
        <v>0</v>
      </c>
      <c r="K65" s="230"/>
      <c r="L65" s="231">
        <f t="shared" si="7"/>
        <v>0</v>
      </c>
      <c r="M65" s="338"/>
      <c r="N65" s="337"/>
      <c r="O65" s="231">
        <f t="shared" si="8"/>
        <v>0</v>
      </c>
      <c r="P65" s="185"/>
      <c r="R65" s="158"/>
      <c r="S65" s="158"/>
    </row>
    <row r="66" spans="1:19" x14ac:dyDescent="0.25">
      <c r="A66" s="178">
        <v>1147</v>
      </c>
      <c r="B66" s="223" t="s">
        <v>303</v>
      </c>
      <c r="C66" s="224">
        <f t="shared" si="4"/>
        <v>50763</v>
      </c>
      <c r="D66" s="229">
        <f>54763-4000</f>
        <v>50763</v>
      </c>
      <c r="E66" s="507"/>
      <c r="F66" s="359">
        <f t="shared" si="5"/>
        <v>50763</v>
      </c>
      <c r="G66" s="229"/>
      <c r="H66" s="230"/>
      <c r="I66" s="231">
        <f t="shared" si="6"/>
        <v>0</v>
      </c>
      <c r="J66" s="229">
        <v>0</v>
      </c>
      <c r="K66" s="230"/>
      <c r="L66" s="231">
        <f t="shared" si="7"/>
        <v>0</v>
      </c>
      <c r="M66" s="338"/>
      <c r="N66" s="337"/>
      <c r="O66" s="231">
        <f t="shared" si="8"/>
        <v>0</v>
      </c>
      <c r="P66" s="185"/>
      <c r="R66" s="158"/>
      <c r="S66" s="158"/>
    </row>
    <row r="67" spans="1:19" x14ac:dyDescent="0.25">
      <c r="A67" s="178">
        <v>1148</v>
      </c>
      <c r="B67" s="223" t="s">
        <v>304</v>
      </c>
      <c r="C67" s="224">
        <f t="shared" si="4"/>
        <v>83616</v>
      </c>
      <c r="D67" s="229">
        <v>83616</v>
      </c>
      <c r="E67" s="507"/>
      <c r="F67" s="359">
        <f t="shared" si="5"/>
        <v>83616</v>
      </c>
      <c r="G67" s="229"/>
      <c r="H67" s="230"/>
      <c r="I67" s="231">
        <f t="shared" si="6"/>
        <v>0</v>
      </c>
      <c r="J67" s="229">
        <v>0</v>
      </c>
      <c r="K67" s="230"/>
      <c r="L67" s="231">
        <f t="shared" si="7"/>
        <v>0</v>
      </c>
      <c r="M67" s="338"/>
      <c r="N67" s="337"/>
      <c r="O67" s="231">
        <f t="shared" si="8"/>
        <v>0</v>
      </c>
      <c r="P67" s="185"/>
      <c r="R67" s="158"/>
      <c r="S67" s="158"/>
    </row>
    <row r="68" spans="1:19" ht="36" hidden="1" x14ac:dyDescent="0.25">
      <c r="A68" s="178">
        <v>1149</v>
      </c>
      <c r="B68" s="223" t="s">
        <v>305</v>
      </c>
      <c r="C68" s="224">
        <f t="shared" si="4"/>
        <v>0</v>
      </c>
      <c r="D68" s="229">
        <v>0</v>
      </c>
      <c r="E68" s="507"/>
      <c r="F68" s="544">
        <f t="shared" si="5"/>
        <v>0</v>
      </c>
      <c r="G68" s="229"/>
      <c r="H68" s="230"/>
      <c r="I68" s="231">
        <f t="shared" si="6"/>
        <v>0</v>
      </c>
      <c r="J68" s="229">
        <v>0</v>
      </c>
      <c r="K68" s="230"/>
      <c r="L68" s="231">
        <f t="shared" si="7"/>
        <v>0</v>
      </c>
      <c r="M68" s="338"/>
      <c r="N68" s="337"/>
      <c r="O68" s="231">
        <f t="shared" si="8"/>
        <v>0</v>
      </c>
      <c r="P68" s="185"/>
      <c r="R68" s="158"/>
      <c r="S68" s="158"/>
    </row>
    <row r="69" spans="1:19" ht="36" x14ac:dyDescent="0.25">
      <c r="A69" s="329">
        <v>1150</v>
      </c>
      <c r="B69" s="265" t="s">
        <v>306</v>
      </c>
      <c r="C69" s="224">
        <f t="shared" si="4"/>
        <v>111928</v>
      </c>
      <c r="D69" s="344">
        <f>122928-3000-8000</f>
        <v>111928</v>
      </c>
      <c r="E69" s="509"/>
      <c r="F69" s="460">
        <f t="shared" si="5"/>
        <v>111928</v>
      </c>
      <c r="G69" s="344"/>
      <c r="H69" s="346"/>
      <c r="I69" s="332">
        <f t="shared" si="6"/>
        <v>0</v>
      </c>
      <c r="J69" s="344">
        <v>0</v>
      </c>
      <c r="K69" s="346"/>
      <c r="L69" s="332">
        <f t="shared" si="7"/>
        <v>0</v>
      </c>
      <c r="M69" s="347"/>
      <c r="N69" s="345"/>
      <c r="O69" s="332">
        <f t="shared" si="8"/>
        <v>0</v>
      </c>
      <c r="P69" s="185"/>
      <c r="R69" s="158"/>
      <c r="S69" s="158"/>
    </row>
    <row r="70" spans="1:19" ht="36" x14ac:dyDescent="0.25">
      <c r="A70" s="198">
        <v>1200</v>
      </c>
      <c r="B70" s="323" t="s">
        <v>307</v>
      </c>
      <c r="C70" s="199">
        <f t="shared" si="4"/>
        <v>501075</v>
      </c>
      <c r="D70" s="209">
        <f>SUM(D71:D72)</f>
        <v>501775</v>
      </c>
      <c r="E70" s="505">
        <f>SUM(E71:E72)</f>
        <v>-700</v>
      </c>
      <c r="F70" s="459">
        <f>D70+E70</f>
        <v>501075</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c r="R70" s="158"/>
      <c r="S70" s="158"/>
    </row>
    <row r="71" spans="1:19" ht="24" x14ac:dyDescent="0.25">
      <c r="A71" s="595">
        <v>1210</v>
      </c>
      <c r="B71" s="213" t="s">
        <v>308</v>
      </c>
      <c r="C71" s="214">
        <f t="shared" si="4"/>
        <v>400148</v>
      </c>
      <c r="D71" s="219">
        <f>407048-6900</f>
        <v>400148</v>
      </c>
      <c r="E71" s="510"/>
      <c r="F71" s="466">
        <f t="shared" si="5"/>
        <v>400148</v>
      </c>
      <c r="G71" s="219"/>
      <c r="H71" s="220"/>
      <c r="I71" s="221">
        <f t="shared" si="6"/>
        <v>0</v>
      </c>
      <c r="J71" s="219">
        <v>0</v>
      </c>
      <c r="K71" s="220"/>
      <c r="L71" s="221">
        <f t="shared" si="7"/>
        <v>0</v>
      </c>
      <c r="M71" s="336"/>
      <c r="N71" s="335"/>
      <c r="O71" s="221">
        <f t="shared" si="8"/>
        <v>0</v>
      </c>
      <c r="P71" s="176"/>
      <c r="R71" s="158"/>
      <c r="S71" s="158"/>
    </row>
    <row r="72" spans="1:19" ht="24" x14ac:dyDescent="0.25">
      <c r="A72" s="339">
        <v>1220</v>
      </c>
      <c r="B72" s="223" t="s">
        <v>309</v>
      </c>
      <c r="C72" s="224">
        <f t="shared" si="4"/>
        <v>100927</v>
      </c>
      <c r="D72" s="340">
        <f>SUM(D73:D77)</f>
        <v>101627</v>
      </c>
      <c r="E72" s="390">
        <f>SUM(E73:E77)</f>
        <v>-700</v>
      </c>
      <c r="F72" s="359">
        <f t="shared" si="5"/>
        <v>100927</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c r="R72" s="158"/>
      <c r="S72" s="158"/>
    </row>
    <row r="73" spans="1:19" ht="60" x14ac:dyDescent="0.25">
      <c r="A73" s="178">
        <v>1221</v>
      </c>
      <c r="B73" s="223" t="s">
        <v>310</v>
      </c>
      <c r="C73" s="224">
        <f t="shared" si="4"/>
        <v>74970</v>
      </c>
      <c r="D73" s="229">
        <f>62970+12000</f>
        <v>74970</v>
      </c>
      <c r="E73" s="507"/>
      <c r="F73" s="359">
        <f t="shared" si="5"/>
        <v>74970</v>
      </c>
      <c r="G73" s="229"/>
      <c r="H73" s="230"/>
      <c r="I73" s="231">
        <f t="shared" si="6"/>
        <v>0</v>
      </c>
      <c r="J73" s="229">
        <v>0</v>
      </c>
      <c r="K73" s="230"/>
      <c r="L73" s="231">
        <f t="shared" si="7"/>
        <v>0</v>
      </c>
      <c r="M73" s="338"/>
      <c r="N73" s="337"/>
      <c r="O73" s="231">
        <f t="shared" si="8"/>
        <v>0</v>
      </c>
      <c r="P73" s="185"/>
      <c r="R73" s="158"/>
      <c r="S73" s="158"/>
    </row>
    <row r="74" spans="1:19" x14ac:dyDescent="0.25">
      <c r="A74" s="178">
        <v>1223</v>
      </c>
      <c r="B74" s="223" t="s">
        <v>311</v>
      </c>
      <c r="C74" s="224">
        <f t="shared" si="4"/>
        <v>800</v>
      </c>
      <c r="D74" s="229">
        <v>1500</v>
      </c>
      <c r="E74" s="507">
        <v>-700</v>
      </c>
      <c r="F74" s="359">
        <f t="shared" si="5"/>
        <v>800</v>
      </c>
      <c r="G74" s="229"/>
      <c r="H74" s="230"/>
      <c r="I74" s="231">
        <f t="shared" si="6"/>
        <v>0</v>
      </c>
      <c r="J74" s="229">
        <v>0</v>
      </c>
      <c r="K74" s="230"/>
      <c r="L74" s="231">
        <f t="shared" si="7"/>
        <v>0</v>
      </c>
      <c r="M74" s="338"/>
      <c r="N74" s="337"/>
      <c r="O74" s="231">
        <f t="shared" si="8"/>
        <v>0</v>
      </c>
      <c r="P74" s="185" t="s">
        <v>599</v>
      </c>
      <c r="R74" s="158"/>
      <c r="S74" s="158"/>
    </row>
    <row r="75" spans="1:19" hidden="1" x14ac:dyDescent="0.25">
      <c r="A75" s="178">
        <v>1225</v>
      </c>
      <c r="B75" s="223" t="s">
        <v>312</v>
      </c>
      <c r="C75" s="224">
        <f t="shared" si="4"/>
        <v>0</v>
      </c>
      <c r="D75" s="229">
        <v>0</v>
      </c>
      <c r="E75" s="507"/>
      <c r="F75" s="544">
        <f t="shared" si="5"/>
        <v>0</v>
      </c>
      <c r="G75" s="229"/>
      <c r="H75" s="230"/>
      <c r="I75" s="231">
        <f t="shared" si="6"/>
        <v>0</v>
      </c>
      <c r="J75" s="229">
        <v>0</v>
      </c>
      <c r="K75" s="230"/>
      <c r="L75" s="231">
        <f t="shared" si="7"/>
        <v>0</v>
      </c>
      <c r="M75" s="338"/>
      <c r="N75" s="337"/>
      <c r="O75" s="231">
        <f t="shared" si="8"/>
        <v>0</v>
      </c>
      <c r="P75" s="185"/>
      <c r="R75" s="158"/>
      <c r="S75" s="158"/>
    </row>
    <row r="76" spans="1:19" ht="36" x14ac:dyDescent="0.25">
      <c r="A76" s="178">
        <v>1227</v>
      </c>
      <c r="B76" s="223" t="s">
        <v>313</v>
      </c>
      <c r="C76" s="224">
        <f t="shared" si="4"/>
        <v>18369</v>
      </c>
      <c r="D76" s="229">
        <f>18569-200</f>
        <v>18369</v>
      </c>
      <c r="E76" s="507"/>
      <c r="F76" s="359">
        <f t="shared" si="5"/>
        <v>18369</v>
      </c>
      <c r="G76" s="229"/>
      <c r="H76" s="230"/>
      <c r="I76" s="231">
        <f t="shared" si="6"/>
        <v>0</v>
      </c>
      <c r="J76" s="229">
        <v>0</v>
      </c>
      <c r="K76" s="230"/>
      <c r="L76" s="231">
        <f t="shared" si="7"/>
        <v>0</v>
      </c>
      <c r="M76" s="338"/>
      <c r="N76" s="337"/>
      <c r="O76" s="231">
        <f t="shared" si="8"/>
        <v>0</v>
      </c>
      <c r="P76" s="185"/>
      <c r="R76" s="158"/>
      <c r="S76" s="158"/>
    </row>
    <row r="77" spans="1:19" ht="60" x14ac:dyDescent="0.25">
      <c r="A77" s="178">
        <v>1228</v>
      </c>
      <c r="B77" s="223" t="s">
        <v>314</v>
      </c>
      <c r="C77" s="224">
        <f t="shared" si="4"/>
        <v>6788</v>
      </c>
      <c r="D77" s="229">
        <f>6900-112</f>
        <v>6788</v>
      </c>
      <c r="E77" s="507"/>
      <c r="F77" s="359">
        <f t="shared" si="5"/>
        <v>6788</v>
      </c>
      <c r="G77" s="229"/>
      <c r="H77" s="230"/>
      <c r="I77" s="231">
        <f t="shared" si="6"/>
        <v>0</v>
      </c>
      <c r="J77" s="229">
        <v>0</v>
      </c>
      <c r="K77" s="230"/>
      <c r="L77" s="231">
        <f t="shared" si="7"/>
        <v>0</v>
      </c>
      <c r="M77" s="338"/>
      <c r="N77" s="337"/>
      <c r="O77" s="231">
        <f t="shared" si="8"/>
        <v>0</v>
      </c>
      <c r="P77" s="508"/>
      <c r="R77" s="158"/>
      <c r="S77" s="158"/>
    </row>
    <row r="78" spans="1:19" x14ac:dyDescent="0.25">
      <c r="A78" s="315">
        <v>2000</v>
      </c>
      <c r="B78" s="315" t="s">
        <v>315</v>
      </c>
      <c r="C78" s="316">
        <f t="shared" si="4"/>
        <v>404197</v>
      </c>
      <c r="D78" s="317">
        <f>SUM(D79,D86,D133,D167,D168,D175)</f>
        <v>151993</v>
      </c>
      <c r="E78" s="504">
        <f>SUM(E79,E86,E133,E167,E168,E175)</f>
        <v>0</v>
      </c>
      <c r="F78" s="465">
        <f t="shared" si="5"/>
        <v>151993</v>
      </c>
      <c r="G78" s="317">
        <f>SUM(G79,G86,G133,G167,G168,G175)</f>
        <v>0</v>
      </c>
      <c r="H78" s="320">
        <f>SUM(H79,H86,H133,H167,H168,H175)</f>
        <v>0</v>
      </c>
      <c r="I78" s="319">
        <f t="shared" si="6"/>
        <v>0</v>
      </c>
      <c r="J78" s="317">
        <f>SUM(J79,J86,J133,J167,J168,J175)</f>
        <v>252204</v>
      </c>
      <c r="K78" s="320">
        <f>SUM(K79,K86,K133,K167,K168,K175)</f>
        <v>0</v>
      </c>
      <c r="L78" s="319">
        <f t="shared" si="7"/>
        <v>252204</v>
      </c>
      <c r="M78" s="321">
        <f>SUM(M79,M86,M133,M167,M168,M175)</f>
        <v>0</v>
      </c>
      <c r="N78" s="318">
        <f>SUM(N79,N86,N133,N167,N168,N175)</f>
        <v>0</v>
      </c>
      <c r="O78" s="319">
        <f t="shared" si="8"/>
        <v>0</v>
      </c>
      <c r="P78" s="322"/>
      <c r="R78" s="158"/>
      <c r="S78" s="158"/>
    </row>
    <row r="79" spans="1:19" ht="24" hidden="1" x14ac:dyDescent="0.25">
      <c r="A79" s="198">
        <v>2100</v>
      </c>
      <c r="B79" s="323" t="s">
        <v>316</v>
      </c>
      <c r="C79" s="199">
        <f t="shared" si="4"/>
        <v>0</v>
      </c>
      <c r="D79" s="209">
        <f>SUM(D80,D83)</f>
        <v>0</v>
      </c>
      <c r="E79" s="505">
        <f>SUM(E80,E83)</f>
        <v>0</v>
      </c>
      <c r="F79" s="541">
        <f t="shared" si="5"/>
        <v>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c r="R79" s="158"/>
      <c r="S79" s="158"/>
    </row>
    <row r="80" spans="1:19" ht="24" hidden="1" x14ac:dyDescent="0.25">
      <c r="A80" s="595">
        <v>2110</v>
      </c>
      <c r="B80" s="213" t="s">
        <v>317</v>
      </c>
      <c r="C80" s="214">
        <f t="shared" si="4"/>
        <v>0</v>
      </c>
      <c r="D80" s="350">
        <f>SUM(D81:D82)</f>
        <v>0</v>
      </c>
      <c r="E80" s="389">
        <f>SUM(E81:E82)</f>
        <v>0</v>
      </c>
      <c r="F80" s="543">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c r="R80" s="158"/>
      <c r="S80" s="158"/>
    </row>
    <row r="81" spans="1:19" hidden="1" x14ac:dyDescent="0.25">
      <c r="A81" s="178">
        <v>2111</v>
      </c>
      <c r="B81" s="223" t="s">
        <v>216</v>
      </c>
      <c r="C81" s="224">
        <f t="shared" si="4"/>
        <v>0</v>
      </c>
      <c r="D81" s="229">
        <v>0</v>
      </c>
      <c r="E81" s="507"/>
      <c r="F81" s="544">
        <f t="shared" si="5"/>
        <v>0</v>
      </c>
      <c r="G81" s="229"/>
      <c r="H81" s="230"/>
      <c r="I81" s="231">
        <f t="shared" si="6"/>
        <v>0</v>
      </c>
      <c r="J81" s="229">
        <v>0</v>
      </c>
      <c r="K81" s="230"/>
      <c r="L81" s="231">
        <f t="shared" si="7"/>
        <v>0</v>
      </c>
      <c r="M81" s="338"/>
      <c r="N81" s="337"/>
      <c r="O81" s="231">
        <f t="shared" si="8"/>
        <v>0</v>
      </c>
      <c r="P81" s="185"/>
      <c r="R81" s="158"/>
      <c r="S81" s="158"/>
    </row>
    <row r="82" spans="1:19" ht="24" hidden="1" x14ac:dyDescent="0.25">
      <c r="A82" s="178">
        <v>2112</v>
      </c>
      <c r="B82" s="223" t="s">
        <v>318</v>
      </c>
      <c r="C82" s="224">
        <f t="shared" si="4"/>
        <v>0</v>
      </c>
      <c r="D82" s="229">
        <v>0</v>
      </c>
      <c r="E82" s="507"/>
      <c r="F82" s="544">
        <f t="shared" si="5"/>
        <v>0</v>
      </c>
      <c r="G82" s="229"/>
      <c r="H82" s="230"/>
      <c r="I82" s="231">
        <f t="shared" si="6"/>
        <v>0</v>
      </c>
      <c r="J82" s="229">
        <v>0</v>
      </c>
      <c r="K82" s="230"/>
      <c r="L82" s="231">
        <f t="shared" si="7"/>
        <v>0</v>
      </c>
      <c r="M82" s="338"/>
      <c r="N82" s="337"/>
      <c r="O82" s="231">
        <f t="shared" si="8"/>
        <v>0</v>
      </c>
      <c r="P82" s="185"/>
      <c r="R82" s="158"/>
      <c r="S82" s="158"/>
    </row>
    <row r="83" spans="1:19" ht="24" hidden="1" x14ac:dyDescent="0.25">
      <c r="A83" s="339">
        <v>2120</v>
      </c>
      <c r="B83" s="223" t="s">
        <v>319</v>
      </c>
      <c r="C83" s="224">
        <f t="shared" si="4"/>
        <v>0</v>
      </c>
      <c r="D83" s="340">
        <f>SUM(D84:D85)</f>
        <v>0</v>
      </c>
      <c r="E83" s="390">
        <f>SUM(E84:E85)</f>
        <v>0</v>
      </c>
      <c r="F83" s="544">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c r="R83" s="158"/>
      <c r="S83" s="158"/>
    </row>
    <row r="84" spans="1:19" hidden="1" x14ac:dyDescent="0.25">
      <c r="A84" s="178">
        <v>2121</v>
      </c>
      <c r="B84" s="223" t="s">
        <v>216</v>
      </c>
      <c r="C84" s="224">
        <f t="shared" si="4"/>
        <v>0</v>
      </c>
      <c r="D84" s="229">
        <v>0</v>
      </c>
      <c r="E84" s="507"/>
      <c r="F84" s="544">
        <f t="shared" si="5"/>
        <v>0</v>
      </c>
      <c r="G84" s="229"/>
      <c r="H84" s="230"/>
      <c r="I84" s="231">
        <f t="shared" si="6"/>
        <v>0</v>
      </c>
      <c r="J84" s="229">
        <v>0</v>
      </c>
      <c r="K84" s="230"/>
      <c r="L84" s="231">
        <f t="shared" si="7"/>
        <v>0</v>
      </c>
      <c r="M84" s="338"/>
      <c r="N84" s="337"/>
      <c r="O84" s="231">
        <f t="shared" si="8"/>
        <v>0</v>
      </c>
      <c r="P84" s="185"/>
      <c r="R84" s="158"/>
      <c r="S84" s="158"/>
    </row>
    <row r="85" spans="1:19" ht="24" hidden="1" x14ac:dyDescent="0.25">
      <c r="A85" s="178">
        <v>2122</v>
      </c>
      <c r="B85" s="223" t="s">
        <v>318</v>
      </c>
      <c r="C85" s="224">
        <f t="shared" si="4"/>
        <v>0</v>
      </c>
      <c r="D85" s="229">
        <v>0</v>
      </c>
      <c r="E85" s="507"/>
      <c r="F85" s="544">
        <f t="shared" si="5"/>
        <v>0</v>
      </c>
      <c r="G85" s="229"/>
      <c r="H85" s="230"/>
      <c r="I85" s="231">
        <f t="shared" si="6"/>
        <v>0</v>
      </c>
      <c r="J85" s="229">
        <v>0</v>
      </c>
      <c r="K85" s="230"/>
      <c r="L85" s="231">
        <f t="shared" si="7"/>
        <v>0</v>
      </c>
      <c r="M85" s="338"/>
      <c r="N85" s="337"/>
      <c r="O85" s="231">
        <f t="shared" si="8"/>
        <v>0</v>
      </c>
      <c r="P85" s="185"/>
      <c r="R85" s="158"/>
      <c r="S85" s="158"/>
    </row>
    <row r="86" spans="1:19" x14ac:dyDescent="0.25">
      <c r="A86" s="198">
        <v>2200</v>
      </c>
      <c r="B86" s="323" t="s">
        <v>320</v>
      </c>
      <c r="C86" s="354">
        <f t="shared" si="4"/>
        <v>246193</v>
      </c>
      <c r="D86" s="209">
        <f>SUM(D87,D92,D98,D106,D115,D119,D125,D131)</f>
        <v>86627</v>
      </c>
      <c r="E86" s="505">
        <f>SUM(E87,E92,E98,E106,E115,E119,E125,E131)</f>
        <v>0</v>
      </c>
      <c r="F86" s="459">
        <f t="shared" si="5"/>
        <v>86627</v>
      </c>
      <c r="G86" s="209">
        <f>SUM(G87,G92,G98,G106,G115,G119,G125,G131)</f>
        <v>0</v>
      </c>
      <c r="H86" s="210">
        <f>SUM(H87,H92,H98,H106,H115,H119,H125,H131)</f>
        <v>0</v>
      </c>
      <c r="I86" s="211">
        <f t="shared" si="6"/>
        <v>0</v>
      </c>
      <c r="J86" s="209">
        <f>SUM(J87,J92,J98,J106,J115,J119,J125,J131)</f>
        <v>159566</v>
      </c>
      <c r="K86" s="210">
        <f>SUM(K87,K92,K98,K106,K115,K119,K125,K131)</f>
        <v>0</v>
      </c>
      <c r="L86" s="211">
        <f t="shared" si="7"/>
        <v>159566</v>
      </c>
      <c r="M86" s="355">
        <f>SUM(M87,M92,M98,M106,M115,M119,M125,M131)</f>
        <v>0</v>
      </c>
      <c r="N86" s="356">
        <f>SUM(N87,N92,N98,N106,N115,N119,N125,N131)</f>
        <v>0</v>
      </c>
      <c r="O86" s="357">
        <f t="shared" si="8"/>
        <v>0</v>
      </c>
      <c r="P86" s="358"/>
      <c r="R86" s="158"/>
      <c r="S86" s="158"/>
    </row>
    <row r="87" spans="1:19" ht="24" x14ac:dyDescent="0.25">
      <c r="A87" s="329">
        <v>2210</v>
      </c>
      <c r="B87" s="265" t="s">
        <v>321</v>
      </c>
      <c r="C87" s="276">
        <f t="shared" si="4"/>
        <v>47288</v>
      </c>
      <c r="D87" s="330">
        <f>SUM(D88:D91)</f>
        <v>15740</v>
      </c>
      <c r="E87" s="506">
        <f>SUM(E88:E91)</f>
        <v>0</v>
      </c>
      <c r="F87" s="460">
        <f t="shared" si="5"/>
        <v>15740</v>
      </c>
      <c r="G87" s="330">
        <f>SUM(G88:G91)</f>
        <v>0</v>
      </c>
      <c r="H87" s="333">
        <f>SUM(H88:H91)</f>
        <v>0</v>
      </c>
      <c r="I87" s="332">
        <f t="shared" si="6"/>
        <v>0</v>
      </c>
      <c r="J87" s="330">
        <f>SUM(J88:J91)</f>
        <v>31548</v>
      </c>
      <c r="K87" s="333">
        <f>SUM(K88:K91)</f>
        <v>0</v>
      </c>
      <c r="L87" s="332">
        <f t="shared" si="7"/>
        <v>31548</v>
      </c>
      <c r="M87" s="334">
        <f>SUM(M88:M91)</f>
        <v>0</v>
      </c>
      <c r="N87" s="331">
        <f>SUM(N88:N91)</f>
        <v>0</v>
      </c>
      <c r="O87" s="332">
        <f t="shared" si="8"/>
        <v>0</v>
      </c>
      <c r="P87" s="274"/>
      <c r="R87" s="158"/>
      <c r="S87" s="158"/>
    </row>
    <row r="88" spans="1:19" ht="24" hidden="1" x14ac:dyDescent="0.25">
      <c r="A88" s="169">
        <v>2211</v>
      </c>
      <c r="B88" s="213" t="s">
        <v>322</v>
      </c>
      <c r="C88" s="224">
        <f t="shared" si="4"/>
        <v>0</v>
      </c>
      <c r="D88" s="219">
        <v>0</v>
      </c>
      <c r="E88" s="510"/>
      <c r="F88" s="543">
        <f t="shared" si="5"/>
        <v>0</v>
      </c>
      <c r="G88" s="219"/>
      <c r="H88" s="220"/>
      <c r="I88" s="221">
        <f t="shared" si="6"/>
        <v>0</v>
      </c>
      <c r="J88" s="219">
        <v>0</v>
      </c>
      <c r="K88" s="220"/>
      <c r="L88" s="221">
        <f t="shared" si="7"/>
        <v>0</v>
      </c>
      <c r="M88" s="336"/>
      <c r="N88" s="335"/>
      <c r="O88" s="221">
        <f t="shared" si="8"/>
        <v>0</v>
      </c>
      <c r="P88" s="176"/>
      <c r="R88" s="158"/>
      <c r="S88" s="158"/>
    </row>
    <row r="89" spans="1:19" ht="36" x14ac:dyDescent="0.25">
      <c r="A89" s="178">
        <v>2212</v>
      </c>
      <c r="B89" s="223" t="s">
        <v>323</v>
      </c>
      <c r="C89" s="224">
        <f t="shared" si="4"/>
        <v>15905</v>
      </c>
      <c r="D89" s="229">
        <v>4403</v>
      </c>
      <c r="E89" s="507"/>
      <c r="F89" s="359">
        <f t="shared" si="5"/>
        <v>4403</v>
      </c>
      <c r="G89" s="229"/>
      <c r="H89" s="230"/>
      <c r="I89" s="231">
        <f t="shared" si="6"/>
        <v>0</v>
      </c>
      <c r="J89" s="229">
        <f>11497+5</f>
        <v>11502</v>
      </c>
      <c r="K89" s="230"/>
      <c r="L89" s="231">
        <f t="shared" si="7"/>
        <v>11502</v>
      </c>
      <c r="M89" s="338"/>
      <c r="N89" s="337"/>
      <c r="O89" s="231">
        <f t="shared" si="8"/>
        <v>0</v>
      </c>
      <c r="P89" s="185"/>
      <c r="R89" s="158"/>
      <c r="S89" s="158"/>
    </row>
    <row r="90" spans="1:19" ht="24" x14ac:dyDescent="0.25">
      <c r="A90" s="178">
        <v>2214</v>
      </c>
      <c r="B90" s="223" t="s">
        <v>324</v>
      </c>
      <c r="C90" s="224">
        <f t="shared" si="4"/>
        <v>31383</v>
      </c>
      <c r="D90" s="229">
        <f>11597-260</f>
        <v>11337</v>
      </c>
      <c r="E90" s="507"/>
      <c r="F90" s="359">
        <f t="shared" si="5"/>
        <v>11337</v>
      </c>
      <c r="G90" s="229"/>
      <c r="H90" s="230"/>
      <c r="I90" s="231">
        <f t="shared" si="6"/>
        <v>0</v>
      </c>
      <c r="J90" s="229">
        <f>19403+643</f>
        <v>20046</v>
      </c>
      <c r="K90" s="230"/>
      <c r="L90" s="231">
        <f t="shared" si="7"/>
        <v>20046</v>
      </c>
      <c r="M90" s="338"/>
      <c r="N90" s="337"/>
      <c r="O90" s="231">
        <f t="shared" si="8"/>
        <v>0</v>
      </c>
      <c r="P90" s="508"/>
      <c r="R90" s="158"/>
      <c r="S90" s="158"/>
    </row>
    <row r="91" spans="1:19" hidden="1" x14ac:dyDescent="0.25">
      <c r="A91" s="178">
        <v>2219</v>
      </c>
      <c r="B91" s="223" t="s">
        <v>325</v>
      </c>
      <c r="C91" s="224">
        <f t="shared" si="4"/>
        <v>0</v>
      </c>
      <c r="D91" s="229">
        <v>0</v>
      </c>
      <c r="E91" s="507"/>
      <c r="F91" s="544">
        <f t="shared" si="5"/>
        <v>0</v>
      </c>
      <c r="G91" s="229"/>
      <c r="H91" s="230"/>
      <c r="I91" s="231">
        <f t="shared" si="6"/>
        <v>0</v>
      </c>
      <c r="J91" s="229">
        <v>0</v>
      </c>
      <c r="K91" s="230"/>
      <c r="L91" s="231">
        <f t="shared" si="7"/>
        <v>0</v>
      </c>
      <c r="M91" s="338"/>
      <c r="N91" s="337"/>
      <c r="O91" s="231">
        <f t="shared" si="8"/>
        <v>0</v>
      </c>
      <c r="P91" s="185"/>
      <c r="R91" s="158"/>
      <c r="S91" s="158"/>
    </row>
    <row r="92" spans="1:19" ht="24" x14ac:dyDescent="0.25">
      <c r="A92" s="339">
        <v>2220</v>
      </c>
      <c r="B92" s="223" t="s">
        <v>326</v>
      </c>
      <c r="C92" s="224">
        <f t="shared" si="4"/>
        <v>160562</v>
      </c>
      <c r="D92" s="340">
        <f>SUM(D93:D97)</f>
        <v>41371</v>
      </c>
      <c r="E92" s="390">
        <f>SUM(E93:E97)</f>
        <v>0</v>
      </c>
      <c r="F92" s="359">
        <f t="shared" si="5"/>
        <v>41371</v>
      </c>
      <c r="G92" s="340">
        <f>SUM(G93:G97)</f>
        <v>0</v>
      </c>
      <c r="H92" s="342">
        <f>SUM(H93:H97)</f>
        <v>0</v>
      </c>
      <c r="I92" s="231">
        <f t="shared" si="6"/>
        <v>0</v>
      </c>
      <c r="J92" s="340">
        <f>SUM(J93:J97)</f>
        <v>119191</v>
      </c>
      <c r="K92" s="342">
        <f>SUM(K93:K97)</f>
        <v>0</v>
      </c>
      <c r="L92" s="231">
        <f t="shared" si="7"/>
        <v>119191</v>
      </c>
      <c r="M92" s="343">
        <f>SUM(M93:M97)</f>
        <v>0</v>
      </c>
      <c r="N92" s="341">
        <f>SUM(N93:N97)</f>
        <v>0</v>
      </c>
      <c r="O92" s="231">
        <f t="shared" si="8"/>
        <v>0</v>
      </c>
      <c r="P92" s="185"/>
      <c r="R92" s="158"/>
      <c r="S92" s="158"/>
    </row>
    <row r="93" spans="1:19" x14ac:dyDescent="0.25">
      <c r="A93" s="178">
        <v>2221</v>
      </c>
      <c r="B93" s="223" t="s">
        <v>327</v>
      </c>
      <c r="C93" s="224">
        <f t="shared" si="4"/>
        <v>69040</v>
      </c>
      <c r="D93" s="229">
        <v>21215</v>
      </c>
      <c r="E93" s="507"/>
      <c r="F93" s="359">
        <f t="shared" si="5"/>
        <v>21215</v>
      </c>
      <c r="G93" s="229"/>
      <c r="H93" s="230"/>
      <c r="I93" s="231">
        <f t="shared" si="6"/>
        <v>0</v>
      </c>
      <c r="J93" s="229">
        <v>47825</v>
      </c>
      <c r="K93" s="230"/>
      <c r="L93" s="231">
        <f t="shared" si="7"/>
        <v>47825</v>
      </c>
      <c r="M93" s="338"/>
      <c r="N93" s="337"/>
      <c r="O93" s="231">
        <f t="shared" si="8"/>
        <v>0</v>
      </c>
      <c r="P93" s="185"/>
      <c r="R93" s="158"/>
      <c r="S93" s="158"/>
    </row>
    <row r="94" spans="1:19" x14ac:dyDescent="0.25">
      <c r="A94" s="178">
        <v>2222</v>
      </c>
      <c r="B94" s="223" t="s">
        <v>328</v>
      </c>
      <c r="C94" s="224">
        <f t="shared" si="4"/>
        <v>7000</v>
      </c>
      <c r="D94" s="229">
        <v>1593</v>
      </c>
      <c r="E94" s="507"/>
      <c r="F94" s="359">
        <f t="shared" si="5"/>
        <v>1593</v>
      </c>
      <c r="G94" s="229"/>
      <c r="H94" s="230"/>
      <c r="I94" s="231">
        <f t="shared" si="6"/>
        <v>0</v>
      </c>
      <c r="J94" s="229">
        <v>5407</v>
      </c>
      <c r="K94" s="230"/>
      <c r="L94" s="231">
        <f t="shared" si="7"/>
        <v>5407</v>
      </c>
      <c r="M94" s="338"/>
      <c r="N94" s="337"/>
      <c r="O94" s="231">
        <f t="shared" si="8"/>
        <v>0</v>
      </c>
      <c r="P94" s="185"/>
      <c r="R94" s="158"/>
      <c r="S94" s="158"/>
    </row>
    <row r="95" spans="1:19" x14ac:dyDescent="0.25">
      <c r="A95" s="178">
        <v>2223</v>
      </c>
      <c r="B95" s="223" t="s">
        <v>329</v>
      </c>
      <c r="C95" s="224">
        <f t="shared" si="4"/>
        <v>79890</v>
      </c>
      <c r="D95" s="229">
        <v>17065</v>
      </c>
      <c r="E95" s="507"/>
      <c r="F95" s="359">
        <f t="shared" si="5"/>
        <v>17065</v>
      </c>
      <c r="G95" s="229"/>
      <c r="H95" s="230"/>
      <c r="I95" s="231">
        <f t="shared" si="6"/>
        <v>0</v>
      </c>
      <c r="J95" s="229">
        <f>47825+15000</f>
        <v>62825</v>
      </c>
      <c r="K95" s="230"/>
      <c r="L95" s="231">
        <f t="shared" si="7"/>
        <v>62825</v>
      </c>
      <c r="M95" s="338"/>
      <c r="N95" s="337"/>
      <c r="O95" s="231">
        <f t="shared" si="8"/>
        <v>0</v>
      </c>
      <c r="P95" s="508"/>
      <c r="R95" s="158"/>
      <c r="S95" s="158"/>
    </row>
    <row r="96" spans="1:19" ht="48" x14ac:dyDescent="0.25">
      <c r="A96" s="178">
        <v>2224</v>
      </c>
      <c r="B96" s="223" t="s">
        <v>330</v>
      </c>
      <c r="C96" s="224">
        <f t="shared" si="4"/>
        <v>4632</v>
      </c>
      <c r="D96" s="229">
        <v>1498</v>
      </c>
      <c r="E96" s="507"/>
      <c r="F96" s="359">
        <f t="shared" si="5"/>
        <v>1498</v>
      </c>
      <c r="G96" s="229"/>
      <c r="H96" s="230"/>
      <c r="I96" s="231">
        <f t="shared" si="6"/>
        <v>0</v>
      </c>
      <c r="J96" s="229">
        <v>3134</v>
      </c>
      <c r="K96" s="230"/>
      <c r="L96" s="231">
        <f t="shared" si="7"/>
        <v>3134</v>
      </c>
      <c r="M96" s="338"/>
      <c r="N96" s="337"/>
      <c r="O96" s="231">
        <f t="shared" si="8"/>
        <v>0</v>
      </c>
      <c r="P96" s="185"/>
      <c r="R96" s="158"/>
      <c r="S96" s="158"/>
    </row>
    <row r="97" spans="1:19" ht="24" hidden="1" x14ac:dyDescent="0.25">
      <c r="A97" s="178">
        <v>2229</v>
      </c>
      <c r="B97" s="223" t="s">
        <v>331</v>
      </c>
      <c r="C97" s="224">
        <f t="shared" si="4"/>
        <v>0</v>
      </c>
      <c r="D97" s="229">
        <v>0</v>
      </c>
      <c r="E97" s="507"/>
      <c r="F97" s="544">
        <f t="shared" si="5"/>
        <v>0</v>
      </c>
      <c r="G97" s="229"/>
      <c r="H97" s="230"/>
      <c r="I97" s="231">
        <f t="shared" si="6"/>
        <v>0</v>
      </c>
      <c r="J97" s="229">
        <v>0</v>
      </c>
      <c r="K97" s="230"/>
      <c r="L97" s="231">
        <f t="shared" si="7"/>
        <v>0</v>
      </c>
      <c r="M97" s="338"/>
      <c r="N97" s="337"/>
      <c r="O97" s="231">
        <f t="shared" si="8"/>
        <v>0</v>
      </c>
      <c r="P97" s="185"/>
      <c r="R97" s="158"/>
      <c r="S97" s="158"/>
    </row>
    <row r="98" spans="1:19" ht="36" x14ac:dyDescent="0.25">
      <c r="A98" s="339">
        <v>2230</v>
      </c>
      <c r="B98" s="223" t="s">
        <v>332</v>
      </c>
      <c r="C98" s="224">
        <f t="shared" si="4"/>
        <v>420</v>
      </c>
      <c r="D98" s="340">
        <f>SUM(D99:D105)</f>
        <v>420</v>
      </c>
      <c r="E98" s="390">
        <f>SUM(E99:E105)</f>
        <v>0</v>
      </c>
      <c r="F98" s="359">
        <f t="shared" si="5"/>
        <v>420</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c r="R98" s="158"/>
      <c r="S98" s="158"/>
    </row>
    <row r="99" spans="1:19" ht="24" hidden="1" x14ac:dyDescent="0.25">
      <c r="A99" s="178">
        <v>2231</v>
      </c>
      <c r="B99" s="223" t="s">
        <v>333</v>
      </c>
      <c r="C99" s="224">
        <f t="shared" si="4"/>
        <v>0</v>
      </c>
      <c r="D99" s="229">
        <v>0</v>
      </c>
      <c r="E99" s="507"/>
      <c r="F99" s="544">
        <f t="shared" si="5"/>
        <v>0</v>
      </c>
      <c r="G99" s="229"/>
      <c r="H99" s="230"/>
      <c r="I99" s="231">
        <f t="shared" si="6"/>
        <v>0</v>
      </c>
      <c r="J99" s="229">
        <v>0</v>
      </c>
      <c r="K99" s="230"/>
      <c r="L99" s="231">
        <f t="shared" si="7"/>
        <v>0</v>
      </c>
      <c r="M99" s="338"/>
      <c r="N99" s="337"/>
      <c r="O99" s="231">
        <f t="shared" si="8"/>
        <v>0</v>
      </c>
      <c r="P99" s="185"/>
      <c r="R99" s="158"/>
      <c r="S99" s="158"/>
    </row>
    <row r="100" spans="1:19" ht="36" hidden="1" x14ac:dyDescent="0.25">
      <c r="A100" s="178">
        <v>2232</v>
      </c>
      <c r="B100" s="223" t="s">
        <v>334</v>
      </c>
      <c r="C100" s="224">
        <f t="shared" si="4"/>
        <v>0</v>
      </c>
      <c r="D100" s="229">
        <v>0</v>
      </c>
      <c r="E100" s="507"/>
      <c r="F100" s="544">
        <f t="shared" si="5"/>
        <v>0</v>
      </c>
      <c r="G100" s="229"/>
      <c r="H100" s="230"/>
      <c r="I100" s="231">
        <f t="shared" si="6"/>
        <v>0</v>
      </c>
      <c r="J100" s="229">
        <v>0</v>
      </c>
      <c r="K100" s="230"/>
      <c r="L100" s="231">
        <f t="shared" si="7"/>
        <v>0</v>
      </c>
      <c r="M100" s="338"/>
      <c r="N100" s="337"/>
      <c r="O100" s="231">
        <f t="shared" si="8"/>
        <v>0</v>
      </c>
      <c r="P100" s="185"/>
      <c r="R100" s="158"/>
      <c r="S100" s="158"/>
    </row>
    <row r="101" spans="1:19" ht="24" hidden="1" x14ac:dyDescent="0.25">
      <c r="A101" s="169">
        <v>2233</v>
      </c>
      <c r="B101" s="213" t="s">
        <v>335</v>
      </c>
      <c r="C101" s="224">
        <f t="shared" si="4"/>
        <v>0</v>
      </c>
      <c r="D101" s="219">
        <v>0</v>
      </c>
      <c r="E101" s="510"/>
      <c r="F101" s="543">
        <f t="shared" si="5"/>
        <v>0</v>
      </c>
      <c r="G101" s="219"/>
      <c r="H101" s="220"/>
      <c r="I101" s="221">
        <f t="shared" si="6"/>
        <v>0</v>
      </c>
      <c r="J101" s="219">
        <v>0</v>
      </c>
      <c r="K101" s="220"/>
      <c r="L101" s="221">
        <f t="shared" si="7"/>
        <v>0</v>
      </c>
      <c r="M101" s="336"/>
      <c r="N101" s="335"/>
      <c r="O101" s="221">
        <f t="shared" si="8"/>
        <v>0</v>
      </c>
      <c r="P101" s="176"/>
      <c r="R101" s="158"/>
      <c r="S101" s="158"/>
    </row>
    <row r="102" spans="1:19" ht="36" x14ac:dyDescent="0.25">
      <c r="A102" s="178">
        <v>2234</v>
      </c>
      <c r="B102" s="223" t="s">
        <v>336</v>
      </c>
      <c r="C102" s="224">
        <f t="shared" si="4"/>
        <v>50</v>
      </c>
      <c r="D102" s="229">
        <v>50</v>
      </c>
      <c r="E102" s="507"/>
      <c r="F102" s="359">
        <f t="shared" si="5"/>
        <v>50</v>
      </c>
      <c r="G102" s="229"/>
      <c r="H102" s="230"/>
      <c r="I102" s="231">
        <f t="shared" si="6"/>
        <v>0</v>
      </c>
      <c r="J102" s="229">
        <v>0</v>
      </c>
      <c r="K102" s="230"/>
      <c r="L102" s="231">
        <f t="shared" si="7"/>
        <v>0</v>
      </c>
      <c r="M102" s="338"/>
      <c r="N102" s="337"/>
      <c r="O102" s="231">
        <f t="shared" si="8"/>
        <v>0</v>
      </c>
      <c r="P102" s="185"/>
      <c r="R102" s="158"/>
      <c r="S102" s="158"/>
    </row>
    <row r="103" spans="1:19" ht="24" x14ac:dyDescent="0.25">
      <c r="A103" s="178">
        <v>2235</v>
      </c>
      <c r="B103" s="223" t="s">
        <v>337</v>
      </c>
      <c r="C103" s="224">
        <f t="shared" si="4"/>
        <v>70</v>
      </c>
      <c r="D103" s="229">
        <v>70</v>
      </c>
      <c r="E103" s="507"/>
      <c r="F103" s="359">
        <f t="shared" si="5"/>
        <v>70</v>
      </c>
      <c r="G103" s="229"/>
      <c r="H103" s="230"/>
      <c r="I103" s="231">
        <f t="shared" si="6"/>
        <v>0</v>
      </c>
      <c r="J103" s="229">
        <v>0</v>
      </c>
      <c r="K103" s="230"/>
      <c r="L103" s="231">
        <f t="shared" si="7"/>
        <v>0</v>
      </c>
      <c r="M103" s="338"/>
      <c r="N103" s="337"/>
      <c r="O103" s="231">
        <f t="shared" si="8"/>
        <v>0</v>
      </c>
      <c r="P103" s="185"/>
      <c r="R103" s="158"/>
      <c r="S103" s="158"/>
    </row>
    <row r="104" spans="1:19" hidden="1" x14ac:dyDescent="0.25">
      <c r="A104" s="178">
        <v>2236</v>
      </c>
      <c r="B104" s="223" t="s">
        <v>338</v>
      </c>
      <c r="C104" s="224">
        <f t="shared" si="4"/>
        <v>0</v>
      </c>
      <c r="D104" s="229">
        <v>0</v>
      </c>
      <c r="E104" s="507"/>
      <c r="F104" s="544">
        <f t="shared" si="5"/>
        <v>0</v>
      </c>
      <c r="G104" s="229"/>
      <c r="H104" s="230"/>
      <c r="I104" s="231">
        <f t="shared" si="6"/>
        <v>0</v>
      </c>
      <c r="J104" s="229">
        <v>0</v>
      </c>
      <c r="K104" s="230"/>
      <c r="L104" s="231">
        <f t="shared" si="7"/>
        <v>0</v>
      </c>
      <c r="M104" s="338"/>
      <c r="N104" s="337"/>
      <c r="O104" s="231">
        <f t="shared" si="8"/>
        <v>0</v>
      </c>
      <c r="P104" s="185"/>
      <c r="R104" s="158"/>
      <c r="S104" s="158"/>
    </row>
    <row r="105" spans="1:19" ht="24" x14ac:dyDescent="0.25">
      <c r="A105" s="178">
        <v>2239</v>
      </c>
      <c r="B105" s="223" t="s">
        <v>339</v>
      </c>
      <c r="C105" s="224">
        <f t="shared" si="4"/>
        <v>300</v>
      </c>
      <c r="D105" s="229">
        <v>300</v>
      </c>
      <c r="E105" s="507"/>
      <c r="F105" s="359">
        <f t="shared" si="5"/>
        <v>300</v>
      </c>
      <c r="G105" s="229"/>
      <c r="H105" s="230"/>
      <c r="I105" s="231">
        <f t="shared" si="6"/>
        <v>0</v>
      </c>
      <c r="J105" s="229">
        <v>0</v>
      </c>
      <c r="K105" s="230"/>
      <c r="L105" s="231">
        <f t="shared" si="7"/>
        <v>0</v>
      </c>
      <c r="M105" s="338"/>
      <c r="N105" s="337"/>
      <c r="O105" s="231">
        <f t="shared" si="8"/>
        <v>0</v>
      </c>
      <c r="P105" s="185"/>
      <c r="R105" s="158"/>
      <c r="S105" s="158"/>
    </row>
    <row r="106" spans="1:19" ht="36" x14ac:dyDescent="0.25">
      <c r="A106" s="339">
        <v>2240</v>
      </c>
      <c r="B106" s="223" t="s">
        <v>340</v>
      </c>
      <c r="C106" s="224">
        <f t="shared" si="4"/>
        <v>34323</v>
      </c>
      <c r="D106" s="340">
        <f>SUM(D107:D114)</f>
        <v>25596</v>
      </c>
      <c r="E106" s="390">
        <f>SUM(E107:E114)</f>
        <v>0</v>
      </c>
      <c r="F106" s="359">
        <f t="shared" si="5"/>
        <v>25596</v>
      </c>
      <c r="G106" s="340">
        <f>SUM(G107:G114)</f>
        <v>0</v>
      </c>
      <c r="H106" s="342">
        <f>SUM(H107:H114)</f>
        <v>0</v>
      </c>
      <c r="I106" s="231">
        <f t="shared" si="6"/>
        <v>0</v>
      </c>
      <c r="J106" s="340">
        <f>SUM(J107:J114)</f>
        <v>8727</v>
      </c>
      <c r="K106" s="342">
        <f>SUM(K107:K114)</f>
        <v>0</v>
      </c>
      <c r="L106" s="231">
        <f t="shared" si="7"/>
        <v>8727</v>
      </c>
      <c r="M106" s="343">
        <f>SUM(M107:M114)</f>
        <v>0</v>
      </c>
      <c r="N106" s="341">
        <f>SUM(N107:N114)</f>
        <v>0</v>
      </c>
      <c r="O106" s="231">
        <f t="shared" si="8"/>
        <v>0</v>
      </c>
      <c r="P106" s="185"/>
      <c r="R106" s="158"/>
      <c r="S106" s="158"/>
    </row>
    <row r="107" spans="1:19" hidden="1" x14ac:dyDescent="0.25">
      <c r="A107" s="178">
        <v>2241</v>
      </c>
      <c r="B107" s="223" t="s">
        <v>341</v>
      </c>
      <c r="C107" s="224">
        <f t="shared" si="4"/>
        <v>0</v>
      </c>
      <c r="D107" s="229">
        <v>0</v>
      </c>
      <c r="E107" s="507"/>
      <c r="F107" s="544">
        <f t="shared" si="5"/>
        <v>0</v>
      </c>
      <c r="G107" s="229"/>
      <c r="H107" s="230"/>
      <c r="I107" s="231">
        <f t="shared" si="6"/>
        <v>0</v>
      </c>
      <c r="J107" s="229">
        <v>0</v>
      </c>
      <c r="K107" s="230"/>
      <c r="L107" s="231">
        <f t="shared" si="7"/>
        <v>0</v>
      </c>
      <c r="M107" s="338"/>
      <c r="N107" s="337"/>
      <c r="O107" s="231">
        <f t="shared" si="8"/>
        <v>0</v>
      </c>
      <c r="P107" s="185"/>
      <c r="R107" s="158"/>
      <c r="S107" s="158"/>
    </row>
    <row r="108" spans="1:19" ht="24" x14ac:dyDescent="0.25">
      <c r="A108" s="178">
        <v>2242</v>
      </c>
      <c r="B108" s="223" t="s">
        <v>342</v>
      </c>
      <c r="C108" s="224">
        <f t="shared" si="4"/>
        <v>10345</v>
      </c>
      <c r="D108" s="229">
        <f>7940+2405</f>
        <v>10345</v>
      </c>
      <c r="E108" s="507"/>
      <c r="F108" s="359">
        <f t="shared" si="5"/>
        <v>10345</v>
      </c>
      <c r="G108" s="229"/>
      <c r="H108" s="230"/>
      <c r="I108" s="231">
        <f t="shared" si="6"/>
        <v>0</v>
      </c>
      <c r="J108" s="229">
        <v>0</v>
      </c>
      <c r="K108" s="230"/>
      <c r="L108" s="231">
        <f t="shared" si="7"/>
        <v>0</v>
      </c>
      <c r="M108" s="338"/>
      <c r="N108" s="337"/>
      <c r="O108" s="231">
        <f t="shared" si="8"/>
        <v>0</v>
      </c>
      <c r="P108" s="185"/>
      <c r="R108" s="158"/>
      <c r="S108" s="158"/>
    </row>
    <row r="109" spans="1:19" ht="24" x14ac:dyDescent="0.25">
      <c r="A109" s="178">
        <v>2243</v>
      </c>
      <c r="B109" s="223" t="s">
        <v>343</v>
      </c>
      <c r="C109" s="224">
        <f t="shared" si="4"/>
        <v>6265</v>
      </c>
      <c r="D109" s="229">
        <f>6000-735</f>
        <v>5265</v>
      </c>
      <c r="E109" s="507"/>
      <c r="F109" s="359">
        <f t="shared" si="5"/>
        <v>5265</v>
      </c>
      <c r="G109" s="229"/>
      <c r="H109" s="230"/>
      <c r="I109" s="231">
        <f t="shared" si="6"/>
        <v>0</v>
      </c>
      <c r="J109" s="229">
        <v>1000</v>
      </c>
      <c r="K109" s="230"/>
      <c r="L109" s="231">
        <f t="shared" si="7"/>
        <v>1000</v>
      </c>
      <c r="M109" s="338"/>
      <c r="N109" s="337"/>
      <c r="O109" s="231">
        <f t="shared" si="8"/>
        <v>0</v>
      </c>
      <c r="P109" s="185"/>
      <c r="R109" s="158"/>
      <c r="S109" s="158"/>
    </row>
    <row r="110" spans="1:19" x14ac:dyDescent="0.25">
      <c r="A110" s="178">
        <v>2244</v>
      </c>
      <c r="B110" s="223" t="s">
        <v>344</v>
      </c>
      <c r="C110" s="224">
        <f t="shared" si="4"/>
        <v>13363</v>
      </c>
      <c r="D110" s="229">
        <f>5936-300</f>
        <v>5636</v>
      </c>
      <c r="E110" s="507"/>
      <c r="F110" s="359">
        <f t="shared" si="5"/>
        <v>5636</v>
      </c>
      <c r="G110" s="229"/>
      <c r="H110" s="230"/>
      <c r="I110" s="231">
        <f t="shared" si="6"/>
        <v>0</v>
      </c>
      <c r="J110" s="229">
        <v>7727</v>
      </c>
      <c r="K110" s="230"/>
      <c r="L110" s="231">
        <f t="shared" si="7"/>
        <v>7727</v>
      </c>
      <c r="M110" s="338"/>
      <c r="N110" s="337"/>
      <c r="O110" s="231">
        <f t="shared" si="8"/>
        <v>0</v>
      </c>
      <c r="P110" s="185"/>
      <c r="R110" s="158"/>
      <c r="S110" s="158"/>
    </row>
    <row r="111" spans="1:19" ht="24" hidden="1" x14ac:dyDescent="0.25">
      <c r="A111" s="178">
        <v>2246</v>
      </c>
      <c r="B111" s="223" t="s">
        <v>345</v>
      </c>
      <c r="C111" s="224">
        <f t="shared" si="4"/>
        <v>0</v>
      </c>
      <c r="D111" s="229">
        <v>0</v>
      </c>
      <c r="E111" s="507"/>
      <c r="F111" s="544">
        <f t="shared" si="5"/>
        <v>0</v>
      </c>
      <c r="G111" s="229"/>
      <c r="H111" s="230"/>
      <c r="I111" s="231">
        <f t="shared" si="6"/>
        <v>0</v>
      </c>
      <c r="J111" s="229">
        <v>0</v>
      </c>
      <c r="K111" s="230"/>
      <c r="L111" s="231">
        <f t="shared" si="7"/>
        <v>0</v>
      </c>
      <c r="M111" s="338"/>
      <c r="N111" s="337"/>
      <c r="O111" s="231">
        <f t="shared" si="8"/>
        <v>0</v>
      </c>
      <c r="P111" s="185"/>
      <c r="R111" s="158"/>
      <c r="S111" s="158"/>
    </row>
    <row r="112" spans="1:19" ht="12" customHeight="1" x14ac:dyDescent="0.25">
      <c r="A112" s="178">
        <v>2247</v>
      </c>
      <c r="B112" s="223" t="s">
        <v>346</v>
      </c>
      <c r="C112" s="224">
        <f t="shared" si="4"/>
        <v>4300</v>
      </c>
      <c r="D112" s="229">
        <f>4000+300</f>
        <v>4300</v>
      </c>
      <c r="E112" s="507"/>
      <c r="F112" s="359">
        <f t="shared" si="5"/>
        <v>4300</v>
      </c>
      <c r="G112" s="229"/>
      <c r="H112" s="230"/>
      <c r="I112" s="231">
        <f t="shared" si="6"/>
        <v>0</v>
      </c>
      <c r="J112" s="229">
        <v>0</v>
      </c>
      <c r="K112" s="230"/>
      <c r="L112" s="231">
        <f t="shared" si="7"/>
        <v>0</v>
      </c>
      <c r="M112" s="338"/>
      <c r="N112" s="337"/>
      <c r="O112" s="231">
        <f t="shared" si="8"/>
        <v>0</v>
      </c>
      <c r="P112" s="713"/>
      <c r="R112" s="158"/>
      <c r="S112" s="158"/>
    </row>
    <row r="113" spans="1:19" ht="24" hidden="1" x14ac:dyDescent="0.25">
      <c r="A113" s="178">
        <v>2248</v>
      </c>
      <c r="B113" s="223" t="s">
        <v>347</v>
      </c>
      <c r="C113" s="224">
        <f t="shared" si="4"/>
        <v>0</v>
      </c>
      <c r="D113" s="229">
        <v>0</v>
      </c>
      <c r="E113" s="507"/>
      <c r="F113" s="544">
        <f t="shared" si="5"/>
        <v>0</v>
      </c>
      <c r="G113" s="229"/>
      <c r="H113" s="230"/>
      <c r="I113" s="231">
        <f t="shared" si="6"/>
        <v>0</v>
      </c>
      <c r="J113" s="229">
        <v>0</v>
      </c>
      <c r="K113" s="230"/>
      <c r="L113" s="231">
        <f t="shared" si="7"/>
        <v>0</v>
      </c>
      <c r="M113" s="338"/>
      <c r="N113" s="337"/>
      <c r="O113" s="231">
        <f t="shared" si="8"/>
        <v>0</v>
      </c>
      <c r="P113" s="185"/>
      <c r="R113" s="158"/>
      <c r="S113" s="158"/>
    </row>
    <row r="114" spans="1:19" ht="24" x14ac:dyDescent="0.25">
      <c r="A114" s="178">
        <v>2249</v>
      </c>
      <c r="B114" s="223" t="s">
        <v>348</v>
      </c>
      <c r="C114" s="224">
        <f t="shared" si="4"/>
        <v>50</v>
      </c>
      <c r="D114" s="229">
        <v>50</v>
      </c>
      <c r="E114" s="507"/>
      <c r="F114" s="359">
        <f t="shared" si="5"/>
        <v>50</v>
      </c>
      <c r="G114" s="229"/>
      <c r="H114" s="230"/>
      <c r="I114" s="231">
        <f t="shared" si="6"/>
        <v>0</v>
      </c>
      <c r="J114" s="229">
        <v>0</v>
      </c>
      <c r="K114" s="230"/>
      <c r="L114" s="231">
        <f t="shared" si="7"/>
        <v>0</v>
      </c>
      <c r="M114" s="338"/>
      <c r="N114" s="337"/>
      <c r="O114" s="231">
        <f t="shared" si="8"/>
        <v>0</v>
      </c>
      <c r="P114" s="185"/>
      <c r="R114" s="158"/>
      <c r="S114" s="158"/>
    </row>
    <row r="115" spans="1:19" hidden="1" x14ac:dyDescent="0.25">
      <c r="A115" s="339">
        <v>2250</v>
      </c>
      <c r="B115" s="223" t="s">
        <v>349</v>
      </c>
      <c r="C115" s="224">
        <f t="shared" si="4"/>
        <v>0</v>
      </c>
      <c r="D115" s="340">
        <f>SUM(D116:D118)</f>
        <v>0</v>
      </c>
      <c r="E115" s="390">
        <f>SUM(E116:E118)</f>
        <v>0</v>
      </c>
      <c r="F115" s="544">
        <f t="shared" si="5"/>
        <v>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c r="R115" s="158"/>
      <c r="S115" s="158"/>
    </row>
    <row r="116" spans="1:19" hidden="1" x14ac:dyDescent="0.25">
      <c r="A116" s="178">
        <v>2251</v>
      </c>
      <c r="B116" s="223" t="s">
        <v>350</v>
      </c>
      <c r="C116" s="224">
        <f t="shared" si="4"/>
        <v>0</v>
      </c>
      <c r="D116" s="229">
        <v>0</v>
      </c>
      <c r="E116" s="507"/>
      <c r="F116" s="544">
        <f t="shared" si="5"/>
        <v>0</v>
      </c>
      <c r="G116" s="229"/>
      <c r="H116" s="230"/>
      <c r="I116" s="231">
        <f t="shared" si="6"/>
        <v>0</v>
      </c>
      <c r="J116" s="229">
        <v>0</v>
      </c>
      <c r="K116" s="230"/>
      <c r="L116" s="231">
        <f t="shared" si="7"/>
        <v>0</v>
      </c>
      <c r="M116" s="338"/>
      <c r="N116" s="337"/>
      <c r="O116" s="231">
        <f t="shared" si="8"/>
        <v>0</v>
      </c>
      <c r="P116" s="185"/>
      <c r="R116" s="158"/>
      <c r="S116" s="158"/>
    </row>
    <row r="117" spans="1:19" ht="24" hidden="1" x14ac:dyDescent="0.25">
      <c r="A117" s="178">
        <v>2252</v>
      </c>
      <c r="B117" s="223" t="s">
        <v>351</v>
      </c>
      <c r="C117" s="224">
        <f t="shared" ref="C117:C181" si="9">F117+I117+L117+O117</f>
        <v>0</v>
      </c>
      <c r="D117" s="229">
        <v>0</v>
      </c>
      <c r="E117" s="507"/>
      <c r="F117" s="544">
        <f t="shared" si="5"/>
        <v>0</v>
      </c>
      <c r="G117" s="229"/>
      <c r="H117" s="230"/>
      <c r="I117" s="231">
        <f t="shared" si="6"/>
        <v>0</v>
      </c>
      <c r="J117" s="229">
        <v>0</v>
      </c>
      <c r="K117" s="230"/>
      <c r="L117" s="231">
        <f t="shared" si="7"/>
        <v>0</v>
      </c>
      <c r="M117" s="338"/>
      <c r="N117" s="337"/>
      <c r="O117" s="231">
        <f t="shared" si="8"/>
        <v>0</v>
      </c>
      <c r="P117" s="185"/>
      <c r="R117" s="158"/>
      <c r="S117" s="158"/>
    </row>
    <row r="118" spans="1:19" ht="24" hidden="1" x14ac:dyDescent="0.25">
      <c r="A118" s="178">
        <v>2259</v>
      </c>
      <c r="B118" s="223" t="s">
        <v>352</v>
      </c>
      <c r="C118" s="224">
        <f t="shared" si="9"/>
        <v>0</v>
      </c>
      <c r="D118" s="229">
        <v>0</v>
      </c>
      <c r="E118" s="507"/>
      <c r="F118" s="544">
        <f t="shared" ref="F118:F182" si="10">D118+E118</f>
        <v>0</v>
      </c>
      <c r="G118" s="229"/>
      <c r="H118" s="230"/>
      <c r="I118" s="231">
        <f t="shared" ref="I118:I182" si="11">G118+H118</f>
        <v>0</v>
      </c>
      <c r="J118" s="229">
        <v>0</v>
      </c>
      <c r="K118" s="230"/>
      <c r="L118" s="231">
        <f t="shared" ref="L118:L182" si="12">J118+K118</f>
        <v>0</v>
      </c>
      <c r="M118" s="338"/>
      <c r="N118" s="337"/>
      <c r="O118" s="231">
        <f t="shared" ref="O118:O182" si="13">M118+N118</f>
        <v>0</v>
      </c>
      <c r="P118" s="185"/>
      <c r="R118" s="158"/>
      <c r="S118" s="158"/>
    </row>
    <row r="119" spans="1:19" x14ac:dyDescent="0.25">
      <c r="A119" s="339">
        <v>2260</v>
      </c>
      <c r="B119" s="223" t="s">
        <v>353</v>
      </c>
      <c r="C119" s="224">
        <f t="shared" si="9"/>
        <v>100</v>
      </c>
      <c r="D119" s="340">
        <f>SUM(D120:D124)</f>
        <v>0</v>
      </c>
      <c r="E119" s="390">
        <f>SUM(E120:E124)</f>
        <v>0</v>
      </c>
      <c r="F119" s="359">
        <f t="shared" si="10"/>
        <v>0</v>
      </c>
      <c r="G119" s="340">
        <f>SUM(G120:G124)</f>
        <v>0</v>
      </c>
      <c r="H119" s="342">
        <f>SUM(H120:H124)</f>
        <v>0</v>
      </c>
      <c r="I119" s="231">
        <f t="shared" si="11"/>
        <v>0</v>
      </c>
      <c r="J119" s="340">
        <f>SUM(J120:J124)</f>
        <v>100</v>
      </c>
      <c r="K119" s="342">
        <f>SUM(K120:K124)</f>
        <v>0</v>
      </c>
      <c r="L119" s="231">
        <f t="shared" si="12"/>
        <v>100</v>
      </c>
      <c r="M119" s="343">
        <f>SUM(M120:M124)</f>
        <v>0</v>
      </c>
      <c r="N119" s="341">
        <f>SUM(N120:N124)</f>
        <v>0</v>
      </c>
      <c r="O119" s="231">
        <f t="shared" si="13"/>
        <v>0</v>
      </c>
      <c r="P119" s="185"/>
      <c r="R119" s="158"/>
      <c r="S119" s="158"/>
    </row>
    <row r="120" spans="1:19" hidden="1" x14ac:dyDescent="0.25">
      <c r="A120" s="178">
        <v>2261</v>
      </c>
      <c r="B120" s="223" t="s">
        <v>354</v>
      </c>
      <c r="C120" s="224">
        <f t="shared" si="9"/>
        <v>0</v>
      </c>
      <c r="D120" s="229">
        <v>0</v>
      </c>
      <c r="E120" s="507"/>
      <c r="F120" s="544">
        <f t="shared" si="10"/>
        <v>0</v>
      </c>
      <c r="G120" s="229"/>
      <c r="H120" s="230"/>
      <c r="I120" s="231">
        <f t="shared" si="11"/>
        <v>0</v>
      </c>
      <c r="J120" s="229">
        <v>0</v>
      </c>
      <c r="K120" s="230"/>
      <c r="L120" s="231">
        <f t="shared" si="12"/>
        <v>0</v>
      </c>
      <c r="M120" s="338"/>
      <c r="N120" s="337"/>
      <c r="O120" s="231">
        <f t="shared" si="13"/>
        <v>0</v>
      </c>
      <c r="P120" s="185"/>
      <c r="R120" s="158"/>
      <c r="S120" s="158"/>
    </row>
    <row r="121" spans="1:19" hidden="1" x14ac:dyDescent="0.25">
      <c r="A121" s="178">
        <v>2262</v>
      </c>
      <c r="B121" s="223" t="s">
        <v>355</v>
      </c>
      <c r="C121" s="224">
        <f t="shared" si="9"/>
        <v>0</v>
      </c>
      <c r="D121" s="229">
        <v>0</v>
      </c>
      <c r="E121" s="507"/>
      <c r="F121" s="544">
        <f t="shared" si="10"/>
        <v>0</v>
      </c>
      <c r="G121" s="229"/>
      <c r="H121" s="230"/>
      <c r="I121" s="231">
        <f t="shared" si="11"/>
        <v>0</v>
      </c>
      <c r="J121" s="229">
        <v>0</v>
      </c>
      <c r="K121" s="230"/>
      <c r="L121" s="231">
        <f t="shared" si="12"/>
        <v>0</v>
      </c>
      <c r="M121" s="338"/>
      <c r="N121" s="337"/>
      <c r="O121" s="231">
        <f t="shared" si="13"/>
        <v>0</v>
      </c>
      <c r="P121" s="185"/>
      <c r="R121" s="158"/>
      <c r="S121" s="158"/>
    </row>
    <row r="122" spans="1:19" hidden="1" x14ac:dyDescent="0.25">
      <c r="A122" s="178">
        <v>2263</v>
      </c>
      <c r="B122" s="223" t="s">
        <v>356</v>
      </c>
      <c r="C122" s="224">
        <f t="shared" si="9"/>
        <v>0</v>
      </c>
      <c r="D122" s="229">
        <v>0</v>
      </c>
      <c r="E122" s="507"/>
      <c r="F122" s="544">
        <f t="shared" si="10"/>
        <v>0</v>
      </c>
      <c r="G122" s="229"/>
      <c r="H122" s="230"/>
      <c r="I122" s="231">
        <f t="shared" si="11"/>
        <v>0</v>
      </c>
      <c r="J122" s="229">
        <v>0</v>
      </c>
      <c r="K122" s="230"/>
      <c r="L122" s="231">
        <f t="shared" si="12"/>
        <v>0</v>
      </c>
      <c r="M122" s="338"/>
      <c r="N122" s="337"/>
      <c r="O122" s="231">
        <f t="shared" si="13"/>
        <v>0</v>
      </c>
      <c r="P122" s="185"/>
      <c r="R122" s="158"/>
      <c r="S122" s="158"/>
    </row>
    <row r="123" spans="1:19" ht="24" hidden="1" x14ac:dyDescent="0.25">
      <c r="A123" s="178">
        <v>2264</v>
      </c>
      <c r="B123" s="223" t="s">
        <v>357</v>
      </c>
      <c r="C123" s="224">
        <f t="shared" si="9"/>
        <v>0</v>
      </c>
      <c r="D123" s="229">
        <v>0</v>
      </c>
      <c r="E123" s="507"/>
      <c r="F123" s="544">
        <f t="shared" si="10"/>
        <v>0</v>
      </c>
      <c r="G123" s="229"/>
      <c r="H123" s="230"/>
      <c r="I123" s="231">
        <f t="shared" si="11"/>
        <v>0</v>
      </c>
      <c r="J123" s="229">
        <v>0</v>
      </c>
      <c r="K123" s="230"/>
      <c r="L123" s="231">
        <f t="shared" si="12"/>
        <v>0</v>
      </c>
      <c r="M123" s="338"/>
      <c r="N123" s="337"/>
      <c r="O123" s="231">
        <f t="shared" si="13"/>
        <v>0</v>
      </c>
      <c r="P123" s="185"/>
      <c r="R123" s="158"/>
      <c r="S123" s="158"/>
    </row>
    <row r="124" spans="1:19" x14ac:dyDescent="0.25">
      <c r="A124" s="178">
        <v>2269</v>
      </c>
      <c r="B124" s="223" t="s">
        <v>358</v>
      </c>
      <c r="C124" s="224">
        <f t="shared" si="9"/>
        <v>100</v>
      </c>
      <c r="D124" s="229">
        <v>0</v>
      </c>
      <c r="E124" s="507"/>
      <c r="F124" s="359">
        <f t="shared" si="10"/>
        <v>0</v>
      </c>
      <c r="G124" s="229"/>
      <c r="H124" s="230"/>
      <c r="I124" s="231">
        <f t="shared" si="11"/>
        <v>0</v>
      </c>
      <c r="J124" s="229">
        <v>100</v>
      </c>
      <c r="K124" s="230"/>
      <c r="L124" s="231">
        <f t="shared" si="12"/>
        <v>100</v>
      </c>
      <c r="M124" s="338"/>
      <c r="N124" s="337"/>
      <c r="O124" s="231">
        <f t="shared" si="13"/>
        <v>0</v>
      </c>
      <c r="P124" s="185"/>
      <c r="R124" s="158"/>
      <c r="S124" s="158"/>
    </row>
    <row r="125" spans="1:19" x14ac:dyDescent="0.25">
      <c r="A125" s="339">
        <v>2270</v>
      </c>
      <c r="B125" s="223" t="s">
        <v>359</v>
      </c>
      <c r="C125" s="224">
        <f t="shared" si="9"/>
        <v>3500</v>
      </c>
      <c r="D125" s="340">
        <f>SUM(D126:D130)</f>
        <v>3500</v>
      </c>
      <c r="E125" s="390">
        <f>SUM(E126:E130)</f>
        <v>0</v>
      </c>
      <c r="F125" s="359">
        <f t="shared" si="10"/>
        <v>3500</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c r="R125" s="158"/>
      <c r="S125" s="158"/>
    </row>
    <row r="126" spans="1:19" hidden="1" x14ac:dyDescent="0.25">
      <c r="A126" s="178">
        <v>2272</v>
      </c>
      <c r="B126" s="117" t="s">
        <v>360</v>
      </c>
      <c r="C126" s="224">
        <f t="shared" si="9"/>
        <v>0</v>
      </c>
      <c r="D126" s="229">
        <v>0</v>
      </c>
      <c r="E126" s="507"/>
      <c r="F126" s="544">
        <f t="shared" si="10"/>
        <v>0</v>
      </c>
      <c r="G126" s="229"/>
      <c r="H126" s="230"/>
      <c r="I126" s="231">
        <f t="shared" si="11"/>
        <v>0</v>
      </c>
      <c r="J126" s="229">
        <v>0</v>
      </c>
      <c r="K126" s="230"/>
      <c r="L126" s="231">
        <f t="shared" si="12"/>
        <v>0</v>
      </c>
      <c r="M126" s="338"/>
      <c r="N126" s="337"/>
      <c r="O126" s="231">
        <f t="shared" si="13"/>
        <v>0</v>
      </c>
      <c r="P126" s="185"/>
      <c r="R126" s="158"/>
      <c r="S126" s="158"/>
    </row>
    <row r="127" spans="1:19" ht="24" hidden="1" x14ac:dyDescent="0.25">
      <c r="A127" s="178">
        <v>2275</v>
      </c>
      <c r="B127" s="223" t="s">
        <v>361</v>
      </c>
      <c r="C127" s="224">
        <f t="shared" si="9"/>
        <v>0</v>
      </c>
      <c r="D127" s="229">
        <v>0</v>
      </c>
      <c r="E127" s="507"/>
      <c r="F127" s="544">
        <f t="shared" si="10"/>
        <v>0</v>
      </c>
      <c r="G127" s="229"/>
      <c r="H127" s="230"/>
      <c r="I127" s="231">
        <f t="shared" si="11"/>
        <v>0</v>
      </c>
      <c r="J127" s="229">
        <v>0</v>
      </c>
      <c r="K127" s="230"/>
      <c r="L127" s="231">
        <f t="shared" si="12"/>
        <v>0</v>
      </c>
      <c r="M127" s="338"/>
      <c r="N127" s="337"/>
      <c r="O127" s="231">
        <f t="shared" si="13"/>
        <v>0</v>
      </c>
      <c r="P127" s="185"/>
      <c r="R127" s="158"/>
      <c r="S127" s="158"/>
    </row>
    <row r="128" spans="1:19" ht="36" hidden="1" x14ac:dyDescent="0.25">
      <c r="A128" s="178">
        <v>2276</v>
      </c>
      <c r="B128" s="223" t="s">
        <v>362</v>
      </c>
      <c r="C128" s="224">
        <f t="shared" si="9"/>
        <v>0</v>
      </c>
      <c r="D128" s="229">
        <v>0</v>
      </c>
      <c r="E128" s="507"/>
      <c r="F128" s="544">
        <f t="shared" si="10"/>
        <v>0</v>
      </c>
      <c r="G128" s="229"/>
      <c r="H128" s="230"/>
      <c r="I128" s="231">
        <f t="shared" si="11"/>
        <v>0</v>
      </c>
      <c r="J128" s="229">
        <v>0</v>
      </c>
      <c r="K128" s="230"/>
      <c r="L128" s="231">
        <f t="shared" si="12"/>
        <v>0</v>
      </c>
      <c r="M128" s="338"/>
      <c r="N128" s="337"/>
      <c r="O128" s="231">
        <f t="shared" si="13"/>
        <v>0</v>
      </c>
      <c r="P128" s="185"/>
      <c r="R128" s="158"/>
      <c r="S128" s="158"/>
    </row>
    <row r="129" spans="1:19" ht="24" hidden="1" x14ac:dyDescent="0.25">
      <c r="A129" s="178">
        <v>2278</v>
      </c>
      <c r="B129" s="223" t="s">
        <v>363</v>
      </c>
      <c r="C129" s="224">
        <f t="shared" si="9"/>
        <v>0</v>
      </c>
      <c r="D129" s="229">
        <v>0</v>
      </c>
      <c r="E129" s="507"/>
      <c r="F129" s="544">
        <f t="shared" si="10"/>
        <v>0</v>
      </c>
      <c r="G129" s="229"/>
      <c r="H129" s="230"/>
      <c r="I129" s="231">
        <f t="shared" si="11"/>
        <v>0</v>
      </c>
      <c r="J129" s="229">
        <v>0</v>
      </c>
      <c r="K129" s="230"/>
      <c r="L129" s="231">
        <f t="shared" si="12"/>
        <v>0</v>
      </c>
      <c r="M129" s="338"/>
      <c r="N129" s="337"/>
      <c r="O129" s="231">
        <f t="shared" si="13"/>
        <v>0</v>
      </c>
      <c r="P129" s="185"/>
      <c r="R129" s="158"/>
      <c r="S129" s="158"/>
    </row>
    <row r="130" spans="1:19" ht="24" x14ac:dyDescent="0.25">
      <c r="A130" s="178">
        <v>2279</v>
      </c>
      <c r="B130" s="223" t="s">
        <v>364</v>
      </c>
      <c r="C130" s="224">
        <f t="shared" si="9"/>
        <v>3500</v>
      </c>
      <c r="D130" s="229">
        <v>3500</v>
      </c>
      <c r="E130" s="507"/>
      <c r="F130" s="359">
        <f t="shared" si="10"/>
        <v>3500</v>
      </c>
      <c r="G130" s="229"/>
      <c r="H130" s="230"/>
      <c r="I130" s="231">
        <f t="shared" si="11"/>
        <v>0</v>
      </c>
      <c r="J130" s="229">
        <v>0</v>
      </c>
      <c r="K130" s="230"/>
      <c r="L130" s="231">
        <f t="shared" si="12"/>
        <v>0</v>
      </c>
      <c r="M130" s="338"/>
      <c r="N130" s="337"/>
      <c r="O130" s="231">
        <f t="shared" si="13"/>
        <v>0</v>
      </c>
      <c r="P130" s="185"/>
      <c r="R130" s="158"/>
      <c r="S130" s="158"/>
    </row>
    <row r="131" spans="1:19" ht="24" hidden="1" x14ac:dyDescent="0.25">
      <c r="A131" s="595">
        <v>2280</v>
      </c>
      <c r="B131" s="213" t="s">
        <v>365</v>
      </c>
      <c r="C131" s="224">
        <f t="shared" si="9"/>
        <v>0</v>
      </c>
      <c r="D131" s="350">
        <f>SUM(D132)</f>
        <v>0</v>
      </c>
      <c r="E131" s="389">
        <f t="shared" ref="E131:N131" si="14">SUM(E132)</f>
        <v>0</v>
      </c>
      <c r="F131" s="543">
        <f t="shared" si="10"/>
        <v>0</v>
      </c>
      <c r="G131" s="350">
        <f t="shared" ref="G131" si="15">SUM(G132)</f>
        <v>0</v>
      </c>
      <c r="H131" s="352">
        <f t="shared" si="14"/>
        <v>0</v>
      </c>
      <c r="I131" s="221">
        <f t="shared" si="11"/>
        <v>0</v>
      </c>
      <c r="J131" s="350">
        <f>SUM(J132)</f>
        <v>0</v>
      </c>
      <c r="K131" s="352">
        <f t="shared" si="14"/>
        <v>0</v>
      </c>
      <c r="L131" s="221">
        <f t="shared" si="12"/>
        <v>0</v>
      </c>
      <c r="M131" s="343">
        <f t="shared" si="14"/>
        <v>0</v>
      </c>
      <c r="N131" s="341">
        <f t="shared" si="14"/>
        <v>0</v>
      </c>
      <c r="O131" s="231">
        <f t="shared" si="13"/>
        <v>0</v>
      </c>
      <c r="P131" s="185"/>
      <c r="R131" s="158"/>
      <c r="S131" s="158"/>
    </row>
    <row r="132" spans="1:19" ht="24" hidden="1" x14ac:dyDescent="0.25">
      <c r="A132" s="178">
        <v>2283</v>
      </c>
      <c r="B132" s="223" t="s">
        <v>366</v>
      </c>
      <c r="C132" s="224">
        <f t="shared" si="9"/>
        <v>0</v>
      </c>
      <c r="D132" s="229">
        <v>0</v>
      </c>
      <c r="E132" s="507"/>
      <c r="F132" s="544">
        <f t="shared" si="10"/>
        <v>0</v>
      </c>
      <c r="G132" s="229"/>
      <c r="H132" s="230"/>
      <c r="I132" s="231">
        <f t="shared" si="11"/>
        <v>0</v>
      </c>
      <c r="J132" s="229">
        <v>0</v>
      </c>
      <c r="K132" s="230"/>
      <c r="L132" s="231">
        <f t="shared" si="12"/>
        <v>0</v>
      </c>
      <c r="M132" s="338"/>
      <c r="N132" s="337"/>
      <c r="O132" s="231">
        <f t="shared" si="13"/>
        <v>0</v>
      </c>
      <c r="P132" s="185"/>
      <c r="R132" s="158"/>
      <c r="S132" s="158"/>
    </row>
    <row r="133" spans="1:19" ht="36" x14ac:dyDescent="0.25">
      <c r="A133" s="198">
        <v>2300</v>
      </c>
      <c r="B133" s="323" t="s">
        <v>367</v>
      </c>
      <c r="C133" s="199">
        <f t="shared" si="9"/>
        <v>120074</v>
      </c>
      <c r="D133" s="209">
        <f>SUM(D134,D139,D143,D144,D147,D154,D162,D163,D166)</f>
        <v>62586</v>
      </c>
      <c r="E133" s="505">
        <f>SUM(E134,E139,E143,E144,E147,E154,E162,E163,E166)</f>
        <v>0</v>
      </c>
      <c r="F133" s="459">
        <f t="shared" si="10"/>
        <v>62586</v>
      </c>
      <c r="G133" s="209">
        <f>SUM(G134,G139,G143,G144,G147,G154,G162,G163,G166)</f>
        <v>0</v>
      </c>
      <c r="H133" s="210">
        <f>SUM(H134,H139,H143,H144,H147,H154,H162,H163,H166)</f>
        <v>0</v>
      </c>
      <c r="I133" s="211">
        <f t="shared" si="11"/>
        <v>0</v>
      </c>
      <c r="J133" s="209">
        <f>SUM(J134,J139,J143,J144,J147,J154,J162,J163,J166)</f>
        <v>57488</v>
      </c>
      <c r="K133" s="210">
        <f>SUM(K134,K139,K143,K144,K147,K154,K162,K163,K166)</f>
        <v>0</v>
      </c>
      <c r="L133" s="211">
        <f t="shared" si="12"/>
        <v>57488</v>
      </c>
      <c r="M133" s="348">
        <f>SUM(M134,M139,M143,M144,M147,M154,M162,M163,M166)</f>
        <v>0</v>
      </c>
      <c r="N133" s="324">
        <f>SUM(N134,N139,N143,N144,N147,N154,N162,N163,N166)</f>
        <v>0</v>
      </c>
      <c r="O133" s="211">
        <f t="shared" si="13"/>
        <v>0</v>
      </c>
      <c r="P133" s="208"/>
      <c r="R133" s="158"/>
      <c r="S133" s="158"/>
    </row>
    <row r="134" spans="1:19" ht="24" x14ac:dyDescent="0.25">
      <c r="A134" s="595">
        <v>2310</v>
      </c>
      <c r="B134" s="213" t="s">
        <v>368</v>
      </c>
      <c r="C134" s="214">
        <f t="shared" si="9"/>
        <v>35575</v>
      </c>
      <c r="D134" s="360">
        <f>SUM(D135:D138)</f>
        <v>13481</v>
      </c>
      <c r="E134" s="353">
        <f>SUM(E135:E138)</f>
        <v>0</v>
      </c>
      <c r="F134" s="466">
        <f t="shared" si="10"/>
        <v>13481</v>
      </c>
      <c r="G134" s="350">
        <f>SUM(G135:G138)</f>
        <v>0</v>
      </c>
      <c r="H134" s="352">
        <f>SUM(H135:H138)</f>
        <v>0</v>
      </c>
      <c r="I134" s="221">
        <f t="shared" si="11"/>
        <v>0</v>
      </c>
      <c r="J134" s="350">
        <f>SUM(J135:J138)</f>
        <v>22094</v>
      </c>
      <c r="K134" s="352">
        <f>SUM(K135:K138)</f>
        <v>0</v>
      </c>
      <c r="L134" s="221">
        <f t="shared" si="12"/>
        <v>22094</v>
      </c>
      <c r="M134" s="353">
        <f>SUM(M135:M138)</f>
        <v>0</v>
      </c>
      <c r="N134" s="351">
        <f>SUM(N135:N138)</f>
        <v>0</v>
      </c>
      <c r="O134" s="221">
        <f t="shared" si="13"/>
        <v>0</v>
      </c>
      <c r="P134" s="176"/>
      <c r="R134" s="158"/>
      <c r="S134" s="158"/>
    </row>
    <row r="135" spans="1:19" x14ac:dyDescent="0.25">
      <c r="A135" s="178">
        <v>2311</v>
      </c>
      <c r="B135" s="223" t="s">
        <v>369</v>
      </c>
      <c r="C135" s="224">
        <f t="shared" si="9"/>
        <v>22817</v>
      </c>
      <c r="D135" s="229">
        <f>7110-200</f>
        <v>6910</v>
      </c>
      <c r="E135" s="507"/>
      <c r="F135" s="359">
        <f t="shared" si="10"/>
        <v>6910</v>
      </c>
      <c r="G135" s="229"/>
      <c r="H135" s="230"/>
      <c r="I135" s="231">
        <f t="shared" si="11"/>
        <v>0</v>
      </c>
      <c r="J135" s="229">
        <v>15907</v>
      </c>
      <c r="K135" s="230"/>
      <c r="L135" s="231">
        <f t="shared" si="12"/>
        <v>15907</v>
      </c>
      <c r="M135" s="338"/>
      <c r="N135" s="337"/>
      <c r="O135" s="231">
        <f t="shared" si="13"/>
        <v>0</v>
      </c>
      <c r="P135" s="185"/>
      <c r="R135" s="158"/>
      <c r="S135" s="158"/>
    </row>
    <row r="136" spans="1:19" x14ac:dyDescent="0.25">
      <c r="A136" s="178">
        <v>2312</v>
      </c>
      <c r="B136" s="223" t="s">
        <v>370</v>
      </c>
      <c r="C136" s="224">
        <f t="shared" si="9"/>
        <v>12658</v>
      </c>
      <c r="D136" s="229">
        <f>2171-100+4400</f>
        <v>6471</v>
      </c>
      <c r="E136" s="507"/>
      <c r="F136" s="359">
        <f t="shared" si="10"/>
        <v>6471</v>
      </c>
      <c r="G136" s="229"/>
      <c r="H136" s="230"/>
      <c r="I136" s="231">
        <f t="shared" si="11"/>
        <v>0</v>
      </c>
      <c r="J136" s="229">
        <v>6187</v>
      </c>
      <c r="K136" s="230"/>
      <c r="L136" s="231">
        <f t="shared" si="12"/>
        <v>6187</v>
      </c>
      <c r="M136" s="338"/>
      <c r="N136" s="337"/>
      <c r="O136" s="231">
        <f t="shared" si="13"/>
        <v>0</v>
      </c>
      <c r="P136" s="508"/>
      <c r="R136" s="158"/>
      <c r="S136" s="158"/>
    </row>
    <row r="137" spans="1:19" x14ac:dyDescent="0.2">
      <c r="A137" s="178">
        <v>2313</v>
      </c>
      <c r="B137" s="223" t="s">
        <v>371</v>
      </c>
      <c r="C137" s="224">
        <f t="shared" si="9"/>
        <v>100</v>
      </c>
      <c r="D137" s="229">
        <v>100</v>
      </c>
      <c r="E137" s="507"/>
      <c r="F137" s="359">
        <f t="shared" si="10"/>
        <v>100</v>
      </c>
      <c r="G137" s="229"/>
      <c r="H137" s="230"/>
      <c r="I137" s="231">
        <f t="shared" si="11"/>
        <v>0</v>
      </c>
      <c r="J137" s="229">
        <v>0</v>
      </c>
      <c r="K137" s="230"/>
      <c r="L137" s="231">
        <f t="shared" si="12"/>
        <v>0</v>
      </c>
      <c r="M137" s="338"/>
      <c r="N137" s="337"/>
      <c r="O137" s="231">
        <f t="shared" si="13"/>
        <v>0</v>
      </c>
      <c r="P137" s="714"/>
      <c r="R137" s="158"/>
      <c r="S137" s="158"/>
    </row>
    <row r="138" spans="1:19" ht="36" hidden="1" x14ac:dyDescent="0.25">
      <c r="A138" s="178">
        <v>2314</v>
      </c>
      <c r="B138" s="223" t="s">
        <v>372</v>
      </c>
      <c r="C138" s="224">
        <f t="shared" si="9"/>
        <v>0</v>
      </c>
      <c r="D138" s="229">
        <v>0</v>
      </c>
      <c r="E138" s="507"/>
      <c r="F138" s="544">
        <f t="shared" si="10"/>
        <v>0</v>
      </c>
      <c r="G138" s="229"/>
      <c r="H138" s="230"/>
      <c r="I138" s="231">
        <f t="shared" si="11"/>
        <v>0</v>
      </c>
      <c r="J138" s="229">
        <v>0</v>
      </c>
      <c r="K138" s="230"/>
      <c r="L138" s="231">
        <f t="shared" si="12"/>
        <v>0</v>
      </c>
      <c r="M138" s="338"/>
      <c r="N138" s="337"/>
      <c r="O138" s="231">
        <f t="shared" si="13"/>
        <v>0</v>
      </c>
      <c r="P138" s="185"/>
      <c r="R138" s="158"/>
      <c r="S138" s="158"/>
    </row>
    <row r="139" spans="1:19" x14ac:dyDescent="0.25">
      <c r="A139" s="339">
        <v>2320</v>
      </c>
      <c r="B139" s="223" t="s">
        <v>373</v>
      </c>
      <c r="C139" s="224">
        <f t="shared" si="9"/>
        <v>67949</v>
      </c>
      <c r="D139" s="340">
        <f>SUM(D140:D142)</f>
        <v>41101</v>
      </c>
      <c r="E139" s="390">
        <f>SUM(E140:E142)</f>
        <v>0</v>
      </c>
      <c r="F139" s="359">
        <f t="shared" si="10"/>
        <v>41101</v>
      </c>
      <c r="G139" s="340">
        <f>SUM(G140:G142)</f>
        <v>0</v>
      </c>
      <c r="H139" s="342">
        <f>SUM(H140:H142)</f>
        <v>0</v>
      </c>
      <c r="I139" s="231">
        <f t="shared" si="11"/>
        <v>0</v>
      </c>
      <c r="J139" s="340">
        <f>SUM(J140:J142)</f>
        <v>26848</v>
      </c>
      <c r="K139" s="342">
        <f>SUM(K140:K142)</f>
        <v>0</v>
      </c>
      <c r="L139" s="231">
        <f t="shared" si="12"/>
        <v>26848</v>
      </c>
      <c r="M139" s="343">
        <f>SUM(M140:M142)</f>
        <v>0</v>
      </c>
      <c r="N139" s="341">
        <f>SUM(N140:N142)</f>
        <v>0</v>
      </c>
      <c r="O139" s="231">
        <f t="shared" si="13"/>
        <v>0</v>
      </c>
      <c r="P139" s="185"/>
      <c r="R139" s="158"/>
      <c r="S139" s="158"/>
    </row>
    <row r="140" spans="1:19" hidden="1" x14ac:dyDescent="0.25">
      <c r="A140" s="178">
        <v>2321</v>
      </c>
      <c r="B140" s="223" t="s">
        <v>374</v>
      </c>
      <c r="C140" s="224">
        <f t="shared" si="9"/>
        <v>0</v>
      </c>
      <c r="D140" s="229">
        <v>0</v>
      </c>
      <c r="E140" s="507"/>
      <c r="F140" s="544">
        <f t="shared" si="10"/>
        <v>0</v>
      </c>
      <c r="G140" s="229"/>
      <c r="H140" s="230"/>
      <c r="I140" s="231">
        <f t="shared" si="11"/>
        <v>0</v>
      </c>
      <c r="J140" s="229">
        <v>0</v>
      </c>
      <c r="K140" s="230"/>
      <c r="L140" s="231">
        <f t="shared" si="12"/>
        <v>0</v>
      </c>
      <c r="M140" s="338"/>
      <c r="N140" s="337"/>
      <c r="O140" s="231">
        <f t="shared" si="13"/>
        <v>0</v>
      </c>
      <c r="P140" s="185"/>
      <c r="R140" s="158"/>
      <c r="S140" s="158"/>
    </row>
    <row r="141" spans="1:19" x14ac:dyDescent="0.25">
      <c r="A141" s="178">
        <v>2322</v>
      </c>
      <c r="B141" s="223" t="s">
        <v>375</v>
      </c>
      <c r="C141" s="224">
        <f t="shared" si="9"/>
        <v>67949</v>
      </c>
      <c r="D141" s="229">
        <f>42940-1229-610</f>
        <v>41101</v>
      </c>
      <c r="E141" s="507"/>
      <c r="F141" s="359">
        <f t="shared" si="10"/>
        <v>41101</v>
      </c>
      <c r="G141" s="229"/>
      <c r="H141" s="230"/>
      <c r="I141" s="231">
        <f t="shared" si="11"/>
        <v>0</v>
      </c>
      <c r="J141" s="229">
        <f>25211+1229+408</f>
        <v>26848</v>
      </c>
      <c r="K141" s="230"/>
      <c r="L141" s="231">
        <f t="shared" si="12"/>
        <v>26848</v>
      </c>
      <c r="M141" s="338"/>
      <c r="N141" s="337"/>
      <c r="O141" s="231">
        <f t="shared" si="13"/>
        <v>0</v>
      </c>
      <c r="P141" s="185"/>
      <c r="R141" s="158"/>
      <c r="S141" s="158"/>
    </row>
    <row r="142" spans="1:19" hidden="1" x14ac:dyDescent="0.25">
      <c r="A142" s="178">
        <v>2329</v>
      </c>
      <c r="B142" s="223" t="s">
        <v>376</v>
      </c>
      <c r="C142" s="224">
        <f t="shared" si="9"/>
        <v>0</v>
      </c>
      <c r="D142" s="229">
        <v>0</v>
      </c>
      <c r="E142" s="507"/>
      <c r="F142" s="544">
        <f t="shared" si="10"/>
        <v>0</v>
      </c>
      <c r="G142" s="229"/>
      <c r="H142" s="230"/>
      <c r="I142" s="231">
        <f t="shared" si="11"/>
        <v>0</v>
      </c>
      <c r="J142" s="229">
        <v>0</v>
      </c>
      <c r="K142" s="230"/>
      <c r="L142" s="231">
        <f t="shared" si="12"/>
        <v>0</v>
      </c>
      <c r="M142" s="338"/>
      <c r="N142" s="337"/>
      <c r="O142" s="231">
        <f t="shared" si="13"/>
        <v>0</v>
      </c>
      <c r="P142" s="185"/>
      <c r="R142" s="158"/>
      <c r="S142" s="158"/>
    </row>
    <row r="143" spans="1:19" hidden="1" x14ac:dyDescent="0.25">
      <c r="A143" s="339">
        <v>2330</v>
      </c>
      <c r="B143" s="223" t="s">
        <v>377</v>
      </c>
      <c r="C143" s="224">
        <f t="shared" si="9"/>
        <v>0</v>
      </c>
      <c r="D143" s="229">
        <v>0</v>
      </c>
      <c r="E143" s="507"/>
      <c r="F143" s="544">
        <f t="shared" si="10"/>
        <v>0</v>
      </c>
      <c r="G143" s="229"/>
      <c r="H143" s="230"/>
      <c r="I143" s="231">
        <f t="shared" si="11"/>
        <v>0</v>
      </c>
      <c r="J143" s="229">
        <v>0</v>
      </c>
      <c r="K143" s="230"/>
      <c r="L143" s="231">
        <f t="shared" si="12"/>
        <v>0</v>
      </c>
      <c r="M143" s="338"/>
      <c r="N143" s="337"/>
      <c r="O143" s="231">
        <f t="shared" si="13"/>
        <v>0</v>
      </c>
      <c r="P143" s="185"/>
      <c r="R143" s="158"/>
      <c r="S143" s="158"/>
    </row>
    <row r="144" spans="1:19" ht="48" x14ac:dyDescent="0.25">
      <c r="A144" s="339">
        <v>2340</v>
      </c>
      <c r="B144" s="223" t="s">
        <v>378</v>
      </c>
      <c r="C144" s="224">
        <f t="shared" si="9"/>
        <v>50</v>
      </c>
      <c r="D144" s="340">
        <f>SUM(D145:D146)</f>
        <v>0</v>
      </c>
      <c r="E144" s="390">
        <f>SUM(E145:E146)</f>
        <v>0</v>
      </c>
      <c r="F144" s="359">
        <f t="shared" si="10"/>
        <v>0</v>
      </c>
      <c r="G144" s="340">
        <f>SUM(G145:G146)</f>
        <v>0</v>
      </c>
      <c r="H144" s="342">
        <f>SUM(H145:H146)</f>
        <v>0</v>
      </c>
      <c r="I144" s="231">
        <f t="shared" si="11"/>
        <v>0</v>
      </c>
      <c r="J144" s="340">
        <f>SUM(J145:J146)</f>
        <v>50</v>
      </c>
      <c r="K144" s="342">
        <f>SUM(K145:K146)</f>
        <v>0</v>
      </c>
      <c r="L144" s="231">
        <f t="shared" si="12"/>
        <v>50</v>
      </c>
      <c r="M144" s="343">
        <f>SUM(M145:M146)</f>
        <v>0</v>
      </c>
      <c r="N144" s="341">
        <f>SUM(N145:N146)</f>
        <v>0</v>
      </c>
      <c r="O144" s="231">
        <f t="shared" si="13"/>
        <v>0</v>
      </c>
      <c r="P144" s="185"/>
      <c r="R144" s="158"/>
      <c r="S144" s="158"/>
    </row>
    <row r="145" spans="1:19" x14ac:dyDescent="0.25">
      <c r="A145" s="178">
        <v>2341</v>
      </c>
      <c r="B145" s="223" t="s">
        <v>379</v>
      </c>
      <c r="C145" s="224">
        <f t="shared" si="9"/>
        <v>50</v>
      </c>
      <c r="D145" s="229">
        <v>0</v>
      </c>
      <c r="E145" s="507"/>
      <c r="F145" s="359">
        <f t="shared" si="10"/>
        <v>0</v>
      </c>
      <c r="G145" s="229"/>
      <c r="H145" s="230"/>
      <c r="I145" s="231">
        <f t="shared" si="11"/>
        <v>0</v>
      </c>
      <c r="J145" s="229">
        <v>50</v>
      </c>
      <c r="K145" s="230"/>
      <c r="L145" s="231">
        <f t="shared" si="12"/>
        <v>50</v>
      </c>
      <c r="M145" s="338"/>
      <c r="N145" s="337"/>
      <c r="O145" s="231">
        <f t="shared" si="13"/>
        <v>0</v>
      </c>
      <c r="P145" s="185"/>
      <c r="R145" s="158"/>
      <c r="S145" s="158"/>
    </row>
    <row r="146" spans="1:19" ht="24" hidden="1" x14ac:dyDescent="0.25">
      <c r="A146" s="178">
        <v>2344</v>
      </c>
      <c r="B146" s="223" t="s">
        <v>380</v>
      </c>
      <c r="C146" s="224">
        <f t="shared" si="9"/>
        <v>0</v>
      </c>
      <c r="D146" s="229">
        <v>0</v>
      </c>
      <c r="E146" s="507"/>
      <c r="F146" s="544">
        <f t="shared" si="10"/>
        <v>0</v>
      </c>
      <c r="G146" s="229"/>
      <c r="H146" s="230"/>
      <c r="I146" s="231">
        <f t="shared" si="11"/>
        <v>0</v>
      </c>
      <c r="J146" s="229">
        <v>0</v>
      </c>
      <c r="K146" s="230"/>
      <c r="L146" s="231">
        <f t="shared" si="12"/>
        <v>0</v>
      </c>
      <c r="M146" s="338"/>
      <c r="N146" s="337"/>
      <c r="O146" s="231">
        <f t="shared" si="13"/>
        <v>0</v>
      </c>
      <c r="P146" s="185"/>
      <c r="R146" s="158"/>
      <c r="S146" s="158"/>
    </row>
    <row r="147" spans="1:19" ht="24" x14ac:dyDescent="0.25">
      <c r="A147" s="329">
        <v>2350</v>
      </c>
      <c r="B147" s="265" t="s">
        <v>381</v>
      </c>
      <c r="C147" s="224">
        <f t="shared" si="9"/>
        <v>15450</v>
      </c>
      <c r="D147" s="330">
        <f>SUM(D148:D153)</f>
        <v>7097</v>
      </c>
      <c r="E147" s="506">
        <f>SUM(E148:E153)</f>
        <v>0</v>
      </c>
      <c r="F147" s="460">
        <f t="shared" si="10"/>
        <v>7097</v>
      </c>
      <c r="G147" s="330">
        <f>SUM(G148:G153)</f>
        <v>0</v>
      </c>
      <c r="H147" s="333">
        <f>SUM(H148:H153)</f>
        <v>0</v>
      </c>
      <c r="I147" s="332">
        <f t="shared" si="11"/>
        <v>0</v>
      </c>
      <c r="J147" s="330">
        <f>SUM(J148:J153)</f>
        <v>8353</v>
      </c>
      <c r="K147" s="333">
        <f>SUM(K148:K153)</f>
        <v>0</v>
      </c>
      <c r="L147" s="332">
        <f t="shared" si="12"/>
        <v>8353</v>
      </c>
      <c r="M147" s="334">
        <f>SUM(M148:M153)</f>
        <v>0</v>
      </c>
      <c r="N147" s="331">
        <f>SUM(N148:N153)</f>
        <v>0</v>
      </c>
      <c r="O147" s="332">
        <f t="shared" si="13"/>
        <v>0</v>
      </c>
      <c r="P147" s="274"/>
      <c r="R147" s="158"/>
      <c r="S147" s="158"/>
    </row>
    <row r="148" spans="1:19" x14ac:dyDescent="0.25">
      <c r="A148" s="169">
        <v>2351</v>
      </c>
      <c r="B148" s="213" t="s">
        <v>382</v>
      </c>
      <c r="C148" s="224">
        <f t="shared" si="9"/>
        <v>3000</v>
      </c>
      <c r="D148" s="219">
        <v>1471</v>
      </c>
      <c r="E148" s="510"/>
      <c r="F148" s="466">
        <f t="shared" si="10"/>
        <v>1471</v>
      </c>
      <c r="G148" s="219"/>
      <c r="H148" s="220"/>
      <c r="I148" s="221">
        <f t="shared" si="11"/>
        <v>0</v>
      </c>
      <c r="J148" s="219">
        <v>1529</v>
      </c>
      <c r="K148" s="220"/>
      <c r="L148" s="221">
        <f t="shared" si="12"/>
        <v>1529</v>
      </c>
      <c r="M148" s="336"/>
      <c r="N148" s="335"/>
      <c r="O148" s="221">
        <f t="shared" si="13"/>
        <v>0</v>
      </c>
      <c r="P148" s="176"/>
      <c r="R148" s="158"/>
      <c r="S148" s="158"/>
    </row>
    <row r="149" spans="1:19" x14ac:dyDescent="0.25">
      <c r="A149" s="178">
        <v>2352</v>
      </c>
      <c r="B149" s="223" t="s">
        <v>383</v>
      </c>
      <c r="C149" s="224">
        <f t="shared" si="9"/>
        <v>9100</v>
      </c>
      <c r="D149" s="229">
        <v>4600</v>
      </c>
      <c r="E149" s="507"/>
      <c r="F149" s="359">
        <f t="shared" si="10"/>
        <v>4600</v>
      </c>
      <c r="G149" s="229"/>
      <c r="H149" s="230"/>
      <c r="I149" s="231">
        <f t="shared" si="11"/>
        <v>0</v>
      </c>
      <c r="J149" s="229">
        <v>4500</v>
      </c>
      <c r="K149" s="230"/>
      <c r="L149" s="231">
        <f t="shared" si="12"/>
        <v>4500</v>
      </c>
      <c r="M149" s="338"/>
      <c r="N149" s="337"/>
      <c r="O149" s="231">
        <f t="shared" si="13"/>
        <v>0</v>
      </c>
      <c r="P149" s="185"/>
      <c r="R149" s="158"/>
      <c r="S149" s="158"/>
    </row>
    <row r="150" spans="1:19" ht="24" x14ac:dyDescent="0.25">
      <c r="A150" s="178">
        <v>2353</v>
      </c>
      <c r="B150" s="223" t="s">
        <v>384</v>
      </c>
      <c r="C150" s="224">
        <f t="shared" si="9"/>
        <v>150</v>
      </c>
      <c r="D150" s="229">
        <v>150</v>
      </c>
      <c r="E150" s="507"/>
      <c r="F150" s="359">
        <f t="shared" si="10"/>
        <v>150</v>
      </c>
      <c r="G150" s="229"/>
      <c r="H150" s="230"/>
      <c r="I150" s="231">
        <f t="shared" si="11"/>
        <v>0</v>
      </c>
      <c r="J150" s="229">
        <v>0</v>
      </c>
      <c r="K150" s="230"/>
      <c r="L150" s="231">
        <f t="shared" si="12"/>
        <v>0</v>
      </c>
      <c r="M150" s="338"/>
      <c r="N150" s="337"/>
      <c r="O150" s="231">
        <f t="shared" si="13"/>
        <v>0</v>
      </c>
      <c r="P150" s="185"/>
      <c r="R150" s="158"/>
      <c r="S150" s="158"/>
    </row>
    <row r="151" spans="1:19" ht="24" x14ac:dyDescent="0.25">
      <c r="A151" s="178">
        <v>2354</v>
      </c>
      <c r="B151" s="223" t="s">
        <v>385</v>
      </c>
      <c r="C151" s="224">
        <f t="shared" si="9"/>
        <v>3200</v>
      </c>
      <c r="D151" s="229">
        <v>876</v>
      </c>
      <c r="E151" s="507"/>
      <c r="F151" s="359">
        <f t="shared" si="10"/>
        <v>876</v>
      </c>
      <c r="G151" s="229"/>
      <c r="H151" s="230"/>
      <c r="I151" s="231">
        <f t="shared" si="11"/>
        <v>0</v>
      </c>
      <c r="J151" s="229">
        <v>2324</v>
      </c>
      <c r="K151" s="230"/>
      <c r="L151" s="231">
        <f t="shared" si="12"/>
        <v>2324</v>
      </c>
      <c r="M151" s="338"/>
      <c r="N151" s="337"/>
      <c r="O151" s="231">
        <f t="shared" si="13"/>
        <v>0</v>
      </c>
      <c r="P151" s="185"/>
      <c r="R151" s="158"/>
      <c r="S151" s="158"/>
    </row>
    <row r="152" spans="1:19" ht="24" hidden="1" x14ac:dyDescent="0.25">
      <c r="A152" s="178">
        <v>2355</v>
      </c>
      <c r="B152" s="223" t="s">
        <v>386</v>
      </c>
      <c r="C152" s="224">
        <f t="shared" si="9"/>
        <v>0</v>
      </c>
      <c r="D152" s="229">
        <v>0</v>
      </c>
      <c r="E152" s="507"/>
      <c r="F152" s="544">
        <f t="shared" si="10"/>
        <v>0</v>
      </c>
      <c r="G152" s="229"/>
      <c r="H152" s="230"/>
      <c r="I152" s="231">
        <f t="shared" si="11"/>
        <v>0</v>
      </c>
      <c r="J152" s="229">
        <v>0</v>
      </c>
      <c r="K152" s="230"/>
      <c r="L152" s="231">
        <f t="shared" si="12"/>
        <v>0</v>
      </c>
      <c r="M152" s="338"/>
      <c r="N152" s="337"/>
      <c r="O152" s="231">
        <f t="shared" si="13"/>
        <v>0</v>
      </c>
      <c r="P152" s="185"/>
      <c r="R152" s="158"/>
      <c r="S152" s="158"/>
    </row>
    <row r="153" spans="1:19" ht="24" hidden="1" x14ac:dyDescent="0.25">
      <c r="A153" s="178">
        <v>2359</v>
      </c>
      <c r="B153" s="223" t="s">
        <v>387</v>
      </c>
      <c r="C153" s="224">
        <f t="shared" si="9"/>
        <v>0</v>
      </c>
      <c r="D153" s="229">
        <v>0</v>
      </c>
      <c r="E153" s="507"/>
      <c r="F153" s="544">
        <f t="shared" si="10"/>
        <v>0</v>
      </c>
      <c r="G153" s="229"/>
      <c r="H153" s="230"/>
      <c r="I153" s="231">
        <f t="shared" si="11"/>
        <v>0</v>
      </c>
      <c r="J153" s="229">
        <v>0</v>
      </c>
      <c r="K153" s="230"/>
      <c r="L153" s="231">
        <f t="shared" si="12"/>
        <v>0</v>
      </c>
      <c r="M153" s="338"/>
      <c r="N153" s="337"/>
      <c r="O153" s="231">
        <f t="shared" si="13"/>
        <v>0</v>
      </c>
      <c r="P153" s="185"/>
      <c r="R153" s="158"/>
      <c r="S153" s="158"/>
    </row>
    <row r="154" spans="1:19" ht="24" x14ac:dyDescent="0.25">
      <c r="A154" s="339">
        <v>2360</v>
      </c>
      <c r="B154" s="223" t="s">
        <v>388</v>
      </c>
      <c r="C154" s="224">
        <f t="shared" si="9"/>
        <v>750</v>
      </c>
      <c r="D154" s="340">
        <f>SUM(D155:D161)</f>
        <v>750</v>
      </c>
      <c r="E154" s="390">
        <f>SUM(E155:E161)</f>
        <v>0</v>
      </c>
      <c r="F154" s="359">
        <f t="shared" si="10"/>
        <v>750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c r="R154" s="158"/>
      <c r="S154" s="158"/>
    </row>
    <row r="155" spans="1:19" hidden="1" x14ac:dyDescent="0.25">
      <c r="A155" s="177">
        <v>2361</v>
      </c>
      <c r="B155" s="223" t="s">
        <v>389</v>
      </c>
      <c r="C155" s="224">
        <f t="shared" si="9"/>
        <v>0</v>
      </c>
      <c r="D155" s="229">
        <v>0</v>
      </c>
      <c r="E155" s="507"/>
      <c r="F155" s="544">
        <f t="shared" si="10"/>
        <v>0</v>
      </c>
      <c r="G155" s="229"/>
      <c r="H155" s="230"/>
      <c r="I155" s="231">
        <f t="shared" si="11"/>
        <v>0</v>
      </c>
      <c r="J155" s="229">
        <v>0</v>
      </c>
      <c r="K155" s="230"/>
      <c r="L155" s="231">
        <f t="shared" si="12"/>
        <v>0</v>
      </c>
      <c r="M155" s="338"/>
      <c r="N155" s="337"/>
      <c r="O155" s="231">
        <f t="shared" si="13"/>
        <v>0</v>
      </c>
      <c r="P155" s="185"/>
      <c r="R155" s="158"/>
      <c r="S155" s="158"/>
    </row>
    <row r="156" spans="1:19" ht="24" hidden="1" x14ac:dyDescent="0.25">
      <c r="A156" s="177">
        <v>2362</v>
      </c>
      <c r="B156" s="223" t="s">
        <v>390</v>
      </c>
      <c r="C156" s="224">
        <f t="shared" si="9"/>
        <v>0</v>
      </c>
      <c r="D156" s="229">
        <v>0</v>
      </c>
      <c r="E156" s="507"/>
      <c r="F156" s="544">
        <f t="shared" si="10"/>
        <v>0</v>
      </c>
      <c r="G156" s="229"/>
      <c r="H156" s="230"/>
      <c r="I156" s="231">
        <f t="shared" si="11"/>
        <v>0</v>
      </c>
      <c r="J156" s="229">
        <v>0</v>
      </c>
      <c r="K156" s="230"/>
      <c r="L156" s="231">
        <f t="shared" si="12"/>
        <v>0</v>
      </c>
      <c r="M156" s="338"/>
      <c r="N156" s="337"/>
      <c r="O156" s="231">
        <f t="shared" si="13"/>
        <v>0</v>
      </c>
      <c r="P156" s="185"/>
      <c r="R156" s="158"/>
      <c r="S156" s="158"/>
    </row>
    <row r="157" spans="1:19" hidden="1" x14ac:dyDescent="0.25">
      <c r="A157" s="177">
        <v>2363</v>
      </c>
      <c r="B157" s="223" t="s">
        <v>391</v>
      </c>
      <c r="C157" s="224">
        <f t="shared" si="9"/>
        <v>0</v>
      </c>
      <c r="D157" s="229">
        <v>0</v>
      </c>
      <c r="E157" s="507"/>
      <c r="F157" s="544">
        <f t="shared" si="10"/>
        <v>0</v>
      </c>
      <c r="G157" s="229"/>
      <c r="H157" s="230"/>
      <c r="I157" s="231">
        <f t="shared" si="11"/>
        <v>0</v>
      </c>
      <c r="J157" s="229">
        <v>0</v>
      </c>
      <c r="K157" s="230"/>
      <c r="L157" s="231">
        <f t="shared" si="12"/>
        <v>0</v>
      </c>
      <c r="M157" s="338"/>
      <c r="N157" s="337"/>
      <c r="O157" s="231">
        <f t="shared" si="13"/>
        <v>0</v>
      </c>
      <c r="P157" s="185"/>
      <c r="R157" s="158"/>
      <c r="S157" s="158"/>
    </row>
    <row r="158" spans="1:19" x14ac:dyDescent="0.25">
      <c r="A158" s="177">
        <v>2364</v>
      </c>
      <c r="B158" s="223" t="s">
        <v>392</v>
      </c>
      <c r="C158" s="224">
        <f t="shared" si="9"/>
        <v>750</v>
      </c>
      <c r="D158" s="229">
        <f>4362-3612</f>
        <v>750</v>
      </c>
      <c r="E158" s="507"/>
      <c r="F158" s="359">
        <f t="shared" si="10"/>
        <v>750</v>
      </c>
      <c r="G158" s="229"/>
      <c r="H158" s="230"/>
      <c r="I158" s="231">
        <f t="shared" si="11"/>
        <v>0</v>
      </c>
      <c r="J158" s="229">
        <v>0</v>
      </c>
      <c r="K158" s="230"/>
      <c r="L158" s="231">
        <f t="shared" si="12"/>
        <v>0</v>
      </c>
      <c r="M158" s="338"/>
      <c r="N158" s="337"/>
      <c r="O158" s="231">
        <f t="shared" si="13"/>
        <v>0</v>
      </c>
      <c r="P158" s="185"/>
      <c r="R158" s="158"/>
      <c r="S158" s="158"/>
    </row>
    <row r="159" spans="1:19" hidden="1" x14ac:dyDescent="0.25">
      <c r="A159" s="177">
        <v>2365</v>
      </c>
      <c r="B159" s="223" t="s">
        <v>393</v>
      </c>
      <c r="C159" s="224">
        <f t="shared" si="9"/>
        <v>0</v>
      </c>
      <c r="D159" s="229">
        <v>0</v>
      </c>
      <c r="E159" s="507"/>
      <c r="F159" s="544">
        <f t="shared" si="10"/>
        <v>0</v>
      </c>
      <c r="G159" s="229"/>
      <c r="H159" s="230"/>
      <c r="I159" s="231">
        <f t="shared" si="11"/>
        <v>0</v>
      </c>
      <c r="J159" s="229">
        <v>0</v>
      </c>
      <c r="K159" s="230"/>
      <c r="L159" s="231">
        <f t="shared" si="12"/>
        <v>0</v>
      </c>
      <c r="M159" s="338"/>
      <c r="N159" s="337"/>
      <c r="O159" s="231">
        <f t="shared" si="13"/>
        <v>0</v>
      </c>
      <c r="P159" s="185"/>
      <c r="R159" s="158"/>
      <c r="S159" s="158"/>
    </row>
    <row r="160" spans="1:19" ht="36" hidden="1" x14ac:dyDescent="0.25">
      <c r="A160" s="177">
        <v>2366</v>
      </c>
      <c r="B160" s="223" t="s">
        <v>394</v>
      </c>
      <c r="C160" s="224">
        <f t="shared" si="9"/>
        <v>0</v>
      </c>
      <c r="D160" s="229">
        <v>0</v>
      </c>
      <c r="E160" s="507"/>
      <c r="F160" s="544">
        <f t="shared" si="10"/>
        <v>0</v>
      </c>
      <c r="G160" s="229"/>
      <c r="H160" s="230"/>
      <c r="I160" s="231">
        <f t="shared" si="11"/>
        <v>0</v>
      </c>
      <c r="J160" s="229">
        <v>0</v>
      </c>
      <c r="K160" s="230"/>
      <c r="L160" s="231">
        <f t="shared" si="12"/>
        <v>0</v>
      </c>
      <c r="M160" s="338"/>
      <c r="N160" s="337"/>
      <c r="O160" s="231">
        <f t="shared" si="13"/>
        <v>0</v>
      </c>
      <c r="P160" s="185"/>
      <c r="R160" s="158"/>
      <c r="S160" s="158"/>
    </row>
    <row r="161" spans="1:19" ht="48" hidden="1" x14ac:dyDescent="0.25">
      <c r="A161" s="177">
        <v>2369</v>
      </c>
      <c r="B161" s="223" t="s">
        <v>395</v>
      </c>
      <c r="C161" s="224">
        <f t="shared" si="9"/>
        <v>0</v>
      </c>
      <c r="D161" s="229">
        <v>0</v>
      </c>
      <c r="E161" s="507"/>
      <c r="F161" s="544">
        <f t="shared" si="10"/>
        <v>0</v>
      </c>
      <c r="G161" s="229"/>
      <c r="H161" s="230"/>
      <c r="I161" s="231">
        <f t="shared" si="11"/>
        <v>0</v>
      </c>
      <c r="J161" s="229">
        <v>0</v>
      </c>
      <c r="K161" s="230"/>
      <c r="L161" s="231">
        <f t="shared" si="12"/>
        <v>0</v>
      </c>
      <c r="M161" s="338"/>
      <c r="N161" s="337"/>
      <c r="O161" s="231">
        <f t="shared" si="13"/>
        <v>0</v>
      </c>
      <c r="P161" s="185"/>
      <c r="R161" s="158"/>
      <c r="S161" s="158"/>
    </row>
    <row r="162" spans="1:19" hidden="1" x14ac:dyDescent="0.25">
      <c r="A162" s="329">
        <v>2370</v>
      </c>
      <c r="B162" s="265" t="s">
        <v>396</v>
      </c>
      <c r="C162" s="224">
        <f t="shared" si="9"/>
        <v>0</v>
      </c>
      <c r="D162" s="344">
        <v>0</v>
      </c>
      <c r="E162" s="509"/>
      <c r="F162" s="542">
        <f t="shared" si="10"/>
        <v>0</v>
      </c>
      <c r="G162" s="344"/>
      <c r="H162" s="346"/>
      <c r="I162" s="332">
        <f t="shared" si="11"/>
        <v>0</v>
      </c>
      <c r="J162" s="344">
        <v>0</v>
      </c>
      <c r="K162" s="346"/>
      <c r="L162" s="332">
        <f t="shared" si="12"/>
        <v>0</v>
      </c>
      <c r="M162" s="347"/>
      <c r="N162" s="345"/>
      <c r="O162" s="332">
        <f t="shared" si="13"/>
        <v>0</v>
      </c>
      <c r="P162" s="274"/>
      <c r="R162" s="158"/>
      <c r="S162" s="158"/>
    </row>
    <row r="163" spans="1:19" hidden="1" x14ac:dyDescent="0.25">
      <c r="A163" s="329">
        <v>2380</v>
      </c>
      <c r="B163" s="265" t="s">
        <v>397</v>
      </c>
      <c r="C163" s="224">
        <f t="shared" si="9"/>
        <v>0</v>
      </c>
      <c r="D163" s="330">
        <f>SUM(D164:D165)</f>
        <v>0</v>
      </c>
      <c r="E163" s="506">
        <f>SUM(E164:E165)</f>
        <v>0</v>
      </c>
      <c r="F163" s="542">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c r="R163" s="158"/>
      <c r="S163" s="158"/>
    </row>
    <row r="164" spans="1:19" hidden="1" x14ac:dyDescent="0.25">
      <c r="A164" s="168">
        <v>2381</v>
      </c>
      <c r="B164" s="213" t="s">
        <v>398</v>
      </c>
      <c r="C164" s="224">
        <f t="shared" si="9"/>
        <v>0</v>
      </c>
      <c r="D164" s="219">
        <v>0</v>
      </c>
      <c r="E164" s="510"/>
      <c r="F164" s="543">
        <f t="shared" si="10"/>
        <v>0</v>
      </c>
      <c r="G164" s="219"/>
      <c r="H164" s="220"/>
      <c r="I164" s="221">
        <f t="shared" si="11"/>
        <v>0</v>
      </c>
      <c r="J164" s="219">
        <v>0</v>
      </c>
      <c r="K164" s="220"/>
      <c r="L164" s="221">
        <f t="shared" si="12"/>
        <v>0</v>
      </c>
      <c r="M164" s="336"/>
      <c r="N164" s="335"/>
      <c r="O164" s="221">
        <f t="shared" si="13"/>
        <v>0</v>
      </c>
      <c r="P164" s="176"/>
      <c r="R164" s="158"/>
      <c r="S164" s="158"/>
    </row>
    <row r="165" spans="1:19" ht="24" hidden="1" x14ac:dyDescent="0.25">
      <c r="A165" s="177">
        <v>2389</v>
      </c>
      <c r="B165" s="223" t="s">
        <v>399</v>
      </c>
      <c r="C165" s="224">
        <f t="shared" si="9"/>
        <v>0</v>
      </c>
      <c r="D165" s="229">
        <v>0</v>
      </c>
      <c r="E165" s="507"/>
      <c r="F165" s="544">
        <f t="shared" si="10"/>
        <v>0</v>
      </c>
      <c r="G165" s="229"/>
      <c r="H165" s="230"/>
      <c r="I165" s="231">
        <f t="shared" si="11"/>
        <v>0</v>
      </c>
      <c r="J165" s="229">
        <v>0</v>
      </c>
      <c r="K165" s="230"/>
      <c r="L165" s="231">
        <f t="shared" si="12"/>
        <v>0</v>
      </c>
      <c r="M165" s="338"/>
      <c r="N165" s="337"/>
      <c r="O165" s="231">
        <f t="shared" si="13"/>
        <v>0</v>
      </c>
      <c r="P165" s="185"/>
      <c r="R165" s="158"/>
      <c r="S165" s="158"/>
    </row>
    <row r="166" spans="1:19" x14ac:dyDescent="0.25">
      <c r="A166" s="329">
        <v>2390</v>
      </c>
      <c r="B166" s="265" t="s">
        <v>400</v>
      </c>
      <c r="C166" s="224">
        <f t="shared" si="9"/>
        <v>300</v>
      </c>
      <c r="D166" s="344">
        <v>157</v>
      </c>
      <c r="E166" s="509"/>
      <c r="F166" s="460">
        <f t="shared" si="10"/>
        <v>157</v>
      </c>
      <c r="G166" s="344"/>
      <c r="H166" s="346"/>
      <c r="I166" s="332">
        <f t="shared" si="11"/>
        <v>0</v>
      </c>
      <c r="J166" s="344">
        <v>143</v>
      </c>
      <c r="K166" s="346"/>
      <c r="L166" s="332">
        <f t="shared" si="12"/>
        <v>143</v>
      </c>
      <c r="M166" s="347"/>
      <c r="N166" s="345"/>
      <c r="O166" s="332">
        <f t="shared" si="13"/>
        <v>0</v>
      </c>
      <c r="P166" s="274"/>
      <c r="R166" s="158"/>
      <c r="S166" s="158"/>
    </row>
    <row r="167" spans="1:19" hidden="1" x14ac:dyDescent="0.25">
      <c r="A167" s="198">
        <v>2400</v>
      </c>
      <c r="B167" s="323" t="s">
        <v>401</v>
      </c>
      <c r="C167" s="199">
        <f t="shared" si="9"/>
        <v>0</v>
      </c>
      <c r="D167" s="361">
        <v>0</v>
      </c>
      <c r="E167" s="578"/>
      <c r="F167" s="541">
        <f t="shared" si="10"/>
        <v>0</v>
      </c>
      <c r="G167" s="361"/>
      <c r="H167" s="363"/>
      <c r="I167" s="211">
        <f t="shared" si="11"/>
        <v>0</v>
      </c>
      <c r="J167" s="361">
        <v>0</v>
      </c>
      <c r="K167" s="363"/>
      <c r="L167" s="211">
        <f t="shared" si="12"/>
        <v>0</v>
      </c>
      <c r="M167" s="364"/>
      <c r="N167" s="362"/>
      <c r="O167" s="211">
        <f t="shared" si="13"/>
        <v>0</v>
      </c>
      <c r="P167" s="208"/>
      <c r="R167" s="158"/>
      <c r="S167" s="158"/>
    </row>
    <row r="168" spans="1:19" ht="24" x14ac:dyDescent="0.25">
      <c r="A168" s="198">
        <v>2500</v>
      </c>
      <c r="B168" s="323" t="s">
        <v>402</v>
      </c>
      <c r="C168" s="199">
        <f t="shared" si="9"/>
        <v>37930</v>
      </c>
      <c r="D168" s="209">
        <f>SUM(D169,D174)</f>
        <v>2780</v>
      </c>
      <c r="E168" s="505">
        <f>SUM(E169,E174)</f>
        <v>0</v>
      </c>
      <c r="F168" s="459">
        <f t="shared" si="10"/>
        <v>2780</v>
      </c>
      <c r="G168" s="209">
        <f>SUM(G169,G174)</f>
        <v>0</v>
      </c>
      <c r="H168" s="210">
        <f t="shared" ref="H168" si="16">SUM(H169,H174)</f>
        <v>0</v>
      </c>
      <c r="I168" s="211">
        <f t="shared" si="11"/>
        <v>0</v>
      </c>
      <c r="J168" s="209">
        <f>SUM(J169,J174)</f>
        <v>35150</v>
      </c>
      <c r="K168" s="210">
        <f t="shared" ref="K168" si="17">SUM(K169,K174)</f>
        <v>0</v>
      </c>
      <c r="L168" s="211">
        <f t="shared" si="12"/>
        <v>35150</v>
      </c>
      <c r="M168" s="325">
        <f t="shared" ref="M168:N168" si="18">SUM(M169,M174)</f>
        <v>0</v>
      </c>
      <c r="N168" s="326">
        <f t="shared" si="18"/>
        <v>0</v>
      </c>
      <c r="O168" s="327">
        <f t="shared" si="13"/>
        <v>0</v>
      </c>
      <c r="P168" s="328"/>
      <c r="R168" s="158"/>
      <c r="S168" s="158"/>
    </row>
    <row r="169" spans="1:19" x14ac:dyDescent="0.25">
      <c r="A169" s="595">
        <v>2510</v>
      </c>
      <c r="B169" s="213" t="s">
        <v>403</v>
      </c>
      <c r="C169" s="214">
        <f t="shared" si="9"/>
        <v>37830</v>
      </c>
      <c r="D169" s="350">
        <f>SUM(D170:D173)</f>
        <v>2680</v>
      </c>
      <c r="E169" s="389">
        <f>SUM(E170:E173)</f>
        <v>0</v>
      </c>
      <c r="F169" s="466">
        <f t="shared" si="10"/>
        <v>2680</v>
      </c>
      <c r="G169" s="350">
        <f>SUM(G170:G173)</f>
        <v>0</v>
      </c>
      <c r="H169" s="352">
        <f t="shared" ref="H169" si="19">SUM(H170:H173)</f>
        <v>0</v>
      </c>
      <c r="I169" s="221">
        <f t="shared" si="11"/>
        <v>0</v>
      </c>
      <c r="J169" s="350">
        <f>SUM(J170:J173)</f>
        <v>35150</v>
      </c>
      <c r="K169" s="352">
        <f t="shared" ref="K169" si="20">SUM(K170:K173)</f>
        <v>0</v>
      </c>
      <c r="L169" s="221">
        <f t="shared" si="12"/>
        <v>35150</v>
      </c>
      <c r="M169" s="365">
        <f t="shared" ref="M169:N169" si="21">SUM(M170:M173)</f>
        <v>0</v>
      </c>
      <c r="N169" s="366">
        <f t="shared" si="21"/>
        <v>0</v>
      </c>
      <c r="O169" s="242">
        <f t="shared" si="13"/>
        <v>0</v>
      </c>
      <c r="P169" s="244"/>
      <c r="R169" s="158"/>
      <c r="S169" s="158"/>
    </row>
    <row r="170" spans="1:19" ht="24" x14ac:dyDescent="0.25">
      <c r="A170" s="178">
        <v>2512</v>
      </c>
      <c r="B170" s="223" t="s">
        <v>404</v>
      </c>
      <c r="C170" s="224">
        <f t="shared" si="9"/>
        <v>35150</v>
      </c>
      <c r="D170" s="229">
        <v>0</v>
      </c>
      <c r="E170" s="507"/>
      <c r="F170" s="359">
        <f t="shared" si="10"/>
        <v>0</v>
      </c>
      <c r="G170" s="229"/>
      <c r="H170" s="230"/>
      <c r="I170" s="231">
        <f t="shared" si="11"/>
        <v>0</v>
      </c>
      <c r="J170" s="229">
        <v>35150</v>
      </c>
      <c r="K170" s="230"/>
      <c r="L170" s="231">
        <f t="shared" si="12"/>
        <v>35150</v>
      </c>
      <c r="M170" s="338"/>
      <c r="N170" s="337"/>
      <c r="O170" s="231">
        <f t="shared" si="13"/>
        <v>0</v>
      </c>
      <c r="P170" s="185"/>
      <c r="R170" s="158"/>
      <c r="S170" s="158"/>
    </row>
    <row r="171" spans="1:19" ht="36" hidden="1" x14ac:dyDescent="0.25">
      <c r="A171" s="178">
        <v>2513</v>
      </c>
      <c r="B171" s="223" t="s">
        <v>405</v>
      </c>
      <c r="C171" s="224">
        <f t="shared" si="9"/>
        <v>0</v>
      </c>
      <c r="D171" s="229">
        <v>0</v>
      </c>
      <c r="E171" s="507"/>
      <c r="F171" s="544">
        <f t="shared" si="10"/>
        <v>0</v>
      </c>
      <c r="G171" s="229"/>
      <c r="H171" s="230"/>
      <c r="I171" s="231">
        <f t="shared" si="11"/>
        <v>0</v>
      </c>
      <c r="J171" s="229">
        <v>0</v>
      </c>
      <c r="K171" s="230"/>
      <c r="L171" s="231">
        <f t="shared" si="12"/>
        <v>0</v>
      </c>
      <c r="M171" s="338"/>
      <c r="N171" s="337"/>
      <c r="O171" s="231">
        <f t="shared" si="13"/>
        <v>0</v>
      </c>
      <c r="P171" s="185"/>
      <c r="R171" s="158"/>
      <c r="S171" s="158"/>
    </row>
    <row r="172" spans="1:19" ht="24" hidden="1" x14ac:dyDescent="0.25">
      <c r="A172" s="178">
        <v>2515</v>
      </c>
      <c r="B172" s="223" t="s">
        <v>406</v>
      </c>
      <c r="C172" s="224">
        <f t="shared" si="9"/>
        <v>0</v>
      </c>
      <c r="D172" s="229">
        <v>0</v>
      </c>
      <c r="E172" s="507"/>
      <c r="F172" s="544">
        <f t="shared" si="10"/>
        <v>0</v>
      </c>
      <c r="G172" s="229"/>
      <c r="H172" s="230"/>
      <c r="I172" s="231">
        <f t="shared" si="11"/>
        <v>0</v>
      </c>
      <c r="J172" s="229">
        <v>0</v>
      </c>
      <c r="K172" s="230"/>
      <c r="L172" s="231">
        <f t="shared" si="12"/>
        <v>0</v>
      </c>
      <c r="M172" s="338"/>
      <c r="N172" s="337"/>
      <c r="O172" s="231">
        <f t="shared" si="13"/>
        <v>0</v>
      </c>
      <c r="P172" s="185"/>
      <c r="R172" s="158"/>
      <c r="S172" s="158"/>
    </row>
    <row r="173" spans="1:19" ht="24" x14ac:dyDescent="0.25">
      <c r="A173" s="178">
        <v>2519</v>
      </c>
      <c r="B173" s="223" t="s">
        <v>407</v>
      </c>
      <c r="C173" s="224">
        <f t="shared" si="9"/>
        <v>2680</v>
      </c>
      <c r="D173" s="229">
        <v>2680</v>
      </c>
      <c r="E173" s="507"/>
      <c r="F173" s="359">
        <f t="shared" si="10"/>
        <v>2680</v>
      </c>
      <c r="G173" s="229"/>
      <c r="H173" s="230"/>
      <c r="I173" s="231">
        <f t="shared" si="11"/>
        <v>0</v>
      </c>
      <c r="J173" s="229">
        <v>0</v>
      </c>
      <c r="K173" s="230"/>
      <c r="L173" s="231">
        <f t="shared" si="12"/>
        <v>0</v>
      </c>
      <c r="M173" s="338"/>
      <c r="N173" s="337"/>
      <c r="O173" s="231">
        <f t="shared" si="13"/>
        <v>0</v>
      </c>
      <c r="P173" s="185"/>
      <c r="R173" s="158"/>
      <c r="S173" s="158"/>
    </row>
    <row r="174" spans="1:19" ht="24" x14ac:dyDescent="0.25">
      <c r="A174" s="339">
        <v>2520</v>
      </c>
      <c r="B174" s="223" t="s">
        <v>408</v>
      </c>
      <c r="C174" s="224">
        <f t="shared" si="9"/>
        <v>100</v>
      </c>
      <c r="D174" s="229">
        <v>100</v>
      </c>
      <c r="E174" s="507"/>
      <c r="F174" s="359">
        <f t="shared" si="10"/>
        <v>100</v>
      </c>
      <c r="G174" s="229"/>
      <c r="H174" s="230"/>
      <c r="I174" s="231">
        <f t="shared" si="11"/>
        <v>0</v>
      </c>
      <c r="J174" s="229">
        <v>0</v>
      </c>
      <c r="K174" s="230"/>
      <c r="L174" s="231">
        <f t="shared" si="12"/>
        <v>0</v>
      </c>
      <c r="M174" s="338"/>
      <c r="N174" s="337"/>
      <c r="O174" s="231">
        <f t="shared" si="13"/>
        <v>0</v>
      </c>
      <c r="P174" s="185"/>
      <c r="R174" s="158"/>
      <c r="S174" s="158"/>
    </row>
    <row r="175" spans="1:19" s="367" customFormat="1" ht="48" hidden="1" x14ac:dyDescent="0.25">
      <c r="A175" s="140">
        <v>2800</v>
      </c>
      <c r="B175" s="213" t="s">
        <v>409</v>
      </c>
      <c r="C175" s="214">
        <f t="shared" si="9"/>
        <v>0</v>
      </c>
      <c r="D175" s="171">
        <v>0</v>
      </c>
      <c r="E175" s="561"/>
      <c r="F175" s="522">
        <f t="shared" si="10"/>
        <v>0</v>
      </c>
      <c r="G175" s="171"/>
      <c r="H175" s="174"/>
      <c r="I175" s="173">
        <f t="shared" si="11"/>
        <v>0</v>
      </c>
      <c r="J175" s="171">
        <v>0</v>
      </c>
      <c r="K175" s="174"/>
      <c r="L175" s="173">
        <f t="shared" si="12"/>
        <v>0</v>
      </c>
      <c r="M175" s="175"/>
      <c r="N175" s="172"/>
      <c r="O175" s="173">
        <f t="shared" si="13"/>
        <v>0</v>
      </c>
      <c r="P175" s="176"/>
      <c r="R175" s="158"/>
      <c r="S175" s="158"/>
    </row>
    <row r="176" spans="1:19" hidden="1" x14ac:dyDescent="0.25">
      <c r="A176" s="315">
        <v>3000</v>
      </c>
      <c r="B176" s="315" t="s">
        <v>410</v>
      </c>
      <c r="C176" s="316">
        <f t="shared" si="9"/>
        <v>0</v>
      </c>
      <c r="D176" s="317">
        <f>SUM(D177,D187)</f>
        <v>0</v>
      </c>
      <c r="E176" s="504">
        <f>SUM(E177,E187)</f>
        <v>0</v>
      </c>
      <c r="F176" s="540">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c r="R176" s="158"/>
      <c r="S176" s="158"/>
    </row>
    <row r="177" spans="1:19" ht="24" hidden="1" x14ac:dyDescent="0.25">
      <c r="A177" s="198">
        <v>3200</v>
      </c>
      <c r="B177" s="368" t="s">
        <v>411</v>
      </c>
      <c r="C177" s="199">
        <f t="shared" si="9"/>
        <v>0</v>
      </c>
      <c r="D177" s="209">
        <f>SUM(D178,D182)</f>
        <v>0</v>
      </c>
      <c r="E177" s="505">
        <f>SUM(E178,E182)</f>
        <v>0</v>
      </c>
      <c r="F177" s="541">
        <f t="shared" si="10"/>
        <v>0</v>
      </c>
      <c r="G177" s="209">
        <f>SUM(G178,G182)</f>
        <v>0</v>
      </c>
      <c r="H177" s="210">
        <f t="shared" ref="H177" si="22">SUM(H178,H182)</f>
        <v>0</v>
      </c>
      <c r="I177" s="211">
        <f t="shared" si="11"/>
        <v>0</v>
      </c>
      <c r="J177" s="209">
        <f>SUM(J178,J182)</f>
        <v>0</v>
      </c>
      <c r="K177" s="210">
        <f t="shared" ref="K177" si="23">SUM(K178,K182)</f>
        <v>0</v>
      </c>
      <c r="L177" s="211">
        <f t="shared" si="12"/>
        <v>0</v>
      </c>
      <c r="M177" s="325">
        <f t="shared" ref="M177:N177" si="24">SUM(M178,M182)</f>
        <v>0</v>
      </c>
      <c r="N177" s="326">
        <f t="shared" si="24"/>
        <v>0</v>
      </c>
      <c r="O177" s="327">
        <f t="shared" si="13"/>
        <v>0</v>
      </c>
      <c r="P177" s="328"/>
      <c r="R177" s="158"/>
      <c r="S177" s="158"/>
    </row>
    <row r="178" spans="1:19" ht="36" hidden="1" x14ac:dyDescent="0.25">
      <c r="A178" s="595">
        <v>3260</v>
      </c>
      <c r="B178" s="213" t="s">
        <v>412</v>
      </c>
      <c r="C178" s="214">
        <f t="shared" si="9"/>
        <v>0</v>
      </c>
      <c r="D178" s="350">
        <f>SUM(D179:D181)</f>
        <v>0</v>
      </c>
      <c r="E178" s="389">
        <f>SUM(E179:E181)</f>
        <v>0</v>
      </c>
      <c r="F178" s="543">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c r="R178" s="158"/>
      <c r="S178" s="158"/>
    </row>
    <row r="179" spans="1:19" ht="24" hidden="1" x14ac:dyDescent="0.25">
      <c r="A179" s="178">
        <v>3261</v>
      </c>
      <c r="B179" s="223" t="s">
        <v>413</v>
      </c>
      <c r="C179" s="224">
        <f t="shared" si="9"/>
        <v>0</v>
      </c>
      <c r="D179" s="229">
        <v>0</v>
      </c>
      <c r="E179" s="507"/>
      <c r="F179" s="544">
        <f t="shared" si="10"/>
        <v>0</v>
      </c>
      <c r="G179" s="229"/>
      <c r="H179" s="230"/>
      <c r="I179" s="231">
        <f t="shared" si="11"/>
        <v>0</v>
      </c>
      <c r="J179" s="229">
        <v>0</v>
      </c>
      <c r="K179" s="230"/>
      <c r="L179" s="231">
        <f t="shared" si="12"/>
        <v>0</v>
      </c>
      <c r="M179" s="338"/>
      <c r="N179" s="337"/>
      <c r="O179" s="231">
        <f t="shared" si="13"/>
        <v>0</v>
      </c>
      <c r="P179" s="185"/>
      <c r="R179" s="158"/>
      <c r="S179" s="158"/>
    </row>
    <row r="180" spans="1:19" ht="36" hidden="1" x14ac:dyDescent="0.25">
      <c r="A180" s="178">
        <v>3262</v>
      </c>
      <c r="B180" s="223" t="s">
        <v>414</v>
      </c>
      <c r="C180" s="224">
        <f t="shared" si="9"/>
        <v>0</v>
      </c>
      <c r="D180" s="229">
        <v>0</v>
      </c>
      <c r="E180" s="507"/>
      <c r="F180" s="544">
        <f t="shared" si="10"/>
        <v>0</v>
      </c>
      <c r="G180" s="229"/>
      <c r="H180" s="230"/>
      <c r="I180" s="231">
        <f t="shared" si="11"/>
        <v>0</v>
      </c>
      <c r="J180" s="229">
        <v>0</v>
      </c>
      <c r="K180" s="230"/>
      <c r="L180" s="231">
        <f t="shared" si="12"/>
        <v>0</v>
      </c>
      <c r="M180" s="338"/>
      <c r="N180" s="337"/>
      <c r="O180" s="231">
        <f t="shared" si="13"/>
        <v>0</v>
      </c>
      <c r="P180" s="185"/>
      <c r="R180" s="158"/>
      <c r="S180" s="158"/>
    </row>
    <row r="181" spans="1:19" ht="24" hidden="1" x14ac:dyDescent="0.25">
      <c r="A181" s="178">
        <v>3263</v>
      </c>
      <c r="B181" s="223" t="s">
        <v>415</v>
      </c>
      <c r="C181" s="224">
        <f t="shared" si="9"/>
        <v>0</v>
      </c>
      <c r="D181" s="229">
        <v>0</v>
      </c>
      <c r="E181" s="507"/>
      <c r="F181" s="544">
        <f t="shared" si="10"/>
        <v>0</v>
      </c>
      <c r="G181" s="229"/>
      <c r="H181" s="230"/>
      <c r="I181" s="231">
        <f t="shared" si="11"/>
        <v>0</v>
      </c>
      <c r="J181" s="229">
        <v>0</v>
      </c>
      <c r="K181" s="230"/>
      <c r="L181" s="231">
        <f t="shared" si="12"/>
        <v>0</v>
      </c>
      <c r="M181" s="338"/>
      <c r="N181" s="337"/>
      <c r="O181" s="231">
        <f t="shared" si="13"/>
        <v>0</v>
      </c>
      <c r="P181" s="185"/>
      <c r="R181" s="158"/>
      <c r="S181" s="158"/>
    </row>
    <row r="182" spans="1:19" ht="84" hidden="1" x14ac:dyDescent="0.25">
      <c r="A182" s="595">
        <v>3290</v>
      </c>
      <c r="B182" s="213" t="s">
        <v>416</v>
      </c>
      <c r="C182" s="224">
        <f t="shared" ref="C182:C258" si="25">F182+I182+L182+O182</f>
        <v>0</v>
      </c>
      <c r="D182" s="350">
        <f>SUM(D183:D186)</f>
        <v>0</v>
      </c>
      <c r="E182" s="389">
        <f>SUM(E183:E186)</f>
        <v>0</v>
      </c>
      <c r="F182" s="543">
        <f t="shared" si="10"/>
        <v>0</v>
      </c>
      <c r="G182" s="350">
        <f>SUM(G183:G186)</f>
        <v>0</v>
      </c>
      <c r="H182" s="352">
        <f t="shared" ref="H182" si="26">SUM(H183:H186)</f>
        <v>0</v>
      </c>
      <c r="I182" s="221">
        <f t="shared" si="11"/>
        <v>0</v>
      </c>
      <c r="J182" s="350">
        <f>SUM(J183:J186)</f>
        <v>0</v>
      </c>
      <c r="K182" s="352">
        <f t="shared" ref="K182" si="27">SUM(K183:K186)</f>
        <v>0</v>
      </c>
      <c r="L182" s="221">
        <f t="shared" si="12"/>
        <v>0</v>
      </c>
      <c r="M182" s="369">
        <f t="shared" ref="M182:N182" si="28">SUM(M183:M186)</f>
        <v>0</v>
      </c>
      <c r="N182" s="370">
        <f t="shared" si="28"/>
        <v>0</v>
      </c>
      <c r="O182" s="371">
        <f t="shared" si="13"/>
        <v>0</v>
      </c>
      <c r="P182" s="372"/>
      <c r="R182" s="158"/>
      <c r="S182" s="158"/>
    </row>
    <row r="183" spans="1:19" ht="72" hidden="1" x14ac:dyDescent="0.25">
      <c r="A183" s="178">
        <v>3291</v>
      </c>
      <c r="B183" s="223" t="s">
        <v>417</v>
      </c>
      <c r="C183" s="224">
        <f t="shared" si="25"/>
        <v>0</v>
      </c>
      <c r="D183" s="229">
        <v>0</v>
      </c>
      <c r="E183" s="507"/>
      <c r="F183" s="544">
        <f t="shared" ref="F183:F246" si="29">D183+E183</f>
        <v>0</v>
      </c>
      <c r="G183" s="229"/>
      <c r="H183" s="230"/>
      <c r="I183" s="231">
        <f t="shared" ref="I183:I246" si="30">G183+H183</f>
        <v>0</v>
      </c>
      <c r="J183" s="229">
        <v>0</v>
      </c>
      <c r="K183" s="230"/>
      <c r="L183" s="231">
        <f t="shared" ref="L183:L246" si="31">J183+K183</f>
        <v>0</v>
      </c>
      <c r="M183" s="338"/>
      <c r="N183" s="337"/>
      <c r="O183" s="231">
        <f t="shared" ref="O183:O246" si="32">M183+N183</f>
        <v>0</v>
      </c>
      <c r="P183" s="185"/>
      <c r="R183" s="158"/>
      <c r="S183" s="158"/>
    </row>
    <row r="184" spans="1:19" ht="72" hidden="1" x14ac:dyDescent="0.25">
      <c r="A184" s="178">
        <v>3292</v>
      </c>
      <c r="B184" s="223" t="s">
        <v>418</v>
      </c>
      <c r="C184" s="224">
        <f t="shared" si="25"/>
        <v>0</v>
      </c>
      <c r="D184" s="229">
        <v>0</v>
      </c>
      <c r="E184" s="507"/>
      <c r="F184" s="544">
        <f t="shared" si="29"/>
        <v>0</v>
      </c>
      <c r="G184" s="229"/>
      <c r="H184" s="230"/>
      <c r="I184" s="231">
        <f t="shared" si="30"/>
        <v>0</v>
      </c>
      <c r="J184" s="229">
        <v>0</v>
      </c>
      <c r="K184" s="230"/>
      <c r="L184" s="231">
        <f t="shared" si="31"/>
        <v>0</v>
      </c>
      <c r="M184" s="338"/>
      <c r="N184" s="337"/>
      <c r="O184" s="231">
        <f t="shared" si="32"/>
        <v>0</v>
      </c>
      <c r="P184" s="185"/>
      <c r="R184" s="158"/>
      <c r="S184" s="158"/>
    </row>
    <row r="185" spans="1:19" ht="72" hidden="1" x14ac:dyDescent="0.25">
      <c r="A185" s="178">
        <v>3293</v>
      </c>
      <c r="B185" s="223" t="s">
        <v>224</v>
      </c>
      <c r="C185" s="224">
        <f t="shared" si="25"/>
        <v>0</v>
      </c>
      <c r="D185" s="229">
        <v>0</v>
      </c>
      <c r="E185" s="507"/>
      <c r="F185" s="544">
        <f t="shared" si="29"/>
        <v>0</v>
      </c>
      <c r="G185" s="229"/>
      <c r="H185" s="230"/>
      <c r="I185" s="231">
        <f t="shared" si="30"/>
        <v>0</v>
      </c>
      <c r="J185" s="229">
        <v>0</v>
      </c>
      <c r="K185" s="230"/>
      <c r="L185" s="231">
        <f t="shared" si="31"/>
        <v>0</v>
      </c>
      <c r="M185" s="338"/>
      <c r="N185" s="337"/>
      <c r="O185" s="231">
        <f t="shared" si="32"/>
        <v>0</v>
      </c>
      <c r="P185" s="185"/>
      <c r="R185" s="158"/>
      <c r="S185" s="158"/>
    </row>
    <row r="186" spans="1:19" ht="60" hidden="1" x14ac:dyDescent="0.25">
      <c r="A186" s="373">
        <v>3294</v>
      </c>
      <c r="B186" s="223" t="s">
        <v>419</v>
      </c>
      <c r="C186" s="374">
        <f t="shared" si="25"/>
        <v>0</v>
      </c>
      <c r="D186" s="375">
        <v>0</v>
      </c>
      <c r="E186" s="579"/>
      <c r="F186" s="547">
        <f t="shared" si="29"/>
        <v>0</v>
      </c>
      <c r="G186" s="375"/>
      <c r="H186" s="377"/>
      <c r="I186" s="371">
        <f t="shared" si="30"/>
        <v>0</v>
      </c>
      <c r="J186" s="375">
        <v>0</v>
      </c>
      <c r="K186" s="377"/>
      <c r="L186" s="371">
        <f t="shared" si="31"/>
        <v>0</v>
      </c>
      <c r="M186" s="378"/>
      <c r="N186" s="376"/>
      <c r="O186" s="371">
        <f t="shared" si="32"/>
        <v>0</v>
      </c>
      <c r="P186" s="372"/>
      <c r="R186" s="158"/>
      <c r="S186" s="158"/>
    </row>
    <row r="187" spans="1:19" ht="48" hidden="1" x14ac:dyDescent="0.25">
      <c r="A187" s="249">
        <v>3300</v>
      </c>
      <c r="B187" s="368" t="s">
        <v>420</v>
      </c>
      <c r="C187" s="379">
        <f t="shared" si="25"/>
        <v>0</v>
      </c>
      <c r="D187" s="380">
        <f>SUM(D188:D189)</f>
        <v>0</v>
      </c>
      <c r="E187" s="580">
        <f>SUM(E188:E189)</f>
        <v>0</v>
      </c>
      <c r="F187" s="549">
        <f t="shared" si="29"/>
        <v>0</v>
      </c>
      <c r="G187" s="380">
        <f>SUM(G188:G189)</f>
        <v>0</v>
      </c>
      <c r="H187" s="381">
        <f t="shared" ref="H187" si="33">SUM(H188:H189)</f>
        <v>0</v>
      </c>
      <c r="I187" s="327">
        <f t="shared" si="30"/>
        <v>0</v>
      </c>
      <c r="J187" s="380">
        <f>SUM(J188:J189)</f>
        <v>0</v>
      </c>
      <c r="K187" s="381">
        <f t="shared" ref="K187" si="34">SUM(K188:K189)</f>
        <v>0</v>
      </c>
      <c r="L187" s="327">
        <f t="shared" si="31"/>
        <v>0</v>
      </c>
      <c r="M187" s="325">
        <f t="shared" ref="M187:N187" si="35">SUM(M188:M189)</f>
        <v>0</v>
      </c>
      <c r="N187" s="326">
        <f t="shared" si="35"/>
        <v>0</v>
      </c>
      <c r="O187" s="327">
        <f t="shared" si="32"/>
        <v>0</v>
      </c>
      <c r="P187" s="328"/>
      <c r="R187" s="158"/>
      <c r="S187" s="158"/>
    </row>
    <row r="188" spans="1:19" ht="48" hidden="1" x14ac:dyDescent="0.25">
      <c r="A188" s="264">
        <v>3310</v>
      </c>
      <c r="B188" s="265" t="s">
        <v>421</v>
      </c>
      <c r="C188" s="276">
        <f t="shared" si="25"/>
        <v>0</v>
      </c>
      <c r="D188" s="344">
        <v>0</v>
      </c>
      <c r="E188" s="509"/>
      <c r="F188" s="542">
        <f t="shared" si="29"/>
        <v>0</v>
      </c>
      <c r="G188" s="344"/>
      <c r="H188" s="346"/>
      <c r="I188" s="332">
        <f t="shared" si="30"/>
        <v>0</v>
      </c>
      <c r="J188" s="344">
        <v>0</v>
      </c>
      <c r="K188" s="346"/>
      <c r="L188" s="332">
        <f t="shared" si="31"/>
        <v>0</v>
      </c>
      <c r="M188" s="347"/>
      <c r="N188" s="345"/>
      <c r="O188" s="332">
        <f t="shared" si="32"/>
        <v>0</v>
      </c>
      <c r="P188" s="274"/>
      <c r="R188" s="158"/>
      <c r="S188" s="158"/>
    </row>
    <row r="189" spans="1:19" ht="60" hidden="1" x14ac:dyDescent="0.25">
      <c r="A189" s="169">
        <v>3320</v>
      </c>
      <c r="B189" s="213" t="s">
        <v>422</v>
      </c>
      <c r="C189" s="214">
        <f t="shared" si="25"/>
        <v>0</v>
      </c>
      <c r="D189" s="219">
        <v>0</v>
      </c>
      <c r="E189" s="510"/>
      <c r="F189" s="543">
        <f t="shared" si="29"/>
        <v>0</v>
      </c>
      <c r="G189" s="219"/>
      <c r="H189" s="220"/>
      <c r="I189" s="221">
        <f t="shared" si="30"/>
        <v>0</v>
      </c>
      <c r="J189" s="219">
        <v>0</v>
      </c>
      <c r="K189" s="220"/>
      <c r="L189" s="221">
        <f t="shared" si="31"/>
        <v>0</v>
      </c>
      <c r="M189" s="336"/>
      <c r="N189" s="335"/>
      <c r="O189" s="221">
        <f t="shared" si="32"/>
        <v>0</v>
      </c>
      <c r="P189" s="176"/>
      <c r="R189" s="158"/>
      <c r="S189" s="158"/>
    </row>
    <row r="190" spans="1:19" hidden="1" x14ac:dyDescent="0.25">
      <c r="A190" s="382">
        <v>4000</v>
      </c>
      <c r="B190" s="315" t="s">
        <v>423</v>
      </c>
      <c r="C190" s="316">
        <f t="shared" si="25"/>
        <v>0</v>
      </c>
      <c r="D190" s="317">
        <f>SUM(D191,D194)</f>
        <v>0</v>
      </c>
      <c r="E190" s="504">
        <f>SUM(E191,E194)</f>
        <v>0</v>
      </c>
      <c r="F190" s="540">
        <f t="shared" si="29"/>
        <v>0</v>
      </c>
      <c r="G190" s="317">
        <f>SUM(G191,G194)</f>
        <v>0</v>
      </c>
      <c r="H190" s="320">
        <f>SUM(H191,H194)</f>
        <v>0</v>
      </c>
      <c r="I190" s="319">
        <f t="shared" si="30"/>
        <v>0</v>
      </c>
      <c r="J190" s="317">
        <f>SUM(J191,J194)</f>
        <v>0</v>
      </c>
      <c r="K190" s="320">
        <f>SUM(K191,K194)</f>
        <v>0</v>
      </c>
      <c r="L190" s="319">
        <f t="shared" si="31"/>
        <v>0</v>
      </c>
      <c r="M190" s="321">
        <f>SUM(M191,M194)</f>
        <v>0</v>
      </c>
      <c r="N190" s="318">
        <f>SUM(N191,N194)</f>
        <v>0</v>
      </c>
      <c r="O190" s="319">
        <f t="shared" si="32"/>
        <v>0</v>
      </c>
      <c r="P190" s="322"/>
      <c r="R190" s="158"/>
      <c r="S190" s="158"/>
    </row>
    <row r="191" spans="1:19" ht="24" hidden="1" x14ac:dyDescent="0.25">
      <c r="A191" s="383">
        <v>4200</v>
      </c>
      <c r="B191" s="323" t="s">
        <v>424</v>
      </c>
      <c r="C191" s="199">
        <f t="shared" si="25"/>
        <v>0</v>
      </c>
      <c r="D191" s="209">
        <f>SUM(D192,D193)</f>
        <v>0</v>
      </c>
      <c r="E191" s="505">
        <f>SUM(E192,E193)</f>
        <v>0</v>
      </c>
      <c r="F191" s="541">
        <f t="shared" si="29"/>
        <v>0</v>
      </c>
      <c r="G191" s="209">
        <f>SUM(G192,G193)</f>
        <v>0</v>
      </c>
      <c r="H191" s="210">
        <f>SUM(H192,H193)</f>
        <v>0</v>
      </c>
      <c r="I191" s="211">
        <f t="shared" si="30"/>
        <v>0</v>
      </c>
      <c r="J191" s="209">
        <f>SUM(J192,J193)</f>
        <v>0</v>
      </c>
      <c r="K191" s="210">
        <f>SUM(K192,K193)</f>
        <v>0</v>
      </c>
      <c r="L191" s="211">
        <f t="shared" si="31"/>
        <v>0</v>
      </c>
      <c r="M191" s="348">
        <f>SUM(M192,M193)</f>
        <v>0</v>
      </c>
      <c r="N191" s="324">
        <f>SUM(N192,N193)</f>
        <v>0</v>
      </c>
      <c r="O191" s="211">
        <f t="shared" si="32"/>
        <v>0</v>
      </c>
      <c r="P191" s="208"/>
      <c r="R191" s="158"/>
      <c r="S191" s="158"/>
    </row>
    <row r="192" spans="1:19" ht="36" hidden="1" x14ac:dyDescent="0.25">
      <c r="A192" s="595">
        <v>4240</v>
      </c>
      <c r="B192" s="213" t="s">
        <v>425</v>
      </c>
      <c r="C192" s="214">
        <f t="shared" si="25"/>
        <v>0</v>
      </c>
      <c r="D192" s="219">
        <v>0</v>
      </c>
      <c r="E192" s="510"/>
      <c r="F192" s="543">
        <f t="shared" si="29"/>
        <v>0</v>
      </c>
      <c r="G192" s="219"/>
      <c r="H192" s="220"/>
      <c r="I192" s="221">
        <f t="shared" si="30"/>
        <v>0</v>
      </c>
      <c r="J192" s="219">
        <v>0</v>
      </c>
      <c r="K192" s="220"/>
      <c r="L192" s="221">
        <f t="shared" si="31"/>
        <v>0</v>
      </c>
      <c r="M192" s="336"/>
      <c r="N192" s="335"/>
      <c r="O192" s="221">
        <f t="shared" si="32"/>
        <v>0</v>
      </c>
      <c r="P192" s="176"/>
      <c r="R192" s="158"/>
      <c r="S192" s="158"/>
    </row>
    <row r="193" spans="1:19" ht="24" hidden="1" x14ac:dyDescent="0.25">
      <c r="A193" s="339">
        <v>4250</v>
      </c>
      <c r="B193" s="223" t="s">
        <v>426</v>
      </c>
      <c r="C193" s="224">
        <f t="shared" si="25"/>
        <v>0</v>
      </c>
      <c r="D193" s="229">
        <v>0</v>
      </c>
      <c r="E193" s="507"/>
      <c r="F193" s="544">
        <f t="shared" si="29"/>
        <v>0</v>
      </c>
      <c r="G193" s="229"/>
      <c r="H193" s="230"/>
      <c r="I193" s="231">
        <f t="shared" si="30"/>
        <v>0</v>
      </c>
      <c r="J193" s="229">
        <v>0</v>
      </c>
      <c r="K193" s="230"/>
      <c r="L193" s="231">
        <f t="shared" si="31"/>
        <v>0</v>
      </c>
      <c r="M193" s="338"/>
      <c r="N193" s="337"/>
      <c r="O193" s="231">
        <f t="shared" si="32"/>
        <v>0</v>
      </c>
      <c r="P193" s="185"/>
      <c r="R193" s="158"/>
      <c r="S193" s="158"/>
    </row>
    <row r="194" spans="1:19" hidden="1" x14ac:dyDescent="0.25">
      <c r="A194" s="198">
        <v>4300</v>
      </c>
      <c r="B194" s="323" t="s">
        <v>427</v>
      </c>
      <c r="C194" s="199">
        <f t="shared" si="25"/>
        <v>0</v>
      </c>
      <c r="D194" s="209">
        <f>SUM(D195)</f>
        <v>0</v>
      </c>
      <c r="E194" s="505">
        <f>SUM(E195)</f>
        <v>0</v>
      </c>
      <c r="F194" s="541">
        <f t="shared" si="29"/>
        <v>0</v>
      </c>
      <c r="G194" s="209">
        <f>SUM(G195)</f>
        <v>0</v>
      </c>
      <c r="H194" s="210">
        <f>SUM(H195)</f>
        <v>0</v>
      </c>
      <c r="I194" s="211">
        <f t="shared" si="30"/>
        <v>0</v>
      </c>
      <c r="J194" s="209">
        <f>SUM(J195)</f>
        <v>0</v>
      </c>
      <c r="K194" s="210">
        <f>SUM(K195)</f>
        <v>0</v>
      </c>
      <c r="L194" s="211">
        <f t="shared" si="31"/>
        <v>0</v>
      </c>
      <c r="M194" s="348">
        <f>SUM(M195)</f>
        <v>0</v>
      </c>
      <c r="N194" s="324">
        <f>SUM(N195)</f>
        <v>0</v>
      </c>
      <c r="O194" s="211">
        <f t="shared" si="32"/>
        <v>0</v>
      </c>
      <c r="P194" s="208"/>
      <c r="R194" s="158"/>
      <c r="S194" s="158"/>
    </row>
    <row r="195" spans="1:19" ht="24" hidden="1" x14ac:dyDescent="0.25">
      <c r="A195" s="595">
        <v>4310</v>
      </c>
      <c r="B195" s="213" t="s">
        <v>428</v>
      </c>
      <c r="C195" s="214">
        <f t="shared" si="25"/>
        <v>0</v>
      </c>
      <c r="D195" s="350">
        <f>SUM(D196:D196)</f>
        <v>0</v>
      </c>
      <c r="E195" s="389">
        <f>SUM(E196:E196)</f>
        <v>0</v>
      </c>
      <c r="F195" s="543">
        <f t="shared" si="29"/>
        <v>0</v>
      </c>
      <c r="G195" s="350">
        <f>SUM(G196:G196)</f>
        <v>0</v>
      </c>
      <c r="H195" s="352">
        <f>SUM(H196:H196)</f>
        <v>0</v>
      </c>
      <c r="I195" s="221">
        <f t="shared" si="30"/>
        <v>0</v>
      </c>
      <c r="J195" s="350">
        <f>SUM(J196:J196)</f>
        <v>0</v>
      </c>
      <c r="K195" s="352">
        <f>SUM(K196:K196)</f>
        <v>0</v>
      </c>
      <c r="L195" s="221">
        <f t="shared" si="31"/>
        <v>0</v>
      </c>
      <c r="M195" s="353">
        <f>SUM(M196:M196)</f>
        <v>0</v>
      </c>
      <c r="N195" s="351">
        <f>SUM(N196:N196)</f>
        <v>0</v>
      </c>
      <c r="O195" s="221">
        <f t="shared" si="32"/>
        <v>0</v>
      </c>
      <c r="P195" s="176"/>
      <c r="R195" s="158"/>
      <c r="S195" s="158"/>
    </row>
    <row r="196" spans="1:19" ht="36" hidden="1" x14ac:dyDescent="0.25">
      <c r="A196" s="178">
        <v>4311</v>
      </c>
      <c r="B196" s="223" t="s">
        <v>429</v>
      </c>
      <c r="C196" s="224">
        <f t="shared" si="25"/>
        <v>0</v>
      </c>
      <c r="D196" s="229">
        <v>0</v>
      </c>
      <c r="E196" s="507"/>
      <c r="F196" s="544">
        <f t="shared" si="29"/>
        <v>0</v>
      </c>
      <c r="G196" s="229"/>
      <c r="H196" s="230"/>
      <c r="I196" s="231">
        <f t="shared" si="30"/>
        <v>0</v>
      </c>
      <c r="J196" s="229">
        <v>0</v>
      </c>
      <c r="K196" s="230"/>
      <c r="L196" s="231">
        <f t="shared" si="31"/>
        <v>0</v>
      </c>
      <c r="M196" s="338"/>
      <c r="N196" s="337"/>
      <c r="O196" s="231">
        <f t="shared" si="32"/>
        <v>0</v>
      </c>
      <c r="P196" s="185"/>
      <c r="R196" s="158"/>
      <c r="S196" s="158"/>
    </row>
    <row r="197" spans="1:19" s="148" customFormat="1" ht="24" x14ac:dyDescent="0.25">
      <c r="A197" s="384"/>
      <c r="B197" s="140" t="s">
        <v>430</v>
      </c>
      <c r="C197" s="309">
        <f t="shared" si="25"/>
        <v>59322</v>
      </c>
      <c r="D197" s="310">
        <f>SUM(D198,D233,D271)</f>
        <v>43610</v>
      </c>
      <c r="E197" s="503">
        <f>SUM(E198,E233,E271)</f>
        <v>0</v>
      </c>
      <c r="F197" s="464">
        <f t="shared" si="29"/>
        <v>43610</v>
      </c>
      <c r="G197" s="310">
        <f>SUM(G198,G233,G271)</f>
        <v>0</v>
      </c>
      <c r="H197" s="313">
        <f>SUM(H198,H233,H271)</f>
        <v>0</v>
      </c>
      <c r="I197" s="312">
        <f t="shared" si="30"/>
        <v>0</v>
      </c>
      <c r="J197" s="310">
        <f>SUM(J198,J233,J271)</f>
        <v>15712</v>
      </c>
      <c r="K197" s="313">
        <f>SUM(K198,K233,K271)</f>
        <v>0</v>
      </c>
      <c r="L197" s="312">
        <f t="shared" si="31"/>
        <v>15712</v>
      </c>
      <c r="M197" s="385">
        <f>SUM(M198,M233,M271)</f>
        <v>0</v>
      </c>
      <c r="N197" s="386">
        <f>SUM(N198,N233,N271)</f>
        <v>0</v>
      </c>
      <c r="O197" s="387">
        <f t="shared" si="32"/>
        <v>0</v>
      </c>
      <c r="P197" s="388"/>
      <c r="R197" s="158"/>
      <c r="S197" s="158"/>
    </row>
    <row r="198" spans="1:19" x14ac:dyDescent="0.25">
      <c r="A198" s="315">
        <v>5000</v>
      </c>
      <c r="B198" s="315" t="s">
        <v>431</v>
      </c>
      <c r="C198" s="316">
        <f>F198+I198+L198+O198</f>
        <v>58610</v>
      </c>
      <c r="D198" s="317">
        <f>D199+D207</f>
        <v>43610</v>
      </c>
      <c r="E198" s="504">
        <f>E199+E207</f>
        <v>0</v>
      </c>
      <c r="F198" s="465">
        <f t="shared" si="29"/>
        <v>43610</v>
      </c>
      <c r="G198" s="317">
        <f>G199+G207</f>
        <v>0</v>
      </c>
      <c r="H198" s="320">
        <f>H199+H207</f>
        <v>0</v>
      </c>
      <c r="I198" s="319">
        <f t="shared" si="30"/>
        <v>0</v>
      </c>
      <c r="J198" s="317">
        <f>J199+J207</f>
        <v>15000</v>
      </c>
      <c r="K198" s="320">
        <f>K199+K207</f>
        <v>0</v>
      </c>
      <c r="L198" s="319">
        <f t="shared" si="31"/>
        <v>15000</v>
      </c>
      <c r="M198" s="321">
        <f>M199+M207</f>
        <v>0</v>
      </c>
      <c r="N198" s="318">
        <f>N199+N207</f>
        <v>0</v>
      </c>
      <c r="O198" s="319">
        <f t="shared" si="32"/>
        <v>0</v>
      </c>
      <c r="P198" s="322"/>
      <c r="R198" s="158"/>
      <c r="S198" s="158"/>
    </row>
    <row r="199" spans="1:19" hidden="1" x14ac:dyDescent="0.25">
      <c r="A199" s="198">
        <v>5100</v>
      </c>
      <c r="B199" s="323" t="s">
        <v>432</v>
      </c>
      <c r="C199" s="199">
        <f t="shared" si="25"/>
        <v>0</v>
      </c>
      <c r="D199" s="209">
        <f>D200+D201+D204+D205+D206</f>
        <v>0</v>
      </c>
      <c r="E199" s="505">
        <f>E200+E201+E204+E205+E206</f>
        <v>0</v>
      </c>
      <c r="F199" s="541">
        <f t="shared" si="29"/>
        <v>0</v>
      </c>
      <c r="G199" s="209">
        <f>G200+G201+G204+G205+G206</f>
        <v>0</v>
      </c>
      <c r="H199" s="210">
        <f>H200+H201+H204+H205+H206</f>
        <v>0</v>
      </c>
      <c r="I199" s="211">
        <f t="shared" si="30"/>
        <v>0</v>
      </c>
      <c r="J199" s="209">
        <f>J200+J201+J204+J205+J206</f>
        <v>0</v>
      </c>
      <c r="K199" s="210">
        <f>K200+K201+K204+K205+K206</f>
        <v>0</v>
      </c>
      <c r="L199" s="211">
        <f t="shared" si="31"/>
        <v>0</v>
      </c>
      <c r="M199" s="348">
        <f>M200+M201+M204+M205+M206</f>
        <v>0</v>
      </c>
      <c r="N199" s="324">
        <f>N200+N201+N204+N205+N206</f>
        <v>0</v>
      </c>
      <c r="O199" s="211">
        <f t="shared" si="32"/>
        <v>0</v>
      </c>
      <c r="P199" s="208"/>
      <c r="R199" s="158"/>
      <c r="S199" s="158"/>
    </row>
    <row r="200" spans="1:19" hidden="1" x14ac:dyDescent="0.25">
      <c r="A200" s="595">
        <v>5110</v>
      </c>
      <c r="B200" s="213" t="s">
        <v>433</v>
      </c>
      <c r="C200" s="214">
        <f t="shared" si="25"/>
        <v>0</v>
      </c>
      <c r="D200" s="219">
        <v>0</v>
      </c>
      <c r="E200" s="510"/>
      <c r="F200" s="543">
        <f t="shared" si="29"/>
        <v>0</v>
      </c>
      <c r="G200" s="219"/>
      <c r="H200" s="220"/>
      <c r="I200" s="221">
        <f t="shared" si="30"/>
        <v>0</v>
      </c>
      <c r="J200" s="219">
        <v>0</v>
      </c>
      <c r="K200" s="220"/>
      <c r="L200" s="221">
        <f t="shared" si="31"/>
        <v>0</v>
      </c>
      <c r="M200" s="336"/>
      <c r="N200" s="335"/>
      <c r="O200" s="221">
        <f t="shared" si="32"/>
        <v>0</v>
      </c>
      <c r="P200" s="176"/>
      <c r="R200" s="158"/>
      <c r="S200" s="158"/>
    </row>
    <row r="201" spans="1:19" ht="24" hidden="1" x14ac:dyDescent="0.25">
      <c r="A201" s="339">
        <v>5120</v>
      </c>
      <c r="B201" s="223" t="s">
        <v>434</v>
      </c>
      <c r="C201" s="224">
        <f t="shared" si="25"/>
        <v>0</v>
      </c>
      <c r="D201" s="340">
        <f>D202+D203</f>
        <v>0</v>
      </c>
      <c r="E201" s="390">
        <f>E202+E203</f>
        <v>0</v>
      </c>
      <c r="F201" s="544">
        <f t="shared" si="29"/>
        <v>0</v>
      </c>
      <c r="G201" s="340">
        <f>G202+G203</f>
        <v>0</v>
      </c>
      <c r="H201" s="342">
        <f>H202+H203</f>
        <v>0</v>
      </c>
      <c r="I201" s="231">
        <f t="shared" si="30"/>
        <v>0</v>
      </c>
      <c r="J201" s="340">
        <f>J202+J203</f>
        <v>0</v>
      </c>
      <c r="K201" s="342">
        <f>K202+K203</f>
        <v>0</v>
      </c>
      <c r="L201" s="231">
        <f t="shared" si="31"/>
        <v>0</v>
      </c>
      <c r="M201" s="343">
        <f>M202+M203</f>
        <v>0</v>
      </c>
      <c r="N201" s="341">
        <f>N202+N203</f>
        <v>0</v>
      </c>
      <c r="O201" s="231">
        <f t="shared" si="32"/>
        <v>0</v>
      </c>
      <c r="P201" s="185"/>
      <c r="R201" s="158"/>
      <c r="S201" s="158"/>
    </row>
    <row r="202" spans="1:19" hidden="1" x14ac:dyDescent="0.25">
      <c r="A202" s="178">
        <v>5121</v>
      </c>
      <c r="B202" s="223" t="s">
        <v>435</v>
      </c>
      <c r="C202" s="224">
        <f t="shared" si="25"/>
        <v>0</v>
      </c>
      <c r="D202" s="229">
        <v>0</v>
      </c>
      <c r="E202" s="507"/>
      <c r="F202" s="544">
        <f t="shared" si="29"/>
        <v>0</v>
      </c>
      <c r="G202" s="229"/>
      <c r="H202" s="230"/>
      <c r="I202" s="231">
        <f t="shared" si="30"/>
        <v>0</v>
      </c>
      <c r="J202" s="229">
        <v>0</v>
      </c>
      <c r="K202" s="230"/>
      <c r="L202" s="231">
        <f t="shared" si="31"/>
        <v>0</v>
      </c>
      <c r="M202" s="338"/>
      <c r="N202" s="337"/>
      <c r="O202" s="231">
        <f t="shared" si="32"/>
        <v>0</v>
      </c>
      <c r="P202" s="185"/>
      <c r="R202" s="158"/>
      <c r="S202" s="158"/>
    </row>
    <row r="203" spans="1:19" ht="24" hidden="1" x14ac:dyDescent="0.25">
      <c r="A203" s="178">
        <v>5129</v>
      </c>
      <c r="B203" s="223" t="s">
        <v>436</v>
      </c>
      <c r="C203" s="224">
        <f t="shared" si="25"/>
        <v>0</v>
      </c>
      <c r="D203" s="229">
        <v>0</v>
      </c>
      <c r="E203" s="507"/>
      <c r="F203" s="544">
        <f t="shared" si="29"/>
        <v>0</v>
      </c>
      <c r="G203" s="229"/>
      <c r="H203" s="230"/>
      <c r="I203" s="231">
        <f t="shared" si="30"/>
        <v>0</v>
      </c>
      <c r="J203" s="229">
        <v>0</v>
      </c>
      <c r="K203" s="230"/>
      <c r="L203" s="231">
        <f t="shared" si="31"/>
        <v>0</v>
      </c>
      <c r="M203" s="338"/>
      <c r="N203" s="337"/>
      <c r="O203" s="231">
        <f t="shared" si="32"/>
        <v>0</v>
      </c>
      <c r="P203" s="185"/>
      <c r="R203" s="158"/>
      <c r="S203" s="158"/>
    </row>
    <row r="204" spans="1:19" hidden="1" x14ac:dyDescent="0.25">
      <c r="A204" s="339">
        <v>5130</v>
      </c>
      <c r="B204" s="223" t="s">
        <v>437</v>
      </c>
      <c r="C204" s="224">
        <f t="shared" si="25"/>
        <v>0</v>
      </c>
      <c r="D204" s="229">
        <v>0</v>
      </c>
      <c r="E204" s="507"/>
      <c r="F204" s="544">
        <f t="shared" si="29"/>
        <v>0</v>
      </c>
      <c r="G204" s="229"/>
      <c r="H204" s="230"/>
      <c r="I204" s="231">
        <f t="shared" si="30"/>
        <v>0</v>
      </c>
      <c r="J204" s="229">
        <v>0</v>
      </c>
      <c r="K204" s="230"/>
      <c r="L204" s="231">
        <f t="shared" si="31"/>
        <v>0</v>
      </c>
      <c r="M204" s="338"/>
      <c r="N204" s="337"/>
      <c r="O204" s="231">
        <f t="shared" si="32"/>
        <v>0</v>
      </c>
      <c r="P204" s="185"/>
      <c r="R204" s="158"/>
      <c r="S204" s="158"/>
    </row>
    <row r="205" spans="1:19" hidden="1" x14ac:dyDescent="0.25">
      <c r="A205" s="339">
        <v>5140</v>
      </c>
      <c r="B205" s="223" t="s">
        <v>438</v>
      </c>
      <c r="C205" s="224">
        <f t="shared" si="25"/>
        <v>0</v>
      </c>
      <c r="D205" s="229">
        <v>0</v>
      </c>
      <c r="E205" s="507"/>
      <c r="F205" s="544">
        <f t="shared" si="29"/>
        <v>0</v>
      </c>
      <c r="G205" s="229"/>
      <c r="H205" s="230"/>
      <c r="I205" s="231">
        <f t="shared" si="30"/>
        <v>0</v>
      </c>
      <c r="J205" s="229">
        <v>0</v>
      </c>
      <c r="K205" s="230"/>
      <c r="L205" s="231">
        <f t="shared" si="31"/>
        <v>0</v>
      </c>
      <c r="M205" s="338"/>
      <c r="N205" s="337"/>
      <c r="O205" s="231">
        <f t="shared" si="32"/>
        <v>0</v>
      </c>
      <c r="P205" s="185"/>
      <c r="R205" s="158"/>
      <c r="S205" s="158"/>
    </row>
    <row r="206" spans="1:19" ht="24" hidden="1" x14ac:dyDescent="0.25">
      <c r="A206" s="339">
        <v>5170</v>
      </c>
      <c r="B206" s="223" t="s">
        <v>439</v>
      </c>
      <c r="C206" s="224">
        <f t="shared" si="25"/>
        <v>0</v>
      </c>
      <c r="D206" s="229">
        <v>0</v>
      </c>
      <c r="E206" s="507"/>
      <c r="F206" s="544">
        <f t="shared" si="29"/>
        <v>0</v>
      </c>
      <c r="G206" s="229"/>
      <c r="H206" s="230"/>
      <c r="I206" s="231">
        <f t="shared" si="30"/>
        <v>0</v>
      </c>
      <c r="J206" s="229">
        <v>0</v>
      </c>
      <c r="K206" s="230"/>
      <c r="L206" s="231">
        <f t="shared" si="31"/>
        <v>0</v>
      </c>
      <c r="M206" s="338"/>
      <c r="N206" s="337"/>
      <c r="O206" s="231">
        <f t="shared" si="32"/>
        <v>0</v>
      </c>
      <c r="P206" s="185"/>
      <c r="R206" s="158"/>
      <c r="S206" s="158"/>
    </row>
    <row r="207" spans="1:19" x14ac:dyDescent="0.25">
      <c r="A207" s="198">
        <v>5200</v>
      </c>
      <c r="B207" s="323" t="s">
        <v>440</v>
      </c>
      <c r="C207" s="199">
        <f t="shared" si="25"/>
        <v>58610</v>
      </c>
      <c r="D207" s="209">
        <f>D208+D218+D219+D228+D229+D230+D232</f>
        <v>43610</v>
      </c>
      <c r="E207" s="505">
        <f>E208+E218+E219+E228+E229+E230+E232</f>
        <v>0</v>
      </c>
      <c r="F207" s="459">
        <f t="shared" si="29"/>
        <v>43610</v>
      </c>
      <c r="G207" s="209">
        <f>G208+G218+G219+G228+G229+G230+G232</f>
        <v>0</v>
      </c>
      <c r="H207" s="210">
        <f>H208+H218+H219+H228+H229+H230+H232</f>
        <v>0</v>
      </c>
      <c r="I207" s="211">
        <f t="shared" si="30"/>
        <v>0</v>
      </c>
      <c r="J207" s="209">
        <f>J208+J218+J219+J228+J229+J230+J232</f>
        <v>15000</v>
      </c>
      <c r="K207" s="210">
        <f>K208+K218+K219+K228+K229+K230+K232</f>
        <v>0</v>
      </c>
      <c r="L207" s="211">
        <f t="shared" si="31"/>
        <v>15000</v>
      </c>
      <c r="M207" s="348">
        <f>M208+M218+M219+M228+M229+M230+M232</f>
        <v>0</v>
      </c>
      <c r="N207" s="324">
        <f>N208+N218+N219+N228+N229+N230+N232</f>
        <v>0</v>
      </c>
      <c r="O207" s="211">
        <f t="shared" si="32"/>
        <v>0</v>
      </c>
      <c r="P207" s="208"/>
      <c r="R207" s="158"/>
      <c r="S207" s="158"/>
    </row>
    <row r="208" spans="1:19" hidden="1" x14ac:dyDescent="0.25">
      <c r="A208" s="329">
        <v>5210</v>
      </c>
      <c r="B208" s="265" t="s">
        <v>441</v>
      </c>
      <c r="C208" s="276">
        <f t="shared" si="25"/>
        <v>0</v>
      </c>
      <c r="D208" s="330">
        <f>SUM(D209:D217)</f>
        <v>0</v>
      </c>
      <c r="E208" s="506">
        <f>SUM(E209:E217)</f>
        <v>0</v>
      </c>
      <c r="F208" s="542">
        <f t="shared" si="29"/>
        <v>0</v>
      </c>
      <c r="G208" s="330">
        <f>SUM(G209:G217)</f>
        <v>0</v>
      </c>
      <c r="H208" s="333">
        <f>SUM(H209:H217)</f>
        <v>0</v>
      </c>
      <c r="I208" s="332">
        <f t="shared" si="30"/>
        <v>0</v>
      </c>
      <c r="J208" s="330">
        <f>SUM(J209:J217)</f>
        <v>0</v>
      </c>
      <c r="K208" s="333">
        <f>SUM(K209:K217)</f>
        <v>0</v>
      </c>
      <c r="L208" s="332">
        <f t="shared" si="31"/>
        <v>0</v>
      </c>
      <c r="M208" s="334">
        <f>SUM(M209:M217)</f>
        <v>0</v>
      </c>
      <c r="N208" s="331">
        <f>SUM(N209:N217)</f>
        <v>0</v>
      </c>
      <c r="O208" s="332">
        <f t="shared" si="32"/>
        <v>0</v>
      </c>
      <c r="P208" s="274"/>
      <c r="R208" s="158"/>
      <c r="S208" s="158"/>
    </row>
    <row r="209" spans="1:19" hidden="1" x14ac:dyDescent="0.25">
      <c r="A209" s="169">
        <v>5211</v>
      </c>
      <c r="B209" s="213" t="s">
        <v>442</v>
      </c>
      <c r="C209" s="359">
        <f t="shared" si="25"/>
        <v>0</v>
      </c>
      <c r="D209" s="219">
        <v>0</v>
      </c>
      <c r="E209" s="510"/>
      <c r="F209" s="543">
        <f t="shared" si="29"/>
        <v>0</v>
      </c>
      <c r="G209" s="219"/>
      <c r="H209" s="220"/>
      <c r="I209" s="221">
        <f t="shared" si="30"/>
        <v>0</v>
      </c>
      <c r="J209" s="219">
        <v>0</v>
      </c>
      <c r="K209" s="220"/>
      <c r="L209" s="221">
        <f t="shared" si="31"/>
        <v>0</v>
      </c>
      <c r="M209" s="336"/>
      <c r="N209" s="335"/>
      <c r="O209" s="221">
        <f t="shared" si="32"/>
        <v>0</v>
      </c>
      <c r="P209" s="176"/>
      <c r="R209" s="158"/>
      <c r="S209" s="158"/>
    </row>
    <row r="210" spans="1:19" hidden="1" x14ac:dyDescent="0.25">
      <c r="A210" s="178">
        <v>5212</v>
      </c>
      <c r="B210" s="223" t="s">
        <v>443</v>
      </c>
      <c r="C210" s="359">
        <f t="shared" si="25"/>
        <v>0</v>
      </c>
      <c r="D210" s="229">
        <v>0</v>
      </c>
      <c r="E210" s="507"/>
      <c r="F210" s="544">
        <f t="shared" si="29"/>
        <v>0</v>
      </c>
      <c r="G210" s="229"/>
      <c r="H210" s="230"/>
      <c r="I210" s="231">
        <f t="shared" si="30"/>
        <v>0</v>
      </c>
      <c r="J210" s="229">
        <v>0</v>
      </c>
      <c r="K210" s="230"/>
      <c r="L210" s="231">
        <f t="shared" si="31"/>
        <v>0</v>
      </c>
      <c r="M210" s="338"/>
      <c r="N210" s="337"/>
      <c r="O210" s="231">
        <f t="shared" si="32"/>
        <v>0</v>
      </c>
      <c r="P210" s="185"/>
      <c r="R210" s="158"/>
      <c r="S210" s="158"/>
    </row>
    <row r="211" spans="1:19" hidden="1" x14ac:dyDescent="0.25">
      <c r="A211" s="178">
        <v>5213</v>
      </c>
      <c r="B211" s="223" t="s">
        <v>444</v>
      </c>
      <c r="C211" s="359">
        <f t="shared" si="25"/>
        <v>0</v>
      </c>
      <c r="D211" s="229">
        <v>0</v>
      </c>
      <c r="E211" s="507"/>
      <c r="F211" s="544">
        <f t="shared" si="29"/>
        <v>0</v>
      </c>
      <c r="G211" s="229"/>
      <c r="H211" s="230"/>
      <c r="I211" s="231">
        <f t="shared" si="30"/>
        <v>0</v>
      </c>
      <c r="J211" s="229">
        <v>0</v>
      </c>
      <c r="K211" s="230"/>
      <c r="L211" s="231">
        <f t="shared" si="31"/>
        <v>0</v>
      </c>
      <c r="M211" s="338"/>
      <c r="N211" s="337"/>
      <c r="O211" s="231">
        <f t="shared" si="32"/>
        <v>0</v>
      </c>
      <c r="P211" s="185"/>
      <c r="R211" s="158"/>
      <c r="S211" s="158"/>
    </row>
    <row r="212" spans="1:19" hidden="1" x14ac:dyDescent="0.25">
      <c r="A212" s="178">
        <v>5214</v>
      </c>
      <c r="B212" s="223" t="s">
        <v>445</v>
      </c>
      <c r="C212" s="359">
        <f t="shared" si="25"/>
        <v>0</v>
      </c>
      <c r="D212" s="229">
        <v>0</v>
      </c>
      <c r="E212" s="507"/>
      <c r="F212" s="544">
        <f t="shared" si="29"/>
        <v>0</v>
      </c>
      <c r="G212" s="229"/>
      <c r="H212" s="230"/>
      <c r="I212" s="231">
        <f t="shared" si="30"/>
        <v>0</v>
      </c>
      <c r="J212" s="229">
        <v>0</v>
      </c>
      <c r="K212" s="230"/>
      <c r="L212" s="231">
        <f t="shared" si="31"/>
        <v>0</v>
      </c>
      <c r="M212" s="338"/>
      <c r="N212" s="337"/>
      <c r="O212" s="231">
        <f t="shared" si="32"/>
        <v>0</v>
      </c>
      <c r="P212" s="185"/>
      <c r="R212" s="158"/>
      <c r="S212" s="158"/>
    </row>
    <row r="213" spans="1:19" hidden="1" x14ac:dyDescent="0.25">
      <c r="A213" s="178">
        <v>5215</v>
      </c>
      <c r="B213" s="223" t="s">
        <v>446</v>
      </c>
      <c r="C213" s="359">
        <f t="shared" si="25"/>
        <v>0</v>
      </c>
      <c r="D213" s="229">
        <v>0</v>
      </c>
      <c r="E213" s="507"/>
      <c r="F213" s="544">
        <f t="shared" si="29"/>
        <v>0</v>
      </c>
      <c r="G213" s="229"/>
      <c r="H213" s="230"/>
      <c r="I213" s="231">
        <f t="shared" si="30"/>
        <v>0</v>
      </c>
      <c r="J213" s="229">
        <v>0</v>
      </c>
      <c r="K213" s="230"/>
      <c r="L213" s="231">
        <f t="shared" si="31"/>
        <v>0</v>
      </c>
      <c r="M213" s="338"/>
      <c r="N213" s="337"/>
      <c r="O213" s="231">
        <f t="shared" si="32"/>
        <v>0</v>
      </c>
      <c r="P213" s="185"/>
      <c r="R213" s="158"/>
      <c r="S213" s="158"/>
    </row>
    <row r="214" spans="1:19" ht="24" hidden="1" x14ac:dyDescent="0.25">
      <c r="A214" s="178">
        <v>5216</v>
      </c>
      <c r="B214" s="223" t="s">
        <v>447</v>
      </c>
      <c r="C214" s="359">
        <f t="shared" si="25"/>
        <v>0</v>
      </c>
      <c r="D214" s="229">
        <v>0</v>
      </c>
      <c r="E214" s="507"/>
      <c r="F214" s="544">
        <f t="shared" si="29"/>
        <v>0</v>
      </c>
      <c r="G214" s="229"/>
      <c r="H214" s="230"/>
      <c r="I214" s="231">
        <f t="shared" si="30"/>
        <v>0</v>
      </c>
      <c r="J214" s="229">
        <v>0</v>
      </c>
      <c r="K214" s="230"/>
      <c r="L214" s="231">
        <f t="shared" si="31"/>
        <v>0</v>
      </c>
      <c r="M214" s="338"/>
      <c r="N214" s="337"/>
      <c r="O214" s="231">
        <f t="shared" si="32"/>
        <v>0</v>
      </c>
      <c r="P214" s="185"/>
      <c r="R214" s="158"/>
      <c r="S214" s="158"/>
    </row>
    <row r="215" spans="1:19" hidden="1" x14ac:dyDescent="0.25">
      <c r="A215" s="178">
        <v>5217</v>
      </c>
      <c r="B215" s="223" t="s">
        <v>448</v>
      </c>
      <c r="C215" s="359">
        <f t="shared" si="25"/>
        <v>0</v>
      </c>
      <c r="D215" s="229">
        <v>0</v>
      </c>
      <c r="E215" s="507"/>
      <c r="F215" s="544">
        <f t="shared" si="29"/>
        <v>0</v>
      </c>
      <c r="G215" s="229"/>
      <c r="H215" s="230"/>
      <c r="I215" s="231">
        <f t="shared" si="30"/>
        <v>0</v>
      </c>
      <c r="J215" s="229">
        <v>0</v>
      </c>
      <c r="K215" s="230"/>
      <c r="L215" s="231">
        <f t="shared" si="31"/>
        <v>0</v>
      </c>
      <c r="M215" s="338"/>
      <c r="N215" s="337"/>
      <c r="O215" s="231">
        <f t="shared" si="32"/>
        <v>0</v>
      </c>
      <c r="P215" s="185"/>
      <c r="R215" s="158"/>
      <c r="S215" s="158"/>
    </row>
    <row r="216" spans="1:19" hidden="1" x14ac:dyDescent="0.25">
      <c r="A216" s="178">
        <v>5218</v>
      </c>
      <c r="B216" s="223" t="s">
        <v>449</v>
      </c>
      <c r="C216" s="359">
        <f t="shared" si="25"/>
        <v>0</v>
      </c>
      <c r="D216" s="229">
        <v>0</v>
      </c>
      <c r="E216" s="507"/>
      <c r="F216" s="544">
        <f t="shared" si="29"/>
        <v>0</v>
      </c>
      <c r="G216" s="229"/>
      <c r="H216" s="230"/>
      <c r="I216" s="231">
        <f t="shared" si="30"/>
        <v>0</v>
      </c>
      <c r="J216" s="229">
        <v>0</v>
      </c>
      <c r="K216" s="230"/>
      <c r="L216" s="231">
        <f t="shared" si="31"/>
        <v>0</v>
      </c>
      <c r="M216" s="338"/>
      <c r="N216" s="337"/>
      <c r="O216" s="231">
        <f t="shared" si="32"/>
        <v>0</v>
      </c>
      <c r="P216" s="185"/>
      <c r="R216" s="158"/>
      <c r="S216" s="158"/>
    </row>
    <row r="217" spans="1:19" hidden="1" x14ac:dyDescent="0.25">
      <c r="A217" s="178">
        <v>5219</v>
      </c>
      <c r="B217" s="223" t="s">
        <v>450</v>
      </c>
      <c r="C217" s="359">
        <f t="shared" si="25"/>
        <v>0</v>
      </c>
      <c r="D217" s="229">
        <v>0</v>
      </c>
      <c r="E217" s="507"/>
      <c r="F217" s="544">
        <f t="shared" si="29"/>
        <v>0</v>
      </c>
      <c r="G217" s="229"/>
      <c r="H217" s="230"/>
      <c r="I217" s="231">
        <f t="shared" si="30"/>
        <v>0</v>
      </c>
      <c r="J217" s="229">
        <v>0</v>
      </c>
      <c r="K217" s="230"/>
      <c r="L217" s="231">
        <f t="shared" si="31"/>
        <v>0</v>
      </c>
      <c r="M217" s="338"/>
      <c r="N217" s="337"/>
      <c r="O217" s="231">
        <f t="shared" si="32"/>
        <v>0</v>
      </c>
      <c r="P217" s="185"/>
      <c r="R217" s="158"/>
      <c r="S217" s="158"/>
    </row>
    <row r="218" spans="1:19" hidden="1" x14ac:dyDescent="0.25">
      <c r="A218" s="339">
        <v>5220</v>
      </c>
      <c r="B218" s="223" t="s">
        <v>451</v>
      </c>
      <c r="C218" s="359">
        <f t="shared" si="25"/>
        <v>0</v>
      </c>
      <c r="D218" s="229">
        <v>0</v>
      </c>
      <c r="E218" s="507"/>
      <c r="F218" s="544">
        <f t="shared" si="29"/>
        <v>0</v>
      </c>
      <c r="G218" s="229"/>
      <c r="H218" s="230"/>
      <c r="I218" s="231">
        <f t="shared" si="30"/>
        <v>0</v>
      </c>
      <c r="J218" s="229">
        <v>0</v>
      </c>
      <c r="K218" s="230"/>
      <c r="L218" s="231">
        <f t="shared" si="31"/>
        <v>0</v>
      </c>
      <c r="M218" s="338"/>
      <c r="N218" s="337"/>
      <c r="O218" s="231">
        <f t="shared" si="32"/>
        <v>0</v>
      </c>
      <c r="P218" s="185"/>
      <c r="R218" s="158"/>
      <c r="S218" s="158"/>
    </row>
    <row r="219" spans="1:19" x14ac:dyDescent="0.25">
      <c r="A219" s="339">
        <v>5230</v>
      </c>
      <c r="B219" s="223" t="s">
        <v>452</v>
      </c>
      <c r="C219" s="359">
        <f t="shared" si="25"/>
        <v>58610</v>
      </c>
      <c r="D219" s="340">
        <f>SUM(D220:D227)</f>
        <v>43610</v>
      </c>
      <c r="E219" s="390">
        <f>SUM(E220:E227)</f>
        <v>0</v>
      </c>
      <c r="F219" s="359">
        <f t="shared" si="29"/>
        <v>43610</v>
      </c>
      <c r="G219" s="340">
        <f>SUM(G220:G227)</f>
        <v>0</v>
      </c>
      <c r="H219" s="342">
        <f>SUM(H220:H227)</f>
        <v>0</v>
      </c>
      <c r="I219" s="231">
        <f t="shared" si="30"/>
        <v>0</v>
      </c>
      <c r="J219" s="340">
        <f>SUM(J220:J227)</f>
        <v>15000</v>
      </c>
      <c r="K219" s="342">
        <f>SUM(K220:K227)</f>
        <v>0</v>
      </c>
      <c r="L219" s="231">
        <f t="shared" si="31"/>
        <v>15000</v>
      </c>
      <c r="M219" s="343">
        <f>SUM(M220:M227)</f>
        <v>0</v>
      </c>
      <c r="N219" s="341">
        <f>SUM(N220:N227)</f>
        <v>0</v>
      </c>
      <c r="O219" s="231">
        <f t="shared" si="32"/>
        <v>0</v>
      </c>
      <c r="P219" s="185"/>
      <c r="R219" s="158"/>
      <c r="S219" s="158"/>
    </row>
    <row r="220" spans="1:19" x14ac:dyDescent="0.25">
      <c r="A220" s="178">
        <v>5231</v>
      </c>
      <c r="B220" s="223" t="s">
        <v>453</v>
      </c>
      <c r="C220" s="359">
        <f t="shared" si="25"/>
        <v>37595</v>
      </c>
      <c r="D220" s="229">
        <f>25000-2405</f>
        <v>22595</v>
      </c>
      <c r="E220" s="507"/>
      <c r="F220" s="359">
        <f t="shared" si="29"/>
        <v>22595</v>
      </c>
      <c r="G220" s="229"/>
      <c r="H220" s="230"/>
      <c r="I220" s="231">
        <f t="shared" si="30"/>
        <v>0</v>
      </c>
      <c r="J220" s="229">
        <v>15000</v>
      </c>
      <c r="K220" s="230"/>
      <c r="L220" s="231">
        <f t="shared" si="31"/>
        <v>15000</v>
      </c>
      <c r="M220" s="338"/>
      <c r="N220" s="337"/>
      <c r="O220" s="231">
        <f t="shared" si="32"/>
        <v>0</v>
      </c>
      <c r="P220" s="185"/>
      <c r="R220" s="158"/>
      <c r="S220" s="158"/>
    </row>
    <row r="221" spans="1:19" x14ac:dyDescent="0.25">
      <c r="A221" s="178">
        <v>5232</v>
      </c>
      <c r="B221" s="223" t="s">
        <v>454</v>
      </c>
      <c r="C221" s="359">
        <f t="shared" si="25"/>
        <v>6802</v>
      </c>
      <c r="D221" s="229">
        <f>7590-788</f>
        <v>6802</v>
      </c>
      <c r="E221" s="507"/>
      <c r="F221" s="359">
        <f t="shared" si="29"/>
        <v>6802</v>
      </c>
      <c r="G221" s="229"/>
      <c r="H221" s="230"/>
      <c r="I221" s="231">
        <f t="shared" si="30"/>
        <v>0</v>
      </c>
      <c r="J221" s="229">
        <v>0</v>
      </c>
      <c r="K221" s="230"/>
      <c r="L221" s="231">
        <f t="shared" si="31"/>
        <v>0</v>
      </c>
      <c r="M221" s="338"/>
      <c r="N221" s="337"/>
      <c r="O221" s="231">
        <f t="shared" si="32"/>
        <v>0</v>
      </c>
      <c r="P221" s="185"/>
      <c r="R221" s="158"/>
      <c r="S221" s="158"/>
    </row>
    <row r="222" spans="1:19" hidden="1" x14ac:dyDescent="0.25">
      <c r="A222" s="178">
        <v>5233</v>
      </c>
      <c r="B222" s="223" t="s">
        <v>455</v>
      </c>
      <c r="C222" s="359">
        <f t="shared" si="25"/>
        <v>0</v>
      </c>
      <c r="D222" s="229">
        <v>0</v>
      </c>
      <c r="E222" s="507"/>
      <c r="F222" s="544">
        <f t="shared" si="29"/>
        <v>0</v>
      </c>
      <c r="G222" s="229"/>
      <c r="H222" s="230"/>
      <c r="I222" s="231">
        <f t="shared" si="30"/>
        <v>0</v>
      </c>
      <c r="J222" s="229">
        <v>0</v>
      </c>
      <c r="K222" s="230"/>
      <c r="L222" s="231">
        <f t="shared" si="31"/>
        <v>0</v>
      </c>
      <c r="M222" s="338"/>
      <c r="N222" s="337"/>
      <c r="O222" s="231">
        <f t="shared" si="32"/>
        <v>0</v>
      </c>
      <c r="P222" s="185"/>
      <c r="R222" s="158"/>
      <c r="S222" s="158"/>
    </row>
    <row r="223" spans="1:19" ht="24" hidden="1" x14ac:dyDescent="0.25">
      <c r="A223" s="178">
        <v>5234</v>
      </c>
      <c r="B223" s="223" t="s">
        <v>456</v>
      </c>
      <c r="C223" s="359">
        <f t="shared" si="25"/>
        <v>0</v>
      </c>
      <c r="D223" s="229">
        <v>0</v>
      </c>
      <c r="E223" s="507"/>
      <c r="F223" s="544">
        <f t="shared" si="29"/>
        <v>0</v>
      </c>
      <c r="G223" s="229"/>
      <c r="H223" s="230"/>
      <c r="I223" s="231">
        <f t="shared" si="30"/>
        <v>0</v>
      </c>
      <c r="J223" s="229">
        <v>0</v>
      </c>
      <c r="K223" s="230"/>
      <c r="L223" s="231">
        <f t="shared" si="31"/>
        <v>0</v>
      </c>
      <c r="M223" s="338"/>
      <c r="N223" s="337"/>
      <c r="O223" s="231">
        <f t="shared" si="32"/>
        <v>0</v>
      </c>
      <c r="P223" s="185"/>
      <c r="R223" s="158"/>
      <c r="S223" s="158"/>
    </row>
    <row r="224" spans="1:19" hidden="1" x14ac:dyDescent="0.25">
      <c r="A224" s="178">
        <v>5236</v>
      </c>
      <c r="B224" s="223" t="s">
        <v>457</v>
      </c>
      <c r="C224" s="359">
        <f t="shared" si="25"/>
        <v>0</v>
      </c>
      <c r="D224" s="229">
        <v>0</v>
      </c>
      <c r="E224" s="507"/>
      <c r="F224" s="544">
        <f t="shared" si="29"/>
        <v>0</v>
      </c>
      <c r="G224" s="229"/>
      <c r="H224" s="230"/>
      <c r="I224" s="231">
        <f t="shared" si="30"/>
        <v>0</v>
      </c>
      <c r="J224" s="229">
        <v>0</v>
      </c>
      <c r="K224" s="230"/>
      <c r="L224" s="231">
        <f t="shared" si="31"/>
        <v>0</v>
      </c>
      <c r="M224" s="338"/>
      <c r="N224" s="337"/>
      <c r="O224" s="231">
        <f t="shared" si="32"/>
        <v>0</v>
      </c>
      <c r="P224" s="185"/>
      <c r="R224" s="158"/>
      <c r="S224" s="158"/>
    </row>
    <row r="225" spans="1:19" hidden="1" x14ac:dyDescent="0.25">
      <c r="A225" s="178">
        <v>5237</v>
      </c>
      <c r="B225" s="223" t="s">
        <v>458</v>
      </c>
      <c r="C225" s="359">
        <f t="shared" si="25"/>
        <v>0</v>
      </c>
      <c r="D225" s="229">
        <v>0</v>
      </c>
      <c r="E225" s="507"/>
      <c r="F225" s="544">
        <f t="shared" si="29"/>
        <v>0</v>
      </c>
      <c r="G225" s="229"/>
      <c r="H225" s="230"/>
      <c r="I225" s="231">
        <f t="shared" si="30"/>
        <v>0</v>
      </c>
      <c r="J225" s="229">
        <v>0</v>
      </c>
      <c r="K225" s="230"/>
      <c r="L225" s="231">
        <f t="shared" si="31"/>
        <v>0</v>
      </c>
      <c r="M225" s="338"/>
      <c r="N225" s="337"/>
      <c r="O225" s="231">
        <f t="shared" si="32"/>
        <v>0</v>
      </c>
      <c r="P225" s="185"/>
      <c r="R225" s="158"/>
      <c r="S225" s="158"/>
    </row>
    <row r="226" spans="1:19" ht="24" hidden="1" x14ac:dyDescent="0.25">
      <c r="A226" s="178">
        <v>5238</v>
      </c>
      <c r="B226" s="223" t="s">
        <v>459</v>
      </c>
      <c r="C226" s="359">
        <f t="shared" si="25"/>
        <v>0</v>
      </c>
      <c r="D226" s="229">
        <v>0</v>
      </c>
      <c r="E226" s="507"/>
      <c r="F226" s="544">
        <f t="shared" si="29"/>
        <v>0</v>
      </c>
      <c r="G226" s="229"/>
      <c r="H226" s="230"/>
      <c r="I226" s="231">
        <f t="shared" si="30"/>
        <v>0</v>
      </c>
      <c r="J226" s="229">
        <v>0</v>
      </c>
      <c r="K226" s="230"/>
      <c r="L226" s="231">
        <f t="shared" si="31"/>
        <v>0</v>
      </c>
      <c r="M226" s="338"/>
      <c r="N226" s="337"/>
      <c r="O226" s="231">
        <f t="shared" si="32"/>
        <v>0</v>
      </c>
      <c r="P226" s="185"/>
      <c r="R226" s="158"/>
      <c r="S226" s="158"/>
    </row>
    <row r="227" spans="1:19" ht="24" x14ac:dyDescent="0.25">
      <c r="A227" s="178">
        <v>5239</v>
      </c>
      <c r="B227" s="223" t="s">
        <v>460</v>
      </c>
      <c r="C227" s="359">
        <f t="shared" si="25"/>
        <v>14213</v>
      </c>
      <c r="D227" s="229">
        <f>13478+735</f>
        <v>14213</v>
      </c>
      <c r="E227" s="507"/>
      <c r="F227" s="359">
        <f t="shared" si="29"/>
        <v>14213</v>
      </c>
      <c r="G227" s="229"/>
      <c r="H227" s="230"/>
      <c r="I227" s="231">
        <f t="shared" si="30"/>
        <v>0</v>
      </c>
      <c r="J227" s="229">
        <v>0</v>
      </c>
      <c r="K227" s="230"/>
      <c r="L227" s="231">
        <f t="shared" si="31"/>
        <v>0</v>
      </c>
      <c r="M227" s="338"/>
      <c r="N227" s="337"/>
      <c r="O227" s="231">
        <f t="shared" si="32"/>
        <v>0</v>
      </c>
      <c r="P227" s="508"/>
      <c r="R227" s="158"/>
      <c r="S227" s="158"/>
    </row>
    <row r="228" spans="1:19" ht="24" hidden="1" x14ac:dyDescent="0.25">
      <c r="A228" s="339">
        <v>5240</v>
      </c>
      <c r="B228" s="223" t="s">
        <v>461</v>
      </c>
      <c r="C228" s="359">
        <f t="shared" si="25"/>
        <v>0</v>
      </c>
      <c r="D228" s="229">
        <v>0</v>
      </c>
      <c r="E228" s="507"/>
      <c r="F228" s="544">
        <f t="shared" si="29"/>
        <v>0</v>
      </c>
      <c r="G228" s="229"/>
      <c r="H228" s="230"/>
      <c r="I228" s="231">
        <f t="shared" si="30"/>
        <v>0</v>
      </c>
      <c r="J228" s="229">
        <v>0</v>
      </c>
      <c r="K228" s="230"/>
      <c r="L228" s="231">
        <f t="shared" si="31"/>
        <v>0</v>
      </c>
      <c r="M228" s="338"/>
      <c r="N228" s="337"/>
      <c r="O228" s="231">
        <f t="shared" si="32"/>
        <v>0</v>
      </c>
      <c r="P228" s="185"/>
      <c r="R228" s="158"/>
      <c r="S228" s="158"/>
    </row>
    <row r="229" spans="1:19" hidden="1" x14ac:dyDescent="0.25">
      <c r="A229" s="339">
        <v>5250</v>
      </c>
      <c r="B229" s="223" t="s">
        <v>462</v>
      </c>
      <c r="C229" s="359">
        <f t="shared" si="25"/>
        <v>0</v>
      </c>
      <c r="D229" s="229">
        <v>0</v>
      </c>
      <c r="E229" s="507"/>
      <c r="F229" s="544">
        <f t="shared" si="29"/>
        <v>0</v>
      </c>
      <c r="G229" s="229"/>
      <c r="H229" s="230"/>
      <c r="I229" s="231">
        <f t="shared" si="30"/>
        <v>0</v>
      </c>
      <c r="J229" s="229">
        <v>0</v>
      </c>
      <c r="K229" s="230"/>
      <c r="L229" s="231">
        <f t="shared" si="31"/>
        <v>0</v>
      </c>
      <c r="M229" s="338"/>
      <c r="N229" s="337"/>
      <c r="O229" s="231">
        <f t="shared" si="32"/>
        <v>0</v>
      </c>
      <c r="P229" s="185"/>
      <c r="R229" s="158"/>
      <c r="S229" s="158"/>
    </row>
    <row r="230" spans="1:19" hidden="1" x14ac:dyDescent="0.25">
      <c r="A230" s="339">
        <v>5260</v>
      </c>
      <c r="B230" s="223" t="s">
        <v>463</v>
      </c>
      <c r="C230" s="359">
        <f t="shared" si="25"/>
        <v>0</v>
      </c>
      <c r="D230" s="340">
        <f>SUM(D231)</f>
        <v>0</v>
      </c>
      <c r="E230" s="390">
        <f>SUM(E231)</f>
        <v>0</v>
      </c>
      <c r="F230" s="544">
        <f t="shared" si="29"/>
        <v>0</v>
      </c>
      <c r="G230" s="340">
        <f>SUM(G231)</f>
        <v>0</v>
      </c>
      <c r="H230" s="342">
        <f>SUM(H231)</f>
        <v>0</v>
      </c>
      <c r="I230" s="231">
        <f t="shared" si="30"/>
        <v>0</v>
      </c>
      <c r="J230" s="340">
        <f>SUM(J231)</f>
        <v>0</v>
      </c>
      <c r="K230" s="342">
        <f>SUM(K231)</f>
        <v>0</v>
      </c>
      <c r="L230" s="231">
        <f t="shared" si="31"/>
        <v>0</v>
      </c>
      <c r="M230" s="343">
        <f>SUM(M231)</f>
        <v>0</v>
      </c>
      <c r="N230" s="341">
        <f>SUM(N231)</f>
        <v>0</v>
      </c>
      <c r="O230" s="231">
        <f t="shared" si="32"/>
        <v>0</v>
      </c>
      <c r="P230" s="185"/>
      <c r="R230" s="158"/>
      <c r="S230" s="158"/>
    </row>
    <row r="231" spans="1:19" ht="24" hidden="1" x14ac:dyDescent="0.25">
      <c r="A231" s="178">
        <v>5269</v>
      </c>
      <c r="B231" s="223" t="s">
        <v>464</v>
      </c>
      <c r="C231" s="359">
        <f t="shared" si="25"/>
        <v>0</v>
      </c>
      <c r="D231" s="229">
        <v>0</v>
      </c>
      <c r="E231" s="507"/>
      <c r="F231" s="544">
        <f t="shared" si="29"/>
        <v>0</v>
      </c>
      <c r="G231" s="229"/>
      <c r="H231" s="230"/>
      <c r="I231" s="231">
        <f t="shared" si="30"/>
        <v>0</v>
      </c>
      <c r="J231" s="229">
        <v>0</v>
      </c>
      <c r="K231" s="230"/>
      <c r="L231" s="231">
        <f t="shared" si="31"/>
        <v>0</v>
      </c>
      <c r="M231" s="338"/>
      <c r="N231" s="337"/>
      <c r="O231" s="231">
        <f t="shared" si="32"/>
        <v>0</v>
      </c>
      <c r="P231" s="185"/>
      <c r="R231" s="158"/>
      <c r="S231" s="158"/>
    </row>
    <row r="232" spans="1:19" ht="24" hidden="1" x14ac:dyDescent="0.25">
      <c r="A232" s="329">
        <v>5270</v>
      </c>
      <c r="B232" s="265" t="s">
        <v>465</v>
      </c>
      <c r="C232" s="354">
        <f t="shared" si="25"/>
        <v>0</v>
      </c>
      <c r="D232" s="344">
        <v>0</v>
      </c>
      <c r="E232" s="509"/>
      <c r="F232" s="542">
        <f t="shared" si="29"/>
        <v>0</v>
      </c>
      <c r="G232" s="344"/>
      <c r="H232" s="346"/>
      <c r="I232" s="332">
        <f t="shared" si="30"/>
        <v>0</v>
      </c>
      <c r="J232" s="344">
        <v>0</v>
      </c>
      <c r="K232" s="346"/>
      <c r="L232" s="332">
        <f t="shared" si="31"/>
        <v>0</v>
      </c>
      <c r="M232" s="347"/>
      <c r="N232" s="345"/>
      <c r="O232" s="332">
        <f t="shared" si="32"/>
        <v>0</v>
      </c>
      <c r="P232" s="274"/>
      <c r="R232" s="158"/>
      <c r="S232" s="158"/>
    </row>
    <row r="233" spans="1:19" hidden="1" x14ac:dyDescent="0.25">
      <c r="A233" s="315">
        <v>6000</v>
      </c>
      <c r="B233" s="315" t="s">
        <v>466</v>
      </c>
      <c r="C233" s="316">
        <f t="shared" si="25"/>
        <v>0</v>
      </c>
      <c r="D233" s="317">
        <f>D234+D254+D261</f>
        <v>0</v>
      </c>
      <c r="E233" s="504">
        <f>E234+E254+E261</f>
        <v>0</v>
      </c>
      <c r="F233" s="540">
        <f t="shared" si="29"/>
        <v>0</v>
      </c>
      <c r="G233" s="317">
        <f>G234+G254+G261</f>
        <v>0</v>
      </c>
      <c r="H233" s="320">
        <f>H234+H254+H261</f>
        <v>0</v>
      </c>
      <c r="I233" s="319">
        <f t="shared" si="30"/>
        <v>0</v>
      </c>
      <c r="J233" s="317">
        <f>J234+J254+J261</f>
        <v>0</v>
      </c>
      <c r="K233" s="320">
        <f>K234+K254+K261</f>
        <v>0</v>
      </c>
      <c r="L233" s="319">
        <f t="shared" si="31"/>
        <v>0</v>
      </c>
      <c r="M233" s="321">
        <f>M234+M254+M261</f>
        <v>0</v>
      </c>
      <c r="N233" s="318">
        <f>N234+N254+N261</f>
        <v>0</v>
      </c>
      <c r="O233" s="319">
        <f t="shared" si="32"/>
        <v>0</v>
      </c>
      <c r="P233" s="322"/>
      <c r="R233" s="158"/>
      <c r="S233" s="158"/>
    </row>
    <row r="234" spans="1:19" hidden="1" x14ac:dyDescent="0.25">
      <c r="A234" s="249">
        <v>6200</v>
      </c>
      <c r="B234" s="368" t="s">
        <v>467</v>
      </c>
      <c r="C234" s="379">
        <f>F234+I234+L234+O234</f>
        <v>0</v>
      </c>
      <c r="D234" s="380">
        <f>SUM(D235,D236,D238,D241,D247,D248,D249)</f>
        <v>0</v>
      </c>
      <c r="E234" s="580">
        <f>SUM(E235,E236,E238,E241,E247,E248,E249)</f>
        <v>0</v>
      </c>
      <c r="F234" s="549">
        <f>D234+E234</f>
        <v>0</v>
      </c>
      <c r="G234" s="380">
        <f>SUM(G235,G236,G238,G241,G247,G248,G249)</f>
        <v>0</v>
      </c>
      <c r="H234" s="381">
        <f>SUM(H235,H236,H238,H241,H247,H248,H249)</f>
        <v>0</v>
      </c>
      <c r="I234" s="327">
        <f t="shared" si="30"/>
        <v>0</v>
      </c>
      <c r="J234" s="380">
        <f>SUM(J235,J236,J238,J241,J247,J248,J249)</f>
        <v>0</v>
      </c>
      <c r="K234" s="381">
        <f>SUM(K235,K236,K238,K241,K247,K248,K249)</f>
        <v>0</v>
      </c>
      <c r="L234" s="327">
        <f t="shared" si="31"/>
        <v>0</v>
      </c>
      <c r="M234" s="325">
        <f>SUM(M235,M236,M238,M241,M247,M248,M249)</f>
        <v>0</v>
      </c>
      <c r="N234" s="326">
        <f>SUM(N235,N236,N238,N241,N247,N248,N249)</f>
        <v>0</v>
      </c>
      <c r="O234" s="327">
        <f t="shared" si="32"/>
        <v>0</v>
      </c>
      <c r="P234" s="328"/>
      <c r="R234" s="158"/>
      <c r="S234" s="158"/>
    </row>
    <row r="235" spans="1:19" ht="24" hidden="1" x14ac:dyDescent="0.25">
      <c r="A235" s="595">
        <v>6220</v>
      </c>
      <c r="B235" s="213" t="s">
        <v>468</v>
      </c>
      <c r="C235" s="389">
        <f t="shared" si="25"/>
        <v>0</v>
      </c>
      <c r="D235" s="219">
        <v>0</v>
      </c>
      <c r="E235" s="510"/>
      <c r="F235" s="543">
        <f t="shared" si="29"/>
        <v>0</v>
      </c>
      <c r="G235" s="219"/>
      <c r="H235" s="220"/>
      <c r="I235" s="221">
        <f t="shared" si="30"/>
        <v>0</v>
      </c>
      <c r="J235" s="219">
        <v>0</v>
      </c>
      <c r="K235" s="220"/>
      <c r="L235" s="221">
        <f t="shared" si="31"/>
        <v>0</v>
      </c>
      <c r="M235" s="336"/>
      <c r="N235" s="335"/>
      <c r="O235" s="221">
        <f t="shared" si="32"/>
        <v>0</v>
      </c>
      <c r="P235" s="176"/>
      <c r="R235" s="158"/>
      <c r="S235" s="158"/>
    </row>
    <row r="236" spans="1:19" hidden="1" x14ac:dyDescent="0.25">
      <c r="A236" s="339">
        <v>6230</v>
      </c>
      <c r="B236" s="223" t="s">
        <v>469</v>
      </c>
      <c r="C236" s="390">
        <f t="shared" si="25"/>
        <v>0</v>
      </c>
      <c r="D236" s="340">
        <f>SUM(D237)</f>
        <v>0</v>
      </c>
      <c r="E236" s="343">
        <f>SUM(E237)</f>
        <v>0</v>
      </c>
      <c r="F236" s="544">
        <f t="shared" si="29"/>
        <v>0</v>
      </c>
      <c r="G236" s="340">
        <f>SUM(G237)</f>
        <v>0</v>
      </c>
      <c r="H236" s="342">
        <f>SUM(H237)</f>
        <v>0</v>
      </c>
      <c r="I236" s="231">
        <f t="shared" si="30"/>
        <v>0</v>
      </c>
      <c r="J236" s="340">
        <f>SUM(J237)</f>
        <v>0</v>
      </c>
      <c r="K236" s="342">
        <f>SUM(K237)</f>
        <v>0</v>
      </c>
      <c r="L236" s="231">
        <f t="shared" si="31"/>
        <v>0</v>
      </c>
      <c r="M236" s="340">
        <f>SUM(M237)</f>
        <v>0</v>
      </c>
      <c r="N236" s="342">
        <f>SUM(N237)</f>
        <v>0</v>
      </c>
      <c r="O236" s="231">
        <f t="shared" si="32"/>
        <v>0</v>
      </c>
      <c r="P236" s="185"/>
      <c r="R236" s="158"/>
      <c r="S236" s="158"/>
    </row>
    <row r="237" spans="1:19" ht="24" hidden="1" x14ac:dyDescent="0.25">
      <c r="A237" s="178">
        <v>6239</v>
      </c>
      <c r="B237" s="213" t="s">
        <v>470</v>
      </c>
      <c r="C237" s="390">
        <f t="shared" si="25"/>
        <v>0</v>
      </c>
      <c r="D237" s="229">
        <v>0</v>
      </c>
      <c r="E237" s="507"/>
      <c r="F237" s="544">
        <f t="shared" si="29"/>
        <v>0</v>
      </c>
      <c r="G237" s="229"/>
      <c r="H237" s="230"/>
      <c r="I237" s="231">
        <f t="shared" si="30"/>
        <v>0</v>
      </c>
      <c r="J237" s="229">
        <v>0</v>
      </c>
      <c r="K237" s="230"/>
      <c r="L237" s="231">
        <f t="shared" si="31"/>
        <v>0</v>
      </c>
      <c r="M237" s="338"/>
      <c r="N237" s="337"/>
      <c r="O237" s="231">
        <f t="shared" si="32"/>
        <v>0</v>
      </c>
      <c r="P237" s="185"/>
      <c r="R237" s="158"/>
      <c r="S237" s="158"/>
    </row>
    <row r="238" spans="1:19" ht="24" hidden="1" x14ac:dyDescent="0.25">
      <c r="A238" s="339">
        <v>6240</v>
      </c>
      <c r="B238" s="223" t="s">
        <v>471</v>
      </c>
      <c r="C238" s="390">
        <f t="shared" si="25"/>
        <v>0</v>
      </c>
      <c r="D238" s="340">
        <f>SUM(D239:D240)</f>
        <v>0</v>
      </c>
      <c r="E238" s="390">
        <f>SUM(E239:E240)</f>
        <v>0</v>
      </c>
      <c r="F238" s="544">
        <f t="shared" si="29"/>
        <v>0</v>
      </c>
      <c r="G238" s="340">
        <f>SUM(G239:G240)</f>
        <v>0</v>
      </c>
      <c r="H238" s="342">
        <f>SUM(H239:H240)</f>
        <v>0</v>
      </c>
      <c r="I238" s="231">
        <f t="shared" si="30"/>
        <v>0</v>
      </c>
      <c r="J238" s="340">
        <f>SUM(J239:J240)</f>
        <v>0</v>
      </c>
      <c r="K238" s="342">
        <f>SUM(K239:K240)</f>
        <v>0</v>
      </c>
      <c r="L238" s="231">
        <f t="shared" si="31"/>
        <v>0</v>
      </c>
      <c r="M238" s="343">
        <f>SUM(M239:M240)</f>
        <v>0</v>
      </c>
      <c r="N238" s="341">
        <f>SUM(N239:N240)</f>
        <v>0</v>
      </c>
      <c r="O238" s="231">
        <f t="shared" si="32"/>
        <v>0</v>
      </c>
      <c r="P238" s="185"/>
      <c r="R238" s="158"/>
      <c r="S238" s="158"/>
    </row>
    <row r="239" spans="1:19" hidden="1" x14ac:dyDescent="0.25">
      <c r="A239" s="178">
        <v>6241</v>
      </c>
      <c r="B239" s="223" t="s">
        <v>472</v>
      </c>
      <c r="C239" s="390">
        <f t="shared" si="25"/>
        <v>0</v>
      </c>
      <c r="D239" s="229">
        <v>0</v>
      </c>
      <c r="E239" s="507"/>
      <c r="F239" s="544">
        <f t="shared" si="29"/>
        <v>0</v>
      </c>
      <c r="G239" s="229"/>
      <c r="H239" s="230"/>
      <c r="I239" s="231">
        <f t="shared" si="30"/>
        <v>0</v>
      </c>
      <c r="J239" s="229">
        <v>0</v>
      </c>
      <c r="K239" s="230"/>
      <c r="L239" s="231">
        <f t="shared" si="31"/>
        <v>0</v>
      </c>
      <c r="M239" s="338"/>
      <c r="N239" s="337"/>
      <c r="O239" s="231">
        <f t="shared" si="32"/>
        <v>0</v>
      </c>
      <c r="P239" s="185"/>
      <c r="R239" s="158"/>
      <c r="S239" s="158"/>
    </row>
    <row r="240" spans="1:19" hidden="1" x14ac:dyDescent="0.25">
      <c r="A240" s="178">
        <v>6242</v>
      </c>
      <c r="B240" s="223" t="s">
        <v>473</v>
      </c>
      <c r="C240" s="390">
        <f t="shared" si="25"/>
        <v>0</v>
      </c>
      <c r="D240" s="229">
        <v>0</v>
      </c>
      <c r="E240" s="507"/>
      <c r="F240" s="544">
        <f t="shared" si="29"/>
        <v>0</v>
      </c>
      <c r="G240" s="229"/>
      <c r="H240" s="230"/>
      <c r="I240" s="231">
        <f t="shared" si="30"/>
        <v>0</v>
      </c>
      <c r="J240" s="229">
        <v>0</v>
      </c>
      <c r="K240" s="230"/>
      <c r="L240" s="231">
        <f t="shared" si="31"/>
        <v>0</v>
      </c>
      <c r="M240" s="338"/>
      <c r="N240" s="337"/>
      <c r="O240" s="231">
        <f t="shared" si="32"/>
        <v>0</v>
      </c>
      <c r="P240" s="185"/>
      <c r="R240" s="158"/>
      <c r="S240" s="158"/>
    </row>
    <row r="241" spans="1:19" ht="24" hidden="1" x14ac:dyDescent="0.25">
      <c r="A241" s="339">
        <v>6250</v>
      </c>
      <c r="B241" s="223" t="s">
        <v>474</v>
      </c>
      <c r="C241" s="390">
        <f t="shared" si="25"/>
        <v>0</v>
      </c>
      <c r="D241" s="340">
        <f>SUM(D242:D246)</f>
        <v>0</v>
      </c>
      <c r="E241" s="390">
        <f>SUM(E242:E246)</f>
        <v>0</v>
      </c>
      <c r="F241" s="544">
        <f t="shared" si="29"/>
        <v>0</v>
      </c>
      <c r="G241" s="340">
        <f>SUM(G242:G246)</f>
        <v>0</v>
      </c>
      <c r="H241" s="342">
        <f>SUM(H242:H246)</f>
        <v>0</v>
      </c>
      <c r="I241" s="231">
        <f t="shared" si="30"/>
        <v>0</v>
      </c>
      <c r="J241" s="340">
        <f>SUM(J242:J246)</f>
        <v>0</v>
      </c>
      <c r="K241" s="342">
        <f>SUM(K242:K246)</f>
        <v>0</v>
      </c>
      <c r="L241" s="231">
        <f t="shared" si="31"/>
        <v>0</v>
      </c>
      <c r="M241" s="343">
        <f>SUM(M242:M246)</f>
        <v>0</v>
      </c>
      <c r="N241" s="341">
        <f>SUM(N242:N246)</f>
        <v>0</v>
      </c>
      <c r="O241" s="231">
        <f t="shared" si="32"/>
        <v>0</v>
      </c>
      <c r="P241" s="185"/>
      <c r="R241" s="158"/>
      <c r="S241" s="158"/>
    </row>
    <row r="242" spans="1:19" hidden="1" x14ac:dyDescent="0.25">
      <c r="A242" s="178">
        <v>6252</v>
      </c>
      <c r="B242" s="223" t="s">
        <v>475</v>
      </c>
      <c r="C242" s="390">
        <f t="shared" si="25"/>
        <v>0</v>
      </c>
      <c r="D242" s="229">
        <v>0</v>
      </c>
      <c r="E242" s="507"/>
      <c r="F242" s="544">
        <f t="shared" si="29"/>
        <v>0</v>
      </c>
      <c r="G242" s="229"/>
      <c r="H242" s="230"/>
      <c r="I242" s="231">
        <f t="shared" si="30"/>
        <v>0</v>
      </c>
      <c r="J242" s="229">
        <v>0</v>
      </c>
      <c r="K242" s="230"/>
      <c r="L242" s="231">
        <f t="shared" si="31"/>
        <v>0</v>
      </c>
      <c r="M242" s="338"/>
      <c r="N242" s="337"/>
      <c r="O242" s="231">
        <f t="shared" si="32"/>
        <v>0</v>
      </c>
      <c r="P242" s="185"/>
      <c r="R242" s="158"/>
      <c r="S242" s="158"/>
    </row>
    <row r="243" spans="1:19" hidden="1" x14ac:dyDescent="0.25">
      <c r="A243" s="178">
        <v>6253</v>
      </c>
      <c r="B243" s="223" t="s">
        <v>476</v>
      </c>
      <c r="C243" s="390">
        <f t="shared" si="25"/>
        <v>0</v>
      </c>
      <c r="D243" s="229">
        <v>0</v>
      </c>
      <c r="E243" s="507"/>
      <c r="F243" s="544">
        <f t="shared" si="29"/>
        <v>0</v>
      </c>
      <c r="G243" s="229"/>
      <c r="H243" s="230"/>
      <c r="I243" s="231">
        <f t="shared" si="30"/>
        <v>0</v>
      </c>
      <c r="J243" s="229">
        <v>0</v>
      </c>
      <c r="K243" s="230"/>
      <c r="L243" s="231">
        <f t="shared" si="31"/>
        <v>0</v>
      </c>
      <c r="M243" s="338"/>
      <c r="N243" s="337"/>
      <c r="O243" s="231">
        <f t="shared" si="32"/>
        <v>0</v>
      </c>
      <c r="P243" s="185"/>
      <c r="R243" s="158"/>
      <c r="S243" s="158"/>
    </row>
    <row r="244" spans="1:19" ht="24" hidden="1" x14ac:dyDescent="0.25">
      <c r="A244" s="178">
        <v>6254</v>
      </c>
      <c r="B244" s="223" t="s">
        <v>477</v>
      </c>
      <c r="C244" s="390">
        <f t="shared" si="25"/>
        <v>0</v>
      </c>
      <c r="D244" s="229">
        <v>0</v>
      </c>
      <c r="E244" s="507"/>
      <c r="F244" s="544">
        <f t="shared" si="29"/>
        <v>0</v>
      </c>
      <c r="G244" s="229"/>
      <c r="H244" s="230"/>
      <c r="I244" s="231">
        <f t="shared" si="30"/>
        <v>0</v>
      </c>
      <c r="J244" s="229">
        <v>0</v>
      </c>
      <c r="K244" s="230"/>
      <c r="L244" s="231">
        <f t="shared" si="31"/>
        <v>0</v>
      </c>
      <c r="M244" s="338"/>
      <c r="N244" s="337"/>
      <c r="O244" s="231">
        <f t="shared" si="32"/>
        <v>0</v>
      </c>
      <c r="P244" s="185"/>
      <c r="R244" s="158"/>
      <c r="S244" s="158"/>
    </row>
    <row r="245" spans="1:19" ht="24" hidden="1" x14ac:dyDescent="0.25">
      <c r="A245" s="178">
        <v>6255</v>
      </c>
      <c r="B245" s="223" t="s">
        <v>478</v>
      </c>
      <c r="C245" s="390">
        <f t="shared" si="25"/>
        <v>0</v>
      </c>
      <c r="D245" s="229">
        <v>0</v>
      </c>
      <c r="E245" s="507"/>
      <c r="F245" s="544">
        <f t="shared" si="29"/>
        <v>0</v>
      </c>
      <c r="G245" s="229"/>
      <c r="H245" s="230"/>
      <c r="I245" s="231">
        <f t="shared" si="30"/>
        <v>0</v>
      </c>
      <c r="J245" s="229">
        <v>0</v>
      </c>
      <c r="K245" s="230"/>
      <c r="L245" s="231">
        <f t="shared" si="31"/>
        <v>0</v>
      </c>
      <c r="M245" s="338"/>
      <c r="N245" s="337"/>
      <c r="O245" s="231">
        <f t="shared" si="32"/>
        <v>0</v>
      </c>
      <c r="P245" s="185"/>
      <c r="R245" s="158"/>
      <c r="S245" s="158"/>
    </row>
    <row r="246" spans="1:19" hidden="1" x14ac:dyDescent="0.25">
      <c r="A246" s="178">
        <v>6259</v>
      </c>
      <c r="B246" s="223" t="s">
        <v>479</v>
      </c>
      <c r="C246" s="390">
        <f t="shared" si="25"/>
        <v>0</v>
      </c>
      <c r="D246" s="229">
        <v>0</v>
      </c>
      <c r="E246" s="507"/>
      <c r="F246" s="544">
        <f t="shared" si="29"/>
        <v>0</v>
      </c>
      <c r="G246" s="229"/>
      <c r="H246" s="230"/>
      <c r="I246" s="231">
        <f t="shared" si="30"/>
        <v>0</v>
      </c>
      <c r="J246" s="229">
        <v>0</v>
      </c>
      <c r="K246" s="230"/>
      <c r="L246" s="231">
        <f t="shared" si="31"/>
        <v>0</v>
      </c>
      <c r="M246" s="338"/>
      <c r="N246" s="337"/>
      <c r="O246" s="231">
        <f t="shared" si="32"/>
        <v>0</v>
      </c>
      <c r="P246" s="185"/>
      <c r="R246" s="158"/>
      <c r="S246" s="158"/>
    </row>
    <row r="247" spans="1:19" ht="24" hidden="1" x14ac:dyDescent="0.25">
      <c r="A247" s="339">
        <v>6260</v>
      </c>
      <c r="B247" s="223" t="s">
        <v>480</v>
      </c>
      <c r="C247" s="390">
        <f t="shared" si="25"/>
        <v>0</v>
      </c>
      <c r="D247" s="229">
        <v>0</v>
      </c>
      <c r="E247" s="507"/>
      <c r="F247" s="544">
        <f t="shared" ref="F247:F299" si="36">D247+E247</f>
        <v>0</v>
      </c>
      <c r="G247" s="229"/>
      <c r="H247" s="230"/>
      <c r="I247" s="231">
        <f t="shared" ref="I247:I299" si="37">G247+H247</f>
        <v>0</v>
      </c>
      <c r="J247" s="229">
        <v>0</v>
      </c>
      <c r="K247" s="230"/>
      <c r="L247" s="231">
        <f t="shared" ref="L247:L299" si="38">J247+K247</f>
        <v>0</v>
      </c>
      <c r="M247" s="338"/>
      <c r="N247" s="337"/>
      <c r="O247" s="231">
        <f t="shared" ref="O247:O276" si="39">M247+N247</f>
        <v>0</v>
      </c>
      <c r="P247" s="185"/>
      <c r="R247" s="158"/>
      <c r="S247" s="158"/>
    </row>
    <row r="248" spans="1:19" hidden="1" x14ac:dyDescent="0.25">
      <c r="A248" s="339">
        <v>6270</v>
      </c>
      <c r="B248" s="223" t="s">
        <v>481</v>
      </c>
      <c r="C248" s="390">
        <f t="shared" si="25"/>
        <v>0</v>
      </c>
      <c r="D248" s="229">
        <v>0</v>
      </c>
      <c r="E248" s="507"/>
      <c r="F248" s="544">
        <f t="shared" si="36"/>
        <v>0</v>
      </c>
      <c r="G248" s="229"/>
      <c r="H248" s="230"/>
      <c r="I248" s="231">
        <f t="shared" si="37"/>
        <v>0</v>
      </c>
      <c r="J248" s="229">
        <v>0</v>
      </c>
      <c r="K248" s="230"/>
      <c r="L248" s="231">
        <f t="shared" si="38"/>
        <v>0</v>
      </c>
      <c r="M248" s="338"/>
      <c r="N248" s="337"/>
      <c r="O248" s="231">
        <f t="shared" si="39"/>
        <v>0</v>
      </c>
      <c r="P248" s="185"/>
      <c r="R248" s="158"/>
      <c r="S248" s="158"/>
    </row>
    <row r="249" spans="1:19" ht="24" hidden="1" x14ac:dyDescent="0.25">
      <c r="A249" s="595">
        <v>6290</v>
      </c>
      <c r="B249" s="213" t="s">
        <v>482</v>
      </c>
      <c r="C249" s="390">
        <f t="shared" si="25"/>
        <v>0</v>
      </c>
      <c r="D249" s="350">
        <f>SUM(D250:D253)</f>
        <v>0</v>
      </c>
      <c r="E249" s="389">
        <f>SUM(E250:E253)</f>
        <v>0</v>
      </c>
      <c r="F249" s="543">
        <f t="shared" si="36"/>
        <v>0</v>
      </c>
      <c r="G249" s="350">
        <f>SUM(G250:G253)</f>
        <v>0</v>
      </c>
      <c r="H249" s="352">
        <f t="shared" ref="H249" si="40">SUM(H250:H253)</f>
        <v>0</v>
      </c>
      <c r="I249" s="221">
        <f t="shared" si="37"/>
        <v>0</v>
      </c>
      <c r="J249" s="350">
        <f>SUM(J250:J253)</f>
        <v>0</v>
      </c>
      <c r="K249" s="352">
        <f t="shared" ref="K249" si="41">SUM(K250:K253)</f>
        <v>0</v>
      </c>
      <c r="L249" s="221">
        <f t="shared" si="38"/>
        <v>0</v>
      </c>
      <c r="M249" s="369">
        <f t="shared" ref="M249:N249" si="42">SUM(M250:M253)</f>
        <v>0</v>
      </c>
      <c r="N249" s="370">
        <f t="shared" si="42"/>
        <v>0</v>
      </c>
      <c r="O249" s="371">
        <f t="shared" si="39"/>
        <v>0</v>
      </c>
      <c r="P249" s="372"/>
      <c r="R249" s="158"/>
      <c r="S249" s="158"/>
    </row>
    <row r="250" spans="1:19" hidden="1" x14ac:dyDescent="0.25">
      <c r="A250" s="178">
        <v>6291</v>
      </c>
      <c r="B250" s="223" t="s">
        <v>483</v>
      </c>
      <c r="C250" s="390">
        <f t="shared" si="25"/>
        <v>0</v>
      </c>
      <c r="D250" s="229">
        <v>0</v>
      </c>
      <c r="E250" s="507"/>
      <c r="F250" s="544">
        <f t="shared" si="36"/>
        <v>0</v>
      </c>
      <c r="G250" s="229"/>
      <c r="H250" s="230"/>
      <c r="I250" s="231">
        <f t="shared" si="37"/>
        <v>0</v>
      </c>
      <c r="J250" s="229">
        <v>0</v>
      </c>
      <c r="K250" s="230"/>
      <c r="L250" s="231">
        <f t="shared" si="38"/>
        <v>0</v>
      </c>
      <c r="M250" s="338"/>
      <c r="N250" s="337"/>
      <c r="O250" s="231">
        <f t="shared" si="39"/>
        <v>0</v>
      </c>
      <c r="P250" s="185"/>
      <c r="R250" s="158"/>
      <c r="S250" s="158"/>
    </row>
    <row r="251" spans="1:19" hidden="1" x14ac:dyDescent="0.25">
      <c r="A251" s="178">
        <v>6292</v>
      </c>
      <c r="B251" s="223" t="s">
        <v>484</v>
      </c>
      <c r="C251" s="390">
        <f t="shared" si="25"/>
        <v>0</v>
      </c>
      <c r="D251" s="229">
        <v>0</v>
      </c>
      <c r="E251" s="507"/>
      <c r="F251" s="544">
        <f t="shared" si="36"/>
        <v>0</v>
      </c>
      <c r="G251" s="229"/>
      <c r="H251" s="230"/>
      <c r="I251" s="231">
        <f t="shared" si="37"/>
        <v>0</v>
      </c>
      <c r="J251" s="229">
        <v>0</v>
      </c>
      <c r="K251" s="230"/>
      <c r="L251" s="231">
        <f t="shared" si="38"/>
        <v>0</v>
      </c>
      <c r="M251" s="338"/>
      <c r="N251" s="337"/>
      <c r="O251" s="231">
        <f t="shared" si="39"/>
        <v>0</v>
      </c>
      <c r="P251" s="185"/>
      <c r="R251" s="158"/>
      <c r="S251" s="158"/>
    </row>
    <row r="252" spans="1:19" ht="72" hidden="1" x14ac:dyDescent="0.25">
      <c r="A252" s="178">
        <v>6296</v>
      </c>
      <c r="B252" s="223" t="s">
        <v>485</v>
      </c>
      <c r="C252" s="390">
        <f t="shared" si="25"/>
        <v>0</v>
      </c>
      <c r="D252" s="229">
        <v>0</v>
      </c>
      <c r="E252" s="507"/>
      <c r="F252" s="544">
        <f t="shared" si="36"/>
        <v>0</v>
      </c>
      <c r="G252" s="229"/>
      <c r="H252" s="230"/>
      <c r="I252" s="231">
        <f t="shared" si="37"/>
        <v>0</v>
      </c>
      <c r="J252" s="229">
        <v>0</v>
      </c>
      <c r="K252" s="230"/>
      <c r="L252" s="231">
        <f t="shared" si="38"/>
        <v>0</v>
      </c>
      <c r="M252" s="338"/>
      <c r="N252" s="337"/>
      <c r="O252" s="231">
        <f t="shared" si="39"/>
        <v>0</v>
      </c>
      <c r="P252" s="185"/>
      <c r="R252" s="158"/>
      <c r="S252" s="158"/>
    </row>
    <row r="253" spans="1:19" ht="36" hidden="1" x14ac:dyDescent="0.25">
      <c r="A253" s="178">
        <v>6299</v>
      </c>
      <c r="B253" s="223" t="s">
        <v>486</v>
      </c>
      <c r="C253" s="390">
        <f t="shared" si="25"/>
        <v>0</v>
      </c>
      <c r="D253" s="229">
        <v>0</v>
      </c>
      <c r="E253" s="507"/>
      <c r="F253" s="544">
        <f t="shared" si="36"/>
        <v>0</v>
      </c>
      <c r="G253" s="229"/>
      <c r="H253" s="230"/>
      <c r="I253" s="231">
        <f t="shared" si="37"/>
        <v>0</v>
      </c>
      <c r="J253" s="229">
        <v>0</v>
      </c>
      <c r="K253" s="230"/>
      <c r="L253" s="231">
        <f t="shared" si="38"/>
        <v>0</v>
      </c>
      <c r="M253" s="338"/>
      <c r="N253" s="337"/>
      <c r="O253" s="231">
        <f t="shared" si="39"/>
        <v>0</v>
      </c>
      <c r="P253" s="185"/>
      <c r="R253" s="158"/>
      <c r="S253" s="158"/>
    </row>
    <row r="254" spans="1:19" hidden="1" x14ac:dyDescent="0.25">
      <c r="A254" s="198">
        <v>6300</v>
      </c>
      <c r="B254" s="323" t="s">
        <v>487</v>
      </c>
      <c r="C254" s="199">
        <f t="shared" si="25"/>
        <v>0</v>
      </c>
      <c r="D254" s="209">
        <f>SUM(D255,D259,D260)</f>
        <v>0</v>
      </c>
      <c r="E254" s="505">
        <f>SUM(E255,E259,E260)</f>
        <v>0</v>
      </c>
      <c r="F254" s="541">
        <f t="shared" si="36"/>
        <v>0</v>
      </c>
      <c r="G254" s="209">
        <f>SUM(G255,G259,G260)</f>
        <v>0</v>
      </c>
      <c r="H254" s="210">
        <f t="shared" ref="H254" si="43">SUM(H255,H259,H260)</f>
        <v>0</v>
      </c>
      <c r="I254" s="211">
        <f t="shared" si="37"/>
        <v>0</v>
      </c>
      <c r="J254" s="209">
        <f>SUM(J255,J259,J260)</f>
        <v>0</v>
      </c>
      <c r="K254" s="210">
        <f t="shared" ref="K254" si="44">SUM(K255,K259,K260)</f>
        <v>0</v>
      </c>
      <c r="L254" s="211">
        <f t="shared" si="38"/>
        <v>0</v>
      </c>
      <c r="M254" s="355">
        <f t="shared" ref="M254:N254" si="45">SUM(M255,M259,M260)</f>
        <v>0</v>
      </c>
      <c r="N254" s="356">
        <f t="shared" si="45"/>
        <v>0</v>
      </c>
      <c r="O254" s="357">
        <f t="shared" si="39"/>
        <v>0</v>
      </c>
      <c r="P254" s="358"/>
      <c r="R254" s="158"/>
      <c r="S254" s="158"/>
    </row>
    <row r="255" spans="1:19" ht="24" hidden="1" x14ac:dyDescent="0.25">
      <c r="A255" s="595">
        <v>6320</v>
      </c>
      <c r="B255" s="213" t="s">
        <v>488</v>
      </c>
      <c r="C255" s="369">
        <f t="shared" si="25"/>
        <v>0</v>
      </c>
      <c r="D255" s="350">
        <f>SUM(D256:D258)</f>
        <v>0</v>
      </c>
      <c r="E255" s="389">
        <f>SUM(E256:E258)</f>
        <v>0</v>
      </c>
      <c r="F255" s="543">
        <f t="shared" si="36"/>
        <v>0</v>
      </c>
      <c r="G255" s="350">
        <f>SUM(G256:G258)</f>
        <v>0</v>
      </c>
      <c r="H255" s="352">
        <f t="shared" ref="H255" si="46">SUM(H256:H258)</f>
        <v>0</v>
      </c>
      <c r="I255" s="221">
        <f t="shared" si="37"/>
        <v>0</v>
      </c>
      <c r="J255" s="350">
        <f>SUM(J256:J258)</f>
        <v>0</v>
      </c>
      <c r="K255" s="352">
        <f t="shared" ref="K255" si="47">SUM(K256:K258)</f>
        <v>0</v>
      </c>
      <c r="L255" s="221">
        <f t="shared" si="38"/>
        <v>0</v>
      </c>
      <c r="M255" s="353">
        <f t="shared" ref="M255:N255" si="48">SUM(M256:M258)</f>
        <v>0</v>
      </c>
      <c r="N255" s="351">
        <f t="shared" si="48"/>
        <v>0</v>
      </c>
      <c r="O255" s="221">
        <f t="shared" si="39"/>
        <v>0</v>
      </c>
      <c r="P255" s="176"/>
      <c r="R255" s="158"/>
      <c r="S255" s="158"/>
    </row>
    <row r="256" spans="1:19" hidden="1" x14ac:dyDescent="0.25">
      <c r="A256" s="178">
        <v>6322</v>
      </c>
      <c r="B256" s="223" t="s">
        <v>489</v>
      </c>
      <c r="C256" s="343">
        <f t="shared" si="25"/>
        <v>0</v>
      </c>
      <c r="D256" s="229">
        <v>0</v>
      </c>
      <c r="E256" s="507"/>
      <c r="F256" s="544">
        <f t="shared" si="36"/>
        <v>0</v>
      </c>
      <c r="G256" s="229"/>
      <c r="H256" s="230"/>
      <c r="I256" s="231">
        <f t="shared" si="37"/>
        <v>0</v>
      </c>
      <c r="J256" s="229">
        <v>0</v>
      </c>
      <c r="K256" s="230"/>
      <c r="L256" s="231">
        <f t="shared" si="38"/>
        <v>0</v>
      </c>
      <c r="M256" s="338"/>
      <c r="N256" s="337"/>
      <c r="O256" s="231">
        <f t="shared" si="39"/>
        <v>0</v>
      </c>
      <c r="P256" s="185"/>
      <c r="R256" s="158"/>
      <c r="S256" s="158"/>
    </row>
    <row r="257" spans="1:19" ht="24" hidden="1" x14ac:dyDescent="0.25">
      <c r="A257" s="178">
        <v>6323</v>
      </c>
      <c r="B257" s="223" t="s">
        <v>490</v>
      </c>
      <c r="C257" s="343">
        <f t="shared" si="25"/>
        <v>0</v>
      </c>
      <c r="D257" s="229">
        <v>0</v>
      </c>
      <c r="E257" s="507"/>
      <c r="F257" s="544">
        <f t="shared" si="36"/>
        <v>0</v>
      </c>
      <c r="G257" s="229"/>
      <c r="H257" s="230"/>
      <c r="I257" s="231">
        <f t="shared" si="37"/>
        <v>0</v>
      </c>
      <c r="J257" s="229">
        <v>0</v>
      </c>
      <c r="K257" s="230"/>
      <c r="L257" s="231">
        <f t="shared" si="38"/>
        <v>0</v>
      </c>
      <c r="M257" s="338"/>
      <c r="N257" s="337"/>
      <c r="O257" s="231">
        <f t="shared" si="39"/>
        <v>0</v>
      </c>
      <c r="P257" s="185"/>
      <c r="R257" s="158"/>
      <c r="S257" s="158"/>
    </row>
    <row r="258" spans="1:19" ht="24" hidden="1" x14ac:dyDescent="0.25">
      <c r="A258" s="169">
        <v>6324</v>
      </c>
      <c r="B258" s="213" t="s">
        <v>491</v>
      </c>
      <c r="C258" s="343">
        <f t="shared" si="25"/>
        <v>0</v>
      </c>
      <c r="D258" s="219">
        <v>0</v>
      </c>
      <c r="E258" s="510"/>
      <c r="F258" s="543">
        <f t="shared" si="36"/>
        <v>0</v>
      </c>
      <c r="G258" s="219"/>
      <c r="H258" s="220"/>
      <c r="I258" s="221">
        <f t="shared" si="37"/>
        <v>0</v>
      </c>
      <c r="J258" s="219">
        <v>0</v>
      </c>
      <c r="K258" s="220"/>
      <c r="L258" s="221">
        <f t="shared" si="38"/>
        <v>0</v>
      </c>
      <c r="M258" s="336"/>
      <c r="N258" s="335"/>
      <c r="O258" s="221">
        <f t="shared" si="39"/>
        <v>0</v>
      </c>
      <c r="P258" s="176"/>
      <c r="R258" s="158"/>
      <c r="S258" s="158"/>
    </row>
    <row r="259" spans="1:19" ht="24" hidden="1" x14ac:dyDescent="0.25">
      <c r="A259" s="391">
        <v>6330</v>
      </c>
      <c r="B259" s="392" t="s">
        <v>492</v>
      </c>
      <c r="C259" s="343">
        <f t="shared" ref="C259:C286" si="49">F259+I259+L259+O259</f>
        <v>0</v>
      </c>
      <c r="D259" s="375">
        <v>0</v>
      </c>
      <c r="E259" s="579"/>
      <c r="F259" s="547">
        <f t="shared" si="36"/>
        <v>0</v>
      </c>
      <c r="G259" s="375"/>
      <c r="H259" s="377"/>
      <c r="I259" s="371">
        <f t="shared" si="37"/>
        <v>0</v>
      </c>
      <c r="J259" s="375">
        <v>0</v>
      </c>
      <c r="K259" s="377"/>
      <c r="L259" s="371">
        <f t="shared" si="38"/>
        <v>0</v>
      </c>
      <c r="M259" s="378"/>
      <c r="N259" s="376"/>
      <c r="O259" s="371">
        <f t="shared" si="39"/>
        <v>0</v>
      </c>
      <c r="P259" s="372"/>
      <c r="R259" s="158"/>
      <c r="S259" s="158"/>
    </row>
    <row r="260" spans="1:19" hidden="1" x14ac:dyDescent="0.25">
      <c r="A260" s="339">
        <v>6360</v>
      </c>
      <c r="B260" s="223" t="s">
        <v>493</v>
      </c>
      <c r="C260" s="343">
        <f t="shared" si="49"/>
        <v>0</v>
      </c>
      <c r="D260" s="229">
        <v>0</v>
      </c>
      <c r="E260" s="507"/>
      <c r="F260" s="544">
        <f t="shared" si="36"/>
        <v>0</v>
      </c>
      <c r="G260" s="229"/>
      <c r="H260" s="230"/>
      <c r="I260" s="231">
        <f t="shared" si="37"/>
        <v>0</v>
      </c>
      <c r="J260" s="229">
        <v>0</v>
      </c>
      <c r="K260" s="230"/>
      <c r="L260" s="231">
        <f t="shared" si="38"/>
        <v>0</v>
      </c>
      <c r="M260" s="338"/>
      <c r="N260" s="337"/>
      <c r="O260" s="231">
        <f t="shared" si="39"/>
        <v>0</v>
      </c>
      <c r="P260" s="185"/>
      <c r="R260" s="158"/>
      <c r="S260" s="158"/>
    </row>
    <row r="261" spans="1:19" ht="36" hidden="1" x14ac:dyDescent="0.25">
      <c r="A261" s="198">
        <v>6400</v>
      </c>
      <c r="B261" s="323" t="s">
        <v>494</v>
      </c>
      <c r="C261" s="199">
        <f t="shared" si="49"/>
        <v>0</v>
      </c>
      <c r="D261" s="209">
        <f>SUM(D262,D266)</f>
        <v>0</v>
      </c>
      <c r="E261" s="505">
        <f>SUM(E262,E266)</f>
        <v>0</v>
      </c>
      <c r="F261" s="541">
        <f t="shared" si="36"/>
        <v>0</v>
      </c>
      <c r="G261" s="209">
        <f>SUM(G262,G266)</f>
        <v>0</v>
      </c>
      <c r="H261" s="210">
        <f t="shared" ref="H261" si="50">SUM(H262,H266)</f>
        <v>0</v>
      </c>
      <c r="I261" s="211">
        <f t="shared" si="37"/>
        <v>0</v>
      </c>
      <c r="J261" s="209">
        <f>SUM(J262,J266)</f>
        <v>0</v>
      </c>
      <c r="K261" s="210">
        <f t="shared" ref="K261" si="51">SUM(K262,K266)</f>
        <v>0</v>
      </c>
      <c r="L261" s="211">
        <f t="shared" si="38"/>
        <v>0</v>
      </c>
      <c r="M261" s="355">
        <f t="shared" ref="M261:N261" si="52">SUM(M262,M266)</f>
        <v>0</v>
      </c>
      <c r="N261" s="356">
        <f t="shared" si="52"/>
        <v>0</v>
      </c>
      <c r="O261" s="357">
        <f t="shared" si="39"/>
        <v>0</v>
      </c>
      <c r="P261" s="358"/>
      <c r="R261" s="158"/>
      <c r="S261" s="158"/>
    </row>
    <row r="262" spans="1:19" ht="24" hidden="1" x14ac:dyDescent="0.25">
      <c r="A262" s="595">
        <v>6410</v>
      </c>
      <c r="B262" s="213" t="s">
        <v>495</v>
      </c>
      <c r="C262" s="353">
        <f t="shared" si="49"/>
        <v>0</v>
      </c>
      <c r="D262" s="350">
        <f>SUM(D263:D265)</f>
        <v>0</v>
      </c>
      <c r="E262" s="389">
        <f>SUM(E263:E265)</f>
        <v>0</v>
      </c>
      <c r="F262" s="543">
        <f t="shared" si="36"/>
        <v>0</v>
      </c>
      <c r="G262" s="350">
        <f>SUM(G263:G265)</f>
        <v>0</v>
      </c>
      <c r="H262" s="352">
        <f t="shared" ref="H262" si="53">SUM(H263:H265)</f>
        <v>0</v>
      </c>
      <c r="I262" s="221">
        <f t="shared" si="37"/>
        <v>0</v>
      </c>
      <c r="J262" s="350">
        <f>SUM(J263:J265)</f>
        <v>0</v>
      </c>
      <c r="K262" s="352">
        <f t="shared" ref="K262" si="54">SUM(K263:K265)</f>
        <v>0</v>
      </c>
      <c r="L262" s="221">
        <f t="shared" si="38"/>
        <v>0</v>
      </c>
      <c r="M262" s="365">
        <f t="shared" ref="M262:N262" si="55">SUM(M263:M265)</f>
        <v>0</v>
      </c>
      <c r="N262" s="366">
        <f t="shared" si="55"/>
        <v>0</v>
      </c>
      <c r="O262" s="242">
        <f t="shared" si="39"/>
        <v>0</v>
      </c>
      <c r="P262" s="244"/>
      <c r="R262" s="158"/>
      <c r="S262" s="158"/>
    </row>
    <row r="263" spans="1:19" hidden="1" x14ac:dyDescent="0.25">
      <c r="A263" s="178">
        <v>6411</v>
      </c>
      <c r="B263" s="393" t="s">
        <v>496</v>
      </c>
      <c r="C263" s="390">
        <f t="shared" si="49"/>
        <v>0</v>
      </c>
      <c r="D263" s="229">
        <v>0</v>
      </c>
      <c r="E263" s="507"/>
      <c r="F263" s="544">
        <f t="shared" si="36"/>
        <v>0</v>
      </c>
      <c r="G263" s="229"/>
      <c r="H263" s="230"/>
      <c r="I263" s="231">
        <f t="shared" si="37"/>
        <v>0</v>
      </c>
      <c r="J263" s="229">
        <v>0</v>
      </c>
      <c r="K263" s="230"/>
      <c r="L263" s="231">
        <f t="shared" si="38"/>
        <v>0</v>
      </c>
      <c r="M263" s="338"/>
      <c r="N263" s="337"/>
      <c r="O263" s="231">
        <f t="shared" si="39"/>
        <v>0</v>
      </c>
      <c r="P263" s="185"/>
      <c r="R263" s="158"/>
      <c r="S263" s="158"/>
    </row>
    <row r="264" spans="1:19" ht="36" hidden="1" x14ac:dyDescent="0.25">
      <c r="A264" s="178">
        <v>6412</v>
      </c>
      <c r="B264" s="223" t="s">
        <v>497</v>
      </c>
      <c r="C264" s="390">
        <f t="shared" si="49"/>
        <v>0</v>
      </c>
      <c r="D264" s="229">
        <v>0</v>
      </c>
      <c r="E264" s="507"/>
      <c r="F264" s="544">
        <f t="shared" si="36"/>
        <v>0</v>
      </c>
      <c r="G264" s="229"/>
      <c r="H264" s="230"/>
      <c r="I264" s="231">
        <f t="shared" si="37"/>
        <v>0</v>
      </c>
      <c r="J264" s="229">
        <v>0</v>
      </c>
      <c r="K264" s="230"/>
      <c r="L264" s="231">
        <f t="shared" si="38"/>
        <v>0</v>
      </c>
      <c r="M264" s="338"/>
      <c r="N264" s="337"/>
      <c r="O264" s="231">
        <f t="shared" si="39"/>
        <v>0</v>
      </c>
      <c r="P264" s="185"/>
      <c r="R264" s="158"/>
      <c r="S264" s="158"/>
    </row>
    <row r="265" spans="1:19" ht="36" hidden="1" x14ac:dyDescent="0.25">
      <c r="A265" s="178">
        <v>6419</v>
      </c>
      <c r="B265" s="223" t="s">
        <v>498</v>
      </c>
      <c r="C265" s="390">
        <f t="shared" si="49"/>
        <v>0</v>
      </c>
      <c r="D265" s="229">
        <v>0</v>
      </c>
      <c r="E265" s="507"/>
      <c r="F265" s="544">
        <f t="shared" si="36"/>
        <v>0</v>
      </c>
      <c r="G265" s="229"/>
      <c r="H265" s="230"/>
      <c r="I265" s="231">
        <f t="shared" si="37"/>
        <v>0</v>
      </c>
      <c r="J265" s="229">
        <v>0</v>
      </c>
      <c r="K265" s="230"/>
      <c r="L265" s="231">
        <f t="shared" si="38"/>
        <v>0</v>
      </c>
      <c r="M265" s="338"/>
      <c r="N265" s="337"/>
      <c r="O265" s="231">
        <f t="shared" si="39"/>
        <v>0</v>
      </c>
      <c r="P265" s="185"/>
      <c r="R265" s="158"/>
      <c r="S265" s="158"/>
    </row>
    <row r="266" spans="1:19" ht="36" hidden="1" x14ac:dyDescent="0.25">
      <c r="A266" s="339">
        <v>6420</v>
      </c>
      <c r="B266" s="223" t="s">
        <v>499</v>
      </c>
      <c r="C266" s="390">
        <f t="shared" si="49"/>
        <v>0</v>
      </c>
      <c r="D266" s="340">
        <f>SUM(D267:D270)</f>
        <v>0</v>
      </c>
      <c r="E266" s="390">
        <f>SUM(E267:E270)</f>
        <v>0</v>
      </c>
      <c r="F266" s="544">
        <f t="shared" si="36"/>
        <v>0</v>
      </c>
      <c r="G266" s="340">
        <f>SUM(G267:G270)</f>
        <v>0</v>
      </c>
      <c r="H266" s="342">
        <f>SUM(H267:H270)</f>
        <v>0</v>
      </c>
      <c r="I266" s="231">
        <f t="shared" si="37"/>
        <v>0</v>
      </c>
      <c r="J266" s="340">
        <f>SUM(J267:J270)</f>
        <v>0</v>
      </c>
      <c r="K266" s="342">
        <f>SUM(K267:K270)</f>
        <v>0</v>
      </c>
      <c r="L266" s="231">
        <f t="shared" si="38"/>
        <v>0</v>
      </c>
      <c r="M266" s="343">
        <f>SUM(M267:M270)</f>
        <v>0</v>
      </c>
      <c r="N266" s="341">
        <f>SUM(N267:N270)</f>
        <v>0</v>
      </c>
      <c r="O266" s="231">
        <f t="shared" si="39"/>
        <v>0</v>
      </c>
      <c r="P266" s="185"/>
      <c r="R266" s="158"/>
      <c r="S266" s="158"/>
    </row>
    <row r="267" spans="1:19" hidden="1" x14ac:dyDescent="0.25">
      <c r="A267" s="178">
        <v>6421</v>
      </c>
      <c r="B267" s="223" t="s">
        <v>500</v>
      </c>
      <c r="C267" s="390">
        <f t="shared" si="49"/>
        <v>0</v>
      </c>
      <c r="D267" s="229">
        <v>0</v>
      </c>
      <c r="E267" s="507"/>
      <c r="F267" s="544">
        <f t="shared" si="36"/>
        <v>0</v>
      </c>
      <c r="G267" s="229"/>
      <c r="H267" s="230"/>
      <c r="I267" s="231">
        <f t="shared" si="37"/>
        <v>0</v>
      </c>
      <c r="J267" s="229">
        <v>0</v>
      </c>
      <c r="K267" s="230"/>
      <c r="L267" s="231">
        <f t="shared" si="38"/>
        <v>0</v>
      </c>
      <c r="M267" s="338"/>
      <c r="N267" s="337"/>
      <c r="O267" s="231">
        <f t="shared" si="39"/>
        <v>0</v>
      </c>
      <c r="P267" s="185"/>
      <c r="R267" s="158"/>
      <c r="S267" s="158"/>
    </row>
    <row r="268" spans="1:19" hidden="1" x14ac:dyDescent="0.25">
      <c r="A268" s="178">
        <v>6422</v>
      </c>
      <c r="B268" s="223" t="s">
        <v>501</v>
      </c>
      <c r="C268" s="390">
        <f t="shared" si="49"/>
        <v>0</v>
      </c>
      <c r="D268" s="229">
        <v>0</v>
      </c>
      <c r="E268" s="507"/>
      <c r="F268" s="544">
        <f t="shared" si="36"/>
        <v>0</v>
      </c>
      <c r="G268" s="229"/>
      <c r="H268" s="230"/>
      <c r="I268" s="231">
        <f t="shared" si="37"/>
        <v>0</v>
      </c>
      <c r="J268" s="229">
        <v>0</v>
      </c>
      <c r="K268" s="230"/>
      <c r="L268" s="231">
        <f t="shared" si="38"/>
        <v>0</v>
      </c>
      <c r="M268" s="338"/>
      <c r="N268" s="337"/>
      <c r="O268" s="231">
        <f t="shared" si="39"/>
        <v>0</v>
      </c>
      <c r="P268" s="185"/>
      <c r="R268" s="158"/>
      <c r="S268" s="158"/>
    </row>
    <row r="269" spans="1:19" ht="24" hidden="1" x14ac:dyDescent="0.25">
      <c r="A269" s="178">
        <v>6423</v>
      </c>
      <c r="B269" s="223" t="s">
        <v>502</v>
      </c>
      <c r="C269" s="390">
        <f t="shared" si="49"/>
        <v>0</v>
      </c>
      <c r="D269" s="229">
        <v>0</v>
      </c>
      <c r="E269" s="507"/>
      <c r="F269" s="544">
        <f t="shared" si="36"/>
        <v>0</v>
      </c>
      <c r="G269" s="229"/>
      <c r="H269" s="230"/>
      <c r="I269" s="231">
        <f t="shared" si="37"/>
        <v>0</v>
      </c>
      <c r="J269" s="229">
        <v>0</v>
      </c>
      <c r="K269" s="230"/>
      <c r="L269" s="231">
        <f t="shared" si="38"/>
        <v>0</v>
      </c>
      <c r="M269" s="338"/>
      <c r="N269" s="337"/>
      <c r="O269" s="231">
        <f t="shared" si="39"/>
        <v>0</v>
      </c>
      <c r="P269" s="185"/>
      <c r="R269" s="158"/>
      <c r="S269" s="158"/>
    </row>
    <row r="270" spans="1:19" ht="36" hidden="1" x14ac:dyDescent="0.25">
      <c r="A270" s="178">
        <v>6424</v>
      </c>
      <c r="B270" s="223" t="s">
        <v>503</v>
      </c>
      <c r="C270" s="390">
        <f t="shared" si="49"/>
        <v>0</v>
      </c>
      <c r="D270" s="229">
        <v>0</v>
      </c>
      <c r="E270" s="507"/>
      <c r="F270" s="544">
        <f t="shared" si="36"/>
        <v>0</v>
      </c>
      <c r="G270" s="229"/>
      <c r="H270" s="230"/>
      <c r="I270" s="231">
        <f t="shared" si="37"/>
        <v>0</v>
      </c>
      <c r="J270" s="229">
        <v>0</v>
      </c>
      <c r="K270" s="230"/>
      <c r="L270" s="231">
        <f t="shared" si="38"/>
        <v>0</v>
      </c>
      <c r="M270" s="338"/>
      <c r="N270" s="337"/>
      <c r="O270" s="231">
        <f t="shared" si="39"/>
        <v>0</v>
      </c>
      <c r="P270" s="185"/>
      <c r="R270" s="158"/>
      <c r="S270" s="158"/>
    </row>
    <row r="271" spans="1:19" ht="36" x14ac:dyDescent="0.25">
      <c r="A271" s="394">
        <v>7000</v>
      </c>
      <c r="B271" s="394" t="s">
        <v>504</v>
      </c>
      <c r="C271" s="395">
        <f t="shared" si="49"/>
        <v>712</v>
      </c>
      <c r="D271" s="396">
        <f>SUM(D272,D282)</f>
        <v>0</v>
      </c>
      <c r="E271" s="582">
        <f>SUM(E272,E282)</f>
        <v>0</v>
      </c>
      <c r="F271" s="550">
        <f t="shared" si="36"/>
        <v>0</v>
      </c>
      <c r="G271" s="396">
        <f>SUM(G272,G282)</f>
        <v>0</v>
      </c>
      <c r="H271" s="399">
        <f>SUM(H272,H282)</f>
        <v>0</v>
      </c>
      <c r="I271" s="398">
        <f t="shared" si="37"/>
        <v>0</v>
      </c>
      <c r="J271" s="396">
        <f>SUM(J272,J282)</f>
        <v>712</v>
      </c>
      <c r="K271" s="399">
        <f>SUM(K272,K282)</f>
        <v>0</v>
      </c>
      <c r="L271" s="398">
        <f t="shared" si="38"/>
        <v>712</v>
      </c>
      <c r="M271" s="400">
        <f>SUM(M272,M282)</f>
        <v>0</v>
      </c>
      <c r="N271" s="401">
        <f>SUM(N272,N282)</f>
        <v>0</v>
      </c>
      <c r="O271" s="402">
        <f t="shared" si="39"/>
        <v>0</v>
      </c>
      <c r="P271" s="403"/>
      <c r="R271" s="158"/>
      <c r="S271" s="158"/>
    </row>
    <row r="272" spans="1:19" ht="24" x14ac:dyDescent="0.25">
      <c r="A272" s="198">
        <v>7200</v>
      </c>
      <c r="B272" s="323" t="s">
        <v>505</v>
      </c>
      <c r="C272" s="199">
        <f t="shared" si="49"/>
        <v>712</v>
      </c>
      <c r="D272" s="209">
        <f>SUM(D273,D274,D277,D278,D281)</f>
        <v>0</v>
      </c>
      <c r="E272" s="505">
        <f>SUM(E273,E274,E277,E278,E281)</f>
        <v>0</v>
      </c>
      <c r="F272" s="459">
        <f t="shared" si="36"/>
        <v>0</v>
      </c>
      <c r="G272" s="209">
        <f>SUM(G273,G274,G277,G278,G281)</f>
        <v>0</v>
      </c>
      <c r="H272" s="210">
        <f>SUM(H273,H274,H277,H278,H281)</f>
        <v>0</v>
      </c>
      <c r="I272" s="211">
        <f t="shared" si="37"/>
        <v>0</v>
      </c>
      <c r="J272" s="209">
        <f>SUM(J273,J274,J277,J278,J281)</f>
        <v>712</v>
      </c>
      <c r="K272" s="210">
        <f>SUM(K273,K274,K277,K278,K281)</f>
        <v>0</v>
      </c>
      <c r="L272" s="211">
        <f t="shared" si="38"/>
        <v>712</v>
      </c>
      <c r="M272" s="325">
        <f>SUM(M273,M274,M277,M278,M281)</f>
        <v>0</v>
      </c>
      <c r="N272" s="326">
        <f>SUM(N273,N274,N277,N278,N281)</f>
        <v>0</v>
      </c>
      <c r="O272" s="327">
        <f t="shared" si="39"/>
        <v>0</v>
      </c>
      <c r="P272" s="328"/>
      <c r="R272" s="158"/>
      <c r="S272" s="158"/>
    </row>
    <row r="273" spans="1:19" ht="24" hidden="1" x14ac:dyDescent="0.25">
      <c r="A273" s="595">
        <v>7210</v>
      </c>
      <c r="B273" s="213" t="s">
        <v>506</v>
      </c>
      <c r="C273" s="214">
        <f t="shared" si="49"/>
        <v>0</v>
      </c>
      <c r="D273" s="219">
        <v>0</v>
      </c>
      <c r="E273" s="510"/>
      <c r="F273" s="543">
        <f t="shared" si="36"/>
        <v>0</v>
      </c>
      <c r="G273" s="219"/>
      <c r="H273" s="220"/>
      <c r="I273" s="221">
        <f t="shared" si="37"/>
        <v>0</v>
      </c>
      <c r="J273" s="219">
        <v>0</v>
      </c>
      <c r="K273" s="220"/>
      <c r="L273" s="221">
        <f t="shared" si="38"/>
        <v>0</v>
      </c>
      <c r="M273" s="336"/>
      <c r="N273" s="335"/>
      <c r="O273" s="221">
        <f t="shared" si="39"/>
        <v>0</v>
      </c>
      <c r="P273" s="176"/>
      <c r="R273" s="158"/>
      <c r="S273" s="158"/>
    </row>
    <row r="274" spans="1:19" s="404" customFormat="1" ht="36" hidden="1" x14ac:dyDescent="0.25">
      <c r="A274" s="339">
        <v>7220</v>
      </c>
      <c r="B274" s="223" t="s">
        <v>507</v>
      </c>
      <c r="C274" s="224">
        <f t="shared" si="49"/>
        <v>0</v>
      </c>
      <c r="D274" s="340">
        <f>SUM(D275:D276)</f>
        <v>0</v>
      </c>
      <c r="E274" s="390">
        <f>SUM(E275:E276)</f>
        <v>0</v>
      </c>
      <c r="F274" s="544">
        <f t="shared" si="36"/>
        <v>0</v>
      </c>
      <c r="G274" s="340">
        <f>SUM(G275:G276)</f>
        <v>0</v>
      </c>
      <c r="H274" s="342">
        <f>SUM(H275:H276)</f>
        <v>0</v>
      </c>
      <c r="I274" s="231">
        <f t="shared" si="37"/>
        <v>0</v>
      </c>
      <c r="J274" s="340">
        <f>SUM(J275:J276)</f>
        <v>0</v>
      </c>
      <c r="K274" s="342">
        <f>SUM(K275:K276)</f>
        <v>0</v>
      </c>
      <c r="L274" s="231">
        <f t="shared" si="38"/>
        <v>0</v>
      </c>
      <c r="M274" s="343">
        <f>SUM(M275:M276)</f>
        <v>0</v>
      </c>
      <c r="N274" s="341">
        <f>SUM(N275:N276)</f>
        <v>0</v>
      </c>
      <c r="O274" s="231">
        <f t="shared" si="39"/>
        <v>0</v>
      </c>
      <c r="P274" s="185"/>
      <c r="R274" s="158"/>
      <c r="S274" s="158"/>
    </row>
    <row r="275" spans="1:19" s="404" customFormat="1" ht="36" hidden="1" x14ac:dyDescent="0.25">
      <c r="A275" s="178">
        <v>7221</v>
      </c>
      <c r="B275" s="223" t="s">
        <v>508</v>
      </c>
      <c r="C275" s="224">
        <f t="shared" si="49"/>
        <v>0</v>
      </c>
      <c r="D275" s="229">
        <v>0</v>
      </c>
      <c r="E275" s="507"/>
      <c r="F275" s="544">
        <f t="shared" si="36"/>
        <v>0</v>
      </c>
      <c r="G275" s="229"/>
      <c r="H275" s="230"/>
      <c r="I275" s="231">
        <f t="shared" si="37"/>
        <v>0</v>
      </c>
      <c r="J275" s="229">
        <v>0</v>
      </c>
      <c r="K275" s="230"/>
      <c r="L275" s="231">
        <f t="shared" si="38"/>
        <v>0</v>
      </c>
      <c r="M275" s="338"/>
      <c r="N275" s="337"/>
      <c r="O275" s="231">
        <f t="shared" si="39"/>
        <v>0</v>
      </c>
      <c r="P275" s="185"/>
      <c r="R275" s="158"/>
      <c r="S275" s="158"/>
    </row>
    <row r="276" spans="1:19" s="404" customFormat="1" ht="36" hidden="1" x14ac:dyDescent="0.25">
      <c r="A276" s="178">
        <v>7222</v>
      </c>
      <c r="B276" s="223" t="s">
        <v>509</v>
      </c>
      <c r="C276" s="224">
        <f t="shared" si="49"/>
        <v>0</v>
      </c>
      <c r="D276" s="229">
        <v>0</v>
      </c>
      <c r="E276" s="507"/>
      <c r="F276" s="544">
        <f t="shared" si="36"/>
        <v>0</v>
      </c>
      <c r="G276" s="229"/>
      <c r="H276" s="230"/>
      <c r="I276" s="231">
        <f t="shared" si="37"/>
        <v>0</v>
      </c>
      <c r="J276" s="229">
        <v>0</v>
      </c>
      <c r="K276" s="230"/>
      <c r="L276" s="231">
        <f t="shared" si="38"/>
        <v>0</v>
      </c>
      <c r="M276" s="338"/>
      <c r="N276" s="337"/>
      <c r="O276" s="231">
        <f t="shared" si="39"/>
        <v>0</v>
      </c>
      <c r="P276" s="185"/>
      <c r="R276" s="158"/>
      <c r="S276" s="158"/>
    </row>
    <row r="277" spans="1:19" s="404" customFormat="1" ht="24" x14ac:dyDescent="0.25">
      <c r="A277" s="339">
        <v>7230</v>
      </c>
      <c r="B277" s="223" t="s">
        <v>510</v>
      </c>
      <c r="C277" s="224">
        <f t="shared" si="49"/>
        <v>712</v>
      </c>
      <c r="D277" s="229">
        <v>0</v>
      </c>
      <c r="E277" s="507"/>
      <c r="F277" s="359">
        <f t="shared" si="36"/>
        <v>0</v>
      </c>
      <c r="G277" s="229"/>
      <c r="H277" s="230"/>
      <c r="I277" s="231">
        <f t="shared" si="37"/>
        <v>0</v>
      </c>
      <c r="J277" s="229">
        <v>712</v>
      </c>
      <c r="K277" s="230"/>
      <c r="L277" s="231">
        <f t="shared" si="38"/>
        <v>712</v>
      </c>
      <c r="M277" s="338"/>
      <c r="N277" s="337"/>
      <c r="O277" s="231">
        <f>M277+N277</f>
        <v>0</v>
      </c>
      <c r="P277" s="185"/>
      <c r="R277" s="158"/>
      <c r="S277" s="158"/>
    </row>
    <row r="278" spans="1:19" ht="24" hidden="1" x14ac:dyDescent="0.25">
      <c r="A278" s="339">
        <v>7240</v>
      </c>
      <c r="B278" s="223" t="s">
        <v>511</v>
      </c>
      <c r="C278" s="224">
        <f t="shared" si="49"/>
        <v>0</v>
      </c>
      <c r="D278" s="340">
        <f>SUM(D279:D280)</f>
        <v>0</v>
      </c>
      <c r="E278" s="390">
        <f>SUM(E279:E280)</f>
        <v>0</v>
      </c>
      <c r="F278" s="544">
        <f t="shared" si="36"/>
        <v>0</v>
      </c>
      <c r="G278" s="340">
        <f>SUM(G279:G280)</f>
        <v>0</v>
      </c>
      <c r="H278" s="342">
        <f>SUM(H279:H280)</f>
        <v>0</v>
      </c>
      <c r="I278" s="231">
        <f t="shared" si="37"/>
        <v>0</v>
      </c>
      <c r="J278" s="340">
        <f>SUM(J279:J280)</f>
        <v>0</v>
      </c>
      <c r="K278" s="342">
        <f>SUM(K279:K280)</f>
        <v>0</v>
      </c>
      <c r="L278" s="231">
        <f t="shared" si="38"/>
        <v>0</v>
      </c>
      <c r="M278" s="343">
        <f>SUM(M279:M280)</f>
        <v>0</v>
      </c>
      <c r="N278" s="341">
        <f>SUM(N279:N280)</f>
        <v>0</v>
      </c>
      <c r="O278" s="231">
        <f>SUM(O279:O280)</f>
        <v>0</v>
      </c>
      <c r="P278" s="185"/>
      <c r="R278" s="158"/>
      <c r="S278" s="158"/>
    </row>
    <row r="279" spans="1:19" ht="48" hidden="1" x14ac:dyDescent="0.25">
      <c r="A279" s="178">
        <v>7245</v>
      </c>
      <c r="B279" s="223" t="s">
        <v>512</v>
      </c>
      <c r="C279" s="224">
        <f t="shared" si="49"/>
        <v>0</v>
      </c>
      <c r="D279" s="229">
        <v>0</v>
      </c>
      <c r="E279" s="507"/>
      <c r="F279" s="544">
        <f t="shared" si="36"/>
        <v>0</v>
      </c>
      <c r="G279" s="229"/>
      <c r="H279" s="230"/>
      <c r="I279" s="231">
        <f t="shared" si="37"/>
        <v>0</v>
      </c>
      <c r="J279" s="229">
        <v>0</v>
      </c>
      <c r="K279" s="230"/>
      <c r="L279" s="231">
        <f t="shared" si="38"/>
        <v>0</v>
      </c>
      <c r="M279" s="338"/>
      <c r="N279" s="337"/>
      <c r="O279" s="231">
        <f t="shared" ref="O279:O282" si="56">M279+N279</f>
        <v>0</v>
      </c>
      <c r="P279" s="185"/>
      <c r="R279" s="158"/>
      <c r="S279" s="158"/>
    </row>
    <row r="280" spans="1:19" ht="96" hidden="1" x14ac:dyDescent="0.25">
      <c r="A280" s="178">
        <v>7246</v>
      </c>
      <c r="B280" s="223" t="s">
        <v>513</v>
      </c>
      <c r="C280" s="224">
        <f t="shared" si="49"/>
        <v>0</v>
      </c>
      <c r="D280" s="229">
        <v>0</v>
      </c>
      <c r="E280" s="507"/>
      <c r="F280" s="544">
        <f t="shared" si="36"/>
        <v>0</v>
      </c>
      <c r="G280" s="229"/>
      <c r="H280" s="230"/>
      <c r="I280" s="231">
        <f t="shared" si="37"/>
        <v>0</v>
      </c>
      <c r="J280" s="229">
        <v>0</v>
      </c>
      <c r="K280" s="230"/>
      <c r="L280" s="231">
        <f t="shared" si="38"/>
        <v>0</v>
      </c>
      <c r="M280" s="338"/>
      <c r="N280" s="337"/>
      <c r="O280" s="231">
        <f t="shared" si="56"/>
        <v>0</v>
      </c>
      <c r="P280" s="185"/>
      <c r="R280" s="158"/>
      <c r="S280" s="158"/>
    </row>
    <row r="281" spans="1:19" ht="24" hidden="1" x14ac:dyDescent="0.25">
      <c r="A281" s="339">
        <v>7260</v>
      </c>
      <c r="B281" s="223" t="s">
        <v>514</v>
      </c>
      <c r="C281" s="224">
        <f t="shared" si="49"/>
        <v>0</v>
      </c>
      <c r="D281" s="219">
        <v>0</v>
      </c>
      <c r="E281" s="510"/>
      <c r="F281" s="543">
        <f t="shared" si="36"/>
        <v>0</v>
      </c>
      <c r="G281" s="219"/>
      <c r="H281" s="220"/>
      <c r="I281" s="221">
        <f t="shared" si="37"/>
        <v>0</v>
      </c>
      <c r="J281" s="219">
        <v>0</v>
      </c>
      <c r="K281" s="220"/>
      <c r="L281" s="221">
        <f t="shared" si="38"/>
        <v>0</v>
      </c>
      <c r="M281" s="336"/>
      <c r="N281" s="335"/>
      <c r="O281" s="221">
        <f t="shared" si="56"/>
        <v>0</v>
      </c>
      <c r="P281" s="176"/>
      <c r="R281" s="158"/>
      <c r="S281" s="158"/>
    </row>
    <row r="282" spans="1:19" hidden="1" x14ac:dyDescent="0.25">
      <c r="A282" s="198">
        <v>7700</v>
      </c>
      <c r="B282" s="323" t="s">
        <v>515</v>
      </c>
      <c r="C282" s="405">
        <f t="shared" si="49"/>
        <v>0</v>
      </c>
      <c r="D282" s="406">
        <f>D283</f>
        <v>0</v>
      </c>
      <c r="E282" s="583">
        <f>SUM(E283)</f>
        <v>0</v>
      </c>
      <c r="F282" s="552">
        <f t="shared" si="36"/>
        <v>0</v>
      </c>
      <c r="G282" s="406">
        <f>G283</f>
        <v>0</v>
      </c>
      <c r="H282" s="407">
        <f>SUM(H283)</f>
        <v>0</v>
      </c>
      <c r="I282" s="357">
        <f t="shared" si="37"/>
        <v>0</v>
      </c>
      <c r="J282" s="406">
        <f>J283</f>
        <v>0</v>
      </c>
      <c r="K282" s="407">
        <f>SUM(K283)</f>
        <v>0</v>
      </c>
      <c r="L282" s="357">
        <f t="shared" si="38"/>
        <v>0</v>
      </c>
      <c r="M282" s="355">
        <f>SUM(M283)</f>
        <v>0</v>
      </c>
      <c r="N282" s="356">
        <f>SUM(N283)</f>
        <v>0</v>
      </c>
      <c r="O282" s="357">
        <f t="shared" si="56"/>
        <v>0</v>
      </c>
      <c r="P282" s="358"/>
      <c r="R282" s="158"/>
      <c r="S282" s="158"/>
    </row>
    <row r="283" spans="1:19" hidden="1" x14ac:dyDescent="0.25">
      <c r="A283" s="233">
        <v>7720</v>
      </c>
      <c r="B283" s="234" t="s">
        <v>516</v>
      </c>
      <c r="C283" s="408">
        <f t="shared" si="49"/>
        <v>0</v>
      </c>
      <c r="D283" s="240">
        <v>0</v>
      </c>
      <c r="E283" s="584"/>
      <c r="F283" s="553">
        <f t="shared" si="36"/>
        <v>0</v>
      </c>
      <c r="G283" s="240"/>
      <c r="H283" s="241"/>
      <c r="I283" s="242">
        <f t="shared" si="37"/>
        <v>0</v>
      </c>
      <c r="J283" s="240">
        <v>0</v>
      </c>
      <c r="K283" s="241"/>
      <c r="L283" s="242">
        <f t="shared" si="38"/>
        <v>0</v>
      </c>
      <c r="M283" s="410"/>
      <c r="N283" s="409"/>
      <c r="O283" s="242">
        <f>M283+N283</f>
        <v>0</v>
      </c>
      <c r="P283" s="244"/>
      <c r="R283" s="158"/>
      <c r="S283" s="158"/>
    </row>
    <row r="284" spans="1:19" x14ac:dyDescent="0.25">
      <c r="A284" s="411"/>
      <c r="B284" s="265" t="s">
        <v>517</v>
      </c>
      <c r="C284" s="214">
        <f t="shared" si="49"/>
        <v>2080</v>
      </c>
      <c r="D284" s="330">
        <f>SUM(D285:D286)</f>
        <v>0</v>
      </c>
      <c r="E284" s="506">
        <f>SUM(E285:E286)</f>
        <v>0</v>
      </c>
      <c r="F284" s="460">
        <f t="shared" si="36"/>
        <v>0</v>
      </c>
      <c r="G284" s="330">
        <f>SUM(G285:G286)</f>
        <v>0</v>
      </c>
      <c r="H284" s="333">
        <f>SUM(H285:H286)</f>
        <v>0</v>
      </c>
      <c r="I284" s="332">
        <f t="shared" si="37"/>
        <v>0</v>
      </c>
      <c r="J284" s="330">
        <f>SUM(J285:J286)</f>
        <v>2080</v>
      </c>
      <c r="K284" s="333">
        <f>SUM(K285:K286)</f>
        <v>0</v>
      </c>
      <c r="L284" s="332">
        <f t="shared" si="38"/>
        <v>2080</v>
      </c>
      <c r="M284" s="334">
        <f>SUM(M285:M286)</f>
        <v>0</v>
      </c>
      <c r="N284" s="331">
        <f>SUM(N285:N286)</f>
        <v>0</v>
      </c>
      <c r="O284" s="332">
        <f t="shared" ref="O284:O299" si="57">M284+N284</f>
        <v>0</v>
      </c>
      <c r="P284" s="274"/>
      <c r="R284" s="158"/>
      <c r="S284" s="158"/>
    </row>
    <row r="285" spans="1:19" x14ac:dyDescent="0.25">
      <c r="A285" s="393" t="s">
        <v>518</v>
      </c>
      <c r="B285" s="178" t="s">
        <v>519</v>
      </c>
      <c r="C285" s="359">
        <f t="shared" si="49"/>
        <v>2080</v>
      </c>
      <c r="D285" s="229"/>
      <c r="E285" s="507"/>
      <c r="F285" s="359">
        <f t="shared" si="36"/>
        <v>0</v>
      </c>
      <c r="G285" s="229"/>
      <c r="H285" s="230"/>
      <c r="I285" s="231">
        <f t="shared" si="37"/>
        <v>0</v>
      </c>
      <c r="J285" s="229">
        <v>2080</v>
      </c>
      <c r="K285" s="230"/>
      <c r="L285" s="231">
        <f t="shared" si="38"/>
        <v>2080</v>
      </c>
      <c r="M285" s="338"/>
      <c r="N285" s="337"/>
      <c r="O285" s="231">
        <f t="shared" si="57"/>
        <v>0</v>
      </c>
      <c r="P285" s="185"/>
      <c r="R285" s="158"/>
      <c r="S285" s="158"/>
    </row>
    <row r="286" spans="1:19" ht="24" hidden="1" x14ac:dyDescent="0.25">
      <c r="A286" s="393" t="s">
        <v>520</v>
      </c>
      <c r="B286" s="412" t="s">
        <v>521</v>
      </c>
      <c r="C286" s="214">
        <f t="shared" si="49"/>
        <v>0</v>
      </c>
      <c r="D286" s="219"/>
      <c r="E286" s="510"/>
      <c r="F286" s="543">
        <f t="shared" si="36"/>
        <v>0</v>
      </c>
      <c r="G286" s="219"/>
      <c r="H286" s="220"/>
      <c r="I286" s="221">
        <f t="shared" si="37"/>
        <v>0</v>
      </c>
      <c r="J286" s="219"/>
      <c r="K286" s="220"/>
      <c r="L286" s="221">
        <f t="shared" si="38"/>
        <v>0</v>
      </c>
      <c r="M286" s="336"/>
      <c r="N286" s="335"/>
      <c r="O286" s="221">
        <f t="shared" si="57"/>
        <v>0</v>
      </c>
      <c r="P286" s="176"/>
      <c r="R286" s="158"/>
      <c r="S286" s="158"/>
    </row>
    <row r="287" spans="1:19" x14ac:dyDescent="0.25">
      <c r="A287" s="413"/>
      <c r="B287" s="414" t="s">
        <v>522</v>
      </c>
      <c r="C287" s="415">
        <f>SUM(C284,C271,C233,C198,C190,C176,C78,C56)</f>
        <v>2668713</v>
      </c>
      <c r="D287" s="416">
        <f>SUM(D284,D271,D233,D198,D190,D176,D78,D56)</f>
        <v>2399417</v>
      </c>
      <c r="E287" s="511">
        <f>SUM(E284,E271,E233,E198,E190,E176,E78,E56)</f>
        <v>-700</v>
      </c>
      <c r="F287" s="467">
        <f t="shared" si="36"/>
        <v>2398717</v>
      </c>
      <c r="G287" s="416">
        <f>SUM(G284,G271,G233,G198,G190,G176,G78,G56)</f>
        <v>0</v>
      </c>
      <c r="H287" s="419">
        <f>SUM(H284,H271,H233,H198,H190,H176,H78,H56)</f>
        <v>0</v>
      </c>
      <c r="I287" s="418">
        <f t="shared" si="37"/>
        <v>0</v>
      </c>
      <c r="J287" s="416">
        <f>SUM(J284,J271,J233,J198,J190,J176,J78,J56)</f>
        <v>269996</v>
      </c>
      <c r="K287" s="419">
        <f>SUM(K284,K271,K233,K198,K190,K176,K78,K56)</f>
        <v>0</v>
      </c>
      <c r="L287" s="418">
        <f t="shared" si="38"/>
        <v>269996</v>
      </c>
      <c r="M287" s="325">
        <f>SUM(M284,M271,M233,M198,M190,M176,M78,M56)</f>
        <v>0</v>
      </c>
      <c r="N287" s="326">
        <f>SUM(N284,N271,N233,N198,N190,N176,N78,N56)</f>
        <v>0</v>
      </c>
      <c r="O287" s="327">
        <f t="shared" si="57"/>
        <v>0</v>
      </c>
      <c r="P287" s="328"/>
      <c r="R287" s="158"/>
      <c r="S287" s="158"/>
    </row>
    <row r="288" spans="1:19" x14ac:dyDescent="0.25">
      <c r="A288" s="420" t="s">
        <v>523</v>
      </c>
      <c r="B288" s="421"/>
      <c r="C288" s="422">
        <f t="shared" ref="C288" si="58">F288+I288+L288+O288</f>
        <v>-55290</v>
      </c>
      <c r="D288" s="423">
        <f>SUM(D28,D29,D45)-D54</f>
        <v>0</v>
      </c>
      <c r="E288" s="428">
        <f>SUM(E28,E29,E45)-E54</f>
        <v>0</v>
      </c>
      <c r="F288" s="468">
        <f t="shared" si="36"/>
        <v>0</v>
      </c>
      <c r="G288" s="423">
        <f>SUM(G28,G29,G45)-G54</f>
        <v>0</v>
      </c>
      <c r="H288" s="426">
        <f>SUM(H28,H29,H45)-H54</f>
        <v>0</v>
      </c>
      <c r="I288" s="425">
        <f t="shared" si="37"/>
        <v>0</v>
      </c>
      <c r="J288" s="423">
        <f>(J30+J46)-J54</f>
        <v>-55290</v>
      </c>
      <c r="K288" s="426">
        <f>(K30+K46)-K54</f>
        <v>0</v>
      </c>
      <c r="L288" s="425">
        <f t="shared" si="38"/>
        <v>-55290</v>
      </c>
      <c r="M288" s="422">
        <f>M48-M54</f>
        <v>0</v>
      </c>
      <c r="N288" s="424">
        <f>N48-N54</f>
        <v>0</v>
      </c>
      <c r="O288" s="425">
        <f t="shared" si="57"/>
        <v>0</v>
      </c>
      <c r="P288" s="427"/>
      <c r="R288" s="158"/>
      <c r="S288" s="158"/>
    </row>
    <row r="289" spans="1:19" s="148" customFormat="1" x14ac:dyDescent="0.25">
      <c r="A289" s="420" t="s">
        <v>524</v>
      </c>
      <c r="B289" s="421"/>
      <c r="C289" s="428">
        <f>SUM(C290,C291)-C298+C299</f>
        <v>55290</v>
      </c>
      <c r="D289" s="423">
        <f>SUM(D290,D291)-D298+D299</f>
        <v>0</v>
      </c>
      <c r="E289" s="428">
        <f>SUM(E290,E291)-E298+E299</f>
        <v>0</v>
      </c>
      <c r="F289" s="468">
        <f t="shared" si="36"/>
        <v>0</v>
      </c>
      <c r="G289" s="423">
        <f>SUM(G290,G291)-G298+G299</f>
        <v>0</v>
      </c>
      <c r="H289" s="426">
        <f>SUM(H290,H291)-H298+H299</f>
        <v>0</v>
      </c>
      <c r="I289" s="425">
        <f t="shared" si="37"/>
        <v>0</v>
      </c>
      <c r="J289" s="423">
        <f>SUM(J290,J291)-J298+J299</f>
        <v>55290</v>
      </c>
      <c r="K289" s="426">
        <f>SUM(K290,K291)-K298+K299</f>
        <v>0</v>
      </c>
      <c r="L289" s="425">
        <f t="shared" si="38"/>
        <v>55290</v>
      </c>
      <c r="M289" s="422">
        <f>SUM(M290,M291)-M298+M299</f>
        <v>0</v>
      </c>
      <c r="N289" s="424">
        <f>SUM(N290,N291)-N298+N299</f>
        <v>0</v>
      </c>
      <c r="O289" s="425">
        <f t="shared" si="57"/>
        <v>0</v>
      </c>
      <c r="P289" s="427"/>
      <c r="R289" s="158"/>
      <c r="S289" s="158"/>
    </row>
    <row r="290" spans="1:19" s="148" customFormat="1" x14ac:dyDescent="0.25">
      <c r="A290" s="429" t="s">
        <v>525</v>
      </c>
      <c r="B290" s="429" t="s">
        <v>526</v>
      </c>
      <c r="C290" s="428">
        <f>C25-C284</f>
        <v>55290</v>
      </c>
      <c r="D290" s="423">
        <f>D25-D284</f>
        <v>0</v>
      </c>
      <c r="E290" s="428">
        <f>E25-E284</f>
        <v>0</v>
      </c>
      <c r="F290" s="468">
        <f t="shared" si="36"/>
        <v>0</v>
      </c>
      <c r="G290" s="423">
        <f>G25-G284</f>
        <v>0</v>
      </c>
      <c r="H290" s="426">
        <f>H25-H284</f>
        <v>0</v>
      </c>
      <c r="I290" s="425">
        <f t="shared" si="37"/>
        <v>0</v>
      </c>
      <c r="J290" s="423">
        <f>J25-J284</f>
        <v>55290</v>
      </c>
      <c r="K290" s="426">
        <f>K25-K284</f>
        <v>0</v>
      </c>
      <c r="L290" s="425">
        <f t="shared" si="38"/>
        <v>55290</v>
      </c>
      <c r="M290" s="422">
        <f>M25-M284</f>
        <v>0</v>
      </c>
      <c r="N290" s="424">
        <f>N25-N284</f>
        <v>0</v>
      </c>
      <c r="O290" s="425">
        <f t="shared" si="57"/>
        <v>0</v>
      </c>
      <c r="P290" s="427"/>
      <c r="R290" s="158"/>
      <c r="S290" s="158"/>
    </row>
    <row r="291" spans="1:19" s="148" customFormat="1" hidden="1" x14ac:dyDescent="0.25">
      <c r="A291" s="430" t="s">
        <v>527</v>
      </c>
      <c r="B291" s="430" t="s">
        <v>528</v>
      </c>
      <c r="C291" s="428">
        <f>SUM(C292,C294,C296)-SUM(C293,C295,C297)</f>
        <v>0</v>
      </c>
      <c r="D291" s="423">
        <f>SUM(D292,D294,D296)-SUM(D293,D295,D297)</f>
        <v>0</v>
      </c>
      <c r="E291" s="428">
        <f t="shared" ref="E291" si="59">SUM(E292,E294,E296)-SUM(E293,E295,E297)</f>
        <v>0</v>
      </c>
      <c r="F291" s="555">
        <f t="shared" si="36"/>
        <v>0</v>
      </c>
      <c r="G291" s="423">
        <f t="shared" ref="G291:H291" si="60">SUM(G292,G294,G296)-SUM(G293,G295,G297)</f>
        <v>0</v>
      </c>
      <c r="H291" s="426">
        <f t="shared" si="60"/>
        <v>0</v>
      </c>
      <c r="I291" s="425">
        <f t="shared" si="37"/>
        <v>0</v>
      </c>
      <c r="J291" s="423">
        <f>SUM(J292,J294,J296)-SUM(J293,J295,J297)</f>
        <v>0</v>
      </c>
      <c r="K291" s="426">
        <f t="shared" ref="K291" si="61">SUM(K292,K294,K296)-SUM(K293,K295,K297)</f>
        <v>0</v>
      </c>
      <c r="L291" s="425">
        <f t="shared" si="38"/>
        <v>0</v>
      </c>
      <c r="M291" s="422">
        <f t="shared" ref="M291:N291" si="62">SUM(M292,M294,M296)-SUM(M293,M295,M297)</f>
        <v>0</v>
      </c>
      <c r="N291" s="424">
        <f t="shared" si="62"/>
        <v>0</v>
      </c>
      <c r="O291" s="425">
        <f t="shared" si="57"/>
        <v>0</v>
      </c>
      <c r="P291" s="427"/>
      <c r="R291" s="158"/>
      <c r="S291" s="158"/>
    </row>
    <row r="292" spans="1:19" s="148" customFormat="1" hidden="1" x14ac:dyDescent="0.25">
      <c r="A292" s="411" t="s">
        <v>529</v>
      </c>
      <c r="B292" s="275" t="s">
        <v>530</v>
      </c>
      <c r="C292" s="235">
        <f t="shared" ref="C292:C299" si="63">F292+I292+L292+O292</f>
        <v>0</v>
      </c>
      <c r="D292" s="240"/>
      <c r="E292" s="584"/>
      <c r="F292" s="553">
        <f t="shared" si="36"/>
        <v>0</v>
      </c>
      <c r="G292" s="240"/>
      <c r="H292" s="241"/>
      <c r="I292" s="242">
        <f t="shared" si="37"/>
        <v>0</v>
      </c>
      <c r="J292" s="240"/>
      <c r="K292" s="241"/>
      <c r="L292" s="242">
        <f t="shared" si="38"/>
        <v>0</v>
      </c>
      <c r="M292" s="410"/>
      <c r="N292" s="409"/>
      <c r="O292" s="242">
        <f t="shared" si="57"/>
        <v>0</v>
      </c>
      <c r="P292" s="244"/>
      <c r="R292" s="158"/>
      <c r="S292" s="158"/>
    </row>
    <row r="293" spans="1:19" ht="24" hidden="1" x14ac:dyDescent="0.25">
      <c r="A293" s="393" t="s">
        <v>531</v>
      </c>
      <c r="B293" s="177" t="s">
        <v>532</v>
      </c>
      <c r="C293" s="224">
        <f t="shared" si="63"/>
        <v>0</v>
      </c>
      <c r="D293" s="229"/>
      <c r="E293" s="507"/>
      <c r="F293" s="544">
        <f t="shared" si="36"/>
        <v>0</v>
      </c>
      <c r="G293" s="229"/>
      <c r="H293" s="230"/>
      <c r="I293" s="231">
        <f t="shared" si="37"/>
        <v>0</v>
      </c>
      <c r="J293" s="229"/>
      <c r="K293" s="230"/>
      <c r="L293" s="231">
        <f t="shared" si="38"/>
        <v>0</v>
      </c>
      <c r="M293" s="338"/>
      <c r="N293" s="337"/>
      <c r="O293" s="231">
        <f t="shared" si="57"/>
        <v>0</v>
      </c>
      <c r="P293" s="185"/>
      <c r="R293" s="158"/>
      <c r="S293" s="158"/>
    </row>
    <row r="294" spans="1:19" hidden="1" x14ac:dyDescent="0.25">
      <c r="A294" s="393" t="s">
        <v>533</v>
      </c>
      <c r="B294" s="177" t="s">
        <v>534</v>
      </c>
      <c r="C294" s="224">
        <f t="shared" si="63"/>
        <v>0</v>
      </c>
      <c r="D294" s="229"/>
      <c r="E294" s="507"/>
      <c r="F294" s="544">
        <f t="shared" si="36"/>
        <v>0</v>
      </c>
      <c r="G294" s="229"/>
      <c r="H294" s="230"/>
      <c r="I294" s="231">
        <f t="shared" si="37"/>
        <v>0</v>
      </c>
      <c r="J294" s="229"/>
      <c r="K294" s="230"/>
      <c r="L294" s="231">
        <f t="shared" si="38"/>
        <v>0</v>
      </c>
      <c r="M294" s="338"/>
      <c r="N294" s="337"/>
      <c r="O294" s="231">
        <f t="shared" si="57"/>
        <v>0</v>
      </c>
      <c r="P294" s="185"/>
      <c r="R294" s="158"/>
      <c r="S294" s="158"/>
    </row>
    <row r="295" spans="1:19" ht="24" hidden="1" x14ac:dyDescent="0.25">
      <c r="A295" s="393" t="s">
        <v>535</v>
      </c>
      <c r="B295" s="177" t="s">
        <v>536</v>
      </c>
      <c r="C295" s="224">
        <f t="shared" si="63"/>
        <v>0</v>
      </c>
      <c r="D295" s="229"/>
      <c r="E295" s="507"/>
      <c r="F295" s="544">
        <f t="shared" si="36"/>
        <v>0</v>
      </c>
      <c r="G295" s="229"/>
      <c r="H295" s="230"/>
      <c r="I295" s="231">
        <f t="shared" si="37"/>
        <v>0</v>
      </c>
      <c r="J295" s="229"/>
      <c r="K295" s="230"/>
      <c r="L295" s="231">
        <f t="shared" si="38"/>
        <v>0</v>
      </c>
      <c r="M295" s="338"/>
      <c r="N295" s="337"/>
      <c r="O295" s="231">
        <f t="shared" si="57"/>
        <v>0</v>
      </c>
      <c r="P295" s="185"/>
      <c r="R295" s="158"/>
      <c r="S295" s="158"/>
    </row>
    <row r="296" spans="1:19" hidden="1" x14ac:dyDescent="0.25">
      <c r="A296" s="393" t="s">
        <v>537</v>
      </c>
      <c r="B296" s="177" t="s">
        <v>538</v>
      </c>
      <c r="C296" s="224">
        <f t="shared" si="63"/>
        <v>0</v>
      </c>
      <c r="D296" s="229"/>
      <c r="E296" s="507"/>
      <c r="F296" s="544">
        <f t="shared" si="36"/>
        <v>0</v>
      </c>
      <c r="G296" s="229"/>
      <c r="H296" s="230"/>
      <c r="I296" s="231">
        <f t="shared" si="37"/>
        <v>0</v>
      </c>
      <c r="J296" s="229"/>
      <c r="K296" s="230"/>
      <c r="L296" s="231">
        <f t="shared" si="38"/>
        <v>0</v>
      </c>
      <c r="M296" s="338"/>
      <c r="N296" s="337"/>
      <c r="O296" s="231">
        <f t="shared" si="57"/>
        <v>0</v>
      </c>
      <c r="P296" s="185"/>
      <c r="R296" s="158"/>
      <c r="S296" s="158"/>
    </row>
    <row r="297" spans="1:19" ht="24" hidden="1" x14ac:dyDescent="0.25">
      <c r="A297" s="431" t="s">
        <v>539</v>
      </c>
      <c r="B297" s="432" t="s">
        <v>540</v>
      </c>
      <c r="C297" s="374">
        <f t="shared" si="63"/>
        <v>0</v>
      </c>
      <c r="D297" s="375"/>
      <c r="E297" s="579"/>
      <c r="F297" s="547">
        <f t="shared" si="36"/>
        <v>0</v>
      </c>
      <c r="G297" s="375"/>
      <c r="H297" s="377"/>
      <c r="I297" s="371">
        <f t="shared" si="37"/>
        <v>0</v>
      </c>
      <c r="J297" s="375"/>
      <c r="K297" s="377"/>
      <c r="L297" s="371">
        <f t="shared" si="38"/>
        <v>0</v>
      </c>
      <c r="M297" s="378"/>
      <c r="N297" s="376"/>
      <c r="O297" s="371">
        <f t="shared" si="57"/>
        <v>0</v>
      </c>
      <c r="P297" s="372"/>
      <c r="R297" s="158"/>
      <c r="S297" s="158"/>
    </row>
    <row r="298" spans="1:19" hidden="1" x14ac:dyDescent="0.25">
      <c r="A298" s="430" t="s">
        <v>541</v>
      </c>
      <c r="B298" s="430" t="s">
        <v>542</v>
      </c>
      <c r="C298" s="433">
        <f t="shared" si="63"/>
        <v>0</v>
      </c>
      <c r="D298" s="434"/>
      <c r="E298" s="586"/>
      <c r="F298" s="555">
        <f t="shared" si="36"/>
        <v>0</v>
      </c>
      <c r="G298" s="434"/>
      <c r="H298" s="436"/>
      <c r="I298" s="425">
        <f t="shared" si="37"/>
        <v>0</v>
      </c>
      <c r="J298" s="434"/>
      <c r="K298" s="436"/>
      <c r="L298" s="425">
        <f t="shared" si="38"/>
        <v>0</v>
      </c>
      <c r="M298" s="437"/>
      <c r="N298" s="435"/>
      <c r="O298" s="425">
        <f t="shared" si="57"/>
        <v>0</v>
      </c>
      <c r="P298" s="427"/>
      <c r="R298" s="158"/>
      <c r="S298" s="158"/>
    </row>
    <row r="299" spans="1:19" s="148" customFormat="1" ht="48" hidden="1" x14ac:dyDescent="0.25">
      <c r="A299" s="430" t="s">
        <v>543</v>
      </c>
      <c r="B299" s="438" t="s">
        <v>544</v>
      </c>
      <c r="C299" s="439">
        <f t="shared" si="63"/>
        <v>0</v>
      </c>
      <c r="D299" s="440"/>
      <c r="E299" s="715"/>
      <c r="F299" s="557">
        <f t="shared" si="36"/>
        <v>0</v>
      </c>
      <c r="G299" s="434"/>
      <c r="H299" s="436"/>
      <c r="I299" s="425">
        <f t="shared" si="37"/>
        <v>0</v>
      </c>
      <c r="J299" s="434"/>
      <c r="K299" s="436"/>
      <c r="L299" s="425">
        <f t="shared" si="38"/>
        <v>0</v>
      </c>
      <c r="M299" s="437"/>
      <c r="N299" s="435"/>
      <c r="O299" s="425">
        <f t="shared" si="57"/>
        <v>0</v>
      </c>
      <c r="P299" s="427"/>
      <c r="R299" s="158"/>
      <c r="S299" s="158"/>
    </row>
    <row r="300" spans="1:19" s="148" customFormat="1" x14ac:dyDescent="0.25">
      <c r="A300" s="443" t="s">
        <v>545</v>
      </c>
      <c r="B300" s="444"/>
      <c r="C300" s="444"/>
      <c r="D300" s="444"/>
      <c r="E300" s="444"/>
      <c r="F300" s="444"/>
      <c r="G300" s="444"/>
      <c r="H300" s="444"/>
      <c r="I300" s="444"/>
      <c r="J300" s="444"/>
      <c r="K300" s="444"/>
      <c r="L300" s="444"/>
      <c r="M300" s="444"/>
      <c r="N300" s="444"/>
      <c r="O300" s="444"/>
      <c r="P300" s="445"/>
      <c r="Q300" s="141"/>
    </row>
    <row r="301" spans="1:19" ht="12.75" thickBot="1" x14ac:dyDescent="0.3">
      <c r="A301" s="446"/>
      <c r="B301" s="447"/>
      <c r="C301" s="447"/>
      <c r="D301" s="447"/>
      <c r="E301" s="447"/>
      <c r="F301" s="447"/>
      <c r="G301" s="447"/>
      <c r="H301" s="447"/>
      <c r="I301" s="447"/>
      <c r="J301" s="447"/>
      <c r="K301" s="447"/>
      <c r="L301" s="447"/>
      <c r="M301" s="447"/>
      <c r="N301" s="447"/>
      <c r="O301" s="447"/>
      <c r="P301" s="448"/>
      <c r="Q301" s="118"/>
    </row>
    <row r="302" spans="1:19" x14ac:dyDescent="0.25">
      <c r="A302" s="117"/>
      <c r="B302" s="117"/>
      <c r="C302" s="117"/>
      <c r="D302" s="117"/>
      <c r="E302" s="117"/>
      <c r="F302" s="117"/>
      <c r="G302" s="117"/>
      <c r="H302" s="117"/>
      <c r="I302" s="117"/>
      <c r="J302" s="117"/>
      <c r="K302" s="117"/>
      <c r="L302" s="117"/>
      <c r="M302" s="117"/>
      <c r="N302" s="117"/>
      <c r="O302" s="117"/>
    </row>
    <row r="303" spans="1:19" x14ac:dyDescent="0.25">
      <c r="A303" s="117"/>
      <c r="B303" s="117"/>
      <c r="C303" s="117"/>
      <c r="D303" s="117"/>
      <c r="E303" s="117"/>
      <c r="F303" s="117"/>
      <c r="G303" s="117"/>
      <c r="H303" s="117"/>
      <c r="I303" s="117"/>
      <c r="J303" s="117"/>
      <c r="K303" s="117"/>
      <c r="L303" s="117"/>
      <c r="M303" s="117"/>
      <c r="N303" s="117"/>
      <c r="O303" s="117"/>
    </row>
    <row r="304" spans="1:19"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W7Kuhe8Dw3/8pYXigINbbXNgrigS7jlhH2wU/C+MbaI2DBu4f4wN2tsuCA4J/s7NJWypHfgpk8jO51U+rjXu8A==" saltValue="r3pGaTFasT/G6LptpYdX9A==" spinCount="100000" sheet="1" objects="1" scenarios="1" formatCells="0" formatColumns="0" formatRows="0"/>
  <autoFilter ref="A22:P300">
    <filterColumn colId="2">
      <filters blank="1">
        <filter val="1 220 032"/>
        <filter val="1 702 039"/>
        <filter val="10 345"/>
        <filter val="100"/>
        <filter val="100 927"/>
        <filter val="111 928"/>
        <filter val="12 658"/>
        <filter val="120 074"/>
        <filter val="13 363"/>
        <filter val="14 213"/>
        <filter val="146 013"/>
        <filter val="15 450"/>
        <filter val="15 905"/>
        <filter val="150"/>
        <filter val="160 562"/>
        <filter val="18 369"/>
        <filter val="2 080"/>
        <filter val="2 203 114"/>
        <filter val="2 398 717"/>
        <filter val="2 607 311"/>
        <filter val="2 666 633"/>
        <filter val="2 668 713"/>
        <filter val="2 680"/>
        <filter val="204 866"/>
        <filter val="211 914"/>
        <filter val="22 817"/>
        <filter val="246 193"/>
        <filter val="26 007"/>
        <filter val="3 000"/>
        <filter val="3 200"/>
        <filter val="3 500"/>
        <filter val="300"/>
        <filter val="31 383"/>
        <filter val="34 323"/>
        <filter val="35 150"/>
        <filter val="35 575"/>
        <filter val="37 595"/>
        <filter val="37 830"/>
        <filter val="37 930"/>
        <filter val="370 079"/>
        <filter val="4 300"/>
        <filter val="4 632"/>
        <filter val="4 827"/>
        <filter val="400 148"/>
        <filter val="404 197"/>
        <filter val="420"/>
        <filter val="47 288"/>
        <filter val="50"/>
        <filter val="50 763"/>
        <filter val="501 075"/>
        <filter val="55 290"/>
        <filter val="-55 290"/>
        <filter val="57 370"/>
        <filter val="58 610"/>
        <filter val="59 322"/>
        <filter val="6 265"/>
        <filter val="6 788"/>
        <filter val="6 802"/>
        <filter val="65 901"/>
        <filter val="67 949"/>
        <filter val="69 040"/>
        <filter val="7 000"/>
        <filter val="70"/>
        <filter val="712"/>
        <filter val="74 970"/>
        <filter val="750"/>
        <filter val="79 890"/>
        <filter val="800"/>
        <filter val="83 616"/>
        <filter val="9 100"/>
      </filters>
    </filterColumn>
  </autoFilter>
  <mergeCells count="3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127.pielikums Jūrmalas pilsētas domes
2016.gada 25.novembra saistošajiem noteikumiem Nr.44
(protokols Nr.18, 5.punkts)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T8" sqref="T8:T9"/>
    </sheetView>
  </sheetViews>
  <sheetFormatPr defaultRowHeight="12" outlineLevelCol="1" x14ac:dyDescent="0.25"/>
  <cols>
    <col min="1" max="1" width="10.85546875" style="113" customWidth="1"/>
    <col min="2" max="2" width="28"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22.14062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791</v>
      </c>
    </row>
    <row r="2" spans="1:17" x14ac:dyDescent="0.25">
      <c r="A2" s="513"/>
      <c r="B2" s="513"/>
      <c r="C2" s="513"/>
      <c r="D2" s="513"/>
      <c r="E2" s="513"/>
      <c r="F2" s="513"/>
      <c r="G2" s="513"/>
      <c r="H2" s="513"/>
      <c r="I2" s="513"/>
      <c r="J2" s="513"/>
      <c r="K2" s="513"/>
      <c r="L2" s="513"/>
      <c r="M2" s="513"/>
      <c r="N2" s="513"/>
      <c r="O2" s="513"/>
      <c r="P2" s="513"/>
    </row>
    <row r="3" spans="1:17" x14ac:dyDescent="0.25">
      <c r="A3" s="1224"/>
      <c r="B3" s="1225"/>
      <c r="C3" s="1225"/>
      <c r="D3" s="1225"/>
      <c r="E3" s="1225"/>
      <c r="F3" s="1225"/>
      <c r="G3" s="1225"/>
      <c r="H3" s="1225"/>
      <c r="I3" s="1225"/>
      <c r="J3" s="1225"/>
      <c r="K3" s="1225"/>
      <c r="L3" s="1225"/>
      <c r="M3" s="1225"/>
      <c r="N3" s="1225"/>
      <c r="O3" s="1225"/>
      <c r="P3" s="1226"/>
      <c r="Q3" s="118"/>
    </row>
    <row r="4" spans="1:17" ht="15.75" x14ac:dyDescent="0.25">
      <c r="A4" s="1227" t="s">
        <v>226</v>
      </c>
      <c r="B4" s="1228"/>
      <c r="C4" s="1228"/>
      <c r="D4" s="1228"/>
      <c r="E4" s="1228"/>
      <c r="F4" s="1228"/>
      <c r="G4" s="1228"/>
      <c r="H4" s="1228"/>
      <c r="I4" s="1228"/>
      <c r="J4" s="1228"/>
      <c r="K4" s="1228"/>
      <c r="L4" s="1228"/>
      <c r="M4" s="1228"/>
      <c r="N4" s="1228"/>
      <c r="O4" s="1228"/>
      <c r="P4" s="1229"/>
      <c r="Q4" s="118"/>
    </row>
    <row r="5" spans="1:17" x14ac:dyDescent="0.25">
      <c r="A5" s="123"/>
      <c r="B5" s="124"/>
      <c r="C5" s="514"/>
      <c r="D5" s="124"/>
      <c r="E5" s="124"/>
      <c r="F5" s="124"/>
      <c r="G5" s="124"/>
      <c r="H5" s="124"/>
      <c r="I5" s="124"/>
      <c r="J5" s="124"/>
      <c r="K5" s="124"/>
      <c r="L5" s="124"/>
      <c r="M5" s="124"/>
      <c r="N5" s="124"/>
      <c r="O5" s="515"/>
      <c r="P5" s="516"/>
      <c r="Q5" s="118"/>
    </row>
    <row r="6" spans="1:17" ht="12.75" x14ac:dyDescent="0.25">
      <c r="A6" s="121" t="s">
        <v>227</v>
      </c>
      <c r="B6" s="122"/>
      <c r="C6" s="1230" t="s">
        <v>228</v>
      </c>
      <c r="D6" s="1230"/>
      <c r="E6" s="1230"/>
      <c r="F6" s="1230"/>
      <c r="G6" s="1230"/>
      <c r="H6" s="1230"/>
      <c r="I6" s="1230"/>
      <c r="J6" s="1230"/>
      <c r="K6" s="1230"/>
      <c r="L6" s="1230"/>
      <c r="M6" s="1230"/>
      <c r="N6" s="1230"/>
      <c r="O6" s="1230"/>
      <c r="P6" s="1231"/>
      <c r="Q6" s="118"/>
    </row>
    <row r="7" spans="1:17" ht="12.75" x14ac:dyDescent="0.25">
      <c r="A7" s="121" t="s">
        <v>229</v>
      </c>
      <c r="B7" s="122"/>
      <c r="C7" s="1230" t="s">
        <v>230</v>
      </c>
      <c r="D7" s="1230"/>
      <c r="E7" s="1230"/>
      <c r="F7" s="1230"/>
      <c r="G7" s="1230"/>
      <c r="H7" s="1230"/>
      <c r="I7" s="1230"/>
      <c r="J7" s="1230"/>
      <c r="K7" s="1230"/>
      <c r="L7" s="1230"/>
      <c r="M7" s="1230"/>
      <c r="N7" s="1230"/>
      <c r="O7" s="1230"/>
      <c r="P7" s="1231"/>
      <c r="Q7" s="118"/>
    </row>
    <row r="8" spans="1:17" x14ac:dyDescent="0.25">
      <c r="A8" s="123" t="s">
        <v>231</v>
      </c>
      <c r="B8" s="124"/>
      <c r="C8" s="1222" t="s">
        <v>232</v>
      </c>
      <c r="D8" s="1222"/>
      <c r="E8" s="1222"/>
      <c r="F8" s="1222"/>
      <c r="G8" s="1222"/>
      <c r="H8" s="1222"/>
      <c r="I8" s="1222"/>
      <c r="J8" s="1222"/>
      <c r="K8" s="1222"/>
      <c r="L8" s="1222"/>
      <c r="M8" s="1222"/>
      <c r="N8" s="1222"/>
      <c r="O8" s="1222"/>
      <c r="P8" s="1223"/>
      <c r="Q8" s="118"/>
    </row>
    <row r="9" spans="1:17" x14ac:dyDescent="0.25">
      <c r="A9" s="123" t="s">
        <v>233</v>
      </c>
      <c r="B9" s="124"/>
      <c r="C9" s="1222" t="s">
        <v>579</v>
      </c>
      <c r="D9" s="1222"/>
      <c r="E9" s="1222"/>
      <c r="F9" s="1222"/>
      <c r="G9" s="1222"/>
      <c r="H9" s="1222"/>
      <c r="I9" s="1222"/>
      <c r="J9" s="1222"/>
      <c r="K9" s="1222"/>
      <c r="L9" s="1222"/>
      <c r="M9" s="1222"/>
      <c r="N9" s="1222"/>
      <c r="O9" s="1222"/>
      <c r="P9" s="1223"/>
      <c r="Q9" s="118"/>
    </row>
    <row r="10" spans="1:17" x14ac:dyDescent="0.25">
      <c r="A10" s="123" t="s">
        <v>234</v>
      </c>
      <c r="B10" s="124"/>
      <c r="C10" s="1230" t="s">
        <v>792</v>
      </c>
      <c r="D10" s="1230"/>
      <c r="E10" s="1230"/>
      <c r="F10" s="1230"/>
      <c r="G10" s="1230"/>
      <c r="H10" s="1230"/>
      <c r="I10" s="1230"/>
      <c r="J10" s="1230"/>
      <c r="K10" s="1230"/>
      <c r="L10" s="1230"/>
      <c r="M10" s="1230"/>
      <c r="N10" s="1230"/>
      <c r="O10" s="1230"/>
      <c r="P10" s="1231"/>
      <c r="Q10" s="118"/>
    </row>
    <row r="11" spans="1:17" x14ac:dyDescent="0.25">
      <c r="A11" s="123" t="s">
        <v>235</v>
      </c>
      <c r="B11" s="124"/>
      <c r="C11" s="1230"/>
      <c r="D11" s="1230"/>
      <c r="E11" s="1230"/>
      <c r="F11" s="1230"/>
      <c r="G11" s="1230"/>
      <c r="H11" s="1230"/>
      <c r="I11" s="1230"/>
      <c r="J11" s="1230"/>
      <c r="K11" s="1230"/>
      <c r="L11" s="1230"/>
      <c r="M11" s="1230"/>
      <c r="N11" s="1230"/>
      <c r="O11" s="1230"/>
      <c r="P11" s="1231"/>
      <c r="Q11" s="118"/>
    </row>
    <row r="12" spans="1:17" x14ac:dyDescent="0.25">
      <c r="A12" s="125" t="s">
        <v>236</v>
      </c>
      <c r="B12" s="124"/>
      <c r="C12" s="126"/>
      <c r="D12" s="126"/>
      <c r="E12" s="126"/>
      <c r="F12" s="126"/>
      <c r="G12" s="126"/>
      <c r="H12" s="126"/>
      <c r="I12" s="126"/>
      <c r="J12" s="126"/>
      <c r="K12" s="126"/>
      <c r="L12" s="126"/>
      <c r="M12" s="126"/>
      <c r="N12" s="126"/>
      <c r="O12" s="126"/>
      <c r="P12" s="484"/>
      <c r="Q12" s="118"/>
    </row>
    <row r="13" spans="1:17" x14ac:dyDescent="0.25">
      <c r="A13" s="123"/>
      <c r="B13" s="124" t="s">
        <v>237</v>
      </c>
      <c r="C13" s="1222" t="s">
        <v>238</v>
      </c>
      <c r="D13" s="1222"/>
      <c r="E13" s="1222"/>
      <c r="F13" s="1222"/>
      <c r="G13" s="1222"/>
      <c r="H13" s="1222"/>
      <c r="I13" s="1222"/>
      <c r="J13" s="1222"/>
      <c r="K13" s="1222"/>
      <c r="L13" s="1222"/>
      <c r="M13" s="1222"/>
      <c r="N13" s="1222"/>
      <c r="O13" s="1222"/>
      <c r="P13" s="1223"/>
      <c r="Q13" s="118"/>
    </row>
    <row r="14" spans="1:17" x14ac:dyDescent="0.25">
      <c r="A14" s="123"/>
      <c r="B14" s="124" t="s">
        <v>239</v>
      </c>
      <c r="C14" s="1222"/>
      <c r="D14" s="1222"/>
      <c r="E14" s="1222"/>
      <c r="F14" s="1222"/>
      <c r="G14" s="1222"/>
      <c r="H14" s="1222"/>
      <c r="I14" s="1222"/>
      <c r="J14" s="1222"/>
      <c r="K14" s="1222"/>
      <c r="L14" s="1222"/>
      <c r="M14" s="1222"/>
      <c r="N14" s="1222"/>
      <c r="O14" s="1222"/>
      <c r="P14" s="1223"/>
      <c r="Q14" s="118"/>
    </row>
    <row r="15" spans="1:17" x14ac:dyDescent="0.25">
      <c r="A15" s="123"/>
      <c r="B15" s="124" t="s">
        <v>240</v>
      </c>
      <c r="C15" s="1222"/>
      <c r="D15" s="1222"/>
      <c r="E15" s="1222"/>
      <c r="F15" s="1222"/>
      <c r="G15" s="1222"/>
      <c r="H15" s="1222"/>
      <c r="I15" s="1222"/>
      <c r="J15" s="1222"/>
      <c r="K15" s="1222"/>
      <c r="L15" s="1222"/>
      <c r="M15" s="1222"/>
      <c r="N15" s="1222"/>
      <c r="O15" s="1222"/>
      <c r="P15" s="1223"/>
      <c r="Q15" s="118"/>
    </row>
    <row r="16" spans="1:17" x14ac:dyDescent="0.25">
      <c r="A16" s="123"/>
      <c r="B16" s="124" t="s">
        <v>241</v>
      </c>
      <c r="C16" s="1222"/>
      <c r="D16" s="1222"/>
      <c r="E16" s="1222"/>
      <c r="F16" s="1222"/>
      <c r="G16" s="1222"/>
      <c r="H16" s="1222"/>
      <c r="I16" s="1222"/>
      <c r="J16" s="1222"/>
      <c r="K16" s="1222"/>
      <c r="L16" s="1222"/>
      <c r="M16" s="1222"/>
      <c r="N16" s="1222"/>
      <c r="O16" s="1222"/>
      <c r="P16" s="1223"/>
      <c r="Q16" s="118"/>
    </row>
    <row r="17" spans="1:17" x14ac:dyDescent="0.25">
      <c r="A17" s="123"/>
      <c r="B17" s="124" t="s">
        <v>242</v>
      </c>
      <c r="C17" s="1222"/>
      <c r="D17" s="1222"/>
      <c r="E17" s="1222"/>
      <c r="F17" s="1222"/>
      <c r="G17" s="1222"/>
      <c r="H17" s="1222"/>
      <c r="I17" s="1222"/>
      <c r="J17" s="1222"/>
      <c r="K17" s="1222"/>
      <c r="L17" s="1222"/>
      <c r="M17" s="1222"/>
      <c r="N17" s="1222"/>
      <c r="O17" s="1222"/>
      <c r="P17" s="1223"/>
      <c r="Q17" s="118"/>
    </row>
    <row r="18" spans="1:17" x14ac:dyDescent="0.25">
      <c r="A18" s="128"/>
      <c r="B18" s="129"/>
      <c r="C18" s="1234"/>
      <c r="D18" s="1234"/>
      <c r="E18" s="1234"/>
      <c r="F18" s="1234"/>
      <c r="G18" s="1234"/>
      <c r="H18" s="1234"/>
      <c r="I18" s="1234"/>
      <c r="J18" s="1234"/>
      <c r="K18" s="1234"/>
      <c r="L18" s="1234"/>
      <c r="M18" s="1234"/>
      <c r="N18" s="1234"/>
      <c r="O18" s="1234"/>
      <c r="P18" s="1235"/>
      <c r="Q18" s="118"/>
    </row>
    <row r="19" spans="1:17"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7" s="130" customFormat="1" x14ac:dyDescent="0.25">
      <c r="A20" s="1237"/>
      <c r="B20" s="1240"/>
      <c r="C20" s="1245" t="s">
        <v>246</v>
      </c>
      <c r="D20" s="1247" t="s">
        <v>247</v>
      </c>
      <c r="E20" s="1259"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17" s="131" customFormat="1" ht="70.5" customHeight="1" thickBot="1" x14ac:dyDescent="0.3">
      <c r="A21" s="1238"/>
      <c r="B21" s="1241"/>
      <c r="C21" s="1246"/>
      <c r="D21" s="1248"/>
      <c r="E21" s="1260"/>
      <c r="F21" s="1233"/>
      <c r="G21" s="1248"/>
      <c r="H21" s="1221"/>
      <c r="I21" s="1233"/>
      <c r="J21" s="1248"/>
      <c r="K21" s="1221"/>
      <c r="L21" s="1233"/>
      <c r="M21" s="1248"/>
      <c r="N21" s="1221"/>
      <c r="O21" s="1233"/>
      <c r="P21" s="1241"/>
    </row>
    <row r="22" spans="1:17" s="131" customFormat="1" ht="9" thickTop="1" x14ac:dyDescent="0.25">
      <c r="A22" s="132" t="s">
        <v>259</v>
      </c>
      <c r="B22" s="132">
        <v>2</v>
      </c>
      <c r="C22" s="132">
        <v>3</v>
      </c>
      <c r="D22" s="134">
        <v>4</v>
      </c>
      <c r="E22" s="879">
        <v>5</v>
      </c>
      <c r="F22" s="517">
        <v>6</v>
      </c>
      <c r="G22" s="134">
        <v>7</v>
      </c>
      <c r="H22" s="137">
        <v>8</v>
      </c>
      <c r="I22" s="136">
        <v>9</v>
      </c>
      <c r="J22" s="134">
        <v>10</v>
      </c>
      <c r="K22" s="138">
        <v>11</v>
      </c>
      <c r="L22" s="136">
        <v>12</v>
      </c>
      <c r="M22" s="138">
        <v>13</v>
      </c>
      <c r="N22" s="135">
        <v>14</v>
      </c>
      <c r="O22" s="136">
        <v>15</v>
      </c>
      <c r="P22" s="136">
        <v>16</v>
      </c>
    </row>
    <row r="23" spans="1:17" s="148" customFormat="1" x14ac:dyDescent="0.25">
      <c r="A23" s="139"/>
      <c r="B23" s="140" t="s">
        <v>260</v>
      </c>
      <c r="C23" s="308"/>
      <c r="D23" s="142"/>
      <c r="E23" s="143"/>
      <c r="F23" s="518"/>
      <c r="G23" s="142"/>
      <c r="H23" s="145"/>
      <c r="I23" s="144"/>
      <c r="J23" s="142"/>
      <c r="K23" s="146"/>
      <c r="L23" s="144"/>
      <c r="M23" s="146"/>
      <c r="N23" s="143"/>
      <c r="O23" s="144"/>
      <c r="P23" s="147"/>
    </row>
    <row r="24" spans="1:17" s="148" customFormat="1" ht="12.75" thickBot="1" x14ac:dyDescent="0.3">
      <c r="A24" s="149"/>
      <c r="B24" s="150" t="s">
        <v>261</v>
      </c>
      <c r="C24" s="455">
        <f>F24+I24+L24+O24</f>
        <v>137610</v>
      </c>
      <c r="D24" s="152">
        <f>SUM(D25,D28,D29,D45,D46)</f>
        <v>137248</v>
      </c>
      <c r="E24" s="153">
        <f>SUM(E25,E28,E29,E45,E46)</f>
        <v>362</v>
      </c>
      <c r="F24" s="519">
        <f t="shared" ref="F24:F29" si="0">D24+E24</f>
        <v>137610</v>
      </c>
      <c r="G24" s="152">
        <f>SUM(G25,G28,G46)</f>
        <v>0</v>
      </c>
      <c r="H24" s="155">
        <f>SUM(H25,H28,H46)</f>
        <v>0</v>
      </c>
      <c r="I24" s="154">
        <f>G24+H24</f>
        <v>0</v>
      </c>
      <c r="J24" s="152">
        <f>SUM(J25,J30,J46)</f>
        <v>0</v>
      </c>
      <c r="K24" s="155">
        <f>SUM(K25,K30,K46)</f>
        <v>0</v>
      </c>
      <c r="L24" s="154">
        <f>J24+K24</f>
        <v>0</v>
      </c>
      <c r="M24" s="156">
        <f>SUM(M25,M48)</f>
        <v>0</v>
      </c>
      <c r="N24" s="153">
        <f>SUM(N25,N48)</f>
        <v>0</v>
      </c>
      <c r="O24" s="154">
        <f>M24+N24</f>
        <v>0</v>
      </c>
      <c r="P24" s="157"/>
    </row>
    <row r="25" spans="1:17" ht="12.75" hidden="1" thickTop="1" x14ac:dyDescent="0.25">
      <c r="A25" s="159"/>
      <c r="B25" s="160" t="s">
        <v>262</v>
      </c>
      <c r="C25" s="456">
        <f>F25+I25+L25+O25</f>
        <v>0</v>
      </c>
      <c r="D25" s="162">
        <f>SUM(D26:D27)</f>
        <v>0</v>
      </c>
      <c r="E25" s="163">
        <f>SUM(E26:E27)</f>
        <v>0</v>
      </c>
      <c r="F25" s="520">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row>
    <row r="26" spans="1:17" ht="12.75" hidden="1" thickTop="1" x14ac:dyDescent="0.25">
      <c r="A26" s="168"/>
      <c r="B26" s="169" t="s">
        <v>263</v>
      </c>
      <c r="C26" s="521">
        <f>F26+I26+L26+O26</f>
        <v>0</v>
      </c>
      <c r="D26" s="171"/>
      <c r="E26" s="172"/>
      <c r="F26" s="522">
        <f t="shared" si="0"/>
        <v>0</v>
      </c>
      <c r="G26" s="171"/>
      <c r="H26" s="174"/>
      <c r="I26" s="173">
        <f>G26+H26</f>
        <v>0</v>
      </c>
      <c r="J26" s="171"/>
      <c r="K26" s="174"/>
      <c r="L26" s="173">
        <f>J26+K26</f>
        <v>0</v>
      </c>
      <c r="M26" s="175"/>
      <c r="N26" s="172"/>
      <c r="O26" s="173">
        <f>M26+N26</f>
        <v>0</v>
      </c>
      <c r="P26" s="176"/>
    </row>
    <row r="27" spans="1:17" ht="12.75" hidden="1" thickTop="1" x14ac:dyDescent="0.25">
      <c r="A27" s="177"/>
      <c r="B27" s="178" t="s">
        <v>264</v>
      </c>
      <c r="C27" s="457">
        <f>F27+I27+L27+O27</f>
        <v>0</v>
      </c>
      <c r="D27" s="180"/>
      <c r="E27" s="181"/>
      <c r="F27" s="523">
        <f t="shared" si="0"/>
        <v>0</v>
      </c>
      <c r="G27" s="180"/>
      <c r="H27" s="183"/>
      <c r="I27" s="182">
        <f>G27+H27</f>
        <v>0</v>
      </c>
      <c r="J27" s="180">
        <f>11641-11641</f>
        <v>0</v>
      </c>
      <c r="K27" s="183"/>
      <c r="L27" s="182">
        <f>J27+K27</f>
        <v>0</v>
      </c>
      <c r="M27" s="184"/>
      <c r="N27" s="181"/>
      <c r="O27" s="182">
        <f>M27+N27</f>
        <v>0</v>
      </c>
      <c r="P27" s="185"/>
    </row>
    <row r="28" spans="1:17" s="148" customFormat="1" ht="25.5" thickTop="1" thickBot="1" x14ac:dyDescent="0.3">
      <c r="A28" s="186">
        <v>19300</v>
      </c>
      <c r="B28" s="186" t="s">
        <v>265</v>
      </c>
      <c r="C28" s="458">
        <f>SUM(F28,I28)</f>
        <v>137610</v>
      </c>
      <c r="D28" s="188">
        <f>D54</f>
        <v>137248</v>
      </c>
      <c r="E28" s="189">
        <v>362</v>
      </c>
      <c r="F28" s="524">
        <f t="shared" si="0"/>
        <v>137610</v>
      </c>
      <c r="G28" s="188"/>
      <c r="H28" s="191"/>
      <c r="I28" s="190">
        <f>G28+H28</f>
        <v>0</v>
      </c>
      <c r="J28" s="192" t="s">
        <v>266</v>
      </c>
      <c r="K28" s="193" t="s">
        <v>266</v>
      </c>
      <c r="L28" s="194" t="s">
        <v>266</v>
      </c>
      <c r="M28" s="195" t="s">
        <v>266</v>
      </c>
      <c r="N28" s="196" t="s">
        <v>266</v>
      </c>
      <c r="O28" s="194" t="s">
        <v>266</v>
      </c>
      <c r="P28" s="197"/>
    </row>
    <row r="29" spans="1:17" s="148" customFormat="1" ht="31.5" hidden="1" customHeight="1" thickTop="1" x14ac:dyDescent="0.25">
      <c r="A29" s="198"/>
      <c r="B29" s="198" t="s">
        <v>267</v>
      </c>
      <c r="C29" s="459">
        <f>F29</f>
        <v>0</v>
      </c>
      <c r="D29" s="200"/>
      <c r="E29" s="201"/>
      <c r="F29" s="525">
        <f t="shared" si="0"/>
        <v>0</v>
      </c>
      <c r="G29" s="203" t="s">
        <v>266</v>
      </c>
      <c r="H29" s="204" t="s">
        <v>266</v>
      </c>
      <c r="I29" s="205" t="s">
        <v>266</v>
      </c>
      <c r="J29" s="203" t="s">
        <v>266</v>
      </c>
      <c r="K29" s="204" t="s">
        <v>266</v>
      </c>
      <c r="L29" s="205" t="s">
        <v>266</v>
      </c>
      <c r="M29" s="206" t="s">
        <v>266</v>
      </c>
      <c r="N29" s="207" t="s">
        <v>266</v>
      </c>
      <c r="O29" s="205" t="s">
        <v>266</v>
      </c>
      <c r="P29" s="208"/>
    </row>
    <row r="30" spans="1:17" s="148" customFormat="1" ht="36.75" hidden="1" thickTop="1" x14ac:dyDescent="0.25">
      <c r="A30" s="198">
        <v>21300</v>
      </c>
      <c r="B30" s="198" t="s">
        <v>268</v>
      </c>
      <c r="C30" s="459">
        <f t="shared" ref="C30:C44" si="1">L30</f>
        <v>0</v>
      </c>
      <c r="D30" s="203" t="s">
        <v>266</v>
      </c>
      <c r="E30" s="207" t="s">
        <v>266</v>
      </c>
      <c r="F30" s="526" t="s">
        <v>266</v>
      </c>
      <c r="G30" s="203" t="s">
        <v>266</v>
      </c>
      <c r="H30" s="204" t="s">
        <v>266</v>
      </c>
      <c r="I30" s="205" t="s">
        <v>266</v>
      </c>
      <c r="J30" s="209">
        <f>SUM(J31,J35,J37,J40)</f>
        <v>0</v>
      </c>
      <c r="K30" s="210">
        <f>SUM(K31,K35,K37,K40)</f>
        <v>0</v>
      </c>
      <c r="L30" s="211">
        <f t="shared" ref="L30:L44" si="2">J30+K30</f>
        <v>0</v>
      </c>
      <c r="M30" s="206" t="s">
        <v>266</v>
      </c>
      <c r="N30" s="207" t="s">
        <v>266</v>
      </c>
      <c r="O30" s="205" t="s">
        <v>266</v>
      </c>
      <c r="P30" s="208"/>
    </row>
    <row r="31" spans="1:17" s="148" customFormat="1" ht="24.75" hidden="1" thickTop="1" x14ac:dyDescent="0.25">
      <c r="A31" s="212">
        <v>21350</v>
      </c>
      <c r="B31" s="198" t="s">
        <v>269</v>
      </c>
      <c r="C31" s="459">
        <f t="shared" si="1"/>
        <v>0</v>
      </c>
      <c r="D31" s="203" t="s">
        <v>266</v>
      </c>
      <c r="E31" s="207" t="s">
        <v>266</v>
      </c>
      <c r="F31" s="526" t="s">
        <v>266</v>
      </c>
      <c r="G31" s="203" t="s">
        <v>266</v>
      </c>
      <c r="H31" s="204" t="s">
        <v>266</v>
      </c>
      <c r="I31" s="205" t="s">
        <v>266</v>
      </c>
      <c r="J31" s="209">
        <f>SUM(J32:J34)</f>
        <v>0</v>
      </c>
      <c r="K31" s="210">
        <f>SUM(K32:K34)</f>
        <v>0</v>
      </c>
      <c r="L31" s="211">
        <f t="shared" si="2"/>
        <v>0</v>
      </c>
      <c r="M31" s="206" t="s">
        <v>266</v>
      </c>
      <c r="N31" s="207" t="s">
        <v>266</v>
      </c>
      <c r="O31" s="205" t="s">
        <v>266</v>
      </c>
      <c r="P31" s="208"/>
    </row>
    <row r="32" spans="1:17" ht="12.75" hidden="1" thickTop="1" x14ac:dyDescent="0.25">
      <c r="A32" s="168">
        <v>21351</v>
      </c>
      <c r="B32" s="213" t="s">
        <v>270</v>
      </c>
      <c r="C32" s="466">
        <f t="shared" si="1"/>
        <v>0</v>
      </c>
      <c r="D32" s="215" t="s">
        <v>266</v>
      </c>
      <c r="E32" s="216" t="s">
        <v>266</v>
      </c>
      <c r="F32" s="527" t="s">
        <v>266</v>
      </c>
      <c r="G32" s="215" t="s">
        <v>266</v>
      </c>
      <c r="H32" s="218" t="s">
        <v>266</v>
      </c>
      <c r="I32" s="217" t="s">
        <v>266</v>
      </c>
      <c r="J32" s="219"/>
      <c r="K32" s="220"/>
      <c r="L32" s="221">
        <f t="shared" si="2"/>
        <v>0</v>
      </c>
      <c r="M32" s="222" t="s">
        <v>266</v>
      </c>
      <c r="N32" s="216" t="s">
        <v>266</v>
      </c>
      <c r="O32" s="217" t="s">
        <v>266</v>
      </c>
      <c r="P32" s="176"/>
    </row>
    <row r="33" spans="1:16" ht="12.75" hidden="1" thickTop="1" x14ac:dyDescent="0.25">
      <c r="A33" s="177">
        <v>21352</v>
      </c>
      <c r="B33" s="223" t="s">
        <v>271</v>
      </c>
      <c r="C33" s="359">
        <f t="shared" si="1"/>
        <v>0</v>
      </c>
      <c r="D33" s="225" t="s">
        <v>266</v>
      </c>
      <c r="E33" s="226" t="s">
        <v>266</v>
      </c>
      <c r="F33" s="528" t="s">
        <v>266</v>
      </c>
      <c r="G33" s="225" t="s">
        <v>266</v>
      </c>
      <c r="H33" s="228" t="s">
        <v>266</v>
      </c>
      <c r="I33" s="227" t="s">
        <v>266</v>
      </c>
      <c r="J33" s="229"/>
      <c r="K33" s="230"/>
      <c r="L33" s="231">
        <f t="shared" si="2"/>
        <v>0</v>
      </c>
      <c r="M33" s="232" t="s">
        <v>266</v>
      </c>
      <c r="N33" s="226" t="s">
        <v>266</v>
      </c>
      <c r="O33" s="227" t="s">
        <v>266</v>
      </c>
      <c r="P33" s="185"/>
    </row>
    <row r="34" spans="1:16" ht="24.75" hidden="1" thickTop="1" x14ac:dyDescent="0.25">
      <c r="A34" s="177">
        <v>21359</v>
      </c>
      <c r="B34" s="223" t="s">
        <v>272</v>
      </c>
      <c r="C34" s="359">
        <f t="shared" si="1"/>
        <v>0</v>
      </c>
      <c r="D34" s="225" t="s">
        <v>266</v>
      </c>
      <c r="E34" s="226" t="s">
        <v>266</v>
      </c>
      <c r="F34" s="528" t="s">
        <v>266</v>
      </c>
      <c r="G34" s="225" t="s">
        <v>266</v>
      </c>
      <c r="H34" s="228" t="s">
        <v>266</v>
      </c>
      <c r="I34" s="227" t="s">
        <v>266</v>
      </c>
      <c r="J34" s="229"/>
      <c r="K34" s="230"/>
      <c r="L34" s="231">
        <f t="shared" si="2"/>
        <v>0</v>
      </c>
      <c r="M34" s="232" t="s">
        <v>266</v>
      </c>
      <c r="N34" s="226" t="s">
        <v>266</v>
      </c>
      <c r="O34" s="227" t="s">
        <v>266</v>
      </c>
      <c r="P34" s="185"/>
    </row>
    <row r="35" spans="1:16" s="148" customFormat="1" ht="36.75" hidden="1" thickTop="1" x14ac:dyDescent="0.25">
      <c r="A35" s="212">
        <v>21370</v>
      </c>
      <c r="B35" s="198" t="s">
        <v>273</v>
      </c>
      <c r="C35" s="459">
        <f t="shared" si="1"/>
        <v>0</v>
      </c>
      <c r="D35" s="203" t="s">
        <v>266</v>
      </c>
      <c r="E35" s="207" t="s">
        <v>266</v>
      </c>
      <c r="F35" s="526" t="s">
        <v>266</v>
      </c>
      <c r="G35" s="203" t="s">
        <v>266</v>
      </c>
      <c r="H35" s="204" t="s">
        <v>266</v>
      </c>
      <c r="I35" s="205" t="s">
        <v>266</v>
      </c>
      <c r="J35" s="209">
        <f>SUM(J36)</f>
        <v>0</v>
      </c>
      <c r="K35" s="210">
        <f>SUM(K36)</f>
        <v>0</v>
      </c>
      <c r="L35" s="211">
        <f t="shared" si="2"/>
        <v>0</v>
      </c>
      <c r="M35" s="206" t="s">
        <v>266</v>
      </c>
      <c r="N35" s="207" t="s">
        <v>266</v>
      </c>
      <c r="O35" s="205" t="s">
        <v>266</v>
      </c>
      <c r="P35" s="208"/>
    </row>
    <row r="36" spans="1:16" ht="36.75" hidden="1" thickTop="1" x14ac:dyDescent="0.25">
      <c r="A36" s="233">
        <v>21379</v>
      </c>
      <c r="B36" s="234" t="s">
        <v>274</v>
      </c>
      <c r="C36" s="408">
        <f t="shared" si="1"/>
        <v>0</v>
      </c>
      <c r="D36" s="236" t="s">
        <v>266</v>
      </c>
      <c r="E36" s="237" t="s">
        <v>266</v>
      </c>
      <c r="F36" s="529" t="s">
        <v>266</v>
      </c>
      <c r="G36" s="236" t="s">
        <v>266</v>
      </c>
      <c r="H36" s="239" t="s">
        <v>266</v>
      </c>
      <c r="I36" s="238" t="s">
        <v>266</v>
      </c>
      <c r="J36" s="240"/>
      <c r="K36" s="241"/>
      <c r="L36" s="242">
        <f t="shared" si="2"/>
        <v>0</v>
      </c>
      <c r="M36" s="243" t="s">
        <v>266</v>
      </c>
      <c r="N36" s="237" t="s">
        <v>266</v>
      </c>
      <c r="O36" s="238" t="s">
        <v>266</v>
      </c>
      <c r="P36" s="244"/>
    </row>
    <row r="37" spans="1:16" s="148" customFormat="1" ht="12.75" hidden="1" thickTop="1" x14ac:dyDescent="0.25">
      <c r="A37" s="212">
        <v>21380</v>
      </c>
      <c r="B37" s="198" t="s">
        <v>275</v>
      </c>
      <c r="C37" s="459">
        <f t="shared" si="1"/>
        <v>0</v>
      </c>
      <c r="D37" s="203" t="s">
        <v>266</v>
      </c>
      <c r="E37" s="207" t="s">
        <v>266</v>
      </c>
      <c r="F37" s="526" t="s">
        <v>266</v>
      </c>
      <c r="G37" s="203" t="s">
        <v>266</v>
      </c>
      <c r="H37" s="204" t="s">
        <v>266</v>
      </c>
      <c r="I37" s="205" t="s">
        <v>266</v>
      </c>
      <c r="J37" s="209">
        <f>SUM(J38:J39)</f>
        <v>0</v>
      </c>
      <c r="K37" s="210">
        <f>SUM(K38:K39)</f>
        <v>0</v>
      </c>
      <c r="L37" s="211">
        <f t="shared" si="2"/>
        <v>0</v>
      </c>
      <c r="M37" s="206" t="s">
        <v>266</v>
      </c>
      <c r="N37" s="207" t="s">
        <v>266</v>
      </c>
      <c r="O37" s="205" t="s">
        <v>266</v>
      </c>
      <c r="P37" s="208"/>
    </row>
    <row r="38" spans="1:16" ht="12.75" hidden="1" thickTop="1" x14ac:dyDescent="0.25">
      <c r="A38" s="169">
        <v>21381</v>
      </c>
      <c r="B38" s="213" t="s">
        <v>276</v>
      </c>
      <c r="C38" s="466">
        <f t="shared" si="1"/>
        <v>0</v>
      </c>
      <c r="D38" s="215" t="s">
        <v>266</v>
      </c>
      <c r="E38" s="216" t="s">
        <v>266</v>
      </c>
      <c r="F38" s="527" t="s">
        <v>266</v>
      </c>
      <c r="G38" s="215" t="s">
        <v>266</v>
      </c>
      <c r="H38" s="218" t="s">
        <v>266</v>
      </c>
      <c r="I38" s="217" t="s">
        <v>266</v>
      </c>
      <c r="J38" s="219"/>
      <c r="K38" s="220"/>
      <c r="L38" s="221">
        <f t="shared" si="2"/>
        <v>0</v>
      </c>
      <c r="M38" s="222" t="s">
        <v>266</v>
      </c>
      <c r="N38" s="216" t="s">
        <v>266</v>
      </c>
      <c r="O38" s="217" t="s">
        <v>266</v>
      </c>
      <c r="P38" s="176"/>
    </row>
    <row r="39" spans="1:16" ht="24.75" hidden="1" thickTop="1" x14ac:dyDescent="0.25">
      <c r="A39" s="178">
        <v>21383</v>
      </c>
      <c r="B39" s="223" t="s">
        <v>277</v>
      </c>
      <c r="C39" s="359">
        <f t="shared" si="1"/>
        <v>0</v>
      </c>
      <c r="D39" s="225" t="s">
        <v>266</v>
      </c>
      <c r="E39" s="226" t="s">
        <v>266</v>
      </c>
      <c r="F39" s="528" t="s">
        <v>266</v>
      </c>
      <c r="G39" s="225" t="s">
        <v>266</v>
      </c>
      <c r="H39" s="228" t="s">
        <v>266</v>
      </c>
      <c r="I39" s="227" t="s">
        <v>266</v>
      </c>
      <c r="J39" s="229"/>
      <c r="K39" s="230"/>
      <c r="L39" s="231">
        <f t="shared" si="2"/>
        <v>0</v>
      </c>
      <c r="M39" s="232" t="s">
        <v>266</v>
      </c>
      <c r="N39" s="226" t="s">
        <v>266</v>
      </c>
      <c r="O39" s="227" t="s">
        <v>266</v>
      </c>
      <c r="P39" s="185"/>
    </row>
    <row r="40" spans="1:16" s="148" customFormat="1" ht="24.75" hidden="1" thickTop="1" x14ac:dyDescent="0.25">
      <c r="A40" s="212">
        <v>21390</v>
      </c>
      <c r="B40" s="198" t="s">
        <v>278</v>
      </c>
      <c r="C40" s="459">
        <f t="shared" si="1"/>
        <v>0</v>
      </c>
      <c r="D40" s="203" t="s">
        <v>266</v>
      </c>
      <c r="E40" s="207" t="s">
        <v>266</v>
      </c>
      <c r="F40" s="526" t="s">
        <v>266</v>
      </c>
      <c r="G40" s="203" t="s">
        <v>266</v>
      </c>
      <c r="H40" s="204" t="s">
        <v>266</v>
      </c>
      <c r="I40" s="205" t="s">
        <v>266</v>
      </c>
      <c r="J40" s="209">
        <f>SUM(J41:J44)</f>
        <v>0</v>
      </c>
      <c r="K40" s="210">
        <f>SUM(K41:K44)</f>
        <v>0</v>
      </c>
      <c r="L40" s="211">
        <f t="shared" si="2"/>
        <v>0</v>
      </c>
      <c r="M40" s="206" t="s">
        <v>266</v>
      </c>
      <c r="N40" s="207" t="s">
        <v>266</v>
      </c>
      <c r="O40" s="205" t="s">
        <v>266</v>
      </c>
      <c r="P40" s="208"/>
    </row>
    <row r="41" spans="1:16" ht="24.75" hidden="1" thickTop="1" x14ac:dyDescent="0.25">
      <c r="A41" s="169">
        <v>21391</v>
      </c>
      <c r="B41" s="213" t="s">
        <v>279</v>
      </c>
      <c r="C41" s="466">
        <f t="shared" si="1"/>
        <v>0</v>
      </c>
      <c r="D41" s="215" t="s">
        <v>266</v>
      </c>
      <c r="E41" s="216" t="s">
        <v>266</v>
      </c>
      <c r="F41" s="527" t="s">
        <v>266</v>
      </c>
      <c r="G41" s="215" t="s">
        <v>266</v>
      </c>
      <c r="H41" s="218" t="s">
        <v>266</v>
      </c>
      <c r="I41" s="217" t="s">
        <v>266</v>
      </c>
      <c r="J41" s="219"/>
      <c r="K41" s="220"/>
      <c r="L41" s="221">
        <f t="shared" si="2"/>
        <v>0</v>
      </c>
      <c r="M41" s="222" t="s">
        <v>266</v>
      </c>
      <c r="N41" s="216" t="s">
        <v>266</v>
      </c>
      <c r="O41" s="217" t="s">
        <v>266</v>
      </c>
      <c r="P41" s="176"/>
    </row>
    <row r="42" spans="1:16" ht="12.75" hidden="1" thickTop="1" x14ac:dyDescent="0.25">
      <c r="A42" s="178">
        <v>21393</v>
      </c>
      <c r="B42" s="223" t="s">
        <v>280</v>
      </c>
      <c r="C42" s="359">
        <f t="shared" si="1"/>
        <v>0</v>
      </c>
      <c r="D42" s="225" t="s">
        <v>266</v>
      </c>
      <c r="E42" s="226" t="s">
        <v>266</v>
      </c>
      <c r="F42" s="528" t="s">
        <v>266</v>
      </c>
      <c r="G42" s="225" t="s">
        <v>266</v>
      </c>
      <c r="H42" s="228" t="s">
        <v>266</v>
      </c>
      <c r="I42" s="227" t="s">
        <v>266</v>
      </c>
      <c r="J42" s="229"/>
      <c r="K42" s="230"/>
      <c r="L42" s="231">
        <f t="shared" si="2"/>
        <v>0</v>
      </c>
      <c r="M42" s="232" t="s">
        <v>266</v>
      </c>
      <c r="N42" s="226" t="s">
        <v>266</v>
      </c>
      <c r="O42" s="227" t="s">
        <v>266</v>
      </c>
      <c r="P42" s="185"/>
    </row>
    <row r="43" spans="1:16" ht="12.75" hidden="1" thickTop="1" x14ac:dyDescent="0.25">
      <c r="A43" s="178">
        <v>21395</v>
      </c>
      <c r="B43" s="223" t="s">
        <v>281</v>
      </c>
      <c r="C43" s="359">
        <f t="shared" si="1"/>
        <v>0</v>
      </c>
      <c r="D43" s="225" t="s">
        <v>266</v>
      </c>
      <c r="E43" s="226" t="s">
        <v>266</v>
      </c>
      <c r="F43" s="528" t="s">
        <v>266</v>
      </c>
      <c r="G43" s="225" t="s">
        <v>266</v>
      </c>
      <c r="H43" s="228" t="s">
        <v>266</v>
      </c>
      <c r="I43" s="227" t="s">
        <v>266</v>
      </c>
      <c r="J43" s="229"/>
      <c r="K43" s="230"/>
      <c r="L43" s="231">
        <f t="shared" si="2"/>
        <v>0</v>
      </c>
      <c r="M43" s="232" t="s">
        <v>266</v>
      </c>
      <c r="N43" s="226" t="s">
        <v>266</v>
      </c>
      <c r="O43" s="227" t="s">
        <v>266</v>
      </c>
      <c r="P43" s="185"/>
    </row>
    <row r="44" spans="1:16" ht="24.75" hidden="1" thickTop="1" x14ac:dyDescent="0.25">
      <c r="A44" s="178">
        <v>21399</v>
      </c>
      <c r="B44" s="223" t="s">
        <v>282</v>
      </c>
      <c r="C44" s="359">
        <f t="shared" si="1"/>
        <v>0</v>
      </c>
      <c r="D44" s="225" t="s">
        <v>266</v>
      </c>
      <c r="E44" s="226" t="s">
        <v>266</v>
      </c>
      <c r="F44" s="528" t="s">
        <v>266</v>
      </c>
      <c r="G44" s="225" t="s">
        <v>266</v>
      </c>
      <c r="H44" s="228" t="s">
        <v>266</v>
      </c>
      <c r="I44" s="227" t="s">
        <v>266</v>
      </c>
      <c r="J44" s="229"/>
      <c r="K44" s="230"/>
      <c r="L44" s="231">
        <f t="shared" si="2"/>
        <v>0</v>
      </c>
      <c r="M44" s="232" t="s">
        <v>266</v>
      </c>
      <c r="N44" s="226" t="s">
        <v>266</v>
      </c>
      <c r="O44" s="227" t="s">
        <v>266</v>
      </c>
      <c r="P44" s="185"/>
    </row>
    <row r="45" spans="1:16" s="148" customFormat="1" ht="34.5" hidden="1" customHeight="1" x14ac:dyDescent="0.25">
      <c r="A45" s="212">
        <v>21420</v>
      </c>
      <c r="B45" s="198" t="s">
        <v>283</v>
      </c>
      <c r="C45" s="530">
        <f>F45</f>
        <v>0</v>
      </c>
      <c r="D45" s="246"/>
      <c r="E45" s="247"/>
      <c r="F45" s="525">
        <f>D45+E45</f>
        <v>0</v>
      </c>
      <c r="G45" s="203" t="s">
        <v>266</v>
      </c>
      <c r="H45" s="204" t="s">
        <v>266</v>
      </c>
      <c r="I45" s="205" t="s">
        <v>266</v>
      </c>
      <c r="J45" s="203" t="s">
        <v>266</v>
      </c>
      <c r="K45" s="204" t="s">
        <v>266</v>
      </c>
      <c r="L45" s="205" t="s">
        <v>266</v>
      </c>
      <c r="M45" s="206" t="s">
        <v>266</v>
      </c>
      <c r="N45" s="207" t="s">
        <v>266</v>
      </c>
      <c r="O45" s="205" t="s">
        <v>266</v>
      </c>
      <c r="P45" s="208"/>
    </row>
    <row r="46" spans="1:16" s="148" customFormat="1" ht="24.75" hidden="1" thickTop="1" x14ac:dyDescent="0.25">
      <c r="A46" s="248">
        <v>21490</v>
      </c>
      <c r="B46" s="249" t="s">
        <v>284</v>
      </c>
      <c r="C46" s="530">
        <f>F46+I46+L46</f>
        <v>0</v>
      </c>
      <c r="D46" s="250">
        <f>D47</f>
        <v>0</v>
      </c>
      <c r="E46" s="251">
        <f>E47</f>
        <v>0</v>
      </c>
      <c r="F46" s="531">
        <f>D46+E46</f>
        <v>0</v>
      </c>
      <c r="G46" s="250">
        <f>G47</f>
        <v>0</v>
      </c>
      <c r="H46" s="253">
        <f t="shared" ref="H46:K46" si="3">H47</f>
        <v>0</v>
      </c>
      <c r="I46" s="252">
        <f>G46+H46</f>
        <v>0</v>
      </c>
      <c r="J46" s="250">
        <f>J47</f>
        <v>0</v>
      </c>
      <c r="K46" s="253">
        <f t="shared" si="3"/>
        <v>0</v>
      </c>
      <c r="L46" s="252">
        <f>J46+K46</f>
        <v>0</v>
      </c>
      <c r="M46" s="206" t="s">
        <v>266</v>
      </c>
      <c r="N46" s="207" t="s">
        <v>266</v>
      </c>
      <c r="O46" s="205" t="s">
        <v>266</v>
      </c>
      <c r="P46" s="208"/>
    </row>
    <row r="47" spans="1:16" s="148" customFormat="1" ht="24.75" hidden="1" thickTop="1" x14ac:dyDescent="0.25">
      <c r="A47" s="178">
        <v>21499</v>
      </c>
      <c r="B47" s="223" t="s">
        <v>285</v>
      </c>
      <c r="C47" s="532">
        <f>F47+I47+L47</f>
        <v>0</v>
      </c>
      <c r="D47" s="171"/>
      <c r="E47" s="172"/>
      <c r="F47" s="522">
        <f>D47+E47</f>
        <v>0</v>
      </c>
      <c r="G47" s="255"/>
      <c r="H47" s="174"/>
      <c r="I47" s="173">
        <f>G47+H47</f>
        <v>0</v>
      </c>
      <c r="J47" s="171"/>
      <c r="K47" s="174"/>
      <c r="L47" s="173">
        <f>J47+K47</f>
        <v>0</v>
      </c>
      <c r="M47" s="243" t="s">
        <v>266</v>
      </c>
      <c r="N47" s="237" t="s">
        <v>266</v>
      </c>
      <c r="O47" s="238" t="s">
        <v>266</v>
      </c>
      <c r="P47" s="244"/>
    </row>
    <row r="48" spans="1:16" ht="24.75" hidden="1" thickTop="1" x14ac:dyDescent="0.25">
      <c r="A48" s="256">
        <v>23000</v>
      </c>
      <c r="B48" s="257" t="s">
        <v>286</v>
      </c>
      <c r="C48" s="530">
        <f>O48</f>
        <v>0</v>
      </c>
      <c r="D48" s="258" t="s">
        <v>266</v>
      </c>
      <c r="E48" s="259" t="s">
        <v>266</v>
      </c>
      <c r="F48" s="533" t="s">
        <v>266</v>
      </c>
      <c r="G48" s="258" t="s">
        <v>266</v>
      </c>
      <c r="H48" s="261" t="s">
        <v>266</v>
      </c>
      <c r="I48" s="260" t="s">
        <v>266</v>
      </c>
      <c r="J48" s="258" t="s">
        <v>266</v>
      </c>
      <c r="K48" s="261" t="s">
        <v>266</v>
      </c>
      <c r="L48" s="260" t="s">
        <v>266</v>
      </c>
      <c r="M48" s="262">
        <f>SUM(M49:M50)</f>
        <v>0</v>
      </c>
      <c r="N48" s="263">
        <f>SUM(N49:N50)</f>
        <v>0</v>
      </c>
      <c r="O48" s="202">
        <f>M48+N48</f>
        <v>0</v>
      </c>
      <c r="P48" s="208"/>
    </row>
    <row r="49" spans="1:16" ht="24.75" hidden="1" thickTop="1" x14ac:dyDescent="0.25">
      <c r="A49" s="264">
        <v>23410</v>
      </c>
      <c r="B49" s="265" t="s">
        <v>287</v>
      </c>
      <c r="C49" s="498">
        <f>O49</f>
        <v>0</v>
      </c>
      <c r="D49" s="267" t="s">
        <v>266</v>
      </c>
      <c r="E49" s="268" t="s">
        <v>266</v>
      </c>
      <c r="F49" s="534" t="s">
        <v>266</v>
      </c>
      <c r="G49" s="267" t="s">
        <v>266</v>
      </c>
      <c r="H49" s="270" t="s">
        <v>266</v>
      </c>
      <c r="I49" s="269" t="s">
        <v>266</v>
      </c>
      <c r="J49" s="267" t="s">
        <v>266</v>
      </c>
      <c r="K49" s="270" t="s">
        <v>266</v>
      </c>
      <c r="L49" s="269" t="s">
        <v>266</v>
      </c>
      <c r="M49" s="271"/>
      <c r="N49" s="272"/>
      <c r="O49" s="273">
        <f>M49+N49</f>
        <v>0</v>
      </c>
      <c r="P49" s="274"/>
    </row>
    <row r="50" spans="1:16" ht="24.75" hidden="1" thickTop="1" x14ac:dyDescent="0.25">
      <c r="A50" s="264">
        <v>23510</v>
      </c>
      <c r="B50" s="265" t="s">
        <v>288</v>
      </c>
      <c r="C50" s="498">
        <f>O50</f>
        <v>0</v>
      </c>
      <c r="D50" s="267" t="s">
        <v>266</v>
      </c>
      <c r="E50" s="268" t="s">
        <v>266</v>
      </c>
      <c r="F50" s="534" t="s">
        <v>266</v>
      </c>
      <c r="G50" s="267" t="s">
        <v>266</v>
      </c>
      <c r="H50" s="270" t="s">
        <v>266</v>
      </c>
      <c r="I50" s="269" t="s">
        <v>266</v>
      </c>
      <c r="J50" s="267" t="s">
        <v>266</v>
      </c>
      <c r="K50" s="270" t="s">
        <v>266</v>
      </c>
      <c r="L50" s="269" t="s">
        <v>266</v>
      </c>
      <c r="M50" s="271"/>
      <c r="N50" s="272"/>
      <c r="O50" s="273">
        <f>M50+N50</f>
        <v>0</v>
      </c>
      <c r="P50" s="274"/>
    </row>
    <row r="51" spans="1:16" ht="12.75" thickTop="1" x14ac:dyDescent="0.25">
      <c r="A51" s="275"/>
      <c r="B51" s="265"/>
      <c r="C51" s="460"/>
      <c r="D51" s="277"/>
      <c r="E51" s="278"/>
      <c r="F51" s="535"/>
      <c r="G51" s="277"/>
      <c r="H51" s="279"/>
      <c r="I51" s="269"/>
      <c r="J51" s="280"/>
      <c r="K51" s="281"/>
      <c r="L51" s="273"/>
      <c r="M51" s="271"/>
      <c r="N51" s="272"/>
      <c r="O51" s="273"/>
      <c r="P51" s="274"/>
    </row>
    <row r="52" spans="1:16" s="148" customFormat="1" x14ac:dyDescent="0.25">
      <c r="A52" s="282"/>
      <c r="B52" s="283" t="s">
        <v>289</v>
      </c>
      <c r="C52" s="461"/>
      <c r="D52" s="285"/>
      <c r="E52" s="286"/>
      <c r="F52" s="536"/>
      <c r="G52" s="285"/>
      <c r="H52" s="288"/>
      <c r="I52" s="289"/>
      <c r="J52" s="285"/>
      <c r="K52" s="288"/>
      <c r="L52" s="289"/>
      <c r="M52" s="290"/>
      <c r="N52" s="286"/>
      <c r="O52" s="289"/>
      <c r="P52" s="291"/>
    </row>
    <row r="53" spans="1:16" s="148" customFormat="1" ht="12.75" thickBot="1" x14ac:dyDescent="0.3">
      <c r="A53" s="292"/>
      <c r="B53" s="149" t="s">
        <v>290</v>
      </c>
      <c r="C53" s="462">
        <f t="shared" ref="C53:C116" si="4">F53+I53+L53+O53</f>
        <v>137610</v>
      </c>
      <c r="D53" s="294">
        <f>SUM(D54,D284)</f>
        <v>137248</v>
      </c>
      <c r="E53" s="295">
        <f>SUM(E54,E284)</f>
        <v>362</v>
      </c>
      <c r="F53" s="537">
        <f t="shared" ref="F53:F117" si="5">D53+E53</f>
        <v>137610</v>
      </c>
      <c r="G53" s="294">
        <f>SUM(G54,G284)</f>
        <v>0</v>
      </c>
      <c r="H53" s="297">
        <f>SUM(H54,H284)</f>
        <v>0</v>
      </c>
      <c r="I53" s="296">
        <f t="shared" ref="I53:I117" si="6">G53+H53</f>
        <v>0</v>
      </c>
      <c r="J53" s="294">
        <f>SUM(J54,J284)</f>
        <v>0</v>
      </c>
      <c r="K53" s="297">
        <f>SUM(K54,K284)</f>
        <v>0</v>
      </c>
      <c r="L53" s="296">
        <f t="shared" ref="L53:L117" si="7">J53+K53</f>
        <v>0</v>
      </c>
      <c r="M53" s="298">
        <f>SUM(M54,M284)</f>
        <v>0</v>
      </c>
      <c r="N53" s="295">
        <f>SUM(N54,N284)</f>
        <v>0</v>
      </c>
      <c r="O53" s="296">
        <f t="shared" ref="O53:O117" si="8">M53+N53</f>
        <v>0</v>
      </c>
      <c r="P53" s="157"/>
    </row>
    <row r="54" spans="1:16" s="148" customFormat="1" ht="36.75" thickTop="1" x14ac:dyDescent="0.25">
      <c r="A54" s="299"/>
      <c r="B54" s="300" t="s">
        <v>291</v>
      </c>
      <c r="C54" s="463">
        <f t="shared" si="4"/>
        <v>137610</v>
      </c>
      <c r="D54" s="302">
        <f>SUM(D55,D197)</f>
        <v>137248</v>
      </c>
      <c r="E54" s="303">
        <f>SUM(E55,E197)</f>
        <v>362</v>
      </c>
      <c r="F54" s="538">
        <f t="shared" si="5"/>
        <v>137610</v>
      </c>
      <c r="G54" s="302">
        <f>SUM(G55,G197)</f>
        <v>0</v>
      </c>
      <c r="H54" s="305">
        <f>SUM(H55,H197)</f>
        <v>0</v>
      </c>
      <c r="I54" s="304">
        <f t="shared" si="6"/>
        <v>0</v>
      </c>
      <c r="J54" s="302">
        <f>SUM(J55,J197)</f>
        <v>0</v>
      </c>
      <c r="K54" s="305">
        <f>SUM(K55,K197)</f>
        <v>0</v>
      </c>
      <c r="L54" s="304">
        <f t="shared" si="7"/>
        <v>0</v>
      </c>
      <c r="M54" s="306">
        <f>SUM(M55,M197)</f>
        <v>0</v>
      </c>
      <c r="N54" s="303">
        <f>SUM(N55,N197)</f>
        <v>0</v>
      </c>
      <c r="O54" s="304">
        <f t="shared" si="8"/>
        <v>0</v>
      </c>
      <c r="P54" s="307"/>
    </row>
    <row r="55" spans="1:16" s="148" customFormat="1" ht="24" x14ac:dyDescent="0.25">
      <c r="A55" s="308"/>
      <c r="B55" s="139" t="s">
        <v>292</v>
      </c>
      <c r="C55" s="464">
        <f t="shared" si="4"/>
        <v>61010</v>
      </c>
      <c r="D55" s="310">
        <f>SUM(D56,D78,D176,D190)</f>
        <v>60648</v>
      </c>
      <c r="E55" s="311">
        <f>SUM(E56,E78,E176,E190)</f>
        <v>362</v>
      </c>
      <c r="F55" s="539">
        <f t="shared" si="5"/>
        <v>61010</v>
      </c>
      <c r="G55" s="310">
        <f>SUM(G56,G78,G176,G190)</f>
        <v>0</v>
      </c>
      <c r="H55" s="313">
        <f>SUM(H56,H78,H176,H190)</f>
        <v>0</v>
      </c>
      <c r="I55" s="312">
        <f t="shared" si="6"/>
        <v>0</v>
      </c>
      <c r="J55" s="310">
        <f>SUM(J56,J78,J176,J190)</f>
        <v>0</v>
      </c>
      <c r="K55" s="313">
        <f>SUM(K56,K78,K176,K190)</f>
        <v>0</v>
      </c>
      <c r="L55" s="312">
        <f t="shared" si="7"/>
        <v>0</v>
      </c>
      <c r="M55" s="158">
        <f>SUM(M56,M78,M176,M190)</f>
        <v>0</v>
      </c>
      <c r="N55" s="311">
        <f>SUM(N56,N78,N176,N190)</f>
        <v>0</v>
      </c>
      <c r="O55" s="312">
        <f t="shared" si="8"/>
        <v>0</v>
      </c>
      <c r="P55" s="314"/>
    </row>
    <row r="56" spans="1:16" s="148" customFormat="1" hidden="1" x14ac:dyDescent="0.25">
      <c r="A56" s="315">
        <v>1000</v>
      </c>
      <c r="B56" s="315" t="s">
        <v>293</v>
      </c>
      <c r="C56" s="465">
        <f t="shared" si="4"/>
        <v>0</v>
      </c>
      <c r="D56" s="317">
        <f>SUM(D57,D70)</f>
        <v>0</v>
      </c>
      <c r="E56" s="318">
        <f>SUM(E57,E70)</f>
        <v>0</v>
      </c>
      <c r="F56" s="540">
        <f t="shared" si="5"/>
        <v>0</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row>
    <row r="57" spans="1:16" hidden="1" x14ac:dyDescent="0.25">
      <c r="A57" s="198">
        <v>1100</v>
      </c>
      <c r="B57" s="323" t="s">
        <v>294</v>
      </c>
      <c r="C57" s="459">
        <f t="shared" si="4"/>
        <v>0</v>
      </c>
      <c r="D57" s="209">
        <f>SUM(D58,D61,D69)</f>
        <v>0</v>
      </c>
      <c r="E57" s="324">
        <f>SUM(E58,E61,E69)</f>
        <v>0</v>
      </c>
      <c r="F57" s="541">
        <f t="shared" si="5"/>
        <v>0</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row>
    <row r="58" spans="1:16" hidden="1" x14ac:dyDescent="0.25">
      <c r="A58" s="329">
        <v>1110</v>
      </c>
      <c r="B58" s="265" t="s">
        <v>295</v>
      </c>
      <c r="C58" s="460">
        <f t="shared" si="4"/>
        <v>0</v>
      </c>
      <c r="D58" s="330">
        <f>SUM(D59:D60)</f>
        <v>0</v>
      </c>
      <c r="E58" s="331">
        <f>SUM(E59:E60)</f>
        <v>0</v>
      </c>
      <c r="F58" s="542">
        <f t="shared" si="5"/>
        <v>0</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row>
    <row r="59" spans="1:16" hidden="1" x14ac:dyDescent="0.25">
      <c r="A59" s="169">
        <v>1111</v>
      </c>
      <c r="B59" s="213" t="s">
        <v>296</v>
      </c>
      <c r="C59" s="466">
        <f t="shared" si="4"/>
        <v>0</v>
      </c>
      <c r="D59" s="219">
        <v>0</v>
      </c>
      <c r="E59" s="335"/>
      <c r="F59" s="543">
        <f t="shared" si="5"/>
        <v>0</v>
      </c>
      <c r="G59" s="219"/>
      <c r="H59" s="220"/>
      <c r="I59" s="221">
        <f t="shared" si="6"/>
        <v>0</v>
      </c>
      <c r="J59" s="219">
        <v>0</v>
      </c>
      <c r="K59" s="220"/>
      <c r="L59" s="221">
        <f t="shared" si="7"/>
        <v>0</v>
      </c>
      <c r="M59" s="336"/>
      <c r="N59" s="335"/>
      <c r="O59" s="221">
        <f t="shared" si="8"/>
        <v>0</v>
      </c>
      <c r="P59" s="176"/>
    </row>
    <row r="60" spans="1:16" ht="24" hidden="1" x14ac:dyDescent="0.25">
      <c r="A60" s="178">
        <v>1119</v>
      </c>
      <c r="B60" s="223" t="s">
        <v>297</v>
      </c>
      <c r="C60" s="359">
        <f t="shared" si="4"/>
        <v>0</v>
      </c>
      <c r="D60" s="229">
        <v>0</v>
      </c>
      <c r="E60" s="337"/>
      <c r="F60" s="544">
        <f t="shared" si="5"/>
        <v>0</v>
      </c>
      <c r="G60" s="229"/>
      <c r="H60" s="230"/>
      <c r="I60" s="231">
        <f t="shared" si="6"/>
        <v>0</v>
      </c>
      <c r="J60" s="229">
        <v>0</v>
      </c>
      <c r="K60" s="230"/>
      <c r="L60" s="231">
        <f t="shared" si="7"/>
        <v>0</v>
      </c>
      <c r="M60" s="338"/>
      <c r="N60" s="337"/>
      <c r="O60" s="231">
        <f t="shared" si="8"/>
        <v>0</v>
      </c>
      <c r="P60" s="185"/>
    </row>
    <row r="61" spans="1:16" ht="24" hidden="1" x14ac:dyDescent="0.25">
      <c r="A61" s="339">
        <v>1140</v>
      </c>
      <c r="B61" s="223" t="s">
        <v>298</v>
      </c>
      <c r="C61" s="359">
        <f t="shared" si="4"/>
        <v>0</v>
      </c>
      <c r="D61" s="340">
        <f>SUM(D62:D68)</f>
        <v>0</v>
      </c>
      <c r="E61" s="341">
        <f>SUM(E62:E68)</f>
        <v>0</v>
      </c>
      <c r="F61" s="544">
        <f>D61+E61</f>
        <v>0</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row>
    <row r="62" spans="1:16" hidden="1" x14ac:dyDescent="0.25">
      <c r="A62" s="178">
        <v>1141</v>
      </c>
      <c r="B62" s="223" t="s">
        <v>299</v>
      </c>
      <c r="C62" s="359">
        <f t="shared" si="4"/>
        <v>0</v>
      </c>
      <c r="D62" s="229">
        <v>0</v>
      </c>
      <c r="E62" s="337"/>
      <c r="F62" s="544">
        <f t="shared" si="5"/>
        <v>0</v>
      </c>
      <c r="G62" s="229"/>
      <c r="H62" s="230"/>
      <c r="I62" s="231">
        <f t="shared" si="6"/>
        <v>0</v>
      </c>
      <c r="J62" s="229">
        <v>0</v>
      </c>
      <c r="K62" s="230"/>
      <c r="L62" s="231">
        <f t="shared" si="7"/>
        <v>0</v>
      </c>
      <c r="M62" s="338"/>
      <c r="N62" s="337"/>
      <c r="O62" s="231">
        <f t="shared" si="8"/>
        <v>0</v>
      </c>
      <c r="P62" s="185"/>
    </row>
    <row r="63" spans="1:16" ht="24" hidden="1" x14ac:dyDescent="0.25">
      <c r="A63" s="178">
        <v>1142</v>
      </c>
      <c r="B63" s="223" t="s">
        <v>300</v>
      </c>
      <c r="C63" s="359">
        <f t="shared" si="4"/>
        <v>0</v>
      </c>
      <c r="D63" s="229">
        <v>0</v>
      </c>
      <c r="E63" s="337"/>
      <c r="F63" s="544">
        <f t="shared" si="5"/>
        <v>0</v>
      </c>
      <c r="G63" s="229"/>
      <c r="H63" s="230"/>
      <c r="I63" s="231">
        <f t="shared" si="6"/>
        <v>0</v>
      </c>
      <c r="J63" s="229">
        <v>0</v>
      </c>
      <c r="K63" s="230"/>
      <c r="L63" s="231">
        <f t="shared" si="7"/>
        <v>0</v>
      </c>
      <c r="M63" s="338"/>
      <c r="N63" s="337"/>
      <c r="O63" s="231">
        <f t="shared" si="8"/>
        <v>0</v>
      </c>
      <c r="P63" s="185"/>
    </row>
    <row r="64" spans="1:16" ht="24" hidden="1" x14ac:dyDescent="0.25">
      <c r="A64" s="178">
        <v>1145</v>
      </c>
      <c r="B64" s="223" t="s">
        <v>301</v>
      </c>
      <c r="C64" s="359">
        <f t="shared" si="4"/>
        <v>0</v>
      </c>
      <c r="D64" s="229">
        <v>0</v>
      </c>
      <c r="E64" s="337"/>
      <c r="F64" s="544">
        <f t="shared" si="5"/>
        <v>0</v>
      </c>
      <c r="G64" s="229"/>
      <c r="H64" s="230"/>
      <c r="I64" s="231">
        <f t="shared" si="6"/>
        <v>0</v>
      </c>
      <c r="J64" s="229">
        <v>0</v>
      </c>
      <c r="K64" s="230"/>
      <c r="L64" s="231">
        <f t="shared" si="7"/>
        <v>0</v>
      </c>
      <c r="M64" s="338"/>
      <c r="N64" s="337"/>
      <c r="O64" s="231">
        <f t="shared" si="8"/>
        <v>0</v>
      </c>
      <c r="P64" s="185"/>
    </row>
    <row r="65" spans="1:16" ht="24" hidden="1" x14ac:dyDescent="0.25">
      <c r="A65" s="178">
        <v>1146</v>
      </c>
      <c r="B65" s="223" t="s">
        <v>302</v>
      </c>
      <c r="C65" s="359">
        <f t="shared" si="4"/>
        <v>0</v>
      </c>
      <c r="D65" s="229">
        <v>0</v>
      </c>
      <c r="E65" s="337"/>
      <c r="F65" s="544">
        <f t="shared" si="5"/>
        <v>0</v>
      </c>
      <c r="G65" s="229"/>
      <c r="H65" s="230"/>
      <c r="I65" s="231">
        <f t="shared" si="6"/>
        <v>0</v>
      </c>
      <c r="J65" s="229">
        <v>0</v>
      </c>
      <c r="K65" s="230"/>
      <c r="L65" s="231">
        <f t="shared" si="7"/>
        <v>0</v>
      </c>
      <c r="M65" s="338"/>
      <c r="N65" s="337"/>
      <c r="O65" s="231">
        <f t="shared" si="8"/>
        <v>0</v>
      </c>
      <c r="P65" s="185"/>
    </row>
    <row r="66" spans="1:16" hidden="1" x14ac:dyDescent="0.25">
      <c r="A66" s="178">
        <v>1147</v>
      </c>
      <c r="B66" s="223" t="s">
        <v>303</v>
      </c>
      <c r="C66" s="359">
        <f t="shared" si="4"/>
        <v>0</v>
      </c>
      <c r="D66" s="229">
        <v>0</v>
      </c>
      <c r="E66" s="337"/>
      <c r="F66" s="544">
        <f t="shared" si="5"/>
        <v>0</v>
      </c>
      <c r="G66" s="229"/>
      <c r="H66" s="230"/>
      <c r="I66" s="231">
        <f t="shared" si="6"/>
        <v>0</v>
      </c>
      <c r="J66" s="229">
        <v>0</v>
      </c>
      <c r="K66" s="230"/>
      <c r="L66" s="231">
        <f t="shared" si="7"/>
        <v>0</v>
      </c>
      <c r="M66" s="338"/>
      <c r="N66" s="337"/>
      <c r="O66" s="231">
        <f t="shared" si="8"/>
        <v>0</v>
      </c>
      <c r="P66" s="185"/>
    </row>
    <row r="67" spans="1:16" hidden="1" x14ac:dyDescent="0.25">
      <c r="A67" s="178">
        <v>1148</v>
      </c>
      <c r="B67" s="223" t="s">
        <v>304</v>
      </c>
      <c r="C67" s="359">
        <f t="shared" si="4"/>
        <v>0</v>
      </c>
      <c r="D67" s="229">
        <v>0</v>
      </c>
      <c r="E67" s="337"/>
      <c r="F67" s="544">
        <f t="shared" si="5"/>
        <v>0</v>
      </c>
      <c r="G67" s="229"/>
      <c r="H67" s="230"/>
      <c r="I67" s="231">
        <f t="shared" si="6"/>
        <v>0</v>
      </c>
      <c r="J67" s="229">
        <v>0</v>
      </c>
      <c r="K67" s="230"/>
      <c r="L67" s="231">
        <f t="shared" si="7"/>
        <v>0</v>
      </c>
      <c r="M67" s="338"/>
      <c r="N67" s="337"/>
      <c r="O67" s="231">
        <f t="shared" si="8"/>
        <v>0</v>
      </c>
      <c r="P67" s="185"/>
    </row>
    <row r="68" spans="1:16" ht="36" hidden="1" x14ac:dyDescent="0.25">
      <c r="A68" s="178">
        <v>1149</v>
      </c>
      <c r="B68" s="223" t="s">
        <v>305</v>
      </c>
      <c r="C68" s="359">
        <f t="shared" si="4"/>
        <v>0</v>
      </c>
      <c r="D68" s="229">
        <v>0</v>
      </c>
      <c r="E68" s="337"/>
      <c r="F68" s="544">
        <f t="shared" si="5"/>
        <v>0</v>
      </c>
      <c r="G68" s="229"/>
      <c r="H68" s="230"/>
      <c r="I68" s="231">
        <f t="shared" si="6"/>
        <v>0</v>
      </c>
      <c r="J68" s="229">
        <v>0</v>
      </c>
      <c r="K68" s="230"/>
      <c r="L68" s="231">
        <f t="shared" si="7"/>
        <v>0</v>
      </c>
      <c r="M68" s="338"/>
      <c r="N68" s="337"/>
      <c r="O68" s="231">
        <f t="shared" si="8"/>
        <v>0</v>
      </c>
      <c r="P68" s="185"/>
    </row>
    <row r="69" spans="1:16" ht="36" hidden="1" x14ac:dyDescent="0.25">
      <c r="A69" s="329">
        <v>1150</v>
      </c>
      <c r="B69" s="265" t="s">
        <v>306</v>
      </c>
      <c r="C69" s="359">
        <f t="shared" si="4"/>
        <v>0</v>
      </c>
      <c r="D69" s="344">
        <v>0</v>
      </c>
      <c r="E69" s="345"/>
      <c r="F69" s="542">
        <f t="shared" si="5"/>
        <v>0</v>
      </c>
      <c r="G69" s="344"/>
      <c r="H69" s="346"/>
      <c r="I69" s="332">
        <f t="shared" si="6"/>
        <v>0</v>
      </c>
      <c r="J69" s="344">
        <v>0</v>
      </c>
      <c r="K69" s="346"/>
      <c r="L69" s="332">
        <f t="shared" si="7"/>
        <v>0</v>
      </c>
      <c r="M69" s="347"/>
      <c r="N69" s="345"/>
      <c r="O69" s="332">
        <f t="shared" si="8"/>
        <v>0</v>
      </c>
      <c r="P69" s="274"/>
    </row>
    <row r="70" spans="1:16" ht="36" hidden="1" x14ac:dyDescent="0.25">
      <c r="A70" s="198">
        <v>1200</v>
      </c>
      <c r="B70" s="323" t="s">
        <v>307</v>
      </c>
      <c r="C70" s="459">
        <f t="shared" si="4"/>
        <v>0</v>
      </c>
      <c r="D70" s="209">
        <f>SUM(D71:D72)</f>
        <v>0</v>
      </c>
      <c r="E70" s="324">
        <f>SUM(E71:E72)</f>
        <v>0</v>
      </c>
      <c r="F70" s="541">
        <f>D70+E70</f>
        <v>0</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row>
    <row r="71" spans="1:16" ht="24" hidden="1" x14ac:dyDescent="0.25">
      <c r="A71" s="705">
        <v>1210</v>
      </c>
      <c r="B71" s="213" t="s">
        <v>308</v>
      </c>
      <c r="C71" s="466">
        <f t="shared" si="4"/>
        <v>0</v>
      </c>
      <c r="D71" s="219">
        <v>0</v>
      </c>
      <c r="E71" s="335"/>
      <c r="F71" s="543">
        <f t="shared" si="5"/>
        <v>0</v>
      </c>
      <c r="G71" s="219"/>
      <c r="H71" s="220"/>
      <c r="I71" s="221">
        <f t="shared" si="6"/>
        <v>0</v>
      </c>
      <c r="J71" s="219">
        <v>0</v>
      </c>
      <c r="K71" s="220"/>
      <c r="L71" s="221">
        <f t="shared" si="7"/>
        <v>0</v>
      </c>
      <c r="M71" s="336"/>
      <c r="N71" s="335"/>
      <c r="O71" s="221">
        <f t="shared" si="8"/>
        <v>0</v>
      </c>
      <c r="P71" s="176"/>
    </row>
    <row r="72" spans="1:16" ht="24" hidden="1" x14ac:dyDescent="0.25">
      <c r="A72" s="339">
        <v>1220</v>
      </c>
      <c r="B72" s="223" t="s">
        <v>309</v>
      </c>
      <c r="C72" s="359">
        <f t="shared" si="4"/>
        <v>0</v>
      </c>
      <c r="D72" s="340">
        <f>SUM(D73:D77)</f>
        <v>0</v>
      </c>
      <c r="E72" s="341">
        <f>SUM(E73:E77)</f>
        <v>0</v>
      </c>
      <c r="F72" s="544">
        <f t="shared" si="5"/>
        <v>0</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row>
    <row r="73" spans="1:16" ht="60" hidden="1" x14ac:dyDescent="0.25">
      <c r="A73" s="178">
        <v>1221</v>
      </c>
      <c r="B73" s="223" t="s">
        <v>310</v>
      </c>
      <c r="C73" s="359">
        <f t="shared" si="4"/>
        <v>0</v>
      </c>
      <c r="D73" s="229">
        <v>0</v>
      </c>
      <c r="E73" s="337"/>
      <c r="F73" s="544">
        <f t="shared" si="5"/>
        <v>0</v>
      </c>
      <c r="G73" s="229"/>
      <c r="H73" s="230"/>
      <c r="I73" s="231">
        <f t="shared" si="6"/>
        <v>0</v>
      </c>
      <c r="J73" s="229">
        <v>0</v>
      </c>
      <c r="K73" s="230"/>
      <c r="L73" s="231">
        <f t="shared" si="7"/>
        <v>0</v>
      </c>
      <c r="M73" s="338"/>
      <c r="N73" s="337"/>
      <c r="O73" s="231">
        <f t="shared" si="8"/>
        <v>0</v>
      </c>
      <c r="P73" s="185"/>
    </row>
    <row r="74" spans="1:16" hidden="1" x14ac:dyDescent="0.25">
      <c r="A74" s="178">
        <v>1223</v>
      </c>
      <c r="B74" s="223" t="s">
        <v>311</v>
      </c>
      <c r="C74" s="359">
        <f t="shared" si="4"/>
        <v>0</v>
      </c>
      <c r="D74" s="229">
        <v>0</v>
      </c>
      <c r="E74" s="337"/>
      <c r="F74" s="544">
        <f t="shared" si="5"/>
        <v>0</v>
      </c>
      <c r="G74" s="229"/>
      <c r="H74" s="230"/>
      <c r="I74" s="231">
        <f t="shared" si="6"/>
        <v>0</v>
      </c>
      <c r="J74" s="229">
        <v>0</v>
      </c>
      <c r="K74" s="230"/>
      <c r="L74" s="231">
        <f t="shared" si="7"/>
        <v>0</v>
      </c>
      <c r="M74" s="338"/>
      <c r="N74" s="337"/>
      <c r="O74" s="231">
        <f t="shared" si="8"/>
        <v>0</v>
      </c>
      <c r="P74" s="185"/>
    </row>
    <row r="75" spans="1:16" hidden="1" x14ac:dyDescent="0.25">
      <c r="A75" s="178">
        <v>1225</v>
      </c>
      <c r="B75" s="223" t="s">
        <v>312</v>
      </c>
      <c r="C75" s="359">
        <f t="shared" si="4"/>
        <v>0</v>
      </c>
      <c r="D75" s="229">
        <v>0</v>
      </c>
      <c r="E75" s="337"/>
      <c r="F75" s="544">
        <f t="shared" si="5"/>
        <v>0</v>
      </c>
      <c r="G75" s="229"/>
      <c r="H75" s="230"/>
      <c r="I75" s="231">
        <f t="shared" si="6"/>
        <v>0</v>
      </c>
      <c r="J75" s="229">
        <v>0</v>
      </c>
      <c r="K75" s="230"/>
      <c r="L75" s="231">
        <f t="shared" si="7"/>
        <v>0</v>
      </c>
      <c r="M75" s="338"/>
      <c r="N75" s="337"/>
      <c r="O75" s="231">
        <f t="shared" si="8"/>
        <v>0</v>
      </c>
      <c r="P75" s="185"/>
    </row>
    <row r="76" spans="1:16" ht="36" hidden="1" x14ac:dyDescent="0.25">
      <c r="A76" s="178">
        <v>1227</v>
      </c>
      <c r="B76" s="223" t="s">
        <v>313</v>
      </c>
      <c r="C76" s="359">
        <f t="shared" si="4"/>
        <v>0</v>
      </c>
      <c r="D76" s="229">
        <v>0</v>
      </c>
      <c r="E76" s="337"/>
      <c r="F76" s="544">
        <f t="shared" si="5"/>
        <v>0</v>
      </c>
      <c r="G76" s="229"/>
      <c r="H76" s="230"/>
      <c r="I76" s="231">
        <f t="shared" si="6"/>
        <v>0</v>
      </c>
      <c r="J76" s="229">
        <v>0</v>
      </c>
      <c r="K76" s="230"/>
      <c r="L76" s="231">
        <f t="shared" si="7"/>
        <v>0</v>
      </c>
      <c r="M76" s="338"/>
      <c r="N76" s="337"/>
      <c r="O76" s="231">
        <f t="shared" si="8"/>
        <v>0</v>
      </c>
      <c r="P76" s="185"/>
    </row>
    <row r="77" spans="1:16" ht="60" hidden="1" x14ac:dyDescent="0.25">
      <c r="A77" s="178">
        <v>1228</v>
      </c>
      <c r="B77" s="223" t="s">
        <v>314</v>
      </c>
      <c r="C77" s="359">
        <f t="shared" si="4"/>
        <v>0</v>
      </c>
      <c r="D77" s="229">
        <v>0</v>
      </c>
      <c r="E77" s="337"/>
      <c r="F77" s="544">
        <f t="shared" si="5"/>
        <v>0</v>
      </c>
      <c r="G77" s="229"/>
      <c r="H77" s="230"/>
      <c r="I77" s="231">
        <f t="shared" si="6"/>
        <v>0</v>
      </c>
      <c r="J77" s="229">
        <v>0</v>
      </c>
      <c r="K77" s="230"/>
      <c r="L77" s="231">
        <f t="shared" si="7"/>
        <v>0</v>
      </c>
      <c r="M77" s="338"/>
      <c r="N77" s="337"/>
      <c r="O77" s="231">
        <f t="shared" si="8"/>
        <v>0</v>
      </c>
      <c r="P77" s="185"/>
    </row>
    <row r="78" spans="1:16" x14ac:dyDescent="0.25">
      <c r="A78" s="315">
        <v>2000</v>
      </c>
      <c r="B78" s="315" t="s">
        <v>315</v>
      </c>
      <c r="C78" s="465">
        <f t="shared" si="4"/>
        <v>61010</v>
      </c>
      <c r="D78" s="317">
        <f>SUM(D79,D86,D133,D167,D168,D175)</f>
        <v>60648</v>
      </c>
      <c r="E78" s="318">
        <f>SUM(E79,E86,E133,E167,E168,E175)</f>
        <v>362</v>
      </c>
      <c r="F78" s="540">
        <f t="shared" si="5"/>
        <v>61010</v>
      </c>
      <c r="G78" s="317">
        <f>SUM(G79,G86,G133,G167,G168,G175)</f>
        <v>0</v>
      </c>
      <c r="H78" s="320">
        <f>SUM(H79,H86,H133,H167,H168,H175)</f>
        <v>0</v>
      </c>
      <c r="I78" s="319">
        <f t="shared" si="6"/>
        <v>0</v>
      </c>
      <c r="J78" s="317">
        <f>SUM(J79,J86,J133,J167,J168,J175)</f>
        <v>0</v>
      </c>
      <c r="K78" s="320">
        <f>SUM(K79,K86,K133,K167,K168,K175)</f>
        <v>0</v>
      </c>
      <c r="L78" s="319">
        <f t="shared" si="7"/>
        <v>0</v>
      </c>
      <c r="M78" s="321">
        <f>SUM(M79,M86,M133,M167,M168,M175)</f>
        <v>0</v>
      </c>
      <c r="N78" s="318">
        <f>SUM(N79,N86,N133,N167,N168,N175)</f>
        <v>0</v>
      </c>
      <c r="O78" s="319">
        <f t="shared" si="8"/>
        <v>0</v>
      </c>
      <c r="P78" s="322"/>
    </row>
    <row r="79" spans="1:16" ht="24" hidden="1" x14ac:dyDescent="0.25">
      <c r="A79" s="198">
        <v>2100</v>
      </c>
      <c r="B79" s="323" t="s">
        <v>316</v>
      </c>
      <c r="C79" s="459">
        <f t="shared" si="4"/>
        <v>0</v>
      </c>
      <c r="D79" s="209">
        <f>SUM(D80,D83)</f>
        <v>0</v>
      </c>
      <c r="E79" s="324">
        <f>SUM(E80,E83)</f>
        <v>0</v>
      </c>
      <c r="F79" s="541">
        <f t="shared" si="5"/>
        <v>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row>
    <row r="80" spans="1:16" ht="24" hidden="1" x14ac:dyDescent="0.25">
      <c r="A80" s="705">
        <v>2110</v>
      </c>
      <c r="B80" s="213" t="s">
        <v>317</v>
      </c>
      <c r="C80" s="466">
        <f t="shared" si="4"/>
        <v>0</v>
      </c>
      <c r="D80" s="350">
        <f>SUM(D81:D82)</f>
        <v>0</v>
      </c>
      <c r="E80" s="351">
        <f>SUM(E81:E82)</f>
        <v>0</v>
      </c>
      <c r="F80" s="543">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row>
    <row r="81" spans="1:16" hidden="1" x14ac:dyDescent="0.25">
      <c r="A81" s="178">
        <v>2111</v>
      </c>
      <c r="B81" s="223" t="s">
        <v>216</v>
      </c>
      <c r="C81" s="359">
        <f t="shared" si="4"/>
        <v>0</v>
      </c>
      <c r="D81" s="229">
        <v>0</v>
      </c>
      <c r="E81" s="337"/>
      <c r="F81" s="544">
        <f t="shared" si="5"/>
        <v>0</v>
      </c>
      <c r="G81" s="229"/>
      <c r="H81" s="230"/>
      <c r="I81" s="231">
        <f t="shared" si="6"/>
        <v>0</v>
      </c>
      <c r="J81" s="229">
        <v>0</v>
      </c>
      <c r="K81" s="230"/>
      <c r="L81" s="231">
        <f t="shared" si="7"/>
        <v>0</v>
      </c>
      <c r="M81" s="338"/>
      <c r="N81" s="337"/>
      <c r="O81" s="231">
        <f t="shared" si="8"/>
        <v>0</v>
      </c>
      <c r="P81" s="185"/>
    </row>
    <row r="82" spans="1:16" ht="24" hidden="1" x14ac:dyDescent="0.25">
      <c r="A82" s="178">
        <v>2112</v>
      </c>
      <c r="B82" s="223" t="s">
        <v>318</v>
      </c>
      <c r="C82" s="359">
        <f t="shared" si="4"/>
        <v>0</v>
      </c>
      <c r="D82" s="229">
        <v>0</v>
      </c>
      <c r="E82" s="337"/>
      <c r="F82" s="544">
        <f t="shared" si="5"/>
        <v>0</v>
      </c>
      <c r="G82" s="229"/>
      <c r="H82" s="230"/>
      <c r="I82" s="231">
        <f t="shared" si="6"/>
        <v>0</v>
      </c>
      <c r="J82" s="229">
        <v>0</v>
      </c>
      <c r="K82" s="230"/>
      <c r="L82" s="231">
        <f t="shared" si="7"/>
        <v>0</v>
      </c>
      <c r="M82" s="338"/>
      <c r="N82" s="337"/>
      <c r="O82" s="231">
        <f t="shared" si="8"/>
        <v>0</v>
      </c>
      <c r="P82" s="185"/>
    </row>
    <row r="83" spans="1:16" ht="24" hidden="1" x14ac:dyDescent="0.25">
      <c r="A83" s="339">
        <v>2120</v>
      </c>
      <c r="B83" s="223" t="s">
        <v>319</v>
      </c>
      <c r="C83" s="359">
        <f t="shared" si="4"/>
        <v>0</v>
      </c>
      <c r="D83" s="340">
        <f>SUM(D84:D85)</f>
        <v>0</v>
      </c>
      <c r="E83" s="341">
        <f>SUM(E84:E85)</f>
        <v>0</v>
      </c>
      <c r="F83" s="544">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row>
    <row r="84" spans="1:16" hidden="1" x14ac:dyDescent="0.25">
      <c r="A84" s="178">
        <v>2121</v>
      </c>
      <c r="B84" s="223" t="s">
        <v>216</v>
      </c>
      <c r="C84" s="359">
        <f t="shared" si="4"/>
        <v>0</v>
      </c>
      <c r="D84" s="229">
        <v>0</v>
      </c>
      <c r="E84" s="337"/>
      <c r="F84" s="544">
        <f t="shared" si="5"/>
        <v>0</v>
      </c>
      <c r="G84" s="229"/>
      <c r="H84" s="230"/>
      <c r="I84" s="231">
        <f t="shared" si="6"/>
        <v>0</v>
      </c>
      <c r="J84" s="229">
        <v>0</v>
      </c>
      <c r="K84" s="230"/>
      <c r="L84" s="231">
        <f t="shared" si="7"/>
        <v>0</v>
      </c>
      <c r="M84" s="338"/>
      <c r="N84" s="337"/>
      <c r="O84" s="231">
        <f t="shared" si="8"/>
        <v>0</v>
      </c>
      <c r="P84" s="185"/>
    </row>
    <row r="85" spans="1:16" ht="24" hidden="1" x14ac:dyDescent="0.25">
      <c r="A85" s="178">
        <v>2122</v>
      </c>
      <c r="B85" s="223" t="s">
        <v>318</v>
      </c>
      <c r="C85" s="359">
        <f t="shared" si="4"/>
        <v>0</v>
      </c>
      <c r="D85" s="229">
        <v>0</v>
      </c>
      <c r="E85" s="337"/>
      <c r="F85" s="544">
        <f t="shared" si="5"/>
        <v>0</v>
      </c>
      <c r="G85" s="229"/>
      <c r="H85" s="230"/>
      <c r="I85" s="231">
        <f t="shared" si="6"/>
        <v>0</v>
      </c>
      <c r="J85" s="229">
        <v>0</v>
      </c>
      <c r="K85" s="230"/>
      <c r="L85" s="231">
        <f t="shared" si="7"/>
        <v>0</v>
      </c>
      <c r="M85" s="338"/>
      <c r="N85" s="337"/>
      <c r="O85" s="231">
        <f t="shared" si="8"/>
        <v>0</v>
      </c>
      <c r="P85" s="185"/>
    </row>
    <row r="86" spans="1:16" x14ac:dyDescent="0.25">
      <c r="A86" s="198">
        <v>2200</v>
      </c>
      <c r="B86" s="323" t="s">
        <v>320</v>
      </c>
      <c r="C86" s="354">
        <f t="shared" si="4"/>
        <v>50428</v>
      </c>
      <c r="D86" s="209">
        <f>SUM(D87,D92,D98,D106,D115,D119,D125,D131)</f>
        <v>50066</v>
      </c>
      <c r="E86" s="880">
        <f>SUM(E87,E92,E98,E106,E115,E119,E125,E131)</f>
        <v>362</v>
      </c>
      <c r="F86" s="541">
        <f t="shared" si="5"/>
        <v>50428</v>
      </c>
      <c r="G86" s="209">
        <f>SUM(G87,G92,G98,G106,G115,G119,G125,G131)</f>
        <v>0</v>
      </c>
      <c r="H86" s="210">
        <f>SUM(H87,H92,H98,H106,H115,H119,H125,H131)</f>
        <v>0</v>
      </c>
      <c r="I86" s="211">
        <f t="shared" si="6"/>
        <v>0</v>
      </c>
      <c r="J86" s="209">
        <f>SUM(J87,J92,J98,J106,J115,J119,J125,J131)</f>
        <v>0</v>
      </c>
      <c r="K86" s="210">
        <f>SUM(K87,K92,K98,K106,K115,K119,K125,K131)</f>
        <v>0</v>
      </c>
      <c r="L86" s="211">
        <f t="shared" si="7"/>
        <v>0</v>
      </c>
      <c r="M86" s="355">
        <f>SUM(M87,M92,M98,M106,M115,M119,M125,M131)</f>
        <v>0</v>
      </c>
      <c r="N86" s="356">
        <f>SUM(N87,N92,N98,N106,N115,N119,N125,N131)</f>
        <v>0</v>
      </c>
      <c r="O86" s="357">
        <f t="shared" si="8"/>
        <v>0</v>
      </c>
      <c r="P86" s="358"/>
    </row>
    <row r="87" spans="1:16" ht="24" hidden="1" x14ac:dyDescent="0.25">
      <c r="A87" s="329">
        <v>2210</v>
      </c>
      <c r="B87" s="265" t="s">
        <v>321</v>
      </c>
      <c r="C87" s="460">
        <f t="shared" si="4"/>
        <v>0</v>
      </c>
      <c r="D87" s="330">
        <f>SUM(D88:D91)</f>
        <v>0</v>
      </c>
      <c r="E87" s="331">
        <f>SUM(E88:E91)</f>
        <v>0</v>
      </c>
      <c r="F87" s="542">
        <f t="shared" si="5"/>
        <v>0</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row>
    <row r="88" spans="1:16" ht="24" hidden="1" x14ac:dyDescent="0.25">
      <c r="A88" s="169">
        <v>2211</v>
      </c>
      <c r="B88" s="213" t="s">
        <v>322</v>
      </c>
      <c r="C88" s="359">
        <f t="shared" si="4"/>
        <v>0</v>
      </c>
      <c r="D88" s="219">
        <v>0</v>
      </c>
      <c r="E88" s="335"/>
      <c r="F88" s="543">
        <f t="shared" si="5"/>
        <v>0</v>
      </c>
      <c r="G88" s="219"/>
      <c r="H88" s="220"/>
      <c r="I88" s="221">
        <f t="shared" si="6"/>
        <v>0</v>
      </c>
      <c r="J88" s="219">
        <v>0</v>
      </c>
      <c r="K88" s="220"/>
      <c r="L88" s="221">
        <f t="shared" si="7"/>
        <v>0</v>
      </c>
      <c r="M88" s="336"/>
      <c r="N88" s="335"/>
      <c r="O88" s="221">
        <f t="shared" si="8"/>
        <v>0</v>
      </c>
      <c r="P88" s="176"/>
    </row>
    <row r="89" spans="1:16" ht="36" hidden="1" x14ac:dyDescent="0.25">
      <c r="A89" s="178">
        <v>2212</v>
      </c>
      <c r="B89" s="223" t="s">
        <v>323</v>
      </c>
      <c r="C89" s="359">
        <f t="shared" si="4"/>
        <v>0</v>
      </c>
      <c r="D89" s="229">
        <v>0</v>
      </c>
      <c r="E89" s="337"/>
      <c r="F89" s="544">
        <f t="shared" si="5"/>
        <v>0</v>
      </c>
      <c r="G89" s="229"/>
      <c r="H89" s="230"/>
      <c r="I89" s="231">
        <f t="shared" si="6"/>
        <v>0</v>
      </c>
      <c r="J89" s="229">
        <v>0</v>
      </c>
      <c r="K89" s="230"/>
      <c r="L89" s="231">
        <f t="shared" si="7"/>
        <v>0</v>
      </c>
      <c r="M89" s="338"/>
      <c r="N89" s="337"/>
      <c r="O89" s="231">
        <f t="shared" si="8"/>
        <v>0</v>
      </c>
      <c r="P89" s="185"/>
    </row>
    <row r="90" spans="1:16" ht="24" hidden="1" x14ac:dyDescent="0.25">
      <c r="A90" s="178">
        <v>2214</v>
      </c>
      <c r="B90" s="223" t="s">
        <v>324</v>
      </c>
      <c r="C90" s="359">
        <f t="shared" si="4"/>
        <v>0</v>
      </c>
      <c r="D90" s="229">
        <v>0</v>
      </c>
      <c r="E90" s="337"/>
      <c r="F90" s="544">
        <f t="shared" si="5"/>
        <v>0</v>
      </c>
      <c r="G90" s="229"/>
      <c r="H90" s="230"/>
      <c r="I90" s="231">
        <f t="shared" si="6"/>
        <v>0</v>
      </c>
      <c r="J90" s="229">
        <v>0</v>
      </c>
      <c r="K90" s="230"/>
      <c r="L90" s="231">
        <f t="shared" si="7"/>
        <v>0</v>
      </c>
      <c r="M90" s="338"/>
      <c r="N90" s="337"/>
      <c r="O90" s="231">
        <f t="shared" si="8"/>
        <v>0</v>
      </c>
      <c r="P90" s="185"/>
    </row>
    <row r="91" spans="1:16" hidden="1" x14ac:dyDescent="0.25">
      <c r="A91" s="178">
        <v>2219</v>
      </c>
      <c r="B91" s="223" t="s">
        <v>325</v>
      </c>
      <c r="C91" s="359">
        <f t="shared" si="4"/>
        <v>0</v>
      </c>
      <c r="D91" s="229">
        <v>0</v>
      </c>
      <c r="E91" s="337"/>
      <c r="F91" s="544">
        <f t="shared" si="5"/>
        <v>0</v>
      </c>
      <c r="G91" s="229"/>
      <c r="H91" s="230"/>
      <c r="I91" s="231">
        <f t="shared" si="6"/>
        <v>0</v>
      </c>
      <c r="J91" s="229">
        <v>0</v>
      </c>
      <c r="K91" s="230"/>
      <c r="L91" s="231">
        <f t="shared" si="7"/>
        <v>0</v>
      </c>
      <c r="M91" s="338"/>
      <c r="N91" s="337"/>
      <c r="O91" s="231">
        <f t="shared" si="8"/>
        <v>0</v>
      </c>
      <c r="P91" s="185"/>
    </row>
    <row r="92" spans="1:16" ht="24" hidden="1" x14ac:dyDescent="0.25">
      <c r="A92" s="339">
        <v>2220</v>
      </c>
      <c r="B92" s="223" t="s">
        <v>326</v>
      </c>
      <c r="C92" s="359">
        <f t="shared" si="4"/>
        <v>0</v>
      </c>
      <c r="D92" s="340">
        <f>SUM(D93:D97)</f>
        <v>0</v>
      </c>
      <c r="E92" s="341">
        <f>SUM(E93:E97)</f>
        <v>0</v>
      </c>
      <c r="F92" s="544">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row>
    <row r="93" spans="1:16" hidden="1" x14ac:dyDescent="0.25">
      <c r="A93" s="178">
        <v>2221</v>
      </c>
      <c r="B93" s="223" t="s">
        <v>327</v>
      </c>
      <c r="C93" s="359">
        <f t="shared" si="4"/>
        <v>0</v>
      </c>
      <c r="D93" s="229">
        <v>0</v>
      </c>
      <c r="E93" s="337"/>
      <c r="F93" s="544">
        <f t="shared" si="5"/>
        <v>0</v>
      </c>
      <c r="G93" s="229"/>
      <c r="H93" s="230"/>
      <c r="I93" s="231">
        <f t="shared" si="6"/>
        <v>0</v>
      </c>
      <c r="J93" s="229">
        <v>0</v>
      </c>
      <c r="K93" s="230"/>
      <c r="L93" s="231">
        <f t="shared" si="7"/>
        <v>0</v>
      </c>
      <c r="M93" s="338"/>
      <c r="N93" s="337"/>
      <c r="O93" s="231">
        <f t="shared" si="8"/>
        <v>0</v>
      </c>
      <c r="P93" s="185"/>
    </row>
    <row r="94" spans="1:16" hidden="1" x14ac:dyDescent="0.25">
      <c r="A94" s="178">
        <v>2222</v>
      </c>
      <c r="B94" s="223" t="s">
        <v>328</v>
      </c>
      <c r="C94" s="359">
        <f t="shared" si="4"/>
        <v>0</v>
      </c>
      <c r="D94" s="229">
        <v>0</v>
      </c>
      <c r="E94" s="337"/>
      <c r="F94" s="544">
        <f t="shared" si="5"/>
        <v>0</v>
      </c>
      <c r="G94" s="229"/>
      <c r="H94" s="230"/>
      <c r="I94" s="231">
        <f t="shared" si="6"/>
        <v>0</v>
      </c>
      <c r="J94" s="229">
        <v>0</v>
      </c>
      <c r="K94" s="230"/>
      <c r="L94" s="231">
        <f t="shared" si="7"/>
        <v>0</v>
      </c>
      <c r="M94" s="338"/>
      <c r="N94" s="337"/>
      <c r="O94" s="231">
        <f t="shared" si="8"/>
        <v>0</v>
      </c>
      <c r="P94" s="185"/>
    </row>
    <row r="95" spans="1:16" hidden="1" x14ac:dyDescent="0.25">
      <c r="A95" s="178">
        <v>2223</v>
      </c>
      <c r="B95" s="223" t="s">
        <v>329</v>
      </c>
      <c r="C95" s="359">
        <f t="shared" si="4"/>
        <v>0</v>
      </c>
      <c r="D95" s="229">
        <v>0</v>
      </c>
      <c r="E95" s="337"/>
      <c r="F95" s="544">
        <f t="shared" si="5"/>
        <v>0</v>
      </c>
      <c r="G95" s="229"/>
      <c r="H95" s="230"/>
      <c r="I95" s="231">
        <f t="shared" si="6"/>
        <v>0</v>
      </c>
      <c r="J95" s="229">
        <v>0</v>
      </c>
      <c r="K95" s="230"/>
      <c r="L95" s="231">
        <f t="shared" si="7"/>
        <v>0</v>
      </c>
      <c r="M95" s="338"/>
      <c r="N95" s="337"/>
      <c r="O95" s="231">
        <f t="shared" si="8"/>
        <v>0</v>
      </c>
      <c r="P95" s="185"/>
    </row>
    <row r="96" spans="1:16" ht="48" hidden="1" x14ac:dyDescent="0.25">
      <c r="A96" s="178">
        <v>2224</v>
      </c>
      <c r="B96" s="223" t="s">
        <v>330</v>
      </c>
      <c r="C96" s="359">
        <f t="shared" si="4"/>
        <v>0</v>
      </c>
      <c r="D96" s="229">
        <v>0</v>
      </c>
      <c r="E96" s="337"/>
      <c r="F96" s="544">
        <f t="shared" si="5"/>
        <v>0</v>
      </c>
      <c r="G96" s="229"/>
      <c r="H96" s="230"/>
      <c r="I96" s="231">
        <f t="shared" si="6"/>
        <v>0</v>
      </c>
      <c r="J96" s="229">
        <v>0</v>
      </c>
      <c r="K96" s="230"/>
      <c r="L96" s="231">
        <f t="shared" si="7"/>
        <v>0</v>
      </c>
      <c r="M96" s="338"/>
      <c r="N96" s="337"/>
      <c r="O96" s="231">
        <f t="shared" si="8"/>
        <v>0</v>
      </c>
      <c r="P96" s="185"/>
    </row>
    <row r="97" spans="1:16" ht="24" hidden="1" x14ac:dyDescent="0.25">
      <c r="A97" s="178">
        <v>2229</v>
      </c>
      <c r="B97" s="223" t="s">
        <v>331</v>
      </c>
      <c r="C97" s="359">
        <f t="shared" si="4"/>
        <v>0</v>
      </c>
      <c r="D97" s="229">
        <v>0</v>
      </c>
      <c r="E97" s="337"/>
      <c r="F97" s="544">
        <f t="shared" si="5"/>
        <v>0</v>
      </c>
      <c r="G97" s="229"/>
      <c r="H97" s="230"/>
      <c r="I97" s="231">
        <f t="shared" si="6"/>
        <v>0</v>
      </c>
      <c r="J97" s="229">
        <v>0</v>
      </c>
      <c r="K97" s="230"/>
      <c r="L97" s="231">
        <f t="shared" si="7"/>
        <v>0</v>
      </c>
      <c r="M97" s="338"/>
      <c r="N97" s="337"/>
      <c r="O97" s="231">
        <f t="shared" si="8"/>
        <v>0</v>
      </c>
      <c r="P97" s="185"/>
    </row>
    <row r="98" spans="1:16" ht="36" hidden="1" x14ac:dyDescent="0.25">
      <c r="A98" s="339">
        <v>2230</v>
      </c>
      <c r="B98" s="223" t="s">
        <v>332</v>
      </c>
      <c r="C98" s="359">
        <f t="shared" si="4"/>
        <v>0</v>
      </c>
      <c r="D98" s="340">
        <f>SUM(D99:D105)</f>
        <v>0</v>
      </c>
      <c r="E98" s="341">
        <f>SUM(E99:E105)</f>
        <v>0</v>
      </c>
      <c r="F98" s="544">
        <f t="shared" si="5"/>
        <v>0</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row>
    <row r="99" spans="1:16" ht="24" hidden="1" x14ac:dyDescent="0.25">
      <c r="A99" s="178">
        <v>2231</v>
      </c>
      <c r="B99" s="223" t="s">
        <v>333</v>
      </c>
      <c r="C99" s="359">
        <f t="shared" si="4"/>
        <v>0</v>
      </c>
      <c r="D99" s="229">
        <v>0</v>
      </c>
      <c r="E99" s="337"/>
      <c r="F99" s="544">
        <f t="shared" si="5"/>
        <v>0</v>
      </c>
      <c r="G99" s="229"/>
      <c r="H99" s="230"/>
      <c r="I99" s="231">
        <f t="shared" si="6"/>
        <v>0</v>
      </c>
      <c r="J99" s="229">
        <v>0</v>
      </c>
      <c r="K99" s="230"/>
      <c r="L99" s="231">
        <f t="shared" si="7"/>
        <v>0</v>
      </c>
      <c r="M99" s="338"/>
      <c r="N99" s="337"/>
      <c r="O99" s="231">
        <f t="shared" si="8"/>
        <v>0</v>
      </c>
      <c r="P99" s="185"/>
    </row>
    <row r="100" spans="1:16" ht="36" hidden="1" x14ac:dyDescent="0.25">
      <c r="A100" s="178">
        <v>2232</v>
      </c>
      <c r="B100" s="223" t="s">
        <v>334</v>
      </c>
      <c r="C100" s="359">
        <f t="shared" si="4"/>
        <v>0</v>
      </c>
      <c r="D100" s="229">
        <v>0</v>
      </c>
      <c r="E100" s="337"/>
      <c r="F100" s="544">
        <f t="shared" si="5"/>
        <v>0</v>
      </c>
      <c r="G100" s="229"/>
      <c r="H100" s="230"/>
      <c r="I100" s="231">
        <f t="shared" si="6"/>
        <v>0</v>
      </c>
      <c r="J100" s="229">
        <v>0</v>
      </c>
      <c r="K100" s="230"/>
      <c r="L100" s="231">
        <f t="shared" si="7"/>
        <v>0</v>
      </c>
      <c r="M100" s="338"/>
      <c r="N100" s="337"/>
      <c r="O100" s="231">
        <f t="shared" si="8"/>
        <v>0</v>
      </c>
      <c r="P100" s="185"/>
    </row>
    <row r="101" spans="1:16" ht="24" hidden="1" x14ac:dyDescent="0.25">
      <c r="A101" s="169">
        <v>2233</v>
      </c>
      <c r="B101" s="213" t="s">
        <v>335</v>
      </c>
      <c r="C101" s="359">
        <f t="shared" si="4"/>
        <v>0</v>
      </c>
      <c r="D101" s="219">
        <v>0</v>
      </c>
      <c r="E101" s="335"/>
      <c r="F101" s="543">
        <f t="shared" si="5"/>
        <v>0</v>
      </c>
      <c r="G101" s="219"/>
      <c r="H101" s="220"/>
      <c r="I101" s="221">
        <f t="shared" si="6"/>
        <v>0</v>
      </c>
      <c r="J101" s="219">
        <v>0</v>
      </c>
      <c r="K101" s="220"/>
      <c r="L101" s="221">
        <f t="shared" si="7"/>
        <v>0</v>
      </c>
      <c r="M101" s="336"/>
      <c r="N101" s="335"/>
      <c r="O101" s="221">
        <f t="shared" si="8"/>
        <v>0</v>
      </c>
      <c r="P101" s="176"/>
    </row>
    <row r="102" spans="1:16" ht="36" hidden="1" x14ac:dyDescent="0.25">
      <c r="A102" s="178">
        <v>2234</v>
      </c>
      <c r="B102" s="223" t="s">
        <v>336</v>
      </c>
      <c r="C102" s="359">
        <f t="shared" si="4"/>
        <v>0</v>
      </c>
      <c r="D102" s="229">
        <v>0</v>
      </c>
      <c r="E102" s="337"/>
      <c r="F102" s="544">
        <f t="shared" si="5"/>
        <v>0</v>
      </c>
      <c r="G102" s="229"/>
      <c r="H102" s="230"/>
      <c r="I102" s="231">
        <f t="shared" si="6"/>
        <v>0</v>
      </c>
      <c r="J102" s="229">
        <v>0</v>
      </c>
      <c r="K102" s="230"/>
      <c r="L102" s="231">
        <f t="shared" si="7"/>
        <v>0</v>
      </c>
      <c r="M102" s="338"/>
      <c r="N102" s="337"/>
      <c r="O102" s="231">
        <f t="shared" si="8"/>
        <v>0</v>
      </c>
      <c r="P102" s="185"/>
    </row>
    <row r="103" spans="1:16" ht="24" hidden="1" x14ac:dyDescent="0.25">
      <c r="A103" s="178">
        <v>2235</v>
      </c>
      <c r="B103" s="223" t="s">
        <v>337</v>
      </c>
      <c r="C103" s="359">
        <f t="shared" si="4"/>
        <v>0</v>
      </c>
      <c r="D103" s="229">
        <v>0</v>
      </c>
      <c r="E103" s="337"/>
      <c r="F103" s="544">
        <f t="shared" si="5"/>
        <v>0</v>
      </c>
      <c r="G103" s="229"/>
      <c r="H103" s="230"/>
      <c r="I103" s="231">
        <f t="shared" si="6"/>
        <v>0</v>
      </c>
      <c r="J103" s="229">
        <v>0</v>
      </c>
      <c r="K103" s="230"/>
      <c r="L103" s="231">
        <f t="shared" si="7"/>
        <v>0</v>
      </c>
      <c r="M103" s="338"/>
      <c r="N103" s="337"/>
      <c r="O103" s="231">
        <f t="shared" si="8"/>
        <v>0</v>
      </c>
      <c r="P103" s="185"/>
    </row>
    <row r="104" spans="1:16" hidden="1" x14ac:dyDescent="0.25">
      <c r="A104" s="178">
        <v>2236</v>
      </c>
      <c r="B104" s="223" t="s">
        <v>338</v>
      </c>
      <c r="C104" s="359">
        <f t="shared" si="4"/>
        <v>0</v>
      </c>
      <c r="D104" s="229">
        <v>0</v>
      </c>
      <c r="E104" s="337"/>
      <c r="F104" s="544">
        <f t="shared" si="5"/>
        <v>0</v>
      </c>
      <c r="G104" s="229"/>
      <c r="H104" s="230"/>
      <c r="I104" s="231">
        <f t="shared" si="6"/>
        <v>0</v>
      </c>
      <c r="J104" s="229">
        <v>0</v>
      </c>
      <c r="K104" s="230"/>
      <c r="L104" s="231">
        <f t="shared" si="7"/>
        <v>0</v>
      </c>
      <c r="M104" s="338"/>
      <c r="N104" s="337"/>
      <c r="O104" s="231">
        <f t="shared" si="8"/>
        <v>0</v>
      </c>
      <c r="P104" s="185"/>
    </row>
    <row r="105" spans="1:16" ht="24" hidden="1" x14ac:dyDescent="0.25">
      <c r="A105" s="178">
        <v>2239</v>
      </c>
      <c r="B105" s="223" t="s">
        <v>339</v>
      </c>
      <c r="C105" s="359">
        <f t="shared" si="4"/>
        <v>0</v>
      </c>
      <c r="D105" s="229">
        <v>0</v>
      </c>
      <c r="E105" s="337"/>
      <c r="F105" s="544">
        <f t="shared" si="5"/>
        <v>0</v>
      </c>
      <c r="G105" s="229"/>
      <c r="H105" s="230"/>
      <c r="I105" s="231">
        <f t="shared" si="6"/>
        <v>0</v>
      </c>
      <c r="J105" s="229">
        <v>0</v>
      </c>
      <c r="K105" s="230"/>
      <c r="L105" s="231">
        <f t="shared" si="7"/>
        <v>0</v>
      </c>
      <c r="M105" s="338"/>
      <c r="N105" s="337"/>
      <c r="O105" s="231">
        <f t="shared" si="8"/>
        <v>0</v>
      </c>
      <c r="P105" s="185"/>
    </row>
    <row r="106" spans="1:16" ht="36" hidden="1" x14ac:dyDescent="0.25">
      <c r="A106" s="339">
        <v>2240</v>
      </c>
      <c r="B106" s="223" t="s">
        <v>340</v>
      </c>
      <c r="C106" s="359">
        <f t="shared" si="4"/>
        <v>0</v>
      </c>
      <c r="D106" s="340">
        <f>SUM(D107:D114)</f>
        <v>0</v>
      </c>
      <c r="E106" s="341">
        <f>SUM(E107:E114)</f>
        <v>0</v>
      </c>
      <c r="F106" s="544">
        <f t="shared" si="5"/>
        <v>0</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row>
    <row r="107" spans="1:16" hidden="1" x14ac:dyDescent="0.25">
      <c r="A107" s="178">
        <v>2241</v>
      </c>
      <c r="B107" s="223" t="s">
        <v>341</v>
      </c>
      <c r="C107" s="359">
        <f t="shared" si="4"/>
        <v>0</v>
      </c>
      <c r="D107" s="229">
        <v>0</v>
      </c>
      <c r="E107" s="337"/>
      <c r="F107" s="544">
        <f t="shared" si="5"/>
        <v>0</v>
      </c>
      <c r="G107" s="229"/>
      <c r="H107" s="230"/>
      <c r="I107" s="231">
        <f t="shared" si="6"/>
        <v>0</v>
      </c>
      <c r="J107" s="229">
        <v>0</v>
      </c>
      <c r="K107" s="230"/>
      <c r="L107" s="231">
        <f t="shared" si="7"/>
        <v>0</v>
      </c>
      <c r="M107" s="338"/>
      <c r="N107" s="337"/>
      <c r="O107" s="231">
        <f t="shared" si="8"/>
        <v>0</v>
      </c>
      <c r="P107" s="185"/>
    </row>
    <row r="108" spans="1:16" ht="24" hidden="1" x14ac:dyDescent="0.25">
      <c r="A108" s="178">
        <v>2242</v>
      </c>
      <c r="B108" s="223" t="s">
        <v>342</v>
      </c>
      <c r="C108" s="359">
        <f t="shared" si="4"/>
        <v>0</v>
      </c>
      <c r="D108" s="229">
        <v>0</v>
      </c>
      <c r="E108" s="337"/>
      <c r="F108" s="544">
        <f t="shared" si="5"/>
        <v>0</v>
      </c>
      <c r="G108" s="229"/>
      <c r="H108" s="230"/>
      <c r="I108" s="231">
        <f t="shared" si="6"/>
        <v>0</v>
      </c>
      <c r="J108" s="229">
        <v>0</v>
      </c>
      <c r="K108" s="230"/>
      <c r="L108" s="231">
        <f t="shared" si="7"/>
        <v>0</v>
      </c>
      <c r="M108" s="338"/>
      <c r="N108" s="337"/>
      <c r="O108" s="231">
        <f t="shared" si="8"/>
        <v>0</v>
      </c>
      <c r="P108" s="185"/>
    </row>
    <row r="109" spans="1:16" ht="24" hidden="1" x14ac:dyDescent="0.25">
      <c r="A109" s="178">
        <v>2243</v>
      </c>
      <c r="B109" s="223" t="s">
        <v>343</v>
      </c>
      <c r="C109" s="359">
        <f t="shared" si="4"/>
        <v>0</v>
      </c>
      <c r="D109" s="229">
        <v>0</v>
      </c>
      <c r="E109" s="337"/>
      <c r="F109" s="544">
        <f t="shared" si="5"/>
        <v>0</v>
      </c>
      <c r="G109" s="229"/>
      <c r="H109" s="230"/>
      <c r="I109" s="231">
        <f t="shared" si="6"/>
        <v>0</v>
      </c>
      <c r="J109" s="229">
        <v>0</v>
      </c>
      <c r="K109" s="230"/>
      <c r="L109" s="231">
        <f t="shared" si="7"/>
        <v>0</v>
      </c>
      <c r="M109" s="338"/>
      <c r="N109" s="337"/>
      <c r="O109" s="231">
        <f t="shared" si="8"/>
        <v>0</v>
      </c>
      <c r="P109" s="185"/>
    </row>
    <row r="110" spans="1:16" hidden="1" x14ac:dyDescent="0.25">
      <c r="A110" s="178">
        <v>2244</v>
      </c>
      <c r="B110" s="223" t="s">
        <v>344</v>
      </c>
      <c r="C110" s="359">
        <f t="shared" si="4"/>
        <v>0</v>
      </c>
      <c r="D110" s="229">
        <v>0</v>
      </c>
      <c r="E110" s="337"/>
      <c r="F110" s="544">
        <f t="shared" si="5"/>
        <v>0</v>
      </c>
      <c r="G110" s="229"/>
      <c r="H110" s="230"/>
      <c r="I110" s="231">
        <f t="shared" si="6"/>
        <v>0</v>
      </c>
      <c r="J110" s="229">
        <v>0</v>
      </c>
      <c r="K110" s="230"/>
      <c r="L110" s="231">
        <f t="shared" si="7"/>
        <v>0</v>
      </c>
      <c r="M110" s="338"/>
      <c r="N110" s="337"/>
      <c r="O110" s="231">
        <f t="shared" si="8"/>
        <v>0</v>
      </c>
      <c r="P110" s="185"/>
    </row>
    <row r="111" spans="1:16" ht="24" hidden="1" x14ac:dyDescent="0.25">
      <c r="A111" s="178">
        <v>2246</v>
      </c>
      <c r="B111" s="223" t="s">
        <v>345</v>
      </c>
      <c r="C111" s="359">
        <f t="shared" si="4"/>
        <v>0</v>
      </c>
      <c r="D111" s="229">
        <v>0</v>
      </c>
      <c r="E111" s="337"/>
      <c r="F111" s="544">
        <f t="shared" si="5"/>
        <v>0</v>
      </c>
      <c r="G111" s="229"/>
      <c r="H111" s="230"/>
      <c r="I111" s="231">
        <f t="shared" si="6"/>
        <v>0</v>
      </c>
      <c r="J111" s="229">
        <v>0</v>
      </c>
      <c r="K111" s="230"/>
      <c r="L111" s="231">
        <f t="shared" si="7"/>
        <v>0</v>
      </c>
      <c r="M111" s="338"/>
      <c r="N111" s="337"/>
      <c r="O111" s="231">
        <f t="shared" si="8"/>
        <v>0</v>
      </c>
      <c r="P111" s="185"/>
    </row>
    <row r="112" spans="1:16" hidden="1" x14ac:dyDescent="0.25">
      <c r="A112" s="178">
        <v>2247</v>
      </c>
      <c r="B112" s="223" t="s">
        <v>346</v>
      </c>
      <c r="C112" s="359">
        <f t="shared" si="4"/>
        <v>0</v>
      </c>
      <c r="D112" s="229">
        <v>0</v>
      </c>
      <c r="E112" s="337"/>
      <c r="F112" s="544">
        <f t="shared" si="5"/>
        <v>0</v>
      </c>
      <c r="G112" s="229"/>
      <c r="H112" s="230"/>
      <c r="I112" s="231">
        <f t="shared" si="6"/>
        <v>0</v>
      </c>
      <c r="J112" s="229">
        <v>0</v>
      </c>
      <c r="K112" s="230"/>
      <c r="L112" s="231">
        <f t="shared" si="7"/>
        <v>0</v>
      </c>
      <c r="M112" s="338"/>
      <c r="N112" s="337"/>
      <c r="O112" s="231">
        <f t="shared" si="8"/>
        <v>0</v>
      </c>
      <c r="P112" s="185"/>
    </row>
    <row r="113" spans="1:16" ht="24" hidden="1" x14ac:dyDescent="0.25">
      <c r="A113" s="178">
        <v>2248</v>
      </c>
      <c r="B113" s="223" t="s">
        <v>347</v>
      </c>
      <c r="C113" s="359">
        <f t="shared" si="4"/>
        <v>0</v>
      </c>
      <c r="D113" s="229">
        <v>0</v>
      </c>
      <c r="E113" s="337"/>
      <c r="F113" s="544">
        <f t="shared" si="5"/>
        <v>0</v>
      </c>
      <c r="G113" s="229"/>
      <c r="H113" s="230"/>
      <c r="I113" s="231">
        <f t="shared" si="6"/>
        <v>0</v>
      </c>
      <c r="J113" s="229">
        <v>0</v>
      </c>
      <c r="K113" s="230"/>
      <c r="L113" s="231">
        <f t="shared" si="7"/>
        <v>0</v>
      </c>
      <c r="M113" s="338"/>
      <c r="N113" s="337"/>
      <c r="O113" s="231">
        <f t="shared" si="8"/>
        <v>0</v>
      </c>
      <c r="P113" s="185"/>
    </row>
    <row r="114" spans="1:16" ht="24" hidden="1" x14ac:dyDescent="0.25">
      <c r="A114" s="178">
        <v>2249</v>
      </c>
      <c r="B114" s="223" t="s">
        <v>348</v>
      </c>
      <c r="C114" s="359">
        <f t="shared" si="4"/>
        <v>0</v>
      </c>
      <c r="D114" s="229">
        <v>0</v>
      </c>
      <c r="E114" s="337"/>
      <c r="F114" s="544">
        <f t="shared" si="5"/>
        <v>0</v>
      </c>
      <c r="G114" s="229"/>
      <c r="H114" s="230"/>
      <c r="I114" s="231">
        <f t="shared" si="6"/>
        <v>0</v>
      </c>
      <c r="J114" s="229">
        <v>0</v>
      </c>
      <c r="K114" s="230"/>
      <c r="L114" s="231">
        <f t="shared" si="7"/>
        <v>0</v>
      </c>
      <c r="M114" s="338"/>
      <c r="N114" s="337"/>
      <c r="O114" s="231">
        <f t="shared" si="8"/>
        <v>0</v>
      </c>
      <c r="P114" s="185"/>
    </row>
    <row r="115" spans="1:16" hidden="1" x14ac:dyDescent="0.25">
      <c r="A115" s="339">
        <v>2250</v>
      </c>
      <c r="B115" s="223" t="s">
        <v>349</v>
      </c>
      <c r="C115" s="359">
        <f t="shared" si="4"/>
        <v>0</v>
      </c>
      <c r="D115" s="340">
        <f>SUM(D116:D118)</f>
        <v>0</v>
      </c>
      <c r="E115" s="341">
        <f>SUM(E116:E118)</f>
        <v>0</v>
      </c>
      <c r="F115" s="544">
        <f t="shared" si="5"/>
        <v>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row>
    <row r="116" spans="1:16" hidden="1" x14ac:dyDescent="0.25">
      <c r="A116" s="178">
        <v>2251</v>
      </c>
      <c r="B116" s="223" t="s">
        <v>350</v>
      </c>
      <c r="C116" s="359">
        <f t="shared" si="4"/>
        <v>0</v>
      </c>
      <c r="D116" s="229">
        <v>0</v>
      </c>
      <c r="E116" s="337"/>
      <c r="F116" s="544">
        <f t="shared" si="5"/>
        <v>0</v>
      </c>
      <c r="G116" s="229"/>
      <c r="H116" s="230"/>
      <c r="I116" s="231">
        <f t="shared" si="6"/>
        <v>0</v>
      </c>
      <c r="J116" s="229">
        <v>0</v>
      </c>
      <c r="K116" s="230"/>
      <c r="L116" s="231">
        <f t="shared" si="7"/>
        <v>0</v>
      </c>
      <c r="M116" s="338"/>
      <c r="N116" s="337"/>
      <c r="O116" s="231">
        <f t="shared" si="8"/>
        <v>0</v>
      </c>
      <c r="P116" s="185"/>
    </row>
    <row r="117" spans="1:16" ht="24" hidden="1" x14ac:dyDescent="0.25">
      <c r="A117" s="178">
        <v>2252</v>
      </c>
      <c r="B117" s="223" t="s">
        <v>351</v>
      </c>
      <c r="C117" s="359">
        <f t="shared" ref="C117:C181" si="9">F117+I117+L117+O117</f>
        <v>0</v>
      </c>
      <c r="D117" s="229">
        <v>0</v>
      </c>
      <c r="E117" s="337"/>
      <c r="F117" s="544">
        <f t="shared" si="5"/>
        <v>0</v>
      </c>
      <c r="G117" s="229"/>
      <c r="H117" s="230"/>
      <c r="I117" s="231">
        <f t="shared" si="6"/>
        <v>0</v>
      </c>
      <c r="J117" s="229">
        <v>0</v>
      </c>
      <c r="K117" s="230"/>
      <c r="L117" s="231">
        <f t="shared" si="7"/>
        <v>0</v>
      </c>
      <c r="M117" s="338"/>
      <c r="N117" s="337"/>
      <c r="O117" s="231">
        <f t="shared" si="8"/>
        <v>0</v>
      </c>
      <c r="P117" s="185"/>
    </row>
    <row r="118" spans="1:16" ht="24" hidden="1" x14ac:dyDescent="0.25">
      <c r="A118" s="178">
        <v>2259</v>
      </c>
      <c r="B118" s="223" t="s">
        <v>352</v>
      </c>
      <c r="C118" s="359">
        <f t="shared" si="9"/>
        <v>0</v>
      </c>
      <c r="D118" s="229">
        <v>0</v>
      </c>
      <c r="E118" s="337"/>
      <c r="F118" s="544">
        <f t="shared" ref="F118:F182" si="10">D118+E118</f>
        <v>0</v>
      </c>
      <c r="G118" s="229"/>
      <c r="H118" s="230"/>
      <c r="I118" s="231">
        <f t="shared" ref="I118:I182" si="11">G118+H118</f>
        <v>0</v>
      </c>
      <c r="J118" s="229">
        <v>0</v>
      </c>
      <c r="K118" s="230"/>
      <c r="L118" s="231">
        <f t="shared" ref="L118:L182" si="12">J118+K118</f>
        <v>0</v>
      </c>
      <c r="M118" s="338"/>
      <c r="N118" s="337"/>
      <c r="O118" s="231">
        <f t="shared" ref="O118:O182" si="13">M118+N118</f>
        <v>0</v>
      </c>
      <c r="P118" s="185"/>
    </row>
    <row r="119" spans="1:16" hidden="1" x14ac:dyDescent="0.25">
      <c r="A119" s="339">
        <v>2260</v>
      </c>
      <c r="B119" s="223" t="s">
        <v>353</v>
      </c>
      <c r="C119" s="359">
        <f t="shared" si="9"/>
        <v>0</v>
      </c>
      <c r="D119" s="340">
        <f>SUM(D120:D124)</f>
        <v>0</v>
      </c>
      <c r="E119" s="341">
        <f>SUM(E120:E124)</f>
        <v>0</v>
      </c>
      <c r="F119" s="544">
        <f t="shared" si="10"/>
        <v>0</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row>
    <row r="120" spans="1:16" hidden="1" x14ac:dyDescent="0.25">
      <c r="A120" s="178">
        <v>2261</v>
      </c>
      <c r="B120" s="223" t="s">
        <v>354</v>
      </c>
      <c r="C120" s="359">
        <f t="shared" si="9"/>
        <v>0</v>
      </c>
      <c r="D120" s="229">
        <v>0</v>
      </c>
      <c r="E120" s="337"/>
      <c r="F120" s="544">
        <f t="shared" si="10"/>
        <v>0</v>
      </c>
      <c r="G120" s="229"/>
      <c r="H120" s="230"/>
      <c r="I120" s="231">
        <f t="shared" si="11"/>
        <v>0</v>
      </c>
      <c r="J120" s="229">
        <v>0</v>
      </c>
      <c r="K120" s="230"/>
      <c r="L120" s="231">
        <f t="shared" si="12"/>
        <v>0</v>
      </c>
      <c r="M120" s="338"/>
      <c r="N120" s="337"/>
      <c r="O120" s="231">
        <f t="shared" si="13"/>
        <v>0</v>
      </c>
      <c r="P120" s="185"/>
    </row>
    <row r="121" spans="1:16" hidden="1" x14ac:dyDescent="0.25">
      <c r="A121" s="178">
        <v>2262</v>
      </c>
      <c r="B121" s="223" t="s">
        <v>355</v>
      </c>
      <c r="C121" s="359">
        <f t="shared" si="9"/>
        <v>0</v>
      </c>
      <c r="D121" s="229">
        <v>0</v>
      </c>
      <c r="E121" s="337"/>
      <c r="F121" s="544">
        <f t="shared" si="10"/>
        <v>0</v>
      </c>
      <c r="G121" s="229"/>
      <c r="H121" s="230"/>
      <c r="I121" s="231">
        <f t="shared" si="11"/>
        <v>0</v>
      </c>
      <c r="J121" s="229">
        <v>0</v>
      </c>
      <c r="K121" s="230"/>
      <c r="L121" s="231">
        <f t="shared" si="12"/>
        <v>0</v>
      </c>
      <c r="M121" s="338"/>
      <c r="N121" s="337"/>
      <c r="O121" s="231">
        <f t="shared" si="13"/>
        <v>0</v>
      </c>
      <c r="P121" s="185"/>
    </row>
    <row r="122" spans="1:16" hidden="1" x14ac:dyDescent="0.25">
      <c r="A122" s="178">
        <v>2263</v>
      </c>
      <c r="B122" s="223" t="s">
        <v>356</v>
      </c>
      <c r="C122" s="359">
        <f t="shared" si="9"/>
        <v>0</v>
      </c>
      <c r="D122" s="229">
        <v>0</v>
      </c>
      <c r="E122" s="337"/>
      <c r="F122" s="544">
        <f t="shared" si="10"/>
        <v>0</v>
      </c>
      <c r="G122" s="229"/>
      <c r="H122" s="230"/>
      <c r="I122" s="231">
        <f t="shared" si="11"/>
        <v>0</v>
      </c>
      <c r="J122" s="229">
        <v>0</v>
      </c>
      <c r="K122" s="230"/>
      <c r="L122" s="231">
        <f t="shared" si="12"/>
        <v>0</v>
      </c>
      <c r="M122" s="338"/>
      <c r="N122" s="337"/>
      <c r="O122" s="231">
        <f t="shared" si="13"/>
        <v>0</v>
      </c>
      <c r="P122" s="185"/>
    </row>
    <row r="123" spans="1:16" ht="24" hidden="1" x14ac:dyDescent="0.25">
      <c r="A123" s="178">
        <v>2264</v>
      </c>
      <c r="B123" s="223" t="s">
        <v>357</v>
      </c>
      <c r="C123" s="359">
        <f t="shared" si="9"/>
        <v>0</v>
      </c>
      <c r="D123" s="229">
        <v>0</v>
      </c>
      <c r="E123" s="337"/>
      <c r="F123" s="544">
        <f t="shared" si="10"/>
        <v>0</v>
      </c>
      <c r="G123" s="229"/>
      <c r="H123" s="230"/>
      <c r="I123" s="231">
        <f t="shared" si="11"/>
        <v>0</v>
      </c>
      <c r="J123" s="229">
        <v>0</v>
      </c>
      <c r="K123" s="230"/>
      <c r="L123" s="231">
        <f t="shared" si="12"/>
        <v>0</v>
      </c>
      <c r="M123" s="338"/>
      <c r="N123" s="337"/>
      <c r="O123" s="231">
        <f t="shared" si="13"/>
        <v>0</v>
      </c>
      <c r="P123" s="185"/>
    </row>
    <row r="124" spans="1:16" hidden="1" x14ac:dyDescent="0.25">
      <c r="A124" s="178">
        <v>2269</v>
      </c>
      <c r="B124" s="223" t="s">
        <v>358</v>
      </c>
      <c r="C124" s="359">
        <f t="shared" si="9"/>
        <v>0</v>
      </c>
      <c r="D124" s="229">
        <v>0</v>
      </c>
      <c r="E124" s="337"/>
      <c r="F124" s="544">
        <f t="shared" si="10"/>
        <v>0</v>
      </c>
      <c r="G124" s="229"/>
      <c r="H124" s="230"/>
      <c r="I124" s="231">
        <f t="shared" si="11"/>
        <v>0</v>
      </c>
      <c r="J124" s="229">
        <v>0</v>
      </c>
      <c r="K124" s="230"/>
      <c r="L124" s="231">
        <f t="shared" si="12"/>
        <v>0</v>
      </c>
      <c r="M124" s="338"/>
      <c r="N124" s="337"/>
      <c r="O124" s="231">
        <f t="shared" si="13"/>
        <v>0</v>
      </c>
      <c r="P124" s="185"/>
    </row>
    <row r="125" spans="1:16" x14ac:dyDescent="0.25">
      <c r="A125" s="339">
        <v>2270</v>
      </c>
      <c r="B125" s="223" t="s">
        <v>359</v>
      </c>
      <c r="C125" s="359">
        <f t="shared" si="9"/>
        <v>50428</v>
      </c>
      <c r="D125" s="340">
        <f>SUM(D126:D130)</f>
        <v>50066</v>
      </c>
      <c r="E125" s="881">
        <f>SUM(E126:E130)</f>
        <v>362</v>
      </c>
      <c r="F125" s="544">
        <f t="shared" si="10"/>
        <v>50428</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row>
    <row r="126" spans="1:16" hidden="1" x14ac:dyDescent="0.25">
      <c r="A126" s="178">
        <v>2272</v>
      </c>
      <c r="B126" s="117" t="s">
        <v>360</v>
      </c>
      <c r="C126" s="359">
        <f t="shared" si="9"/>
        <v>0</v>
      </c>
      <c r="D126" s="229">
        <v>0</v>
      </c>
      <c r="E126" s="337"/>
      <c r="F126" s="544">
        <f t="shared" si="10"/>
        <v>0</v>
      </c>
      <c r="G126" s="229"/>
      <c r="H126" s="230"/>
      <c r="I126" s="231">
        <f t="shared" si="11"/>
        <v>0</v>
      </c>
      <c r="J126" s="229">
        <v>0</v>
      </c>
      <c r="K126" s="230"/>
      <c r="L126" s="231">
        <f t="shared" si="12"/>
        <v>0</v>
      </c>
      <c r="M126" s="338"/>
      <c r="N126" s="337"/>
      <c r="O126" s="231">
        <f t="shared" si="13"/>
        <v>0</v>
      </c>
      <c r="P126" s="185"/>
    </row>
    <row r="127" spans="1:16" ht="24" hidden="1" x14ac:dyDescent="0.25">
      <c r="A127" s="178">
        <v>2275</v>
      </c>
      <c r="B127" s="223" t="s">
        <v>361</v>
      </c>
      <c r="C127" s="359">
        <f t="shared" si="9"/>
        <v>0</v>
      </c>
      <c r="D127" s="229">
        <v>0</v>
      </c>
      <c r="E127" s="337"/>
      <c r="F127" s="544">
        <f t="shared" si="10"/>
        <v>0</v>
      </c>
      <c r="G127" s="229"/>
      <c r="H127" s="230"/>
      <c r="I127" s="231">
        <f t="shared" si="11"/>
        <v>0</v>
      </c>
      <c r="J127" s="229">
        <v>0</v>
      </c>
      <c r="K127" s="230"/>
      <c r="L127" s="231">
        <f t="shared" si="12"/>
        <v>0</v>
      </c>
      <c r="M127" s="338"/>
      <c r="N127" s="337"/>
      <c r="O127" s="231">
        <f t="shared" si="13"/>
        <v>0</v>
      </c>
      <c r="P127" s="185"/>
    </row>
    <row r="128" spans="1:16" ht="36" hidden="1" x14ac:dyDescent="0.25">
      <c r="A128" s="178">
        <v>2276</v>
      </c>
      <c r="B128" s="223" t="s">
        <v>362</v>
      </c>
      <c r="C128" s="359">
        <f t="shared" si="9"/>
        <v>0</v>
      </c>
      <c r="D128" s="229">
        <v>0</v>
      </c>
      <c r="E128" s="337"/>
      <c r="F128" s="544">
        <f t="shared" si="10"/>
        <v>0</v>
      </c>
      <c r="G128" s="229"/>
      <c r="H128" s="230"/>
      <c r="I128" s="231">
        <f t="shared" si="11"/>
        <v>0</v>
      </c>
      <c r="J128" s="229">
        <v>0</v>
      </c>
      <c r="K128" s="230"/>
      <c r="L128" s="231">
        <f t="shared" si="12"/>
        <v>0</v>
      </c>
      <c r="M128" s="338"/>
      <c r="N128" s="337"/>
      <c r="O128" s="231">
        <f t="shared" si="13"/>
        <v>0</v>
      </c>
      <c r="P128" s="185"/>
    </row>
    <row r="129" spans="1:16" ht="24" hidden="1" x14ac:dyDescent="0.25">
      <c r="A129" s="178">
        <v>2278</v>
      </c>
      <c r="B129" s="223" t="s">
        <v>363</v>
      </c>
      <c r="C129" s="359">
        <f t="shared" si="9"/>
        <v>0</v>
      </c>
      <c r="D129" s="229">
        <v>0</v>
      </c>
      <c r="E129" s="337"/>
      <c r="F129" s="544">
        <f t="shared" si="10"/>
        <v>0</v>
      </c>
      <c r="G129" s="229"/>
      <c r="H129" s="230"/>
      <c r="I129" s="231">
        <f t="shared" si="11"/>
        <v>0</v>
      </c>
      <c r="J129" s="229">
        <v>0</v>
      </c>
      <c r="K129" s="230"/>
      <c r="L129" s="231">
        <f t="shared" si="12"/>
        <v>0</v>
      </c>
      <c r="M129" s="338"/>
      <c r="N129" s="337"/>
      <c r="O129" s="231">
        <f t="shared" si="13"/>
        <v>0</v>
      </c>
      <c r="P129" s="185"/>
    </row>
    <row r="130" spans="1:16" ht="87" customHeight="1" x14ac:dyDescent="0.25">
      <c r="A130" s="178">
        <v>2279</v>
      </c>
      <c r="B130" s="223" t="s">
        <v>364</v>
      </c>
      <c r="C130" s="359">
        <f t="shared" si="9"/>
        <v>50428</v>
      </c>
      <c r="D130" s="229">
        <f>49400+666</f>
        <v>50066</v>
      </c>
      <c r="E130" s="882">
        <v>362</v>
      </c>
      <c r="F130" s="544">
        <f t="shared" si="10"/>
        <v>50428</v>
      </c>
      <c r="G130" s="229"/>
      <c r="H130" s="230"/>
      <c r="I130" s="231">
        <f t="shared" si="11"/>
        <v>0</v>
      </c>
      <c r="J130" s="229">
        <v>0</v>
      </c>
      <c r="K130" s="230"/>
      <c r="L130" s="231">
        <f t="shared" si="12"/>
        <v>0</v>
      </c>
      <c r="M130" s="338"/>
      <c r="N130" s="337"/>
      <c r="O130" s="231">
        <f t="shared" si="13"/>
        <v>0</v>
      </c>
      <c r="P130" s="185" t="s">
        <v>793</v>
      </c>
    </row>
    <row r="131" spans="1:16" ht="24" hidden="1" x14ac:dyDescent="0.25">
      <c r="A131" s="705">
        <v>2280</v>
      </c>
      <c r="B131" s="213" t="s">
        <v>365</v>
      </c>
      <c r="C131" s="359">
        <f t="shared" si="9"/>
        <v>0</v>
      </c>
      <c r="D131" s="350">
        <f>SUM(D132)</f>
        <v>0</v>
      </c>
      <c r="E131" s="351">
        <f t="shared" ref="E131:N131" si="14">SUM(E132)</f>
        <v>0</v>
      </c>
      <c r="F131" s="543">
        <f t="shared" si="10"/>
        <v>0</v>
      </c>
      <c r="G131" s="350">
        <f t="shared" ref="G131" si="15">SUM(G132)</f>
        <v>0</v>
      </c>
      <c r="H131" s="352">
        <f t="shared" si="14"/>
        <v>0</v>
      </c>
      <c r="I131" s="221">
        <f t="shared" si="11"/>
        <v>0</v>
      </c>
      <c r="J131" s="350">
        <f t="shared" ref="J131" si="16">SUM(J132)</f>
        <v>0</v>
      </c>
      <c r="K131" s="352">
        <f t="shared" si="14"/>
        <v>0</v>
      </c>
      <c r="L131" s="221">
        <f t="shared" si="12"/>
        <v>0</v>
      </c>
      <c r="M131" s="343">
        <f t="shared" si="14"/>
        <v>0</v>
      </c>
      <c r="N131" s="341">
        <f t="shared" si="14"/>
        <v>0</v>
      </c>
      <c r="O131" s="231">
        <f t="shared" si="13"/>
        <v>0</v>
      </c>
      <c r="P131" s="185"/>
    </row>
    <row r="132" spans="1:16" ht="24" hidden="1" x14ac:dyDescent="0.25">
      <c r="A132" s="178">
        <v>2283</v>
      </c>
      <c r="B132" s="223" t="s">
        <v>366</v>
      </c>
      <c r="C132" s="359">
        <f t="shared" si="9"/>
        <v>0</v>
      </c>
      <c r="D132" s="229">
        <v>0</v>
      </c>
      <c r="E132" s="337"/>
      <c r="F132" s="544">
        <f t="shared" si="10"/>
        <v>0</v>
      </c>
      <c r="G132" s="229"/>
      <c r="H132" s="230"/>
      <c r="I132" s="231">
        <f t="shared" si="11"/>
        <v>0</v>
      </c>
      <c r="J132" s="229">
        <v>0</v>
      </c>
      <c r="K132" s="230"/>
      <c r="L132" s="231">
        <f t="shared" si="12"/>
        <v>0</v>
      </c>
      <c r="M132" s="338"/>
      <c r="N132" s="337"/>
      <c r="O132" s="231">
        <f t="shared" si="13"/>
        <v>0</v>
      </c>
      <c r="P132" s="185"/>
    </row>
    <row r="133" spans="1:16" ht="36" x14ac:dyDescent="0.25">
      <c r="A133" s="198">
        <v>2300</v>
      </c>
      <c r="B133" s="323" t="s">
        <v>367</v>
      </c>
      <c r="C133" s="459">
        <f t="shared" si="9"/>
        <v>10582</v>
      </c>
      <c r="D133" s="209">
        <f>SUM(D134,D139,D143,D144,D147,D154,D162,D163,D166)</f>
        <v>10582</v>
      </c>
      <c r="E133" s="324">
        <f>SUM(E134,E139,E143,E144,E147,E154,E162,E163,E166)</f>
        <v>0</v>
      </c>
      <c r="F133" s="541">
        <f t="shared" si="10"/>
        <v>10582</v>
      </c>
      <c r="G133" s="209">
        <f>SUM(G134,G139,G143,G144,G147,G154,G162,G163,G166)</f>
        <v>0</v>
      </c>
      <c r="H133" s="210">
        <f>SUM(H134,H139,H143,H144,H147,H154,H162,H163,H166)</f>
        <v>0</v>
      </c>
      <c r="I133" s="211">
        <f t="shared" si="11"/>
        <v>0</v>
      </c>
      <c r="J133" s="209">
        <f>SUM(J134,J139,J143,J144,J147,J154,J162,J163,J166)</f>
        <v>0</v>
      </c>
      <c r="K133" s="210">
        <f>SUM(K134,K139,K143,K144,K147,K154,K162,K163,K166)</f>
        <v>0</v>
      </c>
      <c r="L133" s="211">
        <f t="shared" si="12"/>
        <v>0</v>
      </c>
      <c r="M133" s="348">
        <f>SUM(M134,M139,M143,M144,M147,M154,M162,M163,M166)</f>
        <v>0</v>
      </c>
      <c r="N133" s="324">
        <f>SUM(N134,N139,N143,N144,N147,N154,N162,N163,N166)</f>
        <v>0</v>
      </c>
      <c r="O133" s="211">
        <f t="shared" si="13"/>
        <v>0</v>
      </c>
      <c r="P133" s="208"/>
    </row>
    <row r="134" spans="1:16" ht="24" x14ac:dyDescent="0.25">
      <c r="A134" s="705">
        <v>2310</v>
      </c>
      <c r="B134" s="213" t="s">
        <v>368</v>
      </c>
      <c r="C134" s="466">
        <f t="shared" si="9"/>
        <v>8582</v>
      </c>
      <c r="D134" s="360">
        <f>SUM(D135:D138)</f>
        <v>8582</v>
      </c>
      <c r="E134" s="352">
        <f>SUM(E135:E138)</f>
        <v>0</v>
      </c>
      <c r="F134" s="543">
        <f t="shared" si="10"/>
        <v>8582</v>
      </c>
      <c r="G134" s="350">
        <f>SUM(G135:G138)</f>
        <v>0</v>
      </c>
      <c r="H134" s="352">
        <f>SUM(H135:H138)</f>
        <v>0</v>
      </c>
      <c r="I134" s="221">
        <f t="shared" si="11"/>
        <v>0</v>
      </c>
      <c r="J134" s="350">
        <f>SUM(J135:J138)</f>
        <v>0</v>
      </c>
      <c r="K134" s="352">
        <f>SUM(K135:K138)</f>
        <v>0</v>
      </c>
      <c r="L134" s="221">
        <f t="shared" si="12"/>
        <v>0</v>
      </c>
      <c r="M134" s="353">
        <f>SUM(M135:M138)</f>
        <v>0</v>
      </c>
      <c r="N134" s="351">
        <f>SUM(N135:N138)</f>
        <v>0</v>
      </c>
      <c r="O134" s="221">
        <f t="shared" si="13"/>
        <v>0</v>
      </c>
      <c r="P134" s="176"/>
    </row>
    <row r="135" spans="1:16" hidden="1" x14ac:dyDescent="0.25">
      <c r="A135" s="178">
        <v>2311</v>
      </c>
      <c r="B135" s="223" t="s">
        <v>369</v>
      </c>
      <c r="C135" s="359">
        <f t="shared" si="9"/>
        <v>0</v>
      </c>
      <c r="D135" s="229">
        <v>0</v>
      </c>
      <c r="E135" s="337"/>
      <c r="F135" s="544">
        <f t="shared" si="10"/>
        <v>0</v>
      </c>
      <c r="G135" s="229"/>
      <c r="H135" s="230"/>
      <c r="I135" s="231">
        <f t="shared" si="11"/>
        <v>0</v>
      </c>
      <c r="J135" s="229"/>
      <c r="K135" s="230"/>
      <c r="L135" s="231">
        <f t="shared" si="12"/>
        <v>0</v>
      </c>
      <c r="M135" s="338"/>
      <c r="N135" s="337"/>
      <c r="O135" s="231">
        <f t="shared" si="13"/>
        <v>0</v>
      </c>
      <c r="P135" s="185"/>
    </row>
    <row r="136" spans="1:16" x14ac:dyDescent="0.25">
      <c r="A136" s="178">
        <v>2312</v>
      </c>
      <c r="B136" s="223" t="s">
        <v>370</v>
      </c>
      <c r="C136" s="359">
        <f t="shared" si="9"/>
        <v>5000</v>
      </c>
      <c r="D136" s="229">
        <v>5000</v>
      </c>
      <c r="E136" s="337"/>
      <c r="F136" s="544">
        <f t="shared" si="10"/>
        <v>5000</v>
      </c>
      <c r="G136" s="229"/>
      <c r="H136" s="230"/>
      <c r="I136" s="231">
        <f t="shared" si="11"/>
        <v>0</v>
      </c>
      <c r="J136" s="229">
        <v>0</v>
      </c>
      <c r="K136" s="230"/>
      <c r="L136" s="231">
        <f t="shared" si="12"/>
        <v>0</v>
      </c>
      <c r="M136" s="338"/>
      <c r="N136" s="337"/>
      <c r="O136" s="231">
        <f t="shared" si="13"/>
        <v>0</v>
      </c>
      <c r="P136" s="185"/>
    </row>
    <row r="137" spans="1:16" hidden="1" x14ac:dyDescent="0.25">
      <c r="A137" s="178">
        <v>2313</v>
      </c>
      <c r="B137" s="223" t="s">
        <v>371</v>
      </c>
      <c r="C137" s="359">
        <f t="shared" si="9"/>
        <v>0</v>
      </c>
      <c r="D137" s="229">
        <v>0</v>
      </c>
      <c r="E137" s="337"/>
      <c r="F137" s="544">
        <f t="shared" si="10"/>
        <v>0</v>
      </c>
      <c r="G137" s="229"/>
      <c r="H137" s="230"/>
      <c r="I137" s="231">
        <f t="shared" si="11"/>
        <v>0</v>
      </c>
      <c r="J137" s="229">
        <v>0</v>
      </c>
      <c r="K137" s="230"/>
      <c r="L137" s="231">
        <f t="shared" si="12"/>
        <v>0</v>
      </c>
      <c r="M137" s="338"/>
      <c r="N137" s="337"/>
      <c r="O137" s="231">
        <f t="shared" si="13"/>
        <v>0</v>
      </c>
      <c r="P137" s="185"/>
    </row>
    <row r="138" spans="1:16" ht="36" x14ac:dyDescent="0.25">
      <c r="A138" s="178">
        <v>2314</v>
      </c>
      <c r="B138" s="223" t="s">
        <v>372</v>
      </c>
      <c r="C138" s="359">
        <f t="shared" si="9"/>
        <v>3582</v>
      </c>
      <c r="D138" s="229">
        <f>5000-752-666</f>
        <v>3582</v>
      </c>
      <c r="E138" s="337"/>
      <c r="F138" s="544">
        <f t="shared" si="10"/>
        <v>3582</v>
      </c>
      <c r="G138" s="229"/>
      <c r="H138" s="230"/>
      <c r="I138" s="231">
        <f t="shared" si="11"/>
        <v>0</v>
      </c>
      <c r="J138" s="229"/>
      <c r="K138" s="230"/>
      <c r="L138" s="231">
        <f t="shared" si="12"/>
        <v>0</v>
      </c>
      <c r="M138" s="338"/>
      <c r="N138" s="337"/>
      <c r="O138" s="231">
        <f t="shared" si="13"/>
        <v>0</v>
      </c>
      <c r="P138" s="185"/>
    </row>
    <row r="139" spans="1:16" hidden="1" x14ac:dyDescent="0.25">
      <c r="A139" s="339">
        <v>2320</v>
      </c>
      <c r="B139" s="223" t="s">
        <v>373</v>
      </c>
      <c r="C139" s="359">
        <f t="shared" si="9"/>
        <v>0</v>
      </c>
      <c r="D139" s="340">
        <f>SUM(D140:D142)</f>
        <v>0</v>
      </c>
      <c r="E139" s="341">
        <f>SUM(E140:E142)</f>
        <v>0</v>
      </c>
      <c r="F139" s="544">
        <f t="shared" si="10"/>
        <v>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row>
    <row r="140" spans="1:16" hidden="1" x14ac:dyDescent="0.25">
      <c r="A140" s="178">
        <v>2321</v>
      </c>
      <c r="B140" s="223" t="s">
        <v>374</v>
      </c>
      <c r="C140" s="359">
        <f t="shared" si="9"/>
        <v>0</v>
      </c>
      <c r="D140" s="229">
        <v>0</v>
      </c>
      <c r="E140" s="337"/>
      <c r="F140" s="544">
        <f t="shared" si="10"/>
        <v>0</v>
      </c>
      <c r="G140" s="229"/>
      <c r="H140" s="230"/>
      <c r="I140" s="231">
        <f t="shared" si="11"/>
        <v>0</v>
      </c>
      <c r="J140" s="229">
        <v>0</v>
      </c>
      <c r="K140" s="230"/>
      <c r="L140" s="231">
        <f t="shared" si="12"/>
        <v>0</v>
      </c>
      <c r="M140" s="338"/>
      <c r="N140" s="337"/>
      <c r="O140" s="231">
        <f t="shared" si="13"/>
        <v>0</v>
      </c>
      <c r="P140" s="185"/>
    </row>
    <row r="141" spans="1:16" hidden="1" x14ac:dyDescent="0.25">
      <c r="A141" s="178">
        <v>2322</v>
      </c>
      <c r="B141" s="223" t="s">
        <v>375</v>
      </c>
      <c r="C141" s="359">
        <f t="shared" si="9"/>
        <v>0</v>
      </c>
      <c r="D141" s="229">
        <v>0</v>
      </c>
      <c r="E141" s="337"/>
      <c r="F141" s="544">
        <f t="shared" si="10"/>
        <v>0</v>
      </c>
      <c r="G141" s="229"/>
      <c r="H141" s="230"/>
      <c r="I141" s="231">
        <f t="shared" si="11"/>
        <v>0</v>
      </c>
      <c r="J141" s="229">
        <v>0</v>
      </c>
      <c r="K141" s="230"/>
      <c r="L141" s="231">
        <f t="shared" si="12"/>
        <v>0</v>
      </c>
      <c r="M141" s="338"/>
      <c r="N141" s="337"/>
      <c r="O141" s="231">
        <f t="shared" si="13"/>
        <v>0</v>
      </c>
      <c r="P141" s="185"/>
    </row>
    <row r="142" spans="1:16" hidden="1" x14ac:dyDescent="0.25">
      <c r="A142" s="178">
        <v>2329</v>
      </c>
      <c r="B142" s="223" t="s">
        <v>376</v>
      </c>
      <c r="C142" s="359">
        <f t="shared" si="9"/>
        <v>0</v>
      </c>
      <c r="D142" s="229">
        <v>0</v>
      </c>
      <c r="E142" s="337"/>
      <c r="F142" s="544">
        <f t="shared" si="10"/>
        <v>0</v>
      </c>
      <c r="G142" s="229"/>
      <c r="H142" s="230"/>
      <c r="I142" s="231">
        <f t="shared" si="11"/>
        <v>0</v>
      </c>
      <c r="J142" s="229">
        <v>0</v>
      </c>
      <c r="K142" s="230"/>
      <c r="L142" s="231">
        <f t="shared" si="12"/>
        <v>0</v>
      </c>
      <c r="M142" s="338"/>
      <c r="N142" s="337"/>
      <c r="O142" s="231">
        <f t="shared" si="13"/>
        <v>0</v>
      </c>
      <c r="P142" s="185"/>
    </row>
    <row r="143" spans="1:16" hidden="1" x14ac:dyDescent="0.25">
      <c r="A143" s="339">
        <v>2330</v>
      </c>
      <c r="B143" s="223" t="s">
        <v>377</v>
      </c>
      <c r="C143" s="359">
        <f t="shared" si="9"/>
        <v>0</v>
      </c>
      <c r="D143" s="229">
        <v>0</v>
      </c>
      <c r="E143" s="337"/>
      <c r="F143" s="544">
        <f t="shared" si="10"/>
        <v>0</v>
      </c>
      <c r="G143" s="229"/>
      <c r="H143" s="230"/>
      <c r="I143" s="231">
        <f t="shared" si="11"/>
        <v>0</v>
      </c>
      <c r="J143" s="229">
        <v>0</v>
      </c>
      <c r="K143" s="230"/>
      <c r="L143" s="231">
        <f t="shared" si="12"/>
        <v>0</v>
      </c>
      <c r="M143" s="338"/>
      <c r="N143" s="337"/>
      <c r="O143" s="231">
        <f t="shared" si="13"/>
        <v>0</v>
      </c>
      <c r="P143" s="185"/>
    </row>
    <row r="144" spans="1:16" ht="48" hidden="1" x14ac:dyDescent="0.25">
      <c r="A144" s="339">
        <v>2340</v>
      </c>
      <c r="B144" s="223" t="s">
        <v>378</v>
      </c>
      <c r="C144" s="359">
        <f t="shared" si="9"/>
        <v>0</v>
      </c>
      <c r="D144" s="340">
        <f>SUM(D145:D146)</f>
        <v>0</v>
      </c>
      <c r="E144" s="341">
        <f>SUM(E145:E146)</f>
        <v>0</v>
      </c>
      <c r="F144" s="544">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row>
    <row r="145" spans="1:16" hidden="1" x14ac:dyDescent="0.25">
      <c r="A145" s="178">
        <v>2341</v>
      </c>
      <c r="B145" s="223" t="s">
        <v>379</v>
      </c>
      <c r="C145" s="359">
        <f t="shared" si="9"/>
        <v>0</v>
      </c>
      <c r="D145" s="229">
        <v>0</v>
      </c>
      <c r="E145" s="337"/>
      <c r="F145" s="544">
        <f t="shared" si="10"/>
        <v>0</v>
      </c>
      <c r="G145" s="229"/>
      <c r="H145" s="230"/>
      <c r="I145" s="231">
        <f t="shared" si="11"/>
        <v>0</v>
      </c>
      <c r="J145" s="229">
        <v>0</v>
      </c>
      <c r="K145" s="230"/>
      <c r="L145" s="231">
        <f t="shared" si="12"/>
        <v>0</v>
      </c>
      <c r="M145" s="338"/>
      <c r="N145" s="337"/>
      <c r="O145" s="231">
        <f t="shared" si="13"/>
        <v>0</v>
      </c>
      <c r="P145" s="185"/>
    </row>
    <row r="146" spans="1:16" ht="24" hidden="1" x14ac:dyDescent="0.25">
      <c r="A146" s="178">
        <v>2344</v>
      </c>
      <c r="B146" s="223" t="s">
        <v>380</v>
      </c>
      <c r="C146" s="359">
        <f t="shared" si="9"/>
        <v>0</v>
      </c>
      <c r="D146" s="229">
        <v>0</v>
      </c>
      <c r="E146" s="337"/>
      <c r="F146" s="544">
        <f t="shared" si="10"/>
        <v>0</v>
      </c>
      <c r="G146" s="229"/>
      <c r="H146" s="230"/>
      <c r="I146" s="231">
        <f t="shared" si="11"/>
        <v>0</v>
      </c>
      <c r="J146" s="229">
        <v>0</v>
      </c>
      <c r="K146" s="230"/>
      <c r="L146" s="231">
        <f t="shared" si="12"/>
        <v>0</v>
      </c>
      <c r="M146" s="338"/>
      <c r="N146" s="337"/>
      <c r="O146" s="231">
        <f t="shared" si="13"/>
        <v>0</v>
      </c>
      <c r="P146" s="185"/>
    </row>
    <row r="147" spans="1:16" ht="24" hidden="1" x14ac:dyDescent="0.25">
      <c r="A147" s="329">
        <v>2350</v>
      </c>
      <c r="B147" s="265" t="s">
        <v>381</v>
      </c>
      <c r="C147" s="359">
        <f t="shared" si="9"/>
        <v>0</v>
      </c>
      <c r="D147" s="330">
        <f>SUM(D148:D153)</f>
        <v>0</v>
      </c>
      <c r="E147" s="331">
        <f>SUM(E148:E153)</f>
        <v>0</v>
      </c>
      <c r="F147" s="542">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row>
    <row r="148" spans="1:16" hidden="1" x14ac:dyDescent="0.25">
      <c r="A148" s="169">
        <v>2351</v>
      </c>
      <c r="B148" s="213" t="s">
        <v>382</v>
      </c>
      <c r="C148" s="359">
        <f t="shared" si="9"/>
        <v>0</v>
      </c>
      <c r="D148" s="219">
        <v>0</v>
      </c>
      <c r="E148" s="335"/>
      <c r="F148" s="543">
        <f t="shared" si="10"/>
        <v>0</v>
      </c>
      <c r="G148" s="219"/>
      <c r="H148" s="220"/>
      <c r="I148" s="221">
        <f t="shared" si="11"/>
        <v>0</v>
      </c>
      <c r="J148" s="219">
        <v>0</v>
      </c>
      <c r="K148" s="220"/>
      <c r="L148" s="221">
        <f t="shared" si="12"/>
        <v>0</v>
      </c>
      <c r="M148" s="336"/>
      <c r="N148" s="335"/>
      <c r="O148" s="221">
        <f t="shared" si="13"/>
        <v>0</v>
      </c>
      <c r="P148" s="176"/>
    </row>
    <row r="149" spans="1:16" hidden="1" x14ac:dyDescent="0.25">
      <c r="A149" s="178">
        <v>2352</v>
      </c>
      <c r="B149" s="223" t="s">
        <v>383</v>
      </c>
      <c r="C149" s="359">
        <f t="shared" si="9"/>
        <v>0</v>
      </c>
      <c r="D149" s="229">
        <v>0</v>
      </c>
      <c r="E149" s="337"/>
      <c r="F149" s="544">
        <f t="shared" si="10"/>
        <v>0</v>
      </c>
      <c r="G149" s="229"/>
      <c r="H149" s="230"/>
      <c r="I149" s="231">
        <f t="shared" si="11"/>
        <v>0</v>
      </c>
      <c r="J149" s="229">
        <v>0</v>
      </c>
      <c r="K149" s="230"/>
      <c r="L149" s="231">
        <f t="shared" si="12"/>
        <v>0</v>
      </c>
      <c r="M149" s="338"/>
      <c r="N149" s="337"/>
      <c r="O149" s="231">
        <f t="shared" si="13"/>
        <v>0</v>
      </c>
      <c r="P149" s="185"/>
    </row>
    <row r="150" spans="1:16" ht="24" hidden="1" x14ac:dyDescent="0.25">
      <c r="A150" s="178">
        <v>2353</v>
      </c>
      <c r="B150" s="223" t="s">
        <v>384</v>
      </c>
      <c r="C150" s="359">
        <f t="shared" si="9"/>
        <v>0</v>
      </c>
      <c r="D150" s="229">
        <v>0</v>
      </c>
      <c r="E150" s="337"/>
      <c r="F150" s="544">
        <f t="shared" si="10"/>
        <v>0</v>
      </c>
      <c r="G150" s="229"/>
      <c r="H150" s="230"/>
      <c r="I150" s="231">
        <f t="shared" si="11"/>
        <v>0</v>
      </c>
      <c r="J150" s="229">
        <v>0</v>
      </c>
      <c r="K150" s="230"/>
      <c r="L150" s="231">
        <f t="shared" si="12"/>
        <v>0</v>
      </c>
      <c r="M150" s="338"/>
      <c r="N150" s="337"/>
      <c r="O150" s="231">
        <f t="shared" si="13"/>
        <v>0</v>
      </c>
      <c r="P150" s="185"/>
    </row>
    <row r="151" spans="1:16" ht="24" hidden="1" x14ac:dyDescent="0.25">
      <c r="A151" s="178">
        <v>2354</v>
      </c>
      <c r="B151" s="223" t="s">
        <v>385</v>
      </c>
      <c r="C151" s="359">
        <f t="shared" si="9"/>
        <v>0</v>
      </c>
      <c r="D151" s="229">
        <v>0</v>
      </c>
      <c r="E151" s="337"/>
      <c r="F151" s="544">
        <f t="shared" si="10"/>
        <v>0</v>
      </c>
      <c r="G151" s="229"/>
      <c r="H151" s="230"/>
      <c r="I151" s="231">
        <f t="shared" si="11"/>
        <v>0</v>
      </c>
      <c r="J151" s="229">
        <v>0</v>
      </c>
      <c r="K151" s="230"/>
      <c r="L151" s="231">
        <f t="shared" si="12"/>
        <v>0</v>
      </c>
      <c r="M151" s="338"/>
      <c r="N151" s="337"/>
      <c r="O151" s="231">
        <f t="shared" si="13"/>
        <v>0</v>
      </c>
      <c r="P151" s="185"/>
    </row>
    <row r="152" spans="1:16" ht="24" hidden="1" x14ac:dyDescent="0.25">
      <c r="A152" s="178">
        <v>2355</v>
      </c>
      <c r="B152" s="223" t="s">
        <v>386</v>
      </c>
      <c r="C152" s="359">
        <f t="shared" si="9"/>
        <v>0</v>
      </c>
      <c r="D152" s="229">
        <v>0</v>
      </c>
      <c r="E152" s="337"/>
      <c r="F152" s="544">
        <f t="shared" si="10"/>
        <v>0</v>
      </c>
      <c r="G152" s="229"/>
      <c r="H152" s="230"/>
      <c r="I152" s="231">
        <f t="shared" si="11"/>
        <v>0</v>
      </c>
      <c r="J152" s="229">
        <v>0</v>
      </c>
      <c r="K152" s="230"/>
      <c r="L152" s="231">
        <f t="shared" si="12"/>
        <v>0</v>
      </c>
      <c r="M152" s="338"/>
      <c r="N152" s="337"/>
      <c r="O152" s="231">
        <f t="shared" si="13"/>
        <v>0</v>
      </c>
      <c r="P152" s="185"/>
    </row>
    <row r="153" spans="1:16" ht="24" hidden="1" x14ac:dyDescent="0.25">
      <c r="A153" s="178">
        <v>2359</v>
      </c>
      <c r="B153" s="223" t="s">
        <v>387</v>
      </c>
      <c r="C153" s="359">
        <f t="shared" si="9"/>
        <v>0</v>
      </c>
      <c r="D153" s="229">
        <v>0</v>
      </c>
      <c r="E153" s="337"/>
      <c r="F153" s="544">
        <f t="shared" si="10"/>
        <v>0</v>
      </c>
      <c r="G153" s="229"/>
      <c r="H153" s="230"/>
      <c r="I153" s="231">
        <f t="shared" si="11"/>
        <v>0</v>
      </c>
      <c r="J153" s="229">
        <v>0</v>
      </c>
      <c r="K153" s="230"/>
      <c r="L153" s="231">
        <f t="shared" si="12"/>
        <v>0</v>
      </c>
      <c r="M153" s="338"/>
      <c r="N153" s="337"/>
      <c r="O153" s="231">
        <f t="shared" si="13"/>
        <v>0</v>
      </c>
      <c r="P153" s="185"/>
    </row>
    <row r="154" spans="1:16" ht="24" hidden="1" x14ac:dyDescent="0.25">
      <c r="A154" s="339">
        <v>2360</v>
      </c>
      <c r="B154" s="223" t="s">
        <v>388</v>
      </c>
      <c r="C154" s="359">
        <f t="shared" si="9"/>
        <v>0</v>
      </c>
      <c r="D154" s="340">
        <f>SUM(D155:D161)</f>
        <v>0</v>
      </c>
      <c r="E154" s="341">
        <f>SUM(E155:E161)</f>
        <v>0</v>
      </c>
      <c r="F154" s="544">
        <f t="shared" si="10"/>
        <v>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row>
    <row r="155" spans="1:16" hidden="1" x14ac:dyDescent="0.25">
      <c r="A155" s="177">
        <v>2361</v>
      </c>
      <c r="B155" s="223" t="s">
        <v>389</v>
      </c>
      <c r="C155" s="359">
        <f t="shared" si="9"/>
        <v>0</v>
      </c>
      <c r="D155" s="229">
        <v>0</v>
      </c>
      <c r="E155" s="337"/>
      <c r="F155" s="544">
        <f t="shared" si="10"/>
        <v>0</v>
      </c>
      <c r="G155" s="229"/>
      <c r="H155" s="230"/>
      <c r="I155" s="231">
        <f t="shared" si="11"/>
        <v>0</v>
      </c>
      <c r="J155" s="229">
        <v>0</v>
      </c>
      <c r="K155" s="230"/>
      <c r="L155" s="231">
        <f t="shared" si="12"/>
        <v>0</v>
      </c>
      <c r="M155" s="338"/>
      <c r="N155" s="337"/>
      <c r="O155" s="231">
        <f t="shared" si="13"/>
        <v>0</v>
      </c>
      <c r="P155" s="185"/>
    </row>
    <row r="156" spans="1:16" ht="24" hidden="1" x14ac:dyDescent="0.25">
      <c r="A156" s="177">
        <v>2362</v>
      </c>
      <c r="B156" s="223" t="s">
        <v>390</v>
      </c>
      <c r="C156" s="359">
        <f t="shared" si="9"/>
        <v>0</v>
      </c>
      <c r="D156" s="229">
        <v>0</v>
      </c>
      <c r="E156" s="337"/>
      <c r="F156" s="544">
        <f t="shared" si="10"/>
        <v>0</v>
      </c>
      <c r="G156" s="229"/>
      <c r="H156" s="230"/>
      <c r="I156" s="231">
        <f t="shared" si="11"/>
        <v>0</v>
      </c>
      <c r="J156" s="229">
        <v>0</v>
      </c>
      <c r="K156" s="230"/>
      <c r="L156" s="231">
        <f t="shared" si="12"/>
        <v>0</v>
      </c>
      <c r="M156" s="338"/>
      <c r="N156" s="337"/>
      <c r="O156" s="231">
        <f t="shared" si="13"/>
        <v>0</v>
      </c>
      <c r="P156" s="185"/>
    </row>
    <row r="157" spans="1:16" hidden="1" x14ac:dyDescent="0.25">
      <c r="A157" s="177">
        <v>2363</v>
      </c>
      <c r="B157" s="223" t="s">
        <v>391</v>
      </c>
      <c r="C157" s="359">
        <f t="shared" si="9"/>
        <v>0</v>
      </c>
      <c r="D157" s="229">
        <v>0</v>
      </c>
      <c r="E157" s="337"/>
      <c r="F157" s="544">
        <f t="shared" si="10"/>
        <v>0</v>
      </c>
      <c r="G157" s="229"/>
      <c r="H157" s="230"/>
      <c r="I157" s="231">
        <f t="shared" si="11"/>
        <v>0</v>
      </c>
      <c r="J157" s="229">
        <v>0</v>
      </c>
      <c r="K157" s="230"/>
      <c r="L157" s="231">
        <f t="shared" si="12"/>
        <v>0</v>
      </c>
      <c r="M157" s="338"/>
      <c r="N157" s="337"/>
      <c r="O157" s="231">
        <f t="shared" si="13"/>
        <v>0</v>
      </c>
      <c r="P157" s="185"/>
    </row>
    <row r="158" spans="1:16" hidden="1" x14ac:dyDescent="0.25">
      <c r="A158" s="177">
        <v>2364</v>
      </c>
      <c r="B158" s="223" t="s">
        <v>392</v>
      </c>
      <c r="C158" s="359">
        <f t="shared" si="9"/>
        <v>0</v>
      </c>
      <c r="D158" s="229">
        <v>0</v>
      </c>
      <c r="E158" s="337"/>
      <c r="F158" s="544">
        <f t="shared" si="10"/>
        <v>0</v>
      </c>
      <c r="G158" s="229"/>
      <c r="H158" s="230"/>
      <c r="I158" s="231">
        <f t="shared" si="11"/>
        <v>0</v>
      </c>
      <c r="J158" s="229">
        <v>0</v>
      </c>
      <c r="K158" s="230"/>
      <c r="L158" s="231">
        <f t="shared" si="12"/>
        <v>0</v>
      </c>
      <c r="M158" s="338"/>
      <c r="N158" s="337"/>
      <c r="O158" s="231">
        <f t="shared" si="13"/>
        <v>0</v>
      </c>
      <c r="P158" s="185"/>
    </row>
    <row r="159" spans="1:16" hidden="1" x14ac:dyDescent="0.25">
      <c r="A159" s="177">
        <v>2365</v>
      </c>
      <c r="B159" s="223" t="s">
        <v>393</v>
      </c>
      <c r="C159" s="359">
        <f t="shared" si="9"/>
        <v>0</v>
      </c>
      <c r="D159" s="229">
        <v>0</v>
      </c>
      <c r="E159" s="337"/>
      <c r="F159" s="544">
        <f t="shared" si="10"/>
        <v>0</v>
      </c>
      <c r="G159" s="229"/>
      <c r="H159" s="230"/>
      <c r="I159" s="231">
        <f t="shared" si="11"/>
        <v>0</v>
      </c>
      <c r="J159" s="229">
        <v>0</v>
      </c>
      <c r="K159" s="230"/>
      <c r="L159" s="231">
        <f t="shared" si="12"/>
        <v>0</v>
      </c>
      <c r="M159" s="338"/>
      <c r="N159" s="337"/>
      <c r="O159" s="231">
        <f t="shared" si="13"/>
        <v>0</v>
      </c>
      <c r="P159" s="185"/>
    </row>
    <row r="160" spans="1:16" ht="36" hidden="1" x14ac:dyDescent="0.25">
      <c r="A160" s="177">
        <v>2366</v>
      </c>
      <c r="B160" s="223" t="s">
        <v>394</v>
      </c>
      <c r="C160" s="359">
        <f t="shared" si="9"/>
        <v>0</v>
      </c>
      <c r="D160" s="229">
        <v>0</v>
      </c>
      <c r="E160" s="337"/>
      <c r="F160" s="544">
        <f t="shared" si="10"/>
        <v>0</v>
      </c>
      <c r="G160" s="229"/>
      <c r="H160" s="230"/>
      <c r="I160" s="231">
        <f t="shared" si="11"/>
        <v>0</v>
      </c>
      <c r="J160" s="229">
        <v>0</v>
      </c>
      <c r="K160" s="230"/>
      <c r="L160" s="231">
        <f t="shared" si="12"/>
        <v>0</v>
      </c>
      <c r="M160" s="338"/>
      <c r="N160" s="337"/>
      <c r="O160" s="231">
        <f t="shared" si="13"/>
        <v>0</v>
      </c>
      <c r="P160" s="185"/>
    </row>
    <row r="161" spans="1:16" ht="48" hidden="1" x14ac:dyDescent="0.25">
      <c r="A161" s="177">
        <v>2369</v>
      </c>
      <c r="B161" s="223" t="s">
        <v>395</v>
      </c>
      <c r="C161" s="359">
        <f t="shared" si="9"/>
        <v>0</v>
      </c>
      <c r="D161" s="229">
        <v>0</v>
      </c>
      <c r="E161" s="337"/>
      <c r="F161" s="544">
        <f t="shared" si="10"/>
        <v>0</v>
      </c>
      <c r="G161" s="229"/>
      <c r="H161" s="230"/>
      <c r="I161" s="231">
        <f t="shared" si="11"/>
        <v>0</v>
      </c>
      <c r="J161" s="229">
        <v>0</v>
      </c>
      <c r="K161" s="230"/>
      <c r="L161" s="231">
        <f t="shared" si="12"/>
        <v>0</v>
      </c>
      <c r="M161" s="338"/>
      <c r="N161" s="337"/>
      <c r="O161" s="231">
        <f t="shared" si="13"/>
        <v>0</v>
      </c>
      <c r="P161" s="185"/>
    </row>
    <row r="162" spans="1:16" hidden="1" x14ac:dyDescent="0.25">
      <c r="A162" s="329">
        <v>2370</v>
      </c>
      <c r="B162" s="265" t="s">
        <v>396</v>
      </c>
      <c r="C162" s="359">
        <f t="shared" si="9"/>
        <v>0</v>
      </c>
      <c r="D162" s="344">
        <v>0</v>
      </c>
      <c r="E162" s="345"/>
      <c r="F162" s="542">
        <f t="shared" si="10"/>
        <v>0</v>
      </c>
      <c r="G162" s="344"/>
      <c r="H162" s="346"/>
      <c r="I162" s="332">
        <f t="shared" si="11"/>
        <v>0</v>
      </c>
      <c r="J162" s="344">
        <v>0</v>
      </c>
      <c r="K162" s="346"/>
      <c r="L162" s="332">
        <f t="shared" si="12"/>
        <v>0</v>
      </c>
      <c r="M162" s="347"/>
      <c r="N162" s="345"/>
      <c r="O162" s="332">
        <f t="shared" si="13"/>
        <v>0</v>
      </c>
      <c r="P162" s="274"/>
    </row>
    <row r="163" spans="1:16" hidden="1" x14ac:dyDescent="0.25">
      <c r="A163" s="329">
        <v>2380</v>
      </c>
      <c r="B163" s="265" t="s">
        <v>397</v>
      </c>
      <c r="C163" s="359">
        <f t="shared" si="9"/>
        <v>0</v>
      </c>
      <c r="D163" s="330">
        <f>SUM(D164:D165)</f>
        <v>0</v>
      </c>
      <c r="E163" s="331">
        <f>SUM(E164:E165)</f>
        <v>0</v>
      </c>
      <c r="F163" s="542">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row>
    <row r="164" spans="1:16" hidden="1" x14ac:dyDescent="0.25">
      <c r="A164" s="168">
        <v>2381</v>
      </c>
      <c r="B164" s="213" t="s">
        <v>398</v>
      </c>
      <c r="C164" s="359">
        <f t="shared" si="9"/>
        <v>0</v>
      </c>
      <c r="D164" s="219">
        <v>0</v>
      </c>
      <c r="E164" s="335"/>
      <c r="F164" s="543">
        <f t="shared" si="10"/>
        <v>0</v>
      </c>
      <c r="G164" s="219"/>
      <c r="H164" s="220"/>
      <c r="I164" s="221">
        <f t="shared" si="11"/>
        <v>0</v>
      </c>
      <c r="J164" s="219">
        <v>0</v>
      </c>
      <c r="K164" s="220"/>
      <c r="L164" s="221">
        <f t="shared" si="12"/>
        <v>0</v>
      </c>
      <c r="M164" s="336"/>
      <c r="N164" s="335"/>
      <c r="O164" s="221">
        <f t="shared" si="13"/>
        <v>0</v>
      </c>
      <c r="P164" s="176"/>
    </row>
    <row r="165" spans="1:16" ht="24" hidden="1" x14ac:dyDescent="0.25">
      <c r="A165" s="177">
        <v>2389</v>
      </c>
      <c r="B165" s="223" t="s">
        <v>399</v>
      </c>
      <c r="C165" s="359">
        <f t="shared" si="9"/>
        <v>0</v>
      </c>
      <c r="D165" s="229">
        <v>0</v>
      </c>
      <c r="E165" s="337"/>
      <c r="F165" s="544">
        <f t="shared" si="10"/>
        <v>0</v>
      </c>
      <c r="G165" s="229"/>
      <c r="H165" s="230"/>
      <c r="I165" s="231">
        <f t="shared" si="11"/>
        <v>0</v>
      </c>
      <c r="J165" s="229">
        <v>0</v>
      </c>
      <c r="K165" s="230"/>
      <c r="L165" s="231">
        <f t="shared" si="12"/>
        <v>0</v>
      </c>
      <c r="M165" s="338"/>
      <c r="N165" s="337"/>
      <c r="O165" s="231">
        <f t="shared" si="13"/>
        <v>0</v>
      </c>
      <c r="P165" s="185"/>
    </row>
    <row r="166" spans="1:16" x14ac:dyDescent="0.25">
      <c r="A166" s="329">
        <v>2390</v>
      </c>
      <c r="B166" s="265" t="s">
        <v>400</v>
      </c>
      <c r="C166" s="359">
        <f t="shared" si="9"/>
        <v>2000</v>
      </c>
      <c r="D166" s="344">
        <v>2000</v>
      </c>
      <c r="E166" s="345"/>
      <c r="F166" s="542">
        <f t="shared" si="10"/>
        <v>2000</v>
      </c>
      <c r="G166" s="344"/>
      <c r="H166" s="346"/>
      <c r="I166" s="332">
        <f t="shared" si="11"/>
        <v>0</v>
      </c>
      <c r="J166" s="344">
        <v>0</v>
      </c>
      <c r="K166" s="346"/>
      <c r="L166" s="332">
        <f t="shared" si="12"/>
        <v>0</v>
      </c>
      <c r="M166" s="347"/>
      <c r="N166" s="345"/>
      <c r="O166" s="332">
        <f t="shared" si="13"/>
        <v>0</v>
      </c>
      <c r="P166" s="274"/>
    </row>
    <row r="167" spans="1:16" hidden="1" x14ac:dyDescent="0.25">
      <c r="A167" s="198">
        <v>2400</v>
      </c>
      <c r="B167" s="323" t="s">
        <v>401</v>
      </c>
      <c r="C167" s="459">
        <f t="shared" si="9"/>
        <v>0</v>
      </c>
      <c r="D167" s="361">
        <v>0</v>
      </c>
      <c r="E167" s="362"/>
      <c r="F167" s="541">
        <f t="shared" si="10"/>
        <v>0</v>
      </c>
      <c r="G167" s="361"/>
      <c r="H167" s="363"/>
      <c r="I167" s="211">
        <f t="shared" si="11"/>
        <v>0</v>
      </c>
      <c r="J167" s="361">
        <v>0</v>
      </c>
      <c r="K167" s="363"/>
      <c r="L167" s="211">
        <f t="shared" si="12"/>
        <v>0</v>
      </c>
      <c r="M167" s="364"/>
      <c r="N167" s="362"/>
      <c r="O167" s="211">
        <f t="shared" si="13"/>
        <v>0</v>
      </c>
      <c r="P167" s="208"/>
    </row>
    <row r="168" spans="1:16" ht="24" hidden="1" x14ac:dyDescent="0.25">
      <c r="A168" s="198">
        <v>2500</v>
      </c>
      <c r="B168" s="323" t="s">
        <v>402</v>
      </c>
      <c r="C168" s="459">
        <f t="shared" si="9"/>
        <v>0</v>
      </c>
      <c r="D168" s="209">
        <f>SUM(D169,D174)</f>
        <v>0</v>
      </c>
      <c r="E168" s="324">
        <f>SUM(E169,E174)</f>
        <v>0</v>
      </c>
      <c r="F168" s="541">
        <f t="shared" si="10"/>
        <v>0</v>
      </c>
      <c r="G168" s="209">
        <f>SUM(G169,G174)</f>
        <v>0</v>
      </c>
      <c r="H168" s="210">
        <f t="shared" ref="H168" si="17">SUM(H169,H174)</f>
        <v>0</v>
      </c>
      <c r="I168" s="211">
        <f t="shared" si="11"/>
        <v>0</v>
      </c>
      <c r="J168" s="209">
        <f>SUM(J169,J174)</f>
        <v>0</v>
      </c>
      <c r="K168" s="210">
        <f t="shared" ref="K168" si="18">SUM(K169,K174)</f>
        <v>0</v>
      </c>
      <c r="L168" s="211">
        <f t="shared" si="12"/>
        <v>0</v>
      </c>
      <c r="M168" s="325">
        <f t="shared" ref="M168:N168" si="19">SUM(M169,M174)</f>
        <v>0</v>
      </c>
      <c r="N168" s="326">
        <f t="shared" si="19"/>
        <v>0</v>
      </c>
      <c r="O168" s="327">
        <f t="shared" si="13"/>
        <v>0</v>
      </c>
      <c r="P168" s="328"/>
    </row>
    <row r="169" spans="1:16" hidden="1" x14ac:dyDescent="0.25">
      <c r="A169" s="705">
        <v>2510</v>
      </c>
      <c r="B169" s="213" t="s">
        <v>403</v>
      </c>
      <c r="C169" s="466">
        <f t="shared" si="9"/>
        <v>0</v>
      </c>
      <c r="D169" s="350">
        <f>SUM(D170:D173)</f>
        <v>0</v>
      </c>
      <c r="E169" s="351">
        <f>SUM(E170:E173)</f>
        <v>0</v>
      </c>
      <c r="F169" s="543">
        <f t="shared" si="10"/>
        <v>0</v>
      </c>
      <c r="G169" s="350">
        <f>SUM(G170:G173)</f>
        <v>0</v>
      </c>
      <c r="H169" s="352">
        <f t="shared" ref="H169" si="20">SUM(H170:H173)</f>
        <v>0</v>
      </c>
      <c r="I169" s="221">
        <f t="shared" si="11"/>
        <v>0</v>
      </c>
      <c r="J169" s="350">
        <f>SUM(J170:J173)</f>
        <v>0</v>
      </c>
      <c r="K169" s="352">
        <f t="shared" ref="K169" si="21">SUM(K170:K173)</f>
        <v>0</v>
      </c>
      <c r="L169" s="221">
        <f t="shared" si="12"/>
        <v>0</v>
      </c>
      <c r="M169" s="365">
        <f t="shared" ref="M169:N169" si="22">SUM(M170:M173)</f>
        <v>0</v>
      </c>
      <c r="N169" s="366">
        <f t="shared" si="22"/>
        <v>0</v>
      </c>
      <c r="O169" s="242">
        <f t="shared" si="13"/>
        <v>0</v>
      </c>
      <c r="P169" s="244"/>
    </row>
    <row r="170" spans="1:16" ht="24" hidden="1" x14ac:dyDescent="0.25">
      <c r="A170" s="178">
        <v>2512</v>
      </c>
      <c r="B170" s="223" t="s">
        <v>404</v>
      </c>
      <c r="C170" s="359">
        <f t="shared" si="9"/>
        <v>0</v>
      </c>
      <c r="D170" s="229">
        <v>0</v>
      </c>
      <c r="E170" s="337"/>
      <c r="F170" s="544">
        <f t="shared" si="10"/>
        <v>0</v>
      </c>
      <c r="G170" s="229"/>
      <c r="H170" s="230"/>
      <c r="I170" s="231">
        <f t="shared" si="11"/>
        <v>0</v>
      </c>
      <c r="J170" s="229"/>
      <c r="K170" s="230"/>
      <c r="L170" s="231">
        <f t="shared" si="12"/>
        <v>0</v>
      </c>
      <c r="M170" s="338"/>
      <c r="N170" s="337"/>
      <c r="O170" s="231">
        <f t="shared" si="13"/>
        <v>0</v>
      </c>
      <c r="P170" s="185"/>
    </row>
    <row r="171" spans="1:16" ht="36" hidden="1" x14ac:dyDescent="0.25">
      <c r="A171" s="178">
        <v>2513</v>
      </c>
      <c r="B171" s="223" t="s">
        <v>405</v>
      </c>
      <c r="C171" s="359">
        <f t="shared" si="9"/>
        <v>0</v>
      </c>
      <c r="D171" s="229">
        <v>0</v>
      </c>
      <c r="E171" s="337"/>
      <c r="F171" s="544">
        <f t="shared" si="10"/>
        <v>0</v>
      </c>
      <c r="G171" s="229"/>
      <c r="H171" s="230"/>
      <c r="I171" s="231">
        <f t="shared" si="11"/>
        <v>0</v>
      </c>
      <c r="J171" s="229">
        <v>0</v>
      </c>
      <c r="K171" s="230"/>
      <c r="L171" s="231">
        <f t="shared" si="12"/>
        <v>0</v>
      </c>
      <c r="M171" s="338"/>
      <c r="N171" s="337"/>
      <c r="O171" s="231">
        <f t="shared" si="13"/>
        <v>0</v>
      </c>
      <c r="P171" s="185"/>
    </row>
    <row r="172" spans="1:16" ht="24" hidden="1" x14ac:dyDescent="0.25">
      <c r="A172" s="178">
        <v>2515</v>
      </c>
      <c r="B172" s="223" t="s">
        <v>406</v>
      </c>
      <c r="C172" s="359">
        <f t="shared" si="9"/>
        <v>0</v>
      </c>
      <c r="D172" s="229">
        <v>0</v>
      </c>
      <c r="E172" s="337"/>
      <c r="F172" s="544">
        <f t="shared" si="10"/>
        <v>0</v>
      </c>
      <c r="G172" s="229"/>
      <c r="H172" s="230"/>
      <c r="I172" s="231">
        <f t="shared" si="11"/>
        <v>0</v>
      </c>
      <c r="J172" s="229">
        <v>0</v>
      </c>
      <c r="K172" s="230"/>
      <c r="L172" s="231">
        <f t="shared" si="12"/>
        <v>0</v>
      </c>
      <c r="M172" s="338"/>
      <c r="N172" s="337"/>
      <c r="O172" s="231">
        <f t="shared" si="13"/>
        <v>0</v>
      </c>
      <c r="P172" s="185"/>
    </row>
    <row r="173" spans="1:16" ht="24" hidden="1" x14ac:dyDescent="0.25">
      <c r="A173" s="178">
        <v>2519</v>
      </c>
      <c r="B173" s="223" t="s">
        <v>407</v>
      </c>
      <c r="C173" s="359">
        <f t="shared" si="9"/>
        <v>0</v>
      </c>
      <c r="D173" s="229">
        <v>0</v>
      </c>
      <c r="E173" s="337"/>
      <c r="F173" s="544">
        <f t="shared" si="10"/>
        <v>0</v>
      </c>
      <c r="G173" s="229"/>
      <c r="H173" s="230"/>
      <c r="I173" s="231">
        <f t="shared" si="11"/>
        <v>0</v>
      </c>
      <c r="J173" s="229">
        <v>0</v>
      </c>
      <c r="K173" s="230"/>
      <c r="L173" s="231">
        <f t="shared" si="12"/>
        <v>0</v>
      </c>
      <c r="M173" s="338"/>
      <c r="N173" s="337"/>
      <c r="O173" s="231">
        <f t="shared" si="13"/>
        <v>0</v>
      </c>
      <c r="P173" s="185"/>
    </row>
    <row r="174" spans="1:16" ht="24" hidden="1" x14ac:dyDescent="0.25">
      <c r="A174" s="339">
        <v>2520</v>
      </c>
      <c r="B174" s="223" t="s">
        <v>408</v>
      </c>
      <c r="C174" s="359">
        <f t="shared" si="9"/>
        <v>0</v>
      </c>
      <c r="D174" s="229">
        <v>0</v>
      </c>
      <c r="E174" s="337"/>
      <c r="F174" s="544">
        <f t="shared" si="10"/>
        <v>0</v>
      </c>
      <c r="G174" s="229"/>
      <c r="H174" s="230"/>
      <c r="I174" s="231">
        <f t="shared" si="11"/>
        <v>0</v>
      </c>
      <c r="J174" s="229">
        <v>0</v>
      </c>
      <c r="K174" s="230"/>
      <c r="L174" s="231">
        <f t="shared" si="12"/>
        <v>0</v>
      </c>
      <c r="M174" s="338"/>
      <c r="N174" s="337"/>
      <c r="O174" s="231">
        <f t="shared" si="13"/>
        <v>0</v>
      </c>
      <c r="P174" s="185"/>
    </row>
    <row r="175" spans="1:16" s="367" customFormat="1" ht="48" hidden="1" x14ac:dyDescent="0.25">
      <c r="A175" s="140">
        <v>2800</v>
      </c>
      <c r="B175" s="213" t="s">
        <v>409</v>
      </c>
      <c r="C175" s="466">
        <f t="shared" si="9"/>
        <v>0</v>
      </c>
      <c r="D175" s="171">
        <v>0</v>
      </c>
      <c r="E175" s="172"/>
      <c r="F175" s="522">
        <f t="shared" si="10"/>
        <v>0</v>
      </c>
      <c r="G175" s="171"/>
      <c r="H175" s="174"/>
      <c r="I175" s="173">
        <f t="shared" si="11"/>
        <v>0</v>
      </c>
      <c r="J175" s="171">
        <v>0</v>
      </c>
      <c r="K175" s="174"/>
      <c r="L175" s="173">
        <f t="shared" si="12"/>
        <v>0</v>
      </c>
      <c r="M175" s="175"/>
      <c r="N175" s="172"/>
      <c r="O175" s="173">
        <f t="shared" si="13"/>
        <v>0</v>
      </c>
      <c r="P175" s="176"/>
    </row>
    <row r="176" spans="1:16" hidden="1" x14ac:dyDescent="0.25">
      <c r="A176" s="315">
        <v>3000</v>
      </c>
      <c r="B176" s="315" t="s">
        <v>410</v>
      </c>
      <c r="C176" s="465">
        <f t="shared" si="9"/>
        <v>0</v>
      </c>
      <c r="D176" s="317">
        <f>SUM(D177,D187)</f>
        <v>0</v>
      </c>
      <c r="E176" s="424">
        <f>SUM(E177,E187)</f>
        <v>0</v>
      </c>
      <c r="F176" s="540">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row>
    <row r="177" spans="1:16" ht="24" hidden="1" x14ac:dyDescent="0.25">
      <c r="A177" s="198">
        <v>3200</v>
      </c>
      <c r="B177" s="368" t="s">
        <v>411</v>
      </c>
      <c r="C177" s="459">
        <f t="shared" si="9"/>
        <v>0</v>
      </c>
      <c r="D177" s="209">
        <f>SUM(D178,D182)</f>
        <v>0</v>
      </c>
      <c r="E177" s="324">
        <f>SUM(E178,E182)</f>
        <v>0</v>
      </c>
      <c r="F177" s="541">
        <f t="shared" si="10"/>
        <v>0</v>
      </c>
      <c r="G177" s="209">
        <f>SUM(G178,G182)</f>
        <v>0</v>
      </c>
      <c r="H177" s="210">
        <f t="shared" ref="H177" si="23">SUM(H178,H182)</f>
        <v>0</v>
      </c>
      <c r="I177" s="211">
        <f t="shared" si="11"/>
        <v>0</v>
      </c>
      <c r="J177" s="209">
        <f>SUM(J178,J182)</f>
        <v>0</v>
      </c>
      <c r="K177" s="210">
        <f t="shared" ref="K177" si="24">SUM(K178,K182)</f>
        <v>0</v>
      </c>
      <c r="L177" s="211">
        <f t="shared" si="12"/>
        <v>0</v>
      </c>
      <c r="M177" s="325">
        <f t="shared" ref="M177:N177" si="25">SUM(M178,M182)</f>
        <v>0</v>
      </c>
      <c r="N177" s="326">
        <f t="shared" si="25"/>
        <v>0</v>
      </c>
      <c r="O177" s="327">
        <f t="shared" si="13"/>
        <v>0</v>
      </c>
      <c r="P177" s="328"/>
    </row>
    <row r="178" spans="1:16" ht="36" hidden="1" x14ac:dyDescent="0.25">
      <c r="A178" s="705">
        <v>3260</v>
      </c>
      <c r="B178" s="213" t="s">
        <v>412</v>
      </c>
      <c r="C178" s="466">
        <f t="shared" si="9"/>
        <v>0</v>
      </c>
      <c r="D178" s="350">
        <f>SUM(D179:D181)</f>
        <v>0</v>
      </c>
      <c r="E178" s="351">
        <f>SUM(E179:E181)</f>
        <v>0</v>
      </c>
      <c r="F178" s="543">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row>
    <row r="179" spans="1:16" ht="24" hidden="1" x14ac:dyDescent="0.25">
      <c r="A179" s="178">
        <v>3261</v>
      </c>
      <c r="B179" s="223" t="s">
        <v>413</v>
      </c>
      <c r="C179" s="359">
        <f t="shared" si="9"/>
        <v>0</v>
      </c>
      <c r="D179" s="229">
        <v>0</v>
      </c>
      <c r="E179" s="337"/>
      <c r="F179" s="544">
        <f t="shared" si="10"/>
        <v>0</v>
      </c>
      <c r="G179" s="229"/>
      <c r="H179" s="230"/>
      <c r="I179" s="231">
        <f t="shared" si="11"/>
        <v>0</v>
      </c>
      <c r="J179" s="229">
        <v>0</v>
      </c>
      <c r="K179" s="230"/>
      <c r="L179" s="231">
        <f t="shared" si="12"/>
        <v>0</v>
      </c>
      <c r="M179" s="338"/>
      <c r="N179" s="337"/>
      <c r="O179" s="231">
        <f t="shared" si="13"/>
        <v>0</v>
      </c>
      <c r="P179" s="185"/>
    </row>
    <row r="180" spans="1:16" ht="36" hidden="1" x14ac:dyDescent="0.25">
      <c r="A180" s="178">
        <v>3262</v>
      </c>
      <c r="B180" s="223" t="s">
        <v>414</v>
      </c>
      <c r="C180" s="359">
        <f t="shared" si="9"/>
        <v>0</v>
      </c>
      <c r="D180" s="229">
        <v>0</v>
      </c>
      <c r="E180" s="337"/>
      <c r="F180" s="544">
        <f t="shared" si="10"/>
        <v>0</v>
      </c>
      <c r="G180" s="229"/>
      <c r="H180" s="230"/>
      <c r="I180" s="231">
        <f t="shared" si="11"/>
        <v>0</v>
      </c>
      <c r="J180" s="229">
        <v>0</v>
      </c>
      <c r="K180" s="230"/>
      <c r="L180" s="231">
        <f t="shared" si="12"/>
        <v>0</v>
      </c>
      <c r="M180" s="338"/>
      <c r="N180" s="337"/>
      <c r="O180" s="231">
        <f t="shared" si="13"/>
        <v>0</v>
      </c>
      <c r="P180" s="185"/>
    </row>
    <row r="181" spans="1:16" ht="24" hidden="1" x14ac:dyDescent="0.25">
      <c r="A181" s="178">
        <v>3263</v>
      </c>
      <c r="B181" s="223" t="s">
        <v>415</v>
      </c>
      <c r="C181" s="359">
        <f t="shared" si="9"/>
        <v>0</v>
      </c>
      <c r="D181" s="229">
        <v>0</v>
      </c>
      <c r="E181" s="337"/>
      <c r="F181" s="544">
        <f t="shared" si="10"/>
        <v>0</v>
      </c>
      <c r="G181" s="229"/>
      <c r="H181" s="230"/>
      <c r="I181" s="231">
        <f t="shared" si="11"/>
        <v>0</v>
      </c>
      <c r="J181" s="229">
        <v>0</v>
      </c>
      <c r="K181" s="230"/>
      <c r="L181" s="231">
        <f t="shared" si="12"/>
        <v>0</v>
      </c>
      <c r="M181" s="338"/>
      <c r="N181" s="337"/>
      <c r="O181" s="231">
        <f t="shared" si="13"/>
        <v>0</v>
      </c>
      <c r="P181" s="185"/>
    </row>
    <row r="182" spans="1:16" ht="84" hidden="1" x14ac:dyDescent="0.25">
      <c r="A182" s="705">
        <v>3290</v>
      </c>
      <c r="B182" s="213" t="s">
        <v>416</v>
      </c>
      <c r="C182" s="359">
        <f t="shared" ref="C182:C258" si="26">F182+I182+L182+O182</f>
        <v>0</v>
      </c>
      <c r="D182" s="350">
        <f>SUM(D183:D186)</f>
        <v>0</v>
      </c>
      <c r="E182" s="351">
        <f>SUM(E183:E186)</f>
        <v>0</v>
      </c>
      <c r="F182" s="543">
        <f t="shared" si="10"/>
        <v>0</v>
      </c>
      <c r="G182" s="350">
        <f>SUM(G183:G186)</f>
        <v>0</v>
      </c>
      <c r="H182" s="352">
        <f t="shared" ref="H182" si="27">SUM(H183:H186)</f>
        <v>0</v>
      </c>
      <c r="I182" s="221">
        <f t="shared" si="11"/>
        <v>0</v>
      </c>
      <c r="J182" s="350">
        <f>SUM(J183:J186)</f>
        <v>0</v>
      </c>
      <c r="K182" s="352">
        <f t="shared" ref="K182" si="28">SUM(K183:K186)</f>
        <v>0</v>
      </c>
      <c r="L182" s="221">
        <f t="shared" si="12"/>
        <v>0</v>
      </c>
      <c r="M182" s="369">
        <f t="shared" ref="M182:N182" si="29">SUM(M183:M186)</f>
        <v>0</v>
      </c>
      <c r="N182" s="370">
        <f t="shared" si="29"/>
        <v>0</v>
      </c>
      <c r="O182" s="371">
        <f t="shared" si="13"/>
        <v>0</v>
      </c>
      <c r="P182" s="372"/>
    </row>
    <row r="183" spans="1:16" ht="72" hidden="1" x14ac:dyDescent="0.25">
      <c r="A183" s="178">
        <v>3291</v>
      </c>
      <c r="B183" s="223" t="s">
        <v>417</v>
      </c>
      <c r="C183" s="359">
        <f t="shared" si="26"/>
        <v>0</v>
      </c>
      <c r="D183" s="229">
        <v>0</v>
      </c>
      <c r="E183" s="337"/>
      <c r="F183" s="544">
        <f t="shared" ref="F183:F246" si="30">D183+E183</f>
        <v>0</v>
      </c>
      <c r="G183" s="229"/>
      <c r="H183" s="230"/>
      <c r="I183" s="231">
        <f t="shared" ref="I183:I246" si="31">G183+H183</f>
        <v>0</v>
      </c>
      <c r="J183" s="229">
        <v>0</v>
      </c>
      <c r="K183" s="230"/>
      <c r="L183" s="231">
        <f t="shared" ref="L183:L246" si="32">J183+K183</f>
        <v>0</v>
      </c>
      <c r="M183" s="338"/>
      <c r="N183" s="337"/>
      <c r="O183" s="231">
        <f t="shared" ref="O183:O246" si="33">M183+N183</f>
        <v>0</v>
      </c>
      <c r="P183" s="185"/>
    </row>
    <row r="184" spans="1:16" ht="72" hidden="1" x14ac:dyDescent="0.25">
      <c r="A184" s="178">
        <v>3292</v>
      </c>
      <c r="B184" s="223" t="s">
        <v>418</v>
      </c>
      <c r="C184" s="359">
        <f t="shared" si="26"/>
        <v>0</v>
      </c>
      <c r="D184" s="229">
        <v>0</v>
      </c>
      <c r="E184" s="337"/>
      <c r="F184" s="544">
        <f t="shared" si="30"/>
        <v>0</v>
      </c>
      <c r="G184" s="229"/>
      <c r="H184" s="230"/>
      <c r="I184" s="231">
        <f t="shared" si="31"/>
        <v>0</v>
      </c>
      <c r="J184" s="229">
        <v>0</v>
      </c>
      <c r="K184" s="230"/>
      <c r="L184" s="231">
        <f t="shared" si="32"/>
        <v>0</v>
      </c>
      <c r="M184" s="338"/>
      <c r="N184" s="337"/>
      <c r="O184" s="231">
        <f t="shared" si="33"/>
        <v>0</v>
      </c>
      <c r="P184" s="185"/>
    </row>
    <row r="185" spans="1:16" ht="72" hidden="1" x14ac:dyDescent="0.25">
      <c r="A185" s="178">
        <v>3293</v>
      </c>
      <c r="B185" s="223" t="s">
        <v>224</v>
      </c>
      <c r="C185" s="359">
        <f t="shared" si="26"/>
        <v>0</v>
      </c>
      <c r="D185" s="229">
        <v>0</v>
      </c>
      <c r="E185" s="337"/>
      <c r="F185" s="544">
        <f t="shared" si="30"/>
        <v>0</v>
      </c>
      <c r="G185" s="229"/>
      <c r="H185" s="230"/>
      <c r="I185" s="231">
        <f t="shared" si="31"/>
        <v>0</v>
      </c>
      <c r="J185" s="229">
        <v>0</v>
      </c>
      <c r="K185" s="230"/>
      <c r="L185" s="231">
        <f t="shared" si="32"/>
        <v>0</v>
      </c>
      <c r="M185" s="338"/>
      <c r="N185" s="337"/>
      <c r="O185" s="231">
        <f t="shared" si="33"/>
        <v>0</v>
      </c>
      <c r="P185" s="185"/>
    </row>
    <row r="186" spans="1:16" ht="60" hidden="1" x14ac:dyDescent="0.25">
      <c r="A186" s="373">
        <v>3294</v>
      </c>
      <c r="B186" s="223" t="s">
        <v>419</v>
      </c>
      <c r="C186" s="546">
        <f t="shared" si="26"/>
        <v>0</v>
      </c>
      <c r="D186" s="375">
        <v>0</v>
      </c>
      <c r="E186" s="376"/>
      <c r="F186" s="547">
        <f t="shared" si="30"/>
        <v>0</v>
      </c>
      <c r="G186" s="375"/>
      <c r="H186" s="377"/>
      <c r="I186" s="371">
        <f t="shared" si="31"/>
        <v>0</v>
      </c>
      <c r="J186" s="375">
        <v>0</v>
      </c>
      <c r="K186" s="377"/>
      <c r="L186" s="371">
        <f t="shared" si="32"/>
        <v>0</v>
      </c>
      <c r="M186" s="378"/>
      <c r="N186" s="376"/>
      <c r="O186" s="371">
        <f t="shared" si="33"/>
        <v>0</v>
      </c>
      <c r="P186" s="372"/>
    </row>
    <row r="187" spans="1:16" ht="48" hidden="1" x14ac:dyDescent="0.25">
      <c r="A187" s="249">
        <v>3300</v>
      </c>
      <c r="B187" s="368" t="s">
        <v>420</v>
      </c>
      <c r="C187" s="548">
        <f t="shared" si="26"/>
        <v>0</v>
      </c>
      <c r="D187" s="380">
        <f>SUM(D188:D189)</f>
        <v>0</v>
      </c>
      <c r="E187" s="326">
        <f>SUM(E188:E189)</f>
        <v>0</v>
      </c>
      <c r="F187" s="549">
        <f t="shared" si="30"/>
        <v>0</v>
      </c>
      <c r="G187" s="380">
        <f>SUM(G188:G189)</f>
        <v>0</v>
      </c>
      <c r="H187" s="381">
        <f t="shared" ref="H187" si="34">SUM(H188:H189)</f>
        <v>0</v>
      </c>
      <c r="I187" s="327">
        <f t="shared" si="31"/>
        <v>0</v>
      </c>
      <c r="J187" s="380">
        <f>SUM(J188:J189)</f>
        <v>0</v>
      </c>
      <c r="K187" s="381">
        <f t="shared" ref="K187" si="35">SUM(K188:K189)</f>
        <v>0</v>
      </c>
      <c r="L187" s="327">
        <f t="shared" si="32"/>
        <v>0</v>
      </c>
      <c r="M187" s="325">
        <f t="shared" ref="M187:N187" si="36">SUM(M188:M189)</f>
        <v>0</v>
      </c>
      <c r="N187" s="326">
        <f t="shared" si="36"/>
        <v>0</v>
      </c>
      <c r="O187" s="327">
        <f t="shared" si="33"/>
        <v>0</v>
      </c>
      <c r="P187" s="328"/>
    </row>
    <row r="188" spans="1:16" ht="48" hidden="1" x14ac:dyDescent="0.25">
      <c r="A188" s="264">
        <v>3310</v>
      </c>
      <c r="B188" s="265" t="s">
        <v>421</v>
      </c>
      <c r="C188" s="460">
        <f t="shared" si="26"/>
        <v>0</v>
      </c>
      <c r="D188" s="344">
        <v>0</v>
      </c>
      <c r="E188" s="345"/>
      <c r="F188" s="542">
        <f t="shared" si="30"/>
        <v>0</v>
      </c>
      <c r="G188" s="344"/>
      <c r="H188" s="346"/>
      <c r="I188" s="332">
        <f t="shared" si="31"/>
        <v>0</v>
      </c>
      <c r="J188" s="344">
        <v>0</v>
      </c>
      <c r="K188" s="346"/>
      <c r="L188" s="332">
        <f t="shared" si="32"/>
        <v>0</v>
      </c>
      <c r="M188" s="347"/>
      <c r="N188" s="345"/>
      <c r="O188" s="332">
        <f t="shared" si="33"/>
        <v>0</v>
      </c>
      <c r="P188" s="274"/>
    </row>
    <row r="189" spans="1:16" ht="60" hidden="1" x14ac:dyDescent="0.25">
      <c r="A189" s="169">
        <v>3320</v>
      </c>
      <c r="B189" s="213" t="s">
        <v>422</v>
      </c>
      <c r="C189" s="466">
        <f t="shared" si="26"/>
        <v>0</v>
      </c>
      <c r="D189" s="219">
        <v>0</v>
      </c>
      <c r="E189" s="335"/>
      <c r="F189" s="543">
        <f t="shared" si="30"/>
        <v>0</v>
      </c>
      <c r="G189" s="219"/>
      <c r="H189" s="220"/>
      <c r="I189" s="221">
        <f t="shared" si="31"/>
        <v>0</v>
      </c>
      <c r="J189" s="219">
        <v>0</v>
      </c>
      <c r="K189" s="220"/>
      <c r="L189" s="221">
        <f t="shared" si="32"/>
        <v>0</v>
      </c>
      <c r="M189" s="336"/>
      <c r="N189" s="335"/>
      <c r="O189" s="221">
        <f t="shared" si="33"/>
        <v>0</v>
      </c>
      <c r="P189" s="176"/>
    </row>
    <row r="190" spans="1:16" hidden="1" x14ac:dyDescent="0.25">
      <c r="A190" s="382">
        <v>4000</v>
      </c>
      <c r="B190" s="315" t="s">
        <v>423</v>
      </c>
      <c r="C190" s="465">
        <f t="shared" si="26"/>
        <v>0</v>
      </c>
      <c r="D190" s="317">
        <f>SUM(D191,D194)</f>
        <v>0</v>
      </c>
      <c r="E190" s="424">
        <f>SUM(E191,E194)</f>
        <v>0</v>
      </c>
      <c r="F190" s="540">
        <f t="shared" si="30"/>
        <v>0</v>
      </c>
      <c r="G190" s="317">
        <f>SUM(G191,G194)</f>
        <v>0</v>
      </c>
      <c r="H190" s="320">
        <f>SUM(H191,H194)</f>
        <v>0</v>
      </c>
      <c r="I190" s="319">
        <f t="shared" si="31"/>
        <v>0</v>
      </c>
      <c r="J190" s="317">
        <f>SUM(J191,J194)</f>
        <v>0</v>
      </c>
      <c r="K190" s="320">
        <f>SUM(K191,K194)</f>
        <v>0</v>
      </c>
      <c r="L190" s="319">
        <f t="shared" si="32"/>
        <v>0</v>
      </c>
      <c r="M190" s="321">
        <f>SUM(M191,M194)</f>
        <v>0</v>
      </c>
      <c r="N190" s="318">
        <f>SUM(N191,N194)</f>
        <v>0</v>
      </c>
      <c r="O190" s="319">
        <f t="shared" si="33"/>
        <v>0</v>
      </c>
      <c r="P190" s="322"/>
    </row>
    <row r="191" spans="1:16" ht="24" hidden="1" x14ac:dyDescent="0.25">
      <c r="A191" s="383">
        <v>4200</v>
      </c>
      <c r="B191" s="323" t="s">
        <v>424</v>
      </c>
      <c r="C191" s="459">
        <f t="shared" si="26"/>
        <v>0</v>
      </c>
      <c r="D191" s="209">
        <f>SUM(D192,D193)</f>
        <v>0</v>
      </c>
      <c r="E191" s="324">
        <f>SUM(E192,E193)</f>
        <v>0</v>
      </c>
      <c r="F191" s="541">
        <f t="shared" si="30"/>
        <v>0</v>
      </c>
      <c r="G191" s="209">
        <f>SUM(G192,G193)</f>
        <v>0</v>
      </c>
      <c r="H191" s="210">
        <f>SUM(H192,H193)</f>
        <v>0</v>
      </c>
      <c r="I191" s="211">
        <f t="shared" si="31"/>
        <v>0</v>
      </c>
      <c r="J191" s="209">
        <f>SUM(J192,J193)</f>
        <v>0</v>
      </c>
      <c r="K191" s="210">
        <f>SUM(K192,K193)</f>
        <v>0</v>
      </c>
      <c r="L191" s="211">
        <f t="shared" si="32"/>
        <v>0</v>
      </c>
      <c r="M191" s="348">
        <f>SUM(M192,M193)</f>
        <v>0</v>
      </c>
      <c r="N191" s="324">
        <f>SUM(N192,N193)</f>
        <v>0</v>
      </c>
      <c r="O191" s="211">
        <f t="shared" si="33"/>
        <v>0</v>
      </c>
      <c r="P191" s="208"/>
    </row>
    <row r="192" spans="1:16" ht="36" hidden="1" x14ac:dyDescent="0.25">
      <c r="A192" s="705">
        <v>4240</v>
      </c>
      <c r="B192" s="213" t="s">
        <v>425</v>
      </c>
      <c r="C192" s="466">
        <f t="shared" si="26"/>
        <v>0</v>
      </c>
      <c r="D192" s="219">
        <v>0</v>
      </c>
      <c r="E192" s="335"/>
      <c r="F192" s="543">
        <f t="shared" si="30"/>
        <v>0</v>
      </c>
      <c r="G192" s="219"/>
      <c r="H192" s="220"/>
      <c r="I192" s="221">
        <f t="shared" si="31"/>
        <v>0</v>
      </c>
      <c r="J192" s="219">
        <v>0</v>
      </c>
      <c r="K192" s="220"/>
      <c r="L192" s="221">
        <f t="shared" si="32"/>
        <v>0</v>
      </c>
      <c r="M192" s="336"/>
      <c r="N192" s="335"/>
      <c r="O192" s="221">
        <f t="shared" si="33"/>
        <v>0</v>
      </c>
      <c r="P192" s="176"/>
    </row>
    <row r="193" spans="1:16" ht="24" hidden="1" x14ac:dyDescent="0.25">
      <c r="A193" s="339">
        <v>4250</v>
      </c>
      <c r="B193" s="223" t="s">
        <v>426</v>
      </c>
      <c r="C193" s="359">
        <f t="shared" si="26"/>
        <v>0</v>
      </c>
      <c r="D193" s="229">
        <v>0</v>
      </c>
      <c r="E193" s="337"/>
      <c r="F193" s="544">
        <f t="shared" si="30"/>
        <v>0</v>
      </c>
      <c r="G193" s="229"/>
      <c r="H193" s="230"/>
      <c r="I193" s="231">
        <f t="shared" si="31"/>
        <v>0</v>
      </c>
      <c r="J193" s="229">
        <v>0</v>
      </c>
      <c r="K193" s="230"/>
      <c r="L193" s="231">
        <f t="shared" si="32"/>
        <v>0</v>
      </c>
      <c r="M193" s="338"/>
      <c r="N193" s="337"/>
      <c r="O193" s="231">
        <f t="shared" si="33"/>
        <v>0</v>
      </c>
      <c r="P193" s="185"/>
    </row>
    <row r="194" spans="1:16" hidden="1" x14ac:dyDescent="0.25">
      <c r="A194" s="198">
        <v>4300</v>
      </c>
      <c r="B194" s="323" t="s">
        <v>427</v>
      </c>
      <c r="C194" s="459">
        <f t="shared" si="26"/>
        <v>0</v>
      </c>
      <c r="D194" s="209">
        <f>SUM(D195)</f>
        <v>0</v>
      </c>
      <c r="E194" s="324">
        <f>SUM(E195)</f>
        <v>0</v>
      </c>
      <c r="F194" s="541">
        <f t="shared" si="30"/>
        <v>0</v>
      </c>
      <c r="G194" s="209">
        <f>SUM(G195)</f>
        <v>0</v>
      </c>
      <c r="H194" s="210">
        <f>SUM(H195)</f>
        <v>0</v>
      </c>
      <c r="I194" s="211">
        <f t="shared" si="31"/>
        <v>0</v>
      </c>
      <c r="J194" s="209">
        <f>SUM(J195)</f>
        <v>0</v>
      </c>
      <c r="K194" s="210">
        <f>SUM(K195)</f>
        <v>0</v>
      </c>
      <c r="L194" s="211">
        <f t="shared" si="32"/>
        <v>0</v>
      </c>
      <c r="M194" s="348">
        <f>SUM(M195)</f>
        <v>0</v>
      </c>
      <c r="N194" s="324">
        <f>SUM(N195)</f>
        <v>0</v>
      </c>
      <c r="O194" s="211">
        <f t="shared" si="33"/>
        <v>0</v>
      </c>
      <c r="P194" s="208"/>
    </row>
    <row r="195" spans="1:16" ht="24" hidden="1" x14ac:dyDescent="0.25">
      <c r="A195" s="705">
        <v>4310</v>
      </c>
      <c r="B195" s="213" t="s">
        <v>428</v>
      </c>
      <c r="C195" s="466">
        <f t="shared" si="26"/>
        <v>0</v>
      </c>
      <c r="D195" s="350">
        <f>SUM(D196:D196)</f>
        <v>0</v>
      </c>
      <c r="E195" s="351">
        <f>SUM(E196:E196)</f>
        <v>0</v>
      </c>
      <c r="F195" s="543">
        <f t="shared" si="30"/>
        <v>0</v>
      </c>
      <c r="G195" s="350">
        <f>SUM(G196:G196)</f>
        <v>0</v>
      </c>
      <c r="H195" s="352">
        <f>SUM(H196:H196)</f>
        <v>0</v>
      </c>
      <c r="I195" s="221">
        <f t="shared" si="31"/>
        <v>0</v>
      </c>
      <c r="J195" s="350">
        <f>SUM(J196:J196)</f>
        <v>0</v>
      </c>
      <c r="K195" s="352">
        <f>SUM(K196:K196)</f>
        <v>0</v>
      </c>
      <c r="L195" s="221">
        <f t="shared" si="32"/>
        <v>0</v>
      </c>
      <c r="M195" s="353">
        <f>SUM(M196:M196)</f>
        <v>0</v>
      </c>
      <c r="N195" s="351">
        <f>SUM(N196:N196)</f>
        <v>0</v>
      </c>
      <c r="O195" s="221">
        <f t="shared" si="33"/>
        <v>0</v>
      </c>
      <c r="P195" s="176"/>
    </row>
    <row r="196" spans="1:16" ht="36" hidden="1" x14ac:dyDescent="0.25">
      <c r="A196" s="178">
        <v>4311</v>
      </c>
      <c r="B196" s="223" t="s">
        <v>429</v>
      </c>
      <c r="C196" s="359">
        <f t="shared" si="26"/>
        <v>0</v>
      </c>
      <c r="D196" s="229">
        <v>0</v>
      </c>
      <c r="E196" s="337"/>
      <c r="F196" s="544">
        <f t="shared" si="30"/>
        <v>0</v>
      </c>
      <c r="G196" s="229"/>
      <c r="H196" s="230"/>
      <c r="I196" s="231">
        <f t="shared" si="31"/>
        <v>0</v>
      </c>
      <c r="J196" s="229">
        <v>0</v>
      </c>
      <c r="K196" s="230"/>
      <c r="L196" s="231">
        <f t="shared" si="32"/>
        <v>0</v>
      </c>
      <c r="M196" s="338"/>
      <c r="N196" s="337"/>
      <c r="O196" s="231">
        <f t="shared" si="33"/>
        <v>0</v>
      </c>
      <c r="P196" s="185"/>
    </row>
    <row r="197" spans="1:16" s="148" customFormat="1" ht="24" x14ac:dyDescent="0.25">
      <c r="A197" s="384"/>
      <c r="B197" s="140" t="s">
        <v>430</v>
      </c>
      <c r="C197" s="464">
        <f t="shared" si="26"/>
        <v>76600</v>
      </c>
      <c r="D197" s="310">
        <f>SUM(D198,D233,D271)</f>
        <v>76600</v>
      </c>
      <c r="E197" s="311">
        <f>SUM(E198,E233,E271)</f>
        <v>0</v>
      </c>
      <c r="F197" s="539">
        <f t="shared" si="30"/>
        <v>76600</v>
      </c>
      <c r="G197" s="310">
        <f>SUM(G198,G233,G271)</f>
        <v>0</v>
      </c>
      <c r="H197" s="313">
        <f>SUM(H198,H233,H271)</f>
        <v>0</v>
      </c>
      <c r="I197" s="312">
        <f t="shared" si="31"/>
        <v>0</v>
      </c>
      <c r="J197" s="310">
        <f>SUM(J198,J233,J271)</f>
        <v>0</v>
      </c>
      <c r="K197" s="313">
        <f>SUM(K198,K233,K271)</f>
        <v>0</v>
      </c>
      <c r="L197" s="312">
        <f t="shared" si="32"/>
        <v>0</v>
      </c>
      <c r="M197" s="385">
        <f>SUM(M198,M233,M271)</f>
        <v>0</v>
      </c>
      <c r="N197" s="386">
        <f>SUM(N198,N233,N271)</f>
        <v>0</v>
      </c>
      <c r="O197" s="387">
        <f t="shared" si="33"/>
        <v>0</v>
      </c>
      <c r="P197" s="388"/>
    </row>
    <row r="198" spans="1:16" x14ac:dyDescent="0.25">
      <c r="A198" s="315">
        <v>5000</v>
      </c>
      <c r="B198" s="315" t="s">
        <v>431</v>
      </c>
      <c r="C198" s="465">
        <f>F198+I198+L198+O198</f>
        <v>76600</v>
      </c>
      <c r="D198" s="317">
        <f>D199+D207</f>
        <v>76600</v>
      </c>
      <c r="E198" s="424">
        <f>E199+E207</f>
        <v>0</v>
      </c>
      <c r="F198" s="540">
        <f t="shared" si="30"/>
        <v>76600</v>
      </c>
      <c r="G198" s="317">
        <f>G199+G207</f>
        <v>0</v>
      </c>
      <c r="H198" s="320">
        <f>H199+H207</f>
        <v>0</v>
      </c>
      <c r="I198" s="319">
        <f t="shared" si="31"/>
        <v>0</v>
      </c>
      <c r="J198" s="317">
        <f>J199+J207</f>
        <v>0</v>
      </c>
      <c r="K198" s="320">
        <f>K199+K207</f>
        <v>0</v>
      </c>
      <c r="L198" s="319">
        <f t="shared" si="32"/>
        <v>0</v>
      </c>
      <c r="M198" s="321">
        <f>M199+M207</f>
        <v>0</v>
      </c>
      <c r="N198" s="318">
        <f>N199+N207</f>
        <v>0</v>
      </c>
      <c r="O198" s="319">
        <f t="shared" si="33"/>
        <v>0</v>
      </c>
      <c r="P198" s="322"/>
    </row>
    <row r="199" spans="1:16" x14ac:dyDescent="0.25">
      <c r="A199" s="198">
        <v>5100</v>
      </c>
      <c r="B199" s="323" t="s">
        <v>432</v>
      </c>
      <c r="C199" s="459">
        <f t="shared" si="26"/>
        <v>3600</v>
      </c>
      <c r="D199" s="209">
        <f>D200+D201+D204+D205+D206</f>
        <v>3600</v>
      </c>
      <c r="E199" s="324">
        <f>E200+E201+E204+E205+E206</f>
        <v>0</v>
      </c>
      <c r="F199" s="541">
        <f t="shared" si="30"/>
        <v>3600</v>
      </c>
      <c r="G199" s="209">
        <f>G200+G201+G204+G205+G206</f>
        <v>0</v>
      </c>
      <c r="H199" s="210">
        <f>H200+H201+H204+H205+H206</f>
        <v>0</v>
      </c>
      <c r="I199" s="211">
        <f t="shared" si="31"/>
        <v>0</v>
      </c>
      <c r="J199" s="209">
        <f>J200+J201+J204+J205+J206</f>
        <v>0</v>
      </c>
      <c r="K199" s="210">
        <f>K200+K201+K204+K205+K206</f>
        <v>0</v>
      </c>
      <c r="L199" s="211">
        <f t="shared" si="32"/>
        <v>0</v>
      </c>
      <c r="M199" s="348">
        <f>M200+M201+M204+M205+M206</f>
        <v>0</v>
      </c>
      <c r="N199" s="324">
        <f>N200+N201+N204+N205+N206</f>
        <v>0</v>
      </c>
      <c r="O199" s="211">
        <f t="shared" si="33"/>
        <v>0</v>
      </c>
      <c r="P199" s="208"/>
    </row>
    <row r="200" spans="1:16" x14ac:dyDescent="0.25">
      <c r="A200" s="705">
        <v>5110</v>
      </c>
      <c r="B200" s="213" t="s">
        <v>433</v>
      </c>
      <c r="C200" s="466">
        <f t="shared" si="26"/>
        <v>3600</v>
      </c>
      <c r="D200" s="219">
        <v>3600</v>
      </c>
      <c r="E200" s="335"/>
      <c r="F200" s="543">
        <f t="shared" si="30"/>
        <v>3600</v>
      </c>
      <c r="G200" s="219"/>
      <c r="H200" s="220"/>
      <c r="I200" s="221">
        <f t="shared" si="31"/>
        <v>0</v>
      </c>
      <c r="J200" s="219">
        <v>0</v>
      </c>
      <c r="K200" s="220"/>
      <c r="L200" s="221">
        <f t="shared" si="32"/>
        <v>0</v>
      </c>
      <c r="M200" s="336"/>
      <c r="N200" s="335"/>
      <c r="O200" s="221">
        <f t="shared" si="33"/>
        <v>0</v>
      </c>
      <c r="P200" s="176"/>
    </row>
    <row r="201" spans="1:16" ht="24" hidden="1" x14ac:dyDescent="0.25">
      <c r="A201" s="339">
        <v>5120</v>
      </c>
      <c r="B201" s="223" t="s">
        <v>434</v>
      </c>
      <c r="C201" s="359">
        <f t="shared" si="26"/>
        <v>0</v>
      </c>
      <c r="D201" s="340">
        <f>D202+D203</f>
        <v>0</v>
      </c>
      <c r="E201" s="341">
        <f>E202+E203</f>
        <v>0</v>
      </c>
      <c r="F201" s="544">
        <f t="shared" si="30"/>
        <v>0</v>
      </c>
      <c r="G201" s="340">
        <f>G202+G203</f>
        <v>0</v>
      </c>
      <c r="H201" s="342">
        <f>H202+H203</f>
        <v>0</v>
      </c>
      <c r="I201" s="231">
        <f t="shared" si="31"/>
        <v>0</v>
      </c>
      <c r="J201" s="340">
        <f>J202+J203</f>
        <v>0</v>
      </c>
      <c r="K201" s="342">
        <f>K202+K203</f>
        <v>0</v>
      </c>
      <c r="L201" s="231">
        <f t="shared" si="32"/>
        <v>0</v>
      </c>
      <c r="M201" s="343">
        <f>M202+M203</f>
        <v>0</v>
      </c>
      <c r="N201" s="341">
        <f>N202+N203</f>
        <v>0</v>
      </c>
      <c r="O201" s="231">
        <f t="shared" si="33"/>
        <v>0</v>
      </c>
      <c r="P201" s="185"/>
    </row>
    <row r="202" spans="1:16" hidden="1" x14ac:dyDescent="0.25">
      <c r="A202" s="178">
        <v>5121</v>
      </c>
      <c r="B202" s="223" t="s">
        <v>435</v>
      </c>
      <c r="C202" s="359">
        <f t="shared" si="26"/>
        <v>0</v>
      </c>
      <c r="D202" s="229">
        <v>0</v>
      </c>
      <c r="E202" s="337"/>
      <c r="F202" s="544">
        <f t="shared" si="30"/>
        <v>0</v>
      </c>
      <c r="G202" s="229"/>
      <c r="H202" s="230"/>
      <c r="I202" s="231">
        <f t="shared" si="31"/>
        <v>0</v>
      </c>
      <c r="J202" s="229">
        <v>0</v>
      </c>
      <c r="K202" s="230"/>
      <c r="L202" s="231">
        <f t="shared" si="32"/>
        <v>0</v>
      </c>
      <c r="M202" s="338"/>
      <c r="N202" s="337"/>
      <c r="O202" s="231">
        <f t="shared" si="33"/>
        <v>0</v>
      </c>
      <c r="P202" s="185"/>
    </row>
    <row r="203" spans="1:16" ht="24" hidden="1" x14ac:dyDescent="0.25">
      <c r="A203" s="178">
        <v>5129</v>
      </c>
      <c r="B203" s="223" t="s">
        <v>436</v>
      </c>
      <c r="C203" s="359">
        <f t="shared" si="26"/>
        <v>0</v>
      </c>
      <c r="D203" s="229">
        <v>0</v>
      </c>
      <c r="E203" s="337"/>
      <c r="F203" s="544">
        <f t="shared" si="30"/>
        <v>0</v>
      </c>
      <c r="G203" s="229"/>
      <c r="H203" s="230"/>
      <c r="I203" s="231">
        <f t="shared" si="31"/>
        <v>0</v>
      </c>
      <c r="J203" s="229">
        <v>0</v>
      </c>
      <c r="K203" s="230"/>
      <c r="L203" s="231">
        <f t="shared" si="32"/>
        <v>0</v>
      </c>
      <c r="M203" s="338"/>
      <c r="N203" s="337"/>
      <c r="O203" s="231">
        <f t="shared" si="33"/>
        <v>0</v>
      </c>
      <c r="P203" s="185"/>
    </row>
    <row r="204" spans="1:16" hidden="1" x14ac:dyDescent="0.25">
      <c r="A204" s="339">
        <v>5130</v>
      </c>
      <c r="B204" s="223" t="s">
        <v>437</v>
      </c>
      <c r="C204" s="359">
        <f t="shared" si="26"/>
        <v>0</v>
      </c>
      <c r="D204" s="229">
        <v>0</v>
      </c>
      <c r="E204" s="337"/>
      <c r="F204" s="544">
        <f t="shared" si="30"/>
        <v>0</v>
      </c>
      <c r="G204" s="229"/>
      <c r="H204" s="230"/>
      <c r="I204" s="231">
        <f t="shared" si="31"/>
        <v>0</v>
      </c>
      <c r="J204" s="229">
        <v>0</v>
      </c>
      <c r="K204" s="230"/>
      <c r="L204" s="231">
        <f t="shared" si="32"/>
        <v>0</v>
      </c>
      <c r="M204" s="338"/>
      <c r="N204" s="337"/>
      <c r="O204" s="231">
        <f t="shared" si="33"/>
        <v>0</v>
      </c>
      <c r="P204" s="185"/>
    </row>
    <row r="205" spans="1:16" hidden="1" x14ac:dyDescent="0.25">
      <c r="A205" s="339">
        <v>5140</v>
      </c>
      <c r="B205" s="223" t="s">
        <v>438</v>
      </c>
      <c r="C205" s="359">
        <f t="shared" si="26"/>
        <v>0</v>
      </c>
      <c r="D205" s="229">
        <v>0</v>
      </c>
      <c r="E205" s="337"/>
      <c r="F205" s="544">
        <f t="shared" si="30"/>
        <v>0</v>
      </c>
      <c r="G205" s="229"/>
      <c r="H205" s="230"/>
      <c r="I205" s="231">
        <f t="shared" si="31"/>
        <v>0</v>
      </c>
      <c r="J205" s="229">
        <v>0</v>
      </c>
      <c r="K205" s="230"/>
      <c r="L205" s="231">
        <f t="shared" si="32"/>
        <v>0</v>
      </c>
      <c r="M205" s="338"/>
      <c r="N205" s="337"/>
      <c r="O205" s="231">
        <f t="shared" si="33"/>
        <v>0</v>
      </c>
      <c r="P205" s="185"/>
    </row>
    <row r="206" spans="1:16" ht="24" hidden="1" x14ac:dyDescent="0.25">
      <c r="A206" s="339">
        <v>5170</v>
      </c>
      <c r="B206" s="223" t="s">
        <v>439</v>
      </c>
      <c r="C206" s="359">
        <f t="shared" si="26"/>
        <v>0</v>
      </c>
      <c r="D206" s="229">
        <v>0</v>
      </c>
      <c r="E206" s="337"/>
      <c r="F206" s="544">
        <f t="shared" si="30"/>
        <v>0</v>
      </c>
      <c r="G206" s="229"/>
      <c r="H206" s="230"/>
      <c r="I206" s="231">
        <f t="shared" si="31"/>
        <v>0</v>
      </c>
      <c r="J206" s="229">
        <v>0</v>
      </c>
      <c r="K206" s="230"/>
      <c r="L206" s="231">
        <f t="shared" si="32"/>
        <v>0</v>
      </c>
      <c r="M206" s="338"/>
      <c r="N206" s="337"/>
      <c r="O206" s="231">
        <f t="shared" si="33"/>
        <v>0</v>
      </c>
      <c r="P206" s="185"/>
    </row>
    <row r="207" spans="1:16" x14ac:dyDescent="0.25">
      <c r="A207" s="198">
        <v>5200</v>
      </c>
      <c r="B207" s="323" t="s">
        <v>440</v>
      </c>
      <c r="C207" s="459">
        <f t="shared" si="26"/>
        <v>73000</v>
      </c>
      <c r="D207" s="209">
        <f>D208+D218+D219+D228+D229+D230+D232</f>
        <v>73000</v>
      </c>
      <c r="E207" s="324">
        <f>E208+E218+E219+E228+E229+E230+E232</f>
        <v>0</v>
      </c>
      <c r="F207" s="541">
        <f t="shared" si="30"/>
        <v>73000</v>
      </c>
      <c r="G207" s="209">
        <f>G208+G218+G219+G228+G229+G230+G232</f>
        <v>0</v>
      </c>
      <c r="H207" s="210">
        <f>H208+H218+H219+H228+H229+H230+H232</f>
        <v>0</v>
      </c>
      <c r="I207" s="211">
        <f t="shared" si="31"/>
        <v>0</v>
      </c>
      <c r="J207" s="209">
        <f>J208+J218+J219+J228+J229+J230+J232</f>
        <v>0</v>
      </c>
      <c r="K207" s="210">
        <f>K208+K218+K219+K228+K229+K230+K232</f>
        <v>0</v>
      </c>
      <c r="L207" s="211">
        <f t="shared" si="32"/>
        <v>0</v>
      </c>
      <c r="M207" s="348">
        <f>M208+M218+M219+M228+M229+M230+M232</f>
        <v>0</v>
      </c>
      <c r="N207" s="324">
        <f>N208+N218+N219+N228+N229+N230+N232</f>
        <v>0</v>
      </c>
      <c r="O207" s="211">
        <f t="shared" si="33"/>
        <v>0</v>
      </c>
      <c r="P207" s="208"/>
    </row>
    <row r="208" spans="1:16" hidden="1" x14ac:dyDescent="0.25">
      <c r="A208" s="329">
        <v>5210</v>
      </c>
      <c r="B208" s="265" t="s">
        <v>441</v>
      </c>
      <c r="C208" s="460">
        <f t="shared" si="26"/>
        <v>0</v>
      </c>
      <c r="D208" s="330">
        <f>SUM(D209:D217)</f>
        <v>0</v>
      </c>
      <c r="E208" s="331">
        <f>SUM(E209:E217)</f>
        <v>0</v>
      </c>
      <c r="F208" s="542">
        <f t="shared" si="30"/>
        <v>0</v>
      </c>
      <c r="G208" s="330">
        <f>SUM(G209:G217)</f>
        <v>0</v>
      </c>
      <c r="H208" s="333">
        <f>SUM(H209:H217)</f>
        <v>0</v>
      </c>
      <c r="I208" s="332">
        <f t="shared" si="31"/>
        <v>0</v>
      </c>
      <c r="J208" s="330">
        <f>SUM(J209:J217)</f>
        <v>0</v>
      </c>
      <c r="K208" s="333">
        <f>SUM(K209:K217)</f>
        <v>0</v>
      </c>
      <c r="L208" s="332">
        <f t="shared" si="32"/>
        <v>0</v>
      </c>
      <c r="M208" s="334">
        <f>SUM(M209:M217)</f>
        <v>0</v>
      </c>
      <c r="N208" s="331">
        <f>SUM(N209:N217)</f>
        <v>0</v>
      </c>
      <c r="O208" s="332">
        <f t="shared" si="33"/>
        <v>0</v>
      </c>
      <c r="P208" s="274"/>
    </row>
    <row r="209" spans="1:16" hidden="1" x14ac:dyDescent="0.25">
      <c r="A209" s="169">
        <v>5211</v>
      </c>
      <c r="B209" s="213" t="s">
        <v>442</v>
      </c>
      <c r="C209" s="359">
        <f t="shared" si="26"/>
        <v>0</v>
      </c>
      <c r="D209" s="219">
        <v>0</v>
      </c>
      <c r="E209" s="335"/>
      <c r="F209" s="543">
        <f t="shared" si="30"/>
        <v>0</v>
      </c>
      <c r="G209" s="219"/>
      <c r="H209" s="220"/>
      <c r="I209" s="221">
        <f t="shared" si="31"/>
        <v>0</v>
      </c>
      <c r="J209" s="219">
        <v>0</v>
      </c>
      <c r="K209" s="220"/>
      <c r="L209" s="221">
        <f t="shared" si="32"/>
        <v>0</v>
      </c>
      <c r="M209" s="336"/>
      <c r="N209" s="335"/>
      <c r="O209" s="221">
        <f t="shared" si="33"/>
        <v>0</v>
      </c>
      <c r="P209" s="176"/>
    </row>
    <row r="210" spans="1:16" hidden="1" x14ac:dyDescent="0.25">
      <c r="A210" s="178">
        <v>5212</v>
      </c>
      <c r="B210" s="223" t="s">
        <v>443</v>
      </c>
      <c r="C210" s="359">
        <f t="shared" si="26"/>
        <v>0</v>
      </c>
      <c r="D210" s="229">
        <v>0</v>
      </c>
      <c r="E210" s="337"/>
      <c r="F210" s="544">
        <f t="shared" si="30"/>
        <v>0</v>
      </c>
      <c r="G210" s="229"/>
      <c r="H210" s="230"/>
      <c r="I210" s="231">
        <f t="shared" si="31"/>
        <v>0</v>
      </c>
      <c r="J210" s="229">
        <v>0</v>
      </c>
      <c r="K210" s="230"/>
      <c r="L210" s="231">
        <f t="shared" si="32"/>
        <v>0</v>
      </c>
      <c r="M210" s="338"/>
      <c r="N210" s="337"/>
      <c r="O210" s="231">
        <f t="shared" si="33"/>
        <v>0</v>
      </c>
      <c r="P210" s="185"/>
    </row>
    <row r="211" spans="1:16" hidden="1" x14ac:dyDescent="0.25">
      <c r="A211" s="178">
        <v>5213</v>
      </c>
      <c r="B211" s="223" t="s">
        <v>444</v>
      </c>
      <c r="C211" s="359">
        <f t="shared" si="26"/>
        <v>0</v>
      </c>
      <c r="D211" s="229">
        <v>0</v>
      </c>
      <c r="E211" s="337"/>
      <c r="F211" s="544">
        <f t="shared" si="30"/>
        <v>0</v>
      </c>
      <c r="G211" s="229"/>
      <c r="H211" s="230"/>
      <c r="I211" s="231">
        <f t="shared" si="31"/>
        <v>0</v>
      </c>
      <c r="J211" s="229">
        <v>0</v>
      </c>
      <c r="K211" s="230"/>
      <c r="L211" s="231">
        <f t="shared" si="32"/>
        <v>0</v>
      </c>
      <c r="M211" s="338"/>
      <c r="N211" s="337"/>
      <c r="O211" s="231">
        <f t="shared" si="33"/>
        <v>0</v>
      </c>
      <c r="P211" s="185"/>
    </row>
    <row r="212" spans="1:16" hidden="1" x14ac:dyDescent="0.25">
      <c r="A212" s="178">
        <v>5214</v>
      </c>
      <c r="B212" s="223" t="s">
        <v>445</v>
      </c>
      <c r="C212" s="359">
        <f t="shared" si="26"/>
        <v>0</v>
      </c>
      <c r="D212" s="229">
        <v>0</v>
      </c>
      <c r="E212" s="337"/>
      <c r="F212" s="544">
        <f t="shared" si="30"/>
        <v>0</v>
      </c>
      <c r="G212" s="229"/>
      <c r="H212" s="230"/>
      <c r="I212" s="231">
        <f t="shared" si="31"/>
        <v>0</v>
      </c>
      <c r="J212" s="229">
        <v>0</v>
      </c>
      <c r="K212" s="230"/>
      <c r="L212" s="231">
        <f t="shared" si="32"/>
        <v>0</v>
      </c>
      <c r="M212" s="338"/>
      <c r="N212" s="337"/>
      <c r="O212" s="231">
        <f t="shared" si="33"/>
        <v>0</v>
      </c>
      <c r="P212" s="185"/>
    </row>
    <row r="213" spans="1:16" hidden="1" x14ac:dyDescent="0.25">
      <c r="A213" s="178">
        <v>5215</v>
      </c>
      <c r="B213" s="223" t="s">
        <v>446</v>
      </c>
      <c r="C213" s="359">
        <f t="shared" si="26"/>
        <v>0</v>
      </c>
      <c r="D213" s="229">
        <v>0</v>
      </c>
      <c r="E213" s="337"/>
      <c r="F213" s="544">
        <f t="shared" si="30"/>
        <v>0</v>
      </c>
      <c r="G213" s="229"/>
      <c r="H213" s="230"/>
      <c r="I213" s="231">
        <f t="shared" si="31"/>
        <v>0</v>
      </c>
      <c r="J213" s="229">
        <v>0</v>
      </c>
      <c r="K213" s="230"/>
      <c r="L213" s="231">
        <f t="shared" si="32"/>
        <v>0</v>
      </c>
      <c r="M213" s="338"/>
      <c r="N213" s="337"/>
      <c r="O213" s="231">
        <f t="shared" si="33"/>
        <v>0</v>
      </c>
      <c r="P213" s="185"/>
    </row>
    <row r="214" spans="1:16" ht="24" hidden="1" x14ac:dyDescent="0.25">
      <c r="A214" s="178">
        <v>5216</v>
      </c>
      <c r="B214" s="223" t="s">
        <v>447</v>
      </c>
      <c r="C214" s="359">
        <f t="shared" si="26"/>
        <v>0</v>
      </c>
      <c r="D214" s="229">
        <v>0</v>
      </c>
      <c r="E214" s="337"/>
      <c r="F214" s="544">
        <f t="shared" si="30"/>
        <v>0</v>
      </c>
      <c r="G214" s="229"/>
      <c r="H214" s="230"/>
      <c r="I214" s="231">
        <f t="shared" si="31"/>
        <v>0</v>
      </c>
      <c r="J214" s="229">
        <v>0</v>
      </c>
      <c r="K214" s="230"/>
      <c r="L214" s="231">
        <f t="shared" si="32"/>
        <v>0</v>
      </c>
      <c r="M214" s="338"/>
      <c r="N214" s="337"/>
      <c r="O214" s="231">
        <f t="shared" si="33"/>
        <v>0</v>
      </c>
      <c r="P214" s="185"/>
    </row>
    <row r="215" spans="1:16" hidden="1" x14ac:dyDescent="0.25">
      <c r="A215" s="178">
        <v>5217</v>
      </c>
      <c r="B215" s="223" t="s">
        <v>448</v>
      </c>
      <c r="C215" s="359">
        <f t="shared" si="26"/>
        <v>0</v>
      </c>
      <c r="D215" s="229">
        <v>0</v>
      </c>
      <c r="E215" s="337"/>
      <c r="F215" s="544">
        <f t="shared" si="30"/>
        <v>0</v>
      </c>
      <c r="G215" s="229"/>
      <c r="H215" s="230"/>
      <c r="I215" s="231">
        <f t="shared" si="31"/>
        <v>0</v>
      </c>
      <c r="J215" s="229">
        <v>0</v>
      </c>
      <c r="K215" s="230"/>
      <c r="L215" s="231">
        <f t="shared" si="32"/>
        <v>0</v>
      </c>
      <c r="M215" s="338"/>
      <c r="N215" s="337"/>
      <c r="O215" s="231">
        <f t="shared" si="33"/>
        <v>0</v>
      </c>
      <c r="P215" s="185"/>
    </row>
    <row r="216" spans="1:16" hidden="1" x14ac:dyDescent="0.25">
      <c r="A216" s="178">
        <v>5218</v>
      </c>
      <c r="B216" s="223" t="s">
        <v>449</v>
      </c>
      <c r="C216" s="359">
        <f t="shared" si="26"/>
        <v>0</v>
      </c>
      <c r="D216" s="229">
        <v>0</v>
      </c>
      <c r="E216" s="337"/>
      <c r="F216" s="544">
        <f t="shared" si="30"/>
        <v>0</v>
      </c>
      <c r="G216" s="229"/>
      <c r="H216" s="230"/>
      <c r="I216" s="231">
        <f t="shared" si="31"/>
        <v>0</v>
      </c>
      <c r="J216" s="229">
        <v>0</v>
      </c>
      <c r="K216" s="230"/>
      <c r="L216" s="231">
        <f t="shared" si="32"/>
        <v>0</v>
      </c>
      <c r="M216" s="338"/>
      <c r="N216" s="337"/>
      <c r="O216" s="231">
        <f t="shared" si="33"/>
        <v>0</v>
      </c>
      <c r="P216" s="185"/>
    </row>
    <row r="217" spans="1:16" hidden="1" x14ac:dyDescent="0.25">
      <c r="A217" s="178">
        <v>5219</v>
      </c>
      <c r="B217" s="223" t="s">
        <v>450</v>
      </c>
      <c r="C217" s="359">
        <f t="shared" si="26"/>
        <v>0</v>
      </c>
      <c r="D217" s="229">
        <v>0</v>
      </c>
      <c r="E217" s="337"/>
      <c r="F217" s="544">
        <f t="shared" si="30"/>
        <v>0</v>
      </c>
      <c r="G217" s="229"/>
      <c r="H217" s="230"/>
      <c r="I217" s="231">
        <f t="shared" si="31"/>
        <v>0</v>
      </c>
      <c r="J217" s="229">
        <v>0</v>
      </c>
      <c r="K217" s="230"/>
      <c r="L217" s="231">
        <f t="shared" si="32"/>
        <v>0</v>
      </c>
      <c r="M217" s="338"/>
      <c r="N217" s="337"/>
      <c r="O217" s="231">
        <f t="shared" si="33"/>
        <v>0</v>
      </c>
      <c r="P217" s="185"/>
    </row>
    <row r="218" spans="1:16" hidden="1" x14ac:dyDescent="0.25">
      <c r="A218" s="339">
        <v>5220</v>
      </c>
      <c r="B218" s="223" t="s">
        <v>451</v>
      </c>
      <c r="C218" s="359">
        <f t="shared" si="26"/>
        <v>0</v>
      </c>
      <c r="D218" s="229">
        <v>0</v>
      </c>
      <c r="E218" s="337"/>
      <c r="F218" s="544">
        <f t="shared" si="30"/>
        <v>0</v>
      </c>
      <c r="G218" s="229"/>
      <c r="H218" s="230"/>
      <c r="I218" s="231">
        <f t="shared" si="31"/>
        <v>0</v>
      </c>
      <c r="J218" s="229">
        <v>0</v>
      </c>
      <c r="K218" s="230"/>
      <c r="L218" s="231">
        <f t="shared" si="32"/>
        <v>0</v>
      </c>
      <c r="M218" s="338"/>
      <c r="N218" s="337"/>
      <c r="O218" s="231">
        <f t="shared" si="33"/>
        <v>0</v>
      </c>
      <c r="P218" s="185"/>
    </row>
    <row r="219" spans="1:16" x14ac:dyDescent="0.25">
      <c r="A219" s="339">
        <v>5230</v>
      </c>
      <c r="B219" s="223" t="s">
        <v>452</v>
      </c>
      <c r="C219" s="359">
        <f t="shared" si="26"/>
        <v>49000</v>
      </c>
      <c r="D219" s="340">
        <f>SUM(D220:D227)</f>
        <v>49000</v>
      </c>
      <c r="E219" s="341">
        <f>SUM(E220:E227)</f>
        <v>0</v>
      </c>
      <c r="F219" s="544">
        <f t="shared" si="30"/>
        <v>49000</v>
      </c>
      <c r="G219" s="340">
        <f>SUM(G220:G227)</f>
        <v>0</v>
      </c>
      <c r="H219" s="342">
        <f>SUM(H220:H227)</f>
        <v>0</v>
      </c>
      <c r="I219" s="231">
        <f t="shared" si="31"/>
        <v>0</v>
      </c>
      <c r="J219" s="340">
        <f>SUM(J220:J227)</f>
        <v>0</v>
      </c>
      <c r="K219" s="342">
        <f>SUM(K220:K227)</f>
        <v>0</v>
      </c>
      <c r="L219" s="231">
        <f t="shared" si="32"/>
        <v>0</v>
      </c>
      <c r="M219" s="343">
        <f>SUM(M220:M227)</f>
        <v>0</v>
      </c>
      <c r="N219" s="341">
        <f>SUM(N220:N227)</f>
        <v>0</v>
      </c>
      <c r="O219" s="231">
        <f t="shared" si="33"/>
        <v>0</v>
      </c>
      <c r="P219" s="185"/>
    </row>
    <row r="220" spans="1:16" hidden="1" x14ac:dyDescent="0.25">
      <c r="A220" s="178">
        <v>5231</v>
      </c>
      <c r="B220" s="223" t="s">
        <v>453</v>
      </c>
      <c r="C220" s="359">
        <f t="shared" si="26"/>
        <v>0</v>
      </c>
      <c r="D220" s="229">
        <v>0</v>
      </c>
      <c r="E220" s="337"/>
      <c r="F220" s="544">
        <f t="shared" si="30"/>
        <v>0</v>
      </c>
      <c r="G220" s="229"/>
      <c r="H220" s="230"/>
      <c r="I220" s="231">
        <f t="shared" si="31"/>
        <v>0</v>
      </c>
      <c r="J220" s="229">
        <v>0</v>
      </c>
      <c r="K220" s="230"/>
      <c r="L220" s="231">
        <f t="shared" si="32"/>
        <v>0</v>
      </c>
      <c r="M220" s="338"/>
      <c r="N220" s="337"/>
      <c r="O220" s="231">
        <f t="shared" si="33"/>
        <v>0</v>
      </c>
      <c r="P220" s="185"/>
    </row>
    <row r="221" spans="1:16" hidden="1" x14ac:dyDescent="0.25">
      <c r="A221" s="178">
        <v>5232</v>
      </c>
      <c r="B221" s="223" t="s">
        <v>454</v>
      </c>
      <c r="C221" s="359">
        <f t="shared" si="26"/>
        <v>0</v>
      </c>
      <c r="D221" s="229">
        <v>0</v>
      </c>
      <c r="E221" s="337"/>
      <c r="F221" s="544">
        <f t="shared" si="30"/>
        <v>0</v>
      </c>
      <c r="G221" s="229"/>
      <c r="H221" s="230"/>
      <c r="I221" s="231">
        <f t="shared" si="31"/>
        <v>0</v>
      </c>
      <c r="J221" s="229">
        <v>0</v>
      </c>
      <c r="K221" s="230"/>
      <c r="L221" s="231">
        <f t="shared" si="32"/>
        <v>0</v>
      </c>
      <c r="M221" s="338"/>
      <c r="N221" s="337"/>
      <c r="O221" s="231">
        <f t="shared" si="33"/>
        <v>0</v>
      </c>
      <c r="P221" s="185"/>
    </row>
    <row r="222" spans="1:16" hidden="1" x14ac:dyDescent="0.25">
      <c r="A222" s="178">
        <v>5233</v>
      </c>
      <c r="B222" s="223" t="s">
        <v>455</v>
      </c>
      <c r="C222" s="359">
        <f t="shared" si="26"/>
        <v>0</v>
      </c>
      <c r="D222" s="229">
        <v>0</v>
      </c>
      <c r="E222" s="337"/>
      <c r="F222" s="544">
        <f t="shared" si="30"/>
        <v>0</v>
      </c>
      <c r="G222" s="229"/>
      <c r="H222" s="230"/>
      <c r="I222" s="231">
        <f t="shared" si="31"/>
        <v>0</v>
      </c>
      <c r="J222" s="229">
        <v>0</v>
      </c>
      <c r="K222" s="230"/>
      <c r="L222" s="231">
        <f t="shared" si="32"/>
        <v>0</v>
      </c>
      <c r="M222" s="338"/>
      <c r="N222" s="337"/>
      <c r="O222" s="231">
        <f t="shared" si="33"/>
        <v>0</v>
      </c>
      <c r="P222" s="185"/>
    </row>
    <row r="223" spans="1:16" ht="24" hidden="1" x14ac:dyDescent="0.25">
      <c r="A223" s="178">
        <v>5234</v>
      </c>
      <c r="B223" s="223" t="s">
        <v>456</v>
      </c>
      <c r="C223" s="359">
        <f t="shared" si="26"/>
        <v>0</v>
      </c>
      <c r="D223" s="229">
        <v>0</v>
      </c>
      <c r="E223" s="337"/>
      <c r="F223" s="544">
        <f t="shared" si="30"/>
        <v>0</v>
      </c>
      <c r="G223" s="229"/>
      <c r="H223" s="230"/>
      <c r="I223" s="231">
        <f t="shared" si="31"/>
        <v>0</v>
      </c>
      <c r="J223" s="229">
        <v>0</v>
      </c>
      <c r="K223" s="230"/>
      <c r="L223" s="231">
        <f t="shared" si="32"/>
        <v>0</v>
      </c>
      <c r="M223" s="338"/>
      <c r="N223" s="337"/>
      <c r="O223" s="231">
        <f t="shared" si="33"/>
        <v>0</v>
      </c>
      <c r="P223" s="185"/>
    </row>
    <row r="224" spans="1:16" hidden="1" x14ac:dyDescent="0.25">
      <c r="A224" s="178">
        <v>5236</v>
      </c>
      <c r="B224" s="223" t="s">
        <v>457</v>
      </c>
      <c r="C224" s="359">
        <f t="shared" si="26"/>
        <v>0</v>
      </c>
      <c r="D224" s="229">
        <v>0</v>
      </c>
      <c r="E224" s="337"/>
      <c r="F224" s="544">
        <f t="shared" si="30"/>
        <v>0</v>
      </c>
      <c r="G224" s="229"/>
      <c r="H224" s="230"/>
      <c r="I224" s="231">
        <f t="shared" si="31"/>
        <v>0</v>
      </c>
      <c r="J224" s="229">
        <v>0</v>
      </c>
      <c r="K224" s="230"/>
      <c r="L224" s="231">
        <f t="shared" si="32"/>
        <v>0</v>
      </c>
      <c r="M224" s="338"/>
      <c r="N224" s="337"/>
      <c r="O224" s="231">
        <f t="shared" si="33"/>
        <v>0</v>
      </c>
      <c r="P224" s="185"/>
    </row>
    <row r="225" spans="1:16" hidden="1" x14ac:dyDescent="0.25">
      <c r="A225" s="178">
        <v>5237</v>
      </c>
      <c r="B225" s="223" t="s">
        <v>458</v>
      </c>
      <c r="C225" s="359">
        <f t="shared" si="26"/>
        <v>0</v>
      </c>
      <c r="D225" s="229">
        <v>0</v>
      </c>
      <c r="E225" s="337"/>
      <c r="F225" s="544">
        <f t="shared" si="30"/>
        <v>0</v>
      </c>
      <c r="G225" s="229"/>
      <c r="H225" s="230"/>
      <c r="I225" s="231">
        <f t="shared" si="31"/>
        <v>0</v>
      </c>
      <c r="J225" s="229">
        <v>0</v>
      </c>
      <c r="K225" s="230"/>
      <c r="L225" s="231">
        <f t="shared" si="32"/>
        <v>0</v>
      </c>
      <c r="M225" s="338"/>
      <c r="N225" s="337"/>
      <c r="O225" s="231">
        <f t="shared" si="33"/>
        <v>0</v>
      </c>
      <c r="P225" s="185"/>
    </row>
    <row r="226" spans="1:16" ht="24" hidden="1" x14ac:dyDescent="0.25">
      <c r="A226" s="178">
        <v>5238</v>
      </c>
      <c r="B226" s="223" t="s">
        <v>459</v>
      </c>
      <c r="C226" s="359">
        <f t="shared" si="26"/>
        <v>0</v>
      </c>
      <c r="D226" s="229">
        <v>0</v>
      </c>
      <c r="E226" s="337"/>
      <c r="F226" s="544">
        <f t="shared" si="30"/>
        <v>0</v>
      </c>
      <c r="G226" s="229"/>
      <c r="H226" s="230"/>
      <c r="I226" s="231">
        <f t="shared" si="31"/>
        <v>0</v>
      </c>
      <c r="J226" s="229">
        <v>0</v>
      </c>
      <c r="K226" s="230"/>
      <c r="L226" s="231">
        <f t="shared" si="32"/>
        <v>0</v>
      </c>
      <c r="M226" s="338"/>
      <c r="N226" s="337"/>
      <c r="O226" s="231">
        <f t="shared" si="33"/>
        <v>0</v>
      </c>
      <c r="P226" s="185"/>
    </row>
    <row r="227" spans="1:16" ht="24" x14ac:dyDescent="0.25">
      <c r="A227" s="178">
        <v>5239</v>
      </c>
      <c r="B227" s="223" t="s">
        <v>460</v>
      </c>
      <c r="C227" s="359">
        <f t="shared" si="26"/>
        <v>49000</v>
      </c>
      <c r="D227" s="229">
        <v>49000</v>
      </c>
      <c r="E227" s="337"/>
      <c r="F227" s="544">
        <f t="shared" si="30"/>
        <v>49000</v>
      </c>
      <c r="G227" s="229"/>
      <c r="H227" s="230"/>
      <c r="I227" s="231">
        <f t="shared" si="31"/>
        <v>0</v>
      </c>
      <c r="J227" s="229">
        <v>0</v>
      </c>
      <c r="K227" s="230"/>
      <c r="L227" s="231">
        <f t="shared" si="32"/>
        <v>0</v>
      </c>
      <c r="M227" s="338"/>
      <c r="N227" s="337"/>
      <c r="O227" s="231">
        <f t="shared" si="33"/>
        <v>0</v>
      </c>
      <c r="P227" s="185"/>
    </row>
    <row r="228" spans="1:16" ht="24" x14ac:dyDescent="0.25">
      <c r="A228" s="339">
        <v>5240</v>
      </c>
      <c r="B228" s="223" t="s">
        <v>461</v>
      </c>
      <c r="C228" s="359">
        <f t="shared" si="26"/>
        <v>24000</v>
      </c>
      <c r="D228" s="229">
        <v>24000</v>
      </c>
      <c r="E228" s="337"/>
      <c r="F228" s="544">
        <f t="shared" si="30"/>
        <v>24000</v>
      </c>
      <c r="G228" s="229"/>
      <c r="H228" s="230"/>
      <c r="I228" s="231">
        <f t="shared" si="31"/>
        <v>0</v>
      </c>
      <c r="J228" s="229">
        <v>0</v>
      </c>
      <c r="K228" s="230"/>
      <c r="L228" s="231">
        <f t="shared" si="32"/>
        <v>0</v>
      </c>
      <c r="M228" s="338"/>
      <c r="N228" s="337"/>
      <c r="O228" s="231">
        <f t="shared" si="33"/>
        <v>0</v>
      </c>
      <c r="P228" s="185"/>
    </row>
    <row r="229" spans="1:16" hidden="1" x14ac:dyDescent="0.25">
      <c r="A229" s="339">
        <v>5250</v>
      </c>
      <c r="B229" s="223" t="s">
        <v>462</v>
      </c>
      <c r="C229" s="359">
        <f t="shared" si="26"/>
        <v>0</v>
      </c>
      <c r="D229" s="229">
        <v>0</v>
      </c>
      <c r="E229" s="337"/>
      <c r="F229" s="544">
        <f t="shared" si="30"/>
        <v>0</v>
      </c>
      <c r="G229" s="229"/>
      <c r="H229" s="230"/>
      <c r="I229" s="231">
        <f t="shared" si="31"/>
        <v>0</v>
      </c>
      <c r="J229" s="229">
        <v>0</v>
      </c>
      <c r="K229" s="230"/>
      <c r="L229" s="231">
        <f t="shared" si="32"/>
        <v>0</v>
      </c>
      <c r="M229" s="338"/>
      <c r="N229" s="337"/>
      <c r="O229" s="231">
        <f t="shared" si="33"/>
        <v>0</v>
      </c>
      <c r="P229" s="185"/>
    </row>
    <row r="230" spans="1:16" hidden="1" x14ac:dyDescent="0.25">
      <c r="A230" s="339">
        <v>5260</v>
      </c>
      <c r="B230" s="223" t="s">
        <v>463</v>
      </c>
      <c r="C230" s="359">
        <f t="shared" si="26"/>
        <v>0</v>
      </c>
      <c r="D230" s="340">
        <f>SUM(D231)</f>
        <v>0</v>
      </c>
      <c r="E230" s="341">
        <f>SUM(E231)</f>
        <v>0</v>
      </c>
      <c r="F230" s="544">
        <f t="shared" si="30"/>
        <v>0</v>
      </c>
      <c r="G230" s="340">
        <f>SUM(G231)</f>
        <v>0</v>
      </c>
      <c r="H230" s="342">
        <f>SUM(H231)</f>
        <v>0</v>
      </c>
      <c r="I230" s="231">
        <f t="shared" si="31"/>
        <v>0</v>
      </c>
      <c r="J230" s="340">
        <f>SUM(J231)</f>
        <v>0</v>
      </c>
      <c r="K230" s="342">
        <f>SUM(K231)</f>
        <v>0</v>
      </c>
      <c r="L230" s="231">
        <f t="shared" si="32"/>
        <v>0</v>
      </c>
      <c r="M230" s="343">
        <f>SUM(M231)</f>
        <v>0</v>
      </c>
      <c r="N230" s="341">
        <f>SUM(N231)</f>
        <v>0</v>
      </c>
      <c r="O230" s="231">
        <f t="shared" si="33"/>
        <v>0</v>
      </c>
      <c r="P230" s="185"/>
    </row>
    <row r="231" spans="1:16" ht="24" hidden="1" x14ac:dyDescent="0.25">
      <c r="A231" s="178">
        <v>5269</v>
      </c>
      <c r="B231" s="223" t="s">
        <v>464</v>
      </c>
      <c r="C231" s="359">
        <f t="shared" si="26"/>
        <v>0</v>
      </c>
      <c r="D231" s="229">
        <v>0</v>
      </c>
      <c r="E231" s="337"/>
      <c r="F231" s="544">
        <f t="shared" si="30"/>
        <v>0</v>
      </c>
      <c r="G231" s="229"/>
      <c r="H231" s="230"/>
      <c r="I231" s="231">
        <f t="shared" si="31"/>
        <v>0</v>
      </c>
      <c r="J231" s="229">
        <v>0</v>
      </c>
      <c r="K231" s="230"/>
      <c r="L231" s="231">
        <f t="shared" si="32"/>
        <v>0</v>
      </c>
      <c r="M231" s="338"/>
      <c r="N231" s="337"/>
      <c r="O231" s="231">
        <f t="shared" si="33"/>
        <v>0</v>
      </c>
      <c r="P231" s="185"/>
    </row>
    <row r="232" spans="1:16" ht="24" hidden="1" x14ac:dyDescent="0.25">
      <c r="A232" s="329">
        <v>5270</v>
      </c>
      <c r="B232" s="265" t="s">
        <v>465</v>
      </c>
      <c r="C232" s="354">
        <f t="shared" si="26"/>
        <v>0</v>
      </c>
      <c r="D232" s="344">
        <v>0</v>
      </c>
      <c r="E232" s="345"/>
      <c r="F232" s="542">
        <f t="shared" si="30"/>
        <v>0</v>
      </c>
      <c r="G232" s="344"/>
      <c r="H232" s="346"/>
      <c r="I232" s="332">
        <f t="shared" si="31"/>
        <v>0</v>
      </c>
      <c r="J232" s="344">
        <v>0</v>
      </c>
      <c r="K232" s="346"/>
      <c r="L232" s="332">
        <f t="shared" si="32"/>
        <v>0</v>
      </c>
      <c r="M232" s="347"/>
      <c r="N232" s="345"/>
      <c r="O232" s="332">
        <f t="shared" si="33"/>
        <v>0</v>
      </c>
      <c r="P232" s="274"/>
    </row>
    <row r="233" spans="1:16" hidden="1" x14ac:dyDescent="0.25">
      <c r="A233" s="315">
        <v>6000</v>
      </c>
      <c r="B233" s="315" t="s">
        <v>466</v>
      </c>
      <c r="C233" s="465">
        <f t="shared" si="26"/>
        <v>0</v>
      </c>
      <c r="D233" s="317">
        <f>D234+D254+D261</f>
        <v>0</v>
      </c>
      <c r="E233" s="424">
        <f>E234+E254+E261</f>
        <v>0</v>
      </c>
      <c r="F233" s="540">
        <f t="shared" si="30"/>
        <v>0</v>
      </c>
      <c r="G233" s="317">
        <f>G234+G254+G261</f>
        <v>0</v>
      </c>
      <c r="H233" s="320">
        <f>H234+H254+H261</f>
        <v>0</v>
      </c>
      <c r="I233" s="319">
        <f t="shared" si="31"/>
        <v>0</v>
      </c>
      <c r="J233" s="317">
        <f>J234+J254+J261</f>
        <v>0</v>
      </c>
      <c r="K233" s="320">
        <f>K234+K254+K261</f>
        <v>0</v>
      </c>
      <c r="L233" s="319">
        <f t="shared" si="32"/>
        <v>0</v>
      </c>
      <c r="M233" s="321">
        <f>M234+M254+M261</f>
        <v>0</v>
      </c>
      <c r="N233" s="318">
        <f>N234+N254+N261</f>
        <v>0</v>
      </c>
      <c r="O233" s="319">
        <f t="shared" si="33"/>
        <v>0</v>
      </c>
      <c r="P233" s="322"/>
    </row>
    <row r="234" spans="1:16" hidden="1" x14ac:dyDescent="0.25">
      <c r="A234" s="249">
        <v>6200</v>
      </c>
      <c r="B234" s="368" t="s">
        <v>467</v>
      </c>
      <c r="C234" s="548">
        <f>F234+I234+L234+O234</f>
        <v>0</v>
      </c>
      <c r="D234" s="380">
        <f>SUM(D235,D236,D238,D241,D247,D248,D249)</f>
        <v>0</v>
      </c>
      <c r="E234" s="326">
        <f>SUM(E235,E236,E238,E241,E247,E248,E249)</f>
        <v>0</v>
      </c>
      <c r="F234" s="549">
        <f>D234+E234</f>
        <v>0</v>
      </c>
      <c r="G234" s="380">
        <f>SUM(G235,G236,G238,G241,G247,G248,G249)</f>
        <v>0</v>
      </c>
      <c r="H234" s="381">
        <f>SUM(H235,H236,H238,H241,H247,H248,H249)</f>
        <v>0</v>
      </c>
      <c r="I234" s="327">
        <f t="shared" si="31"/>
        <v>0</v>
      </c>
      <c r="J234" s="380">
        <f>SUM(J235,J236,J238,J241,J247,J248,J249)</f>
        <v>0</v>
      </c>
      <c r="K234" s="381">
        <f>SUM(K235,K236,K238,K241,K247,K248,K249)</f>
        <v>0</v>
      </c>
      <c r="L234" s="327">
        <f t="shared" si="32"/>
        <v>0</v>
      </c>
      <c r="M234" s="325">
        <f>SUM(M235,M236,M238,M241,M247,M248,M249)</f>
        <v>0</v>
      </c>
      <c r="N234" s="326">
        <f>SUM(N235,N236,N238,N241,N247,N248,N249)</f>
        <v>0</v>
      </c>
      <c r="O234" s="327">
        <f t="shared" si="33"/>
        <v>0</v>
      </c>
      <c r="P234" s="328"/>
    </row>
    <row r="235" spans="1:16" ht="24" hidden="1" x14ac:dyDescent="0.25">
      <c r="A235" s="705">
        <v>6220</v>
      </c>
      <c r="B235" s="213" t="s">
        <v>468</v>
      </c>
      <c r="C235" s="466">
        <f t="shared" si="26"/>
        <v>0</v>
      </c>
      <c r="D235" s="219">
        <v>0</v>
      </c>
      <c r="E235" s="335"/>
      <c r="F235" s="543">
        <f t="shared" si="30"/>
        <v>0</v>
      </c>
      <c r="G235" s="219"/>
      <c r="H235" s="220"/>
      <c r="I235" s="221">
        <f t="shared" si="31"/>
        <v>0</v>
      </c>
      <c r="J235" s="219">
        <v>0</v>
      </c>
      <c r="K235" s="220"/>
      <c r="L235" s="221">
        <f t="shared" si="32"/>
        <v>0</v>
      </c>
      <c r="M235" s="336"/>
      <c r="N235" s="335"/>
      <c r="O235" s="221">
        <f t="shared" si="33"/>
        <v>0</v>
      </c>
      <c r="P235" s="176"/>
    </row>
    <row r="236" spans="1:16" hidden="1" x14ac:dyDescent="0.25">
      <c r="A236" s="339">
        <v>6230</v>
      </c>
      <c r="B236" s="223" t="s">
        <v>469</v>
      </c>
      <c r="C236" s="359">
        <f t="shared" si="26"/>
        <v>0</v>
      </c>
      <c r="D236" s="340">
        <f>SUM(D237)</f>
        <v>0</v>
      </c>
      <c r="E236" s="342">
        <f>SUM(E237)</f>
        <v>0</v>
      </c>
      <c r="F236" s="544">
        <f t="shared" si="30"/>
        <v>0</v>
      </c>
      <c r="G236" s="340">
        <f>SUM(G237)</f>
        <v>0</v>
      </c>
      <c r="H236" s="342">
        <f>SUM(H237)</f>
        <v>0</v>
      </c>
      <c r="I236" s="231">
        <f t="shared" si="31"/>
        <v>0</v>
      </c>
      <c r="J236" s="340">
        <f>SUM(J237)</f>
        <v>0</v>
      </c>
      <c r="K236" s="342">
        <f>SUM(K237)</f>
        <v>0</v>
      </c>
      <c r="L236" s="231">
        <f t="shared" si="32"/>
        <v>0</v>
      </c>
      <c r="M236" s="340">
        <f>SUM(M237)</f>
        <v>0</v>
      </c>
      <c r="N236" s="342">
        <f>SUM(N237)</f>
        <v>0</v>
      </c>
      <c r="O236" s="231">
        <f t="shared" si="33"/>
        <v>0</v>
      </c>
      <c r="P236" s="185"/>
    </row>
    <row r="237" spans="1:16" ht="24" hidden="1" x14ac:dyDescent="0.25">
      <c r="A237" s="178">
        <v>6239</v>
      </c>
      <c r="B237" s="213" t="s">
        <v>470</v>
      </c>
      <c r="C237" s="359">
        <f t="shared" si="26"/>
        <v>0</v>
      </c>
      <c r="D237" s="229">
        <v>0</v>
      </c>
      <c r="E237" s="337"/>
      <c r="F237" s="544">
        <f t="shared" si="30"/>
        <v>0</v>
      </c>
      <c r="G237" s="229"/>
      <c r="H237" s="230"/>
      <c r="I237" s="231">
        <f t="shared" si="31"/>
        <v>0</v>
      </c>
      <c r="J237" s="229">
        <v>0</v>
      </c>
      <c r="K237" s="230"/>
      <c r="L237" s="231">
        <f t="shared" si="32"/>
        <v>0</v>
      </c>
      <c r="M237" s="338"/>
      <c r="N237" s="337"/>
      <c r="O237" s="231">
        <f t="shared" si="33"/>
        <v>0</v>
      </c>
      <c r="P237" s="185"/>
    </row>
    <row r="238" spans="1:16" ht="24" hidden="1" x14ac:dyDescent="0.25">
      <c r="A238" s="339">
        <v>6240</v>
      </c>
      <c r="B238" s="223" t="s">
        <v>471</v>
      </c>
      <c r="C238" s="359">
        <f t="shared" si="26"/>
        <v>0</v>
      </c>
      <c r="D238" s="340">
        <f>SUM(D239:D240)</f>
        <v>0</v>
      </c>
      <c r="E238" s="341">
        <f>SUM(E239:E240)</f>
        <v>0</v>
      </c>
      <c r="F238" s="544">
        <f t="shared" si="30"/>
        <v>0</v>
      </c>
      <c r="G238" s="340">
        <f>SUM(G239:G240)</f>
        <v>0</v>
      </c>
      <c r="H238" s="342">
        <f>SUM(H239:H240)</f>
        <v>0</v>
      </c>
      <c r="I238" s="231">
        <f t="shared" si="31"/>
        <v>0</v>
      </c>
      <c r="J238" s="340">
        <f>SUM(J239:J240)</f>
        <v>0</v>
      </c>
      <c r="K238" s="342">
        <f>SUM(K239:K240)</f>
        <v>0</v>
      </c>
      <c r="L238" s="231">
        <f t="shared" si="32"/>
        <v>0</v>
      </c>
      <c r="M238" s="343">
        <f>SUM(M239:M240)</f>
        <v>0</v>
      </c>
      <c r="N238" s="341">
        <f>SUM(N239:N240)</f>
        <v>0</v>
      </c>
      <c r="O238" s="231">
        <f t="shared" si="33"/>
        <v>0</v>
      </c>
      <c r="P238" s="185"/>
    </row>
    <row r="239" spans="1:16" hidden="1" x14ac:dyDescent="0.25">
      <c r="A239" s="178">
        <v>6241</v>
      </c>
      <c r="B239" s="223" t="s">
        <v>472</v>
      </c>
      <c r="C239" s="359">
        <f t="shared" si="26"/>
        <v>0</v>
      </c>
      <c r="D239" s="229">
        <v>0</v>
      </c>
      <c r="E239" s="337"/>
      <c r="F239" s="544">
        <f t="shared" si="30"/>
        <v>0</v>
      </c>
      <c r="G239" s="229"/>
      <c r="H239" s="230"/>
      <c r="I239" s="231">
        <f t="shared" si="31"/>
        <v>0</v>
      </c>
      <c r="J239" s="229">
        <v>0</v>
      </c>
      <c r="K239" s="230"/>
      <c r="L239" s="231">
        <f t="shared" si="32"/>
        <v>0</v>
      </c>
      <c r="M239" s="338"/>
      <c r="N239" s="337"/>
      <c r="O239" s="231">
        <f t="shared" si="33"/>
        <v>0</v>
      </c>
      <c r="P239" s="185"/>
    </row>
    <row r="240" spans="1:16" hidden="1" x14ac:dyDescent="0.25">
      <c r="A240" s="178">
        <v>6242</v>
      </c>
      <c r="B240" s="223" t="s">
        <v>473</v>
      </c>
      <c r="C240" s="359">
        <f t="shared" si="26"/>
        <v>0</v>
      </c>
      <c r="D240" s="229">
        <v>0</v>
      </c>
      <c r="E240" s="337"/>
      <c r="F240" s="544">
        <f t="shared" si="30"/>
        <v>0</v>
      </c>
      <c r="G240" s="229"/>
      <c r="H240" s="230"/>
      <c r="I240" s="231">
        <f t="shared" si="31"/>
        <v>0</v>
      </c>
      <c r="J240" s="229">
        <v>0</v>
      </c>
      <c r="K240" s="230"/>
      <c r="L240" s="231">
        <f t="shared" si="32"/>
        <v>0</v>
      </c>
      <c r="M240" s="338"/>
      <c r="N240" s="337"/>
      <c r="O240" s="231">
        <f t="shared" si="33"/>
        <v>0</v>
      </c>
      <c r="P240" s="185"/>
    </row>
    <row r="241" spans="1:16" ht="24" hidden="1" x14ac:dyDescent="0.25">
      <c r="A241" s="339">
        <v>6250</v>
      </c>
      <c r="B241" s="223" t="s">
        <v>474</v>
      </c>
      <c r="C241" s="359">
        <f t="shared" si="26"/>
        <v>0</v>
      </c>
      <c r="D241" s="340">
        <f>SUM(D242:D246)</f>
        <v>0</v>
      </c>
      <c r="E241" s="341">
        <f>SUM(E242:E246)</f>
        <v>0</v>
      </c>
      <c r="F241" s="544">
        <f t="shared" si="30"/>
        <v>0</v>
      </c>
      <c r="G241" s="340">
        <f>SUM(G242:G246)</f>
        <v>0</v>
      </c>
      <c r="H241" s="342">
        <f>SUM(H242:H246)</f>
        <v>0</v>
      </c>
      <c r="I241" s="231">
        <f t="shared" si="31"/>
        <v>0</v>
      </c>
      <c r="J241" s="340">
        <f>SUM(J242:J246)</f>
        <v>0</v>
      </c>
      <c r="K241" s="342">
        <f>SUM(K242:K246)</f>
        <v>0</v>
      </c>
      <c r="L241" s="231">
        <f t="shared" si="32"/>
        <v>0</v>
      </c>
      <c r="M241" s="343">
        <f>SUM(M242:M246)</f>
        <v>0</v>
      </c>
      <c r="N241" s="341">
        <f>SUM(N242:N246)</f>
        <v>0</v>
      </c>
      <c r="O241" s="231">
        <f t="shared" si="33"/>
        <v>0</v>
      </c>
      <c r="P241" s="185"/>
    </row>
    <row r="242" spans="1:16" hidden="1" x14ac:dyDescent="0.25">
      <c r="A242" s="178">
        <v>6252</v>
      </c>
      <c r="B242" s="223" t="s">
        <v>475</v>
      </c>
      <c r="C242" s="359">
        <f t="shared" si="26"/>
        <v>0</v>
      </c>
      <c r="D242" s="229">
        <v>0</v>
      </c>
      <c r="E242" s="337"/>
      <c r="F242" s="544">
        <f t="shared" si="30"/>
        <v>0</v>
      </c>
      <c r="G242" s="229"/>
      <c r="H242" s="230"/>
      <c r="I242" s="231">
        <f t="shared" si="31"/>
        <v>0</v>
      </c>
      <c r="J242" s="229">
        <v>0</v>
      </c>
      <c r="K242" s="230"/>
      <c r="L242" s="231">
        <f t="shared" si="32"/>
        <v>0</v>
      </c>
      <c r="M242" s="338"/>
      <c r="N242" s="337"/>
      <c r="O242" s="231">
        <f t="shared" si="33"/>
        <v>0</v>
      </c>
      <c r="P242" s="185"/>
    </row>
    <row r="243" spans="1:16" hidden="1" x14ac:dyDescent="0.25">
      <c r="A243" s="178">
        <v>6253</v>
      </c>
      <c r="B243" s="223" t="s">
        <v>476</v>
      </c>
      <c r="C243" s="359">
        <f t="shared" si="26"/>
        <v>0</v>
      </c>
      <c r="D243" s="229">
        <v>0</v>
      </c>
      <c r="E243" s="337"/>
      <c r="F243" s="544">
        <f t="shared" si="30"/>
        <v>0</v>
      </c>
      <c r="G243" s="229"/>
      <c r="H243" s="230"/>
      <c r="I243" s="231">
        <f t="shared" si="31"/>
        <v>0</v>
      </c>
      <c r="J243" s="229">
        <v>0</v>
      </c>
      <c r="K243" s="230"/>
      <c r="L243" s="231">
        <f t="shared" si="32"/>
        <v>0</v>
      </c>
      <c r="M243" s="338"/>
      <c r="N243" s="337"/>
      <c r="O243" s="231">
        <f t="shared" si="33"/>
        <v>0</v>
      </c>
      <c r="P243" s="185"/>
    </row>
    <row r="244" spans="1:16" ht="24" hidden="1" x14ac:dyDescent="0.25">
      <c r="A244" s="178">
        <v>6254</v>
      </c>
      <c r="B244" s="223" t="s">
        <v>477</v>
      </c>
      <c r="C244" s="359">
        <f t="shared" si="26"/>
        <v>0</v>
      </c>
      <c r="D244" s="229">
        <v>0</v>
      </c>
      <c r="E244" s="337"/>
      <c r="F244" s="544">
        <f t="shared" si="30"/>
        <v>0</v>
      </c>
      <c r="G244" s="229"/>
      <c r="H244" s="230"/>
      <c r="I244" s="231">
        <f t="shared" si="31"/>
        <v>0</v>
      </c>
      <c r="J244" s="229">
        <v>0</v>
      </c>
      <c r="K244" s="230"/>
      <c r="L244" s="231">
        <f t="shared" si="32"/>
        <v>0</v>
      </c>
      <c r="M244" s="338"/>
      <c r="N244" s="337"/>
      <c r="O244" s="231">
        <f t="shared" si="33"/>
        <v>0</v>
      </c>
      <c r="P244" s="185"/>
    </row>
    <row r="245" spans="1:16" ht="24" hidden="1" x14ac:dyDescent="0.25">
      <c r="A245" s="178">
        <v>6255</v>
      </c>
      <c r="B245" s="223" t="s">
        <v>478</v>
      </c>
      <c r="C245" s="359">
        <f t="shared" si="26"/>
        <v>0</v>
      </c>
      <c r="D245" s="229">
        <v>0</v>
      </c>
      <c r="E245" s="337"/>
      <c r="F245" s="544">
        <f t="shared" si="30"/>
        <v>0</v>
      </c>
      <c r="G245" s="229"/>
      <c r="H245" s="230"/>
      <c r="I245" s="231">
        <f t="shared" si="31"/>
        <v>0</v>
      </c>
      <c r="J245" s="229">
        <v>0</v>
      </c>
      <c r="K245" s="230"/>
      <c r="L245" s="231">
        <f t="shared" si="32"/>
        <v>0</v>
      </c>
      <c r="M245" s="338"/>
      <c r="N245" s="337"/>
      <c r="O245" s="231">
        <f t="shared" si="33"/>
        <v>0</v>
      </c>
      <c r="P245" s="185"/>
    </row>
    <row r="246" spans="1:16" hidden="1" x14ac:dyDescent="0.25">
      <c r="A246" s="178">
        <v>6259</v>
      </c>
      <c r="B246" s="223" t="s">
        <v>479</v>
      </c>
      <c r="C246" s="359">
        <f t="shared" si="26"/>
        <v>0</v>
      </c>
      <c r="D246" s="229">
        <v>0</v>
      </c>
      <c r="E246" s="337"/>
      <c r="F246" s="544">
        <f t="shared" si="30"/>
        <v>0</v>
      </c>
      <c r="G246" s="229"/>
      <c r="H246" s="230"/>
      <c r="I246" s="231">
        <f t="shared" si="31"/>
        <v>0</v>
      </c>
      <c r="J246" s="229">
        <v>0</v>
      </c>
      <c r="K246" s="230"/>
      <c r="L246" s="231">
        <f t="shared" si="32"/>
        <v>0</v>
      </c>
      <c r="M246" s="338"/>
      <c r="N246" s="337"/>
      <c r="O246" s="231">
        <f t="shared" si="33"/>
        <v>0</v>
      </c>
      <c r="P246" s="185"/>
    </row>
    <row r="247" spans="1:16" ht="31.5" hidden="1" customHeight="1" x14ac:dyDescent="0.25">
      <c r="A247" s="339">
        <v>6260</v>
      </c>
      <c r="B247" s="223" t="s">
        <v>480</v>
      </c>
      <c r="C247" s="359">
        <f t="shared" si="26"/>
        <v>0</v>
      </c>
      <c r="D247" s="229">
        <v>0</v>
      </c>
      <c r="E247" s="337"/>
      <c r="F247" s="544">
        <f t="shared" ref="F247:F299" si="37">D247+E247</f>
        <v>0</v>
      </c>
      <c r="G247" s="229"/>
      <c r="H247" s="230"/>
      <c r="I247" s="231">
        <f t="shared" ref="I247:I299" si="38">G247+H247</f>
        <v>0</v>
      </c>
      <c r="J247" s="229">
        <v>0</v>
      </c>
      <c r="K247" s="230"/>
      <c r="L247" s="231">
        <f t="shared" ref="L247:L299" si="39">J247+K247</f>
        <v>0</v>
      </c>
      <c r="M247" s="338"/>
      <c r="N247" s="337"/>
      <c r="O247" s="231">
        <f t="shared" ref="O247:O276" si="40">M247+N247</f>
        <v>0</v>
      </c>
      <c r="P247" s="185"/>
    </row>
    <row r="248" spans="1:16" hidden="1" x14ac:dyDescent="0.25">
      <c r="A248" s="339">
        <v>6270</v>
      </c>
      <c r="B248" s="223" t="s">
        <v>481</v>
      </c>
      <c r="C248" s="359">
        <f t="shared" si="26"/>
        <v>0</v>
      </c>
      <c r="D248" s="229">
        <v>0</v>
      </c>
      <c r="E248" s="337"/>
      <c r="F248" s="544">
        <f t="shared" si="37"/>
        <v>0</v>
      </c>
      <c r="G248" s="229"/>
      <c r="H248" s="230"/>
      <c r="I248" s="231">
        <f t="shared" si="38"/>
        <v>0</v>
      </c>
      <c r="J248" s="229">
        <v>0</v>
      </c>
      <c r="K248" s="230"/>
      <c r="L248" s="231">
        <f t="shared" si="39"/>
        <v>0</v>
      </c>
      <c r="M248" s="338"/>
      <c r="N248" s="337"/>
      <c r="O248" s="231">
        <f t="shared" si="40"/>
        <v>0</v>
      </c>
      <c r="P248" s="185"/>
    </row>
    <row r="249" spans="1:16" ht="24" hidden="1" x14ac:dyDescent="0.25">
      <c r="A249" s="705">
        <v>6290</v>
      </c>
      <c r="B249" s="213" t="s">
        <v>482</v>
      </c>
      <c r="C249" s="359">
        <f t="shared" si="26"/>
        <v>0</v>
      </c>
      <c r="D249" s="350">
        <f>SUM(D250:D253)</f>
        <v>0</v>
      </c>
      <c r="E249" s="351">
        <f>SUM(E250:E253)</f>
        <v>0</v>
      </c>
      <c r="F249" s="543">
        <f t="shared" si="37"/>
        <v>0</v>
      </c>
      <c r="G249" s="350">
        <f>SUM(G250:G253)</f>
        <v>0</v>
      </c>
      <c r="H249" s="352">
        <f t="shared" ref="H249" si="41">SUM(H250:H253)</f>
        <v>0</v>
      </c>
      <c r="I249" s="221">
        <f t="shared" si="38"/>
        <v>0</v>
      </c>
      <c r="J249" s="350">
        <f>SUM(J250:J253)</f>
        <v>0</v>
      </c>
      <c r="K249" s="352">
        <f t="shared" ref="K249" si="42">SUM(K250:K253)</f>
        <v>0</v>
      </c>
      <c r="L249" s="221">
        <f t="shared" si="39"/>
        <v>0</v>
      </c>
      <c r="M249" s="369">
        <f t="shared" ref="M249:N249" si="43">SUM(M250:M253)</f>
        <v>0</v>
      </c>
      <c r="N249" s="370">
        <f t="shared" si="43"/>
        <v>0</v>
      </c>
      <c r="O249" s="371">
        <f t="shared" si="40"/>
        <v>0</v>
      </c>
      <c r="P249" s="372"/>
    </row>
    <row r="250" spans="1:16" hidden="1" x14ac:dyDescent="0.25">
      <c r="A250" s="178">
        <v>6291</v>
      </c>
      <c r="B250" s="223" t="s">
        <v>483</v>
      </c>
      <c r="C250" s="359">
        <f t="shared" si="26"/>
        <v>0</v>
      </c>
      <c r="D250" s="229">
        <v>0</v>
      </c>
      <c r="E250" s="337"/>
      <c r="F250" s="544">
        <f t="shared" si="37"/>
        <v>0</v>
      </c>
      <c r="G250" s="229"/>
      <c r="H250" s="230"/>
      <c r="I250" s="231">
        <f t="shared" si="38"/>
        <v>0</v>
      </c>
      <c r="J250" s="229">
        <v>0</v>
      </c>
      <c r="K250" s="230"/>
      <c r="L250" s="231">
        <f t="shared" si="39"/>
        <v>0</v>
      </c>
      <c r="M250" s="338"/>
      <c r="N250" s="337"/>
      <c r="O250" s="231">
        <f t="shared" si="40"/>
        <v>0</v>
      </c>
      <c r="P250" s="185"/>
    </row>
    <row r="251" spans="1:16" hidden="1" x14ac:dyDescent="0.25">
      <c r="A251" s="178">
        <v>6292</v>
      </c>
      <c r="B251" s="223" t="s">
        <v>484</v>
      </c>
      <c r="C251" s="359">
        <f t="shared" si="26"/>
        <v>0</v>
      </c>
      <c r="D251" s="229">
        <v>0</v>
      </c>
      <c r="E251" s="337"/>
      <c r="F251" s="544">
        <f t="shared" si="37"/>
        <v>0</v>
      </c>
      <c r="G251" s="229"/>
      <c r="H251" s="230"/>
      <c r="I251" s="231">
        <f t="shared" si="38"/>
        <v>0</v>
      </c>
      <c r="J251" s="229">
        <v>0</v>
      </c>
      <c r="K251" s="230"/>
      <c r="L251" s="231">
        <f t="shared" si="39"/>
        <v>0</v>
      </c>
      <c r="M251" s="338"/>
      <c r="N251" s="337"/>
      <c r="O251" s="231">
        <f t="shared" si="40"/>
        <v>0</v>
      </c>
      <c r="P251" s="185"/>
    </row>
    <row r="252" spans="1:16" ht="81" hidden="1" customHeight="1" x14ac:dyDescent="0.25">
      <c r="A252" s="178">
        <v>6296</v>
      </c>
      <c r="B252" s="223" t="s">
        <v>485</v>
      </c>
      <c r="C252" s="359">
        <f t="shared" si="26"/>
        <v>0</v>
      </c>
      <c r="D252" s="229">
        <v>0</v>
      </c>
      <c r="E252" s="337"/>
      <c r="F252" s="544">
        <f t="shared" si="37"/>
        <v>0</v>
      </c>
      <c r="G252" s="229"/>
      <c r="H252" s="230"/>
      <c r="I252" s="231">
        <f t="shared" si="38"/>
        <v>0</v>
      </c>
      <c r="J252" s="229">
        <v>0</v>
      </c>
      <c r="K252" s="230"/>
      <c r="L252" s="231">
        <f t="shared" si="39"/>
        <v>0</v>
      </c>
      <c r="M252" s="338"/>
      <c r="N252" s="337"/>
      <c r="O252" s="231">
        <f t="shared" si="40"/>
        <v>0</v>
      </c>
      <c r="P252" s="185"/>
    </row>
    <row r="253" spans="1:16" ht="36" hidden="1" x14ac:dyDescent="0.25">
      <c r="A253" s="178">
        <v>6299</v>
      </c>
      <c r="B253" s="223" t="s">
        <v>486</v>
      </c>
      <c r="C253" s="359">
        <f t="shared" si="26"/>
        <v>0</v>
      </c>
      <c r="D253" s="229">
        <v>0</v>
      </c>
      <c r="E253" s="337"/>
      <c r="F253" s="544">
        <f t="shared" si="37"/>
        <v>0</v>
      </c>
      <c r="G253" s="229"/>
      <c r="H253" s="230"/>
      <c r="I253" s="231">
        <f t="shared" si="38"/>
        <v>0</v>
      </c>
      <c r="J253" s="229">
        <v>0</v>
      </c>
      <c r="K253" s="230"/>
      <c r="L253" s="231">
        <f t="shared" si="39"/>
        <v>0</v>
      </c>
      <c r="M253" s="338"/>
      <c r="N253" s="337"/>
      <c r="O253" s="231">
        <f t="shared" si="40"/>
        <v>0</v>
      </c>
      <c r="P253" s="185"/>
    </row>
    <row r="254" spans="1:16" hidden="1" x14ac:dyDescent="0.25">
      <c r="A254" s="198">
        <v>6300</v>
      </c>
      <c r="B254" s="323" t="s">
        <v>487</v>
      </c>
      <c r="C254" s="459">
        <f t="shared" si="26"/>
        <v>0</v>
      </c>
      <c r="D254" s="209">
        <f>SUM(D255,D259,D260)</f>
        <v>0</v>
      </c>
      <c r="E254" s="324">
        <f>SUM(E255,E259,E260)</f>
        <v>0</v>
      </c>
      <c r="F254" s="541">
        <f t="shared" si="37"/>
        <v>0</v>
      </c>
      <c r="G254" s="209">
        <f>SUM(G255,G259,G260)</f>
        <v>0</v>
      </c>
      <c r="H254" s="210">
        <f t="shared" ref="H254" si="44">SUM(H255,H259,H260)</f>
        <v>0</v>
      </c>
      <c r="I254" s="211">
        <f t="shared" si="38"/>
        <v>0</v>
      </c>
      <c r="J254" s="209">
        <f>SUM(J255,J259,J260)</f>
        <v>0</v>
      </c>
      <c r="K254" s="210">
        <f t="shared" ref="K254" si="45">SUM(K255,K259,K260)</f>
        <v>0</v>
      </c>
      <c r="L254" s="211">
        <f t="shared" si="39"/>
        <v>0</v>
      </c>
      <c r="M254" s="355">
        <f t="shared" ref="M254:N254" si="46">SUM(M255,M259,M260)</f>
        <v>0</v>
      </c>
      <c r="N254" s="356">
        <f t="shared" si="46"/>
        <v>0</v>
      </c>
      <c r="O254" s="357">
        <f t="shared" si="40"/>
        <v>0</v>
      </c>
      <c r="P254" s="358"/>
    </row>
    <row r="255" spans="1:16" ht="24" hidden="1" x14ac:dyDescent="0.25">
      <c r="A255" s="705">
        <v>6320</v>
      </c>
      <c r="B255" s="213" t="s">
        <v>488</v>
      </c>
      <c r="C255" s="546">
        <f t="shared" si="26"/>
        <v>0</v>
      </c>
      <c r="D255" s="350">
        <f>SUM(D256:D258)</f>
        <v>0</v>
      </c>
      <c r="E255" s="351">
        <f>SUM(E256:E258)</f>
        <v>0</v>
      </c>
      <c r="F255" s="543">
        <f t="shared" si="37"/>
        <v>0</v>
      </c>
      <c r="G255" s="350">
        <f>SUM(G256:G258)</f>
        <v>0</v>
      </c>
      <c r="H255" s="352">
        <f t="shared" ref="H255" si="47">SUM(H256:H258)</f>
        <v>0</v>
      </c>
      <c r="I255" s="221">
        <f t="shared" si="38"/>
        <v>0</v>
      </c>
      <c r="J255" s="350">
        <f>SUM(J256:J258)</f>
        <v>0</v>
      </c>
      <c r="K255" s="352">
        <f t="shared" ref="K255" si="48">SUM(K256:K258)</f>
        <v>0</v>
      </c>
      <c r="L255" s="221">
        <f t="shared" si="39"/>
        <v>0</v>
      </c>
      <c r="M255" s="353">
        <f t="shared" ref="M255:N255" si="49">SUM(M256:M258)</f>
        <v>0</v>
      </c>
      <c r="N255" s="351">
        <f t="shared" si="49"/>
        <v>0</v>
      </c>
      <c r="O255" s="221">
        <f t="shared" si="40"/>
        <v>0</v>
      </c>
      <c r="P255" s="176"/>
    </row>
    <row r="256" spans="1:16" hidden="1" x14ac:dyDescent="0.25">
      <c r="A256" s="178">
        <v>6322</v>
      </c>
      <c r="B256" s="223" t="s">
        <v>489</v>
      </c>
      <c r="C256" s="359">
        <f t="shared" si="26"/>
        <v>0</v>
      </c>
      <c r="D256" s="229">
        <v>0</v>
      </c>
      <c r="E256" s="337"/>
      <c r="F256" s="544">
        <f t="shared" si="37"/>
        <v>0</v>
      </c>
      <c r="G256" s="229"/>
      <c r="H256" s="230"/>
      <c r="I256" s="231">
        <f t="shared" si="38"/>
        <v>0</v>
      </c>
      <c r="J256" s="229">
        <v>0</v>
      </c>
      <c r="K256" s="230"/>
      <c r="L256" s="231">
        <f t="shared" si="39"/>
        <v>0</v>
      </c>
      <c r="M256" s="338"/>
      <c r="N256" s="337"/>
      <c r="O256" s="231">
        <f t="shared" si="40"/>
        <v>0</v>
      </c>
      <c r="P256" s="185"/>
    </row>
    <row r="257" spans="1:16" ht="24" hidden="1" x14ac:dyDescent="0.25">
      <c r="A257" s="178">
        <v>6323</v>
      </c>
      <c r="B257" s="223" t="s">
        <v>490</v>
      </c>
      <c r="C257" s="359">
        <f t="shared" si="26"/>
        <v>0</v>
      </c>
      <c r="D257" s="229">
        <v>0</v>
      </c>
      <c r="E257" s="337"/>
      <c r="F257" s="544">
        <f t="shared" si="37"/>
        <v>0</v>
      </c>
      <c r="G257" s="229"/>
      <c r="H257" s="230"/>
      <c r="I257" s="231">
        <f t="shared" si="38"/>
        <v>0</v>
      </c>
      <c r="J257" s="229">
        <v>0</v>
      </c>
      <c r="K257" s="230"/>
      <c r="L257" s="231">
        <f t="shared" si="39"/>
        <v>0</v>
      </c>
      <c r="M257" s="338"/>
      <c r="N257" s="337"/>
      <c r="O257" s="231">
        <f t="shared" si="40"/>
        <v>0</v>
      </c>
      <c r="P257" s="185"/>
    </row>
    <row r="258" spans="1:16" ht="24" hidden="1" x14ac:dyDescent="0.25">
      <c r="A258" s="169">
        <v>6324</v>
      </c>
      <c r="B258" s="213" t="s">
        <v>491</v>
      </c>
      <c r="C258" s="359">
        <f t="shared" si="26"/>
        <v>0</v>
      </c>
      <c r="D258" s="219">
        <v>0</v>
      </c>
      <c r="E258" s="335"/>
      <c r="F258" s="543">
        <f t="shared" si="37"/>
        <v>0</v>
      </c>
      <c r="G258" s="219"/>
      <c r="H258" s="220"/>
      <c r="I258" s="221">
        <f t="shared" si="38"/>
        <v>0</v>
      </c>
      <c r="J258" s="219">
        <v>0</v>
      </c>
      <c r="K258" s="220"/>
      <c r="L258" s="221">
        <f t="shared" si="39"/>
        <v>0</v>
      </c>
      <c r="M258" s="336"/>
      <c r="N258" s="335"/>
      <c r="O258" s="221">
        <f t="shared" si="40"/>
        <v>0</v>
      </c>
      <c r="P258" s="176"/>
    </row>
    <row r="259" spans="1:16" ht="24" hidden="1" x14ac:dyDescent="0.25">
      <c r="A259" s="391">
        <v>6330</v>
      </c>
      <c r="B259" s="392" t="s">
        <v>492</v>
      </c>
      <c r="C259" s="359">
        <f t="shared" ref="C259:C286" si="50">F259+I259+L259+O259</f>
        <v>0</v>
      </c>
      <c r="D259" s="375">
        <v>0</v>
      </c>
      <c r="E259" s="376"/>
      <c r="F259" s="547">
        <f t="shared" si="37"/>
        <v>0</v>
      </c>
      <c r="G259" s="375"/>
      <c r="H259" s="377"/>
      <c r="I259" s="371">
        <f t="shared" si="38"/>
        <v>0</v>
      </c>
      <c r="J259" s="375">
        <v>0</v>
      </c>
      <c r="K259" s="377"/>
      <c r="L259" s="371">
        <f t="shared" si="39"/>
        <v>0</v>
      </c>
      <c r="M259" s="378"/>
      <c r="N259" s="376"/>
      <c r="O259" s="371">
        <f t="shared" si="40"/>
        <v>0</v>
      </c>
      <c r="P259" s="372"/>
    </row>
    <row r="260" spans="1:16" hidden="1" x14ac:dyDescent="0.25">
      <c r="A260" s="339">
        <v>6360</v>
      </c>
      <c r="B260" s="223" t="s">
        <v>493</v>
      </c>
      <c r="C260" s="359">
        <f t="shared" si="50"/>
        <v>0</v>
      </c>
      <c r="D260" s="229">
        <v>0</v>
      </c>
      <c r="E260" s="337"/>
      <c r="F260" s="544">
        <f t="shared" si="37"/>
        <v>0</v>
      </c>
      <c r="G260" s="229"/>
      <c r="H260" s="230"/>
      <c r="I260" s="231">
        <f t="shared" si="38"/>
        <v>0</v>
      </c>
      <c r="J260" s="229">
        <v>0</v>
      </c>
      <c r="K260" s="230"/>
      <c r="L260" s="231">
        <f t="shared" si="39"/>
        <v>0</v>
      </c>
      <c r="M260" s="338"/>
      <c r="N260" s="337"/>
      <c r="O260" s="231">
        <f t="shared" si="40"/>
        <v>0</v>
      </c>
      <c r="P260" s="185"/>
    </row>
    <row r="261" spans="1:16" ht="36" hidden="1" x14ac:dyDescent="0.25">
      <c r="A261" s="198">
        <v>6400</v>
      </c>
      <c r="B261" s="323" t="s">
        <v>494</v>
      </c>
      <c r="C261" s="459">
        <f t="shared" si="50"/>
        <v>0</v>
      </c>
      <c r="D261" s="209">
        <f>SUM(D262,D266)</f>
        <v>0</v>
      </c>
      <c r="E261" s="324">
        <f>SUM(E262,E266)</f>
        <v>0</v>
      </c>
      <c r="F261" s="541">
        <f t="shared" si="37"/>
        <v>0</v>
      </c>
      <c r="G261" s="209">
        <f>SUM(G262,G266)</f>
        <v>0</v>
      </c>
      <c r="H261" s="210">
        <f t="shared" ref="H261" si="51">SUM(H262,H266)</f>
        <v>0</v>
      </c>
      <c r="I261" s="211">
        <f t="shared" si="38"/>
        <v>0</v>
      </c>
      <c r="J261" s="209">
        <f>SUM(J262,J266)</f>
        <v>0</v>
      </c>
      <c r="K261" s="210">
        <f t="shared" ref="K261" si="52">SUM(K262,K266)</f>
        <v>0</v>
      </c>
      <c r="L261" s="211">
        <f t="shared" si="39"/>
        <v>0</v>
      </c>
      <c r="M261" s="355">
        <f t="shared" ref="M261:N261" si="53">SUM(M262,M266)</f>
        <v>0</v>
      </c>
      <c r="N261" s="356">
        <f t="shared" si="53"/>
        <v>0</v>
      </c>
      <c r="O261" s="357">
        <f t="shared" si="40"/>
        <v>0</v>
      </c>
      <c r="P261" s="358"/>
    </row>
    <row r="262" spans="1:16" ht="24" hidden="1" x14ac:dyDescent="0.25">
      <c r="A262" s="705">
        <v>6410</v>
      </c>
      <c r="B262" s="213" t="s">
        <v>495</v>
      </c>
      <c r="C262" s="466">
        <f t="shared" si="50"/>
        <v>0</v>
      </c>
      <c r="D262" s="350">
        <f>SUM(D263:D265)</f>
        <v>0</v>
      </c>
      <c r="E262" s="351">
        <f>SUM(E263:E265)</f>
        <v>0</v>
      </c>
      <c r="F262" s="543">
        <f t="shared" si="37"/>
        <v>0</v>
      </c>
      <c r="G262" s="350">
        <f>SUM(G263:G265)</f>
        <v>0</v>
      </c>
      <c r="H262" s="352">
        <f t="shared" ref="H262" si="54">SUM(H263:H265)</f>
        <v>0</v>
      </c>
      <c r="I262" s="221">
        <f t="shared" si="38"/>
        <v>0</v>
      </c>
      <c r="J262" s="350">
        <f>SUM(J263:J265)</f>
        <v>0</v>
      </c>
      <c r="K262" s="352">
        <f t="shared" ref="K262" si="55">SUM(K263:K265)</f>
        <v>0</v>
      </c>
      <c r="L262" s="221">
        <f t="shared" si="39"/>
        <v>0</v>
      </c>
      <c r="M262" s="365">
        <f t="shared" ref="M262:N262" si="56">SUM(M263:M265)</f>
        <v>0</v>
      </c>
      <c r="N262" s="366">
        <f t="shared" si="56"/>
        <v>0</v>
      </c>
      <c r="O262" s="242">
        <f t="shared" si="40"/>
        <v>0</v>
      </c>
      <c r="P262" s="244"/>
    </row>
    <row r="263" spans="1:16" hidden="1" x14ac:dyDescent="0.25">
      <c r="A263" s="178">
        <v>6411</v>
      </c>
      <c r="B263" s="393" t="s">
        <v>496</v>
      </c>
      <c r="C263" s="359">
        <f t="shared" si="50"/>
        <v>0</v>
      </c>
      <c r="D263" s="229">
        <v>0</v>
      </c>
      <c r="E263" s="337"/>
      <c r="F263" s="544">
        <f t="shared" si="37"/>
        <v>0</v>
      </c>
      <c r="G263" s="229"/>
      <c r="H263" s="230"/>
      <c r="I263" s="231">
        <f t="shared" si="38"/>
        <v>0</v>
      </c>
      <c r="J263" s="229">
        <v>0</v>
      </c>
      <c r="K263" s="230"/>
      <c r="L263" s="231">
        <f t="shared" si="39"/>
        <v>0</v>
      </c>
      <c r="M263" s="338"/>
      <c r="N263" s="337"/>
      <c r="O263" s="231">
        <f t="shared" si="40"/>
        <v>0</v>
      </c>
      <c r="P263" s="185"/>
    </row>
    <row r="264" spans="1:16" ht="36" hidden="1" x14ac:dyDescent="0.25">
      <c r="A264" s="178">
        <v>6412</v>
      </c>
      <c r="B264" s="223" t="s">
        <v>497</v>
      </c>
      <c r="C264" s="359">
        <f t="shared" si="50"/>
        <v>0</v>
      </c>
      <c r="D264" s="229">
        <v>0</v>
      </c>
      <c r="E264" s="337"/>
      <c r="F264" s="544">
        <f t="shared" si="37"/>
        <v>0</v>
      </c>
      <c r="G264" s="229"/>
      <c r="H264" s="230"/>
      <c r="I264" s="231">
        <f t="shared" si="38"/>
        <v>0</v>
      </c>
      <c r="J264" s="229">
        <v>0</v>
      </c>
      <c r="K264" s="230"/>
      <c r="L264" s="231">
        <f t="shared" si="39"/>
        <v>0</v>
      </c>
      <c r="M264" s="338"/>
      <c r="N264" s="337"/>
      <c r="O264" s="231">
        <f t="shared" si="40"/>
        <v>0</v>
      </c>
      <c r="P264" s="185"/>
    </row>
    <row r="265" spans="1:16" ht="36" hidden="1" x14ac:dyDescent="0.25">
      <c r="A265" s="178">
        <v>6419</v>
      </c>
      <c r="B265" s="223" t="s">
        <v>498</v>
      </c>
      <c r="C265" s="359">
        <f t="shared" si="50"/>
        <v>0</v>
      </c>
      <c r="D265" s="229">
        <v>0</v>
      </c>
      <c r="E265" s="337"/>
      <c r="F265" s="544">
        <f t="shared" si="37"/>
        <v>0</v>
      </c>
      <c r="G265" s="229"/>
      <c r="H265" s="230"/>
      <c r="I265" s="231">
        <f t="shared" si="38"/>
        <v>0</v>
      </c>
      <c r="J265" s="229">
        <v>0</v>
      </c>
      <c r="K265" s="230"/>
      <c r="L265" s="231">
        <f t="shared" si="39"/>
        <v>0</v>
      </c>
      <c r="M265" s="338"/>
      <c r="N265" s="337"/>
      <c r="O265" s="231">
        <f t="shared" si="40"/>
        <v>0</v>
      </c>
      <c r="P265" s="185"/>
    </row>
    <row r="266" spans="1:16" ht="36" hidden="1" x14ac:dyDescent="0.25">
      <c r="A266" s="339">
        <v>6420</v>
      </c>
      <c r="B266" s="223" t="s">
        <v>499</v>
      </c>
      <c r="C266" s="359">
        <f t="shared" si="50"/>
        <v>0</v>
      </c>
      <c r="D266" s="340">
        <f>SUM(D267:D270)</f>
        <v>0</v>
      </c>
      <c r="E266" s="341">
        <f>SUM(E267:E270)</f>
        <v>0</v>
      </c>
      <c r="F266" s="544">
        <f t="shared" si="37"/>
        <v>0</v>
      </c>
      <c r="G266" s="340">
        <f>SUM(G267:G270)</f>
        <v>0</v>
      </c>
      <c r="H266" s="342">
        <f>SUM(H267:H270)</f>
        <v>0</v>
      </c>
      <c r="I266" s="231">
        <f t="shared" si="38"/>
        <v>0</v>
      </c>
      <c r="J266" s="340">
        <f>SUM(J267:J270)</f>
        <v>0</v>
      </c>
      <c r="K266" s="342">
        <f>SUM(K267:K270)</f>
        <v>0</v>
      </c>
      <c r="L266" s="231">
        <f t="shared" si="39"/>
        <v>0</v>
      </c>
      <c r="M266" s="343">
        <f>SUM(M267:M270)</f>
        <v>0</v>
      </c>
      <c r="N266" s="341">
        <f>SUM(N267:N270)</f>
        <v>0</v>
      </c>
      <c r="O266" s="231">
        <f t="shared" si="40"/>
        <v>0</v>
      </c>
      <c r="P266" s="185"/>
    </row>
    <row r="267" spans="1:16" hidden="1" x14ac:dyDescent="0.25">
      <c r="A267" s="178">
        <v>6421</v>
      </c>
      <c r="B267" s="223" t="s">
        <v>500</v>
      </c>
      <c r="C267" s="359">
        <f t="shared" si="50"/>
        <v>0</v>
      </c>
      <c r="D267" s="229">
        <v>0</v>
      </c>
      <c r="E267" s="337"/>
      <c r="F267" s="544">
        <f t="shared" si="37"/>
        <v>0</v>
      </c>
      <c r="G267" s="229"/>
      <c r="H267" s="230"/>
      <c r="I267" s="231">
        <f t="shared" si="38"/>
        <v>0</v>
      </c>
      <c r="J267" s="229">
        <v>0</v>
      </c>
      <c r="K267" s="230"/>
      <c r="L267" s="231">
        <f t="shared" si="39"/>
        <v>0</v>
      </c>
      <c r="M267" s="338"/>
      <c r="N267" s="337"/>
      <c r="O267" s="231">
        <f t="shared" si="40"/>
        <v>0</v>
      </c>
      <c r="P267" s="185"/>
    </row>
    <row r="268" spans="1:16" hidden="1" x14ac:dyDescent="0.25">
      <c r="A268" s="178">
        <v>6422</v>
      </c>
      <c r="B268" s="223" t="s">
        <v>501</v>
      </c>
      <c r="C268" s="359">
        <f t="shared" si="50"/>
        <v>0</v>
      </c>
      <c r="D268" s="229">
        <v>0</v>
      </c>
      <c r="E268" s="337"/>
      <c r="F268" s="544">
        <f t="shared" si="37"/>
        <v>0</v>
      </c>
      <c r="G268" s="229"/>
      <c r="H268" s="230"/>
      <c r="I268" s="231">
        <f t="shared" si="38"/>
        <v>0</v>
      </c>
      <c r="J268" s="229">
        <v>0</v>
      </c>
      <c r="K268" s="230"/>
      <c r="L268" s="231">
        <f t="shared" si="39"/>
        <v>0</v>
      </c>
      <c r="M268" s="338"/>
      <c r="N268" s="337"/>
      <c r="O268" s="231">
        <f t="shared" si="40"/>
        <v>0</v>
      </c>
      <c r="P268" s="185"/>
    </row>
    <row r="269" spans="1:16" ht="24" hidden="1" x14ac:dyDescent="0.25">
      <c r="A269" s="178">
        <v>6423</v>
      </c>
      <c r="B269" s="223" t="s">
        <v>502</v>
      </c>
      <c r="C269" s="359">
        <f t="shared" si="50"/>
        <v>0</v>
      </c>
      <c r="D269" s="229">
        <v>0</v>
      </c>
      <c r="E269" s="337"/>
      <c r="F269" s="544">
        <f t="shared" si="37"/>
        <v>0</v>
      </c>
      <c r="G269" s="229"/>
      <c r="H269" s="230"/>
      <c r="I269" s="231">
        <f t="shared" si="38"/>
        <v>0</v>
      </c>
      <c r="J269" s="229">
        <v>0</v>
      </c>
      <c r="K269" s="230"/>
      <c r="L269" s="231">
        <f t="shared" si="39"/>
        <v>0</v>
      </c>
      <c r="M269" s="338"/>
      <c r="N269" s="337"/>
      <c r="O269" s="231">
        <f t="shared" si="40"/>
        <v>0</v>
      </c>
      <c r="P269" s="185"/>
    </row>
    <row r="270" spans="1:16" ht="36" hidden="1" x14ac:dyDescent="0.25">
      <c r="A270" s="178">
        <v>6424</v>
      </c>
      <c r="B270" s="223" t="s">
        <v>503</v>
      </c>
      <c r="C270" s="359">
        <f t="shared" si="50"/>
        <v>0</v>
      </c>
      <c r="D270" s="229">
        <v>0</v>
      </c>
      <c r="E270" s="337"/>
      <c r="F270" s="544">
        <f t="shared" si="37"/>
        <v>0</v>
      </c>
      <c r="G270" s="229"/>
      <c r="H270" s="230"/>
      <c r="I270" s="231">
        <f t="shared" si="38"/>
        <v>0</v>
      </c>
      <c r="J270" s="229">
        <v>0</v>
      </c>
      <c r="K270" s="230"/>
      <c r="L270" s="231">
        <f t="shared" si="39"/>
        <v>0</v>
      </c>
      <c r="M270" s="338"/>
      <c r="N270" s="337"/>
      <c r="O270" s="231">
        <f t="shared" si="40"/>
        <v>0</v>
      </c>
      <c r="P270" s="185"/>
    </row>
    <row r="271" spans="1:16" ht="43.5" hidden="1" customHeight="1" x14ac:dyDescent="0.25">
      <c r="A271" s="394">
        <v>7000</v>
      </c>
      <c r="B271" s="394" t="s">
        <v>504</v>
      </c>
      <c r="C271" s="550">
        <f t="shared" si="50"/>
        <v>0</v>
      </c>
      <c r="D271" s="396">
        <f>SUM(D272,D282)</f>
        <v>0</v>
      </c>
      <c r="E271" s="670">
        <f>SUM(E272,E282)</f>
        <v>0</v>
      </c>
      <c r="F271" s="551">
        <f t="shared" si="37"/>
        <v>0</v>
      </c>
      <c r="G271" s="396">
        <f>SUM(G272,G282)</f>
        <v>0</v>
      </c>
      <c r="H271" s="399">
        <f>SUM(H272,H282)</f>
        <v>0</v>
      </c>
      <c r="I271" s="398">
        <f t="shared" si="38"/>
        <v>0</v>
      </c>
      <c r="J271" s="396">
        <f>SUM(J272,J282)</f>
        <v>0</v>
      </c>
      <c r="K271" s="399">
        <f>SUM(K272,K282)</f>
        <v>0</v>
      </c>
      <c r="L271" s="398">
        <f t="shared" si="39"/>
        <v>0</v>
      </c>
      <c r="M271" s="400">
        <f>SUM(M272,M282)</f>
        <v>0</v>
      </c>
      <c r="N271" s="401">
        <f>SUM(N272,N282)</f>
        <v>0</v>
      </c>
      <c r="O271" s="402">
        <f t="shared" si="40"/>
        <v>0</v>
      </c>
      <c r="P271" s="403"/>
    </row>
    <row r="272" spans="1:16" ht="24" hidden="1" x14ac:dyDescent="0.25">
      <c r="A272" s="198">
        <v>7200</v>
      </c>
      <c r="B272" s="323" t="s">
        <v>505</v>
      </c>
      <c r="C272" s="459">
        <f t="shared" si="50"/>
        <v>0</v>
      </c>
      <c r="D272" s="209">
        <f>SUM(D273,D274,D277,D278,D281)</f>
        <v>0</v>
      </c>
      <c r="E272" s="324">
        <f>SUM(E273,E274,E277,E278,E281)</f>
        <v>0</v>
      </c>
      <c r="F272" s="541">
        <f t="shared" si="37"/>
        <v>0</v>
      </c>
      <c r="G272" s="209">
        <f>SUM(G273,G274,G277,G278,G281)</f>
        <v>0</v>
      </c>
      <c r="H272" s="210">
        <f>SUM(H273,H274,H277,H278,H281)</f>
        <v>0</v>
      </c>
      <c r="I272" s="211">
        <f t="shared" si="38"/>
        <v>0</v>
      </c>
      <c r="J272" s="209">
        <f>SUM(J273,J274,J277,J278,J281)</f>
        <v>0</v>
      </c>
      <c r="K272" s="210">
        <f>SUM(K273,K274,K277,K278,K281)</f>
        <v>0</v>
      </c>
      <c r="L272" s="211">
        <f t="shared" si="39"/>
        <v>0</v>
      </c>
      <c r="M272" s="325">
        <f>SUM(M273,M274,M277,M278,M281)</f>
        <v>0</v>
      </c>
      <c r="N272" s="326">
        <f>SUM(N273,N274,N277,N278,N281)</f>
        <v>0</v>
      </c>
      <c r="O272" s="327">
        <f t="shared" si="40"/>
        <v>0</v>
      </c>
      <c r="P272" s="328"/>
    </row>
    <row r="273" spans="1:16" ht="24" hidden="1" x14ac:dyDescent="0.25">
      <c r="A273" s="705">
        <v>7210</v>
      </c>
      <c r="B273" s="213" t="s">
        <v>506</v>
      </c>
      <c r="C273" s="466">
        <f t="shared" si="50"/>
        <v>0</v>
      </c>
      <c r="D273" s="219">
        <v>0</v>
      </c>
      <c r="E273" s="335"/>
      <c r="F273" s="543">
        <f t="shared" si="37"/>
        <v>0</v>
      </c>
      <c r="G273" s="219"/>
      <c r="H273" s="220"/>
      <c r="I273" s="221">
        <f t="shared" si="38"/>
        <v>0</v>
      </c>
      <c r="J273" s="219">
        <v>0</v>
      </c>
      <c r="K273" s="220"/>
      <c r="L273" s="221">
        <f t="shared" si="39"/>
        <v>0</v>
      </c>
      <c r="M273" s="336"/>
      <c r="N273" s="335"/>
      <c r="O273" s="221">
        <f t="shared" si="40"/>
        <v>0</v>
      </c>
      <c r="P273" s="176"/>
    </row>
    <row r="274" spans="1:16" s="404" customFormat="1" ht="36" hidden="1" x14ac:dyDescent="0.25">
      <c r="A274" s="339">
        <v>7220</v>
      </c>
      <c r="B274" s="223" t="s">
        <v>507</v>
      </c>
      <c r="C274" s="359">
        <f t="shared" si="50"/>
        <v>0</v>
      </c>
      <c r="D274" s="340">
        <f>SUM(D275:D276)</f>
        <v>0</v>
      </c>
      <c r="E274" s="341">
        <f>SUM(E275:E276)</f>
        <v>0</v>
      </c>
      <c r="F274" s="544">
        <f t="shared" si="37"/>
        <v>0</v>
      </c>
      <c r="G274" s="340">
        <f>SUM(G275:G276)</f>
        <v>0</v>
      </c>
      <c r="H274" s="342">
        <f>SUM(H275:H276)</f>
        <v>0</v>
      </c>
      <c r="I274" s="231">
        <f t="shared" si="38"/>
        <v>0</v>
      </c>
      <c r="J274" s="340">
        <f>SUM(J275:J276)</f>
        <v>0</v>
      </c>
      <c r="K274" s="342">
        <f>SUM(K275:K276)</f>
        <v>0</v>
      </c>
      <c r="L274" s="231">
        <f t="shared" si="39"/>
        <v>0</v>
      </c>
      <c r="M274" s="343">
        <f>SUM(M275:M276)</f>
        <v>0</v>
      </c>
      <c r="N274" s="341">
        <f>SUM(N275:N276)</f>
        <v>0</v>
      </c>
      <c r="O274" s="231">
        <f t="shared" si="40"/>
        <v>0</v>
      </c>
      <c r="P274" s="185"/>
    </row>
    <row r="275" spans="1:16" s="404" customFormat="1" ht="36" hidden="1" x14ac:dyDescent="0.25">
      <c r="A275" s="178">
        <v>7221</v>
      </c>
      <c r="B275" s="223" t="s">
        <v>508</v>
      </c>
      <c r="C275" s="359">
        <f t="shared" si="50"/>
        <v>0</v>
      </c>
      <c r="D275" s="229">
        <v>0</v>
      </c>
      <c r="E275" s="337"/>
      <c r="F275" s="544">
        <f t="shared" si="37"/>
        <v>0</v>
      </c>
      <c r="G275" s="229"/>
      <c r="H275" s="230"/>
      <c r="I275" s="231">
        <f t="shared" si="38"/>
        <v>0</v>
      </c>
      <c r="J275" s="229">
        <v>0</v>
      </c>
      <c r="K275" s="230"/>
      <c r="L275" s="231">
        <f t="shared" si="39"/>
        <v>0</v>
      </c>
      <c r="M275" s="338"/>
      <c r="N275" s="337"/>
      <c r="O275" s="231">
        <f t="shared" si="40"/>
        <v>0</v>
      </c>
      <c r="P275" s="185"/>
    </row>
    <row r="276" spans="1:16" s="404" customFormat="1" ht="36" hidden="1" x14ac:dyDescent="0.25">
      <c r="A276" s="178">
        <v>7222</v>
      </c>
      <c r="B276" s="223" t="s">
        <v>509</v>
      </c>
      <c r="C276" s="359">
        <f t="shared" si="50"/>
        <v>0</v>
      </c>
      <c r="D276" s="229">
        <v>0</v>
      </c>
      <c r="E276" s="337"/>
      <c r="F276" s="544">
        <f t="shared" si="37"/>
        <v>0</v>
      </c>
      <c r="G276" s="229"/>
      <c r="H276" s="230"/>
      <c r="I276" s="231">
        <f t="shared" si="38"/>
        <v>0</v>
      </c>
      <c r="J276" s="229">
        <v>0</v>
      </c>
      <c r="K276" s="230"/>
      <c r="L276" s="231">
        <f t="shared" si="39"/>
        <v>0</v>
      </c>
      <c r="M276" s="338"/>
      <c r="N276" s="337"/>
      <c r="O276" s="231">
        <f t="shared" si="40"/>
        <v>0</v>
      </c>
      <c r="P276" s="185"/>
    </row>
    <row r="277" spans="1:16" s="404" customFormat="1" ht="24" hidden="1" x14ac:dyDescent="0.25">
      <c r="A277" s="339">
        <v>7230</v>
      </c>
      <c r="B277" s="223" t="s">
        <v>510</v>
      </c>
      <c r="C277" s="359">
        <f t="shared" si="50"/>
        <v>0</v>
      </c>
      <c r="D277" s="229">
        <v>0</v>
      </c>
      <c r="E277" s="337"/>
      <c r="F277" s="544">
        <f t="shared" si="37"/>
        <v>0</v>
      </c>
      <c r="G277" s="229"/>
      <c r="H277" s="230"/>
      <c r="I277" s="231">
        <f t="shared" si="38"/>
        <v>0</v>
      </c>
      <c r="J277" s="229">
        <v>0</v>
      </c>
      <c r="K277" s="230"/>
      <c r="L277" s="231">
        <f t="shared" si="39"/>
        <v>0</v>
      </c>
      <c r="M277" s="338"/>
      <c r="N277" s="337"/>
      <c r="O277" s="231">
        <f>M277+N277</f>
        <v>0</v>
      </c>
      <c r="P277" s="185"/>
    </row>
    <row r="278" spans="1:16" ht="24" hidden="1" x14ac:dyDescent="0.25">
      <c r="A278" s="339">
        <v>7240</v>
      </c>
      <c r="B278" s="223" t="s">
        <v>511</v>
      </c>
      <c r="C278" s="359">
        <f t="shared" si="50"/>
        <v>0</v>
      </c>
      <c r="D278" s="340">
        <f>SUM(D279:D280)</f>
        <v>0</v>
      </c>
      <c r="E278" s="341">
        <f>SUM(E279:E280)</f>
        <v>0</v>
      </c>
      <c r="F278" s="544">
        <f t="shared" si="37"/>
        <v>0</v>
      </c>
      <c r="G278" s="340">
        <f>SUM(G279:G280)</f>
        <v>0</v>
      </c>
      <c r="H278" s="342">
        <f>SUM(H279:H280)</f>
        <v>0</v>
      </c>
      <c r="I278" s="231">
        <f t="shared" si="38"/>
        <v>0</v>
      </c>
      <c r="J278" s="340">
        <f>SUM(J279:J280)</f>
        <v>0</v>
      </c>
      <c r="K278" s="342">
        <f>SUM(K279:K280)</f>
        <v>0</v>
      </c>
      <c r="L278" s="231">
        <f t="shared" si="39"/>
        <v>0</v>
      </c>
      <c r="M278" s="343">
        <f>SUM(M279:M280)</f>
        <v>0</v>
      </c>
      <c r="N278" s="341">
        <f>SUM(N279:N280)</f>
        <v>0</v>
      </c>
      <c r="O278" s="231">
        <f>SUM(O279:O280)</f>
        <v>0</v>
      </c>
      <c r="P278" s="185"/>
    </row>
    <row r="279" spans="1:16" ht="48" hidden="1" x14ac:dyDescent="0.25">
      <c r="A279" s="178">
        <v>7245</v>
      </c>
      <c r="B279" s="223" t="s">
        <v>512</v>
      </c>
      <c r="C279" s="359">
        <f t="shared" si="50"/>
        <v>0</v>
      </c>
      <c r="D279" s="229">
        <v>0</v>
      </c>
      <c r="E279" s="337"/>
      <c r="F279" s="544">
        <f t="shared" si="37"/>
        <v>0</v>
      </c>
      <c r="G279" s="229"/>
      <c r="H279" s="230"/>
      <c r="I279" s="231">
        <f t="shared" si="38"/>
        <v>0</v>
      </c>
      <c r="J279" s="229">
        <v>0</v>
      </c>
      <c r="K279" s="230"/>
      <c r="L279" s="231">
        <f t="shared" si="39"/>
        <v>0</v>
      </c>
      <c r="M279" s="338"/>
      <c r="N279" s="337"/>
      <c r="O279" s="231">
        <f t="shared" ref="O279:O282" si="57">M279+N279</f>
        <v>0</v>
      </c>
      <c r="P279" s="185"/>
    </row>
    <row r="280" spans="1:16" ht="96" hidden="1" x14ac:dyDescent="0.25">
      <c r="A280" s="178">
        <v>7246</v>
      </c>
      <c r="B280" s="223" t="s">
        <v>513</v>
      </c>
      <c r="C280" s="359">
        <f t="shared" si="50"/>
        <v>0</v>
      </c>
      <c r="D280" s="229">
        <v>0</v>
      </c>
      <c r="E280" s="337"/>
      <c r="F280" s="544">
        <f t="shared" si="37"/>
        <v>0</v>
      </c>
      <c r="G280" s="229"/>
      <c r="H280" s="230"/>
      <c r="I280" s="231">
        <f t="shared" si="38"/>
        <v>0</v>
      </c>
      <c r="J280" s="229">
        <v>0</v>
      </c>
      <c r="K280" s="230"/>
      <c r="L280" s="231">
        <f t="shared" si="39"/>
        <v>0</v>
      </c>
      <c r="M280" s="338"/>
      <c r="N280" s="337"/>
      <c r="O280" s="231">
        <f t="shared" si="57"/>
        <v>0</v>
      </c>
      <c r="P280" s="185"/>
    </row>
    <row r="281" spans="1:16" ht="24" hidden="1" x14ac:dyDescent="0.25">
      <c r="A281" s="339">
        <v>7260</v>
      </c>
      <c r="B281" s="223" t="s">
        <v>514</v>
      </c>
      <c r="C281" s="359">
        <f t="shared" si="50"/>
        <v>0</v>
      </c>
      <c r="D281" s="219">
        <v>0</v>
      </c>
      <c r="E281" s="335"/>
      <c r="F281" s="543">
        <f t="shared" si="37"/>
        <v>0</v>
      </c>
      <c r="G281" s="219"/>
      <c r="H281" s="220"/>
      <c r="I281" s="221">
        <f t="shared" si="38"/>
        <v>0</v>
      </c>
      <c r="J281" s="219">
        <v>0</v>
      </c>
      <c r="K281" s="220"/>
      <c r="L281" s="221">
        <f t="shared" si="39"/>
        <v>0</v>
      </c>
      <c r="M281" s="336"/>
      <c r="N281" s="335"/>
      <c r="O281" s="221">
        <f t="shared" si="57"/>
        <v>0</v>
      </c>
      <c r="P281" s="176"/>
    </row>
    <row r="282" spans="1:16" hidden="1" x14ac:dyDescent="0.25">
      <c r="A282" s="198">
        <v>7700</v>
      </c>
      <c r="B282" s="323" t="s">
        <v>515</v>
      </c>
      <c r="C282" s="354">
        <f t="shared" si="50"/>
        <v>0</v>
      </c>
      <c r="D282" s="406">
        <f>D283</f>
        <v>0</v>
      </c>
      <c r="E282" s="356">
        <f>SUM(E283)</f>
        <v>0</v>
      </c>
      <c r="F282" s="552">
        <f t="shared" si="37"/>
        <v>0</v>
      </c>
      <c r="G282" s="406">
        <f>G283</f>
        <v>0</v>
      </c>
      <c r="H282" s="407">
        <f>SUM(H283)</f>
        <v>0</v>
      </c>
      <c r="I282" s="357">
        <f t="shared" si="38"/>
        <v>0</v>
      </c>
      <c r="J282" s="406">
        <f>J283</f>
        <v>0</v>
      </c>
      <c r="K282" s="407">
        <f>SUM(K283)</f>
        <v>0</v>
      </c>
      <c r="L282" s="357">
        <f t="shared" si="39"/>
        <v>0</v>
      </c>
      <c r="M282" s="355">
        <f>SUM(M283)</f>
        <v>0</v>
      </c>
      <c r="N282" s="356">
        <f>SUM(N283)</f>
        <v>0</v>
      </c>
      <c r="O282" s="357">
        <f t="shared" si="57"/>
        <v>0</v>
      </c>
      <c r="P282" s="358"/>
    </row>
    <row r="283" spans="1:16" hidden="1" x14ac:dyDescent="0.25">
      <c r="A283" s="233">
        <v>7720</v>
      </c>
      <c r="B283" s="234" t="s">
        <v>516</v>
      </c>
      <c r="C283" s="408">
        <f t="shared" si="50"/>
        <v>0</v>
      </c>
      <c r="D283" s="240">
        <v>0</v>
      </c>
      <c r="E283" s="409"/>
      <c r="F283" s="553">
        <f t="shared" si="37"/>
        <v>0</v>
      </c>
      <c r="G283" s="240"/>
      <c r="H283" s="241"/>
      <c r="I283" s="242">
        <f t="shared" si="38"/>
        <v>0</v>
      </c>
      <c r="J283" s="240">
        <v>0</v>
      </c>
      <c r="K283" s="241"/>
      <c r="L283" s="242">
        <f t="shared" si="39"/>
        <v>0</v>
      </c>
      <c r="M283" s="410"/>
      <c r="N283" s="409"/>
      <c r="O283" s="242">
        <f>M283+N283</f>
        <v>0</v>
      </c>
      <c r="P283" s="244"/>
    </row>
    <row r="284" spans="1:16" hidden="1" x14ac:dyDescent="0.25">
      <c r="A284" s="411"/>
      <c r="B284" s="265" t="s">
        <v>517</v>
      </c>
      <c r="C284" s="466">
        <f t="shared" si="50"/>
        <v>0</v>
      </c>
      <c r="D284" s="330">
        <f>SUM(D285:D286)</f>
        <v>0</v>
      </c>
      <c r="E284" s="331">
        <f>SUM(E285:E286)</f>
        <v>0</v>
      </c>
      <c r="F284" s="542">
        <f t="shared" si="37"/>
        <v>0</v>
      </c>
      <c r="G284" s="330">
        <f>SUM(G285:G286)</f>
        <v>0</v>
      </c>
      <c r="H284" s="333">
        <f>SUM(H285:H286)</f>
        <v>0</v>
      </c>
      <c r="I284" s="332">
        <f t="shared" si="38"/>
        <v>0</v>
      </c>
      <c r="J284" s="330">
        <f>SUM(J285:J286)</f>
        <v>0</v>
      </c>
      <c r="K284" s="333">
        <f>SUM(K285:K286)</f>
        <v>0</v>
      </c>
      <c r="L284" s="332">
        <f t="shared" si="39"/>
        <v>0</v>
      </c>
      <c r="M284" s="334">
        <f>SUM(M285:M286)</f>
        <v>0</v>
      </c>
      <c r="N284" s="331">
        <f>SUM(N285:N286)</f>
        <v>0</v>
      </c>
      <c r="O284" s="332">
        <f t="shared" ref="O284:O299" si="58">M284+N284</f>
        <v>0</v>
      </c>
      <c r="P284" s="274"/>
    </row>
    <row r="285" spans="1:16" hidden="1" x14ac:dyDescent="0.25">
      <c r="A285" s="393" t="s">
        <v>518</v>
      </c>
      <c r="B285" s="178" t="s">
        <v>519</v>
      </c>
      <c r="C285" s="359">
        <f t="shared" si="50"/>
        <v>0</v>
      </c>
      <c r="D285" s="229"/>
      <c r="E285" s="337"/>
      <c r="F285" s="544">
        <f t="shared" si="37"/>
        <v>0</v>
      </c>
      <c r="G285" s="229"/>
      <c r="H285" s="230"/>
      <c r="I285" s="231">
        <f t="shared" si="38"/>
        <v>0</v>
      </c>
      <c r="J285" s="229">
        <f>25-25</f>
        <v>0</v>
      </c>
      <c r="K285" s="230"/>
      <c r="L285" s="231">
        <f t="shared" si="39"/>
        <v>0</v>
      </c>
      <c r="M285" s="338"/>
      <c r="N285" s="337"/>
      <c r="O285" s="231">
        <f t="shared" si="58"/>
        <v>0</v>
      </c>
      <c r="P285" s="185"/>
    </row>
    <row r="286" spans="1:16" ht="24" hidden="1" x14ac:dyDescent="0.25">
      <c r="A286" s="393" t="s">
        <v>520</v>
      </c>
      <c r="B286" s="412" t="s">
        <v>521</v>
      </c>
      <c r="C286" s="466">
        <f t="shared" si="50"/>
        <v>0</v>
      </c>
      <c r="D286" s="219"/>
      <c r="E286" s="335"/>
      <c r="F286" s="543">
        <f t="shared" si="37"/>
        <v>0</v>
      </c>
      <c r="G286" s="219"/>
      <c r="H286" s="220"/>
      <c r="I286" s="221">
        <f t="shared" si="38"/>
        <v>0</v>
      </c>
      <c r="J286" s="219"/>
      <c r="K286" s="220"/>
      <c r="L286" s="221">
        <f t="shared" si="39"/>
        <v>0</v>
      </c>
      <c r="M286" s="336"/>
      <c r="N286" s="335"/>
      <c r="O286" s="221">
        <f t="shared" si="58"/>
        <v>0</v>
      </c>
      <c r="P286" s="176"/>
    </row>
    <row r="287" spans="1:16" x14ac:dyDescent="0.25">
      <c r="A287" s="413"/>
      <c r="B287" s="414" t="s">
        <v>522</v>
      </c>
      <c r="C287" s="467">
        <f>SUM(C284,C271,C233,C198,C190,C176,C78,C56)</f>
        <v>137610</v>
      </c>
      <c r="D287" s="416">
        <f>SUM(D284,D271,D233,D198,D190,D176,D78,D56)</f>
        <v>137248</v>
      </c>
      <c r="E287" s="417">
        <f>SUM(E284,E271,E233,E198,E190,E176,E78,E56)</f>
        <v>362</v>
      </c>
      <c r="F287" s="554">
        <f t="shared" si="37"/>
        <v>137610</v>
      </c>
      <c r="G287" s="416">
        <f>SUM(G284,G271,G233,G198,G190,G176,G78,G56)</f>
        <v>0</v>
      </c>
      <c r="H287" s="419">
        <f>SUM(H284,H271,H233,H198,H190,H176,H78,H56)</f>
        <v>0</v>
      </c>
      <c r="I287" s="418">
        <f t="shared" si="38"/>
        <v>0</v>
      </c>
      <c r="J287" s="416">
        <f t="shared" ref="J287" si="59">SUM(J284,J271,J233,J198,J190,J176,J78,J56)</f>
        <v>0</v>
      </c>
      <c r="K287" s="419">
        <f>SUM(K284,K271,K233,K198,K190,K176,K78,K56)</f>
        <v>0</v>
      </c>
      <c r="L287" s="418">
        <f t="shared" si="39"/>
        <v>0</v>
      </c>
      <c r="M287" s="325">
        <f>SUM(M284,M271,M233,M198,M190,M176,M78,M56)</f>
        <v>0</v>
      </c>
      <c r="N287" s="326">
        <f>SUM(N284,N271,N233,N198,N190,N176,N78,N56)</f>
        <v>0</v>
      </c>
      <c r="O287" s="327">
        <f t="shared" si="58"/>
        <v>0</v>
      </c>
      <c r="P287" s="328"/>
    </row>
    <row r="288" spans="1:16" hidden="1" x14ac:dyDescent="0.25">
      <c r="A288" s="420" t="s">
        <v>523</v>
      </c>
      <c r="B288" s="421"/>
      <c r="C288" s="468">
        <f t="shared" ref="C288" si="60">F288+I288+L288+O288</f>
        <v>0</v>
      </c>
      <c r="D288" s="423">
        <f>SUM(D28,D29,D45)-D54</f>
        <v>0</v>
      </c>
      <c r="E288" s="424">
        <f>SUM(E28,E29,E45)-E54</f>
        <v>0</v>
      </c>
      <c r="F288" s="555">
        <f t="shared" si="37"/>
        <v>0</v>
      </c>
      <c r="G288" s="423">
        <f>SUM(G28,G29,G45)-G54</f>
        <v>0</v>
      </c>
      <c r="H288" s="426">
        <f>SUM(H28,H29,H45)-H54</f>
        <v>0</v>
      </c>
      <c r="I288" s="425">
        <f t="shared" si="38"/>
        <v>0</v>
      </c>
      <c r="J288" s="423">
        <f>(J30+J46)-J54</f>
        <v>0</v>
      </c>
      <c r="K288" s="426">
        <f>(K30+K46)-K54</f>
        <v>0</v>
      </c>
      <c r="L288" s="425">
        <f t="shared" si="39"/>
        <v>0</v>
      </c>
      <c r="M288" s="422">
        <f>M48-M54</f>
        <v>0</v>
      </c>
      <c r="N288" s="424">
        <f>N48-N54</f>
        <v>0</v>
      </c>
      <c r="O288" s="425">
        <f t="shared" si="58"/>
        <v>0</v>
      </c>
      <c r="P288" s="427"/>
    </row>
    <row r="289" spans="1:17" s="148" customFormat="1" hidden="1" x14ac:dyDescent="0.25">
      <c r="A289" s="420" t="s">
        <v>524</v>
      </c>
      <c r="B289" s="421"/>
      <c r="C289" s="468">
        <f>SUM(C290,C291)-C298+C299</f>
        <v>0</v>
      </c>
      <c r="D289" s="423">
        <f>SUM(D290,D291)-D298+D299</f>
        <v>0</v>
      </c>
      <c r="E289" s="424">
        <f>SUM(E290,E291)-E298+E299</f>
        <v>0</v>
      </c>
      <c r="F289" s="555">
        <f t="shared" si="37"/>
        <v>0</v>
      </c>
      <c r="G289" s="423">
        <f>SUM(G290,G291)-G298+G299</f>
        <v>0</v>
      </c>
      <c r="H289" s="426">
        <f>SUM(H290,H291)-H298+H299</f>
        <v>0</v>
      </c>
      <c r="I289" s="425">
        <f t="shared" si="38"/>
        <v>0</v>
      </c>
      <c r="J289" s="423">
        <f t="shared" ref="J289" si="61">SUM(J290,J291)-J298+J299</f>
        <v>0</v>
      </c>
      <c r="K289" s="426">
        <f>SUM(K290,K291)-K298+K299</f>
        <v>0</v>
      </c>
      <c r="L289" s="425">
        <f t="shared" si="39"/>
        <v>0</v>
      </c>
      <c r="M289" s="422">
        <f>SUM(M290,M291)-M298+M299</f>
        <v>0</v>
      </c>
      <c r="N289" s="424">
        <f>SUM(N290,N291)-N298+N299</f>
        <v>0</v>
      </c>
      <c r="O289" s="425">
        <f t="shared" si="58"/>
        <v>0</v>
      </c>
      <c r="P289" s="427"/>
    </row>
    <row r="290" spans="1:17" s="148" customFormat="1" hidden="1" x14ac:dyDescent="0.25">
      <c r="A290" s="429" t="s">
        <v>525</v>
      </c>
      <c r="B290" s="429" t="s">
        <v>526</v>
      </c>
      <c r="C290" s="468">
        <f>C25-C284</f>
        <v>0</v>
      </c>
      <c r="D290" s="423">
        <f>D25-D284</f>
        <v>0</v>
      </c>
      <c r="E290" s="424">
        <f>E25-E284</f>
        <v>0</v>
      </c>
      <c r="F290" s="555">
        <f t="shared" si="37"/>
        <v>0</v>
      </c>
      <c r="G290" s="423">
        <f>G25-G284</f>
        <v>0</v>
      </c>
      <c r="H290" s="426">
        <f>H25-H284</f>
        <v>0</v>
      </c>
      <c r="I290" s="425">
        <f t="shared" si="38"/>
        <v>0</v>
      </c>
      <c r="J290" s="423">
        <f t="shared" ref="J290" si="62">J25-J284</f>
        <v>0</v>
      </c>
      <c r="K290" s="426">
        <f>K25-K284</f>
        <v>0</v>
      </c>
      <c r="L290" s="425">
        <f t="shared" si="39"/>
        <v>0</v>
      </c>
      <c r="M290" s="422">
        <f>M25-M284</f>
        <v>0</v>
      </c>
      <c r="N290" s="424">
        <f>N25-N284</f>
        <v>0</v>
      </c>
      <c r="O290" s="425">
        <f t="shared" si="58"/>
        <v>0</v>
      </c>
      <c r="P290" s="427"/>
    </row>
    <row r="291" spans="1:17" s="148" customFormat="1" hidden="1" x14ac:dyDescent="0.25">
      <c r="A291" s="430" t="s">
        <v>527</v>
      </c>
      <c r="B291" s="430" t="s">
        <v>528</v>
      </c>
      <c r="C291" s="468">
        <f>SUM(C292,C294,C296)-SUM(C293,C295,C297)</f>
        <v>0</v>
      </c>
      <c r="D291" s="423">
        <f>SUM(D292,D294,D296)-SUM(D293,D295,D297)</f>
        <v>0</v>
      </c>
      <c r="E291" s="424">
        <f t="shared" ref="E291" si="63">SUM(E292,E294,E296)-SUM(E293,E295,E297)</f>
        <v>0</v>
      </c>
      <c r="F291" s="555">
        <f t="shared" si="37"/>
        <v>0</v>
      </c>
      <c r="G291" s="423">
        <f t="shared" ref="G291:H291" si="64">SUM(G292,G294,G296)-SUM(G293,G295,G297)</f>
        <v>0</v>
      </c>
      <c r="H291" s="426">
        <f t="shared" si="64"/>
        <v>0</v>
      </c>
      <c r="I291" s="425">
        <f t="shared" si="38"/>
        <v>0</v>
      </c>
      <c r="J291" s="423">
        <f t="shared" ref="J291:K291" si="65">SUM(J292,J294,J296)-SUM(J293,J295,J297)</f>
        <v>0</v>
      </c>
      <c r="K291" s="426">
        <f t="shared" si="65"/>
        <v>0</v>
      </c>
      <c r="L291" s="425">
        <f t="shared" si="39"/>
        <v>0</v>
      </c>
      <c r="M291" s="422">
        <f t="shared" ref="M291:N291" si="66">SUM(M292,M294,M296)-SUM(M293,M295,M297)</f>
        <v>0</v>
      </c>
      <c r="N291" s="424">
        <f t="shared" si="66"/>
        <v>0</v>
      </c>
      <c r="O291" s="425">
        <f t="shared" si="58"/>
        <v>0</v>
      </c>
      <c r="P291" s="427"/>
    </row>
    <row r="292" spans="1:17" s="148" customFormat="1" hidden="1" x14ac:dyDescent="0.25">
      <c r="A292" s="411" t="s">
        <v>529</v>
      </c>
      <c r="B292" s="275" t="s">
        <v>530</v>
      </c>
      <c r="C292" s="408">
        <f t="shared" ref="C292:C299" si="67">F292+I292+L292+O292</f>
        <v>0</v>
      </c>
      <c r="D292" s="240"/>
      <c r="E292" s="409"/>
      <c r="F292" s="553">
        <f t="shared" si="37"/>
        <v>0</v>
      </c>
      <c r="G292" s="240"/>
      <c r="H292" s="241"/>
      <c r="I292" s="242">
        <f t="shared" si="38"/>
        <v>0</v>
      </c>
      <c r="J292" s="240"/>
      <c r="K292" s="241"/>
      <c r="L292" s="242">
        <f t="shared" si="39"/>
        <v>0</v>
      </c>
      <c r="M292" s="410"/>
      <c r="N292" s="409"/>
      <c r="O292" s="242">
        <f t="shared" si="58"/>
        <v>0</v>
      </c>
      <c r="P292" s="244"/>
    </row>
    <row r="293" spans="1:17" ht="24" hidden="1" x14ac:dyDescent="0.25">
      <c r="A293" s="393" t="s">
        <v>531</v>
      </c>
      <c r="B293" s="177" t="s">
        <v>532</v>
      </c>
      <c r="C293" s="359">
        <f t="shared" si="67"/>
        <v>0</v>
      </c>
      <c r="D293" s="229"/>
      <c r="E293" s="337"/>
      <c r="F293" s="544">
        <f t="shared" si="37"/>
        <v>0</v>
      </c>
      <c r="G293" s="229"/>
      <c r="H293" s="230"/>
      <c r="I293" s="231">
        <f t="shared" si="38"/>
        <v>0</v>
      </c>
      <c r="J293" s="229"/>
      <c r="K293" s="230"/>
      <c r="L293" s="231">
        <f t="shared" si="39"/>
        <v>0</v>
      </c>
      <c r="M293" s="338"/>
      <c r="N293" s="337"/>
      <c r="O293" s="231">
        <f t="shared" si="58"/>
        <v>0</v>
      </c>
      <c r="P293" s="185"/>
    </row>
    <row r="294" spans="1:17" hidden="1" x14ac:dyDescent="0.25">
      <c r="A294" s="393" t="s">
        <v>533</v>
      </c>
      <c r="B294" s="177" t="s">
        <v>534</v>
      </c>
      <c r="C294" s="359">
        <f t="shared" si="67"/>
        <v>0</v>
      </c>
      <c r="D294" s="229"/>
      <c r="E294" s="337"/>
      <c r="F294" s="544">
        <f t="shared" si="37"/>
        <v>0</v>
      </c>
      <c r="G294" s="229"/>
      <c r="H294" s="230"/>
      <c r="I294" s="231">
        <f t="shared" si="38"/>
        <v>0</v>
      </c>
      <c r="J294" s="229"/>
      <c r="K294" s="230"/>
      <c r="L294" s="231">
        <f t="shared" si="39"/>
        <v>0</v>
      </c>
      <c r="M294" s="338"/>
      <c r="N294" s="337"/>
      <c r="O294" s="231">
        <f t="shared" si="58"/>
        <v>0</v>
      </c>
      <c r="P294" s="185"/>
    </row>
    <row r="295" spans="1:17" ht="24" hidden="1" x14ac:dyDescent="0.25">
      <c r="A295" s="393" t="s">
        <v>535</v>
      </c>
      <c r="B295" s="177" t="s">
        <v>536</v>
      </c>
      <c r="C295" s="359">
        <f t="shared" si="67"/>
        <v>0</v>
      </c>
      <c r="D295" s="229"/>
      <c r="E295" s="337"/>
      <c r="F295" s="544">
        <f t="shared" si="37"/>
        <v>0</v>
      </c>
      <c r="G295" s="229"/>
      <c r="H295" s="230"/>
      <c r="I295" s="231">
        <f t="shared" si="38"/>
        <v>0</v>
      </c>
      <c r="J295" s="229"/>
      <c r="K295" s="230"/>
      <c r="L295" s="231">
        <f t="shared" si="39"/>
        <v>0</v>
      </c>
      <c r="M295" s="338"/>
      <c r="N295" s="337"/>
      <c r="O295" s="231">
        <f t="shared" si="58"/>
        <v>0</v>
      </c>
      <c r="P295" s="185"/>
    </row>
    <row r="296" spans="1:17" hidden="1" x14ac:dyDescent="0.25">
      <c r="A296" s="393" t="s">
        <v>537</v>
      </c>
      <c r="B296" s="177" t="s">
        <v>538</v>
      </c>
      <c r="C296" s="359">
        <f t="shared" si="67"/>
        <v>0</v>
      </c>
      <c r="D296" s="229"/>
      <c r="E296" s="337"/>
      <c r="F296" s="544">
        <f t="shared" si="37"/>
        <v>0</v>
      </c>
      <c r="G296" s="229"/>
      <c r="H296" s="230"/>
      <c r="I296" s="231">
        <f t="shared" si="38"/>
        <v>0</v>
      </c>
      <c r="J296" s="229"/>
      <c r="K296" s="230"/>
      <c r="L296" s="231">
        <f t="shared" si="39"/>
        <v>0</v>
      </c>
      <c r="M296" s="338"/>
      <c r="N296" s="337"/>
      <c r="O296" s="231">
        <f t="shared" si="58"/>
        <v>0</v>
      </c>
      <c r="P296" s="185"/>
    </row>
    <row r="297" spans="1:17" ht="24" hidden="1" x14ac:dyDescent="0.25">
      <c r="A297" s="431" t="s">
        <v>539</v>
      </c>
      <c r="B297" s="432" t="s">
        <v>540</v>
      </c>
      <c r="C297" s="546">
        <f t="shared" si="67"/>
        <v>0</v>
      </c>
      <c r="D297" s="375"/>
      <c r="E297" s="376"/>
      <c r="F297" s="547">
        <f t="shared" si="37"/>
        <v>0</v>
      </c>
      <c r="G297" s="375"/>
      <c r="H297" s="377"/>
      <c r="I297" s="371">
        <f t="shared" si="38"/>
        <v>0</v>
      </c>
      <c r="J297" s="375"/>
      <c r="K297" s="377"/>
      <c r="L297" s="371">
        <f t="shared" si="39"/>
        <v>0</v>
      </c>
      <c r="M297" s="378"/>
      <c r="N297" s="376"/>
      <c r="O297" s="371">
        <f t="shared" si="58"/>
        <v>0</v>
      </c>
      <c r="P297" s="372"/>
    </row>
    <row r="298" spans="1:17" hidden="1" x14ac:dyDescent="0.25">
      <c r="A298" s="430" t="s">
        <v>541</v>
      </c>
      <c r="B298" s="430" t="s">
        <v>542</v>
      </c>
      <c r="C298" s="468">
        <f t="shared" si="67"/>
        <v>0</v>
      </c>
      <c r="D298" s="434"/>
      <c r="E298" s="435"/>
      <c r="F298" s="555">
        <f t="shared" si="37"/>
        <v>0</v>
      </c>
      <c r="G298" s="434"/>
      <c r="H298" s="436"/>
      <c r="I298" s="425">
        <f t="shared" si="38"/>
        <v>0</v>
      </c>
      <c r="J298" s="434"/>
      <c r="K298" s="436"/>
      <c r="L298" s="425">
        <f t="shared" si="39"/>
        <v>0</v>
      </c>
      <c r="M298" s="437"/>
      <c r="N298" s="435"/>
      <c r="O298" s="425">
        <f t="shared" si="58"/>
        <v>0</v>
      </c>
      <c r="P298" s="427"/>
    </row>
    <row r="299" spans="1:17" s="148" customFormat="1" ht="48" hidden="1" x14ac:dyDescent="0.25">
      <c r="A299" s="430" t="s">
        <v>543</v>
      </c>
      <c r="B299" s="438" t="s">
        <v>544</v>
      </c>
      <c r="C299" s="556">
        <f t="shared" si="67"/>
        <v>0</v>
      </c>
      <c r="D299" s="440"/>
      <c r="E299" s="441"/>
      <c r="F299" s="557">
        <f t="shared" si="37"/>
        <v>0</v>
      </c>
      <c r="G299" s="434"/>
      <c r="H299" s="436"/>
      <c r="I299" s="425">
        <f t="shared" si="38"/>
        <v>0</v>
      </c>
      <c r="J299" s="434"/>
      <c r="K299" s="436"/>
      <c r="L299" s="425">
        <f t="shared" si="39"/>
        <v>0</v>
      </c>
      <c r="M299" s="437"/>
      <c r="N299" s="435"/>
      <c r="O299" s="425">
        <f t="shared" si="58"/>
        <v>0</v>
      </c>
      <c r="P299" s="427"/>
    </row>
    <row r="300" spans="1:17" s="148" customFormat="1" x14ac:dyDescent="0.25">
      <c r="A300" s="443" t="s">
        <v>545</v>
      </c>
      <c r="B300" s="444"/>
      <c r="C300" s="444"/>
      <c r="D300" s="444"/>
      <c r="E300" s="444"/>
      <c r="F300" s="444"/>
      <c r="G300" s="444"/>
      <c r="H300" s="444"/>
      <c r="I300" s="444"/>
      <c r="J300" s="444"/>
      <c r="K300" s="444"/>
      <c r="L300" s="444"/>
      <c r="M300" s="444"/>
      <c r="N300" s="444"/>
      <c r="O300" s="444"/>
      <c r="P300" s="445"/>
      <c r="Q300" s="141"/>
    </row>
    <row r="301" spans="1:17" ht="12.75" thickBot="1" x14ac:dyDescent="0.3">
      <c r="A301" s="446"/>
      <c r="B301" s="447"/>
      <c r="C301" s="447"/>
      <c r="D301" s="447"/>
      <c r="E301" s="447"/>
      <c r="F301" s="447"/>
      <c r="G301" s="447"/>
      <c r="H301" s="447"/>
      <c r="I301" s="447"/>
      <c r="J301" s="447"/>
      <c r="K301" s="447"/>
      <c r="L301" s="447"/>
      <c r="M301" s="447"/>
      <c r="N301" s="447"/>
      <c r="O301" s="447"/>
      <c r="P301" s="448"/>
      <c r="Q301" s="118"/>
    </row>
    <row r="302" spans="1:17" x14ac:dyDescent="0.25">
      <c r="A302" s="117"/>
      <c r="B302" s="117"/>
      <c r="C302" s="117"/>
      <c r="D302" s="117"/>
      <c r="E302" s="117"/>
      <c r="F302" s="117"/>
      <c r="G302" s="117"/>
      <c r="H302" s="117"/>
      <c r="I302" s="117"/>
      <c r="J302" s="117"/>
      <c r="K302" s="117"/>
      <c r="L302" s="117"/>
      <c r="M302" s="117"/>
      <c r="N302" s="117"/>
      <c r="O302" s="117"/>
    </row>
    <row r="303" spans="1:17" x14ac:dyDescent="0.25">
      <c r="A303" s="117"/>
      <c r="B303" s="117"/>
      <c r="C303" s="117"/>
      <c r="D303" s="117"/>
      <c r="E303" s="117"/>
      <c r="F303" s="117"/>
      <c r="G303" s="117"/>
      <c r="H303" s="117"/>
      <c r="I303" s="117"/>
      <c r="J303" s="117"/>
      <c r="K303" s="117"/>
      <c r="L303" s="117"/>
      <c r="M303" s="117"/>
      <c r="N303" s="117"/>
      <c r="O303" s="117"/>
    </row>
    <row r="304" spans="1:17"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qzmgI1zOKZ5GN+0XOIYtAZr/UMZo9IhayRZcI1ELqGmtLliUV4VVegygg3H4Wf9KDY/zgMfa220hZ5qU9Bb8aw==" saltValue="bTSyQCFLB7KL1IWJUeCQjw==" spinCount="100000" sheet="1" objects="1" scenarios="1" formatCells="0" formatColumns="0" formatRows="0"/>
  <autoFilter ref="A22:P300">
    <filterColumn colId="2">
      <filters blank="1">
        <filter val="10 582"/>
        <filter val="137 610"/>
        <filter val="2 000"/>
        <filter val="24 000"/>
        <filter val="3 582"/>
        <filter val="3 600"/>
        <filter val="49 000"/>
        <filter val="5 000"/>
        <filter val="50 428"/>
        <filter val="61 010"/>
        <filter val="73 000"/>
        <filter val="76 600"/>
        <filter val="8 582"/>
      </filters>
    </filterColumn>
  </autoFilter>
  <mergeCells count="31">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128.pielikums Jūrmalas pilsētas domes
2016.gada 25.novembra saistošajiem noteikumiem Nr.44
(protokols Nr.18, 5.punkts)</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R21" sqref="R21"/>
    </sheetView>
  </sheetViews>
  <sheetFormatPr defaultRowHeight="12" outlineLevelCol="1" x14ac:dyDescent="0.25"/>
  <cols>
    <col min="1" max="1" width="10.85546875" style="113" customWidth="1"/>
    <col min="2" max="2" width="38.140625"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600</v>
      </c>
    </row>
    <row r="2" spans="1:17" x14ac:dyDescent="0.25">
      <c r="A2" s="513"/>
      <c r="B2" s="513"/>
      <c r="C2" s="513"/>
      <c r="D2" s="513"/>
      <c r="E2" s="513"/>
      <c r="F2" s="513"/>
      <c r="G2" s="513"/>
      <c r="H2" s="513"/>
      <c r="I2" s="513"/>
      <c r="J2" s="513"/>
      <c r="K2" s="513"/>
      <c r="L2" s="513"/>
      <c r="M2" s="513"/>
      <c r="N2" s="513"/>
      <c r="O2" s="513"/>
      <c r="P2" s="513"/>
    </row>
    <row r="3" spans="1:17" x14ac:dyDescent="0.25">
      <c r="A3" s="1224"/>
      <c r="B3" s="1225"/>
      <c r="C3" s="1225"/>
      <c r="D3" s="1225"/>
      <c r="E3" s="1225"/>
      <c r="F3" s="1225"/>
      <c r="G3" s="1225"/>
      <c r="H3" s="1225"/>
      <c r="I3" s="1225"/>
      <c r="J3" s="1225"/>
      <c r="K3" s="1225"/>
      <c r="L3" s="1225"/>
      <c r="M3" s="1225"/>
      <c r="N3" s="1225"/>
      <c r="O3" s="1225"/>
      <c r="P3" s="1226"/>
      <c r="Q3" s="118"/>
    </row>
    <row r="4" spans="1:17" ht="15.75" x14ac:dyDescent="0.25">
      <c r="A4" s="1227" t="s">
        <v>226</v>
      </c>
      <c r="B4" s="1228"/>
      <c r="C4" s="1228"/>
      <c r="D4" s="1228"/>
      <c r="E4" s="1228"/>
      <c r="F4" s="1228"/>
      <c r="G4" s="1228"/>
      <c r="H4" s="1228"/>
      <c r="I4" s="1228"/>
      <c r="J4" s="1228"/>
      <c r="K4" s="1228"/>
      <c r="L4" s="1228"/>
      <c r="M4" s="1228"/>
      <c r="N4" s="1228"/>
      <c r="O4" s="1228"/>
      <c r="P4" s="1229"/>
      <c r="Q4" s="118"/>
    </row>
    <row r="5" spans="1:17" x14ac:dyDescent="0.25">
      <c r="A5" s="123"/>
      <c r="B5" s="124"/>
      <c r="C5" s="514"/>
      <c r="D5" s="124"/>
      <c r="E5" s="124"/>
      <c r="F5" s="124"/>
      <c r="G5" s="124"/>
      <c r="H5" s="124"/>
      <c r="I5" s="124"/>
      <c r="J5" s="124"/>
      <c r="K5" s="124"/>
      <c r="L5" s="124"/>
      <c r="M5" s="124"/>
      <c r="N5" s="124"/>
      <c r="O5" s="515"/>
      <c r="P5" s="516"/>
      <c r="Q5" s="118"/>
    </row>
    <row r="6" spans="1:17" ht="12.75" x14ac:dyDescent="0.25">
      <c r="A6" s="121" t="s">
        <v>227</v>
      </c>
      <c r="B6" s="122"/>
      <c r="C6" s="1230" t="s">
        <v>228</v>
      </c>
      <c r="D6" s="1230"/>
      <c r="E6" s="1230"/>
      <c r="F6" s="1230"/>
      <c r="G6" s="1230"/>
      <c r="H6" s="1230"/>
      <c r="I6" s="1230"/>
      <c r="J6" s="1230"/>
      <c r="K6" s="1230"/>
      <c r="L6" s="1230"/>
      <c r="M6" s="1230"/>
      <c r="N6" s="1230"/>
      <c r="O6" s="1230"/>
      <c r="P6" s="1231"/>
      <c r="Q6" s="118"/>
    </row>
    <row r="7" spans="1:17" ht="12.75" x14ac:dyDescent="0.25">
      <c r="A7" s="121" t="s">
        <v>229</v>
      </c>
      <c r="B7" s="122"/>
      <c r="C7" s="1230" t="s">
        <v>230</v>
      </c>
      <c r="D7" s="1230"/>
      <c r="E7" s="1230"/>
      <c r="F7" s="1230"/>
      <c r="G7" s="1230"/>
      <c r="H7" s="1230"/>
      <c r="I7" s="1230"/>
      <c r="J7" s="1230"/>
      <c r="K7" s="1230"/>
      <c r="L7" s="1230"/>
      <c r="M7" s="1230"/>
      <c r="N7" s="1230"/>
      <c r="O7" s="1230"/>
      <c r="P7" s="1231"/>
      <c r="Q7" s="118"/>
    </row>
    <row r="8" spans="1:17" x14ac:dyDescent="0.25">
      <c r="A8" s="123" t="s">
        <v>231</v>
      </c>
      <c r="B8" s="124"/>
      <c r="C8" s="1222" t="s">
        <v>232</v>
      </c>
      <c r="D8" s="1222"/>
      <c r="E8" s="1222"/>
      <c r="F8" s="1222"/>
      <c r="G8" s="1222"/>
      <c r="H8" s="1222"/>
      <c r="I8" s="1222"/>
      <c r="J8" s="1222"/>
      <c r="K8" s="1222"/>
      <c r="L8" s="1222"/>
      <c r="M8" s="1222"/>
      <c r="N8" s="1222"/>
      <c r="O8" s="1222"/>
      <c r="P8" s="1223"/>
      <c r="Q8" s="118"/>
    </row>
    <row r="9" spans="1:17" x14ac:dyDescent="0.25">
      <c r="A9" s="123" t="s">
        <v>233</v>
      </c>
      <c r="B9" s="124"/>
      <c r="C9" s="1222" t="s">
        <v>598</v>
      </c>
      <c r="D9" s="1222"/>
      <c r="E9" s="1222"/>
      <c r="F9" s="1222"/>
      <c r="G9" s="1222"/>
      <c r="H9" s="1222"/>
      <c r="I9" s="1222"/>
      <c r="J9" s="1222"/>
      <c r="K9" s="1222"/>
      <c r="L9" s="1222"/>
      <c r="M9" s="1222"/>
      <c r="N9" s="1222"/>
      <c r="O9" s="1222"/>
      <c r="P9" s="1223"/>
      <c r="Q9" s="118"/>
    </row>
    <row r="10" spans="1:17" ht="24.75" customHeight="1" x14ac:dyDescent="0.25">
      <c r="A10" s="123" t="s">
        <v>234</v>
      </c>
      <c r="B10" s="124"/>
      <c r="C10" s="1230" t="s">
        <v>601</v>
      </c>
      <c r="D10" s="1230"/>
      <c r="E10" s="1230"/>
      <c r="F10" s="1230"/>
      <c r="G10" s="1230"/>
      <c r="H10" s="1230"/>
      <c r="I10" s="1230"/>
      <c r="J10" s="1230"/>
      <c r="K10" s="1230"/>
      <c r="L10" s="1230"/>
      <c r="M10" s="1230"/>
      <c r="N10" s="1230"/>
      <c r="O10" s="1230"/>
      <c r="P10" s="1231"/>
      <c r="Q10" s="118"/>
    </row>
    <row r="11" spans="1:17" x14ac:dyDescent="0.25">
      <c r="A11" s="123" t="s">
        <v>235</v>
      </c>
      <c r="B11" s="124"/>
      <c r="C11" s="1230"/>
      <c r="D11" s="1230"/>
      <c r="E11" s="1230"/>
      <c r="F11" s="1230"/>
      <c r="G11" s="1230"/>
      <c r="H11" s="1230"/>
      <c r="I11" s="1230"/>
      <c r="J11" s="1230"/>
      <c r="K11" s="1230"/>
      <c r="L11" s="1230"/>
      <c r="M11" s="1230"/>
      <c r="N11" s="1230"/>
      <c r="O11" s="1230"/>
      <c r="P11" s="1231"/>
      <c r="Q11" s="118"/>
    </row>
    <row r="12" spans="1:17" x14ac:dyDescent="0.25">
      <c r="A12" s="125" t="s">
        <v>236</v>
      </c>
      <c r="B12" s="124"/>
      <c r="C12" s="126"/>
      <c r="D12" s="126"/>
      <c r="E12" s="126"/>
      <c r="F12" s="126"/>
      <c r="G12" s="126"/>
      <c r="H12" s="126"/>
      <c r="I12" s="126"/>
      <c r="J12" s="126"/>
      <c r="K12" s="126"/>
      <c r="L12" s="126"/>
      <c r="M12" s="126"/>
      <c r="N12" s="126"/>
      <c r="O12" s="126"/>
      <c r="P12" s="484"/>
      <c r="Q12" s="118"/>
    </row>
    <row r="13" spans="1:17" x14ac:dyDescent="0.25">
      <c r="A13" s="123"/>
      <c r="B13" s="124" t="s">
        <v>237</v>
      </c>
      <c r="C13" s="1222" t="s">
        <v>238</v>
      </c>
      <c r="D13" s="1222"/>
      <c r="E13" s="1222"/>
      <c r="F13" s="1222"/>
      <c r="G13" s="1222"/>
      <c r="H13" s="1222"/>
      <c r="I13" s="1222"/>
      <c r="J13" s="1222"/>
      <c r="K13" s="1222"/>
      <c r="L13" s="1222"/>
      <c r="M13" s="1222"/>
      <c r="N13" s="1222"/>
      <c r="O13" s="1222"/>
      <c r="P13" s="1223"/>
      <c r="Q13" s="118"/>
    </row>
    <row r="14" spans="1:17" x14ac:dyDescent="0.25">
      <c r="A14" s="123"/>
      <c r="B14" s="124" t="s">
        <v>239</v>
      </c>
      <c r="C14" s="1222"/>
      <c r="D14" s="1222"/>
      <c r="E14" s="1222"/>
      <c r="F14" s="1222"/>
      <c r="G14" s="1222"/>
      <c r="H14" s="1222"/>
      <c r="I14" s="1222"/>
      <c r="J14" s="1222"/>
      <c r="K14" s="1222"/>
      <c r="L14" s="1222"/>
      <c r="M14" s="1222"/>
      <c r="N14" s="1222"/>
      <c r="O14" s="1222"/>
      <c r="P14" s="1223"/>
      <c r="Q14" s="118"/>
    </row>
    <row r="15" spans="1:17" x14ac:dyDescent="0.25">
      <c r="A15" s="123"/>
      <c r="B15" s="124" t="s">
        <v>240</v>
      </c>
      <c r="C15" s="1222"/>
      <c r="D15" s="1222"/>
      <c r="E15" s="1222"/>
      <c r="F15" s="1222"/>
      <c r="G15" s="1222"/>
      <c r="H15" s="1222"/>
      <c r="I15" s="1222"/>
      <c r="J15" s="1222"/>
      <c r="K15" s="1222"/>
      <c r="L15" s="1222"/>
      <c r="M15" s="1222"/>
      <c r="N15" s="1222"/>
      <c r="O15" s="1222"/>
      <c r="P15" s="1223"/>
      <c r="Q15" s="118"/>
    </row>
    <row r="16" spans="1:17" x14ac:dyDescent="0.25">
      <c r="A16" s="123"/>
      <c r="B16" s="124" t="s">
        <v>241</v>
      </c>
      <c r="C16" s="1222"/>
      <c r="D16" s="1222"/>
      <c r="E16" s="1222"/>
      <c r="F16" s="1222"/>
      <c r="G16" s="1222"/>
      <c r="H16" s="1222"/>
      <c r="I16" s="1222"/>
      <c r="J16" s="1222"/>
      <c r="K16" s="1222"/>
      <c r="L16" s="1222"/>
      <c r="M16" s="1222"/>
      <c r="N16" s="1222"/>
      <c r="O16" s="1222"/>
      <c r="P16" s="1223"/>
      <c r="Q16" s="118"/>
    </row>
    <row r="17" spans="1:17" x14ac:dyDescent="0.25">
      <c r="A17" s="123"/>
      <c r="B17" s="124" t="s">
        <v>242</v>
      </c>
      <c r="C17" s="1222"/>
      <c r="D17" s="1222"/>
      <c r="E17" s="1222"/>
      <c r="F17" s="1222"/>
      <c r="G17" s="1222"/>
      <c r="H17" s="1222"/>
      <c r="I17" s="1222"/>
      <c r="J17" s="1222"/>
      <c r="K17" s="1222"/>
      <c r="L17" s="1222"/>
      <c r="M17" s="1222"/>
      <c r="N17" s="1222"/>
      <c r="O17" s="1222"/>
      <c r="P17" s="1223"/>
      <c r="Q17" s="118"/>
    </row>
    <row r="18" spans="1:17" x14ac:dyDescent="0.25">
      <c r="A18" s="128"/>
      <c r="B18" s="129"/>
      <c r="C18" s="1234"/>
      <c r="D18" s="1234"/>
      <c r="E18" s="1234"/>
      <c r="F18" s="1234"/>
      <c r="G18" s="1234"/>
      <c r="H18" s="1234"/>
      <c r="I18" s="1234"/>
      <c r="J18" s="1234"/>
      <c r="K18" s="1234"/>
      <c r="L18" s="1234"/>
      <c r="M18" s="1234"/>
      <c r="N18" s="1234"/>
      <c r="O18" s="1234"/>
      <c r="P18" s="1235"/>
      <c r="Q18" s="118"/>
    </row>
    <row r="19" spans="1:17"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7"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17" s="131" customFormat="1" ht="70.5" customHeight="1" thickBot="1" x14ac:dyDescent="0.3">
      <c r="A21" s="1238"/>
      <c r="B21" s="1241"/>
      <c r="C21" s="1246"/>
      <c r="D21" s="1248"/>
      <c r="E21" s="1221"/>
      <c r="F21" s="1233"/>
      <c r="G21" s="1248"/>
      <c r="H21" s="1221"/>
      <c r="I21" s="1233"/>
      <c r="J21" s="1248"/>
      <c r="K21" s="1221"/>
      <c r="L21" s="1233"/>
      <c r="M21" s="1248"/>
      <c r="N21" s="1221"/>
      <c r="O21" s="1233"/>
      <c r="P21" s="1241"/>
    </row>
    <row r="22" spans="1:17" s="131" customFormat="1" ht="9" thickTop="1" x14ac:dyDescent="0.25">
      <c r="A22" s="132" t="s">
        <v>259</v>
      </c>
      <c r="B22" s="132">
        <v>2</v>
      </c>
      <c r="C22" s="133">
        <v>3</v>
      </c>
      <c r="D22" s="134">
        <v>4</v>
      </c>
      <c r="E22" s="487">
        <v>5</v>
      </c>
      <c r="F22" s="132">
        <v>6</v>
      </c>
      <c r="G22" s="134">
        <v>7</v>
      </c>
      <c r="H22" s="137">
        <v>8</v>
      </c>
      <c r="I22" s="136">
        <v>9</v>
      </c>
      <c r="J22" s="134">
        <v>10</v>
      </c>
      <c r="K22" s="138">
        <v>11</v>
      </c>
      <c r="L22" s="136">
        <v>12</v>
      </c>
      <c r="M22" s="138">
        <v>13</v>
      </c>
      <c r="N22" s="135">
        <v>14</v>
      </c>
      <c r="O22" s="136">
        <v>15</v>
      </c>
      <c r="P22" s="136">
        <v>16</v>
      </c>
    </row>
    <row r="23" spans="1:17" s="148" customFormat="1" x14ac:dyDescent="0.25">
      <c r="A23" s="139"/>
      <c r="B23" s="140" t="s">
        <v>260</v>
      </c>
      <c r="C23" s="141"/>
      <c r="D23" s="142"/>
      <c r="E23" s="488"/>
      <c r="F23" s="308"/>
      <c r="G23" s="142"/>
      <c r="H23" s="145"/>
      <c r="I23" s="144"/>
      <c r="J23" s="142"/>
      <c r="K23" s="146"/>
      <c r="L23" s="144"/>
      <c r="M23" s="146"/>
      <c r="N23" s="143"/>
      <c r="O23" s="144"/>
      <c r="P23" s="147"/>
    </row>
    <row r="24" spans="1:17" s="148" customFormat="1" ht="12.75" thickBot="1" x14ac:dyDescent="0.3">
      <c r="A24" s="149"/>
      <c r="B24" s="150" t="s">
        <v>261</v>
      </c>
      <c r="C24" s="151">
        <f>F24+I24+L24+O24</f>
        <v>2047388</v>
      </c>
      <c r="D24" s="152">
        <f>SUM(D25,D28,D29,D45,D46)</f>
        <v>2047214</v>
      </c>
      <c r="E24" s="489">
        <f>SUM(E25,E28,E29,E45,E46)</f>
        <v>0</v>
      </c>
      <c r="F24" s="455">
        <f t="shared" ref="F24:F29" si="0">D24+E24</f>
        <v>2047214</v>
      </c>
      <c r="G24" s="152">
        <f>SUM(G25,G28,G46)</f>
        <v>0</v>
      </c>
      <c r="H24" s="155">
        <f>SUM(H25,H28,H46)</f>
        <v>0</v>
      </c>
      <c r="I24" s="154">
        <f>G24+H24</f>
        <v>0</v>
      </c>
      <c r="J24" s="152">
        <f>SUM(J25,J30,J46)</f>
        <v>0</v>
      </c>
      <c r="K24" s="155">
        <f>SUM(K25,K30,K46)</f>
        <v>0</v>
      </c>
      <c r="L24" s="154">
        <f>J24+K24</f>
        <v>0</v>
      </c>
      <c r="M24" s="156">
        <f>SUM(M25,M48)</f>
        <v>174</v>
      </c>
      <c r="N24" s="153">
        <f>SUM(N25,N48)</f>
        <v>0</v>
      </c>
      <c r="O24" s="154">
        <f>M24+N24</f>
        <v>174</v>
      </c>
      <c r="P24" s="157"/>
    </row>
    <row r="25" spans="1:17" ht="12.75" hidden="1" thickTop="1" x14ac:dyDescent="0.25">
      <c r="A25" s="159"/>
      <c r="B25" s="160" t="s">
        <v>262</v>
      </c>
      <c r="C25" s="161">
        <f>F25+I25+L25+O25</f>
        <v>0</v>
      </c>
      <c r="D25" s="162">
        <f>SUM(D26:D27)</f>
        <v>0</v>
      </c>
      <c r="E25" s="163">
        <f>SUM(E26:E27)</f>
        <v>0</v>
      </c>
      <c r="F25" s="520">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row>
    <row r="26" spans="1:17" ht="12.75" hidden="1" thickTop="1" x14ac:dyDescent="0.25">
      <c r="A26" s="168"/>
      <c r="B26" s="169" t="s">
        <v>263</v>
      </c>
      <c r="C26" s="170">
        <f>F26+I26+L26+O26</f>
        <v>0</v>
      </c>
      <c r="D26" s="171"/>
      <c r="E26" s="172"/>
      <c r="F26" s="522">
        <f t="shared" si="0"/>
        <v>0</v>
      </c>
      <c r="G26" s="171"/>
      <c r="H26" s="174"/>
      <c r="I26" s="173">
        <f>G26+H26</f>
        <v>0</v>
      </c>
      <c r="J26" s="171"/>
      <c r="K26" s="174"/>
      <c r="L26" s="173">
        <f>J26+K26</f>
        <v>0</v>
      </c>
      <c r="M26" s="175"/>
      <c r="N26" s="172"/>
      <c r="O26" s="173">
        <f>M26+N26</f>
        <v>0</v>
      </c>
      <c r="P26" s="176"/>
    </row>
    <row r="27" spans="1:17" ht="12.75" hidden="1" thickTop="1" x14ac:dyDescent="0.25">
      <c r="A27" s="177"/>
      <c r="B27" s="178" t="s">
        <v>264</v>
      </c>
      <c r="C27" s="179">
        <f>F27+I27+L27+O27</f>
        <v>0</v>
      </c>
      <c r="D27" s="180"/>
      <c r="E27" s="181"/>
      <c r="F27" s="523">
        <f t="shared" si="0"/>
        <v>0</v>
      </c>
      <c r="G27" s="180"/>
      <c r="H27" s="183"/>
      <c r="I27" s="182">
        <f>G27+H27</f>
        <v>0</v>
      </c>
      <c r="J27" s="180"/>
      <c r="K27" s="183"/>
      <c r="L27" s="182">
        <f>J27+K27</f>
        <v>0</v>
      </c>
      <c r="M27" s="184"/>
      <c r="N27" s="181"/>
      <c r="O27" s="182">
        <f>M27+N27</f>
        <v>0</v>
      </c>
      <c r="P27" s="185"/>
    </row>
    <row r="28" spans="1:17" s="148" customFormat="1" ht="25.5" thickTop="1" thickBot="1" x14ac:dyDescent="0.3">
      <c r="A28" s="186">
        <v>19300</v>
      </c>
      <c r="B28" s="186" t="s">
        <v>265</v>
      </c>
      <c r="C28" s="187">
        <f>SUM(F28,I28)</f>
        <v>2047214</v>
      </c>
      <c r="D28" s="188">
        <v>2047214</v>
      </c>
      <c r="E28" s="492"/>
      <c r="F28" s="458">
        <f t="shared" si="0"/>
        <v>2047214</v>
      </c>
      <c r="G28" s="188"/>
      <c r="H28" s="191"/>
      <c r="I28" s="190">
        <f>G28+H28</f>
        <v>0</v>
      </c>
      <c r="J28" s="192" t="s">
        <v>266</v>
      </c>
      <c r="K28" s="193" t="s">
        <v>266</v>
      </c>
      <c r="L28" s="194" t="s">
        <v>266</v>
      </c>
      <c r="M28" s="195" t="s">
        <v>266</v>
      </c>
      <c r="N28" s="196" t="s">
        <v>266</v>
      </c>
      <c r="O28" s="194" t="s">
        <v>266</v>
      </c>
      <c r="P28" s="197"/>
    </row>
    <row r="29" spans="1:17" s="148" customFormat="1" ht="36.75" hidden="1" customHeight="1" thickTop="1" x14ac:dyDescent="0.25">
      <c r="A29" s="198"/>
      <c r="B29" s="198" t="s">
        <v>267</v>
      </c>
      <c r="C29" s="199">
        <f>F29</f>
        <v>0</v>
      </c>
      <c r="D29" s="200"/>
      <c r="E29" s="201"/>
      <c r="F29" s="525">
        <f t="shared" si="0"/>
        <v>0</v>
      </c>
      <c r="G29" s="203" t="s">
        <v>266</v>
      </c>
      <c r="H29" s="204" t="s">
        <v>266</v>
      </c>
      <c r="I29" s="205" t="s">
        <v>266</v>
      </c>
      <c r="J29" s="203" t="s">
        <v>266</v>
      </c>
      <c r="K29" s="204" t="s">
        <v>266</v>
      </c>
      <c r="L29" s="205" t="s">
        <v>266</v>
      </c>
      <c r="M29" s="206" t="s">
        <v>266</v>
      </c>
      <c r="N29" s="207" t="s">
        <v>266</v>
      </c>
      <c r="O29" s="205" t="s">
        <v>266</v>
      </c>
      <c r="P29" s="208"/>
    </row>
    <row r="30" spans="1:17" s="148" customFormat="1" ht="24.75" hidden="1" thickTop="1" x14ac:dyDescent="0.25">
      <c r="A30" s="198">
        <v>21300</v>
      </c>
      <c r="B30" s="198" t="s">
        <v>268</v>
      </c>
      <c r="C30" s="199">
        <f t="shared" ref="C30:C44" si="1">L30</f>
        <v>0</v>
      </c>
      <c r="D30" s="203" t="s">
        <v>266</v>
      </c>
      <c r="E30" s="207" t="s">
        <v>266</v>
      </c>
      <c r="F30" s="526" t="s">
        <v>266</v>
      </c>
      <c r="G30" s="203" t="s">
        <v>266</v>
      </c>
      <c r="H30" s="204" t="s">
        <v>266</v>
      </c>
      <c r="I30" s="205" t="s">
        <v>266</v>
      </c>
      <c r="J30" s="209">
        <f>SUM(J31,J35,J37,J40)</f>
        <v>0</v>
      </c>
      <c r="K30" s="210">
        <f>SUM(K31,K35,K37,K40)</f>
        <v>0</v>
      </c>
      <c r="L30" s="211">
        <f t="shared" ref="L30:L44" si="2">J30+K30</f>
        <v>0</v>
      </c>
      <c r="M30" s="206" t="s">
        <v>266</v>
      </c>
      <c r="N30" s="207" t="s">
        <v>266</v>
      </c>
      <c r="O30" s="205" t="s">
        <v>266</v>
      </c>
      <c r="P30" s="208"/>
    </row>
    <row r="31" spans="1:17" s="148" customFormat="1" ht="12.75" hidden="1" thickTop="1" x14ac:dyDescent="0.25">
      <c r="A31" s="212">
        <v>21350</v>
      </c>
      <c r="B31" s="198" t="s">
        <v>269</v>
      </c>
      <c r="C31" s="199">
        <f t="shared" si="1"/>
        <v>0</v>
      </c>
      <c r="D31" s="203" t="s">
        <v>266</v>
      </c>
      <c r="E31" s="207" t="s">
        <v>266</v>
      </c>
      <c r="F31" s="526" t="s">
        <v>266</v>
      </c>
      <c r="G31" s="203" t="s">
        <v>266</v>
      </c>
      <c r="H31" s="204" t="s">
        <v>266</v>
      </c>
      <c r="I31" s="205" t="s">
        <v>266</v>
      </c>
      <c r="J31" s="209">
        <f>SUM(J32:J34)</f>
        <v>0</v>
      </c>
      <c r="K31" s="210">
        <f>SUM(K32:K34)</f>
        <v>0</v>
      </c>
      <c r="L31" s="211">
        <f t="shared" si="2"/>
        <v>0</v>
      </c>
      <c r="M31" s="206" t="s">
        <v>266</v>
      </c>
      <c r="N31" s="207" t="s">
        <v>266</v>
      </c>
      <c r="O31" s="205" t="s">
        <v>266</v>
      </c>
      <c r="P31" s="208"/>
    </row>
    <row r="32" spans="1:17" ht="12.75" hidden="1" thickTop="1" x14ac:dyDescent="0.25">
      <c r="A32" s="168">
        <v>21351</v>
      </c>
      <c r="B32" s="213" t="s">
        <v>270</v>
      </c>
      <c r="C32" s="214">
        <f t="shared" si="1"/>
        <v>0</v>
      </c>
      <c r="D32" s="215" t="s">
        <v>266</v>
      </c>
      <c r="E32" s="216" t="s">
        <v>266</v>
      </c>
      <c r="F32" s="527" t="s">
        <v>266</v>
      </c>
      <c r="G32" s="215" t="s">
        <v>266</v>
      </c>
      <c r="H32" s="218" t="s">
        <v>266</v>
      </c>
      <c r="I32" s="217" t="s">
        <v>266</v>
      </c>
      <c r="J32" s="219"/>
      <c r="K32" s="220"/>
      <c r="L32" s="221">
        <f t="shared" si="2"/>
        <v>0</v>
      </c>
      <c r="M32" s="222" t="s">
        <v>266</v>
      </c>
      <c r="N32" s="216" t="s">
        <v>266</v>
      </c>
      <c r="O32" s="217" t="s">
        <v>266</v>
      </c>
      <c r="P32" s="176"/>
    </row>
    <row r="33" spans="1:16" ht="12.75" hidden="1" thickTop="1" x14ac:dyDescent="0.25">
      <c r="A33" s="177">
        <v>21352</v>
      </c>
      <c r="B33" s="223" t="s">
        <v>271</v>
      </c>
      <c r="C33" s="224">
        <f t="shared" si="1"/>
        <v>0</v>
      </c>
      <c r="D33" s="225" t="s">
        <v>266</v>
      </c>
      <c r="E33" s="226" t="s">
        <v>266</v>
      </c>
      <c r="F33" s="528" t="s">
        <v>266</v>
      </c>
      <c r="G33" s="225" t="s">
        <v>266</v>
      </c>
      <c r="H33" s="228" t="s">
        <v>266</v>
      </c>
      <c r="I33" s="227" t="s">
        <v>266</v>
      </c>
      <c r="J33" s="229"/>
      <c r="K33" s="230"/>
      <c r="L33" s="231">
        <f t="shared" si="2"/>
        <v>0</v>
      </c>
      <c r="M33" s="232" t="s">
        <v>266</v>
      </c>
      <c r="N33" s="226" t="s">
        <v>266</v>
      </c>
      <c r="O33" s="227" t="s">
        <v>266</v>
      </c>
      <c r="P33" s="185"/>
    </row>
    <row r="34" spans="1:16" ht="12.75" hidden="1" thickTop="1" x14ac:dyDescent="0.25">
      <c r="A34" s="177">
        <v>21359</v>
      </c>
      <c r="B34" s="223" t="s">
        <v>272</v>
      </c>
      <c r="C34" s="224">
        <f t="shared" si="1"/>
        <v>0</v>
      </c>
      <c r="D34" s="225" t="s">
        <v>266</v>
      </c>
      <c r="E34" s="226" t="s">
        <v>266</v>
      </c>
      <c r="F34" s="528" t="s">
        <v>266</v>
      </c>
      <c r="G34" s="225" t="s">
        <v>266</v>
      </c>
      <c r="H34" s="228" t="s">
        <v>266</v>
      </c>
      <c r="I34" s="227" t="s">
        <v>266</v>
      </c>
      <c r="J34" s="229"/>
      <c r="K34" s="230"/>
      <c r="L34" s="231">
        <f t="shared" si="2"/>
        <v>0</v>
      </c>
      <c r="M34" s="232" t="s">
        <v>266</v>
      </c>
      <c r="N34" s="226" t="s">
        <v>266</v>
      </c>
      <c r="O34" s="227" t="s">
        <v>266</v>
      </c>
      <c r="P34" s="185"/>
    </row>
    <row r="35" spans="1:16" s="148" customFormat="1" ht="24.75" hidden="1" thickTop="1" x14ac:dyDescent="0.25">
      <c r="A35" s="212">
        <v>21370</v>
      </c>
      <c r="B35" s="198" t="s">
        <v>273</v>
      </c>
      <c r="C35" s="199">
        <f t="shared" si="1"/>
        <v>0</v>
      </c>
      <c r="D35" s="203" t="s">
        <v>266</v>
      </c>
      <c r="E35" s="207" t="s">
        <v>266</v>
      </c>
      <c r="F35" s="526" t="s">
        <v>266</v>
      </c>
      <c r="G35" s="203" t="s">
        <v>266</v>
      </c>
      <c r="H35" s="204" t="s">
        <v>266</v>
      </c>
      <c r="I35" s="205" t="s">
        <v>266</v>
      </c>
      <c r="J35" s="209">
        <f>SUM(J36)</f>
        <v>0</v>
      </c>
      <c r="K35" s="210">
        <f>SUM(K36)</f>
        <v>0</v>
      </c>
      <c r="L35" s="211">
        <f t="shared" si="2"/>
        <v>0</v>
      </c>
      <c r="M35" s="206" t="s">
        <v>266</v>
      </c>
      <c r="N35" s="207" t="s">
        <v>266</v>
      </c>
      <c r="O35" s="205" t="s">
        <v>266</v>
      </c>
      <c r="P35" s="208"/>
    </row>
    <row r="36" spans="1:16" ht="24.75" hidden="1" thickTop="1" x14ac:dyDescent="0.25">
      <c r="A36" s="233">
        <v>21379</v>
      </c>
      <c r="B36" s="234" t="s">
        <v>274</v>
      </c>
      <c r="C36" s="235">
        <f t="shared" si="1"/>
        <v>0</v>
      </c>
      <c r="D36" s="236" t="s">
        <v>266</v>
      </c>
      <c r="E36" s="237" t="s">
        <v>266</v>
      </c>
      <c r="F36" s="529" t="s">
        <v>266</v>
      </c>
      <c r="G36" s="236" t="s">
        <v>266</v>
      </c>
      <c r="H36" s="239" t="s">
        <v>266</v>
      </c>
      <c r="I36" s="238" t="s">
        <v>266</v>
      </c>
      <c r="J36" s="240"/>
      <c r="K36" s="241"/>
      <c r="L36" s="242">
        <f t="shared" si="2"/>
        <v>0</v>
      </c>
      <c r="M36" s="243" t="s">
        <v>266</v>
      </c>
      <c r="N36" s="237" t="s">
        <v>266</v>
      </c>
      <c r="O36" s="238" t="s">
        <v>266</v>
      </c>
      <c r="P36" s="244"/>
    </row>
    <row r="37" spans="1:16" s="148" customFormat="1" ht="12.75" hidden="1" thickTop="1" x14ac:dyDescent="0.25">
      <c r="A37" s="212">
        <v>21380</v>
      </c>
      <c r="B37" s="198" t="s">
        <v>275</v>
      </c>
      <c r="C37" s="199">
        <f t="shared" si="1"/>
        <v>0</v>
      </c>
      <c r="D37" s="203" t="s">
        <v>266</v>
      </c>
      <c r="E37" s="207" t="s">
        <v>266</v>
      </c>
      <c r="F37" s="526" t="s">
        <v>266</v>
      </c>
      <c r="G37" s="203" t="s">
        <v>266</v>
      </c>
      <c r="H37" s="204" t="s">
        <v>266</v>
      </c>
      <c r="I37" s="205" t="s">
        <v>266</v>
      </c>
      <c r="J37" s="209">
        <f>SUM(J38:J39)</f>
        <v>0</v>
      </c>
      <c r="K37" s="210">
        <f>SUM(K38:K39)</f>
        <v>0</v>
      </c>
      <c r="L37" s="211">
        <f t="shared" si="2"/>
        <v>0</v>
      </c>
      <c r="M37" s="206" t="s">
        <v>266</v>
      </c>
      <c r="N37" s="207" t="s">
        <v>266</v>
      </c>
      <c r="O37" s="205" t="s">
        <v>266</v>
      </c>
      <c r="P37" s="208"/>
    </row>
    <row r="38" spans="1:16" ht="12.75" hidden="1" thickTop="1" x14ac:dyDescent="0.25">
      <c r="A38" s="169">
        <v>21381</v>
      </c>
      <c r="B38" s="213" t="s">
        <v>276</v>
      </c>
      <c r="C38" s="214">
        <f t="shared" si="1"/>
        <v>0</v>
      </c>
      <c r="D38" s="215" t="s">
        <v>266</v>
      </c>
      <c r="E38" s="216" t="s">
        <v>266</v>
      </c>
      <c r="F38" s="527" t="s">
        <v>266</v>
      </c>
      <c r="G38" s="215" t="s">
        <v>266</v>
      </c>
      <c r="H38" s="218" t="s">
        <v>266</v>
      </c>
      <c r="I38" s="217" t="s">
        <v>266</v>
      </c>
      <c r="J38" s="219"/>
      <c r="K38" s="220"/>
      <c r="L38" s="221">
        <f t="shared" si="2"/>
        <v>0</v>
      </c>
      <c r="M38" s="222" t="s">
        <v>266</v>
      </c>
      <c r="N38" s="216" t="s">
        <v>266</v>
      </c>
      <c r="O38" s="217" t="s">
        <v>266</v>
      </c>
      <c r="P38" s="176"/>
    </row>
    <row r="39" spans="1:16" ht="12.75" hidden="1" thickTop="1" x14ac:dyDescent="0.25">
      <c r="A39" s="178">
        <v>21383</v>
      </c>
      <c r="B39" s="223" t="s">
        <v>277</v>
      </c>
      <c r="C39" s="224">
        <f t="shared" si="1"/>
        <v>0</v>
      </c>
      <c r="D39" s="225" t="s">
        <v>266</v>
      </c>
      <c r="E39" s="226" t="s">
        <v>266</v>
      </c>
      <c r="F39" s="528" t="s">
        <v>266</v>
      </c>
      <c r="G39" s="225" t="s">
        <v>266</v>
      </c>
      <c r="H39" s="228" t="s">
        <v>266</v>
      </c>
      <c r="I39" s="227" t="s">
        <v>266</v>
      </c>
      <c r="J39" s="229"/>
      <c r="K39" s="230"/>
      <c r="L39" s="231">
        <f t="shared" si="2"/>
        <v>0</v>
      </c>
      <c r="M39" s="232" t="s">
        <v>266</v>
      </c>
      <c r="N39" s="226" t="s">
        <v>266</v>
      </c>
      <c r="O39" s="227" t="s">
        <v>266</v>
      </c>
      <c r="P39" s="185"/>
    </row>
    <row r="40" spans="1:16" s="148" customFormat="1" ht="24.75" hidden="1" thickTop="1" x14ac:dyDescent="0.25">
      <c r="A40" s="212">
        <v>21390</v>
      </c>
      <c r="B40" s="198" t="s">
        <v>278</v>
      </c>
      <c r="C40" s="199">
        <f t="shared" si="1"/>
        <v>0</v>
      </c>
      <c r="D40" s="203" t="s">
        <v>266</v>
      </c>
      <c r="E40" s="207" t="s">
        <v>266</v>
      </c>
      <c r="F40" s="526" t="s">
        <v>266</v>
      </c>
      <c r="G40" s="203" t="s">
        <v>266</v>
      </c>
      <c r="H40" s="204" t="s">
        <v>266</v>
      </c>
      <c r="I40" s="205" t="s">
        <v>266</v>
      </c>
      <c r="J40" s="209">
        <f>SUM(J41:J44)</f>
        <v>0</v>
      </c>
      <c r="K40" s="210">
        <f>SUM(K41:K44)</f>
        <v>0</v>
      </c>
      <c r="L40" s="211">
        <f t="shared" si="2"/>
        <v>0</v>
      </c>
      <c r="M40" s="206" t="s">
        <v>266</v>
      </c>
      <c r="N40" s="207" t="s">
        <v>266</v>
      </c>
      <c r="O40" s="205" t="s">
        <v>266</v>
      </c>
      <c r="P40" s="208"/>
    </row>
    <row r="41" spans="1:16" ht="24.75" hidden="1" thickTop="1" x14ac:dyDescent="0.25">
      <c r="A41" s="169">
        <v>21391</v>
      </c>
      <c r="B41" s="213" t="s">
        <v>279</v>
      </c>
      <c r="C41" s="214">
        <f t="shared" si="1"/>
        <v>0</v>
      </c>
      <c r="D41" s="215" t="s">
        <v>266</v>
      </c>
      <c r="E41" s="216" t="s">
        <v>266</v>
      </c>
      <c r="F41" s="527" t="s">
        <v>266</v>
      </c>
      <c r="G41" s="215" t="s">
        <v>266</v>
      </c>
      <c r="H41" s="218" t="s">
        <v>266</v>
      </c>
      <c r="I41" s="217" t="s">
        <v>266</v>
      </c>
      <c r="J41" s="219"/>
      <c r="K41" s="220"/>
      <c r="L41" s="221">
        <f t="shared" si="2"/>
        <v>0</v>
      </c>
      <c r="M41" s="222" t="s">
        <v>266</v>
      </c>
      <c r="N41" s="216" t="s">
        <v>266</v>
      </c>
      <c r="O41" s="217" t="s">
        <v>266</v>
      </c>
      <c r="P41" s="176"/>
    </row>
    <row r="42" spans="1:16" ht="12.75" hidden="1" thickTop="1" x14ac:dyDescent="0.25">
      <c r="A42" s="178">
        <v>21393</v>
      </c>
      <c r="B42" s="223" t="s">
        <v>280</v>
      </c>
      <c r="C42" s="224">
        <f t="shared" si="1"/>
        <v>0</v>
      </c>
      <c r="D42" s="225" t="s">
        <v>266</v>
      </c>
      <c r="E42" s="226" t="s">
        <v>266</v>
      </c>
      <c r="F42" s="528" t="s">
        <v>266</v>
      </c>
      <c r="G42" s="225" t="s">
        <v>266</v>
      </c>
      <c r="H42" s="228" t="s">
        <v>266</v>
      </c>
      <c r="I42" s="227" t="s">
        <v>266</v>
      </c>
      <c r="J42" s="229"/>
      <c r="K42" s="230"/>
      <c r="L42" s="231">
        <f t="shared" si="2"/>
        <v>0</v>
      </c>
      <c r="M42" s="232" t="s">
        <v>266</v>
      </c>
      <c r="N42" s="226" t="s">
        <v>266</v>
      </c>
      <c r="O42" s="227" t="s">
        <v>266</v>
      </c>
      <c r="P42" s="185"/>
    </row>
    <row r="43" spans="1:16" ht="12.75" hidden="1" thickTop="1" x14ac:dyDescent="0.25">
      <c r="A43" s="178">
        <v>21395</v>
      </c>
      <c r="B43" s="223" t="s">
        <v>281</v>
      </c>
      <c r="C43" s="224">
        <f t="shared" si="1"/>
        <v>0</v>
      </c>
      <c r="D43" s="225" t="s">
        <v>266</v>
      </c>
      <c r="E43" s="226" t="s">
        <v>266</v>
      </c>
      <c r="F43" s="528" t="s">
        <v>266</v>
      </c>
      <c r="G43" s="225" t="s">
        <v>266</v>
      </c>
      <c r="H43" s="228" t="s">
        <v>266</v>
      </c>
      <c r="I43" s="227" t="s">
        <v>266</v>
      </c>
      <c r="J43" s="229"/>
      <c r="K43" s="230"/>
      <c r="L43" s="231">
        <f t="shared" si="2"/>
        <v>0</v>
      </c>
      <c r="M43" s="232" t="s">
        <v>266</v>
      </c>
      <c r="N43" s="226" t="s">
        <v>266</v>
      </c>
      <c r="O43" s="227" t="s">
        <v>266</v>
      </c>
      <c r="P43" s="185"/>
    </row>
    <row r="44" spans="1:16" ht="12.75" hidden="1" thickTop="1" x14ac:dyDescent="0.25">
      <c r="A44" s="178">
        <v>21399</v>
      </c>
      <c r="B44" s="223" t="s">
        <v>282</v>
      </c>
      <c r="C44" s="224">
        <f t="shared" si="1"/>
        <v>0</v>
      </c>
      <c r="D44" s="225" t="s">
        <v>266</v>
      </c>
      <c r="E44" s="226" t="s">
        <v>266</v>
      </c>
      <c r="F44" s="528" t="s">
        <v>266</v>
      </c>
      <c r="G44" s="225" t="s">
        <v>266</v>
      </c>
      <c r="H44" s="228" t="s">
        <v>266</v>
      </c>
      <c r="I44" s="227" t="s">
        <v>266</v>
      </c>
      <c r="J44" s="229"/>
      <c r="K44" s="230"/>
      <c r="L44" s="231">
        <f t="shared" si="2"/>
        <v>0</v>
      </c>
      <c r="M44" s="232" t="s">
        <v>266</v>
      </c>
      <c r="N44" s="226" t="s">
        <v>266</v>
      </c>
      <c r="O44" s="227" t="s">
        <v>266</v>
      </c>
      <c r="P44" s="185"/>
    </row>
    <row r="45" spans="1:16" s="148" customFormat="1" ht="24.75" hidden="1" thickTop="1" x14ac:dyDescent="0.25">
      <c r="A45" s="212">
        <v>21420</v>
      </c>
      <c r="B45" s="198" t="s">
        <v>283</v>
      </c>
      <c r="C45" s="245">
        <f>F45</f>
        <v>0</v>
      </c>
      <c r="D45" s="246"/>
      <c r="E45" s="247"/>
      <c r="F45" s="525">
        <f>D45+E45</f>
        <v>0</v>
      </c>
      <c r="G45" s="203" t="s">
        <v>266</v>
      </c>
      <c r="H45" s="204" t="s">
        <v>266</v>
      </c>
      <c r="I45" s="205" t="s">
        <v>266</v>
      </c>
      <c r="J45" s="203" t="s">
        <v>266</v>
      </c>
      <c r="K45" s="204" t="s">
        <v>266</v>
      </c>
      <c r="L45" s="205" t="s">
        <v>266</v>
      </c>
      <c r="M45" s="206" t="s">
        <v>266</v>
      </c>
      <c r="N45" s="207" t="s">
        <v>266</v>
      </c>
      <c r="O45" s="205" t="s">
        <v>266</v>
      </c>
      <c r="P45" s="208"/>
    </row>
    <row r="46" spans="1:16" s="148" customFormat="1" ht="12.75" hidden="1" thickTop="1" x14ac:dyDescent="0.25">
      <c r="A46" s="248">
        <v>21490</v>
      </c>
      <c r="B46" s="249" t="s">
        <v>284</v>
      </c>
      <c r="C46" s="245">
        <f>F46+I46+L46</f>
        <v>0</v>
      </c>
      <c r="D46" s="250">
        <f>D47</f>
        <v>0</v>
      </c>
      <c r="E46" s="251">
        <f>E47</f>
        <v>0</v>
      </c>
      <c r="F46" s="531">
        <f>D46+E46</f>
        <v>0</v>
      </c>
      <c r="G46" s="250">
        <f>G47</f>
        <v>0</v>
      </c>
      <c r="H46" s="253">
        <f t="shared" ref="H46:K46" si="3">H47</f>
        <v>0</v>
      </c>
      <c r="I46" s="252">
        <f>G46+H46</f>
        <v>0</v>
      </c>
      <c r="J46" s="250">
        <f>J47</f>
        <v>0</v>
      </c>
      <c r="K46" s="253">
        <f t="shared" si="3"/>
        <v>0</v>
      </c>
      <c r="L46" s="252">
        <f>J46+K46</f>
        <v>0</v>
      </c>
      <c r="M46" s="206" t="s">
        <v>266</v>
      </c>
      <c r="N46" s="207" t="s">
        <v>266</v>
      </c>
      <c r="O46" s="205" t="s">
        <v>266</v>
      </c>
      <c r="P46" s="208"/>
    </row>
    <row r="47" spans="1:16" s="148" customFormat="1" ht="12.75" hidden="1" thickTop="1" x14ac:dyDescent="0.25">
      <c r="A47" s="178">
        <v>21499</v>
      </c>
      <c r="B47" s="223" t="s">
        <v>285</v>
      </c>
      <c r="C47" s="254">
        <f>F47+I47+L47</f>
        <v>0</v>
      </c>
      <c r="D47" s="171"/>
      <c r="E47" s="172"/>
      <c r="F47" s="522">
        <f>D47+E47</f>
        <v>0</v>
      </c>
      <c r="G47" s="255"/>
      <c r="H47" s="174"/>
      <c r="I47" s="173">
        <f>G47+H47</f>
        <v>0</v>
      </c>
      <c r="J47" s="171"/>
      <c r="K47" s="174"/>
      <c r="L47" s="173">
        <f>J47+K47</f>
        <v>0</v>
      </c>
      <c r="M47" s="243" t="s">
        <v>266</v>
      </c>
      <c r="N47" s="237" t="s">
        <v>266</v>
      </c>
      <c r="O47" s="238" t="s">
        <v>266</v>
      </c>
      <c r="P47" s="244"/>
    </row>
    <row r="48" spans="1:16" ht="12.75" thickTop="1" x14ac:dyDescent="0.25">
      <c r="A48" s="256">
        <v>23000</v>
      </c>
      <c r="B48" s="257" t="s">
        <v>286</v>
      </c>
      <c r="C48" s="245">
        <f>O48</f>
        <v>174</v>
      </c>
      <c r="D48" s="258" t="s">
        <v>266</v>
      </c>
      <c r="E48" s="572" t="s">
        <v>266</v>
      </c>
      <c r="F48" s="573" t="s">
        <v>266</v>
      </c>
      <c r="G48" s="258" t="s">
        <v>266</v>
      </c>
      <c r="H48" s="261" t="s">
        <v>266</v>
      </c>
      <c r="I48" s="260" t="s">
        <v>266</v>
      </c>
      <c r="J48" s="258" t="s">
        <v>266</v>
      </c>
      <c r="K48" s="261" t="s">
        <v>266</v>
      </c>
      <c r="L48" s="260" t="s">
        <v>266</v>
      </c>
      <c r="M48" s="262">
        <f>SUM(M49:M50)</f>
        <v>174</v>
      </c>
      <c r="N48" s="263">
        <f>SUM(N49:N50)</f>
        <v>0</v>
      </c>
      <c r="O48" s="202">
        <f>M48+N48</f>
        <v>174</v>
      </c>
      <c r="P48" s="208"/>
    </row>
    <row r="49" spans="1:16" x14ac:dyDescent="0.25">
      <c r="A49" s="264">
        <v>23410</v>
      </c>
      <c r="B49" s="265" t="s">
        <v>287</v>
      </c>
      <c r="C49" s="266">
        <f>O49</f>
        <v>174</v>
      </c>
      <c r="D49" s="267" t="s">
        <v>266</v>
      </c>
      <c r="E49" s="574" t="s">
        <v>266</v>
      </c>
      <c r="F49" s="575" t="s">
        <v>266</v>
      </c>
      <c r="G49" s="267" t="s">
        <v>266</v>
      </c>
      <c r="H49" s="270" t="s">
        <v>266</v>
      </c>
      <c r="I49" s="269" t="s">
        <v>266</v>
      </c>
      <c r="J49" s="267" t="s">
        <v>266</v>
      </c>
      <c r="K49" s="270" t="s">
        <v>266</v>
      </c>
      <c r="L49" s="269" t="s">
        <v>266</v>
      </c>
      <c r="M49" s="271">
        <v>174</v>
      </c>
      <c r="N49" s="272"/>
      <c r="O49" s="273">
        <f>M49+N49</f>
        <v>174</v>
      </c>
      <c r="P49" s="274"/>
    </row>
    <row r="50" spans="1:16" hidden="1" x14ac:dyDescent="0.25">
      <c r="A50" s="264">
        <v>23510</v>
      </c>
      <c r="B50" s="265" t="s">
        <v>288</v>
      </c>
      <c r="C50" s="266">
        <f>O50</f>
        <v>0</v>
      </c>
      <c r="D50" s="267" t="s">
        <v>266</v>
      </c>
      <c r="E50" s="268" t="s">
        <v>266</v>
      </c>
      <c r="F50" s="534" t="s">
        <v>266</v>
      </c>
      <c r="G50" s="267" t="s">
        <v>266</v>
      </c>
      <c r="H50" s="270" t="s">
        <v>266</v>
      </c>
      <c r="I50" s="269" t="s">
        <v>266</v>
      </c>
      <c r="J50" s="267" t="s">
        <v>266</v>
      </c>
      <c r="K50" s="270" t="s">
        <v>266</v>
      </c>
      <c r="L50" s="269" t="s">
        <v>266</v>
      </c>
      <c r="M50" s="271"/>
      <c r="N50" s="272"/>
      <c r="O50" s="273">
        <f>M50+N50</f>
        <v>0</v>
      </c>
      <c r="P50" s="274"/>
    </row>
    <row r="51" spans="1:16" x14ac:dyDescent="0.25">
      <c r="A51" s="275"/>
      <c r="B51" s="265"/>
      <c r="C51" s="276"/>
      <c r="D51" s="277"/>
      <c r="E51" s="497"/>
      <c r="F51" s="498"/>
      <c r="G51" s="277"/>
      <c r="H51" s="279"/>
      <c r="I51" s="269"/>
      <c r="J51" s="280"/>
      <c r="K51" s="281"/>
      <c r="L51" s="273"/>
      <c r="M51" s="271"/>
      <c r="N51" s="272"/>
      <c r="O51" s="273"/>
      <c r="P51" s="274"/>
    </row>
    <row r="52" spans="1:16" s="148" customFormat="1" x14ac:dyDescent="0.25">
      <c r="A52" s="282"/>
      <c r="B52" s="283" t="s">
        <v>289</v>
      </c>
      <c r="C52" s="284"/>
      <c r="D52" s="285"/>
      <c r="E52" s="499"/>
      <c r="F52" s="500"/>
      <c r="G52" s="285"/>
      <c r="H52" s="288"/>
      <c r="I52" s="289"/>
      <c r="J52" s="285"/>
      <c r="K52" s="288"/>
      <c r="L52" s="289"/>
      <c r="M52" s="290"/>
      <c r="N52" s="286"/>
      <c r="O52" s="289"/>
      <c r="P52" s="291"/>
    </row>
    <row r="53" spans="1:16" s="148" customFormat="1" ht="12.75" thickBot="1" x14ac:dyDescent="0.3">
      <c r="A53" s="292"/>
      <c r="B53" s="149" t="s">
        <v>290</v>
      </c>
      <c r="C53" s="293">
        <f t="shared" ref="C53:C116" si="4">F53+I53+L53+O53</f>
        <v>2047388</v>
      </c>
      <c r="D53" s="294">
        <f>SUM(D54,D284)</f>
        <v>2047214</v>
      </c>
      <c r="E53" s="501">
        <f>SUM(E54,E284)</f>
        <v>0</v>
      </c>
      <c r="F53" s="462">
        <f t="shared" ref="F53:F117" si="5">D53+E53</f>
        <v>2047214</v>
      </c>
      <c r="G53" s="294">
        <f>SUM(G54,G284)</f>
        <v>0</v>
      </c>
      <c r="H53" s="297">
        <f>SUM(H54,H284)</f>
        <v>0</v>
      </c>
      <c r="I53" s="296">
        <f t="shared" ref="I53:I117" si="6">G53+H53</f>
        <v>0</v>
      </c>
      <c r="J53" s="294">
        <f>SUM(J54,J284)</f>
        <v>0</v>
      </c>
      <c r="K53" s="297">
        <f>SUM(K54,K284)</f>
        <v>0</v>
      </c>
      <c r="L53" s="296">
        <f t="shared" ref="L53:L117" si="7">J53+K53</f>
        <v>0</v>
      </c>
      <c r="M53" s="298">
        <f>SUM(M54,M284)</f>
        <v>174</v>
      </c>
      <c r="N53" s="295">
        <f>SUM(N54,N284)</f>
        <v>0</v>
      </c>
      <c r="O53" s="296">
        <f t="shared" ref="O53:O117" si="8">M53+N53</f>
        <v>174</v>
      </c>
      <c r="P53" s="157"/>
    </row>
    <row r="54" spans="1:16" s="148" customFormat="1" ht="24.75" thickTop="1" x14ac:dyDescent="0.25">
      <c r="A54" s="299"/>
      <c r="B54" s="300" t="s">
        <v>291</v>
      </c>
      <c r="C54" s="301">
        <f t="shared" si="4"/>
        <v>2047388</v>
      </c>
      <c r="D54" s="302">
        <f>SUM(D55,D197)</f>
        <v>2047214</v>
      </c>
      <c r="E54" s="502">
        <f>SUM(E55,E197)</f>
        <v>0</v>
      </c>
      <c r="F54" s="463">
        <f t="shared" si="5"/>
        <v>2047214</v>
      </c>
      <c r="G54" s="302">
        <f>SUM(G55,G197)</f>
        <v>0</v>
      </c>
      <c r="H54" s="305">
        <f>SUM(H55,H197)</f>
        <v>0</v>
      </c>
      <c r="I54" s="304">
        <f t="shared" si="6"/>
        <v>0</v>
      </c>
      <c r="J54" s="302">
        <f>SUM(J55,J197)</f>
        <v>0</v>
      </c>
      <c r="K54" s="305">
        <f>SUM(K55,K197)</f>
        <v>0</v>
      </c>
      <c r="L54" s="304">
        <f t="shared" si="7"/>
        <v>0</v>
      </c>
      <c r="M54" s="306">
        <f>SUM(M55,M197)</f>
        <v>174</v>
      </c>
      <c r="N54" s="303">
        <f>SUM(N55,N197)</f>
        <v>0</v>
      </c>
      <c r="O54" s="304">
        <f t="shared" si="8"/>
        <v>174</v>
      </c>
      <c r="P54" s="307"/>
    </row>
    <row r="55" spans="1:16" s="148" customFormat="1" ht="24" x14ac:dyDescent="0.25">
      <c r="A55" s="308"/>
      <c r="B55" s="139" t="s">
        <v>292</v>
      </c>
      <c r="C55" s="309">
        <f t="shared" si="4"/>
        <v>134549</v>
      </c>
      <c r="D55" s="310">
        <f>SUM(D56,D78,D176,D190)</f>
        <v>134375</v>
      </c>
      <c r="E55" s="503">
        <f>SUM(E56,E78,E176,E190)</f>
        <v>0</v>
      </c>
      <c r="F55" s="464">
        <f t="shared" si="5"/>
        <v>134375</v>
      </c>
      <c r="G55" s="310">
        <f>SUM(G56,G78,G176,G190)</f>
        <v>0</v>
      </c>
      <c r="H55" s="313">
        <f>SUM(H56,H78,H176,H190)</f>
        <v>0</v>
      </c>
      <c r="I55" s="312">
        <f t="shared" si="6"/>
        <v>0</v>
      </c>
      <c r="J55" s="310">
        <f>SUM(J56,J78,J176,J190)</f>
        <v>0</v>
      </c>
      <c r="K55" s="313">
        <f>SUM(K56,K78,K176,K190)</f>
        <v>0</v>
      </c>
      <c r="L55" s="312">
        <f t="shared" si="7"/>
        <v>0</v>
      </c>
      <c r="M55" s="158">
        <f>SUM(M56,M78,M176,M190)</f>
        <v>174</v>
      </c>
      <c r="N55" s="311">
        <f>SUM(N56,N78,N176,N190)</f>
        <v>0</v>
      </c>
      <c r="O55" s="312">
        <f t="shared" si="8"/>
        <v>174</v>
      </c>
      <c r="P55" s="314"/>
    </row>
    <row r="56" spans="1:16" s="148" customFormat="1" hidden="1" x14ac:dyDescent="0.25">
      <c r="A56" s="315">
        <v>1000</v>
      </c>
      <c r="B56" s="315" t="s">
        <v>293</v>
      </c>
      <c r="C56" s="316">
        <f t="shared" si="4"/>
        <v>0</v>
      </c>
      <c r="D56" s="317">
        <f>SUM(D57,D70)</f>
        <v>0</v>
      </c>
      <c r="E56" s="318">
        <f>SUM(E57,E70)</f>
        <v>0</v>
      </c>
      <c r="F56" s="540">
        <f t="shared" si="5"/>
        <v>0</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row>
    <row r="57" spans="1:16" hidden="1" x14ac:dyDescent="0.25">
      <c r="A57" s="198">
        <v>1100</v>
      </c>
      <c r="B57" s="323" t="s">
        <v>294</v>
      </c>
      <c r="C57" s="199">
        <f t="shared" si="4"/>
        <v>0</v>
      </c>
      <c r="D57" s="209">
        <f>SUM(D58,D61,D69)</f>
        <v>0</v>
      </c>
      <c r="E57" s="324">
        <f>SUM(E58,E61,E69)</f>
        <v>0</v>
      </c>
      <c r="F57" s="541">
        <f t="shared" si="5"/>
        <v>0</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row>
    <row r="58" spans="1:16" hidden="1" x14ac:dyDescent="0.25">
      <c r="A58" s="329">
        <v>1110</v>
      </c>
      <c r="B58" s="265" t="s">
        <v>295</v>
      </c>
      <c r="C58" s="276">
        <f t="shared" si="4"/>
        <v>0</v>
      </c>
      <c r="D58" s="330">
        <f>SUM(D59:D60)</f>
        <v>0</v>
      </c>
      <c r="E58" s="331">
        <f>SUM(E59:E60)</f>
        <v>0</v>
      </c>
      <c r="F58" s="542">
        <f t="shared" si="5"/>
        <v>0</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row>
    <row r="59" spans="1:16" hidden="1" x14ac:dyDescent="0.25">
      <c r="A59" s="169">
        <v>1111</v>
      </c>
      <c r="B59" s="213" t="s">
        <v>296</v>
      </c>
      <c r="C59" s="214">
        <f t="shared" si="4"/>
        <v>0</v>
      </c>
      <c r="D59" s="219">
        <v>0</v>
      </c>
      <c r="E59" s="335"/>
      <c r="F59" s="543">
        <f t="shared" si="5"/>
        <v>0</v>
      </c>
      <c r="G59" s="219"/>
      <c r="H59" s="220"/>
      <c r="I59" s="221">
        <f t="shared" si="6"/>
        <v>0</v>
      </c>
      <c r="J59" s="219">
        <v>0</v>
      </c>
      <c r="K59" s="220"/>
      <c r="L59" s="221">
        <f t="shared" si="7"/>
        <v>0</v>
      </c>
      <c r="M59" s="336"/>
      <c r="N59" s="335"/>
      <c r="O59" s="221">
        <f t="shared" si="8"/>
        <v>0</v>
      </c>
      <c r="P59" s="176"/>
    </row>
    <row r="60" spans="1:16" hidden="1" x14ac:dyDescent="0.25">
      <c r="A60" s="178">
        <v>1119</v>
      </c>
      <c r="B60" s="223" t="s">
        <v>297</v>
      </c>
      <c r="C60" s="224">
        <f t="shared" si="4"/>
        <v>0</v>
      </c>
      <c r="D60" s="229">
        <v>0</v>
      </c>
      <c r="E60" s="337"/>
      <c r="F60" s="544">
        <f t="shared" si="5"/>
        <v>0</v>
      </c>
      <c r="G60" s="229"/>
      <c r="H60" s="230"/>
      <c r="I60" s="231">
        <f t="shared" si="6"/>
        <v>0</v>
      </c>
      <c r="J60" s="229">
        <v>0</v>
      </c>
      <c r="K60" s="230"/>
      <c r="L60" s="231">
        <f t="shared" si="7"/>
        <v>0</v>
      </c>
      <c r="M60" s="338"/>
      <c r="N60" s="337"/>
      <c r="O60" s="231">
        <f t="shared" si="8"/>
        <v>0</v>
      </c>
      <c r="P60" s="185"/>
    </row>
    <row r="61" spans="1:16" hidden="1" x14ac:dyDescent="0.25">
      <c r="A61" s="339">
        <v>1140</v>
      </c>
      <c r="B61" s="223" t="s">
        <v>298</v>
      </c>
      <c r="C61" s="224">
        <f t="shared" si="4"/>
        <v>0</v>
      </c>
      <c r="D61" s="340">
        <f>SUM(D62:D68)</f>
        <v>0</v>
      </c>
      <c r="E61" s="341">
        <f>SUM(E62:E68)</f>
        <v>0</v>
      </c>
      <c r="F61" s="544">
        <f>D61+E61</f>
        <v>0</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row>
    <row r="62" spans="1:16" hidden="1" x14ac:dyDescent="0.25">
      <c r="A62" s="178">
        <v>1141</v>
      </c>
      <c r="B62" s="223" t="s">
        <v>299</v>
      </c>
      <c r="C62" s="224">
        <f t="shared" si="4"/>
        <v>0</v>
      </c>
      <c r="D62" s="229">
        <v>0</v>
      </c>
      <c r="E62" s="337"/>
      <c r="F62" s="544">
        <f t="shared" si="5"/>
        <v>0</v>
      </c>
      <c r="G62" s="229"/>
      <c r="H62" s="230"/>
      <c r="I62" s="231">
        <f t="shared" si="6"/>
        <v>0</v>
      </c>
      <c r="J62" s="229">
        <v>0</v>
      </c>
      <c r="K62" s="230"/>
      <c r="L62" s="231">
        <f t="shared" si="7"/>
        <v>0</v>
      </c>
      <c r="M62" s="338"/>
      <c r="N62" s="337"/>
      <c r="O62" s="231">
        <f t="shared" si="8"/>
        <v>0</v>
      </c>
      <c r="P62" s="185"/>
    </row>
    <row r="63" spans="1:16" ht="24" hidden="1" x14ac:dyDescent="0.25">
      <c r="A63" s="178">
        <v>1142</v>
      </c>
      <c r="B63" s="223" t="s">
        <v>300</v>
      </c>
      <c r="C63" s="224">
        <f t="shared" si="4"/>
        <v>0</v>
      </c>
      <c r="D63" s="229">
        <v>0</v>
      </c>
      <c r="E63" s="337"/>
      <c r="F63" s="544">
        <f t="shared" si="5"/>
        <v>0</v>
      </c>
      <c r="G63" s="229"/>
      <c r="H63" s="230"/>
      <c r="I63" s="231">
        <f t="shared" si="6"/>
        <v>0</v>
      </c>
      <c r="J63" s="229">
        <v>0</v>
      </c>
      <c r="K63" s="230"/>
      <c r="L63" s="231">
        <f t="shared" si="7"/>
        <v>0</v>
      </c>
      <c r="M63" s="338"/>
      <c r="N63" s="337"/>
      <c r="O63" s="231">
        <f t="shared" si="8"/>
        <v>0</v>
      </c>
      <c r="P63" s="185"/>
    </row>
    <row r="64" spans="1:16" ht="24" hidden="1" x14ac:dyDescent="0.25">
      <c r="A64" s="178">
        <v>1145</v>
      </c>
      <c r="B64" s="223" t="s">
        <v>301</v>
      </c>
      <c r="C64" s="224">
        <f t="shared" si="4"/>
        <v>0</v>
      </c>
      <c r="D64" s="229">
        <v>0</v>
      </c>
      <c r="E64" s="337"/>
      <c r="F64" s="544">
        <f t="shared" si="5"/>
        <v>0</v>
      </c>
      <c r="G64" s="229"/>
      <c r="H64" s="230"/>
      <c r="I64" s="231">
        <f t="shared" si="6"/>
        <v>0</v>
      </c>
      <c r="J64" s="229">
        <v>0</v>
      </c>
      <c r="K64" s="230"/>
      <c r="L64" s="231">
        <f t="shared" si="7"/>
        <v>0</v>
      </c>
      <c r="M64" s="338"/>
      <c r="N64" s="337"/>
      <c r="O64" s="231">
        <f t="shared" si="8"/>
        <v>0</v>
      </c>
      <c r="P64" s="185"/>
    </row>
    <row r="65" spans="1:16" ht="24" hidden="1" x14ac:dyDescent="0.25">
      <c r="A65" s="178">
        <v>1146</v>
      </c>
      <c r="B65" s="223" t="s">
        <v>302</v>
      </c>
      <c r="C65" s="224">
        <f t="shared" si="4"/>
        <v>0</v>
      </c>
      <c r="D65" s="229">
        <v>0</v>
      </c>
      <c r="E65" s="337"/>
      <c r="F65" s="544">
        <f t="shared" si="5"/>
        <v>0</v>
      </c>
      <c r="G65" s="229"/>
      <c r="H65" s="230"/>
      <c r="I65" s="231">
        <f t="shared" si="6"/>
        <v>0</v>
      </c>
      <c r="J65" s="229">
        <v>0</v>
      </c>
      <c r="K65" s="230"/>
      <c r="L65" s="231">
        <f t="shared" si="7"/>
        <v>0</v>
      </c>
      <c r="M65" s="338"/>
      <c r="N65" s="337"/>
      <c r="O65" s="231">
        <f t="shared" si="8"/>
        <v>0</v>
      </c>
      <c r="P65" s="185"/>
    </row>
    <row r="66" spans="1:16" hidden="1" x14ac:dyDescent="0.25">
      <c r="A66" s="178">
        <v>1147</v>
      </c>
      <c r="B66" s="223" t="s">
        <v>303</v>
      </c>
      <c r="C66" s="224">
        <f t="shared" si="4"/>
        <v>0</v>
      </c>
      <c r="D66" s="229">
        <v>0</v>
      </c>
      <c r="E66" s="337"/>
      <c r="F66" s="544">
        <f t="shared" si="5"/>
        <v>0</v>
      </c>
      <c r="G66" s="229"/>
      <c r="H66" s="230"/>
      <c r="I66" s="231">
        <f t="shared" si="6"/>
        <v>0</v>
      </c>
      <c r="J66" s="229">
        <v>0</v>
      </c>
      <c r="K66" s="230"/>
      <c r="L66" s="231">
        <f t="shared" si="7"/>
        <v>0</v>
      </c>
      <c r="M66" s="338"/>
      <c r="N66" s="337"/>
      <c r="O66" s="231">
        <f t="shared" si="8"/>
        <v>0</v>
      </c>
      <c r="P66" s="185"/>
    </row>
    <row r="67" spans="1:16" hidden="1" x14ac:dyDescent="0.25">
      <c r="A67" s="178">
        <v>1148</v>
      </c>
      <c r="B67" s="223" t="s">
        <v>304</v>
      </c>
      <c r="C67" s="224">
        <f t="shared" si="4"/>
        <v>0</v>
      </c>
      <c r="D67" s="229">
        <v>0</v>
      </c>
      <c r="E67" s="337"/>
      <c r="F67" s="544">
        <f t="shared" si="5"/>
        <v>0</v>
      </c>
      <c r="G67" s="229"/>
      <c r="H67" s="230"/>
      <c r="I67" s="231">
        <f t="shared" si="6"/>
        <v>0</v>
      </c>
      <c r="J67" s="229">
        <v>0</v>
      </c>
      <c r="K67" s="230"/>
      <c r="L67" s="231">
        <f t="shared" si="7"/>
        <v>0</v>
      </c>
      <c r="M67" s="338"/>
      <c r="N67" s="337"/>
      <c r="O67" s="231">
        <f t="shared" si="8"/>
        <v>0</v>
      </c>
      <c r="P67" s="185"/>
    </row>
    <row r="68" spans="1:16" ht="24" hidden="1" x14ac:dyDescent="0.25">
      <c r="A68" s="178">
        <v>1149</v>
      </c>
      <c r="B68" s="223" t="s">
        <v>305</v>
      </c>
      <c r="C68" s="224">
        <f t="shared" si="4"/>
        <v>0</v>
      </c>
      <c r="D68" s="229">
        <v>0</v>
      </c>
      <c r="E68" s="337"/>
      <c r="F68" s="544">
        <f t="shared" si="5"/>
        <v>0</v>
      </c>
      <c r="G68" s="229"/>
      <c r="H68" s="230"/>
      <c r="I68" s="231">
        <f t="shared" si="6"/>
        <v>0</v>
      </c>
      <c r="J68" s="229">
        <v>0</v>
      </c>
      <c r="K68" s="230"/>
      <c r="L68" s="231">
        <f t="shared" si="7"/>
        <v>0</v>
      </c>
      <c r="M68" s="338"/>
      <c r="N68" s="337"/>
      <c r="O68" s="231">
        <f t="shared" si="8"/>
        <v>0</v>
      </c>
      <c r="P68" s="185"/>
    </row>
    <row r="69" spans="1:16" ht="24" hidden="1" x14ac:dyDescent="0.25">
      <c r="A69" s="329">
        <v>1150</v>
      </c>
      <c r="B69" s="265" t="s">
        <v>306</v>
      </c>
      <c r="C69" s="224">
        <f t="shared" si="4"/>
        <v>0</v>
      </c>
      <c r="D69" s="344">
        <v>0</v>
      </c>
      <c r="E69" s="345"/>
      <c r="F69" s="542">
        <f t="shared" si="5"/>
        <v>0</v>
      </c>
      <c r="G69" s="344"/>
      <c r="H69" s="346"/>
      <c r="I69" s="332">
        <f t="shared" si="6"/>
        <v>0</v>
      </c>
      <c r="J69" s="344">
        <v>0</v>
      </c>
      <c r="K69" s="346"/>
      <c r="L69" s="332">
        <f t="shared" si="7"/>
        <v>0</v>
      </c>
      <c r="M69" s="347"/>
      <c r="N69" s="345"/>
      <c r="O69" s="332">
        <f t="shared" si="8"/>
        <v>0</v>
      </c>
      <c r="P69" s="274"/>
    </row>
    <row r="70" spans="1:16" ht="24" hidden="1" x14ac:dyDescent="0.25">
      <c r="A70" s="198">
        <v>1200</v>
      </c>
      <c r="B70" s="323" t="s">
        <v>307</v>
      </c>
      <c r="C70" s="199">
        <f t="shared" si="4"/>
        <v>0</v>
      </c>
      <c r="D70" s="209">
        <f>SUM(D71:D72)</f>
        <v>0</v>
      </c>
      <c r="E70" s="324">
        <f>SUM(E71:E72)</f>
        <v>0</v>
      </c>
      <c r="F70" s="541">
        <f>D70+E70</f>
        <v>0</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row>
    <row r="71" spans="1:16" ht="24" hidden="1" x14ac:dyDescent="0.25">
      <c r="A71" s="595">
        <v>1210</v>
      </c>
      <c r="B71" s="213" t="s">
        <v>308</v>
      </c>
      <c r="C71" s="214">
        <f t="shared" si="4"/>
        <v>0</v>
      </c>
      <c r="D71" s="219">
        <v>0</v>
      </c>
      <c r="E71" s="335"/>
      <c r="F71" s="543">
        <f t="shared" si="5"/>
        <v>0</v>
      </c>
      <c r="G71" s="219"/>
      <c r="H71" s="220"/>
      <c r="I71" s="221">
        <f t="shared" si="6"/>
        <v>0</v>
      </c>
      <c r="J71" s="219">
        <v>0</v>
      </c>
      <c r="K71" s="220"/>
      <c r="L71" s="221">
        <f t="shared" si="7"/>
        <v>0</v>
      </c>
      <c r="M71" s="336"/>
      <c r="N71" s="335"/>
      <c r="O71" s="221">
        <f t="shared" si="8"/>
        <v>0</v>
      </c>
      <c r="P71" s="176"/>
    </row>
    <row r="72" spans="1:16" ht="24" hidden="1" x14ac:dyDescent="0.25">
      <c r="A72" s="339">
        <v>1220</v>
      </c>
      <c r="B72" s="223" t="s">
        <v>309</v>
      </c>
      <c r="C72" s="224">
        <f t="shared" si="4"/>
        <v>0</v>
      </c>
      <c r="D72" s="340">
        <f>SUM(D73:D77)</f>
        <v>0</v>
      </c>
      <c r="E72" s="341">
        <f>SUM(E73:E77)</f>
        <v>0</v>
      </c>
      <c r="F72" s="544">
        <f t="shared" si="5"/>
        <v>0</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row>
    <row r="73" spans="1:16" ht="36" hidden="1" x14ac:dyDescent="0.25">
      <c r="A73" s="178">
        <v>1221</v>
      </c>
      <c r="B73" s="223" t="s">
        <v>310</v>
      </c>
      <c r="C73" s="224">
        <f t="shared" si="4"/>
        <v>0</v>
      </c>
      <c r="D73" s="229">
        <v>0</v>
      </c>
      <c r="E73" s="337"/>
      <c r="F73" s="544">
        <f t="shared" si="5"/>
        <v>0</v>
      </c>
      <c r="G73" s="229"/>
      <c r="H73" s="230"/>
      <c r="I73" s="231">
        <f t="shared" si="6"/>
        <v>0</v>
      </c>
      <c r="J73" s="229">
        <v>0</v>
      </c>
      <c r="K73" s="230"/>
      <c r="L73" s="231">
        <f t="shared" si="7"/>
        <v>0</v>
      </c>
      <c r="M73" s="338"/>
      <c r="N73" s="337"/>
      <c r="O73" s="231">
        <f t="shared" si="8"/>
        <v>0</v>
      </c>
      <c r="P73" s="185"/>
    </row>
    <row r="74" spans="1:16" hidden="1" x14ac:dyDescent="0.25">
      <c r="A74" s="178">
        <v>1223</v>
      </c>
      <c r="B74" s="223" t="s">
        <v>311</v>
      </c>
      <c r="C74" s="224">
        <f t="shared" si="4"/>
        <v>0</v>
      </c>
      <c r="D74" s="229">
        <v>0</v>
      </c>
      <c r="E74" s="337"/>
      <c r="F74" s="544">
        <f t="shared" si="5"/>
        <v>0</v>
      </c>
      <c r="G74" s="229"/>
      <c r="H74" s="230"/>
      <c r="I74" s="231">
        <f t="shared" si="6"/>
        <v>0</v>
      </c>
      <c r="J74" s="229">
        <v>0</v>
      </c>
      <c r="K74" s="230"/>
      <c r="L74" s="231">
        <f t="shared" si="7"/>
        <v>0</v>
      </c>
      <c r="M74" s="338"/>
      <c r="N74" s="337"/>
      <c r="O74" s="231">
        <f t="shared" si="8"/>
        <v>0</v>
      </c>
      <c r="P74" s="185"/>
    </row>
    <row r="75" spans="1:16" hidden="1" x14ac:dyDescent="0.25">
      <c r="A75" s="178">
        <v>1225</v>
      </c>
      <c r="B75" s="223" t="s">
        <v>312</v>
      </c>
      <c r="C75" s="224">
        <f t="shared" si="4"/>
        <v>0</v>
      </c>
      <c r="D75" s="229">
        <v>0</v>
      </c>
      <c r="E75" s="337"/>
      <c r="F75" s="544">
        <f t="shared" si="5"/>
        <v>0</v>
      </c>
      <c r="G75" s="229"/>
      <c r="H75" s="230"/>
      <c r="I75" s="231">
        <f t="shared" si="6"/>
        <v>0</v>
      </c>
      <c r="J75" s="229">
        <v>0</v>
      </c>
      <c r="K75" s="230"/>
      <c r="L75" s="231">
        <f t="shared" si="7"/>
        <v>0</v>
      </c>
      <c r="M75" s="338"/>
      <c r="N75" s="337"/>
      <c r="O75" s="231">
        <f t="shared" si="8"/>
        <v>0</v>
      </c>
      <c r="P75" s="185"/>
    </row>
    <row r="76" spans="1:16" ht="24" hidden="1" x14ac:dyDescent="0.25">
      <c r="A76" s="178">
        <v>1227</v>
      </c>
      <c r="B76" s="223" t="s">
        <v>313</v>
      </c>
      <c r="C76" s="224">
        <f t="shared" si="4"/>
        <v>0</v>
      </c>
      <c r="D76" s="229">
        <v>0</v>
      </c>
      <c r="E76" s="337"/>
      <c r="F76" s="544">
        <f t="shared" si="5"/>
        <v>0</v>
      </c>
      <c r="G76" s="229"/>
      <c r="H76" s="230"/>
      <c r="I76" s="231">
        <f t="shared" si="6"/>
        <v>0</v>
      </c>
      <c r="J76" s="229">
        <v>0</v>
      </c>
      <c r="K76" s="230"/>
      <c r="L76" s="231">
        <f t="shared" si="7"/>
        <v>0</v>
      </c>
      <c r="M76" s="338"/>
      <c r="N76" s="337"/>
      <c r="O76" s="231">
        <f t="shared" si="8"/>
        <v>0</v>
      </c>
      <c r="P76" s="185"/>
    </row>
    <row r="77" spans="1:16" ht="36" hidden="1" x14ac:dyDescent="0.25">
      <c r="A77" s="178">
        <v>1228</v>
      </c>
      <c r="B77" s="223" t="s">
        <v>314</v>
      </c>
      <c r="C77" s="224">
        <f t="shared" si="4"/>
        <v>0</v>
      </c>
      <c r="D77" s="229">
        <v>0</v>
      </c>
      <c r="E77" s="337"/>
      <c r="F77" s="544">
        <f t="shared" si="5"/>
        <v>0</v>
      </c>
      <c r="G77" s="229"/>
      <c r="H77" s="230"/>
      <c r="I77" s="231">
        <f t="shared" si="6"/>
        <v>0</v>
      </c>
      <c r="J77" s="229">
        <v>0</v>
      </c>
      <c r="K77" s="230"/>
      <c r="L77" s="231">
        <f t="shared" si="7"/>
        <v>0</v>
      </c>
      <c r="M77" s="338"/>
      <c r="N77" s="337"/>
      <c r="O77" s="231">
        <f t="shared" si="8"/>
        <v>0</v>
      </c>
      <c r="P77" s="185"/>
    </row>
    <row r="78" spans="1:16" x14ac:dyDescent="0.25">
      <c r="A78" s="315">
        <v>2000</v>
      </c>
      <c r="B78" s="315" t="s">
        <v>315</v>
      </c>
      <c r="C78" s="316">
        <f t="shared" si="4"/>
        <v>134549</v>
      </c>
      <c r="D78" s="317">
        <f>SUM(D79,D86,D133,D167,D168,D175)</f>
        <v>134375</v>
      </c>
      <c r="E78" s="504">
        <f>SUM(E79,E86,E133,E167,E168,E175)</f>
        <v>0</v>
      </c>
      <c r="F78" s="465">
        <f t="shared" si="5"/>
        <v>134375</v>
      </c>
      <c r="G78" s="317">
        <f>SUM(G79,G86,G133,G167,G168,G175)</f>
        <v>0</v>
      </c>
      <c r="H78" s="320">
        <f>SUM(H79,H86,H133,H167,H168,H175)</f>
        <v>0</v>
      </c>
      <c r="I78" s="319">
        <f t="shared" si="6"/>
        <v>0</v>
      </c>
      <c r="J78" s="317">
        <f>SUM(J79,J86,J133,J167,J168,J175)</f>
        <v>0</v>
      </c>
      <c r="K78" s="320">
        <f>SUM(K79,K86,K133,K167,K168,K175)</f>
        <v>0</v>
      </c>
      <c r="L78" s="319">
        <f t="shared" si="7"/>
        <v>0</v>
      </c>
      <c r="M78" s="321">
        <f>SUM(M79,M86,M133,M167,M168,M175)</f>
        <v>174</v>
      </c>
      <c r="N78" s="318">
        <f>SUM(N79,N86,N133,N167,N168,N175)</f>
        <v>0</v>
      </c>
      <c r="O78" s="319">
        <f t="shared" si="8"/>
        <v>174</v>
      </c>
      <c r="P78" s="322"/>
    </row>
    <row r="79" spans="1:16" ht="24" hidden="1" x14ac:dyDescent="0.25">
      <c r="A79" s="198">
        <v>2100</v>
      </c>
      <c r="B79" s="323" t="s">
        <v>316</v>
      </c>
      <c r="C79" s="199">
        <f t="shared" si="4"/>
        <v>0</v>
      </c>
      <c r="D79" s="209">
        <f>SUM(D80,D83)</f>
        <v>0</v>
      </c>
      <c r="E79" s="324">
        <f>SUM(E80,E83)</f>
        <v>0</v>
      </c>
      <c r="F79" s="541">
        <f t="shared" si="5"/>
        <v>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row>
    <row r="80" spans="1:16" ht="24" hidden="1" x14ac:dyDescent="0.25">
      <c r="A80" s="595">
        <v>2110</v>
      </c>
      <c r="B80" s="213" t="s">
        <v>317</v>
      </c>
      <c r="C80" s="214">
        <f t="shared" si="4"/>
        <v>0</v>
      </c>
      <c r="D80" s="350">
        <f>SUM(D81:D82)</f>
        <v>0</v>
      </c>
      <c r="E80" s="351">
        <f>SUM(E81:E82)</f>
        <v>0</v>
      </c>
      <c r="F80" s="543">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row>
    <row r="81" spans="1:16" hidden="1" x14ac:dyDescent="0.25">
      <c r="A81" s="178">
        <v>2111</v>
      </c>
      <c r="B81" s="223" t="s">
        <v>216</v>
      </c>
      <c r="C81" s="224">
        <f t="shared" si="4"/>
        <v>0</v>
      </c>
      <c r="D81" s="229">
        <v>0</v>
      </c>
      <c r="E81" s="337"/>
      <c r="F81" s="544">
        <f t="shared" si="5"/>
        <v>0</v>
      </c>
      <c r="G81" s="229"/>
      <c r="H81" s="230"/>
      <c r="I81" s="231">
        <f t="shared" si="6"/>
        <v>0</v>
      </c>
      <c r="J81" s="229">
        <v>0</v>
      </c>
      <c r="K81" s="230"/>
      <c r="L81" s="231">
        <f t="shared" si="7"/>
        <v>0</v>
      </c>
      <c r="M81" s="338"/>
      <c r="N81" s="337"/>
      <c r="O81" s="231">
        <f t="shared" si="8"/>
        <v>0</v>
      </c>
      <c r="P81" s="185"/>
    </row>
    <row r="82" spans="1:16" hidden="1" x14ac:dyDescent="0.25">
      <c r="A82" s="178">
        <v>2112</v>
      </c>
      <c r="B82" s="223" t="s">
        <v>318</v>
      </c>
      <c r="C82" s="224">
        <f t="shared" si="4"/>
        <v>0</v>
      </c>
      <c r="D82" s="229">
        <v>0</v>
      </c>
      <c r="E82" s="337"/>
      <c r="F82" s="544">
        <f t="shared" si="5"/>
        <v>0</v>
      </c>
      <c r="G82" s="229"/>
      <c r="H82" s="230"/>
      <c r="I82" s="231">
        <f t="shared" si="6"/>
        <v>0</v>
      </c>
      <c r="J82" s="229">
        <v>0</v>
      </c>
      <c r="K82" s="230"/>
      <c r="L82" s="231">
        <f t="shared" si="7"/>
        <v>0</v>
      </c>
      <c r="M82" s="338"/>
      <c r="N82" s="337"/>
      <c r="O82" s="231">
        <f t="shared" si="8"/>
        <v>0</v>
      </c>
      <c r="P82" s="185"/>
    </row>
    <row r="83" spans="1:16" ht="24" hidden="1" x14ac:dyDescent="0.25">
      <c r="A83" s="339">
        <v>2120</v>
      </c>
      <c r="B83" s="223" t="s">
        <v>319</v>
      </c>
      <c r="C83" s="224">
        <f t="shared" si="4"/>
        <v>0</v>
      </c>
      <c r="D83" s="340">
        <f>SUM(D84:D85)</f>
        <v>0</v>
      </c>
      <c r="E83" s="341">
        <f>SUM(E84:E85)</f>
        <v>0</v>
      </c>
      <c r="F83" s="544">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row>
    <row r="84" spans="1:16" hidden="1" x14ac:dyDescent="0.25">
      <c r="A84" s="178">
        <v>2121</v>
      </c>
      <c r="B84" s="223" t="s">
        <v>216</v>
      </c>
      <c r="C84" s="224">
        <f t="shared" si="4"/>
        <v>0</v>
      </c>
      <c r="D84" s="229">
        <v>0</v>
      </c>
      <c r="E84" s="337"/>
      <c r="F84" s="544">
        <f t="shared" si="5"/>
        <v>0</v>
      </c>
      <c r="G84" s="229"/>
      <c r="H84" s="230"/>
      <c r="I84" s="231">
        <f t="shared" si="6"/>
        <v>0</v>
      </c>
      <c r="J84" s="229">
        <v>0</v>
      </c>
      <c r="K84" s="230"/>
      <c r="L84" s="231">
        <f t="shared" si="7"/>
        <v>0</v>
      </c>
      <c r="M84" s="338"/>
      <c r="N84" s="337"/>
      <c r="O84" s="231">
        <f t="shared" si="8"/>
        <v>0</v>
      </c>
      <c r="P84" s="185"/>
    </row>
    <row r="85" spans="1:16" hidden="1" x14ac:dyDescent="0.25">
      <c r="A85" s="178">
        <v>2122</v>
      </c>
      <c r="B85" s="223" t="s">
        <v>318</v>
      </c>
      <c r="C85" s="224">
        <f t="shared" si="4"/>
        <v>0</v>
      </c>
      <c r="D85" s="229">
        <v>0</v>
      </c>
      <c r="E85" s="337"/>
      <c r="F85" s="544">
        <f t="shared" si="5"/>
        <v>0</v>
      </c>
      <c r="G85" s="229"/>
      <c r="H85" s="230"/>
      <c r="I85" s="231">
        <f t="shared" si="6"/>
        <v>0</v>
      </c>
      <c r="J85" s="229">
        <v>0</v>
      </c>
      <c r="K85" s="230"/>
      <c r="L85" s="231">
        <f t="shared" si="7"/>
        <v>0</v>
      </c>
      <c r="M85" s="338"/>
      <c r="N85" s="337"/>
      <c r="O85" s="231">
        <f t="shared" si="8"/>
        <v>0</v>
      </c>
      <c r="P85" s="185"/>
    </row>
    <row r="86" spans="1:16" x14ac:dyDescent="0.25">
      <c r="A86" s="198">
        <v>2200</v>
      </c>
      <c r="B86" s="323" t="s">
        <v>320</v>
      </c>
      <c r="C86" s="354">
        <f t="shared" si="4"/>
        <v>134549</v>
      </c>
      <c r="D86" s="209">
        <f>SUM(D87,D92,D98,D106,D115,D119,D125,D131)</f>
        <v>134375</v>
      </c>
      <c r="E86" s="505">
        <f>SUM(E87,E92,E98,E106,E115,E119,E125,E131)</f>
        <v>0</v>
      </c>
      <c r="F86" s="459">
        <f t="shared" si="5"/>
        <v>134375</v>
      </c>
      <c r="G86" s="209">
        <f>SUM(G87,G92,G98,G106,G115,G119,G125,G131)</f>
        <v>0</v>
      </c>
      <c r="H86" s="210">
        <f>SUM(H87,H92,H98,H106,H115,H119,H125,H131)</f>
        <v>0</v>
      </c>
      <c r="I86" s="211">
        <f t="shared" si="6"/>
        <v>0</v>
      </c>
      <c r="J86" s="209">
        <f>SUM(J87,J92,J98,J106,J115,J119,J125,J131)</f>
        <v>0</v>
      </c>
      <c r="K86" s="210">
        <f>SUM(K87,K92,K98,K106,K115,K119,K125,K131)</f>
        <v>0</v>
      </c>
      <c r="L86" s="211">
        <f t="shared" si="7"/>
        <v>0</v>
      </c>
      <c r="M86" s="355">
        <f>SUM(M87,M92,M98,M106,M115,M119,M125,M131)</f>
        <v>174</v>
      </c>
      <c r="N86" s="356">
        <f>SUM(N87,N92,N98,N106,N115,N119,N125,N131)</f>
        <v>0</v>
      </c>
      <c r="O86" s="357">
        <f t="shared" si="8"/>
        <v>174</v>
      </c>
      <c r="P86" s="358"/>
    </row>
    <row r="87" spans="1:16" hidden="1" x14ac:dyDescent="0.25">
      <c r="A87" s="329">
        <v>2210</v>
      </c>
      <c r="B87" s="265" t="s">
        <v>321</v>
      </c>
      <c r="C87" s="276">
        <f t="shared" si="4"/>
        <v>0</v>
      </c>
      <c r="D87" s="330">
        <f>SUM(D88:D91)</f>
        <v>0</v>
      </c>
      <c r="E87" s="331">
        <f>SUM(E88:E91)</f>
        <v>0</v>
      </c>
      <c r="F87" s="542">
        <f t="shared" si="5"/>
        <v>0</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row>
    <row r="88" spans="1:16" hidden="1" x14ac:dyDescent="0.25">
      <c r="A88" s="169">
        <v>2211</v>
      </c>
      <c r="B88" s="213" t="s">
        <v>322</v>
      </c>
      <c r="C88" s="224">
        <f t="shared" si="4"/>
        <v>0</v>
      </c>
      <c r="D88" s="219">
        <v>0</v>
      </c>
      <c r="E88" s="335"/>
      <c r="F88" s="543">
        <f t="shared" si="5"/>
        <v>0</v>
      </c>
      <c r="G88" s="219"/>
      <c r="H88" s="220"/>
      <c r="I88" s="221">
        <f t="shared" si="6"/>
        <v>0</v>
      </c>
      <c r="J88" s="219">
        <v>0</v>
      </c>
      <c r="K88" s="220"/>
      <c r="L88" s="221">
        <f t="shared" si="7"/>
        <v>0</v>
      </c>
      <c r="M88" s="336"/>
      <c r="N88" s="335"/>
      <c r="O88" s="221">
        <f t="shared" si="8"/>
        <v>0</v>
      </c>
      <c r="P88" s="176"/>
    </row>
    <row r="89" spans="1:16" ht="24" hidden="1" x14ac:dyDescent="0.25">
      <c r="A89" s="178">
        <v>2212</v>
      </c>
      <c r="B89" s="223" t="s">
        <v>323</v>
      </c>
      <c r="C89" s="224">
        <f t="shared" si="4"/>
        <v>0</v>
      </c>
      <c r="D89" s="229">
        <v>0</v>
      </c>
      <c r="E89" s="337"/>
      <c r="F89" s="544">
        <f t="shared" si="5"/>
        <v>0</v>
      </c>
      <c r="G89" s="229"/>
      <c r="H89" s="230"/>
      <c r="I89" s="231">
        <f t="shared" si="6"/>
        <v>0</v>
      </c>
      <c r="J89" s="229"/>
      <c r="K89" s="230"/>
      <c r="L89" s="231">
        <f t="shared" si="7"/>
        <v>0</v>
      </c>
      <c r="M89" s="338"/>
      <c r="N89" s="337"/>
      <c r="O89" s="231">
        <f t="shared" si="8"/>
        <v>0</v>
      </c>
      <c r="P89" s="185"/>
    </row>
    <row r="90" spans="1:16" ht="24" hidden="1" x14ac:dyDescent="0.25">
      <c r="A90" s="178">
        <v>2214</v>
      </c>
      <c r="B90" s="223" t="s">
        <v>324</v>
      </c>
      <c r="C90" s="224">
        <f t="shared" si="4"/>
        <v>0</v>
      </c>
      <c r="D90" s="229">
        <v>0</v>
      </c>
      <c r="E90" s="337"/>
      <c r="F90" s="544">
        <f t="shared" si="5"/>
        <v>0</v>
      </c>
      <c r="G90" s="229"/>
      <c r="H90" s="230"/>
      <c r="I90" s="231">
        <f t="shared" si="6"/>
        <v>0</v>
      </c>
      <c r="J90" s="229"/>
      <c r="K90" s="230"/>
      <c r="L90" s="231">
        <f t="shared" si="7"/>
        <v>0</v>
      </c>
      <c r="M90" s="338"/>
      <c r="N90" s="337"/>
      <c r="O90" s="231">
        <f t="shared" si="8"/>
        <v>0</v>
      </c>
      <c r="P90" s="185"/>
    </row>
    <row r="91" spans="1:16" hidden="1" x14ac:dyDescent="0.25">
      <c r="A91" s="178">
        <v>2219</v>
      </c>
      <c r="B91" s="223" t="s">
        <v>325</v>
      </c>
      <c r="C91" s="224">
        <f t="shared" si="4"/>
        <v>0</v>
      </c>
      <c r="D91" s="229">
        <v>0</v>
      </c>
      <c r="E91" s="337"/>
      <c r="F91" s="544">
        <f t="shared" si="5"/>
        <v>0</v>
      </c>
      <c r="G91" s="229"/>
      <c r="H91" s="230"/>
      <c r="I91" s="231">
        <f t="shared" si="6"/>
        <v>0</v>
      </c>
      <c r="J91" s="229">
        <v>0</v>
      </c>
      <c r="K91" s="230"/>
      <c r="L91" s="231">
        <f t="shared" si="7"/>
        <v>0</v>
      </c>
      <c r="M91" s="338"/>
      <c r="N91" s="337"/>
      <c r="O91" s="231">
        <f t="shared" si="8"/>
        <v>0</v>
      </c>
      <c r="P91" s="185"/>
    </row>
    <row r="92" spans="1:16" hidden="1" x14ac:dyDescent="0.25">
      <c r="A92" s="339">
        <v>2220</v>
      </c>
      <c r="B92" s="223" t="s">
        <v>326</v>
      </c>
      <c r="C92" s="224">
        <f t="shared" si="4"/>
        <v>0</v>
      </c>
      <c r="D92" s="340">
        <f>SUM(D93:D97)</f>
        <v>0</v>
      </c>
      <c r="E92" s="341">
        <f>SUM(E93:E97)</f>
        <v>0</v>
      </c>
      <c r="F92" s="544">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row>
    <row r="93" spans="1:16" hidden="1" x14ac:dyDescent="0.25">
      <c r="A93" s="178">
        <v>2221</v>
      </c>
      <c r="B93" s="223" t="s">
        <v>327</v>
      </c>
      <c r="C93" s="224">
        <f t="shared" si="4"/>
        <v>0</v>
      </c>
      <c r="D93" s="229">
        <v>0</v>
      </c>
      <c r="E93" s="337"/>
      <c r="F93" s="544">
        <f t="shared" si="5"/>
        <v>0</v>
      </c>
      <c r="G93" s="229"/>
      <c r="H93" s="230"/>
      <c r="I93" s="231">
        <f t="shared" si="6"/>
        <v>0</v>
      </c>
      <c r="J93" s="229"/>
      <c r="K93" s="230"/>
      <c r="L93" s="231">
        <f t="shared" si="7"/>
        <v>0</v>
      </c>
      <c r="M93" s="338"/>
      <c r="N93" s="337"/>
      <c r="O93" s="231">
        <f t="shared" si="8"/>
        <v>0</v>
      </c>
      <c r="P93" s="185"/>
    </row>
    <row r="94" spans="1:16" hidden="1" x14ac:dyDescent="0.25">
      <c r="A94" s="178">
        <v>2222</v>
      </c>
      <c r="B94" s="223" t="s">
        <v>328</v>
      </c>
      <c r="C94" s="224">
        <f t="shared" si="4"/>
        <v>0</v>
      </c>
      <c r="D94" s="229">
        <v>0</v>
      </c>
      <c r="E94" s="337"/>
      <c r="F94" s="544">
        <f t="shared" si="5"/>
        <v>0</v>
      </c>
      <c r="G94" s="229"/>
      <c r="H94" s="230"/>
      <c r="I94" s="231">
        <f t="shared" si="6"/>
        <v>0</v>
      </c>
      <c r="J94" s="229"/>
      <c r="K94" s="230"/>
      <c r="L94" s="231">
        <f t="shared" si="7"/>
        <v>0</v>
      </c>
      <c r="M94" s="338"/>
      <c r="N94" s="337"/>
      <c r="O94" s="231">
        <f t="shared" si="8"/>
        <v>0</v>
      </c>
      <c r="P94" s="185"/>
    </row>
    <row r="95" spans="1:16" hidden="1" x14ac:dyDescent="0.25">
      <c r="A95" s="178">
        <v>2223</v>
      </c>
      <c r="B95" s="223" t="s">
        <v>329</v>
      </c>
      <c r="C95" s="224">
        <f t="shared" si="4"/>
        <v>0</v>
      </c>
      <c r="D95" s="229">
        <v>0</v>
      </c>
      <c r="E95" s="337"/>
      <c r="F95" s="544">
        <f t="shared" si="5"/>
        <v>0</v>
      </c>
      <c r="G95" s="229"/>
      <c r="H95" s="230"/>
      <c r="I95" s="231">
        <f t="shared" si="6"/>
        <v>0</v>
      </c>
      <c r="J95" s="229"/>
      <c r="K95" s="230"/>
      <c r="L95" s="231">
        <f t="shared" si="7"/>
        <v>0</v>
      </c>
      <c r="M95" s="338"/>
      <c r="N95" s="337"/>
      <c r="O95" s="231">
        <f t="shared" si="8"/>
        <v>0</v>
      </c>
      <c r="P95" s="185"/>
    </row>
    <row r="96" spans="1:16" ht="36" hidden="1" x14ac:dyDescent="0.25">
      <c r="A96" s="178">
        <v>2224</v>
      </c>
      <c r="B96" s="223" t="s">
        <v>330</v>
      </c>
      <c r="C96" s="224">
        <f t="shared" si="4"/>
        <v>0</v>
      </c>
      <c r="D96" s="229">
        <v>0</v>
      </c>
      <c r="E96" s="337"/>
      <c r="F96" s="544">
        <f t="shared" si="5"/>
        <v>0</v>
      </c>
      <c r="G96" s="229"/>
      <c r="H96" s="230"/>
      <c r="I96" s="231">
        <f t="shared" si="6"/>
        <v>0</v>
      </c>
      <c r="J96" s="229"/>
      <c r="K96" s="230"/>
      <c r="L96" s="231">
        <f t="shared" si="7"/>
        <v>0</v>
      </c>
      <c r="M96" s="338"/>
      <c r="N96" s="337"/>
      <c r="O96" s="231">
        <f t="shared" si="8"/>
        <v>0</v>
      </c>
      <c r="P96" s="185"/>
    </row>
    <row r="97" spans="1:16" ht="24" hidden="1" x14ac:dyDescent="0.25">
      <c r="A97" s="178">
        <v>2229</v>
      </c>
      <c r="B97" s="223" t="s">
        <v>331</v>
      </c>
      <c r="C97" s="224">
        <f t="shared" si="4"/>
        <v>0</v>
      </c>
      <c r="D97" s="229">
        <v>0</v>
      </c>
      <c r="E97" s="337"/>
      <c r="F97" s="544">
        <f t="shared" si="5"/>
        <v>0</v>
      </c>
      <c r="G97" s="229"/>
      <c r="H97" s="230"/>
      <c r="I97" s="231">
        <f t="shared" si="6"/>
        <v>0</v>
      </c>
      <c r="J97" s="229">
        <v>0</v>
      </c>
      <c r="K97" s="230"/>
      <c r="L97" s="231">
        <f t="shared" si="7"/>
        <v>0</v>
      </c>
      <c r="M97" s="338"/>
      <c r="N97" s="337"/>
      <c r="O97" s="231">
        <f t="shared" si="8"/>
        <v>0</v>
      </c>
      <c r="P97" s="185"/>
    </row>
    <row r="98" spans="1:16" ht="24" x14ac:dyDescent="0.25">
      <c r="A98" s="339">
        <v>2230</v>
      </c>
      <c r="B98" s="223" t="s">
        <v>332</v>
      </c>
      <c r="C98" s="224">
        <f t="shared" si="4"/>
        <v>9729</v>
      </c>
      <c r="D98" s="340">
        <f>SUM(D99:D105)</f>
        <v>9729</v>
      </c>
      <c r="E98" s="390">
        <f>SUM(E99:E105)</f>
        <v>0</v>
      </c>
      <c r="F98" s="359">
        <f t="shared" si="5"/>
        <v>9729</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row>
    <row r="99" spans="1:16" hidden="1" x14ac:dyDescent="0.25">
      <c r="A99" s="178">
        <v>2231</v>
      </c>
      <c r="B99" s="223" t="s">
        <v>333</v>
      </c>
      <c r="C99" s="224">
        <f t="shared" si="4"/>
        <v>0</v>
      </c>
      <c r="D99" s="229">
        <v>0</v>
      </c>
      <c r="E99" s="337"/>
      <c r="F99" s="544">
        <f t="shared" si="5"/>
        <v>0</v>
      </c>
      <c r="G99" s="229"/>
      <c r="H99" s="230"/>
      <c r="I99" s="231">
        <f t="shared" si="6"/>
        <v>0</v>
      </c>
      <c r="J99" s="229">
        <v>0</v>
      </c>
      <c r="K99" s="230"/>
      <c r="L99" s="231">
        <f t="shared" si="7"/>
        <v>0</v>
      </c>
      <c r="M99" s="338"/>
      <c r="N99" s="337"/>
      <c r="O99" s="231">
        <f t="shared" si="8"/>
        <v>0</v>
      </c>
      <c r="P99" s="185"/>
    </row>
    <row r="100" spans="1:16" ht="24" hidden="1" x14ac:dyDescent="0.25">
      <c r="A100" s="178">
        <v>2232</v>
      </c>
      <c r="B100" s="223" t="s">
        <v>334</v>
      </c>
      <c r="C100" s="224">
        <f t="shared" si="4"/>
        <v>0</v>
      </c>
      <c r="D100" s="229">
        <v>0</v>
      </c>
      <c r="E100" s="337"/>
      <c r="F100" s="544">
        <f t="shared" si="5"/>
        <v>0</v>
      </c>
      <c r="G100" s="229"/>
      <c r="H100" s="230"/>
      <c r="I100" s="231">
        <f t="shared" si="6"/>
        <v>0</v>
      </c>
      <c r="J100" s="229">
        <v>0</v>
      </c>
      <c r="K100" s="230"/>
      <c r="L100" s="231">
        <f t="shared" si="7"/>
        <v>0</v>
      </c>
      <c r="M100" s="338"/>
      <c r="N100" s="337"/>
      <c r="O100" s="231">
        <f t="shared" si="8"/>
        <v>0</v>
      </c>
      <c r="P100" s="185"/>
    </row>
    <row r="101" spans="1:16" hidden="1" x14ac:dyDescent="0.25">
      <c r="A101" s="169">
        <v>2233</v>
      </c>
      <c r="B101" s="213" t="s">
        <v>335</v>
      </c>
      <c r="C101" s="224">
        <f t="shared" si="4"/>
        <v>0</v>
      </c>
      <c r="D101" s="219">
        <v>0</v>
      </c>
      <c r="E101" s="335"/>
      <c r="F101" s="543">
        <f t="shared" si="5"/>
        <v>0</v>
      </c>
      <c r="G101" s="219"/>
      <c r="H101" s="220"/>
      <c r="I101" s="221">
        <f t="shared" si="6"/>
        <v>0</v>
      </c>
      <c r="J101" s="219">
        <v>0</v>
      </c>
      <c r="K101" s="220"/>
      <c r="L101" s="221">
        <f t="shared" si="7"/>
        <v>0</v>
      </c>
      <c r="M101" s="336"/>
      <c r="N101" s="335"/>
      <c r="O101" s="221">
        <f t="shared" si="8"/>
        <v>0</v>
      </c>
      <c r="P101" s="176"/>
    </row>
    <row r="102" spans="1:16" ht="24" hidden="1" x14ac:dyDescent="0.25">
      <c r="A102" s="178">
        <v>2234</v>
      </c>
      <c r="B102" s="223" t="s">
        <v>336</v>
      </c>
      <c r="C102" s="224">
        <f t="shared" si="4"/>
        <v>0</v>
      </c>
      <c r="D102" s="229">
        <v>0</v>
      </c>
      <c r="E102" s="337"/>
      <c r="F102" s="544">
        <f t="shared" si="5"/>
        <v>0</v>
      </c>
      <c r="G102" s="229"/>
      <c r="H102" s="230"/>
      <c r="I102" s="231">
        <f t="shared" si="6"/>
        <v>0</v>
      </c>
      <c r="J102" s="229">
        <v>0</v>
      </c>
      <c r="K102" s="230"/>
      <c r="L102" s="231">
        <f t="shared" si="7"/>
        <v>0</v>
      </c>
      <c r="M102" s="338"/>
      <c r="N102" s="337"/>
      <c r="O102" s="231">
        <f t="shared" si="8"/>
        <v>0</v>
      </c>
      <c r="P102" s="185"/>
    </row>
    <row r="103" spans="1:16" hidden="1" x14ac:dyDescent="0.25">
      <c r="A103" s="178">
        <v>2235</v>
      </c>
      <c r="B103" s="223" t="s">
        <v>337</v>
      </c>
      <c r="C103" s="224">
        <f t="shared" si="4"/>
        <v>0</v>
      </c>
      <c r="D103" s="229">
        <v>0</v>
      </c>
      <c r="E103" s="337"/>
      <c r="F103" s="544">
        <f t="shared" si="5"/>
        <v>0</v>
      </c>
      <c r="G103" s="229"/>
      <c r="H103" s="230"/>
      <c r="I103" s="231">
        <f t="shared" si="6"/>
        <v>0</v>
      </c>
      <c r="J103" s="229">
        <v>0</v>
      </c>
      <c r="K103" s="230"/>
      <c r="L103" s="231">
        <f t="shared" si="7"/>
        <v>0</v>
      </c>
      <c r="M103" s="338"/>
      <c r="N103" s="337"/>
      <c r="O103" s="231">
        <f t="shared" si="8"/>
        <v>0</v>
      </c>
      <c r="P103" s="185"/>
    </row>
    <row r="104" spans="1:16" hidden="1" x14ac:dyDescent="0.25">
      <c r="A104" s="178">
        <v>2236</v>
      </c>
      <c r="B104" s="223" t="s">
        <v>338</v>
      </c>
      <c r="C104" s="224">
        <f t="shared" si="4"/>
        <v>0</v>
      </c>
      <c r="D104" s="229">
        <v>0</v>
      </c>
      <c r="E104" s="337"/>
      <c r="F104" s="544">
        <f t="shared" si="5"/>
        <v>0</v>
      </c>
      <c r="G104" s="229"/>
      <c r="H104" s="230"/>
      <c r="I104" s="231">
        <f t="shared" si="6"/>
        <v>0</v>
      </c>
      <c r="J104" s="229">
        <v>0</v>
      </c>
      <c r="K104" s="230"/>
      <c r="L104" s="231">
        <f t="shared" si="7"/>
        <v>0</v>
      </c>
      <c r="M104" s="338"/>
      <c r="N104" s="337"/>
      <c r="O104" s="231">
        <f t="shared" si="8"/>
        <v>0</v>
      </c>
      <c r="P104" s="185"/>
    </row>
    <row r="105" spans="1:16" x14ac:dyDescent="0.25">
      <c r="A105" s="178">
        <v>2239</v>
      </c>
      <c r="B105" s="223" t="s">
        <v>339</v>
      </c>
      <c r="C105" s="224">
        <f t="shared" si="4"/>
        <v>9729</v>
      </c>
      <c r="D105" s="229">
        <v>9729</v>
      </c>
      <c r="E105" s="507"/>
      <c r="F105" s="359">
        <f t="shared" si="5"/>
        <v>9729</v>
      </c>
      <c r="G105" s="229"/>
      <c r="H105" s="230"/>
      <c r="I105" s="231">
        <f t="shared" si="6"/>
        <v>0</v>
      </c>
      <c r="J105" s="229">
        <v>0</v>
      </c>
      <c r="K105" s="230"/>
      <c r="L105" s="231">
        <f t="shared" si="7"/>
        <v>0</v>
      </c>
      <c r="M105" s="338"/>
      <c r="N105" s="337"/>
      <c r="O105" s="231">
        <f t="shared" si="8"/>
        <v>0</v>
      </c>
      <c r="P105" s="185"/>
    </row>
    <row r="106" spans="1:16" ht="24" x14ac:dyDescent="0.25">
      <c r="A106" s="339">
        <v>2240</v>
      </c>
      <c r="B106" s="223" t="s">
        <v>340</v>
      </c>
      <c r="C106" s="224">
        <f t="shared" si="4"/>
        <v>124820</v>
      </c>
      <c r="D106" s="340">
        <f>SUM(D107:D114)</f>
        <v>124646</v>
      </c>
      <c r="E106" s="390">
        <f>SUM(E107:E114)</f>
        <v>0</v>
      </c>
      <c r="F106" s="359">
        <f t="shared" si="5"/>
        <v>124646</v>
      </c>
      <c r="G106" s="340">
        <f>SUM(G107:G114)</f>
        <v>0</v>
      </c>
      <c r="H106" s="342">
        <f>SUM(H107:H114)</f>
        <v>0</v>
      </c>
      <c r="I106" s="231">
        <f t="shared" si="6"/>
        <v>0</v>
      </c>
      <c r="J106" s="340">
        <f>SUM(J107:J114)</f>
        <v>0</v>
      </c>
      <c r="K106" s="342">
        <f>SUM(K107:K114)</f>
        <v>0</v>
      </c>
      <c r="L106" s="231">
        <f t="shared" si="7"/>
        <v>0</v>
      </c>
      <c r="M106" s="343">
        <f>SUM(M107:M114)</f>
        <v>174</v>
      </c>
      <c r="N106" s="341">
        <f>SUM(N107:N114)</f>
        <v>0</v>
      </c>
      <c r="O106" s="231">
        <f t="shared" si="8"/>
        <v>174</v>
      </c>
      <c r="P106" s="185"/>
    </row>
    <row r="107" spans="1:16" x14ac:dyDescent="0.25">
      <c r="A107" s="178">
        <v>2241</v>
      </c>
      <c r="B107" s="223" t="s">
        <v>341</v>
      </c>
      <c r="C107" s="224">
        <f t="shared" si="4"/>
        <v>124820</v>
      </c>
      <c r="D107" s="229">
        <v>124646</v>
      </c>
      <c r="E107" s="507"/>
      <c r="F107" s="359">
        <f t="shared" si="5"/>
        <v>124646</v>
      </c>
      <c r="G107" s="229"/>
      <c r="H107" s="230"/>
      <c r="I107" s="231">
        <f t="shared" si="6"/>
        <v>0</v>
      </c>
      <c r="J107" s="229">
        <v>0</v>
      </c>
      <c r="K107" s="230"/>
      <c r="L107" s="231">
        <f t="shared" si="7"/>
        <v>0</v>
      </c>
      <c r="M107" s="338">
        <v>174</v>
      </c>
      <c r="N107" s="337"/>
      <c r="O107" s="231">
        <f t="shared" si="8"/>
        <v>174</v>
      </c>
      <c r="P107" s="185"/>
    </row>
    <row r="108" spans="1:16" hidden="1" x14ac:dyDescent="0.25">
      <c r="A108" s="178">
        <v>2242</v>
      </c>
      <c r="B108" s="223" t="s">
        <v>342</v>
      </c>
      <c r="C108" s="224">
        <f t="shared" si="4"/>
        <v>0</v>
      </c>
      <c r="D108" s="229">
        <v>0</v>
      </c>
      <c r="E108" s="337"/>
      <c r="F108" s="544">
        <f t="shared" si="5"/>
        <v>0</v>
      </c>
      <c r="G108" s="229"/>
      <c r="H108" s="230"/>
      <c r="I108" s="231">
        <f t="shared" si="6"/>
        <v>0</v>
      </c>
      <c r="J108" s="229">
        <v>0</v>
      </c>
      <c r="K108" s="230"/>
      <c r="L108" s="231">
        <f t="shared" si="7"/>
        <v>0</v>
      </c>
      <c r="M108" s="338"/>
      <c r="N108" s="337"/>
      <c r="O108" s="231">
        <f t="shared" si="8"/>
        <v>0</v>
      </c>
      <c r="P108" s="185"/>
    </row>
    <row r="109" spans="1:16" ht="24" hidden="1" x14ac:dyDescent="0.25">
      <c r="A109" s="178">
        <v>2243</v>
      </c>
      <c r="B109" s="223" t="s">
        <v>343</v>
      </c>
      <c r="C109" s="224">
        <f t="shared" si="4"/>
        <v>0</v>
      </c>
      <c r="D109" s="229">
        <v>0</v>
      </c>
      <c r="E109" s="337"/>
      <c r="F109" s="544">
        <f t="shared" si="5"/>
        <v>0</v>
      </c>
      <c r="G109" s="229"/>
      <c r="H109" s="230"/>
      <c r="I109" s="231">
        <f t="shared" si="6"/>
        <v>0</v>
      </c>
      <c r="J109" s="229"/>
      <c r="K109" s="230"/>
      <c r="L109" s="231">
        <f t="shared" si="7"/>
        <v>0</v>
      </c>
      <c r="M109" s="338"/>
      <c r="N109" s="337"/>
      <c r="O109" s="231">
        <f t="shared" si="8"/>
        <v>0</v>
      </c>
      <c r="P109" s="185"/>
    </row>
    <row r="110" spans="1:16" hidden="1" x14ac:dyDescent="0.25">
      <c r="A110" s="178">
        <v>2244</v>
      </c>
      <c r="B110" s="223" t="s">
        <v>344</v>
      </c>
      <c r="C110" s="224">
        <f t="shared" si="4"/>
        <v>0</v>
      </c>
      <c r="D110" s="229">
        <v>0</v>
      </c>
      <c r="E110" s="337"/>
      <c r="F110" s="544">
        <f t="shared" si="5"/>
        <v>0</v>
      </c>
      <c r="G110" s="229"/>
      <c r="H110" s="230"/>
      <c r="I110" s="231">
        <f t="shared" si="6"/>
        <v>0</v>
      </c>
      <c r="J110" s="229"/>
      <c r="K110" s="230"/>
      <c r="L110" s="231">
        <f t="shared" si="7"/>
        <v>0</v>
      </c>
      <c r="M110" s="338"/>
      <c r="N110" s="337"/>
      <c r="O110" s="231">
        <f t="shared" si="8"/>
        <v>0</v>
      </c>
      <c r="P110" s="185"/>
    </row>
    <row r="111" spans="1:16" hidden="1" x14ac:dyDescent="0.25">
      <c r="A111" s="178">
        <v>2246</v>
      </c>
      <c r="B111" s="223" t="s">
        <v>345</v>
      </c>
      <c r="C111" s="224">
        <f t="shared" si="4"/>
        <v>0</v>
      </c>
      <c r="D111" s="229">
        <v>0</v>
      </c>
      <c r="E111" s="337"/>
      <c r="F111" s="544">
        <f t="shared" si="5"/>
        <v>0</v>
      </c>
      <c r="G111" s="229"/>
      <c r="H111" s="230"/>
      <c r="I111" s="231">
        <f t="shared" si="6"/>
        <v>0</v>
      </c>
      <c r="J111" s="229">
        <v>0</v>
      </c>
      <c r="K111" s="230"/>
      <c r="L111" s="231">
        <f t="shared" si="7"/>
        <v>0</v>
      </c>
      <c r="M111" s="338"/>
      <c r="N111" s="337"/>
      <c r="O111" s="231">
        <f t="shared" si="8"/>
        <v>0</v>
      </c>
      <c r="P111" s="185"/>
    </row>
    <row r="112" spans="1:16" hidden="1" x14ac:dyDescent="0.25">
      <c r="A112" s="178">
        <v>2247</v>
      </c>
      <c r="B112" s="223" t="s">
        <v>346</v>
      </c>
      <c r="C112" s="224">
        <f t="shared" si="4"/>
        <v>0</v>
      </c>
      <c r="D112" s="229">
        <v>0</v>
      </c>
      <c r="E112" s="337"/>
      <c r="F112" s="544">
        <f t="shared" si="5"/>
        <v>0</v>
      </c>
      <c r="G112" s="229"/>
      <c r="H112" s="230"/>
      <c r="I112" s="231">
        <f t="shared" si="6"/>
        <v>0</v>
      </c>
      <c r="J112" s="229">
        <v>0</v>
      </c>
      <c r="K112" s="230"/>
      <c r="L112" s="231">
        <f t="shared" si="7"/>
        <v>0</v>
      </c>
      <c r="M112" s="338"/>
      <c r="N112" s="337"/>
      <c r="O112" s="231">
        <f t="shared" si="8"/>
        <v>0</v>
      </c>
      <c r="P112" s="185"/>
    </row>
    <row r="113" spans="1:16" ht="24" hidden="1" x14ac:dyDescent="0.25">
      <c r="A113" s="178">
        <v>2248</v>
      </c>
      <c r="B113" s="223" t="s">
        <v>347</v>
      </c>
      <c r="C113" s="224">
        <f t="shared" si="4"/>
        <v>0</v>
      </c>
      <c r="D113" s="229">
        <v>0</v>
      </c>
      <c r="E113" s="337"/>
      <c r="F113" s="544">
        <f t="shared" si="5"/>
        <v>0</v>
      </c>
      <c r="G113" s="229"/>
      <c r="H113" s="230"/>
      <c r="I113" s="231">
        <f t="shared" si="6"/>
        <v>0</v>
      </c>
      <c r="J113" s="229">
        <v>0</v>
      </c>
      <c r="K113" s="230"/>
      <c r="L113" s="231">
        <f t="shared" si="7"/>
        <v>0</v>
      </c>
      <c r="M113" s="338"/>
      <c r="N113" s="337"/>
      <c r="O113" s="231">
        <f t="shared" si="8"/>
        <v>0</v>
      </c>
      <c r="P113" s="185"/>
    </row>
    <row r="114" spans="1:16" ht="24" hidden="1" x14ac:dyDescent="0.25">
      <c r="A114" s="178">
        <v>2249</v>
      </c>
      <c r="B114" s="223" t="s">
        <v>348</v>
      </c>
      <c r="C114" s="224">
        <f t="shared" si="4"/>
        <v>0</v>
      </c>
      <c r="D114" s="229">
        <v>0</v>
      </c>
      <c r="E114" s="337"/>
      <c r="F114" s="544">
        <f t="shared" si="5"/>
        <v>0</v>
      </c>
      <c r="G114" s="229"/>
      <c r="H114" s="230"/>
      <c r="I114" s="231">
        <f t="shared" si="6"/>
        <v>0</v>
      </c>
      <c r="J114" s="229">
        <v>0</v>
      </c>
      <c r="K114" s="230"/>
      <c r="L114" s="231">
        <f t="shared" si="7"/>
        <v>0</v>
      </c>
      <c r="M114" s="338"/>
      <c r="N114" s="337"/>
      <c r="O114" s="231">
        <f t="shared" si="8"/>
        <v>0</v>
      </c>
      <c r="P114" s="185"/>
    </row>
    <row r="115" spans="1:16" hidden="1" x14ac:dyDescent="0.25">
      <c r="A115" s="339">
        <v>2250</v>
      </c>
      <c r="B115" s="223" t="s">
        <v>349</v>
      </c>
      <c r="C115" s="224">
        <f t="shared" si="4"/>
        <v>0</v>
      </c>
      <c r="D115" s="340">
        <f>SUM(D116:D118)</f>
        <v>0</v>
      </c>
      <c r="E115" s="341">
        <f>SUM(E116:E118)</f>
        <v>0</v>
      </c>
      <c r="F115" s="544">
        <f t="shared" si="5"/>
        <v>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row>
    <row r="116" spans="1:16" hidden="1" x14ac:dyDescent="0.25">
      <c r="A116" s="178">
        <v>2251</v>
      </c>
      <c r="B116" s="223" t="s">
        <v>350</v>
      </c>
      <c r="C116" s="224">
        <f t="shared" si="4"/>
        <v>0</v>
      </c>
      <c r="D116" s="229">
        <v>0</v>
      </c>
      <c r="E116" s="337"/>
      <c r="F116" s="544">
        <f t="shared" si="5"/>
        <v>0</v>
      </c>
      <c r="G116" s="229"/>
      <c r="H116" s="230"/>
      <c r="I116" s="231">
        <f t="shared" si="6"/>
        <v>0</v>
      </c>
      <c r="J116" s="229">
        <v>0</v>
      </c>
      <c r="K116" s="230"/>
      <c r="L116" s="231">
        <f t="shared" si="7"/>
        <v>0</v>
      </c>
      <c r="M116" s="338"/>
      <c r="N116" s="337"/>
      <c r="O116" s="231">
        <f t="shared" si="8"/>
        <v>0</v>
      </c>
      <c r="P116" s="185"/>
    </row>
    <row r="117" spans="1:16" hidden="1" x14ac:dyDescent="0.25">
      <c r="A117" s="178">
        <v>2252</v>
      </c>
      <c r="B117" s="223" t="s">
        <v>351</v>
      </c>
      <c r="C117" s="224">
        <f t="shared" ref="C117:C181" si="9">F117+I117+L117+O117</f>
        <v>0</v>
      </c>
      <c r="D117" s="229">
        <v>0</v>
      </c>
      <c r="E117" s="337"/>
      <c r="F117" s="544">
        <f t="shared" si="5"/>
        <v>0</v>
      </c>
      <c r="G117" s="229"/>
      <c r="H117" s="230"/>
      <c r="I117" s="231">
        <f t="shared" si="6"/>
        <v>0</v>
      </c>
      <c r="J117" s="229">
        <v>0</v>
      </c>
      <c r="K117" s="230"/>
      <c r="L117" s="231">
        <f t="shared" si="7"/>
        <v>0</v>
      </c>
      <c r="M117" s="338"/>
      <c r="N117" s="337"/>
      <c r="O117" s="231">
        <f t="shared" si="8"/>
        <v>0</v>
      </c>
      <c r="P117" s="185"/>
    </row>
    <row r="118" spans="1:16" hidden="1" x14ac:dyDescent="0.25">
      <c r="A118" s="178">
        <v>2259</v>
      </c>
      <c r="B118" s="223" t="s">
        <v>352</v>
      </c>
      <c r="C118" s="224">
        <f t="shared" si="9"/>
        <v>0</v>
      </c>
      <c r="D118" s="229">
        <v>0</v>
      </c>
      <c r="E118" s="337"/>
      <c r="F118" s="544">
        <f t="shared" ref="F118:F182" si="10">D118+E118</f>
        <v>0</v>
      </c>
      <c r="G118" s="229"/>
      <c r="H118" s="230"/>
      <c r="I118" s="231">
        <f t="shared" ref="I118:I182" si="11">G118+H118</f>
        <v>0</v>
      </c>
      <c r="J118" s="229">
        <v>0</v>
      </c>
      <c r="K118" s="230"/>
      <c r="L118" s="231">
        <f t="shared" ref="L118:L182" si="12">J118+K118</f>
        <v>0</v>
      </c>
      <c r="M118" s="338"/>
      <c r="N118" s="337"/>
      <c r="O118" s="231">
        <f t="shared" ref="O118:O182" si="13">M118+N118</f>
        <v>0</v>
      </c>
      <c r="P118" s="185"/>
    </row>
    <row r="119" spans="1:16" hidden="1" x14ac:dyDescent="0.25">
      <c r="A119" s="339">
        <v>2260</v>
      </c>
      <c r="B119" s="223" t="s">
        <v>353</v>
      </c>
      <c r="C119" s="224">
        <f t="shared" si="9"/>
        <v>0</v>
      </c>
      <c r="D119" s="340">
        <f>SUM(D120:D124)</f>
        <v>0</v>
      </c>
      <c r="E119" s="341">
        <f>SUM(E120:E124)</f>
        <v>0</v>
      </c>
      <c r="F119" s="544">
        <f t="shared" si="10"/>
        <v>0</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row>
    <row r="120" spans="1:16" hidden="1" x14ac:dyDescent="0.25">
      <c r="A120" s="178">
        <v>2261</v>
      </c>
      <c r="B120" s="223" t="s">
        <v>354</v>
      </c>
      <c r="C120" s="224">
        <f t="shared" si="9"/>
        <v>0</v>
      </c>
      <c r="D120" s="229">
        <v>0</v>
      </c>
      <c r="E120" s="337"/>
      <c r="F120" s="544">
        <f t="shared" si="10"/>
        <v>0</v>
      </c>
      <c r="G120" s="229"/>
      <c r="H120" s="230"/>
      <c r="I120" s="231">
        <f t="shared" si="11"/>
        <v>0</v>
      </c>
      <c r="J120" s="229">
        <v>0</v>
      </c>
      <c r="K120" s="230"/>
      <c r="L120" s="231">
        <f t="shared" si="12"/>
        <v>0</v>
      </c>
      <c r="M120" s="338"/>
      <c r="N120" s="337"/>
      <c r="O120" s="231">
        <f t="shared" si="13"/>
        <v>0</v>
      </c>
      <c r="P120" s="185"/>
    </row>
    <row r="121" spans="1:16" hidden="1" x14ac:dyDescent="0.25">
      <c r="A121" s="178">
        <v>2262</v>
      </c>
      <c r="B121" s="223" t="s">
        <v>355</v>
      </c>
      <c r="C121" s="224">
        <f t="shared" si="9"/>
        <v>0</v>
      </c>
      <c r="D121" s="229">
        <v>0</v>
      </c>
      <c r="E121" s="337"/>
      <c r="F121" s="544">
        <f t="shared" si="10"/>
        <v>0</v>
      </c>
      <c r="G121" s="229"/>
      <c r="H121" s="230"/>
      <c r="I121" s="231">
        <f t="shared" si="11"/>
        <v>0</v>
      </c>
      <c r="J121" s="229">
        <v>0</v>
      </c>
      <c r="K121" s="230"/>
      <c r="L121" s="231">
        <f t="shared" si="12"/>
        <v>0</v>
      </c>
      <c r="M121" s="338"/>
      <c r="N121" s="337"/>
      <c r="O121" s="231">
        <f t="shared" si="13"/>
        <v>0</v>
      </c>
      <c r="P121" s="185"/>
    </row>
    <row r="122" spans="1:16" hidden="1" x14ac:dyDescent="0.25">
      <c r="A122" s="178">
        <v>2263</v>
      </c>
      <c r="B122" s="223" t="s">
        <v>356</v>
      </c>
      <c r="C122" s="224">
        <f t="shared" si="9"/>
        <v>0</v>
      </c>
      <c r="D122" s="229">
        <v>0</v>
      </c>
      <c r="E122" s="337"/>
      <c r="F122" s="544">
        <f t="shared" si="10"/>
        <v>0</v>
      </c>
      <c r="G122" s="229"/>
      <c r="H122" s="230"/>
      <c r="I122" s="231">
        <f t="shared" si="11"/>
        <v>0</v>
      </c>
      <c r="J122" s="229">
        <v>0</v>
      </c>
      <c r="K122" s="230"/>
      <c r="L122" s="231">
        <f t="shared" si="12"/>
        <v>0</v>
      </c>
      <c r="M122" s="338"/>
      <c r="N122" s="337"/>
      <c r="O122" s="231">
        <f t="shared" si="13"/>
        <v>0</v>
      </c>
      <c r="P122" s="185"/>
    </row>
    <row r="123" spans="1:16" hidden="1" x14ac:dyDescent="0.25">
      <c r="A123" s="178">
        <v>2264</v>
      </c>
      <c r="B123" s="223" t="s">
        <v>357</v>
      </c>
      <c r="C123" s="224">
        <f t="shared" si="9"/>
        <v>0</v>
      </c>
      <c r="D123" s="229">
        <v>0</v>
      </c>
      <c r="E123" s="337"/>
      <c r="F123" s="544">
        <f t="shared" si="10"/>
        <v>0</v>
      </c>
      <c r="G123" s="229"/>
      <c r="H123" s="230"/>
      <c r="I123" s="231">
        <f t="shared" si="11"/>
        <v>0</v>
      </c>
      <c r="J123" s="229">
        <v>0</v>
      </c>
      <c r="K123" s="230"/>
      <c r="L123" s="231">
        <f t="shared" si="12"/>
        <v>0</v>
      </c>
      <c r="M123" s="338"/>
      <c r="N123" s="337"/>
      <c r="O123" s="231">
        <f t="shared" si="13"/>
        <v>0</v>
      </c>
      <c r="P123" s="185"/>
    </row>
    <row r="124" spans="1:16" hidden="1" x14ac:dyDescent="0.25">
      <c r="A124" s="178">
        <v>2269</v>
      </c>
      <c r="B124" s="223" t="s">
        <v>358</v>
      </c>
      <c r="C124" s="224">
        <f t="shared" si="9"/>
        <v>0</v>
      </c>
      <c r="D124" s="229">
        <v>0</v>
      </c>
      <c r="E124" s="337"/>
      <c r="F124" s="544">
        <f t="shared" si="10"/>
        <v>0</v>
      </c>
      <c r="G124" s="229"/>
      <c r="H124" s="230"/>
      <c r="I124" s="231">
        <f t="shared" si="11"/>
        <v>0</v>
      </c>
      <c r="J124" s="229"/>
      <c r="K124" s="230"/>
      <c r="L124" s="231">
        <f t="shared" si="12"/>
        <v>0</v>
      </c>
      <c r="M124" s="338"/>
      <c r="N124" s="337"/>
      <c r="O124" s="231">
        <f t="shared" si="13"/>
        <v>0</v>
      </c>
      <c r="P124" s="185"/>
    </row>
    <row r="125" spans="1:16" hidden="1" x14ac:dyDescent="0.25">
      <c r="A125" s="339">
        <v>2270</v>
      </c>
      <c r="B125" s="223" t="s">
        <v>359</v>
      </c>
      <c r="C125" s="224">
        <f t="shared" si="9"/>
        <v>0</v>
      </c>
      <c r="D125" s="340">
        <f>SUM(D126:D130)</f>
        <v>0</v>
      </c>
      <c r="E125" s="341">
        <f>SUM(E126:E130)</f>
        <v>0</v>
      </c>
      <c r="F125" s="544">
        <f t="shared" si="10"/>
        <v>0</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row>
    <row r="126" spans="1:16" hidden="1" x14ac:dyDescent="0.25">
      <c r="A126" s="178">
        <v>2272</v>
      </c>
      <c r="B126" s="117" t="s">
        <v>360</v>
      </c>
      <c r="C126" s="224">
        <f t="shared" si="9"/>
        <v>0</v>
      </c>
      <c r="D126" s="229">
        <v>0</v>
      </c>
      <c r="E126" s="337"/>
      <c r="F126" s="544">
        <f t="shared" si="10"/>
        <v>0</v>
      </c>
      <c r="G126" s="229"/>
      <c r="H126" s="230"/>
      <c r="I126" s="231">
        <f t="shared" si="11"/>
        <v>0</v>
      </c>
      <c r="J126" s="229">
        <v>0</v>
      </c>
      <c r="K126" s="230"/>
      <c r="L126" s="231">
        <f t="shared" si="12"/>
        <v>0</v>
      </c>
      <c r="M126" s="338"/>
      <c r="N126" s="337"/>
      <c r="O126" s="231">
        <f t="shared" si="13"/>
        <v>0</v>
      </c>
      <c r="P126" s="185"/>
    </row>
    <row r="127" spans="1:16" hidden="1" x14ac:dyDescent="0.25">
      <c r="A127" s="178">
        <v>2275</v>
      </c>
      <c r="B127" s="223" t="s">
        <v>361</v>
      </c>
      <c r="C127" s="224">
        <f t="shared" si="9"/>
        <v>0</v>
      </c>
      <c r="D127" s="229">
        <v>0</v>
      </c>
      <c r="E127" s="337"/>
      <c r="F127" s="544">
        <f t="shared" si="10"/>
        <v>0</v>
      </c>
      <c r="G127" s="229"/>
      <c r="H127" s="230"/>
      <c r="I127" s="231">
        <f t="shared" si="11"/>
        <v>0</v>
      </c>
      <c r="J127" s="229">
        <v>0</v>
      </c>
      <c r="K127" s="230"/>
      <c r="L127" s="231">
        <f t="shared" si="12"/>
        <v>0</v>
      </c>
      <c r="M127" s="338"/>
      <c r="N127" s="337"/>
      <c r="O127" s="231">
        <f t="shared" si="13"/>
        <v>0</v>
      </c>
      <c r="P127" s="185"/>
    </row>
    <row r="128" spans="1:16" ht="24" hidden="1" x14ac:dyDescent="0.25">
      <c r="A128" s="178">
        <v>2276</v>
      </c>
      <c r="B128" s="223" t="s">
        <v>362</v>
      </c>
      <c r="C128" s="224">
        <f t="shared" si="9"/>
        <v>0</v>
      </c>
      <c r="D128" s="229">
        <v>0</v>
      </c>
      <c r="E128" s="337"/>
      <c r="F128" s="544">
        <f t="shared" si="10"/>
        <v>0</v>
      </c>
      <c r="G128" s="229"/>
      <c r="H128" s="230"/>
      <c r="I128" s="231">
        <f t="shared" si="11"/>
        <v>0</v>
      </c>
      <c r="J128" s="229">
        <v>0</v>
      </c>
      <c r="K128" s="230"/>
      <c r="L128" s="231">
        <f t="shared" si="12"/>
        <v>0</v>
      </c>
      <c r="M128" s="338"/>
      <c r="N128" s="337"/>
      <c r="O128" s="231">
        <f t="shared" si="13"/>
        <v>0</v>
      </c>
      <c r="P128" s="185"/>
    </row>
    <row r="129" spans="1:16" ht="24" hidden="1" x14ac:dyDescent="0.25">
      <c r="A129" s="178">
        <v>2278</v>
      </c>
      <c r="B129" s="223" t="s">
        <v>363</v>
      </c>
      <c r="C129" s="224">
        <f t="shared" si="9"/>
        <v>0</v>
      </c>
      <c r="D129" s="229">
        <v>0</v>
      </c>
      <c r="E129" s="337"/>
      <c r="F129" s="544">
        <f t="shared" si="10"/>
        <v>0</v>
      </c>
      <c r="G129" s="229"/>
      <c r="H129" s="230"/>
      <c r="I129" s="231">
        <f t="shared" si="11"/>
        <v>0</v>
      </c>
      <c r="J129" s="229">
        <v>0</v>
      </c>
      <c r="K129" s="230"/>
      <c r="L129" s="231">
        <f t="shared" si="12"/>
        <v>0</v>
      </c>
      <c r="M129" s="338"/>
      <c r="N129" s="337"/>
      <c r="O129" s="231">
        <f t="shared" si="13"/>
        <v>0</v>
      </c>
      <c r="P129" s="185"/>
    </row>
    <row r="130" spans="1:16" hidden="1" x14ac:dyDescent="0.25">
      <c r="A130" s="178">
        <v>2279</v>
      </c>
      <c r="B130" s="223" t="s">
        <v>364</v>
      </c>
      <c r="C130" s="224">
        <f t="shared" si="9"/>
        <v>0</v>
      </c>
      <c r="D130" s="229">
        <v>0</v>
      </c>
      <c r="E130" s="337"/>
      <c r="F130" s="544">
        <f t="shared" si="10"/>
        <v>0</v>
      </c>
      <c r="G130" s="229"/>
      <c r="H130" s="230"/>
      <c r="I130" s="231">
        <f t="shared" si="11"/>
        <v>0</v>
      </c>
      <c r="J130" s="229">
        <v>0</v>
      </c>
      <c r="K130" s="230"/>
      <c r="L130" s="231">
        <f t="shared" si="12"/>
        <v>0</v>
      </c>
      <c r="M130" s="338"/>
      <c r="N130" s="337"/>
      <c r="O130" s="231">
        <f t="shared" si="13"/>
        <v>0</v>
      </c>
      <c r="P130" s="185"/>
    </row>
    <row r="131" spans="1:16" hidden="1" x14ac:dyDescent="0.25">
      <c r="A131" s="595">
        <v>2280</v>
      </c>
      <c r="B131" s="213" t="s">
        <v>365</v>
      </c>
      <c r="C131" s="224">
        <f t="shared" si="9"/>
        <v>0</v>
      </c>
      <c r="D131" s="350">
        <f>SUM(D132)</f>
        <v>0</v>
      </c>
      <c r="E131" s="351">
        <f t="shared" ref="E131:N131" si="14">SUM(E132)</f>
        <v>0</v>
      </c>
      <c r="F131" s="543">
        <f t="shared" si="10"/>
        <v>0</v>
      </c>
      <c r="G131" s="350">
        <f t="shared" ref="G131" si="15">SUM(G132)</f>
        <v>0</v>
      </c>
      <c r="H131" s="352">
        <f t="shared" si="14"/>
        <v>0</v>
      </c>
      <c r="I131" s="221">
        <f t="shared" si="11"/>
        <v>0</v>
      </c>
      <c r="J131" s="350">
        <f>SUM(J132)</f>
        <v>0</v>
      </c>
      <c r="K131" s="352">
        <f t="shared" si="14"/>
        <v>0</v>
      </c>
      <c r="L131" s="221">
        <f t="shared" si="12"/>
        <v>0</v>
      </c>
      <c r="M131" s="343">
        <f t="shared" si="14"/>
        <v>0</v>
      </c>
      <c r="N131" s="341">
        <f t="shared" si="14"/>
        <v>0</v>
      </c>
      <c r="O131" s="231">
        <f t="shared" si="13"/>
        <v>0</v>
      </c>
      <c r="P131" s="185"/>
    </row>
    <row r="132" spans="1:16" hidden="1" x14ac:dyDescent="0.25">
      <c r="A132" s="178">
        <v>2283</v>
      </c>
      <c r="B132" s="223" t="s">
        <v>366</v>
      </c>
      <c r="C132" s="224">
        <f t="shared" si="9"/>
        <v>0</v>
      </c>
      <c r="D132" s="229">
        <v>0</v>
      </c>
      <c r="E132" s="337"/>
      <c r="F132" s="544">
        <f t="shared" si="10"/>
        <v>0</v>
      </c>
      <c r="G132" s="229"/>
      <c r="H132" s="230"/>
      <c r="I132" s="231">
        <f t="shared" si="11"/>
        <v>0</v>
      </c>
      <c r="J132" s="229">
        <v>0</v>
      </c>
      <c r="K132" s="230"/>
      <c r="L132" s="231">
        <f t="shared" si="12"/>
        <v>0</v>
      </c>
      <c r="M132" s="338"/>
      <c r="N132" s="337"/>
      <c r="O132" s="231">
        <f t="shared" si="13"/>
        <v>0</v>
      </c>
      <c r="P132" s="185"/>
    </row>
    <row r="133" spans="1:16" ht="24" hidden="1" x14ac:dyDescent="0.25">
      <c r="A133" s="198">
        <v>2300</v>
      </c>
      <c r="B133" s="323" t="s">
        <v>367</v>
      </c>
      <c r="C133" s="199">
        <f t="shared" si="9"/>
        <v>0</v>
      </c>
      <c r="D133" s="209">
        <f>SUM(D134,D139,D143,D144,D147,D154,D162,D163,D166)</f>
        <v>0</v>
      </c>
      <c r="E133" s="324">
        <f>SUM(E134,E139,E143,E144,E147,E154,E162,E163,E166)</f>
        <v>0</v>
      </c>
      <c r="F133" s="541">
        <f t="shared" si="10"/>
        <v>0</v>
      </c>
      <c r="G133" s="209">
        <f>SUM(G134,G139,G143,G144,G147,G154,G162,G163,G166)</f>
        <v>0</v>
      </c>
      <c r="H133" s="210">
        <f>SUM(H134,H139,H143,H144,H147,H154,H162,H163,H166)</f>
        <v>0</v>
      </c>
      <c r="I133" s="211">
        <f t="shared" si="11"/>
        <v>0</v>
      </c>
      <c r="J133" s="209">
        <f>SUM(J134,J139,J143,J144,J147,J154,J162,J163,J166)</f>
        <v>0</v>
      </c>
      <c r="K133" s="210">
        <f>SUM(K134,K139,K143,K144,K147,K154,K162,K163,K166)</f>
        <v>0</v>
      </c>
      <c r="L133" s="211">
        <f t="shared" si="12"/>
        <v>0</v>
      </c>
      <c r="M133" s="348">
        <f>SUM(M134,M139,M143,M144,M147,M154,M162,M163,M166)</f>
        <v>0</v>
      </c>
      <c r="N133" s="324">
        <f>SUM(N134,N139,N143,N144,N147,N154,N162,N163,N166)</f>
        <v>0</v>
      </c>
      <c r="O133" s="211">
        <f t="shared" si="13"/>
        <v>0</v>
      </c>
      <c r="P133" s="208"/>
    </row>
    <row r="134" spans="1:16" ht="24" hidden="1" x14ac:dyDescent="0.25">
      <c r="A134" s="595">
        <v>2310</v>
      </c>
      <c r="B134" s="213" t="s">
        <v>368</v>
      </c>
      <c r="C134" s="214">
        <f t="shared" si="9"/>
        <v>0</v>
      </c>
      <c r="D134" s="360">
        <f>SUM(D135:D138)</f>
        <v>0</v>
      </c>
      <c r="E134" s="352">
        <f>SUM(E135:E138)</f>
        <v>0</v>
      </c>
      <c r="F134" s="543">
        <f t="shared" si="10"/>
        <v>0</v>
      </c>
      <c r="G134" s="350">
        <f>SUM(G135:G138)</f>
        <v>0</v>
      </c>
      <c r="H134" s="352">
        <f>SUM(H135:H138)</f>
        <v>0</v>
      </c>
      <c r="I134" s="221">
        <f t="shared" si="11"/>
        <v>0</v>
      </c>
      <c r="J134" s="350">
        <f>SUM(J135:J138)</f>
        <v>0</v>
      </c>
      <c r="K134" s="352">
        <f>SUM(K135:K138)</f>
        <v>0</v>
      </c>
      <c r="L134" s="221">
        <f t="shared" si="12"/>
        <v>0</v>
      </c>
      <c r="M134" s="353">
        <f>SUM(M135:M138)</f>
        <v>0</v>
      </c>
      <c r="N134" s="351">
        <f>SUM(N135:N138)</f>
        <v>0</v>
      </c>
      <c r="O134" s="221">
        <f t="shared" si="13"/>
        <v>0</v>
      </c>
      <c r="P134" s="176"/>
    </row>
    <row r="135" spans="1:16" hidden="1" x14ac:dyDescent="0.25">
      <c r="A135" s="178">
        <v>2311</v>
      </c>
      <c r="B135" s="223" t="s">
        <v>369</v>
      </c>
      <c r="C135" s="224">
        <f t="shared" si="9"/>
        <v>0</v>
      </c>
      <c r="D135" s="229">
        <v>0</v>
      </c>
      <c r="E135" s="337"/>
      <c r="F135" s="544">
        <f t="shared" si="10"/>
        <v>0</v>
      </c>
      <c r="G135" s="229"/>
      <c r="H135" s="230"/>
      <c r="I135" s="231">
        <f t="shared" si="11"/>
        <v>0</v>
      </c>
      <c r="J135" s="229"/>
      <c r="K135" s="230"/>
      <c r="L135" s="231">
        <f t="shared" si="12"/>
        <v>0</v>
      </c>
      <c r="M135" s="338"/>
      <c r="N135" s="337"/>
      <c r="O135" s="231">
        <f t="shared" si="13"/>
        <v>0</v>
      </c>
      <c r="P135" s="185"/>
    </row>
    <row r="136" spans="1:16" hidden="1" x14ac:dyDescent="0.25">
      <c r="A136" s="178">
        <v>2312</v>
      </c>
      <c r="B136" s="223" t="s">
        <v>370</v>
      </c>
      <c r="C136" s="224">
        <f t="shared" si="9"/>
        <v>0</v>
      </c>
      <c r="D136" s="229">
        <v>0</v>
      </c>
      <c r="E136" s="337"/>
      <c r="F136" s="544">
        <f t="shared" si="10"/>
        <v>0</v>
      </c>
      <c r="G136" s="229"/>
      <c r="H136" s="230"/>
      <c r="I136" s="231">
        <f t="shared" si="11"/>
        <v>0</v>
      </c>
      <c r="J136" s="229"/>
      <c r="K136" s="230"/>
      <c r="L136" s="231">
        <f t="shared" si="12"/>
        <v>0</v>
      </c>
      <c r="M136" s="338"/>
      <c r="N136" s="337"/>
      <c r="O136" s="231">
        <f t="shared" si="13"/>
        <v>0</v>
      </c>
      <c r="P136" s="185"/>
    </row>
    <row r="137" spans="1:16" hidden="1" x14ac:dyDescent="0.25">
      <c r="A137" s="178">
        <v>2313</v>
      </c>
      <c r="B137" s="223" t="s">
        <v>371</v>
      </c>
      <c r="C137" s="224">
        <f t="shared" si="9"/>
        <v>0</v>
      </c>
      <c r="D137" s="229">
        <v>0</v>
      </c>
      <c r="E137" s="337"/>
      <c r="F137" s="544">
        <f t="shared" si="10"/>
        <v>0</v>
      </c>
      <c r="G137" s="229"/>
      <c r="H137" s="230"/>
      <c r="I137" s="231">
        <f t="shared" si="11"/>
        <v>0</v>
      </c>
      <c r="J137" s="229">
        <v>0</v>
      </c>
      <c r="K137" s="230"/>
      <c r="L137" s="231">
        <f t="shared" si="12"/>
        <v>0</v>
      </c>
      <c r="M137" s="338"/>
      <c r="N137" s="337"/>
      <c r="O137" s="231">
        <f t="shared" si="13"/>
        <v>0</v>
      </c>
      <c r="P137" s="185"/>
    </row>
    <row r="138" spans="1:16" ht="24" hidden="1" x14ac:dyDescent="0.25">
      <c r="A138" s="178">
        <v>2314</v>
      </c>
      <c r="B138" s="223" t="s">
        <v>372</v>
      </c>
      <c r="C138" s="224">
        <f t="shared" si="9"/>
        <v>0</v>
      </c>
      <c r="D138" s="229">
        <v>0</v>
      </c>
      <c r="E138" s="337"/>
      <c r="F138" s="544">
        <f t="shared" si="10"/>
        <v>0</v>
      </c>
      <c r="G138" s="229"/>
      <c r="H138" s="230"/>
      <c r="I138" s="231">
        <f t="shared" si="11"/>
        <v>0</v>
      </c>
      <c r="J138" s="229">
        <v>0</v>
      </c>
      <c r="K138" s="230"/>
      <c r="L138" s="231">
        <f t="shared" si="12"/>
        <v>0</v>
      </c>
      <c r="M138" s="338"/>
      <c r="N138" s="337"/>
      <c r="O138" s="231">
        <f t="shared" si="13"/>
        <v>0</v>
      </c>
      <c r="P138" s="185"/>
    </row>
    <row r="139" spans="1:16" hidden="1" x14ac:dyDescent="0.25">
      <c r="A139" s="339">
        <v>2320</v>
      </c>
      <c r="B139" s="223" t="s">
        <v>373</v>
      </c>
      <c r="C139" s="224">
        <f t="shared" si="9"/>
        <v>0</v>
      </c>
      <c r="D139" s="340">
        <f>SUM(D140:D142)</f>
        <v>0</v>
      </c>
      <c r="E139" s="341">
        <f>SUM(E140:E142)</f>
        <v>0</v>
      </c>
      <c r="F139" s="544">
        <f t="shared" si="10"/>
        <v>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row>
    <row r="140" spans="1:16" hidden="1" x14ac:dyDescent="0.25">
      <c r="A140" s="178">
        <v>2321</v>
      </c>
      <c r="B140" s="223" t="s">
        <v>374</v>
      </c>
      <c r="C140" s="224">
        <f t="shared" si="9"/>
        <v>0</v>
      </c>
      <c r="D140" s="229">
        <v>0</v>
      </c>
      <c r="E140" s="337"/>
      <c r="F140" s="544">
        <f t="shared" si="10"/>
        <v>0</v>
      </c>
      <c r="G140" s="229"/>
      <c r="H140" s="230"/>
      <c r="I140" s="231">
        <f t="shared" si="11"/>
        <v>0</v>
      </c>
      <c r="J140" s="229">
        <v>0</v>
      </c>
      <c r="K140" s="230"/>
      <c r="L140" s="231">
        <f t="shared" si="12"/>
        <v>0</v>
      </c>
      <c r="M140" s="338"/>
      <c r="N140" s="337"/>
      <c r="O140" s="231">
        <f t="shared" si="13"/>
        <v>0</v>
      </c>
      <c r="P140" s="185"/>
    </row>
    <row r="141" spans="1:16" hidden="1" x14ac:dyDescent="0.25">
      <c r="A141" s="178">
        <v>2322</v>
      </c>
      <c r="B141" s="223" t="s">
        <v>375</v>
      </c>
      <c r="C141" s="224">
        <f t="shared" si="9"/>
        <v>0</v>
      </c>
      <c r="D141" s="229">
        <v>0</v>
      </c>
      <c r="E141" s="337"/>
      <c r="F141" s="544">
        <f t="shared" si="10"/>
        <v>0</v>
      </c>
      <c r="G141" s="229"/>
      <c r="H141" s="230"/>
      <c r="I141" s="231">
        <f t="shared" si="11"/>
        <v>0</v>
      </c>
      <c r="J141" s="229"/>
      <c r="K141" s="230"/>
      <c r="L141" s="231">
        <f t="shared" si="12"/>
        <v>0</v>
      </c>
      <c r="M141" s="338"/>
      <c r="N141" s="337"/>
      <c r="O141" s="231">
        <f t="shared" si="13"/>
        <v>0</v>
      </c>
      <c r="P141" s="185"/>
    </row>
    <row r="142" spans="1:16" hidden="1" x14ac:dyDescent="0.25">
      <c r="A142" s="178">
        <v>2329</v>
      </c>
      <c r="B142" s="223" t="s">
        <v>376</v>
      </c>
      <c r="C142" s="224">
        <f t="shared" si="9"/>
        <v>0</v>
      </c>
      <c r="D142" s="229">
        <v>0</v>
      </c>
      <c r="E142" s="337"/>
      <c r="F142" s="544">
        <f t="shared" si="10"/>
        <v>0</v>
      </c>
      <c r="G142" s="229"/>
      <c r="H142" s="230"/>
      <c r="I142" s="231">
        <f t="shared" si="11"/>
        <v>0</v>
      </c>
      <c r="J142" s="229">
        <v>0</v>
      </c>
      <c r="K142" s="230"/>
      <c r="L142" s="231">
        <f t="shared" si="12"/>
        <v>0</v>
      </c>
      <c r="M142" s="338"/>
      <c r="N142" s="337"/>
      <c r="O142" s="231">
        <f t="shared" si="13"/>
        <v>0</v>
      </c>
      <c r="P142" s="185"/>
    </row>
    <row r="143" spans="1:16" hidden="1" x14ac:dyDescent="0.25">
      <c r="A143" s="339">
        <v>2330</v>
      </c>
      <c r="B143" s="223" t="s">
        <v>377</v>
      </c>
      <c r="C143" s="224">
        <f t="shared" si="9"/>
        <v>0</v>
      </c>
      <c r="D143" s="229">
        <v>0</v>
      </c>
      <c r="E143" s="337"/>
      <c r="F143" s="544">
        <f t="shared" si="10"/>
        <v>0</v>
      </c>
      <c r="G143" s="229"/>
      <c r="H143" s="230"/>
      <c r="I143" s="231">
        <f t="shared" si="11"/>
        <v>0</v>
      </c>
      <c r="J143" s="229">
        <v>0</v>
      </c>
      <c r="K143" s="230"/>
      <c r="L143" s="231">
        <f t="shared" si="12"/>
        <v>0</v>
      </c>
      <c r="M143" s="338"/>
      <c r="N143" s="337"/>
      <c r="O143" s="231">
        <f t="shared" si="13"/>
        <v>0</v>
      </c>
      <c r="P143" s="185"/>
    </row>
    <row r="144" spans="1:16" ht="36" hidden="1" x14ac:dyDescent="0.25">
      <c r="A144" s="339">
        <v>2340</v>
      </c>
      <c r="B144" s="223" t="s">
        <v>378</v>
      </c>
      <c r="C144" s="224">
        <f t="shared" si="9"/>
        <v>0</v>
      </c>
      <c r="D144" s="340">
        <f>SUM(D145:D146)</f>
        <v>0</v>
      </c>
      <c r="E144" s="341">
        <f>SUM(E145:E146)</f>
        <v>0</v>
      </c>
      <c r="F144" s="544">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row>
    <row r="145" spans="1:16" hidden="1" x14ac:dyDescent="0.25">
      <c r="A145" s="178">
        <v>2341</v>
      </c>
      <c r="B145" s="223" t="s">
        <v>379</v>
      </c>
      <c r="C145" s="224">
        <f t="shared" si="9"/>
        <v>0</v>
      </c>
      <c r="D145" s="229">
        <v>0</v>
      </c>
      <c r="E145" s="337"/>
      <c r="F145" s="544">
        <f t="shared" si="10"/>
        <v>0</v>
      </c>
      <c r="G145" s="229"/>
      <c r="H145" s="230"/>
      <c r="I145" s="231">
        <f t="shared" si="11"/>
        <v>0</v>
      </c>
      <c r="J145" s="229"/>
      <c r="K145" s="230"/>
      <c r="L145" s="231">
        <f t="shared" si="12"/>
        <v>0</v>
      </c>
      <c r="M145" s="338"/>
      <c r="N145" s="337"/>
      <c r="O145" s="231">
        <f t="shared" si="13"/>
        <v>0</v>
      </c>
      <c r="P145" s="185"/>
    </row>
    <row r="146" spans="1:16" ht="24" hidden="1" x14ac:dyDescent="0.25">
      <c r="A146" s="178">
        <v>2344</v>
      </c>
      <c r="B146" s="223" t="s">
        <v>380</v>
      </c>
      <c r="C146" s="224">
        <f t="shared" si="9"/>
        <v>0</v>
      </c>
      <c r="D146" s="229">
        <v>0</v>
      </c>
      <c r="E146" s="337"/>
      <c r="F146" s="544">
        <f t="shared" si="10"/>
        <v>0</v>
      </c>
      <c r="G146" s="229"/>
      <c r="H146" s="230"/>
      <c r="I146" s="231">
        <f t="shared" si="11"/>
        <v>0</v>
      </c>
      <c r="J146" s="229">
        <v>0</v>
      </c>
      <c r="K146" s="230"/>
      <c r="L146" s="231">
        <f t="shared" si="12"/>
        <v>0</v>
      </c>
      <c r="M146" s="338"/>
      <c r="N146" s="337"/>
      <c r="O146" s="231">
        <f t="shared" si="13"/>
        <v>0</v>
      </c>
      <c r="P146" s="185"/>
    </row>
    <row r="147" spans="1:16" hidden="1" x14ac:dyDescent="0.25">
      <c r="A147" s="329">
        <v>2350</v>
      </c>
      <c r="B147" s="265" t="s">
        <v>381</v>
      </c>
      <c r="C147" s="224">
        <f t="shared" si="9"/>
        <v>0</v>
      </c>
      <c r="D147" s="330">
        <f>SUM(D148:D153)</f>
        <v>0</v>
      </c>
      <c r="E147" s="331">
        <f>SUM(E148:E153)</f>
        <v>0</v>
      </c>
      <c r="F147" s="542">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row>
    <row r="148" spans="1:16" hidden="1" x14ac:dyDescent="0.25">
      <c r="A148" s="169">
        <v>2351</v>
      </c>
      <c r="B148" s="213" t="s">
        <v>382</v>
      </c>
      <c r="C148" s="224">
        <f t="shared" si="9"/>
        <v>0</v>
      </c>
      <c r="D148" s="219">
        <v>0</v>
      </c>
      <c r="E148" s="335"/>
      <c r="F148" s="543">
        <f t="shared" si="10"/>
        <v>0</v>
      </c>
      <c r="G148" s="219"/>
      <c r="H148" s="220"/>
      <c r="I148" s="221">
        <f t="shared" si="11"/>
        <v>0</v>
      </c>
      <c r="J148" s="219"/>
      <c r="K148" s="220"/>
      <c r="L148" s="221">
        <f t="shared" si="12"/>
        <v>0</v>
      </c>
      <c r="M148" s="336"/>
      <c r="N148" s="335"/>
      <c r="O148" s="221">
        <f t="shared" si="13"/>
        <v>0</v>
      </c>
      <c r="P148" s="176"/>
    </row>
    <row r="149" spans="1:16" hidden="1" x14ac:dyDescent="0.25">
      <c r="A149" s="178">
        <v>2352</v>
      </c>
      <c r="B149" s="223" t="s">
        <v>383</v>
      </c>
      <c r="C149" s="224">
        <f t="shared" si="9"/>
        <v>0</v>
      </c>
      <c r="D149" s="229">
        <v>0</v>
      </c>
      <c r="E149" s="337"/>
      <c r="F149" s="544">
        <f t="shared" si="10"/>
        <v>0</v>
      </c>
      <c r="G149" s="229"/>
      <c r="H149" s="230"/>
      <c r="I149" s="231">
        <f t="shared" si="11"/>
        <v>0</v>
      </c>
      <c r="J149" s="229"/>
      <c r="K149" s="230"/>
      <c r="L149" s="231">
        <f t="shared" si="12"/>
        <v>0</v>
      </c>
      <c r="M149" s="338"/>
      <c r="N149" s="337"/>
      <c r="O149" s="231">
        <f t="shared" si="13"/>
        <v>0</v>
      </c>
      <c r="P149" s="185"/>
    </row>
    <row r="150" spans="1:16" hidden="1" x14ac:dyDescent="0.25">
      <c r="A150" s="178">
        <v>2353</v>
      </c>
      <c r="B150" s="223" t="s">
        <v>384</v>
      </c>
      <c r="C150" s="224">
        <f t="shared" si="9"/>
        <v>0</v>
      </c>
      <c r="D150" s="229">
        <v>0</v>
      </c>
      <c r="E150" s="337"/>
      <c r="F150" s="544">
        <f t="shared" si="10"/>
        <v>0</v>
      </c>
      <c r="G150" s="229"/>
      <c r="H150" s="230"/>
      <c r="I150" s="231">
        <f t="shared" si="11"/>
        <v>0</v>
      </c>
      <c r="J150" s="229">
        <v>0</v>
      </c>
      <c r="K150" s="230"/>
      <c r="L150" s="231">
        <f t="shared" si="12"/>
        <v>0</v>
      </c>
      <c r="M150" s="338"/>
      <c r="N150" s="337"/>
      <c r="O150" s="231">
        <f t="shared" si="13"/>
        <v>0</v>
      </c>
      <c r="P150" s="185"/>
    </row>
    <row r="151" spans="1:16" hidden="1" x14ac:dyDescent="0.25">
      <c r="A151" s="178">
        <v>2354</v>
      </c>
      <c r="B151" s="223" t="s">
        <v>385</v>
      </c>
      <c r="C151" s="224">
        <f t="shared" si="9"/>
        <v>0</v>
      </c>
      <c r="D151" s="229">
        <v>0</v>
      </c>
      <c r="E151" s="337"/>
      <c r="F151" s="544">
        <f t="shared" si="10"/>
        <v>0</v>
      </c>
      <c r="G151" s="229"/>
      <c r="H151" s="230"/>
      <c r="I151" s="231">
        <f t="shared" si="11"/>
        <v>0</v>
      </c>
      <c r="J151" s="229"/>
      <c r="K151" s="230"/>
      <c r="L151" s="231">
        <f t="shared" si="12"/>
        <v>0</v>
      </c>
      <c r="M151" s="338"/>
      <c r="N151" s="337"/>
      <c r="O151" s="231">
        <f t="shared" si="13"/>
        <v>0</v>
      </c>
      <c r="P151" s="185"/>
    </row>
    <row r="152" spans="1:16" hidden="1" x14ac:dyDescent="0.25">
      <c r="A152" s="178">
        <v>2355</v>
      </c>
      <c r="B152" s="223" t="s">
        <v>386</v>
      </c>
      <c r="C152" s="224">
        <f t="shared" si="9"/>
        <v>0</v>
      </c>
      <c r="D152" s="229">
        <v>0</v>
      </c>
      <c r="E152" s="337"/>
      <c r="F152" s="544">
        <f t="shared" si="10"/>
        <v>0</v>
      </c>
      <c r="G152" s="229"/>
      <c r="H152" s="230"/>
      <c r="I152" s="231">
        <f t="shared" si="11"/>
        <v>0</v>
      </c>
      <c r="J152" s="229">
        <v>0</v>
      </c>
      <c r="K152" s="230"/>
      <c r="L152" s="231">
        <f t="shared" si="12"/>
        <v>0</v>
      </c>
      <c r="M152" s="338"/>
      <c r="N152" s="337"/>
      <c r="O152" s="231">
        <f t="shared" si="13"/>
        <v>0</v>
      </c>
      <c r="P152" s="185"/>
    </row>
    <row r="153" spans="1:16" hidden="1" x14ac:dyDescent="0.25">
      <c r="A153" s="178">
        <v>2359</v>
      </c>
      <c r="B153" s="223" t="s">
        <v>387</v>
      </c>
      <c r="C153" s="224">
        <f t="shared" si="9"/>
        <v>0</v>
      </c>
      <c r="D153" s="229">
        <v>0</v>
      </c>
      <c r="E153" s="337"/>
      <c r="F153" s="544">
        <f t="shared" si="10"/>
        <v>0</v>
      </c>
      <c r="G153" s="229"/>
      <c r="H153" s="230"/>
      <c r="I153" s="231">
        <f t="shared" si="11"/>
        <v>0</v>
      </c>
      <c r="J153" s="229">
        <v>0</v>
      </c>
      <c r="K153" s="230"/>
      <c r="L153" s="231">
        <f t="shared" si="12"/>
        <v>0</v>
      </c>
      <c r="M153" s="338"/>
      <c r="N153" s="337"/>
      <c r="O153" s="231">
        <f t="shared" si="13"/>
        <v>0</v>
      </c>
      <c r="P153" s="185"/>
    </row>
    <row r="154" spans="1:16" ht="24" hidden="1" x14ac:dyDescent="0.25">
      <c r="A154" s="339">
        <v>2360</v>
      </c>
      <c r="B154" s="223" t="s">
        <v>388</v>
      </c>
      <c r="C154" s="224">
        <f t="shared" si="9"/>
        <v>0</v>
      </c>
      <c r="D154" s="340">
        <f>SUM(D155:D161)</f>
        <v>0</v>
      </c>
      <c r="E154" s="341">
        <f>SUM(E155:E161)</f>
        <v>0</v>
      </c>
      <c r="F154" s="544">
        <f t="shared" si="10"/>
        <v>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row>
    <row r="155" spans="1:16" hidden="1" x14ac:dyDescent="0.25">
      <c r="A155" s="177">
        <v>2361</v>
      </c>
      <c r="B155" s="223" t="s">
        <v>389</v>
      </c>
      <c r="C155" s="224">
        <f t="shared" si="9"/>
        <v>0</v>
      </c>
      <c r="D155" s="229">
        <v>0</v>
      </c>
      <c r="E155" s="337"/>
      <c r="F155" s="544">
        <f t="shared" si="10"/>
        <v>0</v>
      </c>
      <c r="G155" s="229"/>
      <c r="H155" s="230"/>
      <c r="I155" s="231">
        <f t="shared" si="11"/>
        <v>0</v>
      </c>
      <c r="J155" s="229">
        <v>0</v>
      </c>
      <c r="K155" s="230"/>
      <c r="L155" s="231">
        <f t="shared" si="12"/>
        <v>0</v>
      </c>
      <c r="M155" s="338"/>
      <c r="N155" s="337"/>
      <c r="O155" s="231">
        <f t="shared" si="13"/>
        <v>0</v>
      </c>
      <c r="P155" s="185"/>
    </row>
    <row r="156" spans="1:16" hidden="1" x14ac:dyDescent="0.25">
      <c r="A156" s="177">
        <v>2362</v>
      </c>
      <c r="B156" s="223" t="s">
        <v>390</v>
      </c>
      <c r="C156" s="224">
        <f t="shared" si="9"/>
        <v>0</v>
      </c>
      <c r="D156" s="229">
        <v>0</v>
      </c>
      <c r="E156" s="337"/>
      <c r="F156" s="544">
        <f t="shared" si="10"/>
        <v>0</v>
      </c>
      <c r="G156" s="229"/>
      <c r="H156" s="230"/>
      <c r="I156" s="231">
        <f t="shared" si="11"/>
        <v>0</v>
      </c>
      <c r="J156" s="229">
        <v>0</v>
      </c>
      <c r="K156" s="230"/>
      <c r="L156" s="231">
        <f t="shared" si="12"/>
        <v>0</v>
      </c>
      <c r="M156" s="338"/>
      <c r="N156" s="337"/>
      <c r="O156" s="231">
        <f t="shared" si="13"/>
        <v>0</v>
      </c>
      <c r="P156" s="185"/>
    </row>
    <row r="157" spans="1:16" hidden="1" x14ac:dyDescent="0.25">
      <c r="A157" s="177">
        <v>2363</v>
      </c>
      <c r="B157" s="223" t="s">
        <v>391</v>
      </c>
      <c r="C157" s="224">
        <f t="shared" si="9"/>
        <v>0</v>
      </c>
      <c r="D157" s="229">
        <v>0</v>
      </c>
      <c r="E157" s="337"/>
      <c r="F157" s="544">
        <f t="shared" si="10"/>
        <v>0</v>
      </c>
      <c r="G157" s="229"/>
      <c r="H157" s="230"/>
      <c r="I157" s="231">
        <f t="shared" si="11"/>
        <v>0</v>
      </c>
      <c r="J157" s="229">
        <v>0</v>
      </c>
      <c r="K157" s="230"/>
      <c r="L157" s="231">
        <f t="shared" si="12"/>
        <v>0</v>
      </c>
      <c r="M157" s="338"/>
      <c r="N157" s="337"/>
      <c r="O157" s="231">
        <f t="shared" si="13"/>
        <v>0</v>
      </c>
      <c r="P157" s="185"/>
    </row>
    <row r="158" spans="1:16" hidden="1" x14ac:dyDescent="0.25">
      <c r="A158" s="177">
        <v>2364</v>
      </c>
      <c r="B158" s="223" t="s">
        <v>392</v>
      </c>
      <c r="C158" s="224">
        <f t="shared" si="9"/>
        <v>0</v>
      </c>
      <c r="D158" s="229">
        <v>0</v>
      </c>
      <c r="E158" s="337"/>
      <c r="F158" s="544">
        <f t="shared" si="10"/>
        <v>0</v>
      </c>
      <c r="G158" s="229"/>
      <c r="H158" s="230"/>
      <c r="I158" s="231">
        <f t="shared" si="11"/>
        <v>0</v>
      </c>
      <c r="J158" s="229">
        <v>0</v>
      </c>
      <c r="K158" s="230"/>
      <c r="L158" s="231">
        <f t="shared" si="12"/>
        <v>0</v>
      </c>
      <c r="M158" s="338"/>
      <c r="N158" s="337"/>
      <c r="O158" s="231">
        <f t="shared" si="13"/>
        <v>0</v>
      </c>
      <c r="P158" s="185"/>
    </row>
    <row r="159" spans="1:16" hidden="1" x14ac:dyDescent="0.25">
      <c r="A159" s="177">
        <v>2365</v>
      </c>
      <c r="B159" s="223" t="s">
        <v>393</v>
      </c>
      <c r="C159" s="224">
        <f t="shared" si="9"/>
        <v>0</v>
      </c>
      <c r="D159" s="229">
        <v>0</v>
      </c>
      <c r="E159" s="337"/>
      <c r="F159" s="544">
        <f t="shared" si="10"/>
        <v>0</v>
      </c>
      <c r="G159" s="229"/>
      <c r="H159" s="230"/>
      <c r="I159" s="231">
        <f t="shared" si="11"/>
        <v>0</v>
      </c>
      <c r="J159" s="229">
        <v>0</v>
      </c>
      <c r="K159" s="230"/>
      <c r="L159" s="231">
        <f t="shared" si="12"/>
        <v>0</v>
      </c>
      <c r="M159" s="338"/>
      <c r="N159" s="337"/>
      <c r="O159" s="231">
        <f t="shared" si="13"/>
        <v>0</v>
      </c>
      <c r="P159" s="185"/>
    </row>
    <row r="160" spans="1:16" ht="24" hidden="1" x14ac:dyDescent="0.25">
      <c r="A160" s="177">
        <v>2366</v>
      </c>
      <c r="B160" s="223" t="s">
        <v>394</v>
      </c>
      <c r="C160" s="224">
        <f t="shared" si="9"/>
        <v>0</v>
      </c>
      <c r="D160" s="229">
        <v>0</v>
      </c>
      <c r="E160" s="337"/>
      <c r="F160" s="544">
        <f t="shared" si="10"/>
        <v>0</v>
      </c>
      <c r="G160" s="229"/>
      <c r="H160" s="230"/>
      <c r="I160" s="231">
        <f t="shared" si="11"/>
        <v>0</v>
      </c>
      <c r="J160" s="229">
        <v>0</v>
      </c>
      <c r="K160" s="230"/>
      <c r="L160" s="231">
        <f t="shared" si="12"/>
        <v>0</v>
      </c>
      <c r="M160" s="338"/>
      <c r="N160" s="337"/>
      <c r="O160" s="231">
        <f t="shared" si="13"/>
        <v>0</v>
      </c>
      <c r="P160" s="185"/>
    </row>
    <row r="161" spans="1:16" ht="36" hidden="1" x14ac:dyDescent="0.25">
      <c r="A161" s="177">
        <v>2369</v>
      </c>
      <c r="B161" s="223" t="s">
        <v>395</v>
      </c>
      <c r="C161" s="224">
        <f t="shared" si="9"/>
        <v>0</v>
      </c>
      <c r="D161" s="229">
        <v>0</v>
      </c>
      <c r="E161" s="337"/>
      <c r="F161" s="544">
        <f t="shared" si="10"/>
        <v>0</v>
      </c>
      <c r="G161" s="229"/>
      <c r="H161" s="230"/>
      <c r="I161" s="231">
        <f t="shared" si="11"/>
        <v>0</v>
      </c>
      <c r="J161" s="229">
        <v>0</v>
      </c>
      <c r="K161" s="230"/>
      <c r="L161" s="231">
        <f t="shared" si="12"/>
        <v>0</v>
      </c>
      <c r="M161" s="338"/>
      <c r="N161" s="337"/>
      <c r="O161" s="231">
        <f t="shared" si="13"/>
        <v>0</v>
      </c>
      <c r="P161" s="185"/>
    </row>
    <row r="162" spans="1:16" hidden="1" x14ac:dyDescent="0.25">
      <c r="A162" s="329">
        <v>2370</v>
      </c>
      <c r="B162" s="265" t="s">
        <v>396</v>
      </c>
      <c r="C162" s="224">
        <f t="shared" si="9"/>
        <v>0</v>
      </c>
      <c r="D162" s="344">
        <v>0</v>
      </c>
      <c r="E162" s="345"/>
      <c r="F162" s="542">
        <f t="shared" si="10"/>
        <v>0</v>
      </c>
      <c r="G162" s="344"/>
      <c r="H162" s="346"/>
      <c r="I162" s="332">
        <f t="shared" si="11"/>
        <v>0</v>
      </c>
      <c r="J162" s="344">
        <v>0</v>
      </c>
      <c r="K162" s="346"/>
      <c r="L162" s="332">
        <f t="shared" si="12"/>
        <v>0</v>
      </c>
      <c r="M162" s="347"/>
      <c r="N162" s="345"/>
      <c r="O162" s="332">
        <f t="shared" si="13"/>
        <v>0</v>
      </c>
      <c r="P162" s="274"/>
    </row>
    <row r="163" spans="1:16" hidden="1" x14ac:dyDescent="0.25">
      <c r="A163" s="329">
        <v>2380</v>
      </c>
      <c r="B163" s="265" t="s">
        <v>397</v>
      </c>
      <c r="C163" s="224">
        <f t="shared" si="9"/>
        <v>0</v>
      </c>
      <c r="D163" s="330">
        <f>SUM(D164:D165)</f>
        <v>0</v>
      </c>
      <c r="E163" s="331">
        <f>SUM(E164:E165)</f>
        <v>0</v>
      </c>
      <c r="F163" s="542">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row>
    <row r="164" spans="1:16" hidden="1" x14ac:dyDescent="0.25">
      <c r="A164" s="168">
        <v>2381</v>
      </c>
      <c r="B164" s="213" t="s">
        <v>398</v>
      </c>
      <c r="C164" s="224">
        <f t="shared" si="9"/>
        <v>0</v>
      </c>
      <c r="D164" s="219">
        <v>0</v>
      </c>
      <c r="E164" s="335"/>
      <c r="F164" s="543">
        <f t="shared" si="10"/>
        <v>0</v>
      </c>
      <c r="G164" s="219"/>
      <c r="H164" s="220"/>
      <c r="I164" s="221">
        <f t="shared" si="11"/>
        <v>0</v>
      </c>
      <c r="J164" s="219">
        <v>0</v>
      </c>
      <c r="K164" s="220"/>
      <c r="L164" s="221">
        <f t="shared" si="12"/>
        <v>0</v>
      </c>
      <c r="M164" s="336"/>
      <c r="N164" s="335"/>
      <c r="O164" s="221">
        <f t="shared" si="13"/>
        <v>0</v>
      </c>
      <c r="P164" s="176"/>
    </row>
    <row r="165" spans="1:16" hidden="1" x14ac:dyDescent="0.25">
      <c r="A165" s="177">
        <v>2389</v>
      </c>
      <c r="B165" s="223" t="s">
        <v>399</v>
      </c>
      <c r="C165" s="224">
        <f t="shared" si="9"/>
        <v>0</v>
      </c>
      <c r="D165" s="229">
        <v>0</v>
      </c>
      <c r="E165" s="337"/>
      <c r="F165" s="544">
        <f t="shared" si="10"/>
        <v>0</v>
      </c>
      <c r="G165" s="229"/>
      <c r="H165" s="230"/>
      <c r="I165" s="231">
        <f t="shared" si="11"/>
        <v>0</v>
      </c>
      <c r="J165" s="229">
        <v>0</v>
      </c>
      <c r="K165" s="230"/>
      <c r="L165" s="231">
        <f t="shared" si="12"/>
        <v>0</v>
      </c>
      <c r="M165" s="338"/>
      <c r="N165" s="337"/>
      <c r="O165" s="231">
        <f t="shared" si="13"/>
        <v>0</v>
      </c>
      <c r="P165" s="185"/>
    </row>
    <row r="166" spans="1:16" hidden="1" x14ac:dyDescent="0.25">
      <c r="A166" s="329">
        <v>2390</v>
      </c>
      <c r="B166" s="265" t="s">
        <v>400</v>
      </c>
      <c r="C166" s="224">
        <f t="shared" si="9"/>
        <v>0</v>
      </c>
      <c r="D166" s="344">
        <v>0</v>
      </c>
      <c r="E166" s="345"/>
      <c r="F166" s="542">
        <f t="shared" si="10"/>
        <v>0</v>
      </c>
      <c r="G166" s="344"/>
      <c r="H166" s="346"/>
      <c r="I166" s="332">
        <f t="shared" si="11"/>
        <v>0</v>
      </c>
      <c r="J166" s="344"/>
      <c r="K166" s="346"/>
      <c r="L166" s="332">
        <f t="shared" si="12"/>
        <v>0</v>
      </c>
      <c r="M166" s="347"/>
      <c r="N166" s="345"/>
      <c r="O166" s="332">
        <f t="shared" si="13"/>
        <v>0</v>
      </c>
      <c r="P166" s="274"/>
    </row>
    <row r="167" spans="1:16" hidden="1" x14ac:dyDescent="0.25">
      <c r="A167" s="198">
        <v>2400</v>
      </c>
      <c r="B167" s="323" t="s">
        <v>401</v>
      </c>
      <c r="C167" s="199">
        <f t="shared" si="9"/>
        <v>0</v>
      </c>
      <c r="D167" s="361">
        <v>0</v>
      </c>
      <c r="E167" s="362"/>
      <c r="F167" s="541">
        <f t="shared" si="10"/>
        <v>0</v>
      </c>
      <c r="G167" s="361"/>
      <c r="H167" s="363"/>
      <c r="I167" s="211">
        <f t="shared" si="11"/>
        <v>0</v>
      </c>
      <c r="J167" s="361">
        <v>0</v>
      </c>
      <c r="K167" s="363"/>
      <c r="L167" s="211">
        <f t="shared" si="12"/>
        <v>0</v>
      </c>
      <c r="M167" s="364"/>
      <c r="N167" s="362"/>
      <c r="O167" s="211">
        <f t="shared" si="13"/>
        <v>0</v>
      </c>
      <c r="P167" s="208"/>
    </row>
    <row r="168" spans="1:16" ht="24" hidden="1" x14ac:dyDescent="0.25">
      <c r="A168" s="198">
        <v>2500</v>
      </c>
      <c r="B168" s="323" t="s">
        <v>402</v>
      </c>
      <c r="C168" s="199">
        <f t="shared" si="9"/>
        <v>0</v>
      </c>
      <c r="D168" s="209">
        <f>SUM(D169,D174)</f>
        <v>0</v>
      </c>
      <c r="E168" s="324">
        <f>SUM(E169,E174)</f>
        <v>0</v>
      </c>
      <c r="F168" s="541">
        <f t="shared" si="10"/>
        <v>0</v>
      </c>
      <c r="G168" s="209">
        <f>SUM(G169,G174)</f>
        <v>0</v>
      </c>
      <c r="H168" s="210">
        <f t="shared" ref="H168" si="16">SUM(H169,H174)</f>
        <v>0</v>
      </c>
      <c r="I168" s="211">
        <f t="shared" si="11"/>
        <v>0</v>
      </c>
      <c r="J168" s="209">
        <f>SUM(J169,J174)</f>
        <v>0</v>
      </c>
      <c r="K168" s="210">
        <f t="shared" ref="K168" si="17">SUM(K169,K174)</f>
        <v>0</v>
      </c>
      <c r="L168" s="211">
        <f t="shared" si="12"/>
        <v>0</v>
      </c>
      <c r="M168" s="325">
        <f t="shared" ref="M168:N168" si="18">SUM(M169,M174)</f>
        <v>0</v>
      </c>
      <c r="N168" s="326">
        <f t="shared" si="18"/>
        <v>0</v>
      </c>
      <c r="O168" s="327">
        <f t="shared" si="13"/>
        <v>0</v>
      </c>
      <c r="P168" s="328"/>
    </row>
    <row r="169" spans="1:16" hidden="1" x14ac:dyDescent="0.25">
      <c r="A169" s="595">
        <v>2510</v>
      </c>
      <c r="B169" s="213" t="s">
        <v>403</v>
      </c>
      <c r="C169" s="214">
        <f t="shared" si="9"/>
        <v>0</v>
      </c>
      <c r="D169" s="350">
        <f>SUM(D170:D173)</f>
        <v>0</v>
      </c>
      <c r="E169" s="351">
        <f>SUM(E170:E173)</f>
        <v>0</v>
      </c>
      <c r="F169" s="543">
        <f t="shared" si="10"/>
        <v>0</v>
      </c>
      <c r="G169" s="350">
        <f>SUM(G170:G173)</f>
        <v>0</v>
      </c>
      <c r="H169" s="352">
        <f t="shared" ref="H169" si="19">SUM(H170:H173)</f>
        <v>0</v>
      </c>
      <c r="I169" s="221">
        <f t="shared" si="11"/>
        <v>0</v>
      </c>
      <c r="J169" s="350">
        <f>SUM(J170:J173)</f>
        <v>0</v>
      </c>
      <c r="K169" s="352">
        <f t="shared" ref="K169" si="20">SUM(K170:K173)</f>
        <v>0</v>
      </c>
      <c r="L169" s="221">
        <f t="shared" si="12"/>
        <v>0</v>
      </c>
      <c r="M169" s="365">
        <f t="shared" ref="M169:N169" si="21">SUM(M170:M173)</f>
        <v>0</v>
      </c>
      <c r="N169" s="366">
        <f t="shared" si="21"/>
        <v>0</v>
      </c>
      <c r="O169" s="242">
        <f t="shared" si="13"/>
        <v>0</v>
      </c>
      <c r="P169" s="244"/>
    </row>
    <row r="170" spans="1:16" ht="24" hidden="1" x14ac:dyDescent="0.25">
      <c r="A170" s="178">
        <v>2512</v>
      </c>
      <c r="B170" s="223" t="s">
        <v>404</v>
      </c>
      <c r="C170" s="224">
        <f t="shared" si="9"/>
        <v>0</v>
      </c>
      <c r="D170" s="229">
        <v>0</v>
      </c>
      <c r="E170" s="337"/>
      <c r="F170" s="544">
        <f t="shared" si="10"/>
        <v>0</v>
      </c>
      <c r="G170" s="229"/>
      <c r="H170" s="230"/>
      <c r="I170" s="231">
        <f t="shared" si="11"/>
        <v>0</v>
      </c>
      <c r="J170" s="229"/>
      <c r="K170" s="230"/>
      <c r="L170" s="231">
        <f t="shared" si="12"/>
        <v>0</v>
      </c>
      <c r="M170" s="338"/>
      <c r="N170" s="337"/>
      <c r="O170" s="231">
        <f t="shared" si="13"/>
        <v>0</v>
      </c>
      <c r="P170" s="185"/>
    </row>
    <row r="171" spans="1:16" ht="24" hidden="1" x14ac:dyDescent="0.25">
      <c r="A171" s="178">
        <v>2513</v>
      </c>
      <c r="B171" s="223" t="s">
        <v>405</v>
      </c>
      <c r="C171" s="224">
        <f t="shared" si="9"/>
        <v>0</v>
      </c>
      <c r="D171" s="229">
        <v>0</v>
      </c>
      <c r="E171" s="337"/>
      <c r="F171" s="544">
        <f t="shared" si="10"/>
        <v>0</v>
      </c>
      <c r="G171" s="229"/>
      <c r="H171" s="230"/>
      <c r="I171" s="231">
        <f t="shared" si="11"/>
        <v>0</v>
      </c>
      <c r="J171" s="229">
        <v>0</v>
      </c>
      <c r="K171" s="230"/>
      <c r="L171" s="231">
        <f t="shared" si="12"/>
        <v>0</v>
      </c>
      <c r="M171" s="338"/>
      <c r="N171" s="337"/>
      <c r="O171" s="231">
        <f t="shared" si="13"/>
        <v>0</v>
      </c>
      <c r="P171" s="185"/>
    </row>
    <row r="172" spans="1:16" hidden="1" x14ac:dyDescent="0.25">
      <c r="A172" s="178">
        <v>2515</v>
      </c>
      <c r="B172" s="223" t="s">
        <v>406</v>
      </c>
      <c r="C172" s="224">
        <f t="shared" si="9"/>
        <v>0</v>
      </c>
      <c r="D172" s="229">
        <v>0</v>
      </c>
      <c r="E172" s="337"/>
      <c r="F172" s="544">
        <f t="shared" si="10"/>
        <v>0</v>
      </c>
      <c r="G172" s="229"/>
      <c r="H172" s="230"/>
      <c r="I172" s="231">
        <f t="shared" si="11"/>
        <v>0</v>
      </c>
      <c r="J172" s="229">
        <v>0</v>
      </c>
      <c r="K172" s="230"/>
      <c r="L172" s="231">
        <f t="shared" si="12"/>
        <v>0</v>
      </c>
      <c r="M172" s="338"/>
      <c r="N172" s="337"/>
      <c r="O172" s="231">
        <f t="shared" si="13"/>
        <v>0</v>
      </c>
      <c r="P172" s="185"/>
    </row>
    <row r="173" spans="1:16" ht="24" hidden="1" x14ac:dyDescent="0.25">
      <c r="A173" s="178">
        <v>2519</v>
      </c>
      <c r="B173" s="223" t="s">
        <v>407</v>
      </c>
      <c r="C173" s="224">
        <f t="shared" si="9"/>
        <v>0</v>
      </c>
      <c r="D173" s="229">
        <v>0</v>
      </c>
      <c r="E173" s="337"/>
      <c r="F173" s="544">
        <f t="shared" si="10"/>
        <v>0</v>
      </c>
      <c r="G173" s="229"/>
      <c r="H173" s="230"/>
      <c r="I173" s="231">
        <f t="shared" si="11"/>
        <v>0</v>
      </c>
      <c r="J173" s="229">
        <v>0</v>
      </c>
      <c r="K173" s="230"/>
      <c r="L173" s="231">
        <f t="shared" si="12"/>
        <v>0</v>
      </c>
      <c r="M173" s="338"/>
      <c r="N173" s="337"/>
      <c r="O173" s="231">
        <f t="shared" si="13"/>
        <v>0</v>
      </c>
      <c r="P173" s="185"/>
    </row>
    <row r="174" spans="1:16" hidden="1" x14ac:dyDescent="0.25">
      <c r="A174" s="339">
        <v>2520</v>
      </c>
      <c r="B174" s="223" t="s">
        <v>408</v>
      </c>
      <c r="C174" s="224">
        <f t="shared" si="9"/>
        <v>0</v>
      </c>
      <c r="D174" s="229">
        <v>0</v>
      </c>
      <c r="E174" s="337"/>
      <c r="F174" s="544">
        <f t="shared" si="10"/>
        <v>0</v>
      </c>
      <c r="G174" s="229"/>
      <c r="H174" s="230"/>
      <c r="I174" s="231">
        <f t="shared" si="11"/>
        <v>0</v>
      </c>
      <c r="J174" s="229">
        <v>0</v>
      </c>
      <c r="K174" s="230"/>
      <c r="L174" s="231">
        <f t="shared" si="12"/>
        <v>0</v>
      </c>
      <c r="M174" s="338"/>
      <c r="N174" s="337"/>
      <c r="O174" s="231">
        <f t="shared" si="13"/>
        <v>0</v>
      </c>
      <c r="P174" s="185"/>
    </row>
    <row r="175" spans="1:16" s="367" customFormat="1" ht="36" hidden="1" x14ac:dyDescent="0.25">
      <c r="A175" s="140">
        <v>2800</v>
      </c>
      <c r="B175" s="213" t="s">
        <v>409</v>
      </c>
      <c r="C175" s="214">
        <f t="shared" si="9"/>
        <v>0</v>
      </c>
      <c r="D175" s="171">
        <v>0</v>
      </c>
      <c r="E175" s="172"/>
      <c r="F175" s="522">
        <f t="shared" si="10"/>
        <v>0</v>
      </c>
      <c r="G175" s="171"/>
      <c r="H175" s="174"/>
      <c r="I175" s="173">
        <f t="shared" si="11"/>
        <v>0</v>
      </c>
      <c r="J175" s="171">
        <v>0</v>
      </c>
      <c r="K175" s="174"/>
      <c r="L175" s="173">
        <f t="shared" si="12"/>
        <v>0</v>
      </c>
      <c r="M175" s="175"/>
      <c r="N175" s="172"/>
      <c r="O175" s="173">
        <f t="shared" si="13"/>
        <v>0</v>
      </c>
      <c r="P175" s="176"/>
    </row>
    <row r="176" spans="1:16" hidden="1" x14ac:dyDescent="0.25">
      <c r="A176" s="315">
        <v>3000</v>
      </c>
      <c r="B176" s="315" t="s">
        <v>410</v>
      </c>
      <c r="C176" s="316">
        <f t="shared" si="9"/>
        <v>0</v>
      </c>
      <c r="D176" s="317">
        <f>SUM(D177,D187)</f>
        <v>0</v>
      </c>
      <c r="E176" s="318">
        <f>SUM(E177,E187)</f>
        <v>0</v>
      </c>
      <c r="F176" s="540">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row>
    <row r="177" spans="1:16" ht="24" hidden="1" x14ac:dyDescent="0.25">
      <c r="A177" s="198">
        <v>3200</v>
      </c>
      <c r="B177" s="368" t="s">
        <v>411</v>
      </c>
      <c r="C177" s="199">
        <f t="shared" si="9"/>
        <v>0</v>
      </c>
      <c r="D177" s="209">
        <f>SUM(D178,D182)</f>
        <v>0</v>
      </c>
      <c r="E177" s="324">
        <f>SUM(E178,E182)</f>
        <v>0</v>
      </c>
      <c r="F177" s="541">
        <f t="shared" si="10"/>
        <v>0</v>
      </c>
      <c r="G177" s="209">
        <f>SUM(G178,G182)</f>
        <v>0</v>
      </c>
      <c r="H177" s="210">
        <f t="shared" ref="H177" si="22">SUM(H178,H182)</f>
        <v>0</v>
      </c>
      <c r="I177" s="211">
        <f t="shared" si="11"/>
        <v>0</v>
      </c>
      <c r="J177" s="209">
        <f>SUM(J178,J182)</f>
        <v>0</v>
      </c>
      <c r="K177" s="210">
        <f t="shared" ref="K177" si="23">SUM(K178,K182)</f>
        <v>0</v>
      </c>
      <c r="L177" s="211">
        <f t="shared" si="12"/>
        <v>0</v>
      </c>
      <c r="M177" s="325">
        <f t="shared" ref="M177:N177" si="24">SUM(M178,M182)</f>
        <v>0</v>
      </c>
      <c r="N177" s="326">
        <f t="shared" si="24"/>
        <v>0</v>
      </c>
      <c r="O177" s="327">
        <f t="shared" si="13"/>
        <v>0</v>
      </c>
      <c r="P177" s="328"/>
    </row>
    <row r="178" spans="1:16" ht="36" hidden="1" x14ac:dyDescent="0.25">
      <c r="A178" s="595">
        <v>3260</v>
      </c>
      <c r="B178" s="213" t="s">
        <v>412</v>
      </c>
      <c r="C178" s="214">
        <f t="shared" si="9"/>
        <v>0</v>
      </c>
      <c r="D178" s="350">
        <f>SUM(D179:D181)</f>
        <v>0</v>
      </c>
      <c r="E178" s="351">
        <f>SUM(E179:E181)</f>
        <v>0</v>
      </c>
      <c r="F178" s="543">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row>
    <row r="179" spans="1:16" ht="24" hidden="1" x14ac:dyDescent="0.25">
      <c r="A179" s="178">
        <v>3261</v>
      </c>
      <c r="B179" s="223" t="s">
        <v>413</v>
      </c>
      <c r="C179" s="224">
        <f t="shared" si="9"/>
        <v>0</v>
      </c>
      <c r="D179" s="229">
        <v>0</v>
      </c>
      <c r="E179" s="337"/>
      <c r="F179" s="544">
        <f t="shared" si="10"/>
        <v>0</v>
      </c>
      <c r="G179" s="229"/>
      <c r="H179" s="230"/>
      <c r="I179" s="231">
        <f t="shared" si="11"/>
        <v>0</v>
      </c>
      <c r="J179" s="229">
        <v>0</v>
      </c>
      <c r="K179" s="230"/>
      <c r="L179" s="231">
        <f t="shared" si="12"/>
        <v>0</v>
      </c>
      <c r="M179" s="338"/>
      <c r="N179" s="337"/>
      <c r="O179" s="231">
        <f t="shared" si="13"/>
        <v>0</v>
      </c>
      <c r="P179" s="185"/>
    </row>
    <row r="180" spans="1:16" ht="36" hidden="1" x14ac:dyDescent="0.25">
      <c r="A180" s="178">
        <v>3262</v>
      </c>
      <c r="B180" s="223" t="s">
        <v>414</v>
      </c>
      <c r="C180" s="224">
        <f t="shared" si="9"/>
        <v>0</v>
      </c>
      <c r="D180" s="229">
        <v>0</v>
      </c>
      <c r="E180" s="337"/>
      <c r="F180" s="544">
        <f t="shared" si="10"/>
        <v>0</v>
      </c>
      <c r="G180" s="229"/>
      <c r="H180" s="230"/>
      <c r="I180" s="231">
        <f t="shared" si="11"/>
        <v>0</v>
      </c>
      <c r="J180" s="229">
        <v>0</v>
      </c>
      <c r="K180" s="230"/>
      <c r="L180" s="231">
        <f t="shared" si="12"/>
        <v>0</v>
      </c>
      <c r="M180" s="338"/>
      <c r="N180" s="337"/>
      <c r="O180" s="231">
        <f t="shared" si="13"/>
        <v>0</v>
      </c>
      <c r="P180" s="185"/>
    </row>
    <row r="181" spans="1:16" ht="24" hidden="1" x14ac:dyDescent="0.25">
      <c r="A181" s="178">
        <v>3263</v>
      </c>
      <c r="B181" s="223" t="s">
        <v>415</v>
      </c>
      <c r="C181" s="224">
        <f t="shared" si="9"/>
        <v>0</v>
      </c>
      <c r="D181" s="229">
        <v>0</v>
      </c>
      <c r="E181" s="337"/>
      <c r="F181" s="544">
        <f t="shared" si="10"/>
        <v>0</v>
      </c>
      <c r="G181" s="229"/>
      <c r="H181" s="230"/>
      <c r="I181" s="231">
        <f t="shared" si="11"/>
        <v>0</v>
      </c>
      <c r="J181" s="229">
        <v>0</v>
      </c>
      <c r="K181" s="230"/>
      <c r="L181" s="231">
        <f t="shared" si="12"/>
        <v>0</v>
      </c>
      <c r="M181" s="338"/>
      <c r="N181" s="337"/>
      <c r="O181" s="231">
        <f t="shared" si="13"/>
        <v>0</v>
      </c>
      <c r="P181" s="185"/>
    </row>
    <row r="182" spans="1:16" ht="60" hidden="1" x14ac:dyDescent="0.25">
      <c r="A182" s="595">
        <v>3290</v>
      </c>
      <c r="B182" s="213" t="s">
        <v>416</v>
      </c>
      <c r="C182" s="224">
        <f t="shared" ref="C182:C258" si="25">F182+I182+L182+O182</f>
        <v>0</v>
      </c>
      <c r="D182" s="350">
        <f>SUM(D183:D186)</f>
        <v>0</v>
      </c>
      <c r="E182" s="351">
        <f>SUM(E183:E186)</f>
        <v>0</v>
      </c>
      <c r="F182" s="543">
        <f t="shared" si="10"/>
        <v>0</v>
      </c>
      <c r="G182" s="350">
        <f>SUM(G183:G186)</f>
        <v>0</v>
      </c>
      <c r="H182" s="352">
        <f t="shared" ref="H182" si="26">SUM(H183:H186)</f>
        <v>0</v>
      </c>
      <c r="I182" s="221">
        <f t="shared" si="11"/>
        <v>0</v>
      </c>
      <c r="J182" s="350">
        <f>SUM(J183:J186)</f>
        <v>0</v>
      </c>
      <c r="K182" s="352">
        <f t="shared" ref="K182" si="27">SUM(K183:K186)</f>
        <v>0</v>
      </c>
      <c r="L182" s="221">
        <f t="shared" si="12"/>
        <v>0</v>
      </c>
      <c r="M182" s="369">
        <f t="shared" ref="M182:N182" si="28">SUM(M183:M186)</f>
        <v>0</v>
      </c>
      <c r="N182" s="370">
        <f t="shared" si="28"/>
        <v>0</v>
      </c>
      <c r="O182" s="371">
        <f t="shared" si="13"/>
        <v>0</v>
      </c>
      <c r="P182" s="372"/>
    </row>
    <row r="183" spans="1:16" ht="48" hidden="1" x14ac:dyDescent="0.25">
      <c r="A183" s="178">
        <v>3291</v>
      </c>
      <c r="B183" s="223" t="s">
        <v>417</v>
      </c>
      <c r="C183" s="224">
        <f t="shared" si="25"/>
        <v>0</v>
      </c>
      <c r="D183" s="229">
        <v>0</v>
      </c>
      <c r="E183" s="337"/>
      <c r="F183" s="544">
        <f t="shared" ref="F183:F246" si="29">D183+E183</f>
        <v>0</v>
      </c>
      <c r="G183" s="229"/>
      <c r="H183" s="230"/>
      <c r="I183" s="231">
        <f t="shared" ref="I183:I246" si="30">G183+H183</f>
        <v>0</v>
      </c>
      <c r="J183" s="229">
        <v>0</v>
      </c>
      <c r="K183" s="230"/>
      <c r="L183" s="231">
        <f t="shared" ref="L183:L246" si="31">J183+K183</f>
        <v>0</v>
      </c>
      <c r="M183" s="338"/>
      <c r="N183" s="337"/>
      <c r="O183" s="231">
        <f t="shared" ref="O183:O246" si="32">M183+N183</f>
        <v>0</v>
      </c>
      <c r="P183" s="185"/>
    </row>
    <row r="184" spans="1:16" ht="60" hidden="1" x14ac:dyDescent="0.25">
      <c r="A184" s="178">
        <v>3292</v>
      </c>
      <c r="B184" s="223" t="s">
        <v>418</v>
      </c>
      <c r="C184" s="224">
        <f t="shared" si="25"/>
        <v>0</v>
      </c>
      <c r="D184" s="229">
        <v>0</v>
      </c>
      <c r="E184" s="337"/>
      <c r="F184" s="544">
        <f t="shared" si="29"/>
        <v>0</v>
      </c>
      <c r="G184" s="229"/>
      <c r="H184" s="230"/>
      <c r="I184" s="231">
        <f t="shared" si="30"/>
        <v>0</v>
      </c>
      <c r="J184" s="229">
        <v>0</v>
      </c>
      <c r="K184" s="230"/>
      <c r="L184" s="231">
        <f t="shared" si="31"/>
        <v>0</v>
      </c>
      <c r="M184" s="338"/>
      <c r="N184" s="337"/>
      <c r="O184" s="231">
        <f t="shared" si="32"/>
        <v>0</v>
      </c>
      <c r="P184" s="185"/>
    </row>
    <row r="185" spans="1:16" ht="48" hidden="1" x14ac:dyDescent="0.25">
      <c r="A185" s="178">
        <v>3293</v>
      </c>
      <c r="B185" s="223" t="s">
        <v>224</v>
      </c>
      <c r="C185" s="224">
        <f t="shared" si="25"/>
        <v>0</v>
      </c>
      <c r="D185" s="229">
        <v>0</v>
      </c>
      <c r="E185" s="337"/>
      <c r="F185" s="544">
        <f t="shared" si="29"/>
        <v>0</v>
      </c>
      <c r="G185" s="229"/>
      <c r="H185" s="230"/>
      <c r="I185" s="231">
        <f t="shared" si="30"/>
        <v>0</v>
      </c>
      <c r="J185" s="229">
        <v>0</v>
      </c>
      <c r="K185" s="230"/>
      <c r="L185" s="231">
        <f t="shared" si="31"/>
        <v>0</v>
      </c>
      <c r="M185" s="338"/>
      <c r="N185" s="337"/>
      <c r="O185" s="231">
        <f t="shared" si="32"/>
        <v>0</v>
      </c>
      <c r="P185" s="185"/>
    </row>
    <row r="186" spans="1:16" ht="36" hidden="1" x14ac:dyDescent="0.25">
      <c r="A186" s="373">
        <v>3294</v>
      </c>
      <c r="B186" s="223" t="s">
        <v>419</v>
      </c>
      <c r="C186" s="374">
        <f t="shared" si="25"/>
        <v>0</v>
      </c>
      <c r="D186" s="375">
        <v>0</v>
      </c>
      <c r="E186" s="376"/>
      <c r="F186" s="547">
        <f t="shared" si="29"/>
        <v>0</v>
      </c>
      <c r="G186" s="375"/>
      <c r="H186" s="377"/>
      <c r="I186" s="371">
        <f t="shared" si="30"/>
        <v>0</v>
      </c>
      <c r="J186" s="375">
        <v>0</v>
      </c>
      <c r="K186" s="377"/>
      <c r="L186" s="371">
        <f t="shared" si="31"/>
        <v>0</v>
      </c>
      <c r="M186" s="378"/>
      <c r="N186" s="376"/>
      <c r="O186" s="371">
        <f t="shared" si="32"/>
        <v>0</v>
      </c>
      <c r="P186" s="372"/>
    </row>
    <row r="187" spans="1:16" ht="36" hidden="1" x14ac:dyDescent="0.25">
      <c r="A187" s="249">
        <v>3300</v>
      </c>
      <c r="B187" s="368" t="s">
        <v>420</v>
      </c>
      <c r="C187" s="379">
        <f t="shared" si="25"/>
        <v>0</v>
      </c>
      <c r="D187" s="380">
        <f>SUM(D188:D189)</f>
        <v>0</v>
      </c>
      <c r="E187" s="326">
        <f>SUM(E188:E189)</f>
        <v>0</v>
      </c>
      <c r="F187" s="549">
        <f t="shared" si="29"/>
        <v>0</v>
      </c>
      <c r="G187" s="380">
        <f>SUM(G188:G189)</f>
        <v>0</v>
      </c>
      <c r="H187" s="381">
        <f t="shared" ref="H187" si="33">SUM(H188:H189)</f>
        <v>0</v>
      </c>
      <c r="I187" s="327">
        <f t="shared" si="30"/>
        <v>0</v>
      </c>
      <c r="J187" s="380">
        <f>SUM(J188:J189)</f>
        <v>0</v>
      </c>
      <c r="K187" s="381">
        <f t="shared" ref="K187" si="34">SUM(K188:K189)</f>
        <v>0</v>
      </c>
      <c r="L187" s="327">
        <f t="shared" si="31"/>
        <v>0</v>
      </c>
      <c r="M187" s="325">
        <f t="shared" ref="M187:N187" si="35">SUM(M188:M189)</f>
        <v>0</v>
      </c>
      <c r="N187" s="326">
        <f t="shared" si="35"/>
        <v>0</v>
      </c>
      <c r="O187" s="327">
        <f t="shared" si="32"/>
        <v>0</v>
      </c>
      <c r="P187" s="328"/>
    </row>
    <row r="188" spans="1:16" ht="36" hidden="1" x14ac:dyDescent="0.25">
      <c r="A188" s="264">
        <v>3310</v>
      </c>
      <c r="B188" s="265" t="s">
        <v>421</v>
      </c>
      <c r="C188" s="276">
        <f t="shared" si="25"/>
        <v>0</v>
      </c>
      <c r="D188" s="344">
        <v>0</v>
      </c>
      <c r="E188" s="345"/>
      <c r="F188" s="542">
        <f t="shared" si="29"/>
        <v>0</v>
      </c>
      <c r="G188" s="344"/>
      <c r="H188" s="346"/>
      <c r="I188" s="332">
        <f t="shared" si="30"/>
        <v>0</v>
      </c>
      <c r="J188" s="344">
        <v>0</v>
      </c>
      <c r="K188" s="346"/>
      <c r="L188" s="332">
        <f t="shared" si="31"/>
        <v>0</v>
      </c>
      <c r="M188" s="347"/>
      <c r="N188" s="345"/>
      <c r="O188" s="332">
        <f t="shared" si="32"/>
        <v>0</v>
      </c>
      <c r="P188" s="274"/>
    </row>
    <row r="189" spans="1:16" ht="36" hidden="1" x14ac:dyDescent="0.25">
      <c r="A189" s="169">
        <v>3320</v>
      </c>
      <c r="B189" s="213" t="s">
        <v>422</v>
      </c>
      <c r="C189" s="214">
        <f t="shared" si="25"/>
        <v>0</v>
      </c>
      <c r="D189" s="219">
        <v>0</v>
      </c>
      <c r="E189" s="335"/>
      <c r="F189" s="543">
        <f t="shared" si="29"/>
        <v>0</v>
      </c>
      <c r="G189" s="219"/>
      <c r="H189" s="220"/>
      <c r="I189" s="221">
        <f t="shared" si="30"/>
        <v>0</v>
      </c>
      <c r="J189" s="219">
        <v>0</v>
      </c>
      <c r="K189" s="220"/>
      <c r="L189" s="221">
        <f t="shared" si="31"/>
        <v>0</v>
      </c>
      <c r="M189" s="336"/>
      <c r="N189" s="335"/>
      <c r="O189" s="221">
        <f t="shared" si="32"/>
        <v>0</v>
      </c>
      <c r="P189" s="176"/>
    </row>
    <row r="190" spans="1:16" hidden="1" x14ac:dyDescent="0.25">
      <c r="A190" s="382">
        <v>4000</v>
      </c>
      <c r="B190" s="315" t="s">
        <v>423</v>
      </c>
      <c r="C190" s="316">
        <f t="shared" si="25"/>
        <v>0</v>
      </c>
      <c r="D190" s="317">
        <f>SUM(D191,D194)</f>
        <v>0</v>
      </c>
      <c r="E190" s="318">
        <f>SUM(E191,E194)</f>
        <v>0</v>
      </c>
      <c r="F190" s="540">
        <f t="shared" si="29"/>
        <v>0</v>
      </c>
      <c r="G190" s="317">
        <f>SUM(G191,G194)</f>
        <v>0</v>
      </c>
      <c r="H190" s="320">
        <f>SUM(H191,H194)</f>
        <v>0</v>
      </c>
      <c r="I190" s="319">
        <f t="shared" si="30"/>
        <v>0</v>
      </c>
      <c r="J190" s="317">
        <f>SUM(J191,J194)</f>
        <v>0</v>
      </c>
      <c r="K190" s="320">
        <f>SUM(K191,K194)</f>
        <v>0</v>
      </c>
      <c r="L190" s="319">
        <f t="shared" si="31"/>
        <v>0</v>
      </c>
      <c r="M190" s="321">
        <f>SUM(M191,M194)</f>
        <v>0</v>
      </c>
      <c r="N190" s="318">
        <f>SUM(N191,N194)</f>
        <v>0</v>
      </c>
      <c r="O190" s="319">
        <f t="shared" si="32"/>
        <v>0</v>
      </c>
      <c r="P190" s="322"/>
    </row>
    <row r="191" spans="1:16" hidden="1" x14ac:dyDescent="0.25">
      <c r="A191" s="383">
        <v>4200</v>
      </c>
      <c r="B191" s="323" t="s">
        <v>424</v>
      </c>
      <c r="C191" s="199">
        <f t="shared" si="25"/>
        <v>0</v>
      </c>
      <c r="D191" s="209">
        <f>SUM(D192,D193)</f>
        <v>0</v>
      </c>
      <c r="E191" s="324">
        <f>SUM(E192,E193)</f>
        <v>0</v>
      </c>
      <c r="F191" s="541">
        <f t="shared" si="29"/>
        <v>0</v>
      </c>
      <c r="G191" s="209">
        <f>SUM(G192,G193)</f>
        <v>0</v>
      </c>
      <c r="H191" s="210">
        <f>SUM(H192,H193)</f>
        <v>0</v>
      </c>
      <c r="I191" s="211">
        <f t="shared" si="30"/>
        <v>0</v>
      </c>
      <c r="J191" s="209">
        <f>SUM(J192,J193)</f>
        <v>0</v>
      </c>
      <c r="K191" s="210">
        <f>SUM(K192,K193)</f>
        <v>0</v>
      </c>
      <c r="L191" s="211">
        <f t="shared" si="31"/>
        <v>0</v>
      </c>
      <c r="M191" s="348">
        <f>SUM(M192,M193)</f>
        <v>0</v>
      </c>
      <c r="N191" s="324">
        <f>SUM(N192,N193)</f>
        <v>0</v>
      </c>
      <c r="O191" s="211">
        <f t="shared" si="32"/>
        <v>0</v>
      </c>
      <c r="P191" s="208"/>
    </row>
    <row r="192" spans="1:16" ht="24" hidden="1" x14ac:dyDescent="0.25">
      <c r="A192" s="595">
        <v>4240</v>
      </c>
      <c r="B192" s="213" t="s">
        <v>425</v>
      </c>
      <c r="C192" s="214">
        <f t="shared" si="25"/>
        <v>0</v>
      </c>
      <c r="D192" s="219">
        <v>0</v>
      </c>
      <c r="E192" s="335"/>
      <c r="F192" s="543">
        <f t="shared" si="29"/>
        <v>0</v>
      </c>
      <c r="G192" s="219"/>
      <c r="H192" s="220"/>
      <c r="I192" s="221">
        <f t="shared" si="30"/>
        <v>0</v>
      </c>
      <c r="J192" s="219">
        <v>0</v>
      </c>
      <c r="K192" s="220"/>
      <c r="L192" s="221">
        <f t="shared" si="31"/>
        <v>0</v>
      </c>
      <c r="M192" s="336"/>
      <c r="N192" s="335"/>
      <c r="O192" s="221">
        <f t="shared" si="32"/>
        <v>0</v>
      </c>
      <c r="P192" s="176"/>
    </row>
    <row r="193" spans="1:16" hidden="1" x14ac:dyDescent="0.25">
      <c r="A193" s="339">
        <v>4250</v>
      </c>
      <c r="B193" s="223" t="s">
        <v>426</v>
      </c>
      <c r="C193" s="224">
        <f t="shared" si="25"/>
        <v>0</v>
      </c>
      <c r="D193" s="229">
        <v>0</v>
      </c>
      <c r="E193" s="337"/>
      <c r="F193" s="544">
        <f t="shared" si="29"/>
        <v>0</v>
      </c>
      <c r="G193" s="229"/>
      <c r="H193" s="230"/>
      <c r="I193" s="231">
        <f t="shared" si="30"/>
        <v>0</v>
      </c>
      <c r="J193" s="229">
        <v>0</v>
      </c>
      <c r="K193" s="230"/>
      <c r="L193" s="231">
        <f t="shared" si="31"/>
        <v>0</v>
      </c>
      <c r="M193" s="338"/>
      <c r="N193" s="337"/>
      <c r="O193" s="231">
        <f t="shared" si="32"/>
        <v>0</v>
      </c>
      <c r="P193" s="185"/>
    </row>
    <row r="194" spans="1:16" hidden="1" x14ac:dyDescent="0.25">
      <c r="A194" s="198">
        <v>4300</v>
      </c>
      <c r="B194" s="323" t="s">
        <v>427</v>
      </c>
      <c r="C194" s="199">
        <f t="shared" si="25"/>
        <v>0</v>
      </c>
      <c r="D194" s="209">
        <f>SUM(D195)</f>
        <v>0</v>
      </c>
      <c r="E194" s="324">
        <f>SUM(E195)</f>
        <v>0</v>
      </c>
      <c r="F194" s="541">
        <f t="shared" si="29"/>
        <v>0</v>
      </c>
      <c r="G194" s="209">
        <f>SUM(G195)</f>
        <v>0</v>
      </c>
      <c r="H194" s="210">
        <f>SUM(H195)</f>
        <v>0</v>
      </c>
      <c r="I194" s="211">
        <f t="shared" si="30"/>
        <v>0</v>
      </c>
      <c r="J194" s="209">
        <f>SUM(J195)</f>
        <v>0</v>
      </c>
      <c r="K194" s="210">
        <f>SUM(K195)</f>
        <v>0</v>
      </c>
      <c r="L194" s="211">
        <f t="shared" si="31"/>
        <v>0</v>
      </c>
      <c r="M194" s="348">
        <f>SUM(M195)</f>
        <v>0</v>
      </c>
      <c r="N194" s="324">
        <f>SUM(N195)</f>
        <v>0</v>
      </c>
      <c r="O194" s="211">
        <f t="shared" si="32"/>
        <v>0</v>
      </c>
      <c r="P194" s="208"/>
    </row>
    <row r="195" spans="1:16" hidden="1" x14ac:dyDescent="0.25">
      <c r="A195" s="595">
        <v>4310</v>
      </c>
      <c r="B195" s="213" t="s">
        <v>428</v>
      </c>
      <c r="C195" s="214">
        <f t="shared" si="25"/>
        <v>0</v>
      </c>
      <c r="D195" s="350">
        <f>SUM(D196:D196)</f>
        <v>0</v>
      </c>
      <c r="E195" s="351">
        <f>SUM(E196:E196)</f>
        <v>0</v>
      </c>
      <c r="F195" s="543">
        <f t="shared" si="29"/>
        <v>0</v>
      </c>
      <c r="G195" s="350">
        <f>SUM(G196:G196)</f>
        <v>0</v>
      </c>
      <c r="H195" s="352">
        <f>SUM(H196:H196)</f>
        <v>0</v>
      </c>
      <c r="I195" s="221">
        <f t="shared" si="30"/>
        <v>0</v>
      </c>
      <c r="J195" s="350">
        <f>SUM(J196:J196)</f>
        <v>0</v>
      </c>
      <c r="K195" s="352">
        <f>SUM(K196:K196)</f>
        <v>0</v>
      </c>
      <c r="L195" s="221">
        <f t="shared" si="31"/>
        <v>0</v>
      </c>
      <c r="M195" s="353">
        <f>SUM(M196:M196)</f>
        <v>0</v>
      </c>
      <c r="N195" s="351">
        <f>SUM(N196:N196)</f>
        <v>0</v>
      </c>
      <c r="O195" s="221">
        <f t="shared" si="32"/>
        <v>0</v>
      </c>
      <c r="P195" s="176"/>
    </row>
    <row r="196" spans="1:16" ht="36" hidden="1" x14ac:dyDescent="0.25">
      <c r="A196" s="178">
        <v>4311</v>
      </c>
      <c r="B196" s="223" t="s">
        <v>429</v>
      </c>
      <c r="C196" s="224">
        <f t="shared" si="25"/>
        <v>0</v>
      </c>
      <c r="D196" s="229">
        <v>0</v>
      </c>
      <c r="E196" s="337"/>
      <c r="F196" s="544">
        <f t="shared" si="29"/>
        <v>0</v>
      </c>
      <c r="G196" s="229"/>
      <c r="H196" s="230"/>
      <c r="I196" s="231">
        <f t="shared" si="30"/>
        <v>0</v>
      </c>
      <c r="J196" s="229">
        <v>0</v>
      </c>
      <c r="K196" s="230"/>
      <c r="L196" s="231">
        <f t="shared" si="31"/>
        <v>0</v>
      </c>
      <c r="M196" s="338"/>
      <c r="N196" s="337"/>
      <c r="O196" s="231">
        <f t="shared" si="32"/>
        <v>0</v>
      </c>
      <c r="P196" s="185"/>
    </row>
    <row r="197" spans="1:16" s="148" customFormat="1" x14ac:dyDescent="0.25">
      <c r="A197" s="384"/>
      <c r="B197" s="140" t="s">
        <v>430</v>
      </c>
      <c r="C197" s="309">
        <f t="shared" si="25"/>
        <v>1912839</v>
      </c>
      <c r="D197" s="310">
        <f>SUM(D198,D233,D271)</f>
        <v>1912839</v>
      </c>
      <c r="E197" s="503">
        <f>SUM(E198,E233,E271)</f>
        <v>0</v>
      </c>
      <c r="F197" s="464">
        <f t="shared" si="29"/>
        <v>1912839</v>
      </c>
      <c r="G197" s="310">
        <f>SUM(G198,G233,G271)</f>
        <v>0</v>
      </c>
      <c r="H197" s="313">
        <f>SUM(H198,H233,H271)</f>
        <v>0</v>
      </c>
      <c r="I197" s="312">
        <f t="shared" si="30"/>
        <v>0</v>
      </c>
      <c r="J197" s="310">
        <f>SUM(J198,J233,J271)</f>
        <v>0</v>
      </c>
      <c r="K197" s="313">
        <f>SUM(K198,K233,K271)</f>
        <v>0</v>
      </c>
      <c r="L197" s="312">
        <f t="shared" si="31"/>
        <v>0</v>
      </c>
      <c r="M197" s="385">
        <f>SUM(M198,M233,M271)</f>
        <v>0</v>
      </c>
      <c r="N197" s="386">
        <f>SUM(N198,N233,N271)</f>
        <v>0</v>
      </c>
      <c r="O197" s="387">
        <f t="shared" si="32"/>
        <v>0</v>
      </c>
      <c r="P197" s="388"/>
    </row>
    <row r="198" spans="1:16" x14ac:dyDescent="0.25">
      <c r="A198" s="315">
        <v>5000</v>
      </c>
      <c r="B198" s="315" t="s">
        <v>431</v>
      </c>
      <c r="C198" s="316">
        <f>F198+I198+L198+O198</f>
        <v>1912839</v>
      </c>
      <c r="D198" s="317">
        <f>D199+D207</f>
        <v>1912839</v>
      </c>
      <c r="E198" s="504">
        <f>E199+E207</f>
        <v>0</v>
      </c>
      <c r="F198" s="465">
        <f t="shared" si="29"/>
        <v>1912839</v>
      </c>
      <c r="G198" s="317">
        <f>G199+G207</f>
        <v>0</v>
      </c>
      <c r="H198" s="320">
        <f>H199+H207</f>
        <v>0</v>
      </c>
      <c r="I198" s="319">
        <f t="shared" si="30"/>
        <v>0</v>
      </c>
      <c r="J198" s="317">
        <f>J199+J207</f>
        <v>0</v>
      </c>
      <c r="K198" s="320">
        <f>K199+K207</f>
        <v>0</v>
      </c>
      <c r="L198" s="319">
        <f t="shared" si="31"/>
        <v>0</v>
      </c>
      <c r="M198" s="321">
        <f>M199+M207</f>
        <v>0</v>
      </c>
      <c r="N198" s="318">
        <f>N199+N207</f>
        <v>0</v>
      </c>
      <c r="O198" s="319">
        <f t="shared" si="32"/>
        <v>0</v>
      </c>
      <c r="P198" s="322"/>
    </row>
    <row r="199" spans="1:16" hidden="1" x14ac:dyDescent="0.25">
      <c r="A199" s="198">
        <v>5100</v>
      </c>
      <c r="B199" s="323" t="s">
        <v>432</v>
      </c>
      <c r="C199" s="199">
        <f t="shared" si="25"/>
        <v>0</v>
      </c>
      <c r="D199" s="209">
        <f>D200+D201+D204+D205+D206</f>
        <v>0</v>
      </c>
      <c r="E199" s="324">
        <f>E200+E201+E204+E205+E206</f>
        <v>0</v>
      </c>
      <c r="F199" s="541">
        <f t="shared" si="29"/>
        <v>0</v>
      </c>
      <c r="G199" s="209">
        <f>G200+G201+G204+G205+G206</f>
        <v>0</v>
      </c>
      <c r="H199" s="210">
        <f>H200+H201+H204+H205+H206</f>
        <v>0</v>
      </c>
      <c r="I199" s="211">
        <f t="shared" si="30"/>
        <v>0</v>
      </c>
      <c r="J199" s="209">
        <f>J200+J201+J204+J205+J206</f>
        <v>0</v>
      </c>
      <c r="K199" s="210">
        <f>K200+K201+K204+K205+K206</f>
        <v>0</v>
      </c>
      <c r="L199" s="211">
        <f t="shared" si="31"/>
        <v>0</v>
      </c>
      <c r="M199" s="348">
        <f>M200+M201+M204+M205+M206</f>
        <v>0</v>
      </c>
      <c r="N199" s="324">
        <f>N200+N201+N204+N205+N206</f>
        <v>0</v>
      </c>
      <c r="O199" s="211">
        <f t="shared" si="32"/>
        <v>0</v>
      </c>
      <c r="P199" s="208"/>
    </row>
    <row r="200" spans="1:16" hidden="1" x14ac:dyDescent="0.25">
      <c r="A200" s="595">
        <v>5110</v>
      </c>
      <c r="B200" s="213" t="s">
        <v>433</v>
      </c>
      <c r="C200" s="214">
        <f t="shared" si="25"/>
        <v>0</v>
      </c>
      <c r="D200" s="219">
        <v>0</v>
      </c>
      <c r="E200" s="335"/>
      <c r="F200" s="543">
        <f t="shared" si="29"/>
        <v>0</v>
      </c>
      <c r="G200" s="219"/>
      <c r="H200" s="220"/>
      <c r="I200" s="221">
        <f t="shared" si="30"/>
        <v>0</v>
      </c>
      <c r="J200" s="219">
        <v>0</v>
      </c>
      <c r="K200" s="220"/>
      <c r="L200" s="221">
        <f t="shared" si="31"/>
        <v>0</v>
      </c>
      <c r="M200" s="336"/>
      <c r="N200" s="335"/>
      <c r="O200" s="221">
        <f t="shared" si="32"/>
        <v>0</v>
      </c>
      <c r="P200" s="176"/>
    </row>
    <row r="201" spans="1:16" ht="24" hidden="1" x14ac:dyDescent="0.25">
      <c r="A201" s="339">
        <v>5120</v>
      </c>
      <c r="B201" s="223" t="s">
        <v>434</v>
      </c>
      <c r="C201" s="224">
        <f t="shared" si="25"/>
        <v>0</v>
      </c>
      <c r="D201" s="340">
        <f>D202+D203</f>
        <v>0</v>
      </c>
      <c r="E201" s="341">
        <f>E202+E203</f>
        <v>0</v>
      </c>
      <c r="F201" s="544">
        <f t="shared" si="29"/>
        <v>0</v>
      </c>
      <c r="G201" s="340">
        <f>G202+G203</f>
        <v>0</v>
      </c>
      <c r="H201" s="342">
        <f>H202+H203</f>
        <v>0</v>
      </c>
      <c r="I201" s="231">
        <f t="shared" si="30"/>
        <v>0</v>
      </c>
      <c r="J201" s="340">
        <f>J202+J203</f>
        <v>0</v>
      </c>
      <c r="K201" s="342">
        <f>K202+K203</f>
        <v>0</v>
      </c>
      <c r="L201" s="231">
        <f t="shared" si="31"/>
        <v>0</v>
      </c>
      <c r="M201" s="343">
        <f>M202+M203</f>
        <v>0</v>
      </c>
      <c r="N201" s="341">
        <f>N202+N203</f>
        <v>0</v>
      </c>
      <c r="O201" s="231">
        <f t="shared" si="32"/>
        <v>0</v>
      </c>
      <c r="P201" s="185"/>
    </row>
    <row r="202" spans="1:16" hidden="1" x14ac:dyDescent="0.25">
      <c r="A202" s="178">
        <v>5121</v>
      </c>
      <c r="B202" s="223" t="s">
        <v>435</v>
      </c>
      <c r="C202" s="224">
        <f t="shared" si="25"/>
        <v>0</v>
      </c>
      <c r="D202" s="229">
        <v>0</v>
      </c>
      <c r="E202" s="337"/>
      <c r="F202" s="544">
        <f t="shared" si="29"/>
        <v>0</v>
      </c>
      <c r="G202" s="229"/>
      <c r="H202" s="230"/>
      <c r="I202" s="231">
        <f t="shared" si="30"/>
        <v>0</v>
      </c>
      <c r="J202" s="229">
        <v>0</v>
      </c>
      <c r="K202" s="230"/>
      <c r="L202" s="231">
        <f t="shared" si="31"/>
        <v>0</v>
      </c>
      <c r="M202" s="338"/>
      <c r="N202" s="337"/>
      <c r="O202" s="231">
        <f t="shared" si="32"/>
        <v>0</v>
      </c>
      <c r="P202" s="185"/>
    </row>
    <row r="203" spans="1:16" ht="24" hidden="1" x14ac:dyDescent="0.25">
      <c r="A203" s="178">
        <v>5129</v>
      </c>
      <c r="B203" s="223" t="s">
        <v>436</v>
      </c>
      <c r="C203" s="224">
        <f t="shared" si="25"/>
        <v>0</v>
      </c>
      <c r="D203" s="229">
        <v>0</v>
      </c>
      <c r="E203" s="337"/>
      <c r="F203" s="544">
        <f t="shared" si="29"/>
        <v>0</v>
      </c>
      <c r="G203" s="229"/>
      <c r="H203" s="230"/>
      <c r="I203" s="231">
        <f t="shared" si="30"/>
        <v>0</v>
      </c>
      <c r="J203" s="229">
        <v>0</v>
      </c>
      <c r="K203" s="230"/>
      <c r="L203" s="231">
        <f t="shared" si="31"/>
        <v>0</v>
      </c>
      <c r="M203" s="338"/>
      <c r="N203" s="337"/>
      <c r="O203" s="231">
        <f t="shared" si="32"/>
        <v>0</v>
      </c>
      <c r="P203" s="185"/>
    </row>
    <row r="204" spans="1:16" hidden="1" x14ac:dyDescent="0.25">
      <c r="A204" s="339">
        <v>5130</v>
      </c>
      <c r="B204" s="223" t="s">
        <v>437</v>
      </c>
      <c r="C204" s="224">
        <f t="shared" si="25"/>
        <v>0</v>
      </c>
      <c r="D204" s="229">
        <v>0</v>
      </c>
      <c r="E204" s="337"/>
      <c r="F204" s="544">
        <f t="shared" si="29"/>
        <v>0</v>
      </c>
      <c r="G204" s="229"/>
      <c r="H204" s="230"/>
      <c r="I204" s="231">
        <f t="shared" si="30"/>
        <v>0</v>
      </c>
      <c r="J204" s="229">
        <v>0</v>
      </c>
      <c r="K204" s="230"/>
      <c r="L204" s="231">
        <f t="shared" si="31"/>
        <v>0</v>
      </c>
      <c r="M204" s="338"/>
      <c r="N204" s="337"/>
      <c r="O204" s="231">
        <f t="shared" si="32"/>
        <v>0</v>
      </c>
      <c r="P204" s="185"/>
    </row>
    <row r="205" spans="1:16" hidden="1" x14ac:dyDescent="0.25">
      <c r="A205" s="339">
        <v>5140</v>
      </c>
      <c r="B205" s="223" t="s">
        <v>438</v>
      </c>
      <c r="C205" s="224">
        <f t="shared" si="25"/>
        <v>0</v>
      </c>
      <c r="D205" s="229">
        <v>0</v>
      </c>
      <c r="E205" s="337"/>
      <c r="F205" s="544">
        <f t="shared" si="29"/>
        <v>0</v>
      </c>
      <c r="G205" s="229"/>
      <c r="H205" s="230"/>
      <c r="I205" s="231">
        <f t="shared" si="30"/>
        <v>0</v>
      </c>
      <c r="J205" s="229">
        <v>0</v>
      </c>
      <c r="K205" s="230"/>
      <c r="L205" s="231">
        <f t="shared" si="31"/>
        <v>0</v>
      </c>
      <c r="M205" s="338"/>
      <c r="N205" s="337"/>
      <c r="O205" s="231">
        <f t="shared" si="32"/>
        <v>0</v>
      </c>
      <c r="P205" s="185"/>
    </row>
    <row r="206" spans="1:16" ht="24" hidden="1" x14ac:dyDescent="0.25">
      <c r="A206" s="339">
        <v>5170</v>
      </c>
      <c r="B206" s="223" t="s">
        <v>439</v>
      </c>
      <c r="C206" s="224">
        <f t="shared" si="25"/>
        <v>0</v>
      </c>
      <c r="D206" s="229">
        <v>0</v>
      </c>
      <c r="E206" s="337"/>
      <c r="F206" s="544">
        <f t="shared" si="29"/>
        <v>0</v>
      </c>
      <c r="G206" s="229"/>
      <c r="H206" s="230"/>
      <c r="I206" s="231">
        <f t="shared" si="30"/>
        <v>0</v>
      </c>
      <c r="J206" s="229">
        <v>0</v>
      </c>
      <c r="K206" s="230"/>
      <c r="L206" s="231">
        <f t="shared" si="31"/>
        <v>0</v>
      </c>
      <c r="M206" s="338"/>
      <c r="N206" s="337"/>
      <c r="O206" s="231">
        <f t="shared" si="32"/>
        <v>0</v>
      </c>
      <c r="P206" s="185"/>
    </row>
    <row r="207" spans="1:16" x14ac:dyDescent="0.25">
      <c r="A207" s="198">
        <v>5200</v>
      </c>
      <c r="B207" s="323" t="s">
        <v>440</v>
      </c>
      <c r="C207" s="199">
        <f t="shared" si="25"/>
        <v>1912839</v>
      </c>
      <c r="D207" s="209">
        <f>D208+D218+D219+D228+D229+D230+D232</f>
        <v>1912839</v>
      </c>
      <c r="E207" s="505">
        <f>E208+E218+E219+E228+E229+E230+E232</f>
        <v>0</v>
      </c>
      <c r="F207" s="459">
        <f t="shared" si="29"/>
        <v>1912839</v>
      </c>
      <c r="G207" s="209">
        <f>G208+G218+G219+G228+G229+G230+G232</f>
        <v>0</v>
      </c>
      <c r="H207" s="210">
        <f>H208+H218+H219+H228+H229+H230+H232</f>
        <v>0</v>
      </c>
      <c r="I207" s="211">
        <f t="shared" si="30"/>
        <v>0</v>
      </c>
      <c r="J207" s="209">
        <f>J208+J218+J219+J228+J229+J230+J232</f>
        <v>0</v>
      </c>
      <c r="K207" s="210">
        <f>K208+K218+K219+K228+K229+K230+K232</f>
        <v>0</v>
      </c>
      <c r="L207" s="211">
        <f t="shared" si="31"/>
        <v>0</v>
      </c>
      <c r="M207" s="348">
        <f>M208+M218+M219+M228+M229+M230+M232</f>
        <v>0</v>
      </c>
      <c r="N207" s="324">
        <f>N208+N218+N219+N228+N229+N230+N232</f>
        <v>0</v>
      </c>
      <c r="O207" s="211">
        <f t="shared" si="32"/>
        <v>0</v>
      </c>
      <c r="P207" s="208"/>
    </row>
    <row r="208" spans="1:16" hidden="1" x14ac:dyDescent="0.25">
      <c r="A208" s="329">
        <v>5210</v>
      </c>
      <c r="B208" s="265" t="s">
        <v>441</v>
      </c>
      <c r="C208" s="276">
        <f t="shared" si="25"/>
        <v>0</v>
      </c>
      <c r="D208" s="330">
        <f>SUM(D209:D217)</f>
        <v>0</v>
      </c>
      <c r="E208" s="331">
        <f>SUM(E209:E217)</f>
        <v>0</v>
      </c>
      <c r="F208" s="542">
        <f t="shared" si="29"/>
        <v>0</v>
      </c>
      <c r="G208" s="330">
        <f>SUM(G209:G217)</f>
        <v>0</v>
      </c>
      <c r="H208" s="333">
        <f>SUM(H209:H217)</f>
        <v>0</v>
      </c>
      <c r="I208" s="332">
        <f t="shared" si="30"/>
        <v>0</v>
      </c>
      <c r="J208" s="330">
        <f>SUM(J209:J217)</f>
        <v>0</v>
      </c>
      <c r="K208" s="333">
        <f>SUM(K209:K217)</f>
        <v>0</v>
      </c>
      <c r="L208" s="332">
        <f t="shared" si="31"/>
        <v>0</v>
      </c>
      <c r="M208" s="334">
        <f>SUM(M209:M217)</f>
        <v>0</v>
      </c>
      <c r="N208" s="331">
        <f>SUM(N209:N217)</f>
        <v>0</v>
      </c>
      <c r="O208" s="332">
        <f t="shared" si="32"/>
        <v>0</v>
      </c>
      <c r="P208" s="274"/>
    </row>
    <row r="209" spans="1:16" hidden="1" x14ac:dyDescent="0.25">
      <c r="A209" s="169">
        <v>5211</v>
      </c>
      <c r="B209" s="213" t="s">
        <v>442</v>
      </c>
      <c r="C209" s="359">
        <f t="shared" si="25"/>
        <v>0</v>
      </c>
      <c r="D209" s="219">
        <v>0</v>
      </c>
      <c r="E209" s="335"/>
      <c r="F209" s="543">
        <f t="shared" si="29"/>
        <v>0</v>
      </c>
      <c r="G209" s="219"/>
      <c r="H209" s="220"/>
      <c r="I209" s="221">
        <f t="shared" si="30"/>
        <v>0</v>
      </c>
      <c r="J209" s="219">
        <v>0</v>
      </c>
      <c r="K209" s="220"/>
      <c r="L209" s="221">
        <f t="shared" si="31"/>
        <v>0</v>
      </c>
      <c r="M209" s="336"/>
      <c r="N209" s="335"/>
      <c r="O209" s="221">
        <f t="shared" si="32"/>
        <v>0</v>
      </c>
      <c r="P209" s="176"/>
    </row>
    <row r="210" spans="1:16" hidden="1" x14ac:dyDescent="0.25">
      <c r="A210" s="178">
        <v>5212</v>
      </c>
      <c r="B210" s="223" t="s">
        <v>443</v>
      </c>
      <c r="C210" s="359">
        <f t="shared" si="25"/>
        <v>0</v>
      </c>
      <c r="D210" s="229">
        <v>0</v>
      </c>
      <c r="E210" s="337"/>
      <c r="F210" s="544">
        <f t="shared" si="29"/>
        <v>0</v>
      </c>
      <c r="G210" s="229"/>
      <c r="H210" s="230"/>
      <c r="I210" s="231">
        <f t="shared" si="30"/>
        <v>0</v>
      </c>
      <c r="J210" s="229">
        <v>0</v>
      </c>
      <c r="K210" s="230"/>
      <c r="L210" s="231">
        <f t="shared" si="31"/>
        <v>0</v>
      </c>
      <c r="M210" s="338"/>
      <c r="N210" s="337"/>
      <c r="O210" s="231">
        <f t="shared" si="32"/>
        <v>0</v>
      </c>
      <c r="P210" s="185"/>
    </row>
    <row r="211" spans="1:16" hidden="1" x14ac:dyDescent="0.25">
      <c r="A211" s="178">
        <v>5213</v>
      </c>
      <c r="B211" s="223" t="s">
        <v>444</v>
      </c>
      <c r="C211" s="359">
        <f t="shared" si="25"/>
        <v>0</v>
      </c>
      <c r="D211" s="229">
        <v>0</v>
      </c>
      <c r="E211" s="337"/>
      <c r="F211" s="544">
        <f t="shared" si="29"/>
        <v>0</v>
      </c>
      <c r="G211" s="229"/>
      <c r="H211" s="230"/>
      <c r="I211" s="231">
        <f t="shared" si="30"/>
        <v>0</v>
      </c>
      <c r="J211" s="229">
        <v>0</v>
      </c>
      <c r="K211" s="230"/>
      <c r="L211" s="231">
        <f t="shared" si="31"/>
        <v>0</v>
      </c>
      <c r="M211" s="338"/>
      <c r="N211" s="337"/>
      <c r="O211" s="231">
        <f t="shared" si="32"/>
        <v>0</v>
      </c>
      <c r="P211" s="185"/>
    </row>
    <row r="212" spans="1:16" hidden="1" x14ac:dyDescent="0.25">
      <c r="A212" s="178">
        <v>5214</v>
      </c>
      <c r="B212" s="223" t="s">
        <v>445</v>
      </c>
      <c r="C212" s="359">
        <f t="shared" si="25"/>
        <v>0</v>
      </c>
      <c r="D212" s="229">
        <v>0</v>
      </c>
      <c r="E212" s="337"/>
      <c r="F212" s="544">
        <f t="shared" si="29"/>
        <v>0</v>
      </c>
      <c r="G212" s="229"/>
      <c r="H212" s="230"/>
      <c r="I212" s="231">
        <f t="shared" si="30"/>
        <v>0</v>
      </c>
      <c r="J212" s="229">
        <v>0</v>
      </c>
      <c r="K212" s="230"/>
      <c r="L212" s="231">
        <f t="shared" si="31"/>
        <v>0</v>
      </c>
      <c r="M212" s="338"/>
      <c r="N212" s="337"/>
      <c r="O212" s="231">
        <f t="shared" si="32"/>
        <v>0</v>
      </c>
      <c r="P212" s="185"/>
    </row>
    <row r="213" spans="1:16" hidden="1" x14ac:dyDescent="0.25">
      <c r="A213" s="178">
        <v>5215</v>
      </c>
      <c r="B213" s="223" t="s">
        <v>446</v>
      </c>
      <c r="C213" s="359">
        <f t="shared" si="25"/>
        <v>0</v>
      </c>
      <c r="D213" s="229">
        <v>0</v>
      </c>
      <c r="E213" s="337"/>
      <c r="F213" s="544">
        <f t="shared" si="29"/>
        <v>0</v>
      </c>
      <c r="G213" s="229"/>
      <c r="H213" s="230"/>
      <c r="I213" s="231">
        <f t="shared" si="30"/>
        <v>0</v>
      </c>
      <c r="J213" s="229">
        <v>0</v>
      </c>
      <c r="K213" s="230"/>
      <c r="L213" s="231">
        <f t="shared" si="31"/>
        <v>0</v>
      </c>
      <c r="M213" s="338"/>
      <c r="N213" s="337"/>
      <c r="O213" s="231">
        <f t="shared" si="32"/>
        <v>0</v>
      </c>
      <c r="P213" s="185"/>
    </row>
    <row r="214" spans="1:16" hidden="1" x14ac:dyDescent="0.25">
      <c r="A214" s="178">
        <v>5216</v>
      </c>
      <c r="B214" s="223" t="s">
        <v>447</v>
      </c>
      <c r="C214" s="359">
        <f t="shared" si="25"/>
        <v>0</v>
      </c>
      <c r="D214" s="229">
        <v>0</v>
      </c>
      <c r="E214" s="337"/>
      <c r="F214" s="544">
        <f t="shared" si="29"/>
        <v>0</v>
      </c>
      <c r="G214" s="229"/>
      <c r="H214" s="230"/>
      <c r="I214" s="231">
        <f t="shared" si="30"/>
        <v>0</v>
      </c>
      <c r="J214" s="229">
        <v>0</v>
      </c>
      <c r="K214" s="230"/>
      <c r="L214" s="231">
        <f t="shared" si="31"/>
        <v>0</v>
      </c>
      <c r="M214" s="338"/>
      <c r="N214" s="337"/>
      <c r="O214" s="231">
        <f t="shared" si="32"/>
        <v>0</v>
      </c>
      <c r="P214" s="185"/>
    </row>
    <row r="215" spans="1:16" hidden="1" x14ac:dyDescent="0.25">
      <c r="A215" s="178">
        <v>5217</v>
      </c>
      <c r="B215" s="223" t="s">
        <v>448</v>
      </c>
      <c r="C215" s="359">
        <f t="shared" si="25"/>
        <v>0</v>
      </c>
      <c r="D215" s="229">
        <v>0</v>
      </c>
      <c r="E215" s="337"/>
      <c r="F215" s="544">
        <f t="shared" si="29"/>
        <v>0</v>
      </c>
      <c r="G215" s="229"/>
      <c r="H215" s="230"/>
      <c r="I215" s="231">
        <f t="shared" si="30"/>
        <v>0</v>
      </c>
      <c r="J215" s="229">
        <v>0</v>
      </c>
      <c r="K215" s="230"/>
      <c r="L215" s="231">
        <f t="shared" si="31"/>
        <v>0</v>
      </c>
      <c r="M215" s="338"/>
      <c r="N215" s="337"/>
      <c r="O215" s="231">
        <f t="shared" si="32"/>
        <v>0</v>
      </c>
      <c r="P215" s="185"/>
    </row>
    <row r="216" spans="1:16" hidden="1" x14ac:dyDescent="0.25">
      <c r="A216" s="178">
        <v>5218</v>
      </c>
      <c r="B216" s="223" t="s">
        <v>449</v>
      </c>
      <c r="C216" s="359">
        <f t="shared" si="25"/>
        <v>0</v>
      </c>
      <c r="D216" s="229">
        <v>0</v>
      </c>
      <c r="E216" s="337"/>
      <c r="F216" s="544">
        <f t="shared" si="29"/>
        <v>0</v>
      </c>
      <c r="G216" s="229"/>
      <c r="H216" s="230"/>
      <c r="I216" s="231">
        <f t="shared" si="30"/>
        <v>0</v>
      </c>
      <c r="J216" s="229">
        <v>0</v>
      </c>
      <c r="K216" s="230"/>
      <c r="L216" s="231">
        <f t="shared" si="31"/>
        <v>0</v>
      </c>
      <c r="M216" s="338"/>
      <c r="N216" s="337"/>
      <c r="O216" s="231">
        <f t="shared" si="32"/>
        <v>0</v>
      </c>
      <c r="P216" s="185"/>
    </row>
    <row r="217" spans="1:16" hidden="1" x14ac:dyDescent="0.25">
      <c r="A217" s="178">
        <v>5219</v>
      </c>
      <c r="B217" s="223" t="s">
        <v>450</v>
      </c>
      <c r="C217" s="359">
        <f t="shared" si="25"/>
        <v>0</v>
      </c>
      <c r="D217" s="229">
        <v>0</v>
      </c>
      <c r="E217" s="337"/>
      <c r="F217" s="544">
        <f t="shared" si="29"/>
        <v>0</v>
      </c>
      <c r="G217" s="229"/>
      <c r="H217" s="230"/>
      <c r="I217" s="231">
        <f t="shared" si="30"/>
        <v>0</v>
      </c>
      <c r="J217" s="229">
        <v>0</v>
      </c>
      <c r="K217" s="230"/>
      <c r="L217" s="231">
        <f t="shared" si="31"/>
        <v>0</v>
      </c>
      <c r="M217" s="338"/>
      <c r="N217" s="337"/>
      <c r="O217" s="231">
        <f t="shared" si="32"/>
        <v>0</v>
      </c>
      <c r="P217" s="185"/>
    </row>
    <row r="218" spans="1:16" hidden="1" x14ac:dyDescent="0.25">
      <c r="A218" s="339">
        <v>5220</v>
      </c>
      <c r="B218" s="223" t="s">
        <v>451</v>
      </c>
      <c r="C218" s="359">
        <f t="shared" si="25"/>
        <v>0</v>
      </c>
      <c r="D218" s="229">
        <v>0</v>
      </c>
      <c r="E218" s="337"/>
      <c r="F218" s="544">
        <f t="shared" si="29"/>
        <v>0</v>
      </c>
      <c r="G218" s="229"/>
      <c r="H218" s="230"/>
      <c r="I218" s="231">
        <f t="shared" si="30"/>
        <v>0</v>
      </c>
      <c r="J218" s="229">
        <v>0</v>
      </c>
      <c r="K218" s="230"/>
      <c r="L218" s="231">
        <f t="shared" si="31"/>
        <v>0</v>
      </c>
      <c r="M218" s="338"/>
      <c r="N218" s="337"/>
      <c r="O218" s="231">
        <f t="shared" si="32"/>
        <v>0</v>
      </c>
      <c r="P218" s="185"/>
    </row>
    <row r="219" spans="1:16" hidden="1" x14ac:dyDescent="0.25">
      <c r="A219" s="339">
        <v>5230</v>
      </c>
      <c r="B219" s="223" t="s">
        <v>452</v>
      </c>
      <c r="C219" s="359">
        <f t="shared" si="25"/>
        <v>0</v>
      </c>
      <c r="D219" s="340">
        <f>SUM(D220:D227)</f>
        <v>0</v>
      </c>
      <c r="E219" s="341">
        <f>SUM(E220:E227)</f>
        <v>0</v>
      </c>
      <c r="F219" s="544">
        <f t="shared" si="29"/>
        <v>0</v>
      </c>
      <c r="G219" s="340">
        <f>SUM(G220:G227)</f>
        <v>0</v>
      </c>
      <c r="H219" s="342">
        <f>SUM(H220:H227)</f>
        <v>0</v>
      </c>
      <c r="I219" s="231">
        <f t="shared" si="30"/>
        <v>0</v>
      </c>
      <c r="J219" s="340">
        <f>SUM(J220:J227)</f>
        <v>0</v>
      </c>
      <c r="K219" s="342">
        <f>SUM(K220:K227)</f>
        <v>0</v>
      </c>
      <c r="L219" s="231">
        <f t="shared" si="31"/>
        <v>0</v>
      </c>
      <c r="M219" s="343">
        <f>SUM(M220:M227)</f>
        <v>0</v>
      </c>
      <c r="N219" s="341">
        <f>SUM(N220:N227)</f>
        <v>0</v>
      </c>
      <c r="O219" s="231">
        <f t="shared" si="32"/>
        <v>0</v>
      </c>
      <c r="P219" s="185"/>
    </row>
    <row r="220" spans="1:16" hidden="1" x14ac:dyDescent="0.25">
      <c r="A220" s="178">
        <v>5231</v>
      </c>
      <c r="B220" s="223" t="s">
        <v>453</v>
      </c>
      <c r="C220" s="359">
        <f t="shared" si="25"/>
        <v>0</v>
      </c>
      <c r="D220" s="229">
        <v>0</v>
      </c>
      <c r="E220" s="337"/>
      <c r="F220" s="544">
        <f t="shared" si="29"/>
        <v>0</v>
      </c>
      <c r="G220" s="229"/>
      <c r="H220" s="230"/>
      <c r="I220" s="231">
        <f t="shared" si="30"/>
        <v>0</v>
      </c>
      <c r="J220" s="229"/>
      <c r="K220" s="230"/>
      <c r="L220" s="231">
        <f t="shared" si="31"/>
        <v>0</v>
      </c>
      <c r="M220" s="338"/>
      <c r="N220" s="337"/>
      <c r="O220" s="231">
        <f t="shared" si="32"/>
        <v>0</v>
      </c>
      <c r="P220" s="185"/>
    </row>
    <row r="221" spans="1:16" hidden="1" x14ac:dyDescent="0.25">
      <c r="A221" s="178">
        <v>5232</v>
      </c>
      <c r="B221" s="223" t="s">
        <v>454</v>
      </c>
      <c r="C221" s="359">
        <f t="shared" si="25"/>
        <v>0</v>
      </c>
      <c r="D221" s="229">
        <v>0</v>
      </c>
      <c r="E221" s="337"/>
      <c r="F221" s="544">
        <f t="shared" si="29"/>
        <v>0</v>
      </c>
      <c r="G221" s="229"/>
      <c r="H221" s="230"/>
      <c r="I221" s="231">
        <f t="shared" si="30"/>
        <v>0</v>
      </c>
      <c r="J221" s="229">
        <v>0</v>
      </c>
      <c r="K221" s="230"/>
      <c r="L221" s="231">
        <f t="shared" si="31"/>
        <v>0</v>
      </c>
      <c r="M221" s="338"/>
      <c r="N221" s="337"/>
      <c r="O221" s="231">
        <f t="shared" si="32"/>
        <v>0</v>
      </c>
      <c r="P221" s="185"/>
    </row>
    <row r="222" spans="1:16" hidden="1" x14ac:dyDescent="0.25">
      <c r="A222" s="178">
        <v>5233</v>
      </c>
      <c r="B222" s="223" t="s">
        <v>455</v>
      </c>
      <c r="C222" s="359">
        <f t="shared" si="25"/>
        <v>0</v>
      </c>
      <c r="D222" s="229">
        <v>0</v>
      </c>
      <c r="E222" s="337"/>
      <c r="F222" s="544">
        <f t="shared" si="29"/>
        <v>0</v>
      </c>
      <c r="G222" s="229"/>
      <c r="H222" s="230"/>
      <c r="I222" s="231">
        <f t="shared" si="30"/>
        <v>0</v>
      </c>
      <c r="J222" s="229">
        <v>0</v>
      </c>
      <c r="K222" s="230"/>
      <c r="L222" s="231">
        <f t="shared" si="31"/>
        <v>0</v>
      </c>
      <c r="M222" s="338"/>
      <c r="N222" s="337"/>
      <c r="O222" s="231">
        <f t="shared" si="32"/>
        <v>0</v>
      </c>
      <c r="P222" s="185"/>
    </row>
    <row r="223" spans="1:16" hidden="1" x14ac:dyDescent="0.25">
      <c r="A223" s="178">
        <v>5234</v>
      </c>
      <c r="B223" s="223" t="s">
        <v>456</v>
      </c>
      <c r="C223" s="359">
        <f t="shared" si="25"/>
        <v>0</v>
      </c>
      <c r="D223" s="229">
        <v>0</v>
      </c>
      <c r="E223" s="337"/>
      <c r="F223" s="544">
        <f t="shared" si="29"/>
        <v>0</v>
      </c>
      <c r="G223" s="229"/>
      <c r="H223" s="230"/>
      <c r="I223" s="231">
        <f t="shared" si="30"/>
        <v>0</v>
      </c>
      <c r="J223" s="229">
        <v>0</v>
      </c>
      <c r="K223" s="230"/>
      <c r="L223" s="231">
        <f t="shared" si="31"/>
        <v>0</v>
      </c>
      <c r="M223" s="338"/>
      <c r="N223" s="337"/>
      <c r="O223" s="231">
        <f t="shared" si="32"/>
        <v>0</v>
      </c>
      <c r="P223" s="185"/>
    </row>
    <row r="224" spans="1:16" hidden="1" x14ac:dyDescent="0.25">
      <c r="A224" s="178">
        <v>5236</v>
      </c>
      <c r="B224" s="223" t="s">
        <v>457</v>
      </c>
      <c r="C224" s="359">
        <f t="shared" si="25"/>
        <v>0</v>
      </c>
      <c r="D224" s="229">
        <v>0</v>
      </c>
      <c r="E224" s="337"/>
      <c r="F224" s="544">
        <f t="shared" si="29"/>
        <v>0</v>
      </c>
      <c r="G224" s="229"/>
      <c r="H224" s="230"/>
      <c r="I224" s="231">
        <f t="shared" si="30"/>
        <v>0</v>
      </c>
      <c r="J224" s="229">
        <v>0</v>
      </c>
      <c r="K224" s="230"/>
      <c r="L224" s="231">
        <f t="shared" si="31"/>
        <v>0</v>
      </c>
      <c r="M224" s="338"/>
      <c r="N224" s="337"/>
      <c r="O224" s="231">
        <f t="shared" si="32"/>
        <v>0</v>
      </c>
      <c r="P224" s="185"/>
    </row>
    <row r="225" spans="1:16" hidden="1" x14ac:dyDescent="0.25">
      <c r="A225" s="178">
        <v>5237</v>
      </c>
      <c r="B225" s="223" t="s">
        <v>458</v>
      </c>
      <c r="C225" s="359">
        <f t="shared" si="25"/>
        <v>0</v>
      </c>
      <c r="D225" s="229">
        <v>0</v>
      </c>
      <c r="E225" s="337"/>
      <c r="F225" s="544">
        <f t="shared" si="29"/>
        <v>0</v>
      </c>
      <c r="G225" s="229"/>
      <c r="H225" s="230"/>
      <c r="I225" s="231">
        <f t="shared" si="30"/>
        <v>0</v>
      </c>
      <c r="J225" s="229">
        <v>0</v>
      </c>
      <c r="K225" s="230"/>
      <c r="L225" s="231">
        <f t="shared" si="31"/>
        <v>0</v>
      </c>
      <c r="M225" s="338"/>
      <c r="N225" s="337"/>
      <c r="O225" s="231">
        <f t="shared" si="32"/>
        <v>0</v>
      </c>
      <c r="P225" s="185"/>
    </row>
    <row r="226" spans="1:16" hidden="1" x14ac:dyDescent="0.25">
      <c r="A226" s="178">
        <v>5238</v>
      </c>
      <c r="B226" s="223" t="s">
        <v>459</v>
      </c>
      <c r="C226" s="359">
        <f t="shared" si="25"/>
        <v>0</v>
      </c>
      <c r="D226" s="229">
        <v>0</v>
      </c>
      <c r="E226" s="337"/>
      <c r="F226" s="544">
        <f t="shared" si="29"/>
        <v>0</v>
      </c>
      <c r="G226" s="229"/>
      <c r="H226" s="230"/>
      <c r="I226" s="231">
        <f t="shared" si="30"/>
        <v>0</v>
      </c>
      <c r="J226" s="229">
        <v>0</v>
      </c>
      <c r="K226" s="230"/>
      <c r="L226" s="231">
        <f t="shared" si="31"/>
        <v>0</v>
      </c>
      <c r="M226" s="338"/>
      <c r="N226" s="337"/>
      <c r="O226" s="231">
        <f t="shared" si="32"/>
        <v>0</v>
      </c>
      <c r="P226" s="185"/>
    </row>
    <row r="227" spans="1:16" hidden="1" x14ac:dyDescent="0.25">
      <c r="A227" s="178">
        <v>5239</v>
      </c>
      <c r="B227" s="223" t="s">
        <v>460</v>
      </c>
      <c r="C227" s="359">
        <f t="shared" si="25"/>
        <v>0</v>
      </c>
      <c r="D227" s="229">
        <v>0</v>
      </c>
      <c r="E227" s="337"/>
      <c r="F227" s="544">
        <f t="shared" si="29"/>
        <v>0</v>
      </c>
      <c r="G227" s="229"/>
      <c r="H227" s="230"/>
      <c r="I227" s="231">
        <f t="shared" si="30"/>
        <v>0</v>
      </c>
      <c r="J227" s="229">
        <v>0</v>
      </c>
      <c r="K227" s="230"/>
      <c r="L227" s="231">
        <f t="shared" si="31"/>
        <v>0</v>
      </c>
      <c r="M227" s="338"/>
      <c r="N227" s="337"/>
      <c r="O227" s="231">
        <f t="shared" si="32"/>
        <v>0</v>
      </c>
      <c r="P227" s="185"/>
    </row>
    <row r="228" spans="1:16" x14ac:dyDescent="0.25">
      <c r="A228" s="339">
        <v>5240</v>
      </c>
      <c r="B228" s="223" t="s">
        <v>461</v>
      </c>
      <c r="C228" s="359">
        <f t="shared" si="25"/>
        <v>393342</v>
      </c>
      <c r="D228" s="229">
        <v>454089</v>
      </c>
      <c r="E228" s="507">
        <v>-60747</v>
      </c>
      <c r="F228" s="359">
        <f t="shared" si="29"/>
        <v>393342</v>
      </c>
      <c r="G228" s="229"/>
      <c r="H228" s="230"/>
      <c r="I228" s="231">
        <f t="shared" si="30"/>
        <v>0</v>
      </c>
      <c r="J228" s="229">
        <v>0</v>
      </c>
      <c r="K228" s="230"/>
      <c r="L228" s="231">
        <f t="shared" si="31"/>
        <v>0</v>
      </c>
      <c r="M228" s="338"/>
      <c r="N228" s="337"/>
      <c r="O228" s="231">
        <f t="shared" si="32"/>
        <v>0</v>
      </c>
      <c r="P228" s="185"/>
    </row>
    <row r="229" spans="1:16" ht="48" x14ac:dyDescent="0.25">
      <c r="A229" s="339">
        <v>5250</v>
      </c>
      <c r="B229" s="223" t="s">
        <v>462</v>
      </c>
      <c r="C229" s="359">
        <f t="shared" si="25"/>
        <v>1519497</v>
      </c>
      <c r="D229" s="229">
        <v>1458750</v>
      </c>
      <c r="E229" s="507">
        <v>60747</v>
      </c>
      <c r="F229" s="359">
        <f t="shared" si="29"/>
        <v>1519497</v>
      </c>
      <c r="G229" s="229"/>
      <c r="H229" s="230"/>
      <c r="I229" s="231">
        <f t="shared" si="30"/>
        <v>0</v>
      </c>
      <c r="J229" s="229">
        <v>0</v>
      </c>
      <c r="K229" s="230"/>
      <c r="L229" s="231">
        <f t="shared" si="31"/>
        <v>0</v>
      </c>
      <c r="M229" s="338"/>
      <c r="N229" s="337"/>
      <c r="O229" s="231">
        <f t="shared" si="32"/>
        <v>0</v>
      </c>
      <c r="P229" s="709" t="s">
        <v>602</v>
      </c>
    </row>
    <row r="230" spans="1:16" hidden="1" x14ac:dyDescent="0.25">
      <c r="A230" s="339">
        <v>5260</v>
      </c>
      <c r="B230" s="223" t="s">
        <v>463</v>
      </c>
      <c r="C230" s="359">
        <f t="shared" si="25"/>
        <v>0</v>
      </c>
      <c r="D230" s="340">
        <f>SUM(D231)</f>
        <v>0</v>
      </c>
      <c r="E230" s="341">
        <f>SUM(E231)</f>
        <v>0</v>
      </c>
      <c r="F230" s="544">
        <f t="shared" si="29"/>
        <v>0</v>
      </c>
      <c r="G230" s="340">
        <f>SUM(G231)</f>
        <v>0</v>
      </c>
      <c r="H230" s="342">
        <f>SUM(H231)</f>
        <v>0</v>
      </c>
      <c r="I230" s="231">
        <f t="shared" si="30"/>
        <v>0</v>
      </c>
      <c r="J230" s="340">
        <f>SUM(J231)</f>
        <v>0</v>
      </c>
      <c r="K230" s="342">
        <f>SUM(K231)</f>
        <v>0</v>
      </c>
      <c r="L230" s="231">
        <f t="shared" si="31"/>
        <v>0</v>
      </c>
      <c r="M230" s="343">
        <f>SUM(M231)</f>
        <v>0</v>
      </c>
      <c r="N230" s="341">
        <f>SUM(N231)</f>
        <v>0</v>
      </c>
      <c r="O230" s="231">
        <f t="shared" si="32"/>
        <v>0</v>
      </c>
      <c r="P230" s="185"/>
    </row>
    <row r="231" spans="1:16" hidden="1" x14ac:dyDescent="0.25">
      <c r="A231" s="178">
        <v>5269</v>
      </c>
      <c r="B231" s="223" t="s">
        <v>464</v>
      </c>
      <c r="C231" s="359">
        <f t="shared" si="25"/>
        <v>0</v>
      </c>
      <c r="D231" s="229">
        <v>0</v>
      </c>
      <c r="E231" s="337"/>
      <c r="F231" s="544">
        <f t="shared" si="29"/>
        <v>0</v>
      </c>
      <c r="G231" s="229"/>
      <c r="H231" s="230"/>
      <c r="I231" s="231">
        <f t="shared" si="30"/>
        <v>0</v>
      </c>
      <c r="J231" s="229">
        <v>0</v>
      </c>
      <c r="K231" s="230"/>
      <c r="L231" s="231">
        <f t="shared" si="31"/>
        <v>0</v>
      </c>
      <c r="M231" s="338"/>
      <c r="N231" s="337"/>
      <c r="O231" s="231">
        <f t="shared" si="32"/>
        <v>0</v>
      </c>
      <c r="P231" s="185"/>
    </row>
    <row r="232" spans="1:16" hidden="1" x14ac:dyDescent="0.25">
      <c r="A232" s="329">
        <v>5270</v>
      </c>
      <c r="B232" s="265" t="s">
        <v>465</v>
      </c>
      <c r="C232" s="354">
        <f t="shared" si="25"/>
        <v>0</v>
      </c>
      <c r="D232" s="344">
        <v>0</v>
      </c>
      <c r="E232" s="345"/>
      <c r="F232" s="542">
        <f t="shared" si="29"/>
        <v>0</v>
      </c>
      <c r="G232" s="344"/>
      <c r="H232" s="346"/>
      <c r="I232" s="332">
        <f t="shared" si="30"/>
        <v>0</v>
      </c>
      <c r="J232" s="344">
        <v>0</v>
      </c>
      <c r="K232" s="346"/>
      <c r="L232" s="332">
        <f t="shared" si="31"/>
        <v>0</v>
      </c>
      <c r="M232" s="347"/>
      <c r="N232" s="345"/>
      <c r="O232" s="332">
        <f t="shared" si="32"/>
        <v>0</v>
      </c>
      <c r="P232" s="274"/>
    </row>
    <row r="233" spans="1:16" hidden="1" x14ac:dyDescent="0.25">
      <c r="A233" s="315">
        <v>6000</v>
      </c>
      <c r="B233" s="315" t="s">
        <v>466</v>
      </c>
      <c r="C233" s="316">
        <f t="shared" si="25"/>
        <v>0</v>
      </c>
      <c r="D233" s="317">
        <f>D234+D254+D261</f>
        <v>0</v>
      </c>
      <c r="E233" s="318">
        <f>E234+E254+E261</f>
        <v>0</v>
      </c>
      <c r="F233" s="540">
        <f t="shared" si="29"/>
        <v>0</v>
      </c>
      <c r="G233" s="317">
        <f>G234+G254+G261</f>
        <v>0</v>
      </c>
      <c r="H233" s="320">
        <f>H234+H254+H261</f>
        <v>0</v>
      </c>
      <c r="I233" s="319">
        <f t="shared" si="30"/>
        <v>0</v>
      </c>
      <c r="J233" s="317">
        <f>J234+J254+J261</f>
        <v>0</v>
      </c>
      <c r="K233" s="320">
        <f>K234+K254+K261</f>
        <v>0</v>
      </c>
      <c r="L233" s="319">
        <f t="shared" si="31"/>
        <v>0</v>
      </c>
      <c r="M233" s="321">
        <f>M234+M254+M261</f>
        <v>0</v>
      </c>
      <c r="N233" s="318">
        <f>N234+N254+N261</f>
        <v>0</v>
      </c>
      <c r="O233" s="319">
        <f t="shared" si="32"/>
        <v>0</v>
      </c>
      <c r="P233" s="322"/>
    </row>
    <row r="234" spans="1:16" hidden="1" x14ac:dyDescent="0.25">
      <c r="A234" s="249">
        <v>6200</v>
      </c>
      <c r="B234" s="368" t="s">
        <v>467</v>
      </c>
      <c r="C234" s="379">
        <f>F234+I234+L234+O234</f>
        <v>0</v>
      </c>
      <c r="D234" s="380">
        <f>SUM(D235,D236,D238,D241,D247,D248,D249)</f>
        <v>0</v>
      </c>
      <c r="E234" s="326">
        <f>SUM(E235,E236,E238,E241,E247,E248,E249)</f>
        <v>0</v>
      </c>
      <c r="F234" s="549">
        <f>D234+E234</f>
        <v>0</v>
      </c>
      <c r="G234" s="380">
        <f>SUM(G235,G236,G238,G241,G247,G248,G249)</f>
        <v>0</v>
      </c>
      <c r="H234" s="381">
        <f>SUM(H235,H236,H238,H241,H247,H248,H249)</f>
        <v>0</v>
      </c>
      <c r="I234" s="327">
        <f t="shared" si="30"/>
        <v>0</v>
      </c>
      <c r="J234" s="380">
        <f>SUM(J235,J236,J238,J241,J247,J248,J249)</f>
        <v>0</v>
      </c>
      <c r="K234" s="381">
        <f>SUM(K235,K236,K238,K241,K247,K248,K249)</f>
        <v>0</v>
      </c>
      <c r="L234" s="327">
        <f t="shared" si="31"/>
        <v>0</v>
      </c>
      <c r="M234" s="325">
        <f>SUM(M235,M236,M238,M241,M247,M248,M249)</f>
        <v>0</v>
      </c>
      <c r="N234" s="326">
        <f>SUM(N235,N236,N238,N241,N247,N248,N249)</f>
        <v>0</v>
      </c>
      <c r="O234" s="327">
        <f t="shared" si="32"/>
        <v>0</v>
      </c>
      <c r="P234" s="328"/>
    </row>
    <row r="235" spans="1:16" hidden="1" x14ac:dyDescent="0.25">
      <c r="A235" s="595">
        <v>6220</v>
      </c>
      <c r="B235" s="213" t="s">
        <v>468</v>
      </c>
      <c r="C235" s="389">
        <f t="shared" si="25"/>
        <v>0</v>
      </c>
      <c r="D235" s="219">
        <v>0</v>
      </c>
      <c r="E235" s="335"/>
      <c r="F235" s="543">
        <f t="shared" si="29"/>
        <v>0</v>
      </c>
      <c r="G235" s="219"/>
      <c r="H235" s="220"/>
      <c r="I235" s="221">
        <f t="shared" si="30"/>
        <v>0</v>
      </c>
      <c r="J235" s="219">
        <v>0</v>
      </c>
      <c r="K235" s="220"/>
      <c r="L235" s="221">
        <f t="shared" si="31"/>
        <v>0</v>
      </c>
      <c r="M235" s="336"/>
      <c r="N235" s="335"/>
      <c r="O235" s="221">
        <f t="shared" si="32"/>
        <v>0</v>
      </c>
      <c r="P235" s="176"/>
    </row>
    <row r="236" spans="1:16" hidden="1" x14ac:dyDescent="0.25">
      <c r="A236" s="339">
        <v>6230</v>
      </c>
      <c r="B236" s="223" t="s">
        <v>469</v>
      </c>
      <c r="C236" s="390">
        <f t="shared" si="25"/>
        <v>0</v>
      </c>
      <c r="D236" s="340">
        <f>SUM(D237)</f>
        <v>0</v>
      </c>
      <c r="E236" s="342">
        <f>SUM(E237)</f>
        <v>0</v>
      </c>
      <c r="F236" s="544">
        <f t="shared" si="29"/>
        <v>0</v>
      </c>
      <c r="G236" s="340">
        <f>SUM(G237)</f>
        <v>0</v>
      </c>
      <c r="H236" s="342">
        <f>SUM(H237)</f>
        <v>0</v>
      </c>
      <c r="I236" s="231">
        <f t="shared" si="30"/>
        <v>0</v>
      </c>
      <c r="J236" s="340">
        <f>SUM(J237)</f>
        <v>0</v>
      </c>
      <c r="K236" s="342">
        <f>SUM(K237)</f>
        <v>0</v>
      </c>
      <c r="L236" s="231">
        <f t="shared" si="31"/>
        <v>0</v>
      </c>
      <c r="M236" s="340">
        <f>SUM(M237)</f>
        <v>0</v>
      </c>
      <c r="N236" s="342">
        <f>SUM(N237)</f>
        <v>0</v>
      </c>
      <c r="O236" s="231">
        <f t="shared" si="32"/>
        <v>0</v>
      </c>
      <c r="P236" s="185"/>
    </row>
    <row r="237" spans="1:16" hidden="1" x14ac:dyDescent="0.25">
      <c r="A237" s="178">
        <v>6239</v>
      </c>
      <c r="B237" s="213" t="s">
        <v>470</v>
      </c>
      <c r="C237" s="390">
        <f t="shared" si="25"/>
        <v>0</v>
      </c>
      <c r="D237" s="229">
        <v>0</v>
      </c>
      <c r="E237" s="337"/>
      <c r="F237" s="544">
        <f t="shared" si="29"/>
        <v>0</v>
      </c>
      <c r="G237" s="229"/>
      <c r="H237" s="230"/>
      <c r="I237" s="231">
        <f t="shared" si="30"/>
        <v>0</v>
      </c>
      <c r="J237" s="229">
        <v>0</v>
      </c>
      <c r="K237" s="230"/>
      <c r="L237" s="231">
        <f t="shared" si="31"/>
        <v>0</v>
      </c>
      <c r="M237" s="338"/>
      <c r="N237" s="337"/>
      <c r="O237" s="231">
        <f t="shared" si="32"/>
        <v>0</v>
      </c>
      <c r="P237" s="185"/>
    </row>
    <row r="238" spans="1:16" hidden="1" x14ac:dyDescent="0.25">
      <c r="A238" s="339">
        <v>6240</v>
      </c>
      <c r="B238" s="223" t="s">
        <v>471</v>
      </c>
      <c r="C238" s="390">
        <f t="shared" si="25"/>
        <v>0</v>
      </c>
      <c r="D238" s="340">
        <f>SUM(D239:D240)</f>
        <v>0</v>
      </c>
      <c r="E238" s="341">
        <f>SUM(E239:E240)</f>
        <v>0</v>
      </c>
      <c r="F238" s="544">
        <f t="shared" si="29"/>
        <v>0</v>
      </c>
      <c r="G238" s="340">
        <f>SUM(G239:G240)</f>
        <v>0</v>
      </c>
      <c r="H238" s="342">
        <f>SUM(H239:H240)</f>
        <v>0</v>
      </c>
      <c r="I238" s="231">
        <f t="shared" si="30"/>
        <v>0</v>
      </c>
      <c r="J238" s="340">
        <f>SUM(J239:J240)</f>
        <v>0</v>
      </c>
      <c r="K238" s="342">
        <f>SUM(K239:K240)</f>
        <v>0</v>
      </c>
      <c r="L238" s="231">
        <f t="shared" si="31"/>
        <v>0</v>
      </c>
      <c r="M238" s="343">
        <f>SUM(M239:M240)</f>
        <v>0</v>
      </c>
      <c r="N238" s="341">
        <f>SUM(N239:N240)</f>
        <v>0</v>
      </c>
      <c r="O238" s="231">
        <f t="shared" si="32"/>
        <v>0</v>
      </c>
      <c r="P238" s="185"/>
    </row>
    <row r="239" spans="1:16" hidden="1" x14ac:dyDescent="0.25">
      <c r="A239" s="178">
        <v>6241</v>
      </c>
      <c r="B239" s="223" t="s">
        <v>472</v>
      </c>
      <c r="C239" s="390">
        <f t="shared" si="25"/>
        <v>0</v>
      </c>
      <c r="D239" s="229">
        <v>0</v>
      </c>
      <c r="E239" s="337"/>
      <c r="F239" s="544">
        <f t="shared" si="29"/>
        <v>0</v>
      </c>
      <c r="G239" s="229"/>
      <c r="H239" s="230"/>
      <c r="I239" s="231">
        <f t="shared" si="30"/>
        <v>0</v>
      </c>
      <c r="J239" s="229">
        <v>0</v>
      </c>
      <c r="K239" s="230"/>
      <c r="L239" s="231">
        <f t="shared" si="31"/>
        <v>0</v>
      </c>
      <c r="M239" s="338"/>
      <c r="N239" s="337"/>
      <c r="O239" s="231">
        <f t="shared" si="32"/>
        <v>0</v>
      </c>
      <c r="P239" s="185"/>
    </row>
    <row r="240" spans="1:16" hidden="1" x14ac:dyDescent="0.25">
      <c r="A240" s="178">
        <v>6242</v>
      </c>
      <c r="B240" s="223" t="s">
        <v>473</v>
      </c>
      <c r="C240" s="390">
        <f t="shared" si="25"/>
        <v>0</v>
      </c>
      <c r="D240" s="229">
        <v>0</v>
      </c>
      <c r="E240" s="337"/>
      <c r="F240" s="544">
        <f t="shared" si="29"/>
        <v>0</v>
      </c>
      <c r="G240" s="229"/>
      <c r="H240" s="230"/>
      <c r="I240" s="231">
        <f t="shared" si="30"/>
        <v>0</v>
      </c>
      <c r="J240" s="229">
        <v>0</v>
      </c>
      <c r="K240" s="230"/>
      <c r="L240" s="231">
        <f t="shared" si="31"/>
        <v>0</v>
      </c>
      <c r="M240" s="338"/>
      <c r="N240" s="337"/>
      <c r="O240" s="231">
        <f t="shared" si="32"/>
        <v>0</v>
      </c>
      <c r="P240" s="185"/>
    </row>
    <row r="241" spans="1:16" hidden="1" x14ac:dyDescent="0.25">
      <c r="A241" s="339">
        <v>6250</v>
      </c>
      <c r="B241" s="223" t="s">
        <v>474</v>
      </c>
      <c r="C241" s="390">
        <f t="shared" si="25"/>
        <v>0</v>
      </c>
      <c r="D241" s="340">
        <f>SUM(D242:D246)</f>
        <v>0</v>
      </c>
      <c r="E241" s="341">
        <f>SUM(E242:E246)</f>
        <v>0</v>
      </c>
      <c r="F241" s="544">
        <f t="shared" si="29"/>
        <v>0</v>
      </c>
      <c r="G241" s="340">
        <f>SUM(G242:G246)</f>
        <v>0</v>
      </c>
      <c r="H241" s="342">
        <f>SUM(H242:H246)</f>
        <v>0</v>
      </c>
      <c r="I241" s="231">
        <f t="shared" si="30"/>
        <v>0</v>
      </c>
      <c r="J241" s="340">
        <f>SUM(J242:J246)</f>
        <v>0</v>
      </c>
      <c r="K241" s="342">
        <f>SUM(K242:K246)</f>
        <v>0</v>
      </c>
      <c r="L241" s="231">
        <f t="shared" si="31"/>
        <v>0</v>
      </c>
      <c r="M241" s="343">
        <f>SUM(M242:M246)</f>
        <v>0</v>
      </c>
      <c r="N241" s="341">
        <f>SUM(N242:N246)</f>
        <v>0</v>
      </c>
      <c r="O241" s="231">
        <f t="shared" si="32"/>
        <v>0</v>
      </c>
      <c r="P241" s="185"/>
    </row>
    <row r="242" spans="1:16" hidden="1" x14ac:dyDescent="0.25">
      <c r="A242" s="178">
        <v>6252</v>
      </c>
      <c r="B242" s="223" t="s">
        <v>475</v>
      </c>
      <c r="C242" s="390">
        <f t="shared" si="25"/>
        <v>0</v>
      </c>
      <c r="D242" s="229">
        <v>0</v>
      </c>
      <c r="E242" s="337"/>
      <c r="F242" s="544">
        <f t="shared" si="29"/>
        <v>0</v>
      </c>
      <c r="G242" s="229"/>
      <c r="H242" s="230"/>
      <c r="I242" s="231">
        <f t="shared" si="30"/>
        <v>0</v>
      </c>
      <c r="J242" s="229">
        <v>0</v>
      </c>
      <c r="K242" s="230"/>
      <c r="L242" s="231">
        <f t="shared" si="31"/>
        <v>0</v>
      </c>
      <c r="M242" s="338"/>
      <c r="N242" s="337"/>
      <c r="O242" s="231">
        <f t="shared" si="32"/>
        <v>0</v>
      </c>
      <c r="P242" s="185"/>
    </row>
    <row r="243" spans="1:16" hidden="1" x14ac:dyDescent="0.25">
      <c r="A243" s="178">
        <v>6253</v>
      </c>
      <c r="B243" s="223" t="s">
        <v>476</v>
      </c>
      <c r="C243" s="390">
        <f t="shared" si="25"/>
        <v>0</v>
      </c>
      <c r="D243" s="229">
        <v>0</v>
      </c>
      <c r="E243" s="337"/>
      <c r="F243" s="544">
        <f t="shared" si="29"/>
        <v>0</v>
      </c>
      <c r="G243" s="229"/>
      <c r="H243" s="230"/>
      <c r="I243" s="231">
        <f t="shared" si="30"/>
        <v>0</v>
      </c>
      <c r="J243" s="229">
        <v>0</v>
      </c>
      <c r="K243" s="230"/>
      <c r="L243" s="231">
        <f t="shared" si="31"/>
        <v>0</v>
      </c>
      <c r="M243" s="338"/>
      <c r="N243" s="337"/>
      <c r="O243" s="231">
        <f t="shared" si="32"/>
        <v>0</v>
      </c>
      <c r="P243" s="185"/>
    </row>
    <row r="244" spans="1:16" ht="24" hidden="1" x14ac:dyDescent="0.25">
      <c r="A244" s="178">
        <v>6254</v>
      </c>
      <c r="B244" s="223" t="s">
        <v>477</v>
      </c>
      <c r="C244" s="390">
        <f t="shared" si="25"/>
        <v>0</v>
      </c>
      <c r="D244" s="229">
        <v>0</v>
      </c>
      <c r="E244" s="337"/>
      <c r="F244" s="544">
        <f t="shared" si="29"/>
        <v>0</v>
      </c>
      <c r="G244" s="229"/>
      <c r="H244" s="230"/>
      <c r="I244" s="231">
        <f t="shared" si="30"/>
        <v>0</v>
      </c>
      <c r="J244" s="229">
        <v>0</v>
      </c>
      <c r="K244" s="230"/>
      <c r="L244" s="231">
        <f t="shared" si="31"/>
        <v>0</v>
      </c>
      <c r="M244" s="338"/>
      <c r="N244" s="337"/>
      <c r="O244" s="231">
        <f t="shared" si="32"/>
        <v>0</v>
      </c>
      <c r="P244" s="185"/>
    </row>
    <row r="245" spans="1:16" hidden="1" x14ac:dyDescent="0.25">
      <c r="A245" s="178">
        <v>6255</v>
      </c>
      <c r="B245" s="223" t="s">
        <v>478</v>
      </c>
      <c r="C245" s="390">
        <f t="shared" si="25"/>
        <v>0</v>
      </c>
      <c r="D245" s="229">
        <v>0</v>
      </c>
      <c r="E245" s="337"/>
      <c r="F245" s="544">
        <f t="shared" si="29"/>
        <v>0</v>
      </c>
      <c r="G245" s="229"/>
      <c r="H245" s="230"/>
      <c r="I245" s="231">
        <f t="shared" si="30"/>
        <v>0</v>
      </c>
      <c r="J245" s="229">
        <v>0</v>
      </c>
      <c r="K245" s="230"/>
      <c r="L245" s="231">
        <f t="shared" si="31"/>
        <v>0</v>
      </c>
      <c r="M245" s="338"/>
      <c r="N245" s="337"/>
      <c r="O245" s="231">
        <f t="shared" si="32"/>
        <v>0</v>
      </c>
      <c r="P245" s="185"/>
    </row>
    <row r="246" spans="1:16" hidden="1" x14ac:dyDescent="0.25">
      <c r="A246" s="178">
        <v>6259</v>
      </c>
      <c r="B246" s="223" t="s">
        <v>479</v>
      </c>
      <c r="C246" s="390">
        <f t="shared" si="25"/>
        <v>0</v>
      </c>
      <c r="D246" s="229">
        <v>0</v>
      </c>
      <c r="E246" s="337"/>
      <c r="F246" s="544">
        <f t="shared" si="29"/>
        <v>0</v>
      </c>
      <c r="G246" s="229"/>
      <c r="H246" s="230"/>
      <c r="I246" s="231">
        <f t="shared" si="30"/>
        <v>0</v>
      </c>
      <c r="J246" s="229">
        <v>0</v>
      </c>
      <c r="K246" s="230"/>
      <c r="L246" s="231">
        <f t="shared" si="31"/>
        <v>0</v>
      </c>
      <c r="M246" s="338"/>
      <c r="N246" s="337"/>
      <c r="O246" s="231">
        <f t="shared" si="32"/>
        <v>0</v>
      </c>
      <c r="P246" s="185"/>
    </row>
    <row r="247" spans="1:16" ht="24" hidden="1" x14ac:dyDescent="0.25">
      <c r="A247" s="339">
        <v>6260</v>
      </c>
      <c r="B247" s="223" t="s">
        <v>480</v>
      </c>
      <c r="C247" s="390">
        <f t="shared" si="25"/>
        <v>0</v>
      </c>
      <c r="D247" s="229">
        <v>0</v>
      </c>
      <c r="E247" s="337"/>
      <c r="F247" s="544">
        <f t="shared" ref="F247:F299" si="36">D247+E247</f>
        <v>0</v>
      </c>
      <c r="G247" s="229"/>
      <c r="H247" s="230"/>
      <c r="I247" s="231">
        <f t="shared" ref="I247:I299" si="37">G247+H247</f>
        <v>0</v>
      </c>
      <c r="J247" s="229">
        <v>0</v>
      </c>
      <c r="K247" s="230"/>
      <c r="L247" s="231">
        <f t="shared" ref="L247:L299" si="38">J247+K247</f>
        <v>0</v>
      </c>
      <c r="M247" s="338"/>
      <c r="N247" s="337"/>
      <c r="O247" s="231">
        <f t="shared" ref="O247:O276" si="39">M247+N247</f>
        <v>0</v>
      </c>
      <c r="P247" s="185"/>
    </row>
    <row r="248" spans="1:16" hidden="1" x14ac:dyDescent="0.25">
      <c r="A248" s="339">
        <v>6270</v>
      </c>
      <c r="B248" s="223" t="s">
        <v>481</v>
      </c>
      <c r="C248" s="390">
        <f t="shared" si="25"/>
        <v>0</v>
      </c>
      <c r="D248" s="229">
        <v>0</v>
      </c>
      <c r="E248" s="337"/>
      <c r="F248" s="544">
        <f t="shared" si="36"/>
        <v>0</v>
      </c>
      <c r="G248" s="229"/>
      <c r="H248" s="230"/>
      <c r="I248" s="231">
        <f t="shared" si="37"/>
        <v>0</v>
      </c>
      <c r="J248" s="229">
        <v>0</v>
      </c>
      <c r="K248" s="230"/>
      <c r="L248" s="231">
        <f t="shared" si="38"/>
        <v>0</v>
      </c>
      <c r="M248" s="338"/>
      <c r="N248" s="337"/>
      <c r="O248" s="231">
        <f t="shared" si="39"/>
        <v>0</v>
      </c>
      <c r="P248" s="185"/>
    </row>
    <row r="249" spans="1:16" hidden="1" x14ac:dyDescent="0.25">
      <c r="A249" s="595">
        <v>6290</v>
      </c>
      <c r="B249" s="213" t="s">
        <v>482</v>
      </c>
      <c r="C249" s="390">
        <f t="shared" si="25"/>
        <v>0</v>
      </c>
      <c r="D249" s="350">
        <f>SUM(D250:D253)</f>
        <v>0</v>
      </c>
      <c r="E249" s="351">
        <f>SUM(E250:E253)</f>
        <v>0</v>
      </c>
      <c r="F249" s="543">
        <f t="shared" si="36"/>
        <v>0</v>
      </c>
      <c r="G249" s="350">
        <f>SUM(G250:G253)</f>
        <v>0</v>
      </c>
      <c r="H249" s="352">
        <f t="shared" ref="H249" si="40">SUM(H250:H253)</f>
        <v>0</v>
      </c>
      <c r="I249" s="221">
        <f t="shared" si="37"/>
        <v>0</v>
      </c>
      <c r="J249" s="350">
        <f>SUM(J250:J253)</f>
        <v>0</v>
      </c>
      <c r="K249" s="352">
        <f t="shared" ref="K249" si="41">SUM(K250:K253)</f>
        <v>0</v>
      </c>
      <c r="L249" s="221">
        <f t="shared" si="38"/>
        <v>0</v>
      </c>
      <c r="M249" s="369">
        <f t="shared" ref="M249:N249" si="42">SUM(M250:M253)</f>
        <v>0</v>
      </c>
      <c r="N249" s="370">
        <f t="shared" si="42"/>
        <v>0</v>
      </c>
      <c r="O249" s="371">
        <f t="shared" si="39"/>
        <v>0</v>
      </c>
      <c r="P249" s="372"/>
    </row>
    <row r="250" spans="1:16" hidden="1" x14ac:dyDescent="0.25">
      <c r="A250" s="178">
        <v>6291</v>
      </c>
      <c r="B250" s="223" t="s">
        <v>483</v>
      </c>
      <c r="C250" s="390">
        <f t="shared" si="25"/>
        <v>0</v>
      </c>
      <c r="D250" s="229">
        <v>0</v>
      </c>
      <c r="E250" s="337"/>
      <c r="F250" s="544">
        <f t="shared" si="36"/>
        <v>0</v>
      </c>
      <c r="G250" s="229"/>
      <c r="H250" s="230"/>
      <c r="I250" s="231">
        <f t="shared" si="37"/>
        <v>0</v>
      </c>
      <c r="J250" s="229">
        <v>0</v>
      </c>
      <c r="K250" s="230"/>
      <c r="L250" s="231">
        <f t="shared" si="38"/>
        <v>0</v>
      </c>
      <c r="M250" s="338"/>
      <c r="N250" s="337"/>
      <c r="O250" s="231">
        <f t="shared" si="39"/>
        <v>0</v>
      </c>
      <c r="P250" s="185"/>
    </row>
    <row r="251" spans="1:16" hidden="1" x14ac:dyDescent="0.25">
      <c r="A251" s="178">
        <v>6292</v>
      </c>
      <c r="B251" s="223" t="s">
        <v>484</v>
      </c>
      <c r="C251" s="390">
        <f t="shared" si="25"/>
        <v>0</v>
      </c>
      <c r="D251" s="229">
        <v>0</v>
      </c>
      <c r="E251" s="337"/>
      <c r="F251" s="544">
        <f t="shared" si="36"/>
        <v>0</v>
      </c>
      <c r="G251" s="229"/>
      <c r="H251" s="230"/>
      <c r="I251" s="231">
        <f t="shared" si="37"/>
        <v>0</v>
      </c>
      <c r="J251" s="229">
        <v>0</v>
      </c>
      <c r="K251" s="230"/>
      <c r="L251" s="231">
        <f t="shared" si="38"/>
        <v>0</v>
      </c>
      <c r="M251" s="338"/>
      <c r="N251" s="337"/>
      <c r="O251" s="231">
        <f t="shared" si="39"/>
        <v>0</v>
      </c>
      <c r="P251" s="185"/>
    </row>
    <row r="252" spans="1:16" ht="60" hidden="1" x14ac:dyDescent="0.25">
      <c r="A252" s="178">
        <v>6296</v>
      </c>
      <c r="B252" s="223" t="s">
        <v>485</v>
      </c>
      <c r="C252" s="390">
        <f t="shared" si="25"/>
        <v>0</v>
      </c>
      <c r="D252" s="229">
        <v>0</v>
      </c>
      <c r="E252" s="337"/>
      <c r="F252" s="544">
        <f t="shared" si="36"/>
        <v>0</v>
      </c>
      <c r="G252" s="229"/>
      <c r="H252" s="230"/>
      <c r="I252" s="231">
        <f t="shared" si="37"/>
        <v>0</v>
      </c>
      <c r="J252" s="229">
        <v>0</v>
      </c>
      <c r="K252" s="230"/>
      <c r="L252" s="231">
        <f t="shared" si="38"/>
        <v>0</v>
      </c>
      <c r="M252" s="338"/>
      <c r="N252" s="337"/>
      <c r="O252" s="231">
        <f t="shared" si="39"/>
        <v>0</v>
      </c>
      <c r="P252" s="185"/>
    </row>
    <row r="253" spans="1:16" ht="36" hidden="1" x14ac:dyDescent="0.25">
      <c r="A253" s="178">
        <v>6299</v>
      </c>
      <c r="B253" s="223" t="s">
        <v>486</v>
      </c>
      <c r="C253" s="390">
        <f t="shared" si="25"/>
        <v>0</v>
      </c>
      <c r="D253" s="229">
        <v>0</v>
      </c>
      <c r="E253" s="337"/>
      <c r="F253" s="544">
        <f t="shared" si="36"/>
        <v>0</v>
      </c>
      <c r="G253" s="229"/>
      <c r="H253" s="230"/>
      <c r="I253" s="231">
        <f t="shared" si="37"/>
        <v>0</v>
      </c>
      <c r="J253" s="229">
        <v>0</v>
      </c>
      <c r="K253" s="230"/>
      <c r="L253" s="231">
        <f t="shared" si="38"/>
        <v>0</v>
      </c>
      <c r="M253" s="338"/>
      <c r="N253" s="337"/>
      <c r="O253" s="231">
        <f t="shared" si="39"/>
        <v>0</v>
      </c>
      <c r="P253" s="185"/>
    </row>
    <row r="254" spans="1:16" hidden="1" x14ac:dyDescent="0.25">
      <c r="A254" s="198">
        <v>6300</v>
      </c>
      <c r="B254" s="323" t="s">
        <v>487</v>
      </c>
      <c r="C254" s="199">
        <f t="shared" si="25"/>
        <v>0</v>
      </c>
      <c r="D254" s="209">
        <f>SUM(D255,D259,D260)</f>
        <v>0</v>
      </c>
      <c r="E254" s="324">
        <f>SUM(E255,E259,E260)</f>
        <v>0</v>
      </c>
      <c r="F254" s="541">
        <f t="shared" si="36"/>
        <v>0</v>
      </c>
      <c r="G254" s="209">
        <f>SUM(G255,G259,G260)</f>
        <v>0</v>
      </c>
      <c r="H254" s="210">
        <f t="shared" ref="H254" si="43">SUM(H255,H259,H260)</f>
        <v>0</v>
      </c>
      <c r="I254" s="211">
        <f t="shared" si="37"/>
        <v>0</v>
      </c>
      <c r="J254" s="209">
        <f>SUM(J255,J259,J260)</f>
        <v>0</v>
      </c>
      <c r="K254" s="210">
        <f t="shared" ref="K254" si="44">SUM(K255,K259,K260)</f>
        <v>0</v>
      </c>
      <c r="L254" s="211">
        <f t="shared" si="38"/>
        <v>0</v>
      </c>
      <c r="M254" s="355">
        <f t="shared" ref="M254:N254" si="45">SUM(M255,M259,M260)</f>
        <v>0</v>
      </c>
      <c r="N254" s="356">
        <f t="shared" si="45"/>
        <v>0</v>
      </c>
      <c r="O254" s="357">
        <f t="shared" si="39"/>
        <v>0</v>
      </c>
      <c r="P254" s="358"/>
    </row>
    <row r="255" spans="1:16" hidden="1" x14ac:dyDescent="0.25">
      <c r="A255" s="595">
        <v>6320</v>
      </c>
      <c r="B255" s="213" t="s">
        <v>488</v>
      </c>
      <c r="C255" s="369">
        <f t="shared" si="25"/>
        <v>0</v>
      </c>
      <c r="D255" s="350">
        <f>SUM(D256:D258)</f>
        <v>0</v>
      </c>
      <c r="E255" s="351">
        <f>SUM(E256:E258)</f>
        <v>0</v>
      </c>
      <c r="F255" s="543">
        <f t="shared" si="36"/>
        <v>0</v>
      </c>
      <c r="G255" s="350">
        <f>SUM(G256:G258)</f>
        <v>0</v>
      </c>
      <c r="H255" s="352">
        <f t="shared" ref="H255" si="46">SUM(H256:H258)</f>
        <v>0</v>
      </c>
      <c r="I255" s="221">
        <f t="shared" si="37"/>
        <v>0</v>
      </c>
      <c r="J255" s="350">
        <f>SUM(J256:J258)</f>
        <v>0</v>
      </c>
      <c r="K255" s="352">
        <f t="shared" ref="K255" si="47">SUM(K256:K258)</f>
        <v>0</v>
      </c>
      <c r="L255" s="221">
        <f t="shared" si="38"/>
        <v>0</v>
      </c>
      <c r="M255" s="353">
        <f t="shared" ref="M255:N255" si="48">SUM(M256:M258)</f>
        <v>0</v>
      </c>
      <c r="N255" s="351">
        <f t="shared" si="48"/>
        <v>0</v>
      </c>
      <c r="O255" s="221">
        <f t="shared" si="39"/>
        <v>0</v>
      </c>
      <c r="P255" s="176"/>
    </row>
    <row r="256" spans="1:16" hidden="1" x14ac:dyDescent="0.25">
      <c r="A256" s="178">
        <v>6322</v>
      </c>
      <c r="B256" s="223" t="s">
        <v>489</v>
      </c>
      <c r="C256" s="343">
        <f t="shared" si="25"/>
        <v>0</v>
      </c>
      <c r="D256" s="229">
        <v>0</v>
      </c>
      <c r="E256" s="337"/>
      <c r="F256" s="544">
        <f t="shared" si="36"/>
        <v>0</v>
      </c>
      <c r="G256" s="229"/>
      <c r="H256" s="230"/>
      <c r="I256" s="231">
        <f t="shared" si="37"/>
        <v>0</v>
      </c>
      <c r="J256" s="229">
        <v>0</v>
      </c>
      <c r="K256" s="230"/>
      <c r="L256" s="231">
        <f t="shared" si="38"/>
        <v>0</v>
      </c>
      <c r="M256" s="338"/>
      <c r="N256" s="337"/>
      <c r="O256" s="231">
        <f t="shared" si="39"/>
        <v>0</v>
      </c>
      <c r="P256" s="185"/>
    </row>
    <row r="257" spans="1:16" ht="24" hidden="1" x14ac:dyDescent="0.25">
      <c r="A257" s="178">
        <v>6323</v>
      </c>
      <c r="B257" s="223" t="s">
        <v>490</v>
      </c>
      <c r="C257" s="343">
        <f t="shared" si="25"/>
        <v>0</v>
      </c>
      <c r="D257" s="229">
        <v>0</v>
      </c>
      <c r="E257" s="337"/>
      <c r="F257" s="544">
        <f t="shared" si="36"/>
        <v>0</v>
      </c>
      <c r="G257" s="229"/>
      <c r="H257" s="230"/>
      <c r="I257" s="231">
        <f t="shared" si="37"/>
        <v>0</v>
      </c>
      <c r="J257" s="229">
        <v>0</v>
      </c>
      <c r="K257" s="230"/>
      <c r="L257" s="231">
        <f t="shared" si="38"/>
        <v>0</v>
      </c>
      <c r="M257" s="338"/>
      <c r="N257" s="337"/>
      <c r="O257" s="231">
        <f t="shared" si="39"/>
        <v>0</v>
      </c>
      <c r="P257" s="185"/>
    </row>
    <row r="258" spans="1:16" ht="24" hidden="1" x14ac:dyDescent="0.25">
      <c r="A258" s="169">
        <v>6324</v>
      </c>
      <c r="B258" s="213" t="s">
        <v>491</v>
      </c>
      <c r="C258" s="343">
        <f t="shared" si="25"/>
        <v>0</v>
      </c>
      <c r="D258" s="219">
        <v>0</v>
      </c>
      <c r="E258" s="335"/>
      <c r="F258" s="543">
        <f t="shared" si="36"/>
        <v>0</v>
      </c>
      <c r="G258" s="219"/>
      <c r="H258" s="220"/>
      <c r="I258" s="221">
        <f t="shared" si="37"/>
        <v>0</v>
      </c>
      <c r="J258" s="219">
        <v>0</v>
      </c>
      <c r="K258" s="220"/>
      <c r="L258" s="221">
        <f t="shared" si="38"/>
        <v>0</v>
      </c>
      <c r="M258" s="336"/>
      <c r="N258" s="335"/>
      <c r="O258" s="221">
        <f t="shared" si="39"/>
        <v>0</v>
      </c>
      <c r="P258" s="176"/>
    </row>
    <row r="259" spans="1:16" hidden="1" x14ac:dyDescent="0.25">
      <c r="A259" s="391">
        <v>6330</v>
      </c>
      <c r="B259" s="392" t="s">
        <v>492</v>
      </c>
      <c r="C259" s="343">
        <f t="shared" ref="C259:C286" si="49">F259+I259+L259+O259</f>
        <v>0</v>
      </c>
      <c r="D259" s="375">
        <v>0</v>
      </c>
      <c r="E259" s="376"/>
      <c r="F259" s="547">
        <f t="shared" si="36"/>
        <v>0</v>
      </c>
      <c r="G259" s="375"/>
      <c r="H259" s="377"/>
      <c r="I259" s="371">
        <f t="shared" si="37"/>
        <v>0</v>
      </c>
      <c r="J259" s="375">
        <v>0</v>
      </c>
      <c r="K259" s="377"/>
      <c r="L259" s="371">
        <f t="shared" si="38"/>
        <v>0</v>
      </c>
      <c r="M259" s="378"/>
      <c r="N259" s="376"/>
      <c r="O259" s="371">
        <f t="shared" si="39"/>
        <v>0</v>
      </c>
      <c r="P259" s="372"/>
    </row>
    <row r="260" spans="1:16" hidden="1" x14ac:dyDescent="0.25">
      <c r="A260" s="339">
        <v>6360</v>
      </c>
      <c r="B260" s="223" t="s">
        <v>493</v>
      </c>
      <c r="C260" s="343">
        <f t="shared" si="49"/>
        <v>0</v>
      </c>
      <c r="D260" s="229">
        <v>0</v>
      </c>
      <c r="E260" s="337"/>
      <c r="F260" s="544">
        <f t="shared" si="36"/>
        <v>0</v>
      </c>
      <c r="G260" s="229"/>
      <c r="H260" s="230"/>
      <c r="I260" s="231">
        <f t="shared" si="37"/>
        <v>0</v>
      </c>
      <c r="J260" s="229">
        <v>0</v>
      </c>
      <c r="K260" s="230"/>
      <c r="L260" s="231">
        <f t="shared" si="38"/>
        <v>0</v>
      </c>
      <c r="M260" s="338"/>
      <c r="N260" s="337"/>
      <c r="O260" s="231">
        <f t="shared" si="39"/>
        <v>0</v>
      </c>
      <c r="P260" s="185"/>
    </row>
    <row r="261" spans="1:16" ht="24" hidden="1" x14ac:dyDescent="0.25">
      <c r="A261" s="198">
        <v>6400</v>
      </c>
      <c r="B261" s="323" t="s">
        <v>494</v>
      </c>
      <c r="C261" s="199">
        <f t="shared" si="49"/>
        <v>0</v>
      </c>
      <c r="D261" s="209">
        <f>SUM(D262,D266)</f>
        <v>0</v>
      </c>
      <c r="E261" s="324">
        <f>SUM(E262,E266)</f>
        <v>0</v>
      </c>
      <c r="F261" s="541">
        <f t="shared" si="36"/>
        <v>0</v>
      </c>
      <c r="G261" s="209">
        <f>SUM(G262,G266)</f>
        <v>0</v>
      </c>
      <c r="H261" s="210">
        <f t="shared" ref="H261" si="50">SUM(H262,H266)</f>
        <v>0</v>
      </c>
      <c r="I261" s="211">
        <f t="shared" si="37"/>
        <v>0</v>
      </c>
      <c r="J261" s="209">
        <f>SUM(J262,J266)</f>
        <v>0</v>
      </c>
      <c r="K261" s="210">
        <f t="shared" ref="K261" si="51">SUM(K262,K266)</f>
        <v>0</v>
      </c>
      <c r="L261" s="211">
        <f t="shared" si="38"/>
        <v>0</v>
      </c>
      <c r="M261" s="355">
        <f t="shared" ref="M261:N261" si="52">SUM(M262,M266)</f>
        <v>0</v>
      </c>
      <c r="N261" s="356">
        <f t="shared" si="52"/>
        <v>0</v>
      </c>
      <c r="O261" s="357">
        <f t="shared" si="39"/>
        <v>0</v>
      </c>
      <c r="P261" s="358"/>
    </row>
    <row r="262" spans="1:16" ht="24" hidden="1" x14ac:dyDescent="0.25">
      <c r="A262" s="595">
        <v>6410</v>
      </c>
      <c r="B262" s="213" t="s">
        <v>495</v>
      </c>
      <c r="C262" s="353">
        <f t="shared" si="49"/>
        <v>0</v>
      </c>
      <c r="D262" s="350">
        <f>SUM(D263:D265)</f>
        <v>0</v>
      </c>
      <c r="E262" s="351">
        <f>SUM(E263:E265)</f>
        <v>0</v>
      </c>
      <c r="F262" s="543">
        <f t="shared" si="36"/>
        <v>0</v>
      </c>
      <c r="G262" s="350">
        <f>SUM(G263:G265)</f>
        <v>0</v>
      </c>
      <c r="H262" s="352">
        <f t="shared" ref="H262" si="53">SUM(H263:H265)</f>
        <v>0</v>
      </c>
      <c r="I262" s="221">
        <f t="shared" si="37"/>
        <v>0</v>
      </c>
      <c r="J262" s="350">
        <f>SUM(J263:J265)</f>
        <v>0</v>
      </c>
      <c r="K262" s="352">
        <f t="shared" ref="K262" si="54">SUM(K263:K265)</f>
        <v>0</v>
      </c>
      <c r="L262" s="221">
        <f t="shared" si="38"/>
        <v>0</v>
      </c>
      <c r="M262" s="365">
        <f t="shared" ref="M262:N262" si="55">SUM(M263:M265)</f>
        <v>0</v>
      </c>
      <c r="N262" s="366">
        <f t="shared" si="55"/>
        <v>0</v>
      </c>
      <c r="O262" s="242">
        <f t="shared" si="39"/>
        <v>0</v>
      </c>
      <c r="P262" s="244"/>
    </row>
    <row r="263" spans="1:16" hidden="1" x14ac:dyDescent="0.25">
      <c r="A263" s="178">
        <v>6411</v>
      </c>
      <c r="B263" s="393" t="s">
        <v>496</v>
      </c>
      <c r="C263" s="390">
        <f t="shared" si="49"/>
        <v>0</v>
      </c>
      <c r="D263" s="229">
        <v>0</v>
      </c>
      <c r="E263" s="337"/>
      <c r="F263" s="544">
        <f t="shared" si="36"/>
        <v>0</v>
      </c>
      <c r="G263" s="229"/>
      <c r="H263" s="230"/>
      <c r="I263" s="231">
        <f t="shared" si="37"/>
        <v>0</v>
      </c>
      <c r="J263" s="229">
        <v>0</v>
      </c>
      <c r="K263" s="230"/>
      <c r="L263" s="231">
        <f t="shared" si="38"/>
        <v>0</v>
      </c>
      <c r="M263" s="338"/>
      <c r="N263" s="337"/>
      <c r="O263" s="231">
        <f t="shared" si="39"/>
        <v>0</v>
      </c>
      <c r="P263" s="185"/>
    </row>
    <row r="264" spans="1:16" ht="24" hidden="1" x14ac:dyDescent="0.25">
      <c r="A264" s="178">
        <v>6412</v>
      </c>
      <c r="B264" s="223" t="s">
        <v>497</v>
      </c>
      <c r="C264" s="390">
        <f t="shared" si="49"/>
        <v>0</v>
      </c>
      <c r="D264" s="229">
        <v>0</v>
      </c>
      <c r="E264" s="337"/>
      <c r="F264" s="544">
        <f t="shared" si="36"/>
        <v>0</v>
      </c>
      <c r="G264" s="229"/>
      <c r="H264" s="230"/>
      <c r="I264" s="231">
        <f t="shared" si="37"/>
        <v>0</v>
      </c>
      <c r="J264" s="229">
        <v>0</v>
      </c>
      <c r="K264" s="230"/>
      <c r="L264" s="231">
        <f t="shared" si="38"/>
        <v>0</v>
      </c>
      <c r="M264" s="338"/>
      <c r="N264" s="337"/>
      <c r="O264" s="231">
        <f t="shared" si="39"/>
        <v>0</v>
      </c>
      <c r="P264" s="185"/>
    </row>
    <row r="265" spans="1:16" ht="24" hidden="1" x14ac:dyDescent="0.25">
      <c r="A265" s="178">
        <v>6419</v>
      </c>
      <c r="B265" s="223" t="s">
        <v>498</v>
      </c>
      <c r="C265" s="390">
        <f t="shared" si="49"/>
        <v>0</v>
      </c>
      <c r="D265" s="229">
        <v>0</v>
      </c>
      <c r="E265" s="337"/>
      <c r="F265" s="544">
        <f t="shared" si="36"/>
        <v>0</v>
      </c>
      <c r="G265" s="229"/>
      <c r="H265" s="230"/>
      <c r="I265" s="231">
        <f t="shared" si="37"/>
        <v>0</v>
      </c>
      <c r="J265" s="229">
        <v>0</v>
      </c>
      <c r="K265" s="230"/>
      <c r="L265" s="231">
        <f t="shared" si="38"/>
        <v>0</v>
      </c>
      <c r="M265" s="338"/>
      <c r="N265" s="337"/>
      <c r="O265" s="231">
        <f t="shared" si="39"/>
        <v>0</v>
      </c>
      <c r="P265" s="185"/>
    </row>
    <row r="266" spans="1:16" ht="24" hidden="1" x14ac:dyDescent="0.25">
      <c r="A266" s="339">
        <v>6420</v>
      </c>
      <c r="B266" s="223" t="s">
        <v>499</v>
      </c>
      <c r="C266" s="390">
        <f t="shared" si="49"/>
        <v>0</v>
      </c>
      <c r="D266" s="340">
        <f>SUM(D267:D270)</f>
        <v>0</v>
      </c>
      <c r="E266" s="341">
        <f>SUM(E267:E270)</f>
        <v>0</v>
      </c>
      <c r="F266" s="544">
        <f t="shared" si="36"/>
        <v>0</v>
      </c>
      <c r="G266" s="340">
        <f>SUM(G267:G270)</f>
        <v>0</v>
      </c>
      <c r="H266" s="342">
        <f>SUM(H267:H270)</f>
        <v>0</v>
      </c>
      <c r="I266" s="231">
        <f t="shared" si="37"/>
        <v>0</v>
      </c>
      <c r="J266" s="340">
        <f>SUM(J267:J270)</f>
        <v>0</v>
      </c>
      <c r="K266" s="342">
        <f>SUM(K267:K270)</f>
        <v>0</v>
      </c>
      <c r="L266" s="231">
        <f t="shared" si="38"/>
        <v>0</v>
      </c>
      <c r="M266" s="343">
        <f>SUM(M267:M270)</f>
        <v>0</v>
      </c>
      <c r="N266" s="341">
        <f>SUM(N267:N270)</f>
        <v>0</v>
      </c>
      <c r="O266" s="231">
        <f t="shared" si="39"/>
        <v>0</v>
      </c>
      <c r="P266" s="185"/>
    </row>
    <row r="267" spans="1:16" hidden="1" x14ac:dyDescent="0.25">
      <c r="A267" s="178">
        <v>6421</v>
      </c>
      <c r="B267" s="223" t="s">
        <v>500</v>
      </c>
      <c r="C267" s="390">
        <f t="shared" si="49"/>
        <v>0</v>
      </c>
      <c r="D267" s="229">
        <v>0</v>
      </c>
      <c r="E267" s="337"/>
      <c r="F267" s="544">
        <f t="shared" si="36"/>
        <v>0</v>
      </c>
      <c r="G267" s="229"/>
      <c r="H267" s="230"/>
      <c r="I267" s="231">
        <f t="shared" si="37"/>
        <v>0</v>
      </c>
      <c r="J267" s="229">
        <v>0</v>
      </c>
      <c r="K267" s="230"/>
      <c r="L267" s="231">
        <f t="shared" si="38"/>
        <v>0</v>
      </c>
      <c r="M267" s="338"/>
      <c r="N267" s="337"/>
      <c r="O267" s="231">
        <f t="shared" si="39"/>
        <v>0</v>
      </c>
      <c r="P267" s="185"/>
    </row>
    <row r="268" spans="1:16" hidden="1" x14ac:dyDescent="0.25">
      <c r="A268" s="178">
        <v>6422</v>
      </c>
      <c r="B268" s="223" t="s">
        <v>501</v>
      </c>
      <c r="C268" s="390">
        <f t="shared" si="49"/>
        <v>0</v>
      </c>
      <c r="D268" s="229">
        <v>0</v>
      </c>
      <c r="E268" s="337"/>
      <c r="F268" s="544">
        <f t="shared" si="36"/>
        <v>0</v>
      </c>
      <c r="G268" s="229"/>
      <c r="H268" s="230"/>
      <c r="I268" s="231">
        <f t="shared" si="37"/>
        <v>0</v>
      </c>
      <c r="J268" s="229">
        <v>0</v>
      </c>
      <c r="K268" s="230"/>
      <c r="L268" s="231">
        <f t="shared" si="38"/>
        <v>0</v>
      </c>
      <c r="M268" s="338"/>
      <c r="N268" s="337"/>
      <c r="O268" s="231">
        <f t="shared" si="39"/>
        <v>0</v>
      </c>
      <c r="P268" s="185"/>
    </row>
    <row r="269" spans="1:16" hidden="1" x14ac:dyDescent="0.25">
      <c r="A269" s="178">
        <v>6423</v>
      </c>
      <c r="B269" s="223" t="s">
        <v>502</v>
      </c>
      <c r="C269" s="390">
        <f t="shared" si="49"/>
        <v>0</v>
      </c>
      <c r="D269" s="229">
        <v>0</v>
      </c>
      <c r="E269" s="337"/>
      <c r="F269" s="544">
        <f t="shared" si="36"/>
        <v>0</v>
      </c>
      <c r="G269" s="229"/>
      <c r="H269" s="230"/>
      <c r="I269" s="231">
        <f t="shared" si="37"/>
        <v>0</v>
      </c>
      <c r="J269" s="229">
        <v>0</v>
      </c>
      <c r="K269" s="230"/>
      <c r="L269" s="231">
        <f t="shared" si="38"/>
        <v>0</v>
      </c>
      <c r="M269" s="338"/>
      <c r="N269" s="337"/>
      <c r="O269" s="231">
        <f t="shared" si="39"/>
        <v>0</v>
      </c>
      <c r="P269" s="185"/>
    </row>
    <row r="270" spans="1:16" ht="24" hidden="1" x14ac:dyDescent="0.25">
      <c r="A270" s="178">
        <v>6424</v>
      </c>
      <c r="B270" s="223" t="s">
        <v>503</v>
      </c>
      <c r="C270" s="390">
        <f t="shared" si="49"/>
        <v>0</v>
      </c>
      <c r="D270" s="229">
        <v>0</v>
      </c>
      <c r="E270" s="337"/>
      <c r="F270" s="544">
        <f t="shared" si="36"/>
        <v>0</v>
      </c>
      <c r="G270" s="229"/>
      <c r="H270" s="230"/>
      <c r="I270" s="231">
        <f t="shared" si="37"/>
        <v>0</v>
      </c>
      <c r="J270" s="229">
        <v>0</v>
      </c>
      <c r="K270" s="230"/>
      <c r="L270" s="231">
        <f t="shared" si="38"/>
        <v>0</v>
      </c>
      <c r="M270" s="338"/>
      <c r="N270" s="337"/>
      <c r="O270" s="231">
        <f t="shared" si="39"/>
        <v>0</v>
      </c>
      <c r="P270" s="185"/>
    </row>
    <row r="271" spans="1:16" ht="45.75" hidden="1" customHeight="1" x14ac:dyDescent="0.25">
      <c r="A271" s="394">
        <v>7000</v>
      </c>
      <c r="B271" s="394" t="s">
        <v>504</v>
      </c>
      <c r="C271" s="395">
        <f t="shared" si="49"/>
        <v>0</v>
      </c>
      <c r="D271" s="396">
        <f>SUM(D272,D282)</f>
        <v>0</v>
      </c>
      <c r="E271" s="397">
        <f>SUM(E272,E282)</f>
        <v>0</v>
      </c>
      <c r="F271" s="551">
        <f t="shared" si="36"/>
        <v>0</v>
      </c>
      <c r="G271" s="396">
        <f>SUM(G272,G282)</f>
        <v>0</v>
      </c>
      <c r="H271" s="399">
        <f>SUM(H272,H282)</f>
        <v>0</v>
      </c>
      <c r="I271" s="398">
        <f t="shared" si="37"/>
        <v>0</v>
      </c>
      <c r="J271" s="396">
        <f>SUM(J272,J282)</f>
        <v>0</v>
      </c>
      <c r="K271" s="399">
        <f>SUM(K272,K282)</f>
        <v>0</v>
      </c>
      <c r="L271" s="398">
        <f t="shared" si="38"/>
        <v>0</v>
      </c>
      <c r="M271" s="400">
        <f>SUM(M272,M282)</f>
        <v>0</v>
      </c>
      <c r="N271" s="401">
        <f>SUM(N272,N282)</f>
        <v>0</v>
      </c>
      <c r="O271" s="402">
        <f t="shared" si="39"/>
        <v>0</v>
      </c>
      <c r="P271" s="403"/>
    </row>
    <row r="272" spans="1:16" hidden="1" x14ac:dyDescent="0.25">
      <c r="A272" s="198">
        <v>7200</v>
      </c>
      <c r="B272" s="323" t="s">
        <v>505</v>
      </c>
      <c r="C272" s="199">
        <f t="shared" si="49"/>
        <v>0</v>
      </c>
      <c r="D272" s="209">
        <f>SUM(D273,D274,D277,D278,D281)</f>
        <v>0</v>
      </c>
      <c r="E272" s="324">
        <f>SUM(E273,E274,E277,E278,E281)</f>
        <v>0</v>
      </c>
      <c r="F272" s="541">
        <f t="shared" si="36"/>
        <v>0</v>
      </c>
      <c r="G272" s="209">
        <f>SUM(G273,G274,G277,G278,G281)</f>
        <v>0</v>
      </c>
      <c r="H272" s="210">
        <f>SUM(H273,H274,H277,H278,H281)</f>
        <v>0</v>
      </c>
      <c r="I272" s="211">
        <f t="shared" si="37"/>
        <v>0</v>
      </c>
      <c r="J272" s="209">
        <f>SUM(J273,J274,J277,J278,J281)</f>
        <v>0</v>
      </c>
      <c r="K272" s="210">
        <f>SUM(K273,K274,K277,K278,K281)</f>
        <v>0</v>
      </c>
      <c r="L272" s="211">
        <f t="shared" si="38"/>
        <v>0</v>
      </c>
      <c r="M272" s="325">
        <f>SUM(M273,M274,M277,M278,M281)</f>
        <v>0</v>
      </c>
      <c r="N272" s="326">
        <f>SUM(N273,N274,N277,N278,N281)</f>
        <v>0</v>
      </c>
      <c r="O272" s="327">
        <f t="shared" si="39"/>
        <v>0</v>
      </c>
      <c r="P272" s="328"/>
    </row>
    <row r="273" spans="1:16" ht="24" hidden="1" x14ac:dyDescent="0.25">
      <c r="A273" s="595">
        <v>7210</v>
      </c>
      <c r="B273" s="213" t="s">
        <v>506</v>
      </c>
      <c r="C273" s="214">
        <f t="shared" si="49"/>
        <v>0</v>
      </c>
      <c r="D273" s="219">
        <v>0</v>
      </c>
      <c r="E273" s="335"/>
      <c r="F273" s="543">
        <f t="shared" si="36"/>
        <v>0</v>
      </c>
      <c r="G273" s="219"/>
      <c r="H273" s="220"/>
      <c r="I273" s="221">
        <f t="shared" si="37"/>
        <v>0</v>
      </c>
      <c r="J273" s="219">
        <v>0</v>
      </c>
      <c r="K273" s="220"/>
      <c r="L273" s="221">
        <f t="shared" si="38"/>
        <v>0</v>
      </c>
      <c r="M273" s="336"/>
      <c r="N273" s="335"/>
      <c r="O273" s="221">
        <f t="shared" si="39"/>
        <v>0</v>
      </c>
      <c r="P273" s="176"/>
    </row>
    <row r="274" spans="1:16" s="404" customFormat="1" ht="24" hidden="1" x14ac:dyDescent="0.25">
      <c r="A274" s="339">
        <v>7220</v>
      </c>
      <c r="B274" s="223" t="s">
        <v>507</v>
      </c>
      <c r="C274" s="224">
        <f t="shared" si="49"/>
        <v>0</v>
      </c>
      <c r="D274" s="340">
        <f>SUM(D275:D276)</f>
        <v>0</v>
      </c>
      <c r="E274" s="341">
        <f>SUM(E275:E276)</f>
        <v>0</v>
      </c>
      <c r="F274" s="544">
        <f t="shared" si="36"/>
        <v>0</v>
      </c>
      <c r="G274" s="340">
        <f>SUM(G275:G276)</f>
        <v>0</v>
      </c>
      <c r="H274" s="342">
        <f>SUM(H275:H276)</f>
        <v>0</v>
      </c>
      <c r="I274" s="231">
        <f t="shared" si="37"/>
        <v>0</v>
      </c>
      <c r="J274" s="340">
        <f>SUM(J275:J276)</f>
        <v>0</v>
      </c>
      <c r="K274" s="342">
        <f>SUM(K275:K276)</f>
        <v>0</v>
      </c>
      <c r="L274" s="231">
        <f t="shared" si="38"/>
        <v>0</v>
      </c>
      <c r="M274" s="343">
        <f>SUM(M275:M276)</f>
        <v>0</v>
      </c>
      <c r="N274" s="341">
        <f>SUM(N275:N276)</f>
        <v>0</v>
      </c>
      <c r="O274" s="231">
        <f t="shared" si="39"/>
        <v>0</v>
      </c>
      <c r="P274" s="185"/>
    </row>
    <row r="275" spans="1:16" s="404" customFormat="1" ht="24" hidden="1" x14ac:dyDescent="0.25">
      <c r="A275" s="178">
        <v>7221</v>
      </c>
      <c r="B275" s="223" t="s">
        <v>508</v>
      </c>
      <c r="C275" s="224">
        <f t="shared" si="49"/>
        <v>0</v>
      </c>
      <c r="D275" s="229">
        <v>0</v>
      </c>
      <c r="E275" s="337"/>
      <c r="F275" s="544">
        <f t="shared" si="36"/>
        <v>0</v>
      </c>
      <c r="G275" s="229"/>
      <c r="H275" s="230"/>
      <c r="I275" s="231">
        <f t="shared" si="37"/>
        <v>0</v>
      </c>
      <c r="J275" s="229">
        <v>0</v>
      </c>
      <c r="K275" s="230"/>
      <c r="L275" s="231">
        <f t="shared" si="38"/>
        <v>0</v>
      </c>
      <c r="M275" s="338"/>
      <c r="N275" s="337"/>
      <c r="O275" s="231">
        <f t="shared" si="39"/>
        <v>0</v>
      </c>
      <c r="P275" s="185"/>
    </row>
    <row r="276" spans="1:16" s="404" customFormat="1" ht="24" hidden="1" x14ac:dyDescent="0.25">
      <c r="A276" s="178">
        <v>7222</v>
      </c>
      <c r="B276" s="223" t="s">
        <v>509</v>
      </c>
      <c r="C276" s="224">
        <f t="shared" si="49"/>
        <v>0</v>
      </c>
      <c r="D276" s="229">
        <v>0</v>
      </c>
      <c r="E276" s="337"/>
      <c r="F276" s="544">
        <f t="shared" si="36"/>
        <v>0</v>
      </c>
      <c r="G276" s="229"/>
      <c r="H276" s="230"/>
      <c r="I276" s="231">
        <f t="shared" si="37"/>
        <v>0</v>
      </c>
      <c r="J276" s="229">
        <v>0</v>
      </c>
      <c r="K276" s="230"/>
      <c r="L276" s="231">
        <f t="shared" si="38"/>
        <v>0</v>
      </c>
      <c r="M276" s="338"/>
      <c r="N276" s="337"/>
      <c r="O276" s="231">
        <f t="shared" si="39"/>
        <v>0</v>
      </c>
      <c r="P276" s="185"/>
    </row>
    <row r="277" spans="1:16" s="404" customFormat="1" ht="24" hidden="1" x14ac:dyDescent="0.25">
      <c r="A277" s="339">
        <v>7230</v>
      </c>
      <c r="B277" s="223" t="s">
        <v>510</v>
      </c>
      <c r="C277" s="224">
        <f t="shared" si="49"/>
        <v>0</v>
      </c>
      <c r="D277" s="229">
        <v>0</v>
      </c>
      <c r="E277" s="337"/>
      <c r="F277" s="544">
        <f t="shared" si="36"/>
        <v>0</v>
      </c>
      <c r="G277" s="229"/>
      <c r="H277" s="230"/>
      <c r="I277" s="231">
        <f t="shared" si="37"/>
        <v>0</v>
      </c>
      <c r="J277" s="229">
        <v>0</v>
      </c>
      <c r="K277" s="230"/>
      <c r="L277" s="231">
        <f t="shared" si="38"/>
        <v>0</v>
      </c>
      <c r="M277" s="338"/>
      <c r="N277" s="337"/>
      <c r="O277" s="231">
        <f>M277+N277</f>
        <v>0</v>
      </c>
      <c r="P277" s="185"/>
    </row>
    <row r="278" spans="1:16" ht="24" hidden="1" x14ac:dyDescent="0.25">
      <c r="A278" s="339">
        <v>7240</v>
      </c>
      <c r="B278" s="223" t="s">
        <v>511</v>
      </c>
      <c r="C278" s="224">
        <f t="shared" si="49"/>
        <v>0</v>
      </c>
      <c r="D278" s="340">
        <f>SUM(D279:D280)</f>
        <v>0</v>
      </c>
      <c r="E278" s="341">
        <f>SUM(E279:E280)</f>
        <v>0</v>
      </c>
      <c r="F278" s="544">
        <f t="shared" si="36"/>
        <v>0</v>
      </c>
      <c r="G278" s="340">
        <f>SUM(G279:G280)</f>
        <v>0</v>
      </c>
      <c r="H278" s="342">
        <f>SUM(H279:H280)</f>
        <v>0</v>
      </c>
      <c r="I278" s="231">
        <f t="shared" si="37"/>
        <v>0</v>
      </c>
      <c r="J278" s="340">
        <f>SUM(J279:J280)</f>
        <v>0</v>
      </c>
      <c r="K278" s="342">
        <f>SUM(K279:K280)</f>
        <v>0</v>
      </c>
      <c r="L278" s="231">
        <f t="shared" si="38"/>
        <v>0</v>
      </c>
      <c r="M278" s="343">
        <f>SUM(M279:M280)</f>
        <v>0</v>
      </c>
      <c r="N278" s="341">
        <f>SUM(N279:N280)</f>
        <v>0</v>
      </c>
      <c r="O278" s="231">
        <f>SUM(O279:O280)</f>
        <v>0</v>
      </c>
      <c r="P278" s="185"/>
    </row>
    <row r="279" spans="1:16" ht="36" hidden="1" x14ac:dyDescent="0.25">
      <c r="A279" s="178">
        <v>7245</v>
      </c>
      <c r="B279" s="223" t="s">
        <v>512</v>
      </c>
      <c r="C279" s="224">
        <f t="shared" si="49"/>
        <v>0</v>
      </c>
      <c r="D279" s="229">
        <v>0</v>
      </c>
      <c r="E279" s="337"/>
      <c r="F279" s="544">
        <f t="shared" si="36"/>
        <v>0</v>
      </c>
      <c r="G279" s="229"/>
      <c r="H279" s="230"/>
      <c r="I279" s="231">
        <f t="shared" si="37"/>
        <v>0</v>
      </c>
      <c r="J279" s="229">
        <v>0</v>
      </c>
      <c r="K279" s="230"/>
      <c r="L279" s="231">
        <f t="shared" si="38"/>
        <v>0</v>
      </c>
      <c r="M279" s="338"/>
      <c r="N279" s="337"/>
      <c r="O279" s="231">
        <f t="shared" ref="O279:O282" si="56">M279+N279</f>
        <v>0</v>
      </c>
      <c r="P279" s="185"/>
    </row>
    <row r="280" spans="1:16" ht="72" hidden="1" x14ac:dyDescent="0.25">
      <c r="A280" s="178">
        <v>7246</v>
      </c>
      <c r="B280" s="223" t="s">
        <v>513</v>
      </c>
      <c r="C280" s="224">
        <f t="shared" si="49"/>
        <v>0</v>
      </c>
      <c r="D280" s="229">
        <v>0</v>
      </c>
      <c r="E280" s="337"/>
      <c r="F280" s="544">
        <f t="shared" si="36"/>
        <v>0</v>
      </c>
      <c r="G280" s="229"/>
      <c r="H280" s="230"/>
      <c r="I280" s="231">
        <f t="shared" si="37"/>
        <v>0</v>
      </c>
      <c r="J280" s="229">
        <v>0</v>
      </c>
      <c r="K280" s="230"/>
      <c r="L280" s="231">
        <f t="shared" si="38"/>
        <v>0</v>
      </c>
      <c r="M280" s="338"/>
      <c r="N280" s="337"/>
      <c r="O280" s="231">
        <f t="shared" si="56"/>
        <v>0</v>
      </c>
      <c r="P280" s="185"/>
    </row>
    <row r="281" spans="1:16" ht="24" hidden="1" x14ac:dyDescent="0.25">
      <c r="A281" s="339">
        <v>7260</v>
      </c>
      <c r="B281" s="223" t="s">
        <v>514</v>
      </c>
      <c r="C281" s="224">
        <f t="shared" si="49"/>
        <v>0</v>
      </c>
      <c r="D281" s="219">
        <v>0</v>
      </c>
      <c r="E281" s="335"/>
      <c r="F281" s="543">
        <f t="shared" si="36"/>
        <v>0</v>
      </c>
      <c r="G281" s="219"/>
      <c r="H281" s="220"/>
      <c r="I281" s="221">
        <f t="shared" si="37"/>
        <v>0</v>
      </c>
      <c r="J281" s="219">
        <v>0</v>
      </c>
      <c r="K281" s="220"/>
      <c r="L281" s="221">
        <f t="shared" si="38"/>
        <v>0</v>
      </c>
      <c r="M281" s="336"/>
      <c r="N281" s="335"/>
      <c r="O281" s="221">
        <f t="shared" si="56"/>
        <v>0</v>
      </c>
      <c r="P281" s="176"/>
    </row>
    <row r="282" spans="1:16" hidden="1" x14ac:dyDescent="0.25">
      <c r="A282" s="198">
        <v>7700</v>
      </c>
      <c r="B282" s="323" t="s">
        <v>515</v>
      </c>
      <c r="C282" s="405">
        <f t="shared" si="49"/>
        <v>0</v>
      </c>
      <c r="D282" s="406">
        <f>D283</f>
        <v>0</v>
      </c>
      <c r="E282" s="356">
        <f>SUM(E283)</f>
        <v>0</v>
      </c>
      <c r="F282" s="552">
        <f t="shared" si="36"/>
        <v>0</v>
      </c>
      <c r="G282" s="406">
        <f>G283</f>
        <v>0</v>
      </c>
      <c r="H282" s="407">
        <f>SUM(H283)</f>
        <v>0</v>
      </c>
      <c r="I282" s="357">
        <f t="shared" si="37"/>
        <v>0</v>
      </c>
      <c r="J282" s="406">
        <f>J283</f>
        <v>0</v>
      </c>
      <c r="K282" s="407">
        <f>SUM(K283)</f>
        <v>0</v>
      </c>
      <c r="L282" s="357">
        <f t="shared" si="38"/>
        <v>0</v>
      </c>
      <c r="M282" s="355">
        <f>SUM(M283)</f>
        <v>0</v>
      </c>
      <c r="N282" s="356">
        <f>SUM(N283)</f>
        <v>0</v>
      </c>
      <c r="O282" s="357">
        <f t="shared" si="56"/>
        <v>0</v>
      </c>
      <c r="P282" s="358"/>
    </row>
    <row r="283" spans="1:16" hidden="1" x14ac:dyDescent="0.25">
      <c r="A283" s="233">
        <v>7720</v>
      </c>
      <c r="B283" s="234" t="s">
        <v>516</v>
      </c>
      <c r="C283" s="408">
        <f t="shared" si="49"/>
        <v>0</v>
      </c>
      <c r="D283" s="240">
        <v>0</v>
      </c>
      <c r="E283" s="409"/>
      <c r="F283" s="553">
        <f t="shared" si="36"/>
        <v>0</v>
      </c>
      <c r="G283" s="240"/>
      <c r="H283" s="241"/>
      <c r="I283" s="242">
        <f t="shared" si="37"/>
        <v>0</v>
      </c>
      <c r="J283" s="240">
        <v>0</v>
      </c>
      <c r="K283" s="241"/>
      <c r="L283" s="242">
        <f t="shared" si="38"/>
        <v>0</v>
      </c>
      <c r="M283" s="410"/>
      <c r="N283" s="409"/>
      <c r="O283" s="242">
        <f>M283+N283</f>
        <v>0</v>
      </c>
      <c r="P283" s="244"/>
    </row>
    <row r="284" spans="1:16" hidden="1" x14ac:dyDescent="0.25">
      <c r="A284" s="411"/>
      <c r="B284" s="265" t="s">
        <v>517</v>
      </c>
      <c r="C284" s="214">
        <f t="shared" si="49"/>
        <v>0</v>
      </c>
      <c r="D284" s="330">
        <f>SUM(D285:D286)</f>
        <v>0</v>
      </c>
      <c r="E284" s="331">
        <f>SUM(E285:E286)</f>
        <v>0</v>
      </c>
      <c r="F284" s="542">
        <f t="shared" si="36"/>
        <v>0</v>
      </c>
      <c r="G284" s="330">
        <f>SUM(G285:G286)</f>
        <v>0</v>
      </c>
      <c r="H284" s="333">
        <f>SUM(H285:H286)</f>
        <v>0</v>
      </c>
      <c r="I284" s="332">
        <f t="shared" si="37"/>
        <v>0</v>
      </c>
      <c r="J284" s="330">
        <f>SUM(J285:J286)</f>
        <v>0</v>
      </c>
      <c r="K284" s="333">
        <f>SUM(K285:K286)</f>
        <v>0</v>
      </c>
      <c r="L284" s="332">
        <f t="shared" si="38"/>
        <v>0</v>
      </c>
      <c r="M284" s="334">
        <f>SUM(M285:M286)</f>
        <v>0</v>
      </c>
      <c r="N284" s="331">
        <f>SUM(N285:N286)</f>
        <v>0</v>
      </c>
      <c r="O284" s="332">
        <f t="shared" ref="O284:O299" si="57">M284+N284</f>
        <v>0</v>
      </c>
      <c r="P284" s="274"/>
    </row>
    <row r="285" spans="1:16" hidden="1" x14ac:dyDescent="0.25">
      <c r="A285" s="393" t="s">
        <v>518</v>
      </c>
      <c r="B285" s="178" t="s">
        <v>519</v>
      </c>
      <c r="C285" s="359">
        <f t="shared" si="49"/>
        <v>0</v>
      </c>
      <c r="D285" s="229"/>
      <c r="E285" s="337"/>
      <c r="F285" s="544">
        <f t="shared" si="36"/>
        <v>0</v>
      </c>
      <c r="G285" s="229"/>
      <c r="H285" s="230"/>
      <c r="I285" s="231">
        <f t="shared" si="37"/>
        <v>0</v>
      </c>
      <c r="J285" s="229"/>
      <c r="K285" s="230"/>
      <c r="L285" s="231">
        <f t="shared" si="38"/>
        <v>0</v>
      </c>
      <c r="M285" s="338"/>
      <c r="N285" s="337"/>
      <c r="O285" s="231">
        <f t="shared" si="57"/>
        <v>0</v>
      </c>
      <c r="P285" s="185"/>
    </row>
    <row r="286" spans="1:16" hidden="1" x14ac:dyDescent="0.25">
      <c r="A286" s="393" t="s">
        <v>520</v>
      </c>
      <c r="B286" s="412" t="s">
        <v>521</v>
      </c>
      <c r="C286" s="214">
        <f t="shared" si="49"/>
        <v>0</v>
      </c>
      <c r="D286" s="219"/>
      <c r="E286" s="335"/>
      <c r="F286" s="543">
        <f t="shared" si="36"/>
        <v>0</v>
      </c>
      <c r="G286" s="219"/>
      <c r="H286" s="220"/>
      <c r="I286" s="221">
        <f t="shared" si="37"/>
        <v>0</v>
      </c>
      <c r="J286" s="219"/>
      <c r="K286" s="220"/>
      <c r="L286" s="221">
        <f t="shared" si="38"/>
        <v>0</v>
      </c>
      <c r="M286" s="336"/>
      <c r="N286" s="335"/>
      <c r="O286" s="221">
        <f t="shared" si="57"/>
        <v>0</v>
      </c>
      <c r="P286" s="176"/>
    </row>
    <row r="287" spans="1:16" x14ac:dyDescent="0.25">
      <c r="A287" s="413"/>
      <c r="B287" s="414" t="s">
        <v>522</v>
      </c>
      <c r="C287" s="415">
        <f>SUM(C284,C271,C233,C198,C190,C176,C78,C56)</f>
        <v>2047388</v>
      </c>
      <c r="D287" s="416">
        <f>SUM(D284,D271,D233,D198,D190,D176,D78,D56)</f>
        <v>2047214</v>
      </c>
      <c r="E287" s="511">
        <f>SUM(E284,E271,E233,E198,E190,E176,E78,E56)</f>
        <v>0</v>
      </c>
      <c r="F287" s="467">
        <f t="shared" si="36"/>
        <v>2047214</v>
      </c>
      <c r="G287" s="416">
        <f>SUM(G284,G271,G233,G198,G190,G176,G78,G56)</f>
        <v>0</v>
      </c>
      <c r="H287" s="419">
        <f>SUM(H284,H271,H233,H198,H190,H176,H78,H56)</f>
        <v>0</v>
      </c>
      <c r="I287" s="418">
        <f t="shared" si="37"/>
        <v>0</v>
      </c>
      <c r="J287" s="416">
        <f>SUM(J284,J271,J233,J198,J190,J176,J78,J56)</f>
        <v>0</v>
      </c>
      <c r="K287" s="419">
        <f>SUM(K284,K271,K233,K198,K190,K176,K78,K56)</f>
        <v>0</v>
      </c>
      <c r="L287" s="418">
        <f t="shared" si="38"/>
        <v>0</v>
      </c>
      <c r="M287" s="325">
        <f>SUM(M284,M271,M233,M198,M190,M176,M78,M56)</f>
        <v>174</v>
      </c>
      <c r="N287" s="326">
        <f>SUM(N284,N271,N233,N198,N190,N176,N78,N56)</f>
        <v>0</v>
      </c>
      <c r="O287" s="327">
        <f t="shared" si="57"/>
        <v>174</v>
      </c>
      <c r="P287" s="328"/>
    </row>
    <row r="288" spans="1:16" hidden="1" x14ac:dyDescent="0.25">
      <c r="A288" s="420" t="s">
        <v>523</v>
      </c>
      <c r="B288" s="421"/>
      <c r="C288" s="422">
        <f t="shared" ref="C288" si="58">F288+I288+L288+O288</f>
        <v>0</v>
      </c>
      <c r="D288" s="423">
        <f>SUM(D28,D29,D45)-D54</f>
        <v>0</v>
      </c>
      <c r="E288" s="424">
        <f>SUM(E28,E29,E45)-E54</f>
        <v>0</v>
      </c>
      <c r="F288" s="555">
        <f t="shared" si="36"/>
        <v>0</v>
      </c>
      <c r="G288" s="423">
        <f>SUM(G28,G29,G45)-G54</f>
        <v>0</v>
      </c>
      <c r="H288" s="426">
        <f>SUM(H28,H29,H45)-H54</f>
        <v>0</v>
      </c>
      <c r="I288" s="425">
        <f t="shared" si="37"/>
        <v>0</v>
      </c>
      <c r="J288" s="423">
        <f>(J30+J46)-J54</f>
        <v>0</v>
      </c>
      <c r="K288" s="426">
        <f>(K30+K46)-K54</f>
        <v>0</v>
      </c>
      <c r="L288" s="425">
        <f t="shared" si="38"/>
        <v>0</v>
      </c>
      <c r="M288" s="422">
        <f>M48-M54</f>
        <v>0</v>
      </c>
      <c r="N288" s="424">
        <f>N48-N54</f>
        <v>0</v>
      </c>
      <c r="O288" s="425">
        <f t="shared" si="57"/>
        <v>0</v>
      </c>
      <c r="P288" s="427"/>
    </row>
    <row r="289" spans="1:17" s="148" customFormat="1" hidden="1" x14ac:dyDescent="0.25">
      <c r="A289" s="420" t="s">
        <v>524</v>
      </c>
      <c r="B289" s="421"/>
      <c r="C289" s="428">
        <f>SUM(C290,C291)-C298+C299</f>
        <v>0</v>
      </c>
      <c r="D289" s="423">
        <f>SUM(D290,D291)-D298+D299</f>
        <v>0</v>
      </c>
      <c r="E289" s="424">
        <f>SUM(E290,E291)-E298+E299</f>
        <v>0</v>
      </c>
      <c r="F289" s="555">
        <f t="shared" si="36"/>
        <v>0</v>
      </c>
      <c r="G289" s="423">
        <f>SUM(G290,G291)-G298+G299</f>
        <v>0</v>
      </c>
      <c r="H289" s="426">
        <f>SUM(H290,H291)-H298+H299</f>
        <v>0</v>
      </c>
      <c r="I289" s="425">
        <f t="shared" si="37"/>
        <v>0</v>
      </c>
      <c r="J289" s="423">
        <f>SUM(J290,J291)-J298+J299</f>
        <v>0</v>
      </c>
      <c r="K289" s="426">
        <f>SUM(K290,K291)-K298+K299</f>
        <v>0</v>
      </c>
      <c r="L289" s="425">
        <f t="shared" si="38"/>
        <v>0</v>
      </c>
      <c r="M289" s="422">
        <f>SUM(M290,M291)-M298+M299</f>
        <v>0</v>
      </c>
      <c r="N289" s="424">
        <f>SUM(N290,N291)-N298+N299</f>
        <v>0</v>
      </c>
      <c r="O289" s="425">
        <f t="shared" si="57"/>
        <v>0</v>
      </c>
      <c r="P289" s="427"/>
    </row>
    <row r="290" spans="1:17" s="148" customFormat="1" hidden="1" x14ac:dyDescent="0.25">
      <c r="A290" s="429" t="s">
        <v>525</v>
      </c>
      <c r="B290" s="429" t="s">
        <v>526</v>
      </c>
      <c r="C290" s="428">
        <f>C25-C284</f>
        <v>0</v>
      </c>
      <c r="D290" s="423">
        <f>D25-D284</f>
        <v>0</v>
      </c>
      <c r="E290" s="424">
        <f>E25-E284</f>
        <v>0</v>
      </c>
      <c r="F290" s="555">
        <f t="shared" si="36"/>
        <v>0</v>
      </c>
      <c r="G290" s="423">
        <f>G25-G284</f>
        <v>0</v>
      </c>
      <c r="H290" s="426">
        <f>H25-H284</f>
        <v>0</v>
      </c>
      <c r="I290" s="425">
        <f t="shared" si="37"/>
        <v>0</v>
      </c>
      <c r="J290" s="423">
        <f>J25-J284</f>
        <v>0</v>
      </c>
      <c r="K290" s="426">
        <f>K25-K284</f>
        <v>0</v>
      </c>
      <c r="L290" s="425">
        <f t="shared" si="38"/>
        <v>0</v>
      </c>
      <c r="M290" s="422">
        <f>M25-M284</f>
        <v>0</v>
      </c>
      <c r="N290" s="424">
        <f>N25-N284</f>
        <v>0</v>
      </c>
      <c r="O290" s="425">
        <f t="shared" si="57"/>
        <v>0</v>
      </c>
      <c r="P290" s="427"/>
    </row>
    <row r="291" spans="1:17" s="148" customFormat="1" hidden="1" x14ac:dyDescent="0.25">
      <c r="A291" s="430" t="s">
        <v>527</v>
      </c>
      <c r="B291" s="430" t="s">
        <v>528</v>
      </c>
      <c r="C291" s="428">
        <f>SUM(C292,C294,C296)-SUM(C293,C295,C297)</f>
        <v>0</v>
      </c>
      <c r="D291" s="423">
        <f>SUM(D292,D294,D296)-SUM(D293,D295,D297)</f>
        <v>0</v>
      </c>
      <c r="E291" s="424">
        <f t="shared" ref="E291" si="59">SUM(E292,E294,E296)-SUM(E293,E295,E297)</f>
        <v>0</v>
      </c>
      <c r="F291" s="555">
        <f t="shared" si="36"/>
        <v>0</v>
      </c>
      <c r="G291" s="423">
        <f t="shared" ref="G291:H291" si="60">SUM(G292,G294,G296)-SUM(G293,G295,G297)</f>
        <v>0</v>
      </c>
      <c r="H291" s="426">
        <f t="shared" si="60"/>
        <v>0</v>
      </c>
      <c r="I291" s="425">
        <f t="shared" si="37"/>
        <v>0</v>
      </c>
      <c r="J291" s="423">
        <f>SUM(J292,J294,J296)-SUM(J293,J295,J297)</f>
        <v>0</v>
      </c>
      <c r="K291" s="426">
        <f t="shared" ref="K291" si="61">SUM(K292,K294,K296)-SUM(K293,K295,K297)</f>
        <v>0</v>
      </c>
      <c r="L291" s="425">
        <f t="shared" si="38"/>
        <v>0</v>
      </c>
      <c r="M291" s="422">
        <f t="shared" ref="M291:N291" si="62">SUM(M292,M294,M296)-SUM(M293,M295,M297)</f>
        <v>0</v>
      </c>
      <c r="N291" s="424">
        <f t="shared" si="62"/>
        <v>0</v>
      </c>
      <c r="O291" s="425">
        <f t="shared" si="57"/>
        <v>0</v>
      </c>
      <c r="P291" s="427"/>
    </row>
    <row r="292" spans="1:17" s="148" customFormat="1" hidden="1" x14ac:dyDescent="0.25">
      <c r="A292" s="411" t="s">
        <v>529</v>
      </c>
      <c r="B292" s="275" t="s">
        <v>530</v>
      </c>
      <c r="C292" s="235">
        <f t="shared" ref="C292:C299" si="63">F292+I292+L292+O292</f>
        <v>0</v>
      </c>
      <c r="D292" s="240"/>
      <c r="E292" s="409"/>
      <c r="F292" s="553">
        <f t="shared" si="36"/>
        <v>0</v>
      </c>
      <c r="G292" s="240"/>
      <c r="H292" s="241"/>
      <c r="I292" s="242">
        <f t="shared" si="37"/>
        <v>0</v>
      </c>
      <c r="J292" s="240"/>
      <c r="K292" s="241"/>
      <c r="L292" s="242">
        <f t="shared" si="38"/>
        <v>0</v>
      </c>
      <c r="M292" s="410"/>
      <c r="N292" s="409"/>
      <c r="O292" s="242">
        <f t="shared" si="57"/>
        <v>0</v>
      </c>
      <c r="P292" s="244"/>
    </row>
    <row r="293" spans="1:17" hidden="1" x14ac:dyDescent="0.25">
      <c r="A293" s="393" t="s">
        <v>531</v>
      </c>
      <c r="B293" s="177" t="s">
        <v>532</v>
      </c>
      <c r="C293" s="224">
        <f t="shared" si="63"/>
        <v>0</v>
      </c>
      <c r="D293" s="229"/>
      <c r="E293" s="337"/>
      <c r="F293" s="544">
        <f t="shared" si="36"/>
        <v>0</v>
      </c>
      <c r="G293" s="229"/>
      <c r="H293" s="230"/>
      <c r="I293" s="231">
        <f t="shared" si="37"/>
        <v>0</v>
      </c>
      <c r="J293" s="229"/>
      <c r="K293" s="230"/>
      <c r="L293" s="231">
        <f t="shared" si="38"/>
        <v>0</v>
      </c>
      <c r="M293" s="338"/>
      <c r="N293" s="337"/>
      <c r="O293" s="231">
        <f t="shared" si="57"/>
        <v>0</v>
      </c>
      <c r="P293" s="185"/>
    </row>
    <row r="294" spans="1:17" hidden="1" x14ac:dyDescent="0.25">
      <c r="A294" s="393" t="s">
        <v>533</v>
      </c>
      <c r="B294" s="177" t="s">
        <v>534</v>
      </c>
      <c r="C294" s="224">
        <f t="shared" si="63"/>
        <v>0</v>
      </c>
      <c r="D294" s="229"/>
      <c r="E294" s="337"/>
      <c r="F294" s="544">
        <f t="shared" si="36"/>
        <v>0</v>
      </c>
      <c r="G294" s="229"/>
      <c r="H294" s="230"/>
      <c r="I294" s="231">
        <f t="shared" si="37"/>
        <v>0</v>
      </c>
      <c r="J294" s="229"/>
      <c r="K294" s="230"/>
      <c r="L294" s="231">
        <f t="shared" si="38"/>
        <v>0</v>
      </c>
      <c r="M294" s="338"/>
      <c r="N294" s="337"/>
      <c r="O294" s="231">
        <f t="shared" si="57"/>
        <v>0</v>
      </c>
      <c r="P294" s="185"/>
    </row>
    <row r="295" spans="1:17" hidden="1" x14ac:dyDescent="0.25">
      <c r="A295" s="393" t="s">
        <v>535</v>
      </c>
      <c r="B295" s="177" t="s">
        <v>536</v>
      </c>
      <c r="C295" s="224">
        <f t="shared" si="63"/>
        <v>0</v>
      </c>
      <c r="D295" s="229"/>
      <c r="E295" s="337"/>
      <c r="F295" s="544">
        <f t="shared" si="36"/>
        <v>0</v>
      </c>
      <c r="G295" s="229"/>
      <c r="H295" s="230"/>
      <c r="I295" s="231">
        <f t="shared" si="37"/>
        <v>0</v>
      </c>
      <c r="J295" s="229"/>
      <c r="K295" s="230"/>
      <c r="L295" s="231">
        <f t="shared" si="38"/>
        <v>0</v>
      </c>
      <c r="M295" s="338"/>
      <c r="N295" s="337"/>
      <c r="O295" s="231">
        <f t="shared" si="57"/>
        <v>0</v>
      </c>
      <c r="P295" s="185"/>
    </row>
    <row r="296" spans="1:17" hidden="1" x14ac:dyDescent="0.25">
      <c r="A296" s="393" t="s">
        <v>537</v>
      </c>
      <c r="B296" s="177" t="s">
        <v>538</v>
      </c>
      <c r="C296" s="224">
        <f t="shared" si="63"/>
        <v>0</v>
      </c>
      <c r="D296" s="229"/>
      <c r="E296" s="337"/>
      <c r="F296" s="544">
        <f t="shared" si="36"/>
        <v>0</v>
      </c>
      <c r="G296" s="229"/>
      <c r="H296" s="230"/>
      <c r="I296" s="231">
        <f t="shared" si="37"/>
        <v>0</v>
      </c>
      <c r="J296" s="229"/>
      <c r="K296" s="230"/>
      <c r="L296" s="231">
        <f t="shared" si="38"/>
        <v>0</v>
      </c>
      <c r="M296" s="338"/>
      <c r="N296" s="337"/>
      <c r="O296" s="231">
        <f t="shared" si="57"/>
        <v>0</v>
      </c>
      <c r="P296" s="185"/>
    </row>
    <row r="297" spans="1:17" hidden="1" x14ac:dyDescent="0.25">
      <c r="A297" s="431" t="s">
        <v>539</v>
      </c>
      <c r="B297" s="432" t="s">
        <v>540</v>
      </c>
      <c r="C297" s="374">
        <f t="shared" si="63"/>
        <v>0</v>
      </c>
      <c r="D297" s="375"/>
      <c r="E297" s="376"/>
      <c r="F297" s="547">
        <f t="shared" si="36"/>
        <v>0</v>
      </c>
      <c r="G297" s="375"/>
      <c r="H297" s="377"/>
      <c r="I297" s="371">
        <f t="shared" si="37"/>
        <v>0</v>
      </c>
      <c r="J297" s="375"/>
      <c r="K297" s="377"/>
      <c r="L297" s="371">
        <f t="shared" si="38"/>
        <v>0</v>
      </c>
      <c r="M297" s="378"/>
      <c r="N297" s="376"/>
      <c r="O297" s="371">
        <f t="shared" si="57"/>
        <v>0</v>
      </c>
      <c r="P297" s="372"/>
    </row>
    <row r="298" spans="1:17" hidden="1" x14ac:dyDescent="0.25">
      <c r="A298" s="430" t="s">
        <v>541</v>
      </c>
      <c r="B298" s="430" t="s">
        <v>542</v>
      </c>
      <c r="C298" s="433">
        <f t="shared" si="63"/>
        <v>0</v>
      </c>
      <c r="D298" s="434"/>
      <c r="E298" s="435"/>
      <c r="F298" s="555">
        <f t="shared" si="36"/>
        <v>0</v>
      </c>
      <c r="G298" s="434"/>
      <c r="H298" s="436"/>
      <c r="I298" s="425">
        <f t="shared" si="37"/>
        <v>0</v>
      </c>
      <c r="J298" s="434"/>
      <c r="K298" s="436"/>
      <c r="L298" s="425">
        <f t="shared" si="38"/>
        <v>0</v>
      </c>
      <c r="M298" s="437"/>
      <c r="N298" s="435"/>
      <c r="O298" s="425">
        <f t="shared" si="57"/>
        <v>0</v>
      </c>
      <c r="P298" s="427"/>
    </row>
    <row r="299" spans="1:17" s="148" customFormat="1" ht="24" hidden="1" x14ac:dyDescent="0.25">
      <c r="A299" s="430" t="s">
        <v>543</v>
      </c>
      <c r="B299" s="438" t="s">
        <v>544</v>
      </c>
      <c r="C299" s="439">
        <f t="shared" si="63"/>
        <v>0</v>
      </c>
      <c r="D299" s="440"/>
      <c r="E299" s="441"/>
      <c r="F299" s="557">
        <f t="shared" si="36"/>
        <v>0</v>
      </c>
      <c r="G299" s="434"/>
      <c r="H299" s="436"/>
      <c r="I299" s="425">
        <f t="shared" si="37"/>
        <v>0</v>
      </c>
      <c r="J299" s="434"/>
      <c r="K299" s="436"/>
      <c r="L299" s="425">
        <f t="shared" si="38"/>
        <v>0</v>
      </c>
      <c r="M299" s="437"/>
      <c r="N299" s="435"/>
      <c r="O299" s="425">
        <f t="shared" si="57"/>
        <v>0</v>
      </c>
      <c r="P299" s="427"/>
    </row>
    <row r="300" spans="1:17" s="148" customFormat="1" x14ac:dyDescent="0.25">
      <c r="A300" s="443" t="s">
        <v>545</v>
      </c>
      <c r="B300" s="444"/>
      <c r="C300" s="444"/>
      <c r="D300" s="444"/>
      <c r="E300" s="444"/>
      <c r="F300" s="444"/>
      <c r="G300" s="444"/>
      <c r="H300" s="444"/>
      <c r="I300" s="444"/>
      <c r="J300" s="444"/>
      <c r="K300" s="444"/>
      <c r="L300" s="444"/>
      <c r="M300" s="444"/>
      <c r="N300" s="444"/>
      <c r="O300" s="444"/>
      <c r="P300" s="445"/>
      <c r="Q300" s="141"/>
    </row>
    <row r="301" spans="1:17" ht="12.75" thickBot="1" x14ac:dyDescent="0.3">
      <c r="A301" s="446"/>
      <c r="B301" s="447"/>
      <c r="C301" s="447"/>
      <c r="D301" s="447"/>
      <c r="E301" s="447"/>
      <c r="F301" s="447"/>
      <c r="G301" s="447"/>
      <c r="H301" s="447"/>
      <c r="I301" s="447"/>
      <c r="J301" s="447"/>
      <c r="K301" s="447"/>
      <c r="L301" s="447"/>
      <c r="M301" s="447"/>
      <c r="N301" s="447"/>
      <c r="O301" s="447"/>
      <c r="P301" s="448"/>
      <c r="Q301" s="118"/>
    </row>
    <row r="302" spans="1:17" x14ac:dyDescent="0.25">
      <c r="A302" s="117"/>
      <c r="B302" s="117"/>
      <c r="C302" s="117"/>
      <c r="D302" s="117"/>
      <c r="E302" s="117"/>
      <c r="F302" s="117"/>
      <c r="G302" s="117"/>
      <c r="H302" s="117"/>
      <c r="I302" s="117"/>
      <c r="J302" s="117"/>
      <c r="K302" s="117"/>
      <c r="L302" s="117"/>
      <c r="M302" s="117"/>
      <c r="N302" s="117"/>
      <c r="O302" s="117"/>
    </row>
    <row r="303" spans="1:17" x14ac:dyDescent="0.25">
      <c r="A303" s="117"/>
      <c r="B303" s="117"/>
      <c r="C303" s="117"/>
      <c r="D303" s="117"/>
      <c r="E303" s="117"/>
      <c r="F303" s="117"/>
      <c r="G303" s="117"/>
      <c r="H303" s="117"/>
      <c r="I303" s="117"/>
      <c r="J303" s="117"/>
      <c r="K303" s="117"/>
      <c r="L303" s="117"/>
      <c r="M303" s="117"/>
      <c r="N303" s="117"/>
      <c r="O303" s="117"/>
    </row>
    <row r="304" spans="1:17"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ZquJ3vQKodtbf0WakSvI8Xthg0Sl1Y0ltUhDyNAIFepfzZzf1ROVa4fYniMTop7ku/JUjdIvdv5EhYaa8ZlADA==" saltValue="zR7qzcHhNJLB0lqeIuI1ag==" spinCount="100000" sheet="1" objects="1" scenarios="1" formatCells="0" formatColumns="0" formatRows="0"/>
  <autoFilter ref="A22:P300">
    <filterColumn colId="2">
      <filters blank="1">
        <filter val="1 519 497"/>
        <filter val="1 912 839"/>
        <filter val="124 820"/>
        <filter val="134 549"/>
        <filter val="174"/>
        <filter val="2 047 214"/>
        <filter val="2 047 388"/>
        <filter val="393 342"/>
        <filter val="9 729"/>
      </filters>
    </filterColumn>
  </autoFilter>
  <mergeCells count="3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129.pielikums Jūrmalas pilsētas domes
2016.gada 25.novembra saistošajiem noteikumiem Nr.44
(protokols Nr.18, 5.punkts)</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2"/>
  <sheetViews>
    <sheetView view="pageLayout" zoomScaleNormal="100" workbookViewId="0">
      <selection activeCell="T3" sqref="T3"/>
    </sheetView>
  </sheetViews>
  <sheetFormatPr defaultColWidth="9.140625" defaultRowHeight="12" outlineLevelCol="1" x14ac:dyDescent="0.25"/>
  <cols>
    <col min="1" max="1" width="10.85546875" style="113" customWidth="1"/>
    <col min="2" max="2" width="28" style="113" customWidth="1"/>
    <col min="3" max="3" width="8.7109375" style="113" customWidth="1"/>
    <col min="4" max="4" width="8.7109375" style="113" hidden="1" customWidth="1" outlineLevel="1"/>
    <col min="5" max="5" width="8" style="113" hidden="1" customWidth="1" outlineLevel="1"/>
    <col min="6" max="6" width="8.140625" style="113" customWidth="1" collapsed="1"/>
    <col min="7" max="7" width="10.42578125" style="113" hidden="1" customWidth="1" outlineLevel="1"/>
    <col min="8" max="8" width="6.7109375" style="113" hidden="1" customWidth="1" outlineLevel="1"/>
    <col min="9" max="9" width="7.85546875" style="113" customWidth="1" collapsed="1"/>
    <col min="10" max="10" width="8.7109375" style="113" hidden="1" customWidth="1" outlineLevel="1"/>
    <col min="11" max="11" width="7.5703125" style="113" hidden="1" customWidth="1" outlineLevel="1"/>
    <col min="12" max="12" width="7.5703125" style="113" customWidth="1" collapsed="1"/>
    <col min="13" max="14" width="7.5703125" style="113" hidden="1" customWidth="1" outlineLevel="1"/>
    <col min="15" max="15" width="7.5703125" style="113" customWidth="1" collapsed="1"/>
    <col min="16" max="16" width="42.7109375" style="113" hidden="1" customWidth="1" outlineLevel="1"/>
    <col min="17" max="17" width="9.5703125" style="117" customWidth="1" collapsed="1"/>
    <col min="18" max="16384" width="9.140625" style="117"/>
  </cols>
  <sheetData>
    <row r="1" spans="1:17" x14ac:dyDescent="0.25">
      <c r="B1" s="587"/>
      <c r="C1" s="587"/>
      <c r="D1" s="587"/>
      <c r="E1" s="587"/>
      <c r="F1" s="587"/>
      <c r="G1" s="587"/>
      <c r="H1" s="587"/>
      <c r="I1" s="587"/>
      <c r="J1" s="587"/>
      <c r="K1" s="587"/>
      <c r="L1" s="587"/>
      <c r="M1" s="587"/>
      <c r="N1" s="587"/>
      <c r="O1" s="588" t="s">
        <v>575</v>
      </c>
      <c r="P1" s="587"/>
    </row>
    <row r="2" spans="1:17" x14ac:dyDescent="0.25">
      <c r="B2" s="587"/>
      <c r="C2" s="587"/>
      <c r="D2" s="587"/>
      <c r="E2" s="587"/>
      <c r="F2" s="587"/>
      <c r="G2" s="587"/>
      <c r="H2" s="587"/>
      <c r="I2" s="587"/>
      <c r="J2" s="587"/>
      <c r="K2" s="587"/>
      <c r="L2" s="587"/>
      <c r="M2" s="587"/>
      <c r="N2" s="587"/>
      <c r="O2" s="588"/>
      <c r="P2" s="587"/>
    </row>
    <row r="3" spans="1:17" x14ac:dyDescent="0.25">
      <c r="A3" s="478"/>
      <c r="B3" s="589"/>
      <c r="C3" s="589"/>
      <c r="D3" s="589"/>
      <c r="E3" s="589"/>
      <c r="F3" s="589"/>
      <c r="G3" s="589"/>
      <c r="H3" s="589"/>
      <c r="I3" s="589"/>
      <c r="J3" s="589"/>
      <c r="K3" s="589"/>
      <c r="L3" s="589"/>
      <c r="M3" s="589"/>
      <c r="N3" s="589"/>
      <c r="O3" s="590"/>
      <c r="P3" s="591"/>
      <c r="Q3" s="688"/>
    </row>
    <row r="4" spans="1:17" ht="15.75" x14ac:dyDescent="0.25">
      <c r="A4" s="1227" t="s">
        <v>226</v>
      </c>
      <c r="B4" s="1228"/>
      <c r="C4" s="1228"/>
      <c r="D4" s="1228"/>
      <c r="E4" s="1228"/>
      <c r="F4" s="1228"/>
      <c r="G4" s="1228"/>
      <c r="H4" s="1228"/>
      <c r="I4" s="1228"/>
      <c r="J4" s="1228"/>
      <c r="K4" s="1228"/>
      <c r="L4" s="1228"/>
      <c r="M4" s="1228"/>
      <c r="N4" s="1228"/>
      <c r="O4" s="1228"/>
      <c r="P4" s="1229"/>
      <c r="Q4" s="118"/>
    </row>
    <row r="5" spans="1:17" ht="15.75" x14ac:dyDescent="0.25">
      <c r="A5" s="119"/>
      <c r="B5" s="120"/>
      <c r="C5" s="120"/>
      <c r="D5" s="120"/>
      <c r="E5" s="120"/>
      <c r="F5" s="120"/>
      <c r="G5" s="120"/>
      <c r="H5" s="120"/>
      <c r="I5" s="120"/>
      <c r="J5" s="120"/>
      <c r="K5" s="120"/>
      <c r="L5" s="120"/>
      <c r="M5" s="120"/>
      <c r="N5" s="120"/>
      <c r="O5" s="120"/>
      <c r="P5" s="592"/>
      <c r="Q5" s="118"/>
    </row>
    <row r="6" spans="1:17" ht="12.75" customHeight="1" x14ac:dyDescent="0.25">
      <c r="A6" s="121" t="s">
        <v>227</v>
      </c>
      <c r="B6" s="122"/>
      <c r="C6" s="1230" t="s">
        <v>576</v>
      </c>
      <c r="D6" s="1230"/>
      <c r="E6" s="1230"/>
      <c r="F6" s="1230"/>
      <c r="G6" s="1230"/>
      <c r="H6" s="1230"/>
      <c r="I6" s="1230"/>
      <c r="J6" s="1230"/>
      <c r="K6" s="1230"/>
      <c r="L6" s="1230"/>
      <c r="M6" s="1230"/>
      <c r="N6" s="1230"/>
      <c r="O6" s="1230"/>
      <c r="P6" s="1231"/>
      <c r="Q6" s="118"/>
    </row>
    <row r="7" spans="1:17" ht="12.75" customHeight="1" x14ac:dyDescent="0.25">
      <c r="A7" s="121" t="s">
        <v>229</v>
      </c>
      <c r="B7" s="122"/>
      <c r="C7" s="1261" t="s">
        <v>577</v>
      </c>
      <c r="D7" s="1261"/>
      <c r="E7" s="1261"/>
      <c r="F7" s="1261"/>
      <c r="G7" s="1261"/>
      <c r="H7" s="1261"/>
      <c r="I7" s="1261"/>
      <c r="J7" s="1261"/>
      <c r="K7" s="1261"/>
      <c r="L7" s="1261"/>
      <c r="M7" s="1261"/>
      <c r="N7" s="1261"/>
      <c r="O7" s="1261"/>
      <c r="P7" s="1262"/>
      <c r="Q7" s="118"/>
    </row>
    <row r="8" spans="1:17" ht="12.75" customHeight="1" x14ac:dyDescent="0.25">
      <c r="A8" s="123" t="s">
        <v>231</v>
      </c>
      <c r="B8" s="124"/>
      <c r="C8" s="1222" t="s">
        <v>578</v>
      </c>
      <c r="D8" s="1222"/>
      <c r="E8" s="1222"/>
      <c r="F8" s="1222"/>
      <c r="G8" s="1222"/>
      <c r="H8" s="1222"/>
      <c r="I8" s="1222"/>
      <c r="J8" s="1222"/>
      <c r="K8" s="1222"/>
      <c r="L8" s="1222"/>
      <c r="M8" s="1222"/>
      <c r="N8" s="1222"/>
      <c r="O8" s="1222"/>
      <c r="P8" s="1223"/>
      <c r="Q8" s="118"/>
    </row>
    <row r="9" spans="1:17" ht="12.75" customHeight="1" x14ac:dyDescent="0.25">
      <c r="A9" s="123" t="s">
        <v>233</v>
      </c>
      <c r="B9" s="124"/>
      <c r="C9" s="1222" t="s">
        <v>579</v>
      </c>
      <c r="D9" s="1222"/>
      <c r="E9" s="1222"/>
      <c r="F9" s="1222"/>
      <c r="G9" s="1222"/>
      <c r="H9" s="1222"/>
      <c r="I9" s="1222"/>
      <c r="J9" s="1222"/>
      <c r="K9" s="1222"/>
      <c r="L9" s="1222"/>
      <c r="M9" s="1222"/>
      <c r="N9" s="1222"/>
      <c r="O9" s="1222"/>
      <c r="P9" s="1223"/>
      <c r="Q9" s="118"/>
    </row>
    <row r="10" spans="1:17" ht="24.75" customHeight="1" x14ac:dyDescent="0.25">
      <c r="A10" s="123" t="s">
        <v>234</v>
      </c>
      <c r="B10" s="124"/>
      <c r="C10" s="1230" t="s">
        <v>580</v>
      </c>
      <c r="D10" s="1230"/>
      <c r="E10" s="1230"/>
      <c r="F10" s="1230"/>
      <c r="G10" s="1230"/>
      <c r="H10" s="1230"/>
      <c r="I10" s="1230"/>
      <c r="J10" s="1230"/>
      <c r="K10" s="1230"/>
      <c r="L10" s="1230"/>
      <c r="M10" s="1230"/>
      <c r="N10" s="1230"/>
      <c r="O10" s="1230"/>
      <c r="P10" s="1231"/>
      <c r="Q10" s="118"/>
    </row>
    <row r="11" spans="1:17" x14ac:dyDescent="0.25">
      <c r="A11" s="123" t="s">
        <v>235</v>
      </c>
      <c r="B11" s="124"/>
      <c r="C11" s="1230" t="s">
        <v>581</v>
      </c>
      <c r="D11" s="1230"/>
      <c r="E11" s="1230"/>
      <c r="F11" s="1230"/>
      <c r="G11" s="1230"/>
      <c r="H11" s="1230"/>
      <c r="I11" s="1230"/>
      <c r="J11" s="1230"/>
      <c r="K11" s="1230"/>
      <c r="L11" s="1230"/>
      <c r="M11" s="1230"/>
      <c r="N11" s="1230"/>
      <c r="O11" s="1230"/>
      <c r="P11" s="1231"/>
      <c r="Q11" s="118"/>
    </row>
    <row r="12" spans="1:17" ht="12.75" customHeight="1" x14ac:dyDescent="0.25">
      <c r="A12" s="125" t="s">
        <v>236</v>
      </c>
      <c r="B12" s="124"/>
      <c r="C12" s="1263"/>
      <c r="D12" s="1263"/>
      <c r="E12" s="1263"/>
      <c r="F12" s="1263"/>
      <c r="G12" s="1263"/>
      <c r="H12" s="1263"/>
      <c r="I12" s="1263"/>
      <c r="J12" s="1263"/>
      <c r="K12" s="1263"/>
      <c r="L12" s="1263"/>
      <c r="M12" s="1263"/>
      <c r="N12" s="1263"/>
      <c r="O12" s="1263"/>
      <c r="P12" s="1264"/>
      <c r="Q12" s="118"/>
    </row>
    <row r="13" spans="1:17" ht="12.75" customHeight="1" x14ac:dyDescent="0.25">
      <c r="A13" s="123"/>
      <c r="B13" s="124" t="s">
        <v>237</v>
      </c>
      <c r="C13" s="1222" t="s">
        <v>582</v>
      </c>
      <c r="D13" s="1222"/>
      <c r="E13" s="1222"/>
      <c r="F13" s="1222"/>
      <c r="G13" s="1222"/>
      <c r="H13" s="1222"/>
      <c r="I13" s="1222"/>
      <c r="J13" s="1222"/>
      <c r="K13" s="1222"/>
      <c r="L13" s="1222"/>
      <c r="M13" s="1222"/>
      <c r="N13" s="1222"/>
      <c r="O13" s="1222"/>
      <c r="P13" s="1223"/>
      <c r="Q13" s="118"/>
    </row>
    <row r="14" spans="1:17" ht="12.75" customHeight="1" x14ac:dyDescent="0.25">
      <c r="A14" s="123"/>
      <c r="B14" s="124" t="s">
        <v>239</v>
      </c>
      <c r="C14" s="1222"/>
      <c r="D14" s="1222"/>
      <c r="E14" s="1222"/>
      <c r="F14" s="1222"/>
      <c r="G14" s="1222"/>
      <c r="H14" s="1222"/>
      <c r="I14" s="1222"/>
      <c r="J14" s="1222"/>
      <c r="K14" s="1222"/>
      <c r="L14" s="1222"/>
      <c r="M14" s="1222"/>
      <c r="N14" s="1222"/>
      <c r="O14" s="1222"/>
      <c r="P14" s="1223"/>
      <c r="Q14" s="118"/>
    </row>
    <row r="15" spans="1:17" ht="12.75" customHeight="1" x14ac:dyDescent="0.25">
      <c r="A15" s="123"/>
      <c r="B15" s="124" t="s">
        <v>240</v>
      </c>
      <c r="C15" s="1263"/>
      <c r="D15" s="1263"/>
      <c r="E15" s="1263"/>
      <c r="F15" s="1263"/>
      <c r="G15" s="1263"/>
      <c r="H15" s="1263"/>
      <c r="I15" s="1263"/>
      <c r="J15" s="1263"/>
      <c r="K15" s="1263"/>
      <c r="L15" s="1263"/>
      <c r="M15" s="1263"/>
      <c r="N15" s="1263"/>
      <c r="O15" s="1263"/>
      <c r="P15" s="1264"/>
      <c r="Q15" s="118"/>
    </row>
    <row r="16" spans="1:17" ht="12.75" customHeight="1" x14ac:dyDescent="0.25">
      <c r="A16" s="123"/>
      <c r="B16" s="124" t="s">
        <v>241</v>
      </c>
      <c r="C16" s="1222" t="s">
        <v>583</v>
      </c>
      <c r="D16" s="1222"/>
      <c r="E16" s="1222"/>
      <c r="F16" s="1222"/>
      <c r="G16" s="1222"/>
      <c r="H16" s="1222"/>
      <c r="I16" s="1222"/>
      <c r="J16" s="1222"/>
      <c r="K16" s="1222"/>
      <c r="L16" s="1222"/>
      <c r="M16" s="1222"/>
      <c r="N16" s="1222"/>
      <c r="O16" s="1222"/>
      <c r="P16" s="1223"/>
      <c r="Q16" s="118"/>
    </row>
    <row r="17" spans="1:19" ht="12.75" customHeight="1" x14ac:dyDescent="0.25">
      <c r="A17" s="123"/>
      <c r="B17" s="124" t="s">
        <v>242</v>
      </c>
      <c r="C17" s="1222"/>
      <c r="D17" s="1222"/>
      <c r="E17" s="1222"/>
      <c r="F17" s="1222"/>
      <c r="G17" s="1222"/>
      <c r="H17" s="1222"/>
      <c r="I17" s="1222"/>
      <c r="J17" s="1222"/>
      <c r="K17" s="1222"/>
      <c r="L17" s="1222"/>
      <c r="M17" s="1222"/>
      <c r="N17" s="1222"/>
      <c r="O17" s="1222"/>
      <c r="P17" s="1223"/>
      <c r="Q17" s="118"/>
    </row>
    <row r="18" spans="1:19" ht="12.75" customHeight="1" x14ac:dyDescent="0.25">
      <c r="A18" s="128"/>
      <c r="B18" s="129"/>
      <c r="C18" s="593"/>
      <c r="D18" s="593"/>
      <c r="E18" s="593"/>
      <c r="F18" s="593"/>
      <c r="G18" s="593"/>
      <c r="H18" s="593"/>
      <c r="I18" s="593"/>
      <c r="J18" s="593"/>
      <c r="K18" s="593"/>
      <c r="L18" s="593"/>
      <c r="M18" s="593"/>
      <c r="N18" s="593"/>
      <c r="O18" s="593"/>
      <c r="P18" s="594"/>
      <c r="Q18" s="118"/>
    </row>
    <row r="19" spans="1:19" s="130" customFormat="1" ht="12.75" customHeight="1" x14ac:dyDescent="0.25">
      <c r="A19" s="1236" t="s">
        <v>243</v>
      </c>
      <c r="B19" s="1239" t="s">
        <v>244</v>
      </c>
      <c r="C19" s="1266" t="s">
        <v>245</v>
      </c>
      <c r="D19" s="1267"/>
      <c r="E19" s="1267"/>
      <c r="F19" s="1267"/>
      <c r="G19" s="1267"/>
      <c r="H19" s="1267"/>
      <c r="I19" s="1267"/>
      <c r="J19" s="1267"/>
      <c r="K19" s="1267"/>
      <c r="L19" s="1267"/>
      <c r="M19" s="1267"/>
      <c r="N19" s="1267"/>
      <c r="O19" s="1268"/>
      <c r="P19" s="1269" t="s">
        <v>17</v>
      </c>
    </row>
    <row r="20" spans="1:19" s="130" customFormat="1" ht="12.75" customHeight="1" x14ac:dyDescent="0.25">
      <c r="A20" s="1265"/>
      <c r="B20" s="1240"/>
      <c r="C20" s="1245" t="s">
        <v>246</v>
      </c>
      <c r="D20" s="1272" t="s">
        <v>247</v>
      </c>
      <c r="E20" s="1220" t="s">
        <v>248</v>
      </c>
      <c r="F20" s="1232" t="s">
        <v>249</v>
      </c>
      <c r="G20" s="1274" t="s">
        <v>250</v>
      </c>
      <c r="H20" s="1220" t="s">
        <v>251</v>
      </c>
      <c r="I20" s="1247" t="s">
        <v>252</v>
      </c>
      <c r="J20" s="1274" t="s">
        <v>253</v>
      </c>
      <c r="K20" s="1252" t="s">
        <v>254</v>
      </c>
      <c r="L20" s="1254" t="s">
        <v>255</v>
      </c>
      <c r="M20" s="1274" t="s">
        <v>256</v>
      </c>
      <c r="N20" s="1220" t="s">
        <v>257</v>
      </c>
      <c r="O20" s="1232" t="s">
        <v>258</v>
      </c>
      <c r="P20" s="1270"/>
    </row>
    <row r="21" spans="1:19" s="131" customFormat="1" ht="56.25" customHeight="1" thickBot="1" x14ac:dyDescent="0.3">
      <c r="A21" s="1238"/>
      <c r="B21" s="1240"/>
      <c r="C21" s="1246"/>
      <c r="D21" s="1273"/>
      <c r="E21" s="1221"/>
      <c r="F21" s="1233"/>
      <c r="G21" s="1275"/>
      <c r="H21" s="1221"/>
      <c r="I21" s="1248"/>
      <c r="J21" s="1275"/>
      <c r="K21" s="1253"/>
      <c r="L21" s="1255"/>
      <c r="M21" s="1275"/>
      <c r="N21" s="1221"/>
      <c r="O21" s="1233"/>
      <c r="P21" s="1271"/>
    </row>
    <row r="22" spans="1:19" s="131" customFormat="1" ht="9.75" customHeight="1" thickTop="1" x14ac:dyDescent="0.25">
      <c r="A22" s="132" t="s">
        <v>259</v>
      </c>
      <c r="B22" s="132">
        <v>2</v>
      </c>
      <c r="C22" s="133">
        <v>3</v>
      </c>
      <c r="D22" s="134">
        <v>4</v>
      </c>
      <c r="E22" s="135">
        <v>5</v>
      </c>
      <c r="F22" s="136">
        <v>6</v>
      </c>
      <c r="G22" s="134">
        <v>7</v>
      </c>
      <c r="H22" s="137">
        <v>8</v>
      </c>
      <c r="I22" s="136">
        <v>9</v>
      </c>
      <c r="J22" s="134">
        <v>10</v>
      </c>
      <c r="K22" s="487">
        <v>11</v>
      </c>
      <c r="L22" s="132">
        <v>12</v>
      </c>
      <c r="M22" s="138">
        <v>13</v>
      </c>
      <c r="N22" s="135">
        <v>14</v>
      </c>
      <c r="O22" s="136">
        <v>15</v>
      </c>
      <c r="P22" s="136">
        <v>16</v>
      </c>
    </row>
    <row r="23" spans="1:19" s="148" customFormat="1" x14ac:dyDescent="0.25">
      <c r="A23" s="139"/>
      <c r="B23" s="140" t="s">
        <v>260</v>
      </c>
      <c r="C23" s="518"/>
      <c r="D23" s="142"/>
      <c r="E23" s="143"/>
      <c r="F23" s="596"/>
      <c r="G23" s="142"/>
      <c r="H23" s="145"/>
      <c r="I23" s="146"/>
      <c r="J23" s="142"/>
      <c r="K23" s="488"/>
      <c r="L23" s="695"/>
      <c r="M23" s="142"/>
      <c r="N23" s="143"/>
      <c r="O23" s="597"/>
      <c r="P23" s="596"/>
    </row>
    <row r="24" spans="1:19" s="148" customFormat="1" ht="12.75" thickBot="1" x14ac:dyDescent="0.3">
      <c r="A24" s="149"/>
      <c r="B24" s="150" t="s">
        <v>261</v>
      </c>
      <c r="C24" s="519">
        <f>SUM(F24,I24,L24,O24)</f>
        <v>322246</v>
      </c>
      <c r="D24" s="152">
        <f>SUM(D25,D28,D29,D45,D46)</f>
        <v>199715</v>
      </c>
      <c r="E24" s="153">
        <f>SUM(E25,E28,E29,E45,E46)</f>
        <v>0</v>
      </c>
      <c r="F24" s="154">
        <f>SUM(F25,F28,F29,F45,F46)</f>
        <v>199715</v>
      </c>
      <c r="G24" s="152">
        <f>SUM(G25,G28,G46)</f>
        <v>0</v>
      </c>
      <c r="H24" s="155">
        <f>SUM(H25,H28,H29,H45,H46)</f>
        <v>0</v>
      </c>
      <c r="I24" s="156">
        <f>SUM(I25,I28,I29,I45,I46)</f>
        <v>0</v>
      </c>
      <c r="J24" s="152">
        <f>SUM(J25,J30,J46)</f>
        <v>122531</v>
      </c>
      <c r="K24" s="489">
        <f>SUM(K25,K30,K46)</f>
        <v>0</v>
      </c>
      <c r="L24" s="455">
        <f>SUM(L25,L30,L46)</f>
        <v>122531</v>
      </c>
      <c r="M24" s="152">
        <f>SUM(M25,M48)</f>
        <v>0</v>
      </c>
      <c r="N24" s="153">
        <f>SUM(N25,N48)</f>
        <v>0</v>
      </c>
      <c r="O24" s="154">
        <f>SUM(O25,O48)</f>
        <v>0</v>
      </c>
      <c r="P24" s="154"/>
      <c r="R24" s="158"/>
      <c r="S24" s="158"/>
    </row>
    <row r="25" spans="1:19" ht="12.75" hidden="1" thickTop="1" x14ac:dyDescent="0.25">
      <c r="A25" s="159"/>
      <c r="B25" s="160" t="s">
        <v>262</v>
      </c>
      <c r="C25" s="520">
        <f t="shared" ref="C25:C50" si="0">SUM(F25,I25,L25,O25)</f>
        <v>0</v>
      </c>
      <c r="D25" s="162">
        <f t="shared" ref="D25:O25" si="1">SUM(D26:D27)</f>
        <v>0</v>
      </c>
      <c r="E25" s="163">
        <f t="shared" si="1"/>
        <v>0</v>
      </c>
      <c r="F25" s="164">
        <f t="shared" si="1"/>
        <v>0</v>
      </c>
      <c r="G25" s="162">
        <f t="shared" si="1"/>
        <v>0</v>
      </c>
      <c r="H25" s="165">
        <f t="shared" si="1"/>
        <v>0</v>
      </c>
      <c r="I25" s="166">
        <f t="shared" si="1"/>
        <v>0</v>
      </c>
      <c r="J25" s="162">
        <f t="shared" si="1"/>
        <v>0</v>
      </c>
      <c r="K25" s="163">
        <f t="shared" si="1"/>
        <v>0</v>
      </c>
      <c r="L25" s="164">
        <f t="shared" si="1"/>
        <v>0</v>
      </c>
      <c r="M25" s="162">
        <f t="shared" si="1"/>
        <v>0</v>
      </c>
      <c r="N25" s="163">
        <f t="shared" si="1"/>
        <v>0</v>
      </c>
      <c r="O25" s="164">
        <f t="shared" si="1"/>
        <v>0</v>
      </c>
      <c r="P25" s="164"/>
      <c r="R25" s="158"/>
      <c r="S25" s="158"/>
    </row>
    <row r="26" spans="1:19" ht="12.75" hidden="1" thickTop="1" x14ac:dyDescent="0.25">
      <c r="A26" s="168"/>
      <c r="B26" s="169" t="s">
        <v>263</v>
      </c>
      <c r="C26" s="522">
        <f t="shared" si="0"/>
        <v>0</v>
      </c>
      <c r="D26" s="171"/>
      <c r="E26" s="172"/>
      <c r="F26" s="598">
        <f>D26+E26</f>
        <v>0</v>
      </c>
      <c r="G26" s="171"/>
      <c r="H26" s="174"/>
      <c r="I26" s="175">
        <f>G26+H26</f>
        <v>0</v>
      </c>
      <c r="J26" s="171"/>
      <c r="K26" s="172"/>
      <c r="L26" s="598">
        <f>J26+K26</f>
        <v>0</v>
      </c>
      <c r="M26" s="171"/>
      <c r="N26" s="172"/>
      <c r="O26" s="599">
        <f>N26+M26</f>
        <v>0</v>
      </c>
      <c r="P26" s="598"/>
      <c r="R26" s="158"/>
      <c r="S26" s="158"/>
    </row>
    <row r="27" spans="1:19" ht="12.75" hidden="1" thickTop="1" x14ac:dyDescent="0.25">
      <c r="A27" s="177"/>
      <c r="B27" s="178" t="s">
        <v>264</v>
      </c>
      <c r="C27" s="523">
        <f t="shared" si="0"/>
        <v>0</v>
      </c>
      <c r="D27" s="180"/>
      <c r="E27" s="181"/>
      <c r="F27" s="600">
        <f>D27+E27</f>
        <v>0</v>
      </c>
      <c r="G27" s="180"/>
      <c r="H27" s="183"/>
      <c r="I27" s="184">
        <f>G27+H27</f>
        <v>0</v>
      </c>
      <c r="J27" s="180"/>
      <c r="K27" s="181"/>
      <c r="L27" s="600">
        <f>J27+K27</f>
        <v>0</v>
      </c>
      <c r="M27" s="601"/>
      <c r="N27" s="181"/>
      <c r="O27" s="602">
        <f>N27+M27</f>
        <v>0</v>
      </c>
      <c r="P27" s="600"/>
      <c r="R27" s="158"/>
      <c r="S27" s="158"/>
    </row>
    <row r="28" spans="1:19" s="148" customFormat="1" ht="25.5" thickTop="1" thickBot="1" x14ac:dyDescent="0.3">
      <c r="A28" s="186">
        <v>19300</v>
      </c>
      <c r="B28" s="186" t="s">
        <v>265</v>
      </c>
      <c r="C28" s="524">
        <f t="shared" si="0"/>
        <v>199715</v>
      </c>
      <c r="D28" s="188">
        <f>208613-6070-2828</f>
        <v>199715</v>
      </c>
      <c r="E28" s="189"/>
      <c r="F28" s="603">
        <f>D28+E28</f>
        <v>199715</v>
      </c>
      <c r="G28" s="188"/>
      <c r="H28" s="191"/>
      <c r="I28" s="604">
        <f>G28+H28</f>
        <v>0</v>
      </c>
      <c r="J28" s="192" t="s">
        <v>266</v>
      </c>
      <c r="K28" s="689" t="s">
        <v>266</v>
      </c>
      <c r="L28" s="696" t="s">
        <v>266</v>
      </c>
      <c r="M28" s="192" t="s">
        <v>266</v>
      </c>
      <c r="N28" s="196"/>
      <c r="O28" s="194" t="s">
        <v>266</v>
      </c>
      <c r="P28" s="605"/>
      <c r="R28" s="158"/>
      <c r="S28" s="158"/>
    </row>
    <row r="29" spans="1:19" s="148" customFormat="1" ht="24.75" hidden="1" thickTop="1" x14ac:dyDescent="0.25">
      <c r="A29" s="198"/>
      <c r="B29" s="198" t="s">
        <v>267</v>
      </c>
      <c r="C29" s="541">
        <f t="shared" si="0"/>
        <v>0</v>
      </c>
      <c r="D29" s="200"/>
      <c r="E29" s="201"/>
      <c r="F29" s="606">
        <f>D29+E29</f>
        <v>0</v>
      </c>
      <c r="G29" s="203" t="s">
        <v>266</v>
      </c>
      <c r="H29" s="204" t="s">
        <v>266</v>
      </c>
      <c r="I29" s="206" t="s">
        <v>266</v>
      </c>
      <c r="J29" s="203" t="s">
        <v>266</v>
      </c>
      <c r="K29" s="207" t="s">
        <v>266</v>
      </c>
      <c r="L29" s="205" t="s">
        <v>266</v>
      </c>
      <c r="M29" s="203" t="s">
        <v>266</v>
      </c>
      <c r="N29" s="207"/>
      <c r="O29" s="205" t="s">
        <v>266</v>
      </c>
      <c r="P29" s="205"/>
      <c r="R29" s="158"/>
      <c r="S29" s="158"/>
    </row>
    <row r="30" spans="1:19" s="148" customFormat="1" ht="36.75" thickTop="1" x14ac:dyDescent="0.25">
      <c r="A30" s="198">
        <v>21300</v>
      </c>
      <c r="B30" s="198" t="s">
        <v>268</v>
      </c>
      <c r="C30" s="541">
        <f t="shared" si="0"/>
        <v>122531</v>
      </c>
      <c r="D30" s="203" t="s">
        <v>266</v>
      </c>
      <c r="E30" s="207" t="s">
        <v>266</v>
      </c>
      <c r="F30" s="205" t="s">
        <v>266</v>
      </c>
      <c r="G30" s="203" t="s">
        <v>266</v>
      </c>
      <c r="H30" s="204" t="s">
        <v>266</v>
      </c>
      <c r="I30" s="206" t="s">
        <v>266</v>
      </c>
      <c r="J30" s="209">
        <f>SUM(J31,J35,J37,J40)</f>
        <v>122531</v>
      </c>
      <c r="K30" s="505">
        <f>SUM(K31,K35,K37,K40)</f>
        <v>0</v>
      </c>
      <c r="L30" s="459">
        <f>SUM(L31,L35,L37,L40)</f>
        <v>122531</v>
      </c>
      <c r="M30" s="203" t="s">
        <v>266</v>
      </c>
      <c r="N30" s="324"/>
      <c r="O30" s="205" t="s">
        <v>266</v>
      </c>
      <c r="P30" s="607"/>
      <c r="R30" s="158"/>
      <c r="S30" s="158"/>
    </row>
    <row r="31" spans="1:19" s="148" customFormat="1" ht="24" hidden="1" x14ac:dyDescent="0.25">
      <c r="A31" s="212">
        <v>21350</v>
      </c>
      <c r="B31" s="198" t="s">
        <v>269</v>
      </c>
      <c r="C31" s="541">
        <f t="shared" si="0"/>
        <v>0</v>
      </c>
      <c r="D31" s="203" t="s">
        <v>266</v>
      </c>
      <c r="E31" s="207" t="s">
        <v>266</v>
      </c>
      <c r="F31" s="205" t="s">
        <v>266</v>
      </c>
      <c r="G31" s="203" t="s">
        <v>266</v>
      </c>
      <c r="H31" s="204" t="s">
        <v>266</v>
      </c>
      <c r="I31" s="206" t="s">
        <v>266</v>
      </c>
      <c r="J31" s="209">
        <f>SUM(J32:J34)</f>
        <v>0</v>
      </c>
      <c r="K31" s="324">
        <f>SUM(K32:K34)</f>
        <v>0</v>
      </c>
      <c r="L31" s="211">
        <f>SUM(L32:L34)</f>
        <v>0</v>
      </c>
      <c r="M31" s="203" t="s">
        <v>266</v>
      </c>
      <c r="N31" s="324"/>
      <c r="O31" s="205" t="s">
        <v>266</v>
      </c>
      <c r="P31" s="211"/>
      <c r="R31" s="158"/>
      <c r="S31" s="158"/>
    </row>
    <row r="32" spans="1:19" hidden="1" x14ac:dyDescent="0.25">
      <c r="A32" s="168">
        <v>21351</v>
      </c>
      <c r="B32" s="213" t="s">
        <v>270</v>
      </c>
      <c r="C32" s="543">
        <f t="shared" si="0"/>
        <v>0</v>
      </c>
      <c r="D32" s="215" t="s">
        <v>266</v>
      </c>
      <c r="E32" s="216" t="s">
        <v>266</v>
      </c>
      <c r="F32" s="217" t="s">
        <v>266</v>
      </c>
      <c r="G32" s="215" t="s">
        <v>266</v>
      </c>
      <c r="H32" s="218" t="s">
        <v>266</v>
      </c>
      <c r="I32" s="222" t="s">
        <v>266</v>
      </c>
      <c r="J32" s="219"/>
      <c r="K32" s="335"/>
      <c r="L32" s="598">
        <f>J32+K32</f>
        <v>0</v>
      </c>
      <c r="M32" s="215" t="s">
        <v>266</v>
      </c>
      <c r="N32" s="335"/>
      <c r="O32" s="217" t="s">
        <v>266</v>
      </c>
      <c r="P32" s="608"/>
      <c r="R32" s="158"/>
      <c r="S32" s="158"/>
    </row>
    <row r="33" spans="1:19" hidden="1" x14ac:dyDescent="0.25">
      <c r="A33" s="177">
        <v>21352</v>
      </c>
      <c r="B33" s="223" t="s">
        <v>271</v>
      </c>
      <c r="C33" s="544">
        <f t="shared" si="0"/>
        <v>0</v>
      </c>
      <c r="D33" s="225" t="s">
        <v>266</v>
      </c>
      <c r="E33" s="226" t="s">
        <v>266</v>
      </c>
      <c r="F33" s="227" t="s">
        <v>266</v>
      </c>
      <c r="G33" s="225" t="s">
        <v>266</v>
      </c>
      <c r="H33" s="228" t="s">
        <v>266</v>
      </c>
      <c r="I33" s="232" t="s">
        <v>266</v>
      </c>
      <c r="J33" s="229"/>
      <c r="K33" s="337"/>
      <c r="L33" s="600">
        <f>J33+K33</f>
        <v>0</v>
      </c>
      <c r="M33" s="225" t="s">
        <v>266</v>
      </c>
      <c r="N33" s="337"/>
      <c r="O33" s="227" t="s">
        <v>266</v>
      </c>
      <c r="P33" s="609"/>
      <c r="R33" s="158"/>
      <c r="S33" s="158"/>
    </row>
    <row r="34" spans="1:19" ht="24" hidden="1" x14ac:dyDescent="0.25">
      <c r="A34" s="177">
        <v>21359</v>
      </c>
      <c r="B34" s="223" t="s">
        <v>272</v>
      </c>
      <c r="C34" s="544">
        <f t="shared" si="0"/>
        <v>0</v>
      </c>
      <c r="D34" s="225" t="s">
        <v>266</v>
      </c>
      <c r="E34" s="226" t="s">
        <v>266</v>
      </c>
      <c r="F34" s="227" t="s">
        <v>266</v>
      </c>
      <c r="G34" s="225" t="s">
        <v>266</v>
      </c>
      <c r="H34" s="228" t="s">
        <v>266</v>
      </c>
      <c r="I34" s="232" t="s">
        <v>266</v>
      </c>
      <c r="J34" s="229"/>
      <c r="K34" s="337"/>
      <c r="L34" s="600">
        <f>J34+K34</f>
        <v>0</v>
      </c>
      <c r="M34" s="225" t="s">
        <v>266</v>
      </c>
      <c r="N34" s="337"/>
      <c r="O34" s="227" t="s">
        <v>266</v>
      </c>
      <c r="P34" s="609"/>
      <c r="R34" s="158"/>
      <c r="S34" s="158"/>
    </row>
    <row r="35" spans="1:19" s="148" customFormat="1" ht="36" hidden="1" x14ac:dyDescent="0.25">
      <c r="A35" s="212">
        <v>21370</v>
      </c>
      <c r="B35" s="198" t="s">
        <v>273</v>
      </c>
      <c r="C35" s="541">
        <f t="shared" si="0"/>
        <v>0</v>
      </c>
      <c r="D35" s="203" t="s">
        <v>266</v>
      </c>
      <c r="E35" s="207" t="s">
        <v>266</v>
      </c>
      <c r="F35" s="205" t="s">
        <v>266</v>
      </c>
      <c r="G35" s="203" t="s">
        <v>266</v>
      </c>
      <c r="H35" s="204" t="s">
        <v>266</v>
      </c>
      <c r="I35" s="206" t="s">
        <v>266</v>
      </c>
      <c r="J35" s="209">
        <f>SUM(J36)</f>
        <v>0</v>
      </c>
      <c r="K35" s="324">
        <f>SUM(K36)</f>
        <v>0</v>
      </c>
      <c r="L35" s="211">
        <f>SUM(L36)</f>
        <v>0</v>
      </c>
      <c r="M35" s="203" t="s">
        <v>266</v>
      </c>
      <c r="N35" s="324"/>
      <c r="O35" s="205" t="s">
        <v>266</v>
      </c>
      <c r="P35" s="211"/>
      <c r="R35" s="158"/>
      <c r="S35" s="158"/>
    </row>
    <row r="36" spans="1:19" ht="36" hidden="1" x14ac:dyDescent="0.25">
      <c r="A36" s="233">
        <v>21379</v>
      </c>
      <c r="B36" s="234" t="s">
        <v>274</v>
      </c>
      <c r="C36" s="553">
        <f t="shared" si="0"/>
        <v>0</v>
      </c>
      <c r="D36" s="236" t="s">
        <v>266</v>
      </c>
      <c r="E36" s="237" t="s">
        <v>266</v>
      </c>
      <c r="F36" s="238" t="s">
        <v>266</v>
      </c>
      <c r="G36" s="236" t="s">
        <v>266</v>
      </c>
      <c r="H36" s="239" t="s">
        <v>266</v>
      </c>
      <c r="I36" s="243" t="s">
        <v>266</v>
      </c>
      <c r="J36" s="240"/>
      <c r="K36" s="409"/>
      <c r="L36" s="610">
        <f>J36+K36</f>
        <v>0</v>
      </c>
      <c r="M36" s="236" t="s">
        <v>266</v>
      </c>
      <c r="N36" s="409"/>
      <c r="O36" s="238" t="s">
        <v>266</v>
      </c>
      <c r="P36" s="611"/>
      <c r="R36" s="158"/>
      <c r="S36" s="158"/>
    </row>
    <row r="37" spans="1:19" s="148" customFormat="1" hidden="1" x14ac:dyDescent="0.25">
      <c r="A37" s="212">
        <v>21380</v>
      </c>
      <c r="B37" s="198" t="s">
        <v>275</v>
      </c>
      <c r="C37" s="541">
        <f t="shared" si="0"/>
        <v>0</v>
      </c>
      <c r="D37" s="203" t="s">
        <v>266</v>
      </c>
      <c r="E37" s="207" t="s">
        <v>266</v>
      </c>
      <c r="F37" s="205" t="s">
        <v>266</v>
      </c>
      <c r="G37" s="203" t="s">
        <v>266</v>
      </c>
      <c r="H37" s="204" t="s">
        <v>266</v>
      </c>
      <c r="I37" s="206" t="s">
        <v>266</v>
      </c>
      <c r="J37" s="209">
        <f>SUM(J38:J39)</f>
        <v>0</v>
      </c>
      <c r="K37" s="324">
        <f>SUM(K38:K39)</f>
        <v>0</v>
      </c>
      <c r="L37" s="211">
        <f>SUM(L38:L39)</f>
        <v>0</v>
      </c>
      <c r="M37" s="203" t="s">
        <v>266</v>
      </c>
      <c r="N37" s="324"/>
      <c r="O37" s="205" t="s">
        <v>266</v>
      </c>
      <c r="P37" s="211"/>
      <c r="R37" s="158"/>
      <c r="S37" s="158"/>
    </row>
    <row r="38" spans="1:19" hidden="1" x14ac:dyDescent="0.25">
      <c r="A38" s="169">
        <v>21381</v>
      </c>
      <c r="B38" s="213" t="s">
        <v>276</v>
      </c>
      <c r="C38" s="543">
        <f t="shared" si="0"/>
        <v>0</v>
      </c>
      <c r="D38" s="215" t="s">
        <v>266</v>
      </c>
      <c r="E38" s="216" t="s">
        <v>266</v>
      </c>
      <c r="F38" s="217" t="s">
        <v>266</v>
      </c>
      <c r="G38" s="215" t="s">
        <v>266</v>
      </c>
      <c r="H38" s="218" t="s">
        <v>266</v>
      </c>
      <c r="I38" s="222" t="s">
        <v>266</v>
      </c>
      <c r="J38" s="219"/>
      <c r="K38" s="335"/>
      <c r="L38" s="598">
        <f>J38+K38</f>
        <v>0</v>
      </c>
      <c r="M38" s="215" t="s">
        <v>266</v>
      </c>
      <c r="N38" s="335"/>
      <c r="O38" s="217" t="s">
        <v>266</v>
      </c>
      <c r="P38" s="608"/>
      <c r="R38" s="158"/>
      <c r="S38" s="158"/>
    </row>
    <row r="39" spans="1:19" ht="24" hidden="1" x14ac:dyDescent="0.25">
      <c r="A39" s="178">
        <v>21383</v>
      </c>
      <c r="B39" s="223" t="s">
        <v>277</v>
      </c>
      <c r="C39" s="544">
        <f t="shared" si="0"/>
        <v>0</v>
      </c>
      <c r="D39" s="225" t="s">
        <v>266</v>
      </c>
      <c r="E39" s="226" t="s">
        <v>266</v>
      </c>
      <c r="F39" s="227" t="s">
        <v>266</v>
      </c>
      <c r="G39" s="225" t="s">
        <v>266</v>
      </c>
      <c r="H39" s="228" t="s">
        <v>266</v>
      </c>
      <c r="I39" s="232" t="s">
        <v>266</v>
      </c>
      <c r="J39" s="229"/>
      <c r="K39" s="337"/>
      <c r="L39" s="600">
        <f>J39+K39</f>
        <v>0</v>
      </c>
      <c r="M39" s="225" t="s">
        <v>266</v>
      </c>
      <c r="N39" s="337"/>
      <c r="O39" s="227" t="s">
        <v>266</v>
      </c>
      <c r="P39" s="609"/>
      <c r="R39" s="158"/>
      <c r="S39" s="158"/>
    </row>
    <row r="40" spans="1:19" s="148" customFormat="1" ht="24" x14ac:dyDescent="0.25">
      <c r="A40" s="212">
        <v>21390</v>
      </c>
      <c r="B40" s="198" t="s">
        <v>278</v>
      </c>
      <c r="C40" s="541">
        <f t="shared" si="0"/>
        <v>122531</v>
      </c>
      <c r="D40" s="203" t="s">
        <v>266</v>
      </c>
      <c r="E40" s="207" t="s">
        <v>266</v>
      </c>
      <c r="F40" s="205" t="s">
        <v>266</v>
      </c>
      <c r="G40" s="203" t="s">
        <v>266</v>
      </c>
      <c r="H40" s="204" t="s">
        <v>266</v>
      </c>
      <c r="I40" s="206" t="s">
        <v>266</v>
      </c>
      <c r="J40" s="209">
        <f>SUM(J41:J44)</f>
        <v>122531</v>
      </c>
      <c r="K40" s="505">
        <f>SUM(K41:K44)</f>
        <v>0</v>
      </c>
      <c r="L40" s="459">
        <f>SUM(L41:L44)</f>
        <v>122531</v>
      </c>
      <c r="M40" s="203" t="s">
        <v>266</v>
      </c>
      <c r="N40" s="324"/>
      <c r="O40" s="205" t="s">
        <v>266</v>
      </c>
      <c r="P40" s="211"/>
      <c r="R40" s="158"/>
      <c r="S40" s="158"/>
    </row>
    <row r="41" spans="1:19" ht="24" hidden="1" x14ac:dyDescent="0.25">
      <c r="A41" s="169">
        <v>21391</v>
      </c>
      <c r="B41" s="213" t="s">
        <v>279</v>
      </c>
      <c r="C41" s="543">
        <f t="shared" si="0"/>
        <v>0</v>
      </c>
      <c r="D41" s="215" t="s">
        <v>266</v>
      </c>
      <c r="E41" s="216" t="s">
        <v>266</v>
      </c>
      <c r="F41" s="217" t="s">
        <v>266</v>
      </c>
      <c r="G41" s="215" t="s">
        <v>266</v>
      </c>
      <c r="H41" s="218" t="s">
        <v>266</v>
      </c>
      <c r="I41" s="222" t="s">
        <v>266</v>
      </c>
      <c r="J41" s="219"/>
      <c r="K41" s="335"/>
      <c r="L41" s="598">
        <f>J41+K41</f>
        <v>0</v>
      </c>
      <c r="M41" s="215" t="s">
        <v>266</v>
      </c>
      <c r="N41" s="335"/>
      <c r="O41" s="217" t="s">
        <v>266</v>
      </c>
      <c r="P41" s="608"/>
      <c r="R41" s="158"/>
      <c r="S41" s="158"/>
    </row>
    <row r="42" spans="1:19" hidden="1" x14ac:dyDescent="0.25">
      <c r="A42" s="178">
        <v>21393</v>
      </c>
      <c r="B42" s="223" t="s">
        <v>280</v>
      </c>
      <c r="C42" s="544">
        <f t="shared" si="0"/>
        <v>0</v>
      </c>
      <c r="D42" s="225" t="s">
        <v>266</v>
      </c>
      <c r="E42" s="226" t="s">
        <v>266</v>
      </c>
      <c r="F42" s="227" t="s">
        <v>266</v>
      </c>
      <c r="G42" s="225" t="s">
        <v>266</v>
      </c>
      <c r="H42" s="228" t="s">
        <v>266</v>
      </c>
      <c r="I42" s="232" t="s">
        <v>266</v>
      </c>
      <c r="J42" s="229"/>
      <c r="K42" s="337"/>
      <c r="L42" s="600">
        <f>J42+K42</f>
        <v>0</v>
      </c>
      <c r="M42" s="225" t="s">
        <v>266</v>
      </c>
      <c r="N42" s="337"/>
      <c r="O42" s="227" t="s">
        <v>266</v>
      </c>
      <c r="P42" s="609"/>
      <c r="R42" s="158"/>
      <c r="S42" s="158"/>
    </row>
    <row r="43" spans="1:19" hidden="1" x14ac:dyDescent="0.25">
      <c r="A43" s="178">
        <v>21395</v>
      </c>
      <c r="B43" s="223" t="s">
        <v>281</v>
      </c>
      <c r="C43" s="544">
        <f t="shared" si="0"/>
        <v>0</v>
      </c>
      <c r="D43" s="225" t="s">
        <v>266</v>
      </c>
      <c r="E43" s="226" t="s">
        <v>266</v>
      </c>
      <c r="F43" s="227" t="s">
        <v>266</v>
      </c>
      <c r="G43" s="225" t="s">
        <v>266</v>
      </c>
      <c r="H43" s="228" t="s">
        <v>266</v>
      </c>
      <c r="I43" s="232" t="s">
        <v>266</v>
      </c>
      <c r="J43" s="229"/>
      <c r="K43" s="337"/>
      <c r="L43" s="600">
        <f>J43+K43</f>
        <v>0</v>
      </c>
      <c r="M43" s="225" t="s">
        <v>266</v>
      </c>
      <c r="N43" s="337"/>
      <c r="O43" s="227" t="s">
        <v>266</v>
      </c>
      <c r="P43" s="609"/>
      <c r="R43" s="158"/>
      <c r="S43" s="158"/>
    </row>
    <row r="44" spans="1:19" ht="24" x14ac:dyDescent="0.25">
      <c r="A44" s="178">
        <v>21399</v>
      </c>
      <c r="B44" s="223" t="s">
        <v>282</v>
      </c>
      <c r="C44" s="544">
        <f t="shared" si="0"/>
        <v>122531</v>
      </c>
      <c r="D44" s="225" t="s">
        <v>266</v>
      </c>
      <c r="E44" s="226" t="s">
        <v>266</v>
      </c>
      <c r="F44" s="227" t="s">
        <v>266</v>
      </c>
      <c r="G44" s="225" t="s">
        <v>266</v>
      </c>
      <c r="H44" s="228" t="s">
        <v>266</v>
      </c>
      <c r="I44" s="232" t="s">
        <v>266</v>
      </c>
      <c r="J44" s="229">
        <v>122531</v>
      </c>
      <c r="K44" s="507"/>
      <c r="L44" s="697">
        <f>J44+K44</f>
        <v>122531</v>
      </c>
      <c r="M44" s="225" t="s">
        <v>266</v>
      </c>
      <c r="N44" s="337"/>
      <c r="O44" s="227" t="s">
        <v>266</v>
      </c>
      <c r="P44" s="609"/>
      <c r="R44" s="158"/>
      <c r="S44" s="158"/>
    </row>
    <row r="45" spans="1:19" s="148" customFormat="1" ht="36.75" hidden="1" customHeight="1" x14ac:dyDescent="0.25">
      <c r="A45" s="212">
        <v>21420</v>
      </c>
      <c r="B45" s="198" t="s">
        <v>283</v>
      </c>
      <c r="C45" s="525">
        <f t="shared" si="0"/>
        <v>0</v>
      </c>
      <c r="D45" s="246"/>
      <c r="E45" s="247"/>
      <c r="F45" s="606">
        <f>D45+E45</f>
        <v>0</v>
      </c>
      <c r="G45" s="203" t="s">
        <v>266</v>
      </c>
      <c r="H45" s="204" t="s">
        <v>266</v>
      </c>
      <c r="I45" s="206" t="s">
        <v>266</v>
      </c>
      <c r="J45" s="203" t="s">
        <v>266</v>
      </c>
      <c r="K45" s="207" t="s">
        <v>266</v>
      </c>
      <c r="L45" s="205" t="s">
        <v>266</v>
      </c>
      <c r="M45" s="203" t="s">
        <v>266</v>
      </c>
      <c r="N45" s="207"/>
      <c r="O45" s="205" t="s">
        <v>266</v>
      </c>
      <c r="P45" s="205"/>
      <c r="R45" s="158"/>
      <c r="S45" s="158"/>
    </row>
    <row r="46" spans="1:19" s="148" customFormat="1" ht="24" hidden="1" x14ac:dyDescent="0.25">
      <c r="A46" s="248">
        <v>21490</v>
      </c>
      <c r="B46" s="249" t="s">
        <v>284</v>
      </c>
      <c r="C46" s="525">
        <f t="shared" si="0"/>
        <v>0</v>
      </c>
      <c r="D46" s="250">
        <f t="shared" ref="D46:L46" si="2">D47</f>
        <v>0</v>
      </c>
      <c r="E46" s="251">
        <f t="shared" si="2"/>
        <v>0</v>
      </c>
      <c r="F46" s="252">
        <f t="shared" si="2"/>
        <v>0</v>
      </c>
      <c r="G46" s="250">
        <f t="shared" si="2"/>
        <v>0</v>
      </c>
      <c r="H46" s="253">
        <f t="shared" si="2"/>
        <v>0</v>
      </c>
      <c r="I46" s="612">
        <f t="shared" si="2"/>
        <v>0</v>
      </c>
      <c r="J46" s="250">
        <f t="shared" si="2"/>
        <v>0</v>
      </c>
      <c r="K46" s="263">
        <f t="shared" si="2"/>
        <v>0</v>
      </c>
      <c r="L46" s="202">
        <f t="shared" si="2"/>
        <v>0</v>
      </c>
      <c r="M46" s="203" t="s">
        <v>266</v>
      </c>
      <c r="N46" s="263"/>
      <c r="O46" s="205" t="s">
        <v>266</v>
      </c>
      <c r="P46" s="202"/>
      <c r="R46" s="158"/>
      <c r="S46" s="158"/>
    </row>
    <row r="47" spans="1:19" s="148" customFormat="1" ht="24" hidden="1" x14ac:dyDescent="0.25">
      <c r="A47" s="178">
        <v>21499</v>
      </c>
      <c r="B47" s="223" t="s">
        <v>285</v>
      </c>
      <c r="C47" s="613">
        <f t="shared" si="0"/>
        <v>0</v>
      </c>
      <c r="D47" s="171"/>
      <c r="E47" s="172"/>
      <c r="F47" s="598">
        <f>D47+E47</f>
        <v>0</v>
      </c>
      <c r="G47" s="255"/>
      <c r="H47" s="614"/>
      <c r="I47" s="175">
        <f>G47+H47</f>
        <v>0</v>
      </c>
      <c r="J47" s="171"/>
      <c r="K47" s="615"/>
      <c r="L47" s="610">
        <f>J47+K47</f>
        <v>0</v>
      </c>
      <c r="M47" s="236" t="s">
        <v>266</v>
      </c>
      <c r="N47" s="615"/>
      <c r="O47" s="238" t="s">
        <v>266</v>
      </c>
      <c r="P47" s="616"/>
      <c r="R47" s="158"/>
      <c r="S47" s="158"/>
    </row>
    <row r="48" spans="1:19" ht="24" hidden="1" x14ac:dyDescent="0.25">
      <c r="A48" s="256">
        <v>23000</v>
      </c>
      <c r="B48" s="257" t="s">
        <v>286</v>
      </c>
      <c r="C48" s="525">
        <f t="shared" si="0"/>
        <v>0</v>
      </c>
      <c r="D48" s="258" t="s">
        <v>266</v>
      </c>
      <c r="E48" s="259" t="s">
        <v>266</v>
      </c>
      <c r="F48" s="260" t="s">
        <v>266</v>
      </c>
      <c r="G48" s="258" t="s">
        <v>266</v>
      </c>
      <c r="H48" s="261" t="s">
        <v>266</v>
      </c>
      <c r="I48" s="617" t="s">
        <v>266</v>
      </c>
      <c r="J48" s="258" t="s">
        <v>266</v>
      </c>
      <c r="K48" s="207" t="s">
        <v>266</v>
      </c>
      <c r="L48" s="205" t="s">
        <v>266</v>
      </c>
      <c r="M48" s="618">
        <f>SUM(M49:M50)</f>
        <v>0</v>
      </c>
      <c r="N48" s="263">
        <f>SUM(N49:N50)</f>
        <v>0</v>
      </c>
      <c r="O48" s="202">
        <f>SUM(O49:O50)</f>
        <v>0</v>
      </c>
      <c r="P48" s="205"/>
      <c r="R48" s="158"/>
      <c r="S48" s="158"/>
    </row>
    <row r="49" spans="1:19" ht="24" hidden="1" x14ac:dyDescent="0.25">
      <c r="A49" s="264">
        <v>23410</v>
      </c>
      <c r="B49" s="265" t="s">
        <v>287</v>
      </c>
      <c r="C49" s="535">
        <f t="shared" si="0"/>
        <v>0</v>
      </c>
      <c r="D49" s="267" t="s">
        <v>266</v>
      </c>
      <c r="E49" s="268" t="s">
        <v>266</v>
      </c>
      <c r="F49" s="269" t="s">
        <v>266</v>
      </c>
      <c r="G49" s="267" t="s">
        <v>266</v>
      </c>
      <c r="H49" s="270" t="s">
        <v>266</v>
      </c>
      <c r="I49" s="619" t="s">
        <v>266</v>
      </c>
      <c r="J49" s="267" t="s">
        <v>266</v>
      </c>
      <c r="K49" s="268" t="s">
        <v>266</v>
      </c>
      <c r="L49" s="269" t="s">
        <v>266</v>
      </c>
      <c r="M49" s="280"/>
      <c r="N49" s="268"/>
      <c r="O49" s="535">
        <f>N49+M49</f>
        <v>0</v>
      </c>
      <c r="P49" s="269"/>
      <c r="R49" s="158"/>
      <c r="S49" s="158"/>
    </row>
    <row r="50" spans="1:19" ht="24" hidden="1" x14ac:dyDescent="0.25">
      <c r="A50" s="264">
        <v>23510</v>
      </c>
      <c r="B50" s="265" t="s">
        <v>288</v>
      </c>
      <c r="C50" s="535">
        <f t="shared" si="0"/>
        <v>0</v>
      </c>
      <c r="D50" s="267" t="s">
        <v>266</v>
      </c>
      <c r="E50" s="268" t="s">
        <v>266</v>
      </c>
      <c r="F50" s="269" t="s">
        <v>266</v>
      </c>
      <c r="G50" s="267" t="s">
        <v>266</v>
      </c>
      <c r="H50" s="270" t="s">
        <v>266</v>
      </c>
      <c r="I50" s="619" t="s">
        <v>266</v>
      </c>
      <c r="J50" s="267" t="s">
        <v>266</v>
      </c>
      <c r="K50" s="268" t="s">
        <v>266</v>
      </c>
      <c r="L50" s="269" t="s">
        <v>266</v>
      </c>
      <c r="M50" s="280"/>
      <c r="N50" s="268"/>
      <c r="O50" s="535">
        <f>N50+M50</f>
        <v>0</v>
      </c>
      <c r="P50" s="269"/>
      <c r="R50" s="158"/>
      <c r="S50" s="158"/>
    </row>
    <row r="51" spans="1:19" x14ac:dyDescent="0.25">
      <c r="A51" s="275"/>
      <c r="B51" s="265"/>
      <c r="C51" s="542"/>
      <c r="D51" s="267"/>
      <c r="E51" s="268"/>
      <c r="F51" s="269"/>
      <c r="G51" s="267"/>
      <c r="H51" s="270"/>
      <c r="I51" s="619"/>
      <c r="J51" s="620"/>
      <c r="K51" s="690"/>
      <c r="L51" s="498"/>
      <c r="M51" s="620"/>
      <c r="N51" s="621"/>
      <c r="O51" s="535"/>
      <c r="P51" s="273"/>
      <c r="R51" s="158"/>
      <c r="S51" s="158"/>
    </row>
    <row r="52" spans="1:19" s="148" customFormat="1" x14ac:dyDescent="0.25">
      <c r="A52" s="282"/>
      <c r="B52" s="283" t="s">
        <v>289</v>
      </c>
      <c r="C52" s="539"/>
      <c r="D52" s="310"/>
      <c r="E52" s="311"/>
      <c r="F52" s="312"/>
      <c r="G52" s="310"/>
      <c r="H52" s="313"/>
      <c r="I52" s="158"/>
      <c r="J52" s="310"/>
      <c r="K52" s="503"/>
      <c r="L52" s="464"/>
      <c r="M52" s="622"/>
      <c r="N52" s="623"/>
      <c r="O52" s="624"/>
      <c r="P52" s="289"/>
      <c r="R52" s="158"/>
      <c r="S52" s="158"/>
    </row>
    <row r="53" spans="1:19" s="148" customFormat="1" ht="12.75" thickBot="1" x14ac:dyDescent="0.3">
      <c r="A53" s="292"/>
      <c r="B53" s="149" t="s">
        <v>290</v>
      </c>
      <c r="C53" s="537">
        <f t="shared" ref="C53:C116" si="3">SUM(F53,I53,L53,O53)</f>
        <v>322246</v>
      </c>
      <c r="D53" s="294">
        <f t="shared" ref="D53:O53" si="4">SUM(D54,D284)</f>
        <v>199715</v>
      </c>
      <c r="E53" s="295">
        <f t="shared" si="4"/>
        <v>0</v>
      </c>
      <c r="F53" s="296">
        <f t="shared" si="4"/>
        <v>199715</v>
      </c>
      <c r="G53" s="294">
        <f t="shared" si="4"/>
        <v>0</v>
      </c>
      <c r="H53" s="297">
        <f t="shared" si="4"/>
        <v>0</v>
      </c>
      <c r="I53" s="298">
        <f t="shared" si="4"/>
        <v>0</v>
      </c>
      <c r="J53" s="294">
        <f>SUM(J54,J284)</f>
        <v>122531</v>
      </c>
      <c r="K53" s="501">
        <f t="shared" si="4"/>
        <v>0</v>
      </c>
      <c r="L53" s="462">
        <f>SUM(L54,L284)</f>
        <v>122531</v>
      </c>
      <c r="M53" s="294">
        <f t="shared" si="4"/>
        <v>0</v>
      </c>
      <c r="N53" s="295">
        <f t="shared" si="4"/>
        <v>0</v>
      </c>
      <c r="O53" s="537">
        <f t="shared" si="4"/>
        <v>0</v>
      </c>
      <c r="P53" s="296"/>
      <c r="R53" s="158"/>
      <c r="S53" s="158"/>
    </row>
    <row r="54" spans="1:19" s="148" customFormat="1" ht="36.75" thickTop="1" x14ac:dyDescent="0.25">
      <c r="A54" s="299"/>
      <c r="B54" s="300" t="s">
        <v>291</v>
      </c>
      <c r="C54" s="538">
        <f t="shared" si="3"/>
        <v>322246</v>
      </c>
      <c r="D54" s="302">
        <f t="shared" ref="D54:O54" si="5">SUM(D55,D197)</f>
        <v>199715</v>
      </c>
      <c r="E54" s="303">
        <f t="shared" si="5"/>
        <v>0</v>
      </c>
      <c r="F54" s="304">
        <f t="shared" si="5"/>
        <v>199715</v>
      </c>
      <c r="G54" s="302">
        <f t="shared" si="5"/>
        <v>0</v>
      </c>
      <c r="H54" s="305">
        <f t="shared" si="5"/>
        <v>0</v>
      </c>
      <c r="I54" s="306">
        <f t="shared" si="5"/>
        <v>0</v>
      </c>
      <c r="J54" s="302">
        <f>SUM(J55,J197)</f>
        <v>122531</v>
      </c>
      <c r="K54" s="502">
        <f>SUM(K55,K197)</f>
        <v>0</v>
      </c>
      <c r="L54" s="463">
        <f t="shared" si="5"/>
        <v>122531</v>
      </c>
      <c r="M54" s="302">
        <f t="shared" si="5"/>
        <v>0</v>
      </c>
      <c r="N54" s="303">
        <f t="shared" si="5"/>
        <v>0</v>
      </c>
      <c r="O54" s="538">
        <f t="shared" si="5"/>
        <v>0</v>
      </c>
      <c r="P54" s="304"/>
      <c r="R54" s="158"/>
      <c r="S54" s="158"/>
    </row>
    <row r="55" spans="1:19" s="148" customFormat="1" ht="24" x14ac:dyDescent="0.25">
      <c r="A55" s="308"/>
      <c r="B55" s="139" t="s">
        <v>292</v>
      </c>
      <c r="C55" s="539">
        <f t="shared" si="3"/>
        <v>316900</v>
      </c>
      <c r="D55" s="310">
        <f t="shared" ref="D55:O55" si="6">SUM(D56,D78,D176,D190)</f>
        <v>199715</v>
      </c>
      <c r="E55" s="311">
        <f t="shared" si="6"/>
        <v>0</v>
      </c>
      <c r="F55" s="312">
        <f t="shared" si="6"/>
        <v>199715</v>
      </c>
      <c r="G55" s="310">
        <f t="shared" si="6"/>
        <v>0</v>
      </c>
      <c r="H55" s="313">
        <f t="shared" si="6"/>
        <v>0</v>
      </c>
      <c r="I55" s="158">
        <f t="shared" si="6"/>
        <v>0</v>
      </c>
      <c r="J55" s="310">
        <f t="shared" si="6"/>
        <v>117185</v>
      </c>
      <c r="K55" s="503">
        <f t="shared" si="6"/>
        <v>0</v>
      </c>
      <c r="L55" s="464">
        <f t="shared" si="6"/>
        <v>117185</v>
      </c>
      <c r="M55" s="310">
        <f t="shared" si="6"/>
        <v>0</v>
      </c>
      <c r="N55" s="311">
        <f t="shared" si="6"/>
        <v>0</v>
      </c>
      <c r="O55" s="539">
        <f t="shared" si="6"/>
        <v>0</v>
      </c>
      <c r="P55" s="312"/>
      <c r="R55" s="158"/>
      <c r="S55" s="158"/>
    </row>
    <row r="56" spans="1:19" s="148" customFormat="1" x14ac:dyDescent="0.25">
      <c r="A56" s="315">
        <v>1000</v>
      </c>
      <c r="B56" s="315" t="s">
        <v>293</v>
      </c>
      <c r="C56" s="625">
        <f t="shared" si="3"/>
        <v>191410</v>
      </c>
      <c r="D56" s="626">
        <f t="shared" ref="D56:O56" si="7">SUM(D57,D70)</f>
        <v>173033</v>
      </c>
      <c r="E56" s="627">
        <f t="shared" si="7"/>
        <v>0</v>
      </c>
      <c r="F56" s="628">
        <f t="shared" si="7"/>
        <v>173033</v>
      </c>
      <c r="G56" s="626">
        <f t="shared" si="7"/>
        <v>0</v>
      </c>
      <c r="H56" s="577">
        <f t="shared" si="7"/>
        <v>0</v>
      </c>
      <c r="I56" s="629">
        <f t="shared" si="7"/>
        <v>0</v>
      </c>
      <c r="J56" s="626">
        <f t="shared" si="7"/>
        <v>18377</v>
      </c>
      <c r="K56" s="691">
        <f t="shared" si="7"/>
        <v>0</v>
      </c>
      <c r="L56" s="698">
        <f t="shared" si="7"/>
        <v>18377</v>
      </c>
      <c r="M56" s="317">
        <f t="shared" si="7"/>
        <v>0</v>
      </c>
      <c r="N56" s="318">
        <f t="shared" si="7"/>
        <v>0</v>
      </c>
      <c r="O56" s="540">
        <f t="shared" si="7"/>
        <v>0</v>
      </c>
      <c r="P56" s="319"/>
      <c r="R56" s="158"/>
      <c r="S56" s="158"/>
    </row>
    <row r="57" spans="1:19" x14ac:dyDescent="0.25">
      <c r="A57" s="198">
        <v>1100</v>
      </c>
      <c r="B57" s="323" t="s">
        <v>294</v>
      </c>
      <c r="C57" s="541">
        <f t="shared" si="3"/>
        <v>142810</v>
      </c>
      <c r="D57" s="209">
        <f t="shared" ref="D57:O57" si="8">SUM(D58,D61,D69)</f>
        <v>128859</v>
      </c>
      <c r="E57" s="324">
        <f t="shared" si="8"/>
        <v>-214</v>
      </c>
      <c r="F57" s="211">
        <f t="shared" si="8"/>
        <v>128645</v>
      </c>
      <c r="G57" s="209">
        <f t="shared" si="8"/>
        <v>0</v>
      </c>
      <c r="H57" s="210">
        <f t="shared" si="8"/>
        <v>0</v>
      </c>
      <c r="I57" s="348">
        <f t="shared" si="8"/>
        <v>0</v>
      </c>
      <c r="J57" s="209">
        <f t="shared" si="8"/>
        <v>14165</v>
      </c>
      <c r="K57" s="505">
        <f t="shared" si="8"/>
        <v>0</v>
      </c>
      <c r="L57" s="459">
        <f t="shared" si="8"/>
        <v>14165</v>
      </c>
      <c r="M57" s="380">
        <f t="shared" si="8"/>
        <v>0</v>
      </c>
      <c r="N57" s="324">
        <f t="shared" si="8"/>
        <v>0</v>
      </c>
      <c r="O57" s="541">
        <f t="shared" si="8"/>
        <v>0</v>
      </c>
      <c r="P57" s="211"/>
      <c r="R57" s="158"/>
      <c r="S57" s="158"/>
    </row>
    <row r="58" spans="1:19" x14ac:dyDescent="0.25">
      <c r="A58" s="329">
        <v>1110</v>
      </c>
      <c r="B58" s="265" t="s">
        <v>295</v>
      </c>
      <c r="C58" s="542">
        <f t="shared" si="3"/>
        <v>128645</v>
      </c>
      <c r="D58" s="330">
        <f t="shared" ref="D58:O58" si="9">SUM(D59:D60)</f>
        <v>128859</v>
      </c>
      <c r="E58" s="331">
        <f t="shared" si="9"/>
        <v>-214</v>
      </c>
      <c r="F58" s="332">
        <f t="shared" si="9"/>
        <v>128645</v>
      </c>
      <c r="G58" s="330">
        <f t="shared" si="9"/>
        <v>0</v>
      </c>
      <c r="H58" s="333">
        <f t="shared" si="9"/>
        <v>0</v>
      </c>
      <c r="I58" s="334">
        <f t="shared" si="9"/>
        <v>0</v>
      </c>
      <c r="J58" s="330">
        <f t="shared" si="9"/>
        <v>0</v>
      </c>
      <c r="K58" s="506">
        <f t="shared" si="9"/>
        <v>0</v>
      </c>
      <c r="L58" s="460">
        <f t="shared" si="9"/>
        <v>0</v>
      </c>
      <c r="M58" s="330">
        <f t="shared" si="9"/>
        <v>0</v>
      </c>
      <c r="N58" s="331">
        <f t="shared" si="9"/>
        <v>0</v>
      </c>
      <c r="O58" s="542">
        <f t="shared" si="9"/>
        <v>0</v>
      </c>
      <c r="P58" s="332"/>
      <c r="R58" s="158"/>
      <c r="S58" s="158"/>
    </row>
    <row r="59" spans="1:19" hidden="1" x14ac:dyDescent="0.25">
      <c r="A59" s="169">
        <v>1111</v>
      </c>
      <c r="B59" s="213" t="s">
        <v>296</v>
      </c>
      <c r="C59" s="543">
        <f t="shared" si="3"/>
        <v>0</v>
      </c>
      <c r="D59" s="219"/>
      <c r="E59" s="335"/>
      <c r="F59" s="608">
        <f>D59+E59</f>
        <v>0</v>
      </c>
      <c r="G59" s="219"/>
      <c r="H59" s="220"/>
      <c r="I59" s="336">
        <f>G59+H59</f>
        <v>0</v>
      </c>
      <c r="J59" s="219"/>
      <c r="K59" s="335"/>
      <c r="L59" s="608">
        <f>J59+K59</f>
        <v>0</v>
      </c>
      <c r="M59" s="219"/>
      <c r="N59" s="335"/>
      <c r="O59" s="630">
        <f>N59+M59</f>
        <v>0</v>
      </c>
      <c r="P59" s="608"/>
      <c r="R59" s="158"/>
      <c r="S59" s="158"/>
    </row>
    <row r="60" spans="1:19" ht="52.5" customHeight="1" x14ac:dyDescent="0.25">
      <c r="A60" s="178">
        <v>1119</v>
      </c>
      <c r="B60" s="223" t="s">
        <v>297</v>
      </c>
      <c r="C60" s="544">
        <f t="shared" si="3"/>
        <v>128645</v>
      </c>
      <c r="D60" s="229">
        <v>128859</v>
      </c>
      <c r="E60" s="337">
        <v>-214</v>
      </c>
      <c r="F60" s="609">
        <f>D60+E60</f>
        <v>128645</v>
      </c>
      <c r="G60" s="229"/>
      <c r="H60" s="230"/>
      <c r="I60" s="338">
        <f>G60+H60</f>
        <v>0</v>
      </c>
      <c r="J60" s="229"/>
      <c r="K60" s="507"/>
      <c r="L60" s="699">
        <f>J60+K60</f>
        <v>0</v>
      </c>
      <c r="M60" s="229"/>
      <c r="N60" s="337"/>
      <c r="O60" s="631">
        <f>N60+M60</f>
        <v>0</v>
      </c>
      <c r="P60" s="607" t="s">
        <v>584</v>
      </c>
      <c r="R60" s="158"/>
      <c r="S60" s="158"/>
    </row>
    <row r="61" spans="1:19" ht="23.25" customHeight="1" x14ac:dyDescent="0.25">
      <c r="A61" s="339">
        <v>1140</v>
      </c>
      <c r="B61" s="223" t="s">
        <v>298</v>
      </c>
      <c r="C61" s="544">
        <f t="shared" si="3"/>
        <v>11986</v>
      </c>
      <c r="D61" s="340">
        <f t="shared" ref="D61:O61" si="10">SUM(D62:D68)</f>
        <v>0</v>
      </c>
      <c r="E61" s="341">
        <f t="shared" si="10"/>
        <v>0</v>
      </c>
      <c r="F61" s="231">
        <f t="shared" si="10"/>
        <v>0</v>
      </c>
      <c r="G61" s="340">
        <f t="shared" si="10"/>
        <v>0</v>
      </c>
      <c r="H61" s="342">
        <f t="shared" si="10"/>
        <v>0</v>
      </c>
      <c r="I61" s="343">
        <f t="shared" si="10"/>
        <v>0</v>
      </c>
      <c r="J61" s="340">
        <f t="shared" si="10"/>
        <v>11986</v>
      </c>
      <c r="K61" s="390">
        <f t="shared" si="10"/>
        <v>0</v>
      </c>
      <c r="L61" s="359">
        <f t="shared" si="10"/>
        <v>11986</v>
      </c>
      <c r="M61" s="340">
        <f t="shared" si="10"/>
        <v>0</v>
      </c>
      <c r="N61" s="341">
        <f t="shared" si="10"/>
        <v>0</v>
      </c>
      <c r="O61" s="544">
        <f t="shared" si="10"/>
        <v>0</v>
      </c>
      <c r="P61" s="231"/>
      <c r="R61" s="158"/>
      <c r="S61" s="158"/>
    </row>
    <row r="62" spans="1:19" hidden="1" x14ac:dyDescent="0.25">
      <c r="A62" s="178">
        <v>1141</v>
      </c>
      <c r="B62" s="223" t="s">
        <v>299</v>
      </c>
      <c r="C62" s="544">
        <f t="shared" si="3"/>
        <v>0</v>
      </c>
      <c r="D62" s="229"/>
      <c r="E62" s="337"/>
      <c r="F62" s="609">
        <f t="shared" ref="F62:F69" si="11">D62+E62</f>
        <v>0</v>
      </c>
      <c r="G62" s="229"/>
      <c r="H62" s="230"/>
      <c r="I62" s="338">
        <f t="shared" ref="I62:I69" si="12">G62+H62</f>
        <v>0</v>
      </c>
      <c r="J62" s="229"/>
      <c r="K62" s="337"/>
      <c r="L62" s="609">
        <f t="shared" ref="L62:L69" si="13">J62+K62</f>
        <v>0</v>
      </c>
      <c r="M62" s="229"/>
      <c r="N62" s="337"/>
      <c r="O62" s="631">
        <f t="shared" ref="O62:O69" si="14">N62+M62</f>
        <v>0</v>
      </c>
      <c r="P62" s="609"/>
      <c r="R62" s="158"/>
      <c r="S62" s="158"/>
    </row>
    <row r="63" spans="1:19" ht="24.75" hidden="1" customHeight="1" x14ac:dyDescent="0.25">
      <c r="A63" s="178">
        <v>1142</v>
      </c>
      <c r="B63" s="223" t="s">
        <v>300</v>
      </c>
      <c r="C63" s="544">
        <f t="shared" si="3"/>
        <v>0</v>
      </c>
      <c r="D63" s="229"/>
      <c r="E63" s="337"/>
      <c r="F63" s="609">
        <f t="shared" si="11"/>
        <v>0</v>
      </c>
      <c r="G63" s="229"/>
      <c r="H63" s="230"/>
      <c r="I63" s="338">
        <f t="shared" si="12"/>
        <v>0</v>
      </c>
      <c r="J63" s="229"/>
      <c r="K63" s="337"/>
      <c r="L63" s="609">
        <f t="shared" si="13"/>
        <v>0</v>
      </c>
      <c r="M63" s="229"/>
      <c r="N63" s="337"/>
      <c r="O63" s="631">
        <f t="shared" si="14"/>
        <v>0</v>
      </c>
      <c r="P63" s="609"/>
      <c r="R63" s="158"/>
      <c r="S63" s="158"/>
    </row>
    <row r="64" spans="1:19" ht="24" hidden="1" x14ac:dyDescent="0.25">
      <c r="A64" s="178">
        <v>1145</v>
      </c>
      <c r="B64" s="223" t="s">
        <v>301</v>
      </c>
      <c r="C64" s="544">
        <f t="shared" si="3"/>
        <v>0</v>
      </c>
      <c r="D64" s="229"/>
      <c r="E64" s="337"/>
      <c r="F64" s="609">
        <f t="shared" si="11"/>
        <v>0</v>
      </c>
      <c r="G64" s="229"/>
      <c r="H64" s="230"/>
      <c r="I64" s="338">
        <f t="shared" si="12"/>
        <v>0</v>
      </c>
      <c r="J64" s="229"/>
      <c r="K64" s="337"/>
      <c r="L64" s="609">
        <f t="shared" si="13"/>
        <v>0</v>
      </c>
      <c r="M64" s="229"/>
      <c r="N64" s="337"/>
      <c r="O64" s="631">
        <f t="shared" si="14"/>
        <v>0</v>
      </c>
      <c r="P64" s="609"/>
      <c r="R64" s="158"/>
      <c r="S64" s="158"/>
    </row>
    <row r="65" spans="1:19" ht="27.75" hidden="1" customHeight="1" x14ac:dyDescent="0.25">
      <c r="A65" s="178">
        <v>1146</v>
      </c>
      <c r="B65" s="223" t="s">
        <v>302</v>
      </c>
      <c r="C65" s="544">
        <f t="shared" si="3"/>
        <v>0</v>
      </c>
      <c r="D65" s="229"/>
      <c r="E65" s="337"/>
      <c r="F65" s="609">
        <f t="shared" si="11"/>
        <v>0</v>
      </c>
      <c r="G65" s="229"/>
      <c r="H65" s="230"/>
      <c r="I65" s="338">
        <f t="shared" si="12"/>
        <v>0</v>
      </c>
      <c r="J65" s="229"/>
      <c r="K65" s="337"/>
      <c r="L65" s="609">
        <f t="shared" si="13"/>
        <v>0</v>
      </c>
      <c r="M65" s="229"/>
      <c r="N65" s="337"/>
      <c r="O65" s="631">
        <f t="shared" si="14"/>
        <v>0</v>
      </c>
      <c r="P65" s="609"/>
      <c r="R65" s="158"/>
      <c r="S65" s="158"/>
    </row>
    <row r="66" spans="1:19" x14ac:dyDescent="0.25">
      <c r="A66" s="178">
        <v>1147</v>
      </c>
      <c r="B66" s="223" t="s">
        <v>303</v>
      </c>
      <c r="C66" s="544">
        <f t="shared" si="3"/>
        <v>3266</v>
      </c>
      <c r="D66" s="229"/>
      <c r="E66" s="337"/>
      <c r="F66" s="609">
        <f t="shared" si="11"/>
        <v>0</v>
      </c>
      <c r="G66" s="229"/>
      <c r="H66" s="230"/>
      <c r="I66" s="338">
        <f t="shared" si="12"/>
        <v>0</v>
      </c>
      <c r="J66" s="229">
        <v>3266</v>
      </c>
      <c r="K66" s="507"/>
      <c r="L66" s="699">
        <f t="shared" si="13"/>
        <v>3266</v>
      </c>
      <c r="M66" s="229"/>
      <c r="N66" s="337"/>
      <c r="O66" s="631">
        <f t="shared" si="14"/>
        <v>0</v>
      </c>
      <c r="P66" s="609"/>
      <c r="R66" s="158"/>
      <c r="S66" s="158"/>
    </row>
    <row r="67" spans="1:19" x14ac:dyDescent="0.25">
      <c r="A67" s="178">
        <v>1148</v>
      </c>
      <c r="B67" s="223" t="s">
        <v>304</v>
      </c>
      <c r="C67" s="544">
        <f t="shared" si="3"/>
        <v>8720</v>
      </c>
      <c r="D67" s="229"/>
      <c r="E67" s="337"/>
      <c r="F67" s="609">
        <f t="shared" si="11"/>
        <v>0</v>
      </c>
      <c r="G67" s="229"/>
      <c r="H67" s="230"/>
      <c r="I67" s="338">
        <f t="shared" si="12"/>
        <v>0</v>
      </c>
      <c r="J67" s="229">
        <v>8720</v>
      </c>
      <c r="K67" s="507"/>
      <c r="L67" s="699">
        <f t="shared" si="13"/>
        <v>8720</v>
      </c>
      <c r="M67" s="229"/>
      <c r="N67" s="337"/>
      <c r="O67" s="631">
        <f t="shared" si="14"/>
        <v>0</v>
      </c>
      <c r="P67" s="609"/>
      <c r="R67" s="158"/>
      <c r="S67" s="158"/>
    </row>
    <row r="68" spans="1:19" ht="36" hidden="1" x14ac:dyDescent="0.25">
      <c r="A68" s="178">
        <v>1149</v>
      </c>
      <c r="B68" s="223" t="s">
        <v>305</v>
      </c>
      <c r="C68" s="544">
        <f t="shared" si="3"/>
        <v>0</v>
      </c>
      <c r="D68" s="229"/>
      <c r="E68" s="337"/>
      <c r="F68" s="609">
        <f t="shared" si="11"/>
        <v>0</v>
      </c>
      <c r="G68" s="229"/>
      <c r="H68" s="230"/>
      <c r="I68" s="338">
        <f t="shared" si="12"/>
        <v>0</v>
      </c>
      <c r="J68" s="229"/>
      <c r="K68" s="337"/>
      <c r="L68" s="609">
        <f t="shared" si="13"/>
        <v>0</v>
      </c>
      <c r="M68" s="229"/>
      <c r="N68" s="337"/>
      <c r="O68" s="631">
        <f t="shared" si="14"/>
        <v>0</v>
      </c>
      <c r="P68" s="609"/>
      <c r="R68" s="158"/>
      <c r="S68" s="158"/>
    </row>
    <row r="69" spans="1:19" ht="36" x14ac:dyDescent="0.25">
      <c r="A69" s="329">
        <v>1150</v>
      </c>
      <c r="B69" s="265" t="s">
        <v>306</v>
      </c>
      <c r="C69" s="542">
        <f t="shared" si="3"/>
        <v>2179</v>
      </c>
      <c r="D69" s="344"/>
      <c r="E69" s="345"/>
      <c r="F69" s="632">
        <f t="shared" si="11"/>
        <v>0</v>
      </c>
      <c r="G69" s="344"/>
      <c r="H69" s="346"/>
      <c r="I69" s="347">
        <f t="shared" si="12"/>
        <v>0</v>
      </c>
      <c r="J69" s="344">
        <v>2179</v>
      </c>
      <c r="K69" s="509"/>
      <c r="L69" s="700">
        <f t="shared" si="13"/>
        <v>2179</v>
      </c>
      <c r="M69" s="344"/>
      <c r="N69" s="345"/>
      <c r="O69" s="633">
        <f t="shared" si="14"/>
        <v>0</v>
      </c>
      <c r="P69" s="634"/>
      <c r="R69" s="158"/>
      <c r="S69" s="158"/>
    </row>
    <row r="70" spans="1:19" ht="36" x14ac:dyDescent="0.25">
      <c r="A70" s="198">
        <v>1200</v>
      </c>
      <c r="B70" s="323" t="s">
        <v>307</v>
      </c>
      <c r="C70" s="541">
        <f t="shared" si="3"/>
        <v>48600</v>
      </c>
      <c r="D70" s="209">
        <f t="shared" ref="D70:O70" si="15">SUM(D71:D72)</f>
        <v>44174</v>
      </c>
      <c r="E70" s="324">
        <f t="shared" si="15"/>
        <v>214</v>
      </c>
      <c r="F70" s="211">
        <f t="shared" si="15"/>
        <v>44388</v>
      </c>
      <c r="G70" s="209">
        <f t="shared" si="15"/>
        <v>0</v>
      </c>
      <c r="H70" s="210">
        <f t="shared" si="15"/>
        <v>0</v>
      </c>
      <c r="I70" s="348">
        <f t="shared" si="15"/>
        <v>0</v>
      </c>
      <c r="J70" s="209">
        <f t="shared" si="15"/>
        <v>4212</v>
      </c>
      <c r="K70" s="505">
        <f t="shared" si="15"/>
        <v>0</v>
      </c>
      <c r="L70" s="459">
        <f t="shared" si="15"/>
        <v>4212</v>
      </c>
      <c r="M70" s="209">
        <f t="shared" si="15"/>
        <v>0</v>
      </c>
      <c r="N70" s="324">
        <f t="shared" si="15"/>
        <v>0</v>
      </c>
      <c r="O70" s="541">
        <f t="shared" si="15"/>
        <v>0</v>
      </c>
      <c r="P70" s="211"/>
      <c r="R70" s="158"/>
      <c r="S70" s="158"/>
    </row>
    <row r="71" spans="1:19" ht="37.5" customHeight="1" x14ac:dyDescent="0.25">
      <c r="A71" s="349">
        <v>1210</v>
      </c>
      <c r="B71" s="213" t="s">
        <v>308</v>
      </c>
      <c r="C71" s="543">
        <f t="shared" si="3"/>
        <v>33232</v>
      </c>
      <c r="D71" s="219">
        <f>35376-1159-4328</f>
        <v>29889</v>
      </c>
      <c r="E71" s="335"/>
      <c r="F71" s="608">
        <f>D71+E71</f>
        <v>29889</v>
      </c>
      <c r="G71" s="219"/>
      <c r="H71" s="220"/>
      <c r="I71" s="336">
        <f>G71+H71</f>
        <v>0</v>
      </c>
      <c r="J71" s="635">
        <v>3343</v>
      </c>
      <c r="K71" s="692"/>
      <c r="L71" s="701">
        <f>J71+K71</f>
        <v>3343</v>
      </c>
      <c r="M71" s="219"/>
      <c r="N71" s="335"/>
      <c r="O71" s="630">
        <f>N71+M71</f>
        <v>0</v>
      </c>
      <c r="P71" s="636"/>
      <c r="R71" s="158"/>
      <c r="S71" s="158"/>
    </row>
    <row r="72" spans="1:19" ht="24" x14ac:dyDescent="0.25">
      <c r="A72" s="339">
        <v>1220</v>
      </c>
      <c r="B72" s="223" t="s">
        <v>309</v>
      </c>
      <c r="C72" s="544">
        <f t="shared" si="3"/>
        <v>15368</v>
      </c>
      <c r="D72" s="340">
        <f t="shared" ref="D72:O72" si="16">SUM(D73:D77)</f>
        <v>14285</v>
      </c>
      <c r="E72" s="341">
        <f t="shared" si="16"/>
        <v>214</v>
      </c>
      <c r="F72" s="231">
        <f t="shared" si="16"/>
        <v>14499</v>
      </c>
      <c r="G72" s="340">
        <f t="shared" si="16"/>
        <v>0</v>
      </c>
      <c r="H72" s="342">
        <f t="shared" si="16"/>
        <v>0</v>
      </c>
      <c r="I72" s="343">
        <f t="shared" si="16"/>
        <v>0</v>
      </c>
      <c r="J72" s="340">
        <f t="shared" si="16"/>
        <v>869</v>
      </c>
      <c r="K72" s="390">
        <f t="shared" si="16"/>
        <v>0</v>
      </c>
      <c r="L72" s="359">
        <f t="shared" si="16"/>
        <v>869</v>
      </c>
      <c r="M72" s="340">
        <f t="shared" si="16"/>
        <v>0</v>
      </c>
      <c r="N72" s="341">
        <f t="shared" si="16"/>
        <v>0</v>
      </c>
      <c r="O72" s="544">
        <f t="shared" si="16"/>
        <v>0</v>
      </c>
      <c r="P72" s="231"/>
      <c r="R72" s="158"/>
      <c r="S72" s="158"/>
    </row>
    <row r="73" spans="1:19" ht="66" customHeight="1" x14ac:dyDescent="0.25">
      <c r="A73" s="178">
        <v>1221</v>
      </c>
      <c r="B73" s="223" t="s">
        <v>310</v>
      </c>
      <c r="C73" s="544">
        <f t="shared" si="3"/>
        <v>10389</v>
      </c>
      <c r="D73" s="229">
        <v>10389</v>
      </c>
      <c r="E73" s="337"/>
      <c r="F73" s="609">
        <f>D73+E73</f>
        <v>10389</v>
      </c>
      <c r="G73" s="229"/>
      <c r="H73" s="230"/>
      <c r="I73" s="338">
        <f>G73+H73</f>
        <v>0</v>
      </c>
      <c r="J73" s="229"/>
      <c r="K73" s="507"/>
      <c r="L73" s="699">
        <f>J73+K73</f>
        <v>0</v>
      </c>
      <c r="M73" s="229"/>
      <c r="N73" s="337"/>
      <c r="O73" s="631">
        <f>N73+M73</f>
        <v>0</v>
      </c>
      <c r="P73" s="607"/>
      <c r="R73" s="158"/>
      <c r="S73" s="158"/>
    </row>
    <row r="74" spans="1:19" hidden="1" x14ac:dyDescent="0.25">
      <c r="A74" s="178">
        <v>1223</v>
      </c>
      <c r="B74" s="223" t="s">
        <v>311</v>
      </c>
      <c r="C74" s="544">
        <f t="shared" si="3"/>
        <v>0</v>
      </c>
      <c r="D74" s="229"/>
      <c r="E74" s="337"/>
      <c r="F74" s="609">
        <f>D74+E74</f>
        <v>0</v>
      </c>
      <c r="G74" s="229"/>
      <c r="H74" s="230"/>
      <c r="I74" s="338">
        <f>G74+H74</f>
        <v>0</v>
      </c>
      <c r="J74" s="229"/>
      <c r="K74" s="337"/>
      <c r="L74" s="609">
        <f>J74+K74</f>
        <v>0</v>
      </c>
      <c r="M74" s="229"/>
      <c r="N74" s="337"/>
      <c r="O74" s="631">
        <f>N74+M74</f>
        <v>0</v>
      </c>
      <c r="P74" s="609"/>
      <c r="R74" s="158"/>
      <c r="S74" s="158"/>
    </row>
    <row r="75" spans="1:19" hidden="1" x14ac:dyDescent="0.25">
      <c r="A75" s="178">
        <v>1225</v>
      </c>
      <c r="B75" s="223" t="s">
        <v>312</v>
      </c>
      <c r="C75" s="544">
        <f t="shared" si="3"/>
        <v>0</v>
      </c>
      <c r="D75" s="229"/>
      <c r="E75" s="337"/>
      <c r="F75" s="609">
        <f>D75+E75</f>
        <v>0</v>
      </c>
      <c r="G75" s="229"/>
      <c r="H75" s="230"/>
      <c r="I75" s="338">
        <f>G75+H75</f>
        <v>0</v>
      </c>
      <c r="J75" s="229"/>
      <c r="K75" s="337"/>
      <c r="L75" s="609">
        <f>J75+K75</f>
        <v>0</v>
      </c>
      <c r="M75" s="229"/>
      <c r="N75" s="337"/>
      <c r="O75" s="631">
        <f>N75+M75</f>
        <v>0</v>
      </c>
      <c r="P75" s="609"/>
      <c r="R75" s="158"/>
      <c r="S75" s="158"/>
    </row>
    <row r="76" spans="1:19" ht="36" x14ac:dyDescent="0.25">
      <c r="A76" s="178">
        <v>1227</v>
      </c>
      <c r="B76" s="223" t="s">
        <v>313</v>
      </c>
      <c r="C76" s="544">
        <f t="shared" si="3"/>
        <v>3682</v>
      </c>
      <c r="D76" s="229">
        <v>3682</v>
      </c>
      <c r="E76" s="337"/>
      <c r="F76" s="609">
        <f>D76+E76</f>
        <v>3682</v>
      </c>
      <c r="G76" s="229"/>
      <c r="H76" s="230"/>
      <c r="I76" s="338">
        <f>G76+H76</f>
        <v>0</v>
      </c>
      <c r="J76" s="229"/>
      <c r="K76" s="507"/>
      <c r="L76" s="699">
        <f>J76+K76</f>
        <v>0</v>
      </c>
      <c r="M76" s="229"/>
      <c r="N76" s="337"/>
      <c r="O76" s="631">
        <f>N76+M76</f>
        <v>0</v>
      </c>
      <c r="P76" s="607"/>
      <c r="R76" s="158"/>
      <c r="S76" s="158"/>
    </row>
    <row r="77" spans="1:19" ht="57" customHeight="1" x14ac:dyDescent="0.25">
      <c r="A77" s="178">
        <v>1228</v>
      </c>
      <c r="B77" s="223" t="s">
        <v>314</v>
      </c>
      <c r="C77" s="544">
        <f t="shared" si="3"/>
        <v>1297</v>
      </c>
      <c r="D77" s="229">
        <v>214</v>
      </c>
      <c r="E77" s="337">
        <v>214</v>
      </c>
      <c r="F77" s="609">
        <f>D77+E77</f>
        <v>428</v>
      </c>
      <c r="G77" s="229"/>
      <c r="H77" s="230"/>
      <c r="I77" s="338">
        <f>G77+H77</f>
        <v>0</v>
      </c>
      <c r="J77" s="229">
        <v>869</v>
      </c>
      <c r="K77" s="507"/>
      <c r="L77" s="699">
        <f>J77+K77</f>
        <v>869</v>
      </c>
      <c r="M77" s="229"/>
      <c r="N77" s="337"/>
      <c r="O77" s="631">
        <f>N77+M77</f>
        <v>0</v>
      </c>
      <c r="P77" s="607" t="s">
        <v>585</v>
      </c>
      <c r="R77" s="158"/>
      <c r="S77" s="158"/>
    </row>
    <row r="78" spans="1:19" x14ac:dyDescent="0.25">
      <c r="A78" s="315">
        <v>2000</v>
      </c>
      <c r="B78" s="315" t="s">
        <v>315</v>
      </c>
      <c r="C78" s="625">
        <f t="shared" si="3"/>
        <v>125490</v>
      </c>
      <c r="D78" s="626">
        <f t="shared" ref="D78:O78" si="17">SUM(D79,D86,D133,D167,D168,D175)</f>
        <v>26682</v>
      </c>
      <c r="E78" s="627">
        <f t="shared" si="17"/>
        <v>0</v>
      </c>
      <c r="F78" s="628">
        <f t="shared" si="17"/>
        <v>26682</v>
      </c>
      <c r="G78" s="626">
        <f t="shared" si="17"/>
        <v>0</v>
      </c>
      <c r="H78" s="577">
        <f t="shared" si="17"/>
        <v>0</v>
      </c>
      <c r="I78" s="629">
        <f t="shared" si="17"/>
        <v>0</v>
      </c>
      <c r="J78" s="626">
        <f t="shared" si="17"/>
        <v>98808</v>
      </c>
      <c r="K78" s="691">
        <f t="shared" si="17"/>
        <v>0</v>
      </c>
      <c r="L78" s="698">
        <f t="shared" si="17"/>
        <v>98808</v>
      </c>
      <c r="M78" s="317">
        <f t="shared" si="17"/>
        <v>0</v>
      </c>
      <c r="N78" s="318">
        <f t="shared" si="17"/>
        <v>0</v>
      </c>
      <c r="O78" s="540">
        <f t="shared" si="17"/>
        <v>0</v>
      </c>
      <c r="P78" s="319"/>
      <c r="R78" s="158"/>
      <c r="S78" s="158"/>
    </row>
    <row r="79" spans="1:19" ht="24" hidden="1" x14ac:dyDescent="0.25">
      <c r="A79" s="198">
        <v>2100</v>
      </c>
      <c r="B79" s="323" t="s">
        <v>316</v>
      </c>
      <c r="C79" s="541">
        <f t="shared" si="3"/>
        <v>0</v>
      </c>
      <c r="D79" s="209">
        <f t="shared" ref="D79:O79" si="18">SUM(D80,D83)</f>
        <v>0</v>
      </c>
      <c r="E79" s="324">
        <f t="shared" si="18"/>
        <v>0</v>
      </c>
      <c r="F79" s="211">
        <f t="shared" si="18"/>
        <v>0</v>
      </c>
      <c r="G79" s="209">
        <f t="shared" si="18"/>
        <v>0</v>
      </c>
      <c r="H79" s="210">
        <f t="shared" si="18"/>
        <v>0</v>
      </c>
      <c r="I79" s="348">
        <f t="shared" si="18"/>
        <v>0</v>
      </c>
      <c r="J79" s="209">
        <f t="shared" si="18"/>
        <v>0</v>
      </c>
      <c r="K79" s="324">
        <f t="shared" si="18"/>
        <v>0</v>
      </c>
      <c r="L79" s="211">
        <f t="shared" si="18"/>
        <v>0</v>
      </c>
      <c r="M79" s="209">
        <f t="shared" si="18"/>
        <v>0</v>
      </c>
      <c r="N79" s="324">
        <f t="shared" si="18"/>
        <v>0</v>
      </c>
      <c r="O79" s="541">
        <f t="shared" si="18"/>
        <v>0</v>
      </c>
      <c r="P79" s="211"/>
      <c r="R79" s="158"/>
      <c r="S79" s="158"/>
    </row>
    <row r="80" spans="1:19" ht="24" hidden="1" x14ac:dyDescent="0.25">
      <c r="A80" s="349">
        <v>2110</v>
      </c>
      <c r="B80" s="213" t="s">
        <v>317</v>
      </c>
      <c r="C80" s="543">
        <f t="shared" si="3"/>
        <v>0</v>
      </c>
      <c r="D80" s="350">
        <f t="shared" ref="D80:O80" si="19">SUM(D81:D82)</f>
        <v>0</v>
      </c>
      <c r="E80" s="351">
        <f t="shared" si="19"/>
        <v>0</v>
      </c>
      <c r="F80" s="221">
        <f t="shared" si="19"/>
        <v>0</v>
      </c>
      <c r="G80" s="350">
        <f t="shared" si="19"/>
        <v>0</v>
      </c>
      <c r="H80" s="352">
        <f t="shared" si="19"/>
        <v>0</v>
      </c>
      <c r="I80" s="353">
        <f t="shared" si="19"/>
        <v>0</v>
      </c>
      <c r="J80" s="350">
        <f t="shared" si="19"/>
        <v>0</v>
      </c>
      <c r="K80" s="351">
        <f t="shared" si="19"/>
        <v>0</v>
      </c>
      <c r="L80" s="221">
        <f t="shared" si="19"/>
        <v>0</v>
      </c>
      <c r="M80" s="350">
        <f t="shared" si="19"/>
        <v>0</v>
      </c>
      <c r="N80" s="351">
        <f t="shared" si="19"/>
        <v>0</v>
      </c>
      <c r="O80" s="543">
        <f t="shared" si="19"/>
        <v>0</v>
      </c>
      <c r="P80" s="221"/>
      <c r="R80" s="158"/>
      <c r="S80" s="158"/>
    </row>
    <row r="81" spans="1:19" hidden="1" x14ac:dyDescent="0.25">
      <c r="A81" s="178">
        <v>2111</v>
      </c>
      <c r="B81" s="223" t="s">
        <v>216</v>
      </c>
      <c r="C81" s="544">
        <f t="shared" si="3"/>
        <v>0</v>
      </c>
      <c r="D81" s="229"/>
      <c r="E81" s="337"/>
      <c r="F81" s="609">
        <f>D81+E81</f>
        <v>0</v>
      </c>
      <c r="G81" s="229"/>
      <c r="H81" s="230"/>
      <c r="I81" s="338">
        <f>G81+H81</f>
        <v>0</v>
      </c>
      <c r="J81" s="229"/>
      <c r="K81" s="337"/>
      <c r="L81" s="609">
        <f>J81+K81</f>
        <v>0</v>
      </c>
      <c r="M81" s="229"/>
      <c r="N81" s="337"/>
      <c r="O81" s="631">
        <f>N81+M81</f>
        <v>0</v>
      </c>
      <c r="P81" s="609"/>
      <c r="R81" s="158"/>
      <c r="S81" s="158"/>
    </row>
    <row r="82" spans="1:19" ht="24" hidden="1" x14ac:dyDescent="0.25">
      <c r="A82" s="178">
        <v>2112</v>
      </c>
      <c r="B82" s="223" t="s">
        <v>318</v>
      </c>
      <c r="C82" s="544">
        <f t="shared" si="3"/>
        <v>0</v>
      </c>
      <c r="D82" s="229"/>
      <c r="E82" s="337"/>
      <c r="F82" s="609">
        <f>D82+E82</f>
        <v>0</v>
      </c>
      <c r="G82" s="229"/>
      <c r="H82" s="230"/>
      <c r="I82" s="338">
        <f>G82+H82</f>
        <v>0</v>
      </c>
      <c r="J82" s="229"/>
      <c r="K82" s="337"/>
      <c r="L82" s="609">
        <f>J82+K82</f>
        <v>0</v>
      </c>
      <c r="M82" s="229"/>
      <c r="N82" s="337"/>
      <c r="O82" s="631">
        <f>N82+M82</f>
        <v>0</v>
      </c>
      <c r="P82" s="609"/>
      <c r="R82" s="158"/>
      <c r="S82" s="158"/>
    </row>
    <row r="83" spans="1:19" ht="24" hidden="1" x14ac:dyDescent="0.25">
      <c r="A83" s="339">
        <v>2120</v>
      </c>
      <c r="B83" s="223" t="s">
        <v>319</v>
      </c>
      <c r="C83" s="544">
        <f t="shared" si="3"/>
        <v>0</v>
      </c>
      <c r="D83" s="340">
        <f t="shared" ref="D83:O83" si="20">SUM(D84:D85)</f>
        <v>0</v>
      </c>
      <c r="E83" s="341">
        <f t="shared" si="20"/>
        <v>0</v>
      </c>
      <c r="F83" s="231">
        <f t="shared" si="20"/>
        <v>0</v>
      </c>
      <c r="G83" s="340">
        <f t="shared" si="20"/>
        <v>0</v>
      </c>
      <c r="H83" s="342">
        <f t="shared" si="20"/>
        <v>0</v>
      </c>
      <c r="I83" s="343">
        <f t="shared" si="20"/>
        <v>0</v>
      </c>
      <c r="J83" s="340">
        <f t="shared" si="20"/>
        <v>0</v>
      </c>
      <c r="K83" s="341">
        <f t="shared" si="20"/>
        <v>0</v>
      </c>
      <c r="L83" s="231">
        <f t="shared" si="20"/>
        <v>0</v>
      </c>
      <c r="M83" s="340">
        <f t="shared" si="20"/>
        <v>0</v>
      </c>
      <c r="N83" s="341">
        <f t="shared" si="20"/>
        <v>0</v>
      </c>
      <c r="O83" s="544">
        <f t="shared" si="20"/>
        <v>0</v>
      </c>
      <c r="P83" s="231"/>
      <c r="R83" s="158"/>
      <c r="S83" s="158"/>
    </row>
    <row r="84" spans="1:19" hidden="1" x14ac:dyDescent="0.25">
      <c r="A84" s="178">
        <v>2121</v>
      </c>
      <c r="B84" s="223" t="s">
        <v>216</v>
      </c>
      <c r="C84" s="544">
        <f t="shared" si="3"/>
        <v>0</v>
      </c>
      <c r="D84" s="229"/>
      <c r="E84" s="337"/>
      <c r="F84" s="609">
        <f>D84+E84</f>
        <v>0</v>
      </c>
      <c r="G84" s="229"/>
      <c r="H84" s="230"/>
      <c r="I84" s="338">
        <f>G84+H84</f>
        <v>0</v>
      </c>
      <c r="J84" s="229"/>
      <c r="K84" s="337"/>
      <c r="L84" s="609">
        <f>J84+K84</f>
        <v>0</v>
      </c>
      <c r="M84" s="229"/>
      <c r="N84" s="337"/>
      <c r="O84" s="631">
        <f>N84+M84</f>
        <v>0</v>
      </c>
      <c r="P84" s="609"/>
      <c r="R84" s="158"/>
      <c r="S84" s="158"/>
    </row>
    <row r="85" spans="1:19" ht="24" hidden="1" x14ac:dyDescent="0.25">
      <c r="A85" s="178">
        <v>2122</v>
      </c>
      <c r="B85" s="223" t="s">
        <v>318</v>
      </c>
      <c r="C85" s="544">
        <f t="shared" si="3"/>
        <v>0</v>
      </c>
      <c r="D85" s="229"/>
      <c r="E85" s="337"/>
      <c r="F85" s="609">
        <f>D85+E85</f>
        <v>0</v>
      </c>
      <c r="G85" s="229"/>
      <c r="H85" s="230"/>
      <c r="I85" s="338">
        <f>G85+H85</f>
        <v>0</v>
      </c>
      <c r="J85" s="229"/>
      <c r="K85" s="337"/>
      <c r="L85" s="609">
        <f>J85+K85</f>
        <v>0</v>
      </c>
      <c r="M85" s="229"/>
      <c r="N85" s="337"/>
      <c r="O85" s="631">
        <f>N85+M85</f>
        <v>0</v>
      </c>
      <c r="P85" s="609"/>
      <c r="R85" s="158"/>
      <c r="S85" s="158"/>
    </row>
    <row r="86" spans="1:19" x14ac:dyDescent="0.25">
      <c r="A86" s="198">
        <v>2200</v>
      </c>
      <c r="B86" s="323" t="s">
        <v>320</v>
      </c>
      <c r="C86" s="541">
        <f t="shared" si="3"/>
        <v>85113</v>
      </c>
      <c r="D86" s="209">
        <f t="shared" ref="D86:O86" si="21">SUM(D87,D92,D98,D106,D115,D119,D125,D131)</f>
        <v>17534</v>
      </c>
      <c r="E86" s="324">
        <f t="shared" si="21"/>
        <v>0</v>
      </c>
      <c r="F86" s="211">
        <f t="shared" si="21"/>
        <v>17534</v>
      </c>
      <c r="G86" s="209">
        <f t="shared" si="21"/>
        <v>0</v>
      </c>
      <c r="H86" s="210">
        <f t="shared" si="21"/>
        <v>0</v>
      </c>
      <c r="I86" s="348">
        <f t="shared" si="21"/>
        <v>0</v>
      </c>
      <c r="J86" s="209">
        <f t="shared" si="21"/>
        <v>67579</v>
      </c>
      <c r="K86" s="505">
        <f t="shared" si="21"/>
        <v>0</v>
      </c>
      <c r="L86" s="459">
        <f t="shared" si="21"/>
        <v>67579</v>
      </c>
      <c r="M86" s="406">
        <f t="shared" si="21"/>
        <v>0</v>
      </c>
      <c r="N86" s="324">
        <f t="shared" si="21"/>
        <v>0</v>
      </c>
      <c r="O86" s="541">
        <f t="shared" si="21"/>
        <v>0</v>
      </c>
      <c r="P86" s="211"/>
      <c r="R86" s="158"/>
      <c r="S86" s="158"/>
    </row>
    <row r="87" spans="1:19" ht="24" x14ac:dyDescent="0.25">
      <c r="A87" s="329">
        <v>2210</v>
      </c>
      <c r="B87" s="265" t="s">
        <v>321</v>
      </c>
      <c r="C87" s="542">
        <f t="shared" si="3"/>
        <v>7271</v>
      </c>
      <c r="D87" s="330">
        <f t="shared" ref="D87:O87" si="22">SUM(D88:D91)</f>
        <v>659</v>
      </c>
      <c r="E87" s="331">
        <f t="shared" si="22"/>
        <v>0</v>
      </c>
      <c r="F87" s="332">
        <f t="shared" si="22"/>
        <v>659</v>
      </c>
      <c r="G87" s="330">
        <f t="shared" si="22"/>
        <v>0</v>
      </c>
      <c r="H87" s="333">
        <f t="shared" si="22"/>
        <v>0</v>
      </c>
      <c r="I87" s="334">
        <f t="shared" si="22"/>
        <v>0</v>
      </c>
      <c r="J87" s="330">
        <f t="shared" si="22"/>
        <v>6612</v>
      </c>
      <c r="K87" s="506">
        <f t="shared" si="22"/>
        <v>0</v>
      </c>
      <c r="L87" s="460">
        <f t="shared" si="22"/>
        <v>6612</v>
      </c>
      <c r="M87" s="330">
        <f t="shared" si="22"/>
        <v>0</v>
      </c>
      <c r="N87" s="331">
        <f t="shared" si="22"/>
        <v>0</v>
      </c>
      <c r="O87" s="542">
        <f t="shared" si="22"/>
        <v>0</v>
      </c>
      <c r="P87" s="332"/>
      <c r="R87" s="158"/>
      <c r="S87" s="158"/>
    </row>
    <row r="88" spans="1:19" ht="24" hidden="1" x14ac:dyDescent="0.25">
      <c r="A88" s="169">
        <v>2211</v>
      </c>
      <c r="B88" s="213" t="s">
        <v>322</v>
      </c>
      <c r="C88" s="543">
        <f t="shared" si="3"/>
        <v>0</v>
      </c>
      <c r="D88" s="219"/>
      <c r="E88" s="335"/>
      <c r="F88" s="608">
        <f>D88+E88</f>
        <v>0</v>
      </c>
      <c r="G88" s="219"/>
      <c r="H88" s="220"/>
      <c r="I88" s="336">
        <f>G88+H88</f>
        <v>0</v>
      </c>
      <c r="J88" s="219"/>
      <c r="K88" s="335"/>
      <c r="L88" s="608">
        <f>J88+K88</f>
        <v>0</v>
      </c>
      <c r="M88" s="219"/>
      <c r="N88" s="335"/>
      <c r="O88" s="630">
        <f>N88+M88</f>
        <v>0</v>
      </c>
      <c r="P88" s="608"/>
      <c r="R88" s="158"/>
      <c r="S88" s="158"/>
    </row>
    <row r="89" spans="1:19" ht="36" hidden="1" x14ac:dyDescent="0.25">
      <c r="A89" s="178">
        <v>2212</v>
      </c>
      <c r="B89" s="223" t="s">
        <v>323</v>
      </c>
      <c r="C89" s="544">
        <f t="shared" si="3"/>
        <v>0</v>
      </c>
      <c r="D89" s="229">
        <v>0</v>
      </c>
      <c r="E89" s="337"/>
      <c r="F89" s="609">
        <f>D89+E89</f>
        <v>0</v>
      </c>
      <c r="G89" s="229"/>
      <c r="H89" s="230"/>
      <c r="I89" s="338">
        <f>G89+H89</f>
        <v>0</v>
      </c>
      <c r="J89" s="229">
        <v>0</v>
      </c>
      <c r="K89" s="337"/>
      <c r="L89" s="609">
        <f>J89+K89</f>
        <v>0</v>
      </c>
      <c r="M89" s="229"/>
      <c r="N89" s="337"/>
      <c r="O89" s="631">
        <f>N89+M89</f>
        <v>0</v>
      </c>
      <c r="P89" s="607"/>
      <c r="R89" s="158"/>
      <c r="S89" s="158"/>
    </row>
    <row r="90" spans="1:19" ht="24" x14ac:dyDescent="0.25">
      <c r="A90" s="178">
        <v>2214</v>
      </c>
      <c r="B90" s="223" t="s">
        <v>324</v>
      </c>
      <c r="C90" s="544">
        <f t="shared" si="3"/>
        <v>1201</v>
      </c>
      <c r="D90" s="229">
        <v>659</v>
      </c>
      <c r="E90" s="337"/>
      <c r="F90" s="609">
        <f>D90+E90</f>
        <v>659</v>
      </c>
      <c r="G90" s="229"/>
      <c r="H90" s="230"/>
      <c r="I90" s="338">
        <f>G90+H90</f>
        <v>0</v>
      </c>
      <c r="J90" s="229">
        <f>502+40</f>
        <v>542</v>
      </c>
      <c r="K90" s="507"/>
      <c r="L90" s="699">
        <f>J90+K90</f>
        <v>542</v>
      </c>
      <c r="M90" s="229"/>
      <c r="N90" s="337"/>
      <c r="O90" s="631">
        <f>N90+M90</f>
        <v>0</v>
      </c>
      <c r="P90" s="637"/>
      <c r="R90" s="158"/>
      <c r="S90" s="158"/>
    </row>
    <row r="91" spans="1:19" x14ac:dyDescent="0.25">
      <c r="A91" s="178">
        <v>2219</v>
      </c>
      <c r="B91" s="223" t="s">
        <v>325</v>
      </c>
      <c r="C91" s="544">
        <f t="shared" si="3"/>
        <v>6070</v>
      </c>
      <c r="D91" s="229"/>
      <c r="E91" s="337"/>
      <c r="F91" s="609">
        <f>D91+E91</f>
        <v>0</v>
      </c>
      <c r="G91" s="229"/>
      <c r="H91" s="230"/>
      <c r="I91" s="338">
        <f>G91+H91</f>
        <v>0</v>
      </c>
      <c r="J91" s="229">
        <v>6070</v>
      </c>
      <c r="K91" s="507"/>
      <c r="L91" s="699">
        <f>J91+K91</f>
        <v>6070</v>
      </c>
      <c r="M91" s="229"/>
      <c r="N91" s="337"/>
      <c r="O91" s="631">
        <f>N91+M91</f>
        <v>0</v>
      </c>
      <c r="P91" s="609"/>
      <c r="R91" s="158"/>
      <c r="S91" s="158"/>
    </row>
    <row r="92" spans="1:19" ht="24" x14ac:dyDescent="0.25">
      <c r="A92" s="339">
        <v>2220</v>
      </c>
      <c r="B92" s="223" t="s">
        <v>326</v>
      </c>
      <c r="C92" s="544">
        <f t="shared" si="3"/>
        <v>37427</v>
      </c>
      <c r="D92" s="340">
        <f t="shared" ref="D92:O92" si="23">SUM(D93:D97)</f>
        <v>8111</v>
      </c>
      <c r="E92" s="341">
        <f t="shared" si="23"/>
        <v>0</v>
      </c>
      <c r="F92" s="231">
        <f t="shared" si="23"/>
        <v>8111</v>
      </c>
      <c r="G92" s="340">
        <f t="shared" si="23"/>
        <v>0</v>
      </c>
      <c r="H92" s="342">
        <f t="shared" si="23"/>
        <v>0</v>
      </c>
      <c r="I92" s="343">
        <f t="shared" si="23"/>
        <v>0</v>
      </c>
      <c r="J92" s="340">
        <f t="shared" si="23"/>
        <v>29316</v>
      </c>
      <c r="K92" s="390">
        <f t="shared" si="23"/>
        <v>0</v>
      </c>
      <c r="L92" s="359">
        <f t="shared" si="23"/>
        <v>29316</v>
      </c>
      <c r="M92" s="340">
        <f t="shared" si="23"/>
        <v>0</v>
      </c>
      <c r="N92" s="341">
        <f t="shared" si="23"/>
        <v>0</v>
      </c>
      <c r="O92" s="544">
        <f t="shared" si="23"/>
        <v>0</v>
      </c>
      <c r="P92" s="231"/>
      <c r="R92" s="158"/>
      <c r="S92" s="158"/>
    </row>
    <row r="93" spans="1:19" hidden="1" x14ac:dyDescent="0.25">
      <c r="A93" s="178">
        <v>2221</v>
      </c>
      <c r="B93" s="223" t="s">
        <v>327</v>
      </c>
      <c r="C93" s="544">
        <f t="shared" si="3"/>
        <v>0</v>
      </c>
      <c r="D93" s="229"/>
      <c r="E93" s="337"/>
      <c r="F93" s="609">
        <f>D93+E93</f>
        <v>0</v>
      </c>
      <c r="G93" s="229"/>
      <c r="H93" s="230"/>
      <c r="I93" s="338">
        <f>G93+H93</f>
        <v>0</v>
      </c>
      <c r="J93" s="229"/>
      <c r="K93" s="337"/>
      <c r="L93" s="609">
        <f>J93+K93</f>
        <v>0</v>
      </c>
      <c r="M93" s="229"/>
      <c r="N93" s="337"/>
      <c r="O93" s="631">
        <f>N93+M93</f>
        <v>0</v>
      </c>
      <c r="P93" s="609"/>
      <c r="R93" s="158"/>
      <c r="S93" s="158"/>
    </row>
    <row r="94" spans="1:19" x14ac:dyDescent="0.25">
      <c r="A94" s="178">
        <v>2222</v>
      </c>
      <c r="B94" s="223" t="s">
        <v>328</v>
      </c>
      <c r="C94" s="544">
        <f t="shared" si="3"/>
        <v>48</v>
      </c>
      <c r="D94" s="229"/>
      <c r="E94" s="337"/>
      <c r="F94" s="609">
        <f>D94+E94</f>
        <v>0</v>
      </c>
      <c r="G94" s="229"/>
      <c r="H94" s="230"/>
      <c r="I94" s="338">
        <f>G94+H94</f>
        <v>0</v>
      </c>
      <c r="J94" s="229">
        <v>48</v>
      </c>
      <c r="K94" s="507"/>
      <c r="L94" s="699">
        <f>J94+K94</f>
        <v>48</v>
      </c>
      <c r="M94" s="229"/>
      <c r="N94" s="337"/>
      <c r="O94" s="631">
        <f>N94+M94</f>
        <v>0</v>
      </c>
      <c r="P94" s="607"/>
      <c r="R94" s="158"/>
      <c r="S94" s="158"/>
    </row>
    <row r="95" spans="1:19" ht="31.5" customHeight="1" x14ac:dyDescent="0.25">
      <c r="A95" s="178">
        <v>2223</v>
      </c>
      <c r="B95" s="223" t="s">
        <v>329</v>
      </c>
      <c r="C95" s="544">
        <f t="shared" si="3"/>
        <v>7311</v>
      </c>
      <c r="D95" s="229"/>
      <c r="E95" s="337"/>
      <c r="F95" s="609">
        <f>D95+E95</f>
        <v>0</v>
      </c>
      <c r="G95" s="229"/>
      <c r="H95" s="230"/>
      <c r="I95" s="338">
        <f>G95+H95</f>
        <v>0</v>
      </c>
      <c r="J95" s="229">
        <v>7311</v>
      </c>
      <c r="K95" s="507"/>
      <c r="L95" s="699">
        <f>J95+K95</f>
        <v>7311</v>
      </c>
      <c r="M95" s="229"/>
      <c r="N95" s="337"/>
      <c r="O95" s="631">
        <f>N95+M95</f>
        <v>0</v>
      </c>
      <c r="P95" s="607"/>
      <c r="R95" s="158"/>
      <c r="S95" s="158"/>
    </row>
    <row r="96" spans="1:19" ht="48" x14ac:dyDescent="0.25">
      <c r="A96" s="178">
        <v>2224</v>
      </c>
      <c r="B96" s="223" t="s">
        <v>330</v>
      </c>
      <c r="C96" s="544">
        <f t="shared" si="3"/>
        <v>30068</v>
      </c>
      <c r="D96" s="229">
        <v>8111</v>
      </c>
      <c r="E96" s="337"/>
      <c r="F96" s="609">
        <f>D96+E96</f>
        <v>8111</v>
      </c>
      <c r="G96" s="229"/>
      <c r="H96" s="230"/>
      <c r="I96" s="338">
        <f>G96+H96</f>
        <v>0</v>
      </c>
      <c r="J96" s="229">
        <v>21957</v>
      </c>
      <c r="K96" s="693"/>
      <c r="L96" s="699">
        <f>J96+K96</f>
        <v>21957</v>
      </c>
      <c r="M96" s="229"/>
      <c r="N96" s="337"/>
      <c r="O96" s="631">
        <f>N96+M96</f>
        <v>0</v>
      </c>
      <c r="P96" s="637"/>
      <c r="R96" s="158"/>
      <c r="S96" s="158"/>
    </row>
    <row r="97" spans="1:19" ht="24" hidden="1" x14ac:dyDescent="0.25">
      <c r="A97" s="178">
        <v>2229</v>
      </c>
      <c r="B97" s="223" t="s">
        <v>331</v>
      </c>
      <c r="C97" s="544">
        <f t="shared" si="3"/>
        <v>0</v>
      </c>
      <c r="D97" s="229"/>
      <c r="E97" s="337"/>
      <c r="F97" s="609">
        <f>D97+E97</f>
        <v>0</v>
      </c>
      <c r="G97" s="229"/>
      <c r="H97" s="230"/>
      <c r="I97" s="338">
        <f>G97+H97</f>
        <v>0</v>
      </c>
      <c r="J97" s="229"/>
      <c r="K97" s="337"/>
      <c r="L97" s="609">
        <f>J97+K97</f>
        <v>0</v>
      </c>
      <c r="M97" s="229"/>
      <c r="N97" s="337"/>
      <c r="O97" s="631">
        <f>N97+M97</f>
        <v>0</v>
      </c>
      <c r="P97" s="609"/>
      <c r="R97" s="158"/>
      <c r="S97" s="158"/>
    </row>
    <row r="98" spans="1:19" ht="36" x14ac:dyDescent="0.25">
      <c r="A98" s="339">
        <v>2230</v>
      </c>
      <c r="B98" s="223" t="s">
        <v>332</v>
      </c>
      <c r="C98" s="544">
        <f t="shared" si="3"/>
        <v>12691</v>
      </c>
      <c r="D98" s="340">
        <f t="shared" ref="D98:O98" si="24">SUM(D99:D105)</f>
        <v>666</v>
      </c>
      <c r="E98" s="341">
        <f t="shared" si="24"/>
        <v>0</v>
      </c>
      <c r="F98" s="231">
        <f t="shared" si="24"/>
        <v>666</v>
      </c>
      <c r="G98" s="340">
        <f t="shared" si="24"/>
        <v>0</v>
      </c>
      <c r="H98" s="342">
        <f t="shared" si="24"/>
        <v>0</v>
      </c>
      <c r="I98" s="343">
        <f t="shared" si="24"/>
        <v>0</v>
      </c>
      <c r="J98" s="340">
        <f t="shared" si="24"/>
        <v>12025</v>
      </c>
      <c r="K98" s="390">
        <f>SUM(K99:K105)</f>
        <v>0</v>
      </c>
      <c r="L98" s="359">
        <f t="shared" si="24"/>
        <v>12025</v>
      </c>
      <c r="M98" s="340">
        <f t="shared" si="24"/>
        <v>0</v>
      </c>
      <c r="N98" s="341">
        <f t="shared" si="24"/>
        <v>0</v>
      </c>
      <c r="O98" s="544">
        <f t="shared" si="24"/>
        <v>0</v>
      </c>
      <c r="P98" s="231"/>
      <c r="R98" s="158"/>
      <c r="S98" s="158"/>
    </row>
    <row r="99" spans="1:19" ht="24" hidden="1" x14ac:dyDescent="0.25">
      <c r="A99" s="178">
        <v>2231</v>
      </c>
      <c r="B99" s="223" t="s">
        <v>333</v>
      </c>
      <c r="C99" s="544">
        <f t="shared" si="3"/>
        <v>0</v>
      </c>
      <c r="D99" s="229"/>
      <c r="E99" s="337"/>
      <c r="F99" s="609">
        <f t="shared" ref="F99:F105" si="25">D99+E99</f>
        <v>0</v>
      </c>
      <c r="G99" s="229"/>
      <c r="H99" s="230"/>
      <c r="I99" s="338">
        <f t="shared" ref="I99:I105" si="26">G99+H99</f>
        <v>0</v>
      </c>
      <c r="J99" s="229"/>
      <c r="K99" s="337"/>
      <c r="L99" s="609">
        <f t="shared" ref="L99:L105" si="27">J99+K99</f>
        <v>0</v>
      </c>
      <c r="M99" s="229"/>
      <c r="N99" s="337"/>
      <c r="O99" s="631">
        <f t="shared" ref="O99:O105" si="28">N99+M99</f>
        <v>0</v>
      </c>
      <c r="P99" s="609"/>
      <c r="R99" s="158"/>
      <c r="S99" s="158"/>
    </row>
    <row r="100" spans="1:19" ht="36" x14ac:dyDescent="0.25">
      <c r="A100" s="178">
        <v>2232</v>
      </c>
      <c r="B100" s="223" t="s">
        <v>334</v>
      </c>
      <c r="C100" s="544">
        <f t="shared" si="3"/>
        <v>666</v>
      </c>
      <c r="D100" s="229">
        <v>666</v>
      </c>
      <c r="E100" s="337"/>
      <c r="F100" s="609">
        <f t="shared" si="25"/>
        <v>666</v>
      </c>
      <c r="G100" s="229"/>
      <c r="H100" s="230"/>
      <c r="I100" s="338">
        <f t="shared" si="26"/>
        <v>0</v>
      </c>
      <c r="J100" s="229"/>
      <c r="K100" s="507"/>
      <c r="L100" s="699">
        <f t="shared" si="27"/>
        <v>0</v>
      </c>
      <c r="M100" s="229"/>
      <c r="N100" s="337"/>
      <c r="O100" s="631">
        <f t="shared" si="28"/>
        <v>0</v>
      </c>
      <c r="P100" s="609"/>
      <c r="R100" s="158"/>
      <c r="S100" s="158"/>
    </row>
    <row r="101" spans="1:19" ht="24" hidden="1" x14ac:dyDescent="0.25">
      <c r="A101" s="169">
        <v>2233</v>
      </c>
      <c r="B101" s="213" t="s">
        <v>335</v>
      </c>
      <c r="C101" s="543">
        <f t="shared" si="3"/>
        <v>0</v>
      </c>
      <c r="D101" s="219"/>
      <c r="E101" s="335"/>
      <c r="F101" s="608">
        <f t="shared" si="25"/>
        <v>0</v>
      </c>
      <c r="G101" s="219"/>
      <c r="H101" s="220"/>
      <c r="I101" s="336">
        <f t="shared" si="26"/>
        <v>0</v>
      </c>
      <c r="J101" s="219"/>
      <c r="K101" s="335"/>
      <c r="L101" s="608">
        <f t="shared" si="27"/>
        <v>0</v>
      </c>
      <c r="M101" s="219"/>
      <c r="N101" s="335"/>
      <c r="O101" s="630">
        <f t="shared" si="28"/>
        <v>0</v>
      </c>
      <c r="P101" s="608"/>
      <c r="R101" s="158"/>
      <c r="S101" s="158"/>
    </row>
    <row r="102" spans="1:19" ht="36" hidden="1" x14ac:dyDescent="0.25">
      <c r="A102" s="178">
        <v>2234</v>
      </c>
      <c r="B102" s="223" t="s">
        <v>336</v>
      </c>
      <c r="C102" s="544">
        <f t="shared" si="3"/>
        <v>0</v>
      </c>
      <c r="D102" s="229"/>
      <c r="E102" s="337"/>
      <c r="F102" s="609">
        <f t="shared" si="25"/>
        <v>0</v>
      </c>
      <c r="G102" s="229"/>
      <c r="H102" s="230"/>
      <c r="I102" s="338">
        <f t="shared" si="26"/>
        <v>0</v>
      </c>
      <c r="J102" s="229"/>
      <c r="K102" s="337"/>
      <c r="L102" s="609">
        <f t="shared" si="27"/>
        <v>0</v>
      </c>
      <c r="M102" s="229"/>
      <c r="N102" s="337"/>
      <c r="O102" s="631">
        <f t="shared" si="28"/>
        <v>0</v>
      </c>
      <c r="P102" s="609"/>
      <c r="R102" s="158"/>
      <c r="S102" s="158"/>
    </row>
    <row r="103" spans="1:19" ht="24" x14ac:dyDescent="0.25">
      <c r="A103" s="178">
        <v>2235</v>
      </c>
      <c r="B103" s="223" t="s">
        <v>337</v>
      </c>
      <c r="C103" s="544">
        <f t="shared" si="3"/>
        <v>630</v>
      </c>
      <c r="D103" s="229"/>
      <c r="E103" s="337"/>
      <c r="F103" s="609">
        <f t="shared" si="25"/>
        <v>0</v>
      </c>
      <c r="G103" s="229"/>
      <c r="H103" s="230"/>
      <c r="I103" s="338">
        <f t="shared" si="26"/>
        <v>0</v>
      </c>
      <c r="J103" s="229">
        <f>350+280</f>
        <v>630</v>
      </c>
      <c r="K103" s="507"/>
      <c r="L103" s="699">
        <f t="shared" si="27"/>
        <v>630</v>
      </c>
      <c r="M103" s="229"/>
      <c r="N103" s="337"/>
      <c r="O103" s="631">
        <f t="shared" si="28"/>
        <v>0</v>
      </c>
      <c r="P103" s="637"/>
      <c r="R103" s="158"/>
      <c r="S103" s="158"/>
    </row>
    <row r="104" spans="1:19" x14ac:dyDescent="0.25">
      <c r="A104" s="178">
        <v>2236</v>
      </c>
      <c r="B104" s="223" t="s">
        <v>338</v>
      </c>
      <c r="C104" s="544">
        <f t="shared" si="3"/>
        <v>750</v>
      </c>
      <c r="D104" s="229"/>
      <c r="E104" s="337"/>
      <c r="F104" s="609">
        <f t="shared" si="25"/>
        <v>0</v>
      </c>
      <c r="G104" s="229"/>
      <c r="H104" s="230"/>
      <c r="I104" s="338">
        <f t="shared" si="26"/>
        <v>0</v>
      </c>
      <c r="J104" s="229">
        <v>750</v>
      </c>
      <c r="K104" s="507"/>
      <c r="L104" s="699">
        <f t="shared" si="27"/>
        <v>750</v>
      </c>
      <c r="M104" s="229"/>
      <c r="N104" s="337"/>
      <c r="O104" s="631">
        <f t="shared" si="28"/>
        <v>0</v>
      </c>
      <c r="P104" s="185"/>
      <c r="R104" s="158"/>
      <c r="S104" s="158"/>
    </row>
    <row r="105" spans="1:19" ht="24" x14ac:dyDescent="0.25">
      <c r="A105" s="178">
        <v>2239</v>
      </c>
      <c r="B105" s="223" t="s">
        <v>339</v>
      </c>
      <c r="C105" s="544">
        <f t="shared" si="3"/>
        <v>10645</v>
      </c>
      <c r="D105" s="229"/>
      <c r="E105" s="337"/>
      <c r="F105" s="609">
        <f t="shared" si="25"/>
        <v>0</v>
      </c>
      <c r="G105" s="229"/>
      <c r="H105" s="230"/>
      <c r="I105" s="338">
        <f t="shared" si="26"/>
        <v>0</v>
      </c>
      <c r="J105" s="229">
        <f>3375+7270</f>
        <v>10645</v>
      </c>
      <c r="K105" s="507"/>
      <c r="L105" s="699">
        <f t="shared" si="27"/>
        <v>10645</v>
      </c>
      <c r="M105" s="229"/>
      <c r="N105" s="337"/>
      <c r="O105" s="631">
        <f t="shared" si="28"/>
        <v>0</v>
      </c>
      <c r="P105" s="607"/>
      <c r="R105" s="158"/>
      <c r="S105" s="158"/>
    </row>
    <row r="106" spans="1:19" ht="36" x14ac:dyDescent="0.25">
      <c r="A106" s="339">
        <v>2240</v>
      </c>
      <c r="B106" s="223" t="s">
        <v>340</v>
      </c>
      <c r="C106" s="544">
        <f t="shared" si="3"/>
        <v>23267</v>
      </c>
      <c r="D106" s="340">
        <f t="shared" ref="D106:O106" si="29">SUM(D107:D114)</f>
        <v>8098</v>
      </c>
      <c r="E106" s="341">
        <f t="shared" si="29"/>
        <v>0</v>
      </c>
      <c r="F106" s="231">
        <f t="shared" si="29"/>
        <v>8098</v>
      </c>
      <c r="G106" s="340">
        <f t="shared" si="29"/>
        <v>0</v>
      </c>
      <c r="H106" s="342">
        <f t="shared" si="29"/>
        <v>0</v>
      </c>
      <c r="I106" s="343">
        <f t="shared" si="29"/>
        <v>0</v>
      </c>
      <c r="J106" s="340">
        <f t="shared" si="29"/>
        <v>15169</v>
      </c>
      <c r="K106" s="390">
        <f t="shared" si="29"/>
        <v>0</v>
      </c>
      <c r="L106" s="359">
        <f t="shared" si="29"/>
        <v>15169</v>
      </c>
      <c r="M106" s="340">
        <f t="shared" si="29"/>
        <v>0</v>
      </c>
      <c r="N106" s="341">
        <f t="shared" si="29"/>
        <v>0</v>
      </c>
      <c r="O106" s="544">
        <f t="shared" si="29"/>
        <v>0</v>
      </c>
      <c r="P106" s="231"/>
      <c r="R106" s="158"/>
      <c r="S106" s="158"/>
    </row>
    <row r="107" spans="1:19" hidden="1" x14ac:dyDescent="0.25">
      <c r="A107" s="178">
        <v>2241</v>
      </c>
      <c r="B107" s="223" t="s">
        <v>341</v>
      </c>
      <c r="C107" s="544">
        <f t="shared" si="3"/>
        <v>0</v>
      </c>
      <c r="D107" s="229"/>
      <c r="E107" s="337"/>
      <c r="F107" s="609">
        <f t="shared" ref="F107:F114" si="30">D107+E107</f>
        <v>0</v>
      </c>
      <c r="G107" s="229"/>
      <c r="H107" s="230"/>
      <c r="I107" s="338">
        <f t="shared" ref="I107:I114" si="31">G107+H107</f>
        <v>0</v>
      </c>
      <c r="J107" s="229"/>
      <c r="K107" s="337"/>
      <c r="L107" s="609">
        <f t="shared" ref="L107:L114" si="32">J107+K107</f>
        <v>0</v>
      </c>
      <c r="M107" s="229"/>
      <c r="N107" s="337"/>
      <c r="O107" s="631">
        <f t="shared" ref="O107:O114" si="33">N107+M107</f>
        <v>0</v>
      </c>
      <c r="P107" s="609"/>
      <c r="R107" s="158"/>
      <c r="S107" s="158"/>
    </row>
    <row r="108" spans="1:19" ht="24" x14ac:dyDescent="0.25">
      <c r="A108" s="178">
        <v>2242</v>
      </c>
      <c r="B108" s="223" t="s">
        <v>342</v>
      </c>
      <c r="C108" s="544">
        <f t="shared" si="3"/>
        <v>3260</v>
      </c>
      <c r="D108" s="229">
        <f>871-2</f>
        <v>869</v>
      </c>
      <c r="E108" s="337"/>
      <c r="F108" s="609">
        <f t="shared" si="30"/>
        <v>869</v>
      </c>
      <c r="G108" s="229"/>
      <c r="H108" s="230"/>
      <c r="I108" s="338">
        <f t="shared" si="31"/>
        <v>0</v>
      </c>
      <c r="J108" s="229">
        <v>2391</v>
      </c>
      <c r="K108" s="693"/>
      <c r="L108" s="699">
        <f t="shared" si="32"/>
        <v>2391</v>
      </c>
      <c r="M108" s="229"/>
      <c r="N108" s="337"/>
      <c r="O108" s="631">
        <f t="shared" si="33"/>
        <v>0</v>
      </c>
      <c r="P108" s="637"/>
      <c r="R108" s="158"/>
      <c r="S108" s="158"/>
    </row>
    <row r="109" spans="1:19" ht="24" x14ac:dyDescent="0.25">
      <c r="A109" s="178">
        <v>2243</v>
      </c>
      <c r="B109" s="223" t="s">
        <v>343</v>
      </c>
      <c r="C109" s="544">
        <f t="shared" si="3"/>
        <v>857</v>
      </c>
      <c r="D109" s="229"/>
      <c r="E109" s="337"/>
      <c r="F109" s="609">
        <f t="shared" si="30"/>
        <v>0</v>
      </c>
      <c r="G109" s="229"/>
      <c r="H109" s="230"/>
      <c r="I109" s="338">
        <f t="shared" si="31"/>
        <v>0</v>
      </c>
      <c r="J109" s="229">
        <f>247+610</f>
        <v>857</v>
      </c>
      <c r="K109" s="693"/>
      <c r="L109" s="699">
        <f t="shared" si="32"/>
        <v>857</v>
      </c>
      <c r="M109" s="229"/>
      <c r="N109" s="337"/>
      <c r="O109" s="631">
        <f t="shared" si="33"/>
        <v>0</v>
      </c>
      <c r="P109" s="637"/>
      <c r="R109" s="158"/>
      <c r="S109" s="158"/>
    </row>
    <row r="110" spans="1:19" x14ac:dyDescent="0.25">
      <c r="A110" s="178">
        <v>2244</v>
      </c>
      <c r="B110" s="223" t="s">
        <v>344</v>
      </c>
      <c r="C110" s="544">
        <f t="shared" si="3"/>
        <v>18968</v>
      </c>
      <c r="D110" s="229">
        <v>7127</v>
      </c>
      <c r="E110" s="337"/>
      <c r="F110" s="609">
        <f t="shared" si="30"/>
        <v>7127</v>
      </c>
      <c r="G110" s="229"/>
      <c r="H110" s="230"/>
      <c r="I110" s="338">
        <f t="shared" si="31"/>
        <v>0</v>
      </c>
      <c r="J110" s="229">
        <v>11841</v>
      </c>
      <c r="K110" s="693"/>
      <c r="L110" s="699">
        <f t="shared" si="32"/>
        <v>11841</v>
      </c>
      <c r="M110" s="229"/>
      <c r="N110" s="337"/>
      <c r="O110" s="631">
        <f t="shared" si="33"/>
        <v>0</v>
      </c>
      <c r="P110" s="637"/>
      <c r="R110" s="158"/>
      <c r="S110" s="158"/>
    </row>
    <row r="111" spans="1:19" ht="24" hidden="1" x14ac:dyDescent="0.25">
      <c r="A111" s="178">
        <v>2246</v>
      </c>
      <c r="B111" s="223" t="s">
        <v>345</v>
      </c>
      <c r="C111" s="544">
        <f t="shared" si="3"/>
        <v>0</v>
      </c>
      <c r="D111" s="229"/>
      <c r="E111" s="337"/>
      <c r="F111" s="609">
        <f t="shared" si="30"/>
        <v>0</v>
      </c>
      <c r="G111" s="229"/>
      <c r="H111" s="230"/>
      <c r="I111" s="338">
        <f t="shared" si="31"/>
        <v>0</v>
      </c>
      <c r="J111" s="229"/>
      <c r="K111" s="337"/>
      <c r="L111" s="609">
        <f t="shared" si="32"/>
        <v>0</v>
      </c>
      <c r="M111" s="229"/>
      <c r="N111" s="337"/>
      <c r="O111" s="631">
        <f t="shared" si="33"/>
        <v>0</v>
      </c>
      <c r="P111" s="638"/>
      <c r="R111" s="158"/>
      <c r="S111" s="158"/>
    </row>
    <row r="112" spans="1:19" x14ac:dyDescent="0.25">
      <c r="A112" s="178">
        <v>2247</v>
      </c>
      <c r="B112" s="223" t="s">
        <v>346</v>
      </c>
      <c r="C112" s="544">
        <f t="shared" si="3"/>
        <v>182</v>
      </c>
      <c r="D112" s="229">
        <v>102</v>
      </c>
      <c r="E112" s="337"/>
      <c r="F112" s="609">
        <f t="shared" si="30"/>
        <v>102</v>
      </c>
      <c r="G112" s="229"/>
      <c r="H112" s="230"/>
      <c r="I112" s="338">
        <f t="shared" si="31"/>
        <v>0</v>
      </c>
      <c r="J112" s="229">
        <v>80</v>
      </c>
      <c r="K112" s="507"/>
      <c r="L112" s="699">
        <f t="shared" si="32"/>
        <v>80</v>
      </c>
      <c r="M112" s="229"/>
      <c r="N112" s="337"/>
      <c r="O112" s="631">
        <f t="shared" si="33"/>
        <v>0</v>
      </c>
      <c r="P112" s="637"/>
      <c r="R112" s="158"/>
      <c r="S112" s="158"/>
    </row>
    <row r="113" spans="1:19" ht="24" hidden="1" x14ac:dyDescent="0.25">
      <c r="A113" s="178">
        <v>2248</v>
      </c>
      <c r="B113" s="223" t="s">
        <v>347</v>
      </c>
      <c r="C113" s="544">
        <f t="shared" si="3"/>
        <v>0</v>
      </c>
      <c r="D113" s="229"/>
      <c r="E113" s="337"/>
      <c r="F113" s="609">
        <f t="shared" si="30"/>
        <v>0</v>
      </c>
      <c r="G113" s="229"/>
      <c r="H113" s="230"/>
      <c r="I113" s="338">
        <f t="shared" si="31"/>
        <v>0</v>
      </c>
      <c r="J113" s="229"/>
      <c r="K113" s="337"/>
      <c r="L113" s="609">
        <f t="shared" si="32"/>
        <v>0</v>
      </c>
      <c r="M113" s="229"/>
      <c r="N113" s="337"/>
      <c r="O113" s="631">
        <f t="shared" si="33"/>
        <v>0</v>
      </c>
      <c r="P113" s="638"/>
      <c r="R113" s="158"/>
      <c r="S113" s="158"/>
    </row>
    <row r="114" spans="1:19" ht="24" hidden="1" x14ac:dyDescent="0.25">
      <c r="A114" s="178">
        <v>2249</v>
      </c>
      <c r="B114" s="223" t="s">
        <v>348</v>
      </c>
      <c r="C114" s="544">
        <f t="shared" si="3"/>
        <v>0</v>
      </c>
      <c r="D114" s="229"/>
      <c r="E114" s="337"/>
      <c r="F114" s="609">
        <f t="shared" si="30"/>
        <v>0</v>
      </c>
      <c r="G114" s="229"/>
      <c r="H114" s="230"/>
      <c r="I114" s="338">
        <f t="shared" si="31"/>
        <v>0</v>
      </c>
      <c r="J114" s="229"/>
      <c r="K114" s="337"/>
      <c r="L114" s="609">
        <f t="shared" si="32"/>
        <v>0</v>
      </c>
      <c r="M114" s="229"/>
      <c r="N114" s="337"/>
      <c r="O114" s="631">
        <f t="shared" si="33"/>
        <v>0</v>
      </c>
      <c r="P114" s="637"/>
      <c r="R114" s="158"/>
      <c r="S114" s="158"/>
    </row>
    <row r="115" spans="1:19" x14ac:dyDescent="0.25">
      <c r="A115" s="339">
        <v>2250</v>
      </c>
      <c r="B115" s="223" t="s">
        <v>349</v>
      </c>
      <c r="C115" s="544">
        <f t="shared" si="3"/>
        <v>1200</v>
      </c>
      <c r="D115" s="340">
        <f t="shared" ref="D115:O115" si="34">SUM(D116:D118)</f>
        <v>0</v>
      </c>
      <c r="E115" s="341">
        <f t="shared" si="34"/>
        <v>0</v>
      </c>
      <c r="F115" s="231">
        <f t="shared" si="34"/>
        <v>0</v>
      </c>
      <c r="G115" s="340">
        <f t="shared" si="34"/>
        <v>0</v>
      </c>
      <c r="H115" s="342">
        <f t="shared" si="34"/>
        <v>0</v>
      </c>
      <c r="I115" s="343">
        <f t="shared" si="34"/>
        <v>0</v>
      </c>
      <c r="J115" s="340">
        <f t="shared" si="34"/>
        <v>1200</v>
      </c>
      <c r="K115" s="390">
        <f t="shared" si="34"/>
        <v>0</v>
      </c>
      <c r="L115" s="359">
        <f t="shared" si="34"/>
        <v>1200</v>
      </c>
      <c r="M115" s="340">
        <f t="shared" si="34"/>
        <v>0</v>
      </c>
      <c r="N115" s="341">
        <f t="shared" si="34"/>
        <v>0</v>
      </c>
      <c r="O115" s="544">
        <f t="shared" si="34"/>
        <v>0</v>
      </c>
      <c r="P115" s="231"/>
      <c r="R115" s="158"/>
      <c r="S115" s="158"/>
    </row>
    <row r="116" spans="1:19" x14ac:dyDescent="0.25">
      <c r="A116" s="178">
        <v>2251</v>
      </c>
      <c r="B116" s="223" t="s">
        <v>350</v>
      </c>
      <c r="C116" s="544">
        <f t="shared" si="3"/>
        <v>1200</v>
      </c>
      <c r="D116" s="229"/>
      <c r="E116" s="337"/>
      <c r="F116" s="609">
        <f>D116+E116</f>
        <v>0</v>
      </c>
      <c r="G116" s="229"/>
      <c r="H116" s="230"/>
      <c r="I116" s="338">
        <f>G116+H116</f>
        <v>0</v>
      </c>
      <c r="J116" s="229">
        <v>1200</v>
      </c>
      <c r="K116" s="507"/>
      <c r="L116" s="699">
        <f>J116+K116</f>
        <v>1200</v>
      </c>
      <c r="M116" s="229"/>
      <c r="N116" s="337"/>
      <c r="O116" s="631">
        <f>N116+M116</f>
        <v>0</v>
      </c>
      <c r="P116" s="609"/>
      <c r="R116" s="158"/>
      <c r="S116" s="158"/>
    </row>
    <row r="117" spans="1:19" ht="24" hidden="1" x14ac:dyDescent="0.25">
      <c r="A117" s="178">
        <v>2252</v>
      </c>
      <c r="B117" s="223" t="s">
        <v>351</v>
      </c>
      <c r="C117" s="544">
        <f t="shared" ref="C117:C180" si="35">SUM(F117,I117,L117,O117)</f>
        <v>0</v>
      </c>
      <c r="D117" s="229"/>
      <c r="E117" s="337"/>
      <c r="F117" s="609">
        <f>D117+E117</f>
        <v>0</v>
      </c>
      <c r="G117" s="229"/>
      <c r="H117" s="230"/>
      <c r="I117" s="338">
        <f>G117+H117</f>
        <v>0</v>
      </c>
      <c r="J117" s="229"/>
      <c r="K117" s="337"/>
      <c r="L117" s="609">
        <f>J117+K117</f>
        <v>0</v>
      </c>
      <c r="M117" s="229"/>
      <c r="N117" s="337"/>
      <c r="O117" s="631">
        <f>N117+M117</f>
        <v>0</v>
      </c>
      <c r="P117" s="609"/>
      <c r="R117" s="158"/>
      <c r="S117" s="158"/>
    </row>
    <row r="118" spans="1:19" ht="24" hidden="1" x14ac:dyDescent="0.25">
      <c r="A118" s="178">
        <v>2259</v>
      </c>
      <c r="B118" s="223" t="s">
        <v>352</v>
      </c>
      <c r="C118" s="544">
        <f t="shared" si="35"/>
        <v>0</v>
      </c>
      <c r="D118" s="229"/>
      <c r="E118" s="337"/>
      <c r="F118" s="609">
        <f>D118+E118</f>
        <v>0</v>
      </c>
      <c r="G118" s="229"/>
      <c r="H118" s="230"/>
      <c r="I118" s="338">
        <f>G118+H118</f>
        <v>0</v>
      </c>
      <c r="J118" s="229"/>
      <c r="K118" s="337"/>
      <c r="L118" s="609">
        <f>J118+K118</f>
        <v>0</v>
      </c>
      <c r="M118" s="229"/>
      <c r="N118" s="337"/>
      <c r="O118" s="631">
        <f>N118+M118</f>
        <v>0</v>
      </c>
      <c r="P118" s="609"/>
      <c r="R118" s="158"/>
      <c r="S118" s="158"/>
    </row>
    <row r="119" spans="1:19" hidden="1" x14ac:dyDescent="0.25">
      <c r="A119" s="339">
        <v>2260</v>
      </c>
      <c r="B119" s="223" t="s">
        <v>353</v>
      </c>
      <c r="C119" s="544">
        <f t="shared" si="35"/>
        <v>0</v>
      </c>
      <c r="D119" s="340">
        <f t="shared" ref="D119:O119" si="36">SUM(D120:D124)</f>
        <v>0</v>
      </c>
      <c r="E119" s="341">
        <f t="shared" si="36"/>
        <v>0</v>
      </c>
      <c r="F119" s="231">
        <f t="shared" si="36"/>
        <v>0</v>
      </c>
      <c r="G119" s="340">
        <f t="shared" si="36"/>
        <v>0</v>
      </c>
      <c r="H119" s="342">
        <f t="shared" si="36"/>
        <v>0</v>
      </c>
      <c r="I119" s="343">
        <f t="shared" si="36"/>
        <v>0</v>
      </c>
      <c r="J119" s="340">
        <f t="shared" si="36"/>
        <v>0</v>
      </c>
      <c r="K119" s="341">
        <f t="shared" si="36"/>
        <v>0</v>
      </c>
      <c r="L119" s="231">
        <f t="shared" si="36"/>
        <v>0</v>
      </c>
      <c r="M119" s="340">
        <f t="shared" si="36"/>
        <v>0</v>
      </c>
      <c r="N119" s="341">
        <f t="shared" si="36"/>
        <v>0</v>
      </c>
      <c r="O119" s="544">
        <f t="shared" si="36"/>
        <v>0</v>
      </c>
      <c r="P119" s="231"/>
      <c r="R119" s="158"/>
      <c r="S119" s="158"/>
    </row>
    <row r="120" spans="1:19" hidden="1" x14ac:dyDescent="0.25">
      <c r="A120" s="178">
        <v>2261</v>
      </c>
      <c r="B120" s="223" t="s">
        <v>354</v>
      </c>
      <c r="C120" s="544">
        <f t="shared" si="35"/>
        <v>0</v>
      </c>
      <c r="D120" s="229"/>
      <c r="E120" s="337"/>
      <c r="F120" s="609">
        <f>D120+E120</f>
        <v>0</v>
      </c>
      <c r="G120" s="229"/>
      <c r="H120" s="230"/>
      <c r="I120" s="338">
        <f>G120+H120</f>
        <v>0</v>
      </c>
      <c r="J120" s="229"/>
      <c r="K120" s="337"/>
      <c r="L120" s="609">
        <f>J120+K120</f>
        <v>0</v>
      </c>
      <c r="M120" s="229"/>
      <c r="N120" s="337"/>
      <c r="O120" s="631">
        <f>N120+M120</f>
        <v>0</v>
      </c>
      <c r="P120" s="609"/>
      <c r="R120" s="158"/>
      <c r="S120" s="158"/>
    </row>
    <row r="121" spans="1:19" hidden="1" x14ac:dyDescent="0.25">
      <c r="A121" s="178">
        <v>2262</v>
      </c>
      <c r="B121" s="223" t="s">
        <v>355</v>
      </c>
      <c r="C121" s="544">
        <f t="shared" si="35"/>
        <v>0</v>
      </c>
      <c r="D121" s="229"/>
      <c r="E121" s="337"/>
      <c r="F121" s="609">
        <f>D121+E121</f>
        <v>0</v>
      </c>
      <c r="G121" s="229"/>
      <c r="H121" s="230"/>
      <c r="I121" s="338">
        <f>G121+H121</f>
        <v>0</v>
      </c>
      <c r="J121" s="229"/>
      <c r="K121" s="337"/>
      <c r="L121" s="609">
        <f>J121+K121</f>
        <v>0</v>
      </c>
      <c r="M121" s="229"/>
      <c r="N121" s="337"/>
      <c r="O121" s="631">
        <f>N121+M121</f>
        <v>0</v>
      </c>
      <c r="P121" s="607"/>
      <c r="R121" s="158"/>
      <c r="S121" s="158"/>
    </row>
    <row r="122" spans="1:19" hidden="1" x14ac:dyDescent="0.25">
      <c r="A122" s="178">
        <v>2263</v>
      </c>
      <c r="B122" s="223" t="s">
        <v>356</v>
      </c>
      <c r="C122" s="544">
        <f t="shared" si="35"/>
        <v>0</v>
      </c>
      <c r="D122" s="229"/>
      <c r="E122" s="337"/>
      <c r="F122" s="609">
        <f>D122+E122</f>
        <v>0</v>
      </c>
      <c r="G122" s="229"/>
      <c r="H122" s="230"/>
      <c r="I122" s="338">
        <f>G122+H122</f>
        <v>0</v>
      </c>
      <c r="J122" s="229"/>
      <c r="K122" s="337"/>
      <c r="L122" s="609">
        <f>J122+K122</f>
        <v>0</v>
      </c>
      <c r="M122" s="229"/>
      <c r="N122" s="337"/>
      <c r="O122" s="631">
        <f>N122+M122</f>
        <v>0</v>
      </c>
      <c r="P122" s="609"/>
      <c r="R122" s="158"/>
      <c r="S122" s="158"/>
    </row>
    <row r="123" spans="1:19" ht="24" hidden="1" x14ac:dyDescent="0.25">
      <c r="A123" s="178">
        <v>2264</v>
      </c>
      <c r="B123" s="223" t="s">
        <v>357</v>
      </c>
      <c r="C123" s="544">
        <f t="shared" si="35"/>
        <v>0</v>
      </c>
      <c r="D123" s="229"/>
      <c r="E123" s="337"/>
      <c r="F123" s="609">
        <f>D123+E123</f>
        <v>0</v>
      </c>
      <c r="G123" s="229"/>
      <c r="H123" s="230"/>
      <c r="I123" s="338">
        <f>G123+H123</f>
        <v>0</v>
      </c>
      <c r="J123" s="229"/>
      <c r="K123" s="337"/>
      <c r="L123" s="609">
        <f>J123+K123</f>
        <v>0</v>
      </c>
      <c r="M123" s="229"/>
      <c r="N123" s="337"/>
      <c r="O123" s="631">
        <f>N123+M123</f>
        <v>0</v>
      </c>
      <c r="P123" s="609"/>
      <c r="R123" s="158"/>
      <c r="S123" s="158"/>
    </row>
    <row r="124" spans="1:19" hidden="1" x14ac:dyDescent="0.25">
      <c r="A124" s="178">
        <v>2269</v>
      </c>
      <c r="B124" s="223" t="s">
        <v>358</v>
      </c>
      <c r="C124" s="544">
        <f t="shared" si="35"/>
        <v>0</v>
      </c>
      <c r="D124" s="229"/>
      <c r="E124" s="337"/>
      <c r="F124" s="609">
        <f>D124+E124</f>
        <v>0</v>
      </c>
      <c r="G124" s="229"/>
      <c r="H124" s="230"/>
      <c r="I124" s="338">
        <f>G124+H124</f>
        <v>0</v>
      </c>
      <c r="J124" s="229"/>
      <c r="K124" s="337"/>
      <c r="L124" s="609">
        <f>J124+K124</f>
        <v>0</v>
      </c>
      <c r="M124" s="229"/>
      <c r="N124" s="337"/>
      <c r="O124" s="631">
        <f>N124+M124</f>
        <v>0</v>
      </c>
      <c r="P124" s="609"/>
      <c r="R124" s="158"/>
      <c r="S124" s="158"/>
    </row>
    <row r="125" spans="1:19" x14ac:dyDescent="0.25">
      <c r="A125" s="339">
        <v>2270</v>
      </c>
      <c r="B125" s="223" t="s">
        <v>359</v>
      </c>
      <c r="C125" s="544">
        <f t="shared" si="35"/>
        <v>3257</v>
      </c>
      <c r="D125" s="340">
        <f t="shared" ref="D125:O125" si="37">SUM(D126:D130)</f>
        <v>0</v>
      </c>
      <c r="E125" s="341">
        <f t="shared" si="37"/>
        <v>0</v>
      </c>
      <c r="F125" s="231">
        <f t="shared" si="37"/>
        <v>0</v>
      </c>
      <c r="G125" s="340">
        <f t="shared" si="37"/>
        <v>0</v>
      </c>
      <c r="H125" s="342">
        <f t="shared" si="37"/>
        <v>0</v>
      </c>
      <c r="I125" s="343">
        <f t="shared" si="37"/>
        <v>0</v>
      </c>
      <c r="J125" s="340">
        <f t="shared" si="37"/>
        <v>3257</v>
      </c>
      <c r="K125" s="390">
        <f t="shared" si="37"/>
        <v>0</v>
      </c>
      <c r="L125" s="359">
        <f t="shared" si="37"/>
        <v>3257</v>
      </c>
      <c r="M125" s="340">
        <f t="shared" si="37"/>
        <v>0</v>
      </c>
      <c r="N125" s="341">
        <f t="shared" si="37"/>
        <v>0</v>
      </c>
      <c r="O125" s="544">
        <f t="shared" si="37"/>
        <v>0</v>
      </c>
      <c r="P125" s="231"/>
      <c r="R125" s="158"/>
      <c r="S125" s="158"/>
    </row>
    <row r="126" spans="1:19" hidden="1" x14ac:dyDescent="0.25">
      <c r="A126" s="178">
        <v>2272</v>
      </c>
      <c r="B126" s="117" t="s">
        <v>360</v>
      </c>
      <c r="C126" s="544">
        <f t="shared" si="35"/>
        <v>0</v>
      </c>
      <c r="D126" s="229"/>
      <c r="E126" s="337"/>
      <c r="F126" s="609">
        <f>D126+E126</f>
        <v>0</v>
      </c>
      <c r="G126" s="229"/>
      <c r="H126" s="230"/>
      <c r="I126" s="338">
        <f>G126+H126</f>
        <v>0</v>
      </c>
      <c r="J126" s="229"/>
      <c r="K126" s="337"/>
      <c r="L126" s="609">
        <f>J126+K126</f>
        <v>0</v>
      </c>
      <c r="M126" s="229"/>
      <c r="N126" s="337"/>
      <c r="O126" s="631">
        <f>N126+M126</f>
        <v>0</v>
      </c>
      <c r="P126" s="609"/>
      <c r="R126" s="158"/>
      <c r="S126" s="158"/>
    </row>
    <row r="127" spans="1:19" ht="24" x14ac:dyDescent="0.25">
      <c r="A127" s="178">
        <v>2275</v>
      </c>
      <c r="B127" s="223" t="s">
        <v>361</v>
      </c>
      <c r="C127" s="544">
        <f t="shared" si="35"/>
        <v>2989</v>
      </c>
      <c r="D127" s="229"/>
      <c r="E127" s="337"/>
      <c r="F127" s="609">
        <f>D127+E127</f>
        <v>0</v>
      </c>
      <c r="G127" s="229"/>
      <c r="H127" s="230"/>
      <c r="I127" s="338">
        <f>G127+H127</f>
        <v>0</v>
      </c>
      <c r="J127" s="229">
        <v>2989</v>
      </c>
      <c r="K127" s="507"/>
      <c r="L127" s="699">
        <f>J127+K127</f>
        <v>2989</v>
      </c>
      <c r="M127" s="229"/>
      <c r="N127" s="337"/>
      <c r="O127" s="631">
        <f>N127+M127</f>
        <v>0</v>
      </c>
      <c r="P127" s="638"/>
      <c r="R127" s="158"/>
      <c r="S127" s="158"/>
    </row>
    <row r="128" spans="1:19" ht="36" hidden="1" x14ac:dyDescent="0.25">
      <c r="A128" s="178">
        <v>2276</v>
      </c>
      <c r="B128" s="223" t="s">
        <v>362</v>
      </c>
      <c r="C128" s="544">
        <f t="shared" si="35"/>
        <v>0</v>
      </c>
      <c r="D128" s="229"/>
      <c r="E128" s="337"/>
      <c r="F128" s="609">
        <f>D128+E128</f>
        <v>0</v>
      </c>
      <c r="G128" s="229"/>
      <c r="H128" s="230"/>
      <c r="I128" s="338">
        <f>G128+H128</f>
        <v>0</v>
      </c>
      <c r="J128" s="229"/>
      <c r="K128" s="337"/>
      <c r="L128" s="609">
        <f>J128+K128</f>
        <v>0</v>
      </c>
      <c r="M128" s="229"/>
      <c r="N128" s="337"/>
      <c r="O128" s="631">
        <f>N128+M128</f>
        <v>0</v>
      </c>
      <c r="P128" s="609"/>
      <c r="R128" s="158"/>
      <c r="S128" s="158"/>
    </row>
    <row r="129" spans="1:19" ht="24" hidden="1" customHeight="1" x14ac:dyDescent="0.25">
      <c r="A129" s="178">
        <v>2278</v>
      </c>
      <c r="B129" s="223" t="s">
        <v>363</v>
      </c>
      <c r="C129" s="544">
        <f t="shared" si="35"/>
        <v>0</v>
      </c>
      <c r="D129" s="229"/>
      <c r="E129" s="337"/>
      <c r="F129" s="609">
        <f>D129+E129</f>
        <v>0</v>
      </c>
      <c r="G129" s="229"/>
      <c r="H129" s="230"/>
      <c r="I129" s="338">
        <f>G129+H129</f>
        <v>0</v>
      </c>
      <c r="J129" s="229"/>
      <c r="K129" s="337"/>
      <c r="L129" s="609">
        <f>J129+K129</f>
        <v>0</v>
      </c>
      <c r="M129" s="229"/>
      <c r="N129" s="337"/>
      <c r="O129" s="631">
        <f>N129+M129</f>
        <v>0</v>
      </c>
      <c r="P129" s="609"/>
      <c r="R129" s="158"/>
      <c r="S129" s="158"/>
    </row>
    <row r="130" spans="1:19" ht="24" x14ac:dyDescent="0.25">
      <c r="A130" s="178">
        <v>2279</v>
      </c>
      <c r="B130" s="223" t="s">
        <v>364</v>
      </c>
      <c r="C130" s="544">
        <f t="shared" si="35"/>
        <v>268</v>
      </c>
      <c r="D130" s="229">
        <v>0</v>
      </c>
      <c r="E130" s="337"/>
      <c r="F130" s="609">
        <f>D130+E130</f>
        <v>0</v>
      </c>
      <c r="G130" s="229"/>
      <c r="H130" s="230"/>
      <c r="I130" s="338">
        <f>G130+H130</f>
        <v>0</v>
      </c>
      <c r="J130" s="229">
        <v>268</v>
      </c>
      <c r="K130" s="693"/>
      <c r="L130" s="699">
        <f>J130+K130</f>
        <v>268</v>
      </c>
      <c r="M130" s="229"/>
      <c r="N130" s="337"/>
      <c r="O130" s="631">
        <f>N130+M130</f>
        <v>0</v>
      </c>
      <c r="P130" s="639"/>
      <c r="R130" s="158"/>
      <c r="S130" s="158"/>
    </row>
    <row r="131" spans="1:19" ht="24" hidden="1" x14ac:dyDescent="0.25">
      <c r="A131" s="349">
        <v>2280</v>
      </c>
      <c r="B131" s="213" t="s">
        <v>365</v>
      </c>
      <c r="C131" s="543">
        <f t="shared" si="35"/>
        <v>0</v>
      </c>
      <c r="D131" s="350">
        <f t="shared" ref="D131:O131" si="38">SUM(D132)</f>
        <v>0</v>
      </c>
      <c r="E131" s="351">
        <f t="shared" si="38"/>
        <v>0</v>
      </c>
      <c r="F131" s="221">
        <f t="shared" si="38"/>
        <v>0</v>
      </c>
      <c r="G131" s="350">
        <f t="shared" si="38"/>
        <v>0</v>
      </c>
      <c r="H131" s="352">
        <f t="shared" si="38"/>
        <v>0</v>
      </c>
      <c r="I131" s="353">
        <f t="shared" si="38"/>
        <v>0</v>
      </c>
      <c r="J131" s="350">
        <f t="shared" si="38"/>
        <v>0</v>
      </c>
      <c r="K131" s="351">
        <f>SUM(K132)</f>
        <v>0</v>
      </c>
      <c r="L131" s="221">
        <f t="shared" si="38"/>
        <v>0</v>
      </c>
      <c r="M131" s="340">
        <f t="shared" si="38"/>
        <v>0</v>
      </c>
      <c r="N131" s="351">
        <f t="shared" si="38"/>
        <v>0</v>
      </c>
      <c r="O131" s="543">
        <f t="shared" si="38"/>
        <v>0</v>
      </c>
      <c r="P131" s="221"/>
      <c r="R131" s="158"/>
      <c r="S131" s="158"/>
    </row>
    <row r="132" spans="1:19" ht="24" hidden="1" x14ac:dyDescent="0.25">
      <c r="A132" s="178">
        <v>2283</v>
      </c>
      <c r="B132" s="223" t="s">
        <v>366</v>
      </c>
      <c r="C132" s="544">
        <f t="shared" si="35"/>
        <v>0</v>
      </c>
      <c r="D132" s="229"/>
      <c r="E132" s="337"/>
      <c r="F132" s="609">
        <f>D132+E132</f>
        <v>0</v>
      </c>
      <c r="G132" s="229"/>
      <c r="H132" s="230"/>
      <c r="I132" s="338">
        <f>G132+H132</f>
        <v>0</v>
      </c>
      <c r="J132" s="229"/>
      <c r="K132" s="337"/>
      <c r="L132" s="609">
        <f>J132+K132</f>
        <v>0</v>
      </c>
      <c r="M132" s="229"/>
      <c r="N132" s="337"/>
      <c r="O132" s="631">
        <f>N132+M132</f>
        <v>0</v>
      </c>
      <c r="P132" s="609"/>
      <c r="R132" s="158"/>
      <c r="S132" s="158"/>
    </row>
    <row r="133" spans="1:19" ht="38.25" customHeight="1" x14ac:dyDescent="0.25">
      <c r="A133" s="198">
        <v>2300</v>
      </c>
      <c r="B133" s="323" t="s">
        <v>367</v>
      </c>
      <c r="C133" s="541">
        <f t="shared" si="35"/>
        <v>22633</v>
      </c>
      <c r="D133" s="209">
        <f t="shared" ref="D133:O133" si="39">SUM(D134,D139,D143,D144,D147,D154,D162,D163,D166)</f>
        <v>9148</v>
      </c>
      <c r="E133" s="324">
        <f t="shared" si="39"/>
        <v>0</v>
      </c>
      <c r="F133" s="211">
        <f t="shared" si="39"/>
        <v>9148</v>
      </c>
      <c r="G133" s="209">
        <f t="shared" si="39"/>
        <v>0</v>
      </c>
      <c r="H133" s="210">
        <f t="shared" si="39"/>
        <v>0</v>
      </c>
      <c r="I133" s="348">
        <f t="shared" si="39"/>
        <v>0</v>
      </c>
      <c r="J133" s="209">
        <f t="shared" si="39"/>
        <v>13485</v>
      </c>
      <c r="K133" s="505">
        <f>SUM(K134,K139,K143,K144,K147,K154,K162,K163,K166)</f>
        <v>0</v>
      </c>
      <c r="L133" s="459">
        <f t="shared" si="39"/>
        <v>13485</v>
      </c>
      <c r="M133" s="209">
        <f t="shared" si="39"/>
        <v>0</v>
      </c>
      <c r="N133" s="324">
        <f t="shared" si="39"/>
        <v>0</v>
      </c>
      <c r="O133" s="541">
        <f t="shared" si="39"/>
        <v>0</v>
      </c>
      <c r="P133" s="211"/>
      <c r="R133" s="158"/>
      <c r="S133" s="158"/>
    </row>
    <row r="134" spans="1:19" ht="24" x14ac:dyDescent="0.25">
      <c r="A134" s="349">
        <v>2310</v>
      </c>
      <c r="B134" s="213" t="s">
        <v>368</v>
      </c>
      <c r="C134" s="543">
        <f t="shared" si="35"/>
        <v>3147</v>
      </c>
      <c r="D134" s="350">
        <f t="shared" ref="D134:O134" si="40">SUM(D135:D138)</f>
        <v>474</v>
      </c>
      <c r="E134" s="351">
        <f t="shared" si="40"/>
        <v>0</v>
      </c>
      <c r="F134" s="221">
        <f t="shared" si="40"/>
        <v>474</v>
      </c>
      <c r="G134" s="350">
        <f t="shared" si="40"/>
        <v>0</v>
      </c>
      <c r="H134" s="352">
        <f t="shared" si="40"/>
        <v>0</v>
      </c>
      <c r="I134" s="353">
        <f t="shared" si="40"/>
        <v>0</v>
      </c>
      <c r="J134" s="350">
        <f t="shared" si="40"/>
        <v>2673</v>
      </c>
      <c r="K134" s="389">
        <f>SUM(K135:K138)</f>
        <v>0</v>
      </c>
      <c r="L134" s="466">
        <f t="shared" si="40"/>
        <v>2673</v>
      </c>
      <c r="M134" s="350">
        <f t="shared" si="40"/>
        <v>0</v>
      </c>
      <c r="N134" s="351">
        <f t="shared" si="40"/>
        <v>0</v>
      </c>
      <c r="O134" s="543">
        <f t="shared" si="40"/>
        <v>0</v>
      </c>
      <c r="P134" s="221"/>
      <c r="R134" s="158"/>
      <c r="S134" s="158"/>
    </row>
    <row r="135" spans="1:19" x14ac:dyDescent="0.25">
      <c r="A135" s="178">
        <v>2311</v>
      </c>
      <c r="B135" s="223" t="s">
        <v>369</v>
      </c>
      <c r="C135" s="544">
        <f t="shared" si="35"/>
        <v>1170</v>
      </c>
      <c r="D135" s="229">
        <v>204</v>
      </c>
      <c r="E135" s="337"/>
      <c r="F135" s="609">
        <f>D135+E135</f>
        <v>204</v>
      </c>
      <c r="G135" s="229"/>
      <c r="H135" s="230"/>
      <c r="I135" s="338">
        <f>G135+H135</f>
        <v>0</v>
      </c>
      <c r="J135" s="229">
        <f>961+5</f>
        <v>966</v>
      </c>
      <c r="K135" s="507"/>
      <c r="L135" s="699">
        <f>J135+K135</f>
        <v>966</v>
      </c>
      <c r="M135" s="229"/>
      <c r="N135" s="337"/>
      <c r="O135" s="631">
        <f>N135+M135</f>
        <v>0</v>
      </c>
      <c r="P135" s="607"/>
      <c r="R135" s="158"/>
      <c r="S135" s="158"/>
    </row>
    <row r="136" spans="1:19" x14ac:dyDescent="0.25">
      <c r="A136" s="178">
        <v>2312</v>
      </c>
      <c r="B136" s="223" t="s">
        <v>370</v>
      </c>
      <c r="C136" s="544">
        <f t="shared" si="35"/>
        <v>1977</v>
      </c>
      <c r="D136" s="229">
        <v>270</v>
      </c>
      <c r="E136" s="337"/>
      <c r="F136" s="609">
        <f>D136+E136</f>
        <v>270</v>
      </c>
      <c r="G136" s="229"/>
      <c r="H136" s="230"/>
      <c r="I136" s="338">
        <f>G136+H136</f>
        <v>0</v>
      </c>
      <c r="J136" s="229">
        <f>433+1274</f>
        <v>1707</v>
      </c>
      <c r="K136" s="507"/>
      <c r="L136" s="699">
        <f>J136+K136</f>
        <v>1707</v>
      </c>
      <c r="M136" s="229"/>
      <c r="N136" s="337"/>
      <c r="O136" s="631">
        <f>N136+M136</f>
        <v>0</v>
      </c>
      <c r="P136" s="637"/>
      <c r="R136" s="158"/>
      <c r="S136" s="158"/>
    </row>
    <row r="137" spans="1:19" hidden="1" x14ac:dyDescent="0.25">
      <c r="A137" s="178">
        <v>2313</v>
      </c>
      <c r="B137" s="223" t="s">
        <v>371</v>
      </c>
      <c r="C137" s="544">
        <f t="shared" si="35"/>
        <v>0</v>
      </c>
      <c r="D137" s="229"/>
      <c r="E137" s="337"/>
      <c r="F137" s="609">
        <f>D137+E137</f>
        <v>0</v>
      </c>
      <c r="G137" s="229"/>
      <c r="H137" s="230"/>
      <c r="I137" s="338">
        <f>G137+H137</f>
        <v>0</v>
      </c>
      <c r="J137" s="229"/>
      <c r="K137" s="337"/>
      <c r="L137" s="609">
        <f>J137+K137</f>
        <v>0</v>
      </c>
      <c r="M137" s="229"/>
      <c r="N137" s="337"/>
      <c r="O137" s="631">
        <f>N137+M137</f>
        <v>0</v>
      </c>
      <c r="P137" s="637"/>
      <c r="R137" s="158"/>
      <c r="S137" s="158"/>
    </row>
    <row r="138" spans="1:19" ht="36" hidden="1" x14ac:dyDescent="0.25">
      <c r="A138" s="178">
        <v>2314</v>
      </c>
      <c r="B138" s="223" t="s">
        <v>372</v>
      </c>
      <c r="C138" s="544">
        <f t="shared" si="35"/>
        <v>0</v>
      </c>
      <c r="D138" s="229"/>
      <c r="E138" s="337"/>
      <c r="F138" s="609">
        <f>D138+E138</f>
        <v>0</v>
      </c>
      <c r="G138" s="229"/>
      <c r="H138" s="230"/>
      <c r="I138" s="338">
        <f>G138+H138</f>
        <v>0</v>
      </c>
      <c r="J138" s="229"/>
      <c r="K138" s="337"/>
      <c r="L138" s="609">
        <f>J138+K138</f>
        <v>0</v>
      </c>
      <c r="M138" s="229"/>
      <c r="N138" s="337"/>
      <c r="O138" s="631">
        <f>N138+M138</f>
        <v>0</v>
      </c>
      <c r="P138" s="609"/>
      <c r="R138" s="158"/>
      <c r="S138" s="158"/>
    </row>
    <row r="139" spans="1:19" x14ac:dyDescent="0.25">
      <c r="A139" s="339">
        <v>2320</v>
      </c>
      <c r="B139" s="223" t="s">
        <v>373</v>
      </c>
      <c r="C139" s="544">
        <f t="shared" si="35"/>
        <v>13953</v>
      </c>
      <c r="D139" s="340">
        <f t="shared" ref="D139:O139" si="41">SUM(D140:D142)</f>
        <v>6574</v>
      </c>
      <c r="E139" s="341">
        <f t="shared" si="41"/>
        <v>0</v>
      </c>
      <c r="F139" s="231">
        <f t="shared" si="41"/>
        <v>6574</v>
      </c>
      <c r="G139" s="340">
        <f t="shared" si="41"/>
        <v>0</v>
      </c>
      <c r="H139" s="342">
        <f t="shared" si="41"/>
        <v>0</v>
      </c>
      <c r="I139" s="343">
        <f t="shared" si="41"/>
        <v>0</v>
      </c>
      <c r="J139" s="340">
        <f t="shared" si="41"/>
        <v>7379</v>
      </c>
      <c r="K139" s="390">
        <f t="shared" si="41"/>
        <v>0</v>
      </c>
      <c r="L139" s="359">
        <f t="shared" si="41"/>
        <v>7379</v>
      </c>
      <c r="M139" s="340">
        <f t="shared" si="41"/>
        <v>0</v>
      </c>
      <c r="N139" s="341">
        <f t="shared" si="41"/>
        <v>0</v>
      </c>
      <c r="O139" s="544">
        <f t="shared" si="41"/>
        <v>0</v>
      </c>
      <c r="P139" s="231"/>
      <c r="R139" s="158"/>
      <c r="S139" s="158"/>
    </row>
    <row r="140" spans="1:19" hidden="1" x14ac:dyDescent="0.25">
      <c r="A140" s="178">
        <v>2321</v>
      </c>
      <c r="B140" s="223" t="s">
        <v>374</v>
      </c>
      <c r="C140" s="544">
        <f t="shared" si="35"/>
        <v>0</v>
      </c>
      <c r="D140" s="229"/>
      <c r="E140" s="337"/>
      <c r="F140" s="609">
        <f>D140+E140</f>
        <v>0</v>
      </c>
      <c r="G140" s="229"/>
      <c r="H140" s="230"/>
      <c r="I140" s="338">
        <f>G140+H140</f>
        <v>0</v>
      </c>
      <c r="J140" s="229"/>
      <c r="K140" s="337"/>
      <c r="L140" s="609">
        <f>J140+K140</f>
        <v>0</v>
      </c>
      <c r="M140" s="229"/>
      <c r="N140" s="337"/>
      <c r="O140" s="631">
        <f>N140+M140</f>
        <v>0</v>
      </c>
      <c r="P140" s="609"/>
      <c r="R140" s="158"/>
      <c r="S140" s="158"/>
    </row>
    <row r="141" spans="1:19" x14ac:dyDescent="0.25">
      <c r="A141" s="178">
        <v>2322</v>
      </c>
      <c r="B141" s="223" t="s">
        <v>375</v>
      </c>
      <c r="C141" s="544">
        <f t="shared" si="35"/>
        <v>13953</v>
      </c>
      <c r="D141" s="229">
        <v>6574</v>
      </c>
      <c r="E141" s="337"/>
      <c r="F141" s="609">
        <f>D141+E141</f>
        <v>6574</v>
      </c>
      <c r="G141" s="229"/>
      <c r="H141" s="230"/>
      <c r="I141" s="338">
        <f>G141+H141</f>
        <v>0</v>
      </c>
      <c r="J141" s="229">
        <v>7379</v>
      </c>
      <c r="K141" s="507"/>
      <c r="L141" s="699">
        <f>J141+K141</f>
        <v>7379</v>
      </c>
      <c r="M141" s="229"/>
      <c r="N141" s="337"/>
      <c r="O141" s="631">
        <f>N141+M141</f>
        <v>0</v>
      </c>
      <c r="P141" s="609"/>
      <c r="R141" s="158"/>
      <c r="S141" s="158"/>
    </row>
    <row r="142" spans="1:19" ht="10.5" hidden="1" customHeight="1" x14ac:dyDescent="0.25">
      <c r="A142" s="178">
        <v>2329</v>
      </c>
      <c r="B142" s="223" t="s">
        <v>376</v>
      </c>
      <c r="C142" s="544">
        <f t="shared" si="35"/>
        <v>0</v>
      </c>
      <c r="D142" s="229"/>
      <c r="E142" s="337"/>
      <c r="F142" s="609">
        <f>D142+E142</f>
        <v>0</v>
      </c>
      <c r="G142" s="229"/>
      <c r="H142" s="230"/>
      <c r="I142" s="338">
        <f>G142+H142</f>
        <v>0</v>
      </c>
      <c r="J142" s="229"/>
      <c r="K142" s="337"/>
      <c r="L142" s="609">
        <f>J142+K142</f>
        <v>0</v>
      </c>
      <c r="M142" s="229"/>
      <c r="N142" s="337"/>
      <c r="O142" s="631">
        <f>N142+M142</f>
        <v>0</v>
      </c>
      <c r="P142" s="609"/>
      <c r="R142" s="158"/>
      <c r="S142" s="158"/>
    </row>
    <row r="143" spans="1:19" hidden="1" x14ac:dyDescent="0.25">
      <c r="A143" s="339">
        <v>2330</v>
      </c>
      <c r="B143" s="223" t="s">
        <v>377</v>
      </c>
      <c r="C143" s="544">
        <f t="shared" si="35"/>
        <v>0</v>
      </c>
      <c r="D143" s="229"/>
      <c r="E143" s="337"/>
      <c r="F143" s="609">
        <f>D143+E143</f>
        <v>0</v>
      </c>
      <c r="G143" s="229"/>
      <c r="H143" s="230"/>
      <c r="I143" s="338">
        <f>G143+H143</f>
        <v>0</v>
      </c>
      <c r="J143" s="229"/>
      <c r="K143" s="337"/>
      <c r="L143" s="609">
        <f>J143+K143</f>
        <v>0</v>
      </c>
      <c r="M143" s="229"/>
      <c r="N143" s="337"/>
      <c r="O143" s="631">
        <f>N143+M143</f>
        <v>0</v>
      </c>
      <c r="P143" s="609"/>
      <c r="R143" s="158"/>
      <c r="S143" s="158"/>
    </row>
    <row r="144" spans="1:19" ht="48" x14ac:dyDescent="0.25">
      <c r="A144" s="339">
        <v>2340</v>
      </c>
      <c r="B144" s="223" t="s">
        <v>378</v>
      </c>
      <c r="C144" s="544">
        <f t="shared" si="35"/>
        <v>95</v>
      </c>
      <c r="D144" s="340">
        <f t="shared" ref="D144:O144" si="42">SUM(D145:D146)</f>
        <v>0</v>
      </c>
      <c r="E144" s="341">
        <f t="shared" si="42"/>
        <v>0</v>
      </c>
      <c r="F144" s="231">
        <f t="shared" si="42"/>
        <v>0</v>
      </c>
      <c r="G144" s="340">
        <f t="shared" si="42"/>
        <v>0</v>
      </c>
      <c r="H144" s="342">
        <f t="shared" si="42"/>
        <v>0</v>
      </c>
      <c r="I144" s="343">
        <f t="shared" si="42"/>
        <v>0</v>
      </c>
      <c r="J144" s="340">
        <f t="shared" si="42"/>
        <v>95</v>
      </c>
      <c r="K144" s="390">
        <f t="shared" si="42"/>
        <v>0</v>
      </c>
      <c r="L144" s="359">
        <f t="shared" si="42"/>
        <v>95</v>
      </c>
      <c r="M144" s="340">
        <f t="shared" si="42"/>
        <v>0</v>
      </c>
      <c r="N144" s="341">
        <f t="shared" si="42"/>
        <v>0</v>
      </c>
      <c r="O144" s="544">
        <f t="shared" si="42"/>
        <v>0</v>
      </c>
      <c r="P144" s="231"/>
      <c r="R144" s="158"/>
      <c r="S144" s="158"/>
    </row>
    <row r="145" spans="1:19" x14ac:dyDescent="0.25">
      <c r="A145" s="178">
        <v>2341</v>
      </c>
      <c r="B145" s="223" t="s">
        <v>379</v>
      </c>
      <c r="C145" s="544">
        <f t="shared" si="35"/>
        <v>95</v>
      </c>
      <c r="D145" s="229"/>
      <c r="E145" s="337"/>
      <c r="F145" s="609">
        <f>D145+E145</f>
        <v>0</v>
      </c>
      <c r="G145" s="229"/>
      <c r="H145" s="230"/>
      <c r="I145" s="338">
        <f>G145+H145</f>
        <v>0</v>
      </c>
      <c r="J145" s="229">
        <v>95</v>
      </c>
      <c r="K145" s="507"/>
      <c r="L145" s="699">
        <f>J145+K145</f>
        <v>95</v>
      </c>
      <c r="M145" s="229"/>
      <c r="N145" s="337"/>
      <c r="O145" s="631">
        <f>N145+M145</f>
        <v>0</v>
      </c>
      <c r="P145" s="637"/>
      <c r="R145" s="158"/>
      <c r="S145" s="158"/>
    </row>
    <row r="146" spans="1:19" ht="24" hidden="1" x14ac:dyDescent="0.25">
      <c r="A146" s="178">
        <v>2344</v>
      </c>
      <c r="B146" s="223" t="s">
        <v>380</v>
      </c>
      <c r="C146" s="544">
        <f t="shared" si="35"/>
        <v>0</v>
      </c>
      <c r="D146" s="229"/>
      <c r="E146" s="337"/>
      <c r="F146" s="609">
        <f>D146+E146</f>
        <v>0</v>
      </c>
      <c r="G146" s="229"/>
      <c r="H146" s="230"/>
      <c r="I146" s="338">
        <f>G146+H146</f>
        <v>0</v>
      </c>
      <c r="J146" s="229"/>
      <c r="K146" s="337"/>
      <c r="L146" s="609">
        <f>J146+K146</f>
        <v>0</v>
      </c>
      <c r="M146" s="229"/>
      <c r="N146" s="337"/>
      <c r="O146" s="631">
        <f>N146+M146</f>
        <v>0</v>
      </c>
      <c r="P146" s="609"/>
      <c r="R146" s="158"/>
      <c r="S146" s="158"/>
    </row>
    <row r="147" spans="1:19" ht="24" x14ac:dyDescent="0.25">
      <c r="A147" s="329">
        <v>2350</v>
      </c>
      <c r="B147" s="265" t="s">
        <v>381</v>
      </c>
      <c r="C147" s="542">
        <f t="shared" si="35"/>
        <v>4755</v>
      </c>
      <c r="D147" s="330">
        <f t="shared" ref="D147:O147" si="43">SUM(D148:D153)</f>
        <v>2100</v>
      </c>
      <c r="E147" s="331">
        <f t="shared" si="43"/>
        <v>0</v>
      </c>
      <c r="F147" s="332">
        <f t="shared" si="43"/>
        <v>2100</v>
      </c>
      <c r="G147" s="330">
        <f t="shared" si="43"/>
        <v>0</v>
      </c>
      <c r="H147" s="333">
        <f t="shared" si="43"/>
        <v>0</v>
      </c>
      <c r="I147" s="334">
        <f t="shared" si="43"/>
        <v>0</v>
      </c>
      <c r="J147" s="330">
        <f t="shared" si="43"/>
        <v>2655</v>
      </c>
      <c r="K147" s="506">
        <f t="shared" si="43"/>
        <v>0</v>
      </c>
      <c r="L147" s="460">
        <f t="shared" si="43"/>
        <v>2655</v>
      </c>
      <c r="M147" s="330">
        <f t="shared" si="43"/>
        <v>0</v>
      </c>
      <c r="N147" s="331">
        <f t="shared" si="43"/>
        <v>0</v>
      </c>
      <c r="O147" s="542">
        <f t="shared" si="43"/>
        <v>0</v>
      </c>
      <c r="P147" s="332"/>
      <c r="R147" s="158"/>
      <c r="S147" s="158"/>
    </row>
    <row r="148" spans="1:19" hidden="1" x14ac:dyDescent="0.25">
      <c r="A148" s="169">
        <v>2351</v>
      </c>
      <c r="B148" s="213" t="s">
        <v>382</v>
      </c>
      <c r="C148" s="543">
        <f t="shared" si="35"/>
        <v>0</v>
      </c>
      <c r="D148" s="219"/>
      <c r="E148" s="335"/>
      <c r="F148" s="608">
        <f t="shared" ref="F148:F153" si="44">D148+E148</f>
        <v>0</v>
      </c>
      <c r="G148" s="219"/>
      <c r="H148" s="220"/>
      <c r="I148" s="336">
        <f t="shared" ref="I148:I153" si="45">G148+H148</f>
        <v>0</v>
      </c>
      <c r="J148" s="219"/>
      <c r="K148" s="335"/>
      <c r="L148" s="608">
        <f t="shared" ref="L148:L153" si="46">J148+K148</f>
        <v>0</v>
      </c>
      <c r="M148" s="219"/>
      <c r="N148" s="335"/>
      <c r="O148" s="630">
        <f t="shared" ref="O148:O153" si="47">N148+M148</f>
        <v>0</v>
      </c>
      <c r="P148" s="640"/>
      <c r="R148" s="158"/>
      <c r="S148" s="158"/>
    </row>
    <row r="149" spans="1:19" x14ac:dyDescent="0.25">
      <c r="A149" s="178">
        <v>2352</v>
      </c>
      <c r="B149" s="223" t="s">
        <v>383</v>
      </c>
      <c r="C149" s="544">
        <f t="shared" si="35"/>
        <v>3655</v>
      </c>
      <c r="D149" s="229">
        <v>1000</v>
      </c>
      <c r="E149" s="337"/>
      <c r="F149" s="609">
        <f t="shared" si="44"/>
        <v>1000</v>
      </c>
      <c r="G149" s="229"/>
      <c r="H149" s="230"/>
      <c r="I149" s="338">
        <f t="shared" si="45"/>
        <v>0</v>
      </c>
      <c r="J149" s="229">
        <v>2655</v>
      </c>
      <c r="K149" s="507"/>
      <c r="L149" s="699">
        <f t="shared" si="46"/>
        <v>2655</v>
      </c>
      <c r="M149" s="229"/>
      <c r="N149" s="337"/>
      <c r="O149" s="631">
        <f>N149+M149</f>
        <v>0</v>
      </c>
      <c r="P149" s="607"/>
      <c r="R149" s="158"/>
      <c r="S149" s="158"/>
    </row>
    <row r="150" spans="1:19" ht="24" hidden="1" x14ac:dyDescent="0.25">
      <c r="A150" s="178">
        <v>2353</v>
      </c>
      <c r="B150" s="223" t="s">
        <v>384</v>
      </c>
      <c r="C150" s="544">
        <f t="shared" si="35"/>
        <v>0</v>
      </c>
      <c r="D150" s="229"/>
      <c r="E150" s="337"/>
      <c r="F150" s="609">
        <f t="shared" si="44"/>
        <v>0</v>
      </c>
      <c r="G150" s="229"/>
      <c r="H150" s="230"/>
      <c r="I150" s="338">
        <f t="shared" si="45"/>
        <v>0</v>
      </c>
      <c r="J150" s="229"/>
      <c r="K150" s="337"/>
      <c r="L150" s="609">
        <f t="shared" si="46"/>
        <v>0</v>
      </c>
      <c r="M150" s="229"/>
      <c r="N150" s="337"/>
      <c r="O150" s="631">
        <f t="shared" si="47"/>
        <v>0</v>
      </c>
      <c r="P150" s="609"/>
      <c r="R150" s="158"/>
      <c r="S150" s="158"/>
    </row>
    <row r="151" spans="1:19" ht="24" x14ac:dyDescent="0.25">
      <c r="A151" s="178">
        <v>2354</v>
      </c>
      <c r="B151" s="223" t="s">
        <v>385</v>
      </c>
      <c r="C151" s="544">
        <f t="shared" si="35"/>
        <v>1100</v>
      </c>
      <c r="D151" s="229">
        <v>1100</v>
      </c>
      <c r="E151" s="337"/>
      <c r="F151" s="609">
        <f t="shared" si="44"/>
        <v>1100</v>
      </c>
      <c r="G151" s="229"/>
      <c r="H151" s="230"/>
      <c r="I151" s="338">
        <f t="shared" si="45"/>
        <v>0</v>
      </c>
      <c r="J151" s="229"/>
      <c r="K151" s="507"/>
      <c r="L151" s="699">
        <f t="shared" si="46"/>
        <v>0</v>
      </c>
      <c r="M151" s="229"/>
      <c r="N151" s="337"/>
      <c r="O151" s="631">
        <f t="shared" si="47"/>
        <v>0</v>
      </c>
      <c r="P151" s="609"/>
      <c r="R151" s="158"/>
      <c r="S151" s="158"/>
    </row>
    <row r="152" spans="1:19" ht="24" hidden="1" x14ac:dyDescent="0.25">
      <c r="A152" s="178">
        <v>2355</v>
      </c>
      <c r="B152" s="223" t="s">
        <v>386</v>
      </c>
      <c r="C152" s="544">
        <f t="shared" si="35"/>
        <v>0</v>
      </c>
      <c r="D152" s="229"/>
      <c r="E152" s="337"/>
      <c r="F152" s="609">
        <f t="shared" si="44"/>
        <v>0</v>
      </c>
      <c r="G152" s="229"/>
      <c r="H152" s="230"/>
      <c r="I152" s="338">
        <f t="shared" si="45"/>
        <v>0</v>
      </c>
      <c r="J152" s="229"/>
      <c r="K152" s="337"/>
      <c r="L152" s="609">
        <f t="shared" si="46"/>
        <v>0</v>
      </c>
      <c r="M152" s="229"/>
      <c r="N152" s="337"/>
      <c r="O152" s="631">
        <f t="shared" si="47"/>
        <v>0</v>
      </c>
      <c r="P152" s="609"/>
      <c r="R152" s="158"/>
      <c r="S152" s="158"/>
    </row>
    <row r="153" spans="1:19" ht="24" hidden="1" x14ac:dyDescent="0.25">
      <c r="A153" s="178">
        <v>2359</v>
      </c>
      <c r="B153" s="223" t="s">
        <v>387</v>
      </c>
      <c r="C153" s="544">
        <f t="shared" si="35"/>
        <v>0</v>
      </c>
      <c r="D153" s="229"/>
      <c r="E153" s="337"/>
      <c r="F153" s="609">
        <f t="shared" si="44"/>
        <v>0</v>
      </c>
      <c r="G153" s="229"/>
      <c r="H153" s="230"/>
      <c r="I153" s="338">
        <f t="shared" si="45"/>
        <v>0</v>
      </c>
      <c r="J153" s="229"/>
      <c r="K153" s="337"/>
      <c r="L153" s="609">
        <f t="shared" si="46"/>
        <v>0</v>
      </c>
      <c r="M153" s="229"/>
      <c r="N153" s="337"/>
      <c r="O153" s="631">
        <f t="shared" si="47"/>
        <v>0</v>
      </c>
      <c r="P153" s="609"/>
      <c r="R153" s="158"/>
      <c r="S153" s="158"/>
    </row>
    <row r="154" spans="1:19" ht="24.75" customHeight="1" x14ac:dyDescent="0.25">
      <c r="A154" s="339">
        <v>2360</v>
      </c>
      <c r="B154" s="223" t="s">
        <v>388</v>
      </c>
      <c r="C154" s="544">
        <f t="shared" si="35"/>
        <v>683</v>
      </c>
      <c r="D154" s="340">
        <f t="shared" ref="D154:O154" si="48">SUM(D155:D161)</f>
        <v>0</v>
      </c>
      <c r="E154" s="341">
        <f t="shared" si="48"/>
        <v>0</v>
      </c>
      <c r="F154" s="231">
        <f t="shared" si="48"/>
        <v>0</v>
      </c>
      <c r="G154" s="340">
        <f t="shared" si="48"/>
        <v>0</v>
      </c>
      <c r="H154" s="342">
        <f t="shared" si="48"/>
        <v>0</v>
      </c>
      <c r="I154" s="343">
        <f t="shared" si="48"/>
        <v>0</v>
      </c>
      <c r="J154" s="340">
        <f t="shared" si="48"/>
        <v>683</v>
      </c>
      <c r="K154" s="390">
        <f t="shared" si="48"/>
        <v>0</v>
      </c>
      <c r="L154" s="359">
        <f t="shared" si="48"/>
        <v>683</v>
      </c>
      <c r="M154" s="340">
        <f t="shared" si="48"/>
        <v>0</v>
      </c>
      <c r="N154" s="341">
        <f t="shared" si="48"/>
        <v>0</v>
      </c>
      <c r="O154" s="544">
        <f t="shared" si="48"/>
        <v>0</v>
      </c>
      <c r="P154" s="231"/>
      <c r="R154" s="158"/>
      <c r="S154" s="158"/>
    </row>
    <row r="155" spans="1:19" x14ac:dyDescent="0.25">
      <c r="A155" s="177">
        <v>2361</v>
      </c>
      <c r="B155" s="223" t="s">
        <v>389</v>
      </c>
      <c r="C155" s="544">
        <f t="shared" si="35"/>
        <v>683</v>
      </c>
      <c r="D155" s="229"/>
      <c r="E155" s="337"/>
      <c r="F155" s="609">
        <f t="shared" ref="F155:F162" si="49">D155+E155</f>
        <v>0</v>
      </c>
      <c r="G155" s="229"/>
      <c r="H155" s="230"/>
      <c r="I155" s="338">
        <f t="shared" ref="I155:I162" si="50">G155+H155</f>
        <v>0</v>
      </c>
      <c r="J155" s="229">
        <f>529+154</f>
        <v>683</v>
      </c>
      <c r="K155" s="507"/>
      <c r="L155" s="699">
        <f t="shared" ref="L155:L162" si="51">J155+K155</f>
        <v>683</v>
      </c>
      <c r="M155" s="229"/>
      <c r="N155" s="337"/>
      <c r="O155" s="631">
        <f t="shared" ref="O155:O162" si="52">N155+M155</f>
        <v>0</v>
      </c>
      <c r="P155" s="637"/>
      <c r="R155" s="158"/>
      <c r="S155" s="158"/>
    </row>
    <row r="156" spans="1:19" ht="24" hidden="1" x14ac:dyDescent="0.25">
      <c r="A156" s="177">
        <v>2362</v>
      </c>
      <c r="B156" s="223" t="s">
        <v>390</v>
      </c>
      <c r="C156" s="544">
        <f t="shared" si="35"/>
        <v>0</v>
      </c>
      <c r="D156" s="229"/>
      <c r="E156" s="337"/>
      <c r="F156" s="609">
        <f t="shared" si="49"/>
        <v>0</v>
      </c>
      <c r="G156" s="229"/>
      <c r="H156" s="230"/>
      <c r="I156" s="338">
        <f t="shared" si="50"/>
        <v>0</v>
      </c>
      <c r="J156" s="229"/>
      <c r="K156" s="337"/>
      <c r="L156" s="609">
        <f t="shared" si="51"/>
        <v>0</v>
      </c>
      <c r="M156" s="229"/>
      <c r="N156" s="337"/>
      <c r="O156" s="631">
        <f t="shared" si="52"/>
        <v>0</v>
      </c>
      <c r="P156" s="609"/>
      <c r="R156" s="158"/>
      <c r="S156" s="158"/>
    </row>
    <row r="157" spans="1:19" hidden="1" x14ac:dyDescent="0.25">
      <c r="A157" s="177">
        <v>2363</v>
      </c>
      <c r="B157" s="223" t="s">
        <v>391</v>
      </c>
      <c r="C157" s="544">
        <f t="shared" si="35"/>
        <v>0</v>
      </c>
      <c r="D157" s="229"/>
      <c r="E157" s="337"/>
      <c r="F157" s="609">
        <f t="shared" si="49"/>
        <v>0</v>
      </c>
      <c r="G157" s="229"/>
      <c r="H157" s="230"/>
      <c r="I157" s="338">
        <f t="shared" si="50"/>
        <v>0</v>
      </c>
      <c r="J157" s="229"/>
      <c r="K157" s="337"/>
      <c r="L157" s="609">
        <f t="shared" si="51"/>
        <v>0</v>
      </c>
      <c r="M157" s="229"/>
      <c r="N157" s="337"/>
      <c r="O157" s="631">
        <f t="shared" si="52"/>
        <v>0</v>
      </c>
      <c r="P157" s="609"/>
      <c r="R157" s="158"/>
      <c r="S157" s="158"/>
    </row>
    <row r="158" spans="1:19" hidden="1" x14ac:dyDescent="0.25">
      <c r="A158" s="177">
        <v>2364</v>
      </c>
      <c r="B158" s="223" t="s">
        <v>392</v>
      </c>
      <c r="C158" s="544">
        <f t="shared" si="35"/>
        <v>0</v>
      </c>
      <c r="D158" s="229"/>
      <c r="E158" s="337"/>
      <c r="F158" s="609">
        <f t="shared" si="49"/>
        <v>0</v>
      </c>
      <c r="G158" s="229"/>
      <c r="H158" s="230"/>
      <c r="I158" s="338">
        <f t="shared" si="50"/>
        <v>0</v>
      </c>
      <c r="J158" s="229"/>
      <c r="K158" s="337"/>
      <c r="L158" s="609">
        <f t="shared" si="51"/>
        <v>0</v>
      </c>
      <c r="M158" s="229"/>
      <c r="N158" s="337"/>
      <c r="O158" s="631">
        <f t="shared" si="52"/>
        <v>0</v>
      </c>
      <c r="P158" s="609"/>
      <c r="R158" s="158"/>
      <c r="S158" s="158"/>
    </row>
    <row r="159" spans="1:19" ht="12.75" hidden="1" customHeight="1" x14ac:dyDescent="0.25">
      <c r="A159" s="177">
        <v>2365</v>
      </c>
      <c r="B159" s="223" t="s">
        <v>393</v>
      </c>
      <c r="C159" s="544">
        <f t="shared" si="35"/>
        <v>0</v>
      </c>
      <c r="D159" s="229"/>
      <c r="E159" s="337"/>
      <c r="F159" s="609">
        <f t="shared" si="49"/>
        <v>0</v>
      </c>
      <c r="G159" s="229"/>
      <c r="H159" s="230"/>
      <c r="I159" s="338">
        <f t="shared" si="50"/>
        <v>0</v>
      </c>
      <c r="J159" s="229"/>
      <c r="K159" s="337"/>
      <c r="L159" s="609">
        <f t="shared" si="51"/>
        <v>0</v>
      </c>
      <c r="M159" s="229"/>
      <c r="N159" s="337"/>
      <c r="O159" s="631">
        <f t="shared" si="52"/>
        <v>0</v>
      </c>
      <c r="P159" s="609"/>
      <c r="R159" s="158"/>
      <c r="S159" s="158"/>
    </row>
    <row r="160" spans="1:19" ht="36" hidden="1" x14ac:dyDescent="0.25">
      <c r="A160" s="177">
        <v>2366</v>
      </c>
      <c r="B160" s="223" t="s">
        <v>394</v>
      </c>
      <c r="C160" s="544">
        <f t="shared" si="35"/>
        <v>0</v>
      </c>
      <c r="D160" s="229"/>
      <c r="E160" s="337"/>
      <c r="F160" s="609">
        <f t="shared" si="49"/>
        <v>0</v>
      </c>
      <c r="G160" s="229"/>
      <c r="H160" s="230"/>
      <c r="I160" s="338">
        <f t="shared" si="50"/>
        <v>0</v>
      </c>
      <c r="J160" s="229"/>
      <c r="K160" s="337"/>
      <c r="L160" s="609">
        <f t="shared" si="51"/>
        <v>0</v>
      </c>
      <c r="M160" s="229"/>
      <c r="N160" s="337"/>
      <c r="O160" s="631">
        <f t="shared" si="52"/>
        <v>0</v>
      </c>
      <c r="P160" s="609"/>
      <c r="R160" s="158"/>
      <c r="S160" s="158"/>
    </row>
    <row r="161" spans="1:19" ht="48" hidden="1" x14ac:dyDescent="0.25">
      <c r="A161" s="177">
        <v>2369</v>
      </c>
      <c r="B161" s="223" t="s">
        <v>395</v>
      </c>
      <c r="C161" s="544">
        <f t="shared" si="35"/>
        <v>0</v>
      </c>
      <c r="D161" s="229"/>
      <c r="E161" s="337"/>
      <c r="F161" s="609">
        <f t="shared" si="49"/>
        <v>0</v>
      </c>
      <c r="G161" s="229"/>
      <c r="H161" s="230"/>
      <c r="I161" s="338">
        <f t="shared" si="50"/>
        <v>0</v>
      </c>
      <c r="J161" s="229"/>
      <c r="K161" s="337"/>
      <c r="L161" s="609">
        <f t="shared" si="51"/>
        <v>0</v>
      </c>
      <c r="M161" s="229"/>
      <c r="N161" s="337"/>
      <c r="O161" s="631">
        <f t="shared" si="52"/>
        <v>0</v>
      </c>
      <c r="P161" s="609"/>
      <c r="R161" s="158"/>
      <c r="S161" s="158"/>
    </row>
    <row r="162" spans="1:19" hidden="1" x14ac:dyDescent="0.25">
      <c r="A162" s="329">
        <v>2370</v>
      </c>
      <c r="B162" s="265" t="s">
        <v>396</v>
      </c>
      <c r="C162" s="542">
        <f t="shared" si="35"/>
        <v>0</v>
      </c>
      <c r="D162" s="344"/>
      <c r="E162" s="345"/>
      <c r="F162" s="632">
        <f t="shared" si="49"/>
        <v>0</v>
      </c>
      <c r="G162" s="344"/>
      <c r="H162" s="346"/>
      <c r="I162" s="347">
        <f t="shared" si="50"/>
        <v>0</v>
      </c>
      <c r="J162" s="344"/>
      <c r="K162" s="345"/>
      <c r="L162" s="632">
        <f t="shared" si="51"/>
        <v>0</v>
      </c>
      <c r="M162" s="344"/>
      <c r="N162" s="345"/>
      <c r="O162" s="633">
        <f t="shared" si="52"/>
        <v>0</v>
      </c>
      <c r="P162" s="632"/>
      <c r="R162" s="158"/>
      <c r="S162" s="158"/>
    </row>
    <row r="163" spans="1:19" hidden="1" x14ac:dyDescent="0.25">
      <c r="A163" s="329">
        <v>2380</v>
      </c>
      <c r="B163" s="265" t="s">
        <v>397</v>
      </c>
      <c r="C163" s="542">
        <f t="shared" si="35"/>
        <v>0</v>
      </c>
      <c r="D163" s="330">
        <f t="shared" ref="D163:O163" si="53">SUM(D164:D165)</f>
        <v>0</v>
      </c>
      <c r="E163" s="331">
        <f t="shared" si="53"/>
        <v>0</v>
      </c>
      <c r="F163" s="332">
        <f t="shared" si="53"/>
        <v>0</v>
      </c>
      <c r="G163" s="330">
        <f t="shared" si="53"/>
        <v>0</v>
      </c>
      <c r="H163" s="333">
        <f t="shared" si="53"/>
        <v>0</v>
      </c>
      <c r="I163" s="334">
        <f t="shared" si="53"/>
        <v>0</v>
      </c>
      <c r="J163" s="330">
        <f t="shared" si="53"/>
        <v>0</v>
      </c>
      <c r="K163" s="331">
        <f t="shared" si="53"/>
        <v>0</v>
      </c>
      <c r="L163" s="332">
        <f t="shared" si="53"/>
        <v>0</v>
      </c>
      <c r="M163" s="330">
        <f t="shared" si="53"/>
        <v>0</v>
      </c>
      <c r="N163" s="331">
        <f t="shared" si="53"/>
        <v>0</v>
      </c>
      <c r="O163" s="542">
        <f t="shared" si="53"/>
        <v>0</v>
      </c>
      <c r="P163" s="332"/>
      <c r="R163" s="158"/>
      <c r="S163" s="158"/>
    </row>
    <row r="164" spans="1:19" hidden="1" x14ac:dyDescent="0.25">
      <c r="A164" s="168">
        <v>2381</v>
      </c>
      <c r="B164" s="213" t="s">
        <v>398</v>
      </c>
      <c r="C164" s="543">
        <f t="shared" si="35"/>
        <v>0</v>
      </c>
      <c r="D164" s="219"/>
      <c r="E164" s="335"/>
      <c r="F164" s="608">
        <f>D164+E164</f>
        <v>0</v>
      </c>
      <c r="G164" s="219"/>
      <c r="H164" s="220"/>
      <c r="I164" s="336">
        <f>G164+H164</f>
        <v>0</v>
      </c>
      <c r="J164" s="219"/>
      <c r="K164" s="335"/>
      <c r="L164" s="608">
        <f>J164+K164</f>
        <v>0</v>
      </c>
      <c r="M164" s="219"/>
      <c r="N164" s="335"/>
      <c r="O164" s="630">
        <f>N164+M164</f>
        <v>0</v>
      </c>
      <c r="P164" s="608"/>
      <c r="R164" s="158"/>
      <c r="S164" s="158"/>
    </row>
    <row r="165" spans="1:19" ht="24" hidden="1" x14ac:dyDescent="0.25">
      <c r="A165" s="177">
        <v>2389</v>
      </c>
      <c r="B165" s="223" t="s">
        <v>399</v>
      </c>
      <c r="C165" s="544">
        <f t="shared" si="35"/>
        <v>0</v>
      </c>
      <c r="D165" s="229"/>
      <c r="E165" s="337"/>
      <c r="F165" s="609">
        <f>D165+E165</f>
        <v>0</v>
      </c>
      <c r="G165" s="229"/>
      <c r="H165" s="230"/>
      <c r="I165" s="338">
        <f>G165+H165</f>
        <v>0</v>
      </c>
      <c r="J165" s="229"/>
      <c r="K165" s="337"/>
      <c r="L165" s="609">
        <f>J165+K165</f>
        <v>0</v>
      </c>
      <c r="M165" s="229"/>
      <c r="N165" s="337"/>
      <c r="O165" s="631">
        <f>N165+M165</f>
        <v>0</v>
      </c>
      <c r="P165" s="609"/>
      <c r="R165" s="158"/>
      <c r="S165" s="158"/>
    </row>
    <row r="166" spans="1:19" hidden="1" x14ac:dyDescent="0.25">
      <c r="A166" s="329">
        <v>2390</v>
      </c>
      <c r="B166" s="265" t="s">
        <v>400</v>
      </c>
      <c r="C166" s="542">
        <f t="shared" si="35"/>
        <v>0</v>
      </c>
      <c r="D166" s="344">
        <v>0</v>
      </c>
      <c r="E166" s="345"/>
      <c r="F166" s="632">
        <f>D166+E166</f>
        <v>0</v>
      </c>
      <c r="G166" s="344"/>
      <c r="H166" s="346"/>
      <c r="I166" s="347">
        <f>G166+H166</f>
        <v>0</v>
      </c>
      <c r="J166" s="344"/>
      <c r="K166" s="345"/>
      <c r="L166" s="632">
        <f>J166+K166</f>
        <v>0</v>
      </c>
      <c r="M166" s="344"/>
      <c r="N166" s="345"/>
      <c r="O166" s="633">
        <f>N166+M166</f>
        <v>0</v>
      </c>
      <c r="P166" s="632"/>
      <c r="R166" s="158"/>
      <c r="S166" s="158"/>
    </row>
    <row r="167" spans="1:19" hidden="1" x14ac:dyDescent="0.25">
      <c r="A167" s="198">
        <v>2400</v>
      </c>
      <c r="B167" s="323" t="s">
        <v>401</v>
      </c>
      <c r="C167" s="541">
        <f t="shared" si="35"/>
        <v>0</v>
      </c>
      <c r="D167" s="361"/>
      <c r="E167" s="362"/>
      <c r="F167" s="641">
        <f>D167+E167</f>
        <v>0</v>
      </c>
      <c r="G167" s="361"/>
      <c r="H167" s="363"/>
      <c r="I167" s="364">
        <f>G167+H167</f>
        <v>0</v>
      </c>
      <c r="J167" s="361"/>
      <c r="K167" s="362"/>
      <c r="L167" s="641">
        <f>J167+K167</f>
        <v>0</v>
      </c>
      <c r="M167" s="361"/>
      <c r="N167" s="362"/>
      <c r="O167" s="642">
        <f>N167+M167</f>
        <v>0</v>
      </c>
      <c r="P167" s="641"/>
      <c r="R167" s="158"/>
      <c r="S167" s="158"/>
    </row>
    <row r="168" spans="1:19" ht="24" x14ac:dyDescent="0.25">
      <c r="A168" s="198">
        <v>2500</v>
      </c>
      <c r="B168" s="323" t="s">
        <v>402</v>
      </c>
      <c r="C168" s="541">
        <f t="shared" si="35"/>
        <v>17744</v>
      </c>
      <c r="D168" s="209">
        <f t="shared" ref="D168:O168" si="54">SUM(D169,D174)</f>
        <v>0</v>
      </c>
      <c r="E168" s="324">
        <f t="shared" si="54"/>
        <v>0</v>
      </c>
      <c r="F168" s="211">
        <f t="shared" si="54"/>
        <v>0</v>
      </c>
      <c r="G168" s="209">
        <f t="shared" si="54"/>
        <v>0</v>
      </c>
      <c r="H168" s="210">
        <f t="shared" si="54"/>
        <v>0</v>
      </c>
      <c r="I168" s="348">
        <f t="shared" si="54"/>
        <v>0</v>
      </c>
      <c r="J168" s="209">
        <f t="shared" si="54"/>
        <v>17744</v>
      </c>
      <c r="K168" s="505">
        <f t="shared" si="54"/>
        <v>0</v>
      </c>
      <c r="L168" s="459">
        <f t="shared" si="54"/>
        <v>17744</v>
      </c>
      <c r="M168" s="380">
        <f t="shared" si="54"/>
        <v>0</v>
      </c>
      <c r="N168" s="324">
        <f t="shared" si="54"/>
        <v>0</v>
      </c>
      <c r="O168" s="541">
        <f t="shared" si="54"/>
        <v>0</v>
      </c>
      <c r="P168" s="211"/>
      <c r="R168" s="158"/>
      <c r="S168" s="158"/>
    </row>
    <row r="169" spans="1:19" ht="16.5" customHeight="1" x14ac:dyDescent="0.25">
      <c r="A169" s="349">
        <v>2510</v>
      </c>
      <c r="B169" s="213" t="s">
        <v>403</v>
      </c>
      <c r="C169" s="543">
        <f t="shared" si="35"/>
        <v>17744</v>
      </c>
      <c r="D169" s="350">
        <f t="shared" ref="D169:O169" si="55">SUM(D170:D173)</f>
        <v>0</v>
      </c>
      <c r="E169" s="351">
        <f t="shared" si="55"/>
        <v>0</v>
      </c>
      <c r="F169" s="221">
        <f t="shared" si="55"/>
        <v>0</v>
      </c>
      <c r="G169" s="350">
        <f t="shared" si="55"/>
        <v>0</v>
      </c>
      <c r="H169" s="352">
        <f t="shared" si="55"/>
        <v>0</v>
      </c>
      <c r="I169" s="353">
        <f t="shared" si="55"/>
        <v>0</v>
      </c>
      <c r="J169" s="350">
        <f t="shared" si="55"/>
        <v>17744</v>
      </c>
      <c r="K169" s="389">
        <f t="shared" si="55"/>
        <v>0</v>
      </c>
      <c r="L169" s="466">
        <f t="shared" si="55"/>
        <v>17744</v>
      </c>
      <c r="M169" s="360">
        <f t="shared" si="55"/>
        <v>0</v>
      </c>
      <c r="N169" s="351">
        <f t="shared" si="55"/>
        <v>0</v>
      </c>
      <c r="O169" s="543">
        <f t="shared" si="55"/>
        <v>0</v>
      </c>
      <c r="P169" s="221"/>
      <c r="R169" s="158"/>
      <c r="S169" s="158"/>
    </row>
    <row r="170" spans="1:19" ht="24" x14ac:dyDescent="0.25">
      <c r="A170" s="178">
        <v>2512</v>
      </c>
      <c r="B170" s="223" t="s">
        <v>404</v>
      </c>
      <c r="C170" s="544">
        <f t="shared" si="35"/>
        <v>17588</v>
      </c>
      <c r="D170" s="229"/>
      <c r="E170" s="337"/>
      <c r="F170" s="609">
        <f t="shared" ref="F170:F175" si="56">D170+E170</f>
        <v>0</v>
      </c>
      <c r="G170" s="229"/>
      <c r="H170" s="230"/>
      <c r="I170" s="338">
        <f t="shared" ref="I170:I175" si="57">G170+H170</f>
        <v>0</v>
      </c>
      <c r="J170" s="229">
        <f>15088+2500</f>
        <v>17588</v>
      </c>
      <c r="K170" s="507"/>
      <c r="L170" s="699">
        <f t="shared" ref="L170:L175" si="58">J170+K170</f>
        <v>17588</v>
      </c>
      <c r="M170" s="229"/>
      <c r="N170" s="337"/>
      <c r="O170" s="631">
        <f t="shared" ref="O170:O175" si="59">N170+M170</f>
        <v>0</v>
      </c>
      <c r="P170" s="609"/>
      <c r="R170" s="158"/>
      <c r="S170" s="158"/>
    </row>
    <row r="171" spans="1:19" ht="36" hidden="1" x14ac:dyDescent="0.25">
      <c r="A171" s="178">
        <v>2513</v>
      </c>
      <c r="B171" s="223" t="s">
        <v>405</v>
      </c>
      <c r="C171" s="544">
        <f t="shared" si="35"/>
        <v>0</v>
      </c>
      <c r="D171" s="229"/>
      <c r="E171" s="337"/>
      <c r="F171" s="609">
        <f t="shared" si="56"/>
        <v>0</v>
      </c>
      <c r="G171" s="229"/>
      <c r="H171" s="230"/>
      <c r="I171" s="338">
        <f t="shared" si="57"/>
        <v>0</v>
      </c>
      <c r="J171" s="229"/>
      <c r="K171" s="337"/>
      <c r="L171" s="609">
        <f t="shared" si="58"/>
        <v>0</v>
      </c>
      <c r="M171" s="229"/>
      <c r="N171" s="337"/>
      <c r="O171" s="631">
        <f t="shared" si="59"/>
        <v>0</v>
      </c>
      <c r="P171" s="609"/>
      <c r="R171" s="158"/>
      <c r="S171" s="158"/>
    </row>
    <row r="172" spans="1:19" ht="24" hidden="1" x14ac:dyDescent="0.25">
      <c r="A172" s="178">
        <v>2515</v>
      </c>
      <c r="B172" s="223" t="s">
        <v>406</v>
      </c>
      <c r="C172" s="544">
        <f t="shared" si="35"/>
        <v>0</v>
      </c>
      <c r="D172" s="229"/>
      <c r="E172" s="337"/>
      <c r="F172" s="609">
        <f t="shared" si="56"/>
        <v>0</v>
      </c>
      <c r="G172" s="229"/>
      <c r="H172" s="230"/>
      <c r="I172" s="338">
        <f t="shared" si="57"/>
        <v>0</v>
      </c>
      <c r="J172" s="229"/>
      <c r="K172" s="337"/>
      <c r="L172" s="609">
        <f t="shared" si="58"/>
        <v>0</v>
      </c>
      <c r="M172" s="229"/>
      <c r="N172" s="337"/>
      <c r="O172" s="631">
        <f t="shared" si="59"/>
        <v>0</v>
      </c>
      <c r="P172" s="609"/>
      <c r="R172" s="158"/>
      <c r="S172" s="158"/>
    </row>
    <row r="173" spans="1:19" ht="24" x14ac:dyDescent="0.25">
      <c r="A173" s="178">
        <v>2519</v>
      </c>
      <c r="B173" s="223" t="s">
        <v>407</v>
      </c>
      <c r="C173" s="544">
        <f t="shared" si="35"/>
        <v>156</v>
      </c>
      <c r="D173" s="229"/>
      <c r="E173" s="337"/>
      <c r="F173" s="609">
        <f t="shared" si="56"/>
        <v>0</v>
      </c>
      <c r="G173" s="229"/>
      <c r="H173" s="230"/>
      <c r="I173" s="338">
        <f t="shared" si="57"/>
        <v>0</v>
      </c>
      <c r="J173" s="229">
        <v>156</v>
      </c>
      <c r="K173" s="507"/>
      <c r="L173" s="699">
        <f t="shared" si="58"/>
        <v>156</v>
      </c>
      <c r="M173" s="229"/>
      <c r="N173" s="337"/>
      <c r="O173" s="631">
        <f t="shared" si="59"/>
        <v>0</v>
      </c>
      <c r="P173" s="607"/>
      <c r="R173" s="158"/>
      <c r="S173" s="158"/>
    </row>
    <row r="174" spans="1:19" ht="24" hidden="1" x14ac:dyDescent="0.25">
      <c r="A174" s="339">
        <v>2520</v>
      </c>
      <c r="B174" s="223" t="s">
        <v>408</v>
      </c>
      <c r="C174" s="544">
        <f t="shared" si="35"/>
        <v>0</v>
      </c>
      <c r="D174" s="229"/>
      <c r="E174" s="337"/>
      <c r="F174" s="609">
        <f t="shared" si="56"/>
        <v>0</v>
      </c>
      <c r="G174" s="229"/>
      <c r="H174" s="230"/>
      <c r="I174" s="338">
        <f t="shared" si="57"/>
        <v>0</v>
      </c>
      <c r="J174" s="229"/>
      <c r="K174" s="337"/>
      <c r="L174" s="609">
        <f t="shared" si="58"/>
        <v>0</v>
      </c>
      <c r="M174" s="229"/>
      <c r="N174" s="337"/>
      <c r="O174" s="631">
        <f t="shared" si="59"/>
        <v>0</v>
      </c>
      <c r="P174" s="609"/>
      <c r="R174" s="158"/>
      <c r="S174" s="158"/>
    </row>
    <row r="175" spans="1:19" s="367" customFormat="1" ht="48" hidden="1" x14ac:dyDescent="0.25">
      <c r="A175" s="140">
        <v>2800</v>
      </c>
      <c r="B175" s="213" t="s">
        <v>409</v>
      </c>
      <c r="C175" s="543">
        <f t="shared" si="35"/>
        <v>0</v>
      </c>
      <c r="D175" s="171"/>
      <c r="E175" s="172"/>
      <c r="F175" s="598">
        <f t="shared" si="56"/>
        <v>0</v>
      </c>
      <c r="G175" s="171"/>
      <c r="H175" s="174"/>
      <c r="I175" s="175">
        <f t="shared" si="57"/>
        <v>0</v>
      </c>
      <c r="J175" s="171"/>
      <c r="K175" s="172"/>
      <c r="L175" s="598">
        <f t="shared" si="58"/>
        <v>0</v>
      </c>
      <c r="M175" s="171"/>
      <c r="N175" s="172"/>
      <c r="O175" s="599">
        <f t="shared" si="59"/>
        <v>0</v>
      </c>
      <c r="P175" s="598"/>
      <c r="R175" s="158"/>
      <c r="S175" s="158"/>
    </row>
    <row r="176" spans="1:19" hidden="1" x14ac:dyDescent="0.25">
      <c r="A176" s="315">
        <v>3000</v>
      </c>
      <c r="B176" s="315" t="s">
        <v>410</v>
      </c>
      <c r="C176" s="625">
        <f t="shared" si="35"/>
        <v>0</v>
      </c>
      <c r="D176" s="626">
        <f t="shared" ref="D176:O176" si="60">SUM(D177,D187)</f>
        <v>0</v>
      </c>
      <c r="E176" s="627">
        <f t="shared" si="60"/>
        <v>0</v>
      </c>
      <c r="F176" s="628">
        <f t="shared" si="60"/>
        <v>0</v>
      </c>
      <c r="G176" s="626">
        <f t="shared" si="60"/>
        <v>0</v>
      </c>
      <c r="H176" s="577">
        <f t="shared" si="60"/>
        <v>0</v>
      </c>
      <c r="I176" s="629">
        <f t="shared" si="60"/>
        <v>0</v>
      </c>
      <c r="J176" s="626">
        <f t="shared" si="60"/>
        <v>0</v>
      </c>
      <c r="K176" s="627">
        <f t="shared" si="60"/>
        <v>0</v>
      </c>
      <c r="L176" s="628">
        <f t="shared" si="60"/>
        <v>0</v>
      </c>
      <c r="M176" s="317">
        <f t="shared" si="60"/>
        <v>0</v>
      </c>
      <c r="N176" s="318">
        <f t="shared" si="60"/>
        <v>0</v>
      </c>
      <c r="O176" s="540">
        <f t="shared" si="60"/>
        <v>0</v>
      </c>
      <c r="P176" s="319"/>
      <c r="R176" s="158"/>
      <c r="S176" s="158"/>
    </row>
    <row r="177" spans="1:19" ht="24" hidden="1" x14ac:dyDescent="0.25">
      <c r="A177" s="198">
        <v>3200</v>
      </c>
      <c r="B177" s="368" t="s">
        <v>411</v>
      </c>
      <c r="C177" s="541">
        <f t="shared" si="35"/>
        <v>0</v>
      </c>
      <c r="D177" s="209">
        <f t="shared" ref="D177:O177" si="61">SUM(D178,D182)</f>
        <v>0</v>
      </c>
      <c r="E177" s="324">
        <f t="shared" si="61"/>
        <v>0</v>
      </c>
      <c r="F177" s="211">
        <f t="shared" si="61"/>
        <v>0</v>
      </c>
      <c r="G177" s="209">
        <f t="shared" si="61"/>
        <v>0</v>
      </c>
      <c r="H177" s="210">
        <f t="shared" si="61"/>
        <v>0</v>
      </c>
      <c r="I177" s="348">
        <f t="shared" si="61"/>
        <v>0</v>
      </c>
      <c r="J177" s="209">
        <f t="shared" si="61"/>
        <v>0</v>
      </c>
      <c r="K177" s="324">
        <f t="shared" si="61"/>
        <v>0</v>
      </c>
      <c r="L177" s="211">
        <f t="shared" si="61"/>
        <v>0</v>
      </c>
      <c r="M177" s="380">
        <f t="shared" si="61"/>
        <v>0</v>
      </c>
      <c r="N177" s="324">
        <f t="shared" si="61"/>
        <v>0</v>
      </c>
      <c r="O177" s="541">
        <f t="shared" si="61"/>
        <v>0</v>
      </c>
      <c r="P177" s="211"/>
      <c r="R177" s="158"/>
      <c r="S177" s="158"/>
    </row>
    <row r="178" spans="1:19" ht="36" hidden="1" x14ac:dyDescent="0.25">
      <c r="A178" s="349">
        <v>3260</v>
      </c>
      <c r="B178" s="213" t="s">
        <v>412</v>
      </c>
      <c r="C178" s="543">
        <f t="shared" si="35"/>
        <v>0</v>
      </c>
      <c r="D178" s="350">
        <f t="shared" ref="D178:O178" si="62">SUM(D179:D181)</f>
        <v>0</v>
      </c>
      <c r="E178" s="351">
        <f t="shared" si="62"/>
        <v>0</v>
      </c>
      <c r="F178" s="221">
        <f t="shared" si="62"/>
        <v>0</v>
      </c>
      <c r="G178" s="350">
        <f t="shared" si="62"/>
        <v>0</v>
      </c>
      <c r="H178" s="352">
        <f t="shared" si="62"/>
        <v>0</v>
      </c>
      <c r="I178" s="353">
        <f t="shared" si="62"/>
        <v>0</v>
      </c>
      <c r="J178" s="350">
        <f t="shared" si="62"/>
        <v>0</v>
      </c>
      <c r="K178" s="351">
        <f t="shared" si="62"/>
        <v>0</v>
      </c>
      <c r="L178" s="221">
        <f t="shared" si="62"/>
        <v>0</v>
      </c>
      <c r="M178" s="350">
        <f t="shared" si="62"/>
        <v>0</v>
      </c>
      <c r="N178" s="351">
        <f t="shared" si="62"/>
        <v>0</v>
      </c>
      <c r="O178" s="543">
        <f t="shared" si="62"/>
        <v>0</v>
      </c>
      <c r="P178" s="221"/>
      <c r="R178" s="158"/>
      <c r="S178" s="158"/>
    </row>
    <row r="179" spans="1:19" ht="24" hidden="1" x14ac:dyDescent="0.25">
      <c r="A179" s="178">
        <v>3261</v>
      </c>
      <c r="B179" s="223" t="s">
        <v>413</v>
      </c>
      <c r="C179" s="544">
        <f t="shared" si="35"/>
        <v>0</v>
      </c>
      <c r="D179" s="229"/>
      <c r="E179" s="337"/>
      <c r="F179" s="609">
        <f>D179+E179</f>
        <v>0</v>
      </c>
      <c r="G179" s="229"/>
      <c r="H179" s="230"/>
      <c r="I179" s="338">
        <f>G179+H179</f>
        <v>0</v>
      </c>
      <c r="J179" s="229"/>
      <c r="K179" s="337"/>
      <c r="L179" s="609">
        <f>J179+K179</f>
        <v>0</v>
      </c>
      <c r="M179" s="229"/>
      <c r="N179" s="337"/>
      <c r="O179" s="631">
        <f>N179+M179</f>
        <v>0</v>
      </c>
      <c r="P179" s="609"/>
      <c r="R179" s="158"/>
      <c r="S179" s="158"/>
    </row>
    <row r="180" spans="1:19" ht="36" hidden="1" x14ac:dyDescent="0.25">
      <c r="A180" s="178">
        <v>3262</v>
      </c>
      <c r="B180" s="223" t="s">
        <v>414</v>
      </c>
      <c r="C180" s="544">
        <f t="shared" si="35"/>
        <v>0</v>
      </c>
      <c r="D180" s="229"/>
      <c r="E180" s="337"/>
      <c r="F180" s="609">
        <f>D180+E180</f>
        <v>0</v>
      </c>
      <c r="G180" s="229"/>
      <c r="H180" s="230"/>
      <c r="I180" s="338">
        <f>G180+H180</f>
        <v>0</v>
      </c>
      <c r="J180" s="229"/>
      <c r="K180" s="337"/>
      <c r="L180" s="609">
        <f>J180+K180</f>
        <v>0</v>
      </c>
      <c r="M180" s="229"/>
      <c r="N180" s="337"/>
      <c r="O180" s="631">
        <f>N180+M180</f>
        <v>0</v>
      </c>
      <c r="P180" s="609"/>
      <c r="R180" s="158"/>
      <c r="S180" s="158"/>
    </row>
    <row r="181" spans="1:19" ht="24" hidden="1" x14ac:dyDescent="0.25">
      <c r="A181" s="178">
        <v>3263</v>
      </c>
      <c r="B181" s="223" t="s">
        <v>415</v>
      </c>
      <c r="C181" s="544">
        <f t="shared" ref="C181:C244" si="63">SUM(F181,I181,L181,O181)</f>
        <v>0</v>
      </c>
      <c r="D181" s="229"/>
      <c r="E181" s="337"/>
      <c r="F181" s="609">
        <f>D181+E181</f>
        <v>0</v>
      </c>
      <c r="G181" s="229"/>
      <c r="H181" s="230"/>
      <c r="I181" s="338">
        <f>G181+H181</f>
        <v>0</v>
      </c>
      <c r="J181" s="229"/>
      <c r="K181" s="337"/>
      <c r="L181" s="609">
        <f>J181+K181</f>
        <v>0</v>
      </c>
      <c r="M181" s="229"/>
      <c r="N181" s="337"/>
      <c r="O181" s="631">
        <f>N181+M181</f>
        <v>0</v>
      </c>
      <c r="P181" s="609"/>
      <c r="R181" s="158"/>
      <c r="S181" s="158"/>
    </row>
    <row r="182" spans="1:19" ht="84" hidden="1" x14ac:dyDescent="0.25">
      <c r="A182" s="349">
        <v>3290</v>
      </c>
      <c r="B182" s="213" t="s">
        <v>586</v>
      </c>
      <c r="C182" s="547">
        <f t="shared" si="63"/>
        <v>0</v>
      </c>
      <c r="D182" s="350">
        <f t="shared" ref="D182:O182" si="64">SUM(D183:D186)</f>
        <v>0</v>
      </c>
      <c r="E182" s="351">
        <f t="shared" si="64"/>
        <v>0</v>
      </c>
      <c r="F182" s="221">
        <f t="shared" si="64"/>
        <v>0</v>
      </c>
      <c r="G182" s="350">
        <f t="shared" si="64"/>
        <v>0</v>
      </c>
      <c r="H182" s="352">
        <f t="shared" si="64"/>
        <v>0</v>
      </c>
      <c r="I182" s="353">
        <f t="shared" si="64"/>
        <v>0</v>
      </c>
      <c r="J182" s="350">
        <f t="shared" si="64"/>
        <v>0</v>
      </c>
      <c r="K182" s="351">
        <f t="shared" si="64"/>
        <v>0</v>
      </c>
      <c r="L182" s="221">
        <f t="shared" si="64"/>
        <v>0</v>
      </c>
      <c r="M182" s="643">
        <f t="shared" si="64"/>
        <v>0</v>
      </c>
      <c r="N182" s="351">
        <f t="shared" si="64"/>
        <v>0</v>
      </c>
      <c r="O182" s="543">
        <f t="shared" si="64"/>
        <v>0</v>
      </c>
      <c r="P182" s="221"/>
      <c r="R182" s="158"/>
      <c r="S182" s="158"/>
    </row>
    <row r="183" spans="1:19" ht="72" hidden="1" x14ac:dyDescent="0.25">
      <c r="A183" s="178">
        <v>3291</v>
      </c>
      <c r="B183" s="223" t="s">
        <v>417</v>
      </c>
      <c r="C183" s="544">
        <f t="shared" si="63"/>
        <v>0</v>
      </c>
      <c r="D183" s="229"/>
      <c r="E183" s="337"/>
      <c r="F183" s="609">
        <f>D183+E183</f>
        <v>0</v>
      </c>
      <c r="G183" s="229"/>
      <c r="H183" s="230"/>
      <c r="I183" s="338">
        <f>G183+H183</f>
        <v>0</v>
      </c>
      <c r="J183" s="229"/>
      <c r="K183" s="337"/>
      <c r="L183" s="609">
        <f>J183+K183</f>
        <v>0</v>
      </c>
      <c r="M183" s="229"/>
      <c r="N183" s="337"/>
      <c r="O183" s="631">
        <f>N183+M183</f>
        <v>0</v>
      </c>
      <c r="P183" s="609"/>
      <c r="R183" s="158"/>
      <c r="S183" s="158"/>
    </row>
    <row r="184" spans="1:19" ht="72" hidden="1" x14ac:dyDescent="0.25">
      <c r="A184" s="178">
        <v>3292</v>
      </c>
      <c r="B184" s="223" t="s">
        <v>418</v>
      </c>
      <c r="C184" s="544">
        <f t="shared" si="63"/>
        <v>0</v>
      </c>
      <c r="D184" s="229"/>
      <c r="E184" s="337"/>
      <c r="F184" s="609">
        <f>D184+E184</f>
        <v>0</v>
      </c>
      <c r="G184" s="229"/>
      <c r="H184" s="230"/>
      <c r="I184" s="338">
        <f>G184+H184</f>
        <v>0</v>
      </c>
      <c r="J184" s="229"/>
      <c r="K184" s="337"/>
      <c r="L184" s="609">
        <f>J184+K184</f>
        <v>0</v>
      </c>
      <c r="M184" s="229"/>
      <c r="N184" s="337"/>
      <c r="O184" s="631">
        <f>N184+M184</f>
        <v>0</v>
      </c>
      <c r="P184" s="609"/>
      <c r="R184" s="158"/>
      <c r="S184" s="158"/>
    </row>
    <row r="185" spans="1:19" ht="72" hidden="1" x14ac:dyDescent="0.25">
      <c r="A185" s="178">
        <v>3293</v>
      </c>
      <c r="B185" s="223" t="s">
        <v>224</v>
      </c>
      <c r="C185" s="544">
        <f t="shared" si="63"/>
        <v>0</v>
      </c>
      <c r="D185" s="229"/>
      <c r="E185" s="337"/>
      <c r="F185" s="609">
        <f>D185+E185</f>
        <v>0</v>
      </c>
      <c r="G185" s="229"/>
      <c r="H185" s="230"/>
      <c r="I185" s="338">
        <f>G185+H185</f>
        <v>0</v>
      </c>
      <c r="J185" s="229"/>
      <c r="K185" s="337"/>
      <c r="L185" s="609">
        <f>J185+K185</f>
        <v>0</v>
      </c>
      <c r="M185" s="229"/>
      <c r="N185" s="337"/>
      <c r="O185" s="631">
        <f>N185+M185</f>
        <v>0</v>
      </c>
      <c r="P185" s="609"/>
      <c r="R185" s="158"/>
      <c r="S185" s="158"/>
    </row>
    <row r="186" spans="1:19" ht="60" hidden="1" x14ac:dyDescent="0.25">
      <c r="A186" s="373">
        <v>3294</v>
      </c>
      <c r="B186" s="223" t="s">
        <v>419</v>
      </c>
      <c r="C186" s="547">
        <f t="shared" si="63"/>
        <v>0</v>
      </c>
      <c r="D186" s="375"/>
      <c r="E186" s="376"/>
      <c r="F186" s="644">
        <f>D186+E186</f>
        <v>0</v>
      </c>
      <c r="G186" s="375"/>
      <c r="H186" s="377"/>
      <c r="I186" s="378">
        <f>G186+H186</f>
        <v>0</v>
      </c>
      <c r="J186" s="375"/>
      <c r="K186" s="376"/>
      <c r="L186" s="644">
        <f>J186+K186</f>
        <v>0</v>
      </c>
      <c r="M186" s="375"/>
      <c r="N186" s="376"/>
      <c r="O186" s="645">
        <f>N186+M186</f>
        <v>0</v>
      </c>
      <c r="P186" s="644"/>
      <c r="R186" s="158"/>
      <c r="S186" s="158"/>
    </row>
    <row r="187" spans="1:19" ht="48" hidden="1" x14ac:dyDescent="0.25">
      <c r="A187" s="249">
        <v>3300</v>
      </c>
      <c r="B187" s="368" t="s">
        <v>420</v>
      </c>
      <c r="C187" s="549">
        <f t="shared" si="63"/>
        <v>0</v>
      </c>
      <c r="D187" s="380">
        <f t="shared" ref="D187:O187" si="65">SUM(D188:D189)</f>
        <v>0</v>
      </c>
      <c r="E187" s="326">
        <f t="shared" si="65"/>
        <v>0</v>
      </c>
      <c r="F187" s="327">
        <f t="shared" si="65"/>
        <v>0</v>
      </c>
      <c r="G187" s="380">
        <f t="shared" si="65"/>
        <v>0</v>
      </c>
      <c r="H187" s="381">
        <f t="shared" si="65"/>
        <v>0</v>
      </c>
      <c r="I187" s="325">
        <f t="shared" si="65"/>
        <v>0</v>
      </c>
      <c r="J187" s="380">
        <f t="shared" si="65"/>
        <v>0</v>
      </c>
      <c r="K187" s="326">
        <f t="shared" si="65"/>
        <v>0</v>
      </c>
      <c r="L187" s="327">
        <f t="shared" si="65"/>
        <v>0</v>
      </c>
      <c r="M187" s="380">
        <f t="shared" si="65"/>
        <v>0</v>
      </c>
      <c r="N187" s="326">
        <f t="shared" si="65"/>
        <v>0</v>
      </c>
      <c r="O187" s="549">
        <f t="shared" si="65"/>
        <v>0</v>
      </c>
      <c r="P187" s="327"/>
      <c r="R187" s="158"/>
      <c r="S187" s="158"/>
    </row>
    <row r="188" spans="1:19" ht="48" hidden="1" x14ac:dyDescent="0.25">
      <c r="A188" s="264">
        <v>3310</v>
      </c>
      <c r="B188" s="265" t="s">
        <v>421</v>
      </c>
      <c r="C188" s="542">
        <f t="shared" si="63"/>
        <v>0</v>
      </c>
      <c r="D188" s="344"/>
      <c r="E188" s="345"/>
      <c r="F188" s="632">
        <f>D188+E188</f>
        <v>0</v>
      </c>
      <c r="G188" s="344"/>
      <c r="H188" s="346"/>
      <c r="I188" s="347">
        <f>G188+H188</f>
        <v>0</v>
      </c>
      <c r="J188" s="344"/>
      <c r="K188" s="345"/>
      <c r="L188" s="632">
        <f>J188+K188</f>
        <v>0</v>
      </c>
      <c r="M188" s="344"/>
      <c r="N188" s="345"/>
      <c r="O188" s="633">
        <f>N188+M188</f>
        <v>0</v>
      </c>
      <c r="P188" s="632"/>
      <c r="R188" s="158"/>
      <c r="S188" s="158"/>
    </row>
    <row r="189" spans="1:19" ht="60" hidden="1" x14ac:dyDescent="0.25">
      <c r="A189" s="169">
        <v>3320</v>
      </c>
      <c r="B189" s="213" t="s">
        <v>422</v>
      </c>
      <c r="C189" s="543">
        <f t="shared" si="63"/>
        <v>0</v>
      </c>
      <c r="D189" s="219"/>
      <c r="E189" s="335"/>
      <c r="F189" s="608">
        <f>D189+E189</f>
        <v>0</v>
      </c>
      <c r="G189" s="219"/>
      <c r="H189" s="220"/>
      <c r="I189" s="336">
        <f>G189+H189</f>
        <v>0</v>
      </c>
      <c r="J189" s="219"/>
      <c r="K189" s="335"/>
      <c r="L189" s="608">
        <f>J189+K189</f>
        <v>0</v>
      </c>
      <c r="M189" s="219"/>
      <c r="N189" s="335"/>
      <c r="O189" s="630">
        <f>N189+M189</f>
        <v>0</v>
      </c>
      <c r="P189" s="608"/>
      <c r="R189" s="158"/>
      <c r="S189" s="158"/>
    </row>
    <row r="190" spans="1:19" hidden="1" x14ac:dyDescent="0.25">
      <c r="A190" s="382">
        <v>4000</v>
      </c>
      <c r="B190" s="315" t="s">
        <v>423</v>
      </c>
      <c r="C190" s="625">
        <f t="shared" si="63"/>
        <v>0</v>
      </c>
      <c r="D190" s="626">
        <f t="shared" ref="D190:O190" si="66">SUM(D191,D194)</f>
        <v>0</v>
      </c>
      <c r="E190" s="627">
        <f t="shared" si="66"/>
        <v>0</v>
      </c>
      <c r="F190" s="628">
        <f t="shared" si="66"/>
        <v>0</v>
      </c>
      <c r="G190" s="626">
        <f t="shared" si="66"/>
        <v>0</v>
      </c>
      <c r="H190" s="577">
        <f t="shared" si="66"/>
        <v>0</v>
      </c>
      <c r="I190" s="629">
        <f t="shared" si="66"/>
        <v>0</v>
      </c>
      <c r="J190" s="626">
        <f t="shared" si="66"/>
        <v>0</v>
      </c>
      <c r="K190" s="627">
        <f t="shared" si="66"/>
        <v>0</v>
      </c>
      <c r="L190" s="628">
        <f t="shared" si="66"/>
        <v>0</v>
      </c>
      <c r="M190" s="317">
        <f t="shared" si="66"/>
        <v>0</v>
      </c>
      <c r="N190" s="318">
        <f t="shared" si="66"/>
        <v>0</v>
      </c>
      <c r="O190" s="540">
        <f t="shared" si="66"/>
        <v>0</v>
      </c>
      <c r="P190" s="319"/>
      <c r="R190" s="158"/>
      <c r="S190" s="158"/>
    </row>
    <row r="191" spans="1:19" ht="24" hidden="1" x14ac:dyDescent="0.25">
      <c r="A191" s="383">
        <v>4200</v>
      </c>
      <c r="B191" s="323" t="s">
        <v>424</v>
      </c>
      <c r="C191" s="541">
        <f t="shared" si="63"/>
        <v>0</v>
      </c>
      <c r="D191" s="209">
        <f t="shared" ref="D191:O191" si="67">SUM(D192,D193)</f>
        <v>0</v>
      </c>
      <c r="E191" s="324">
        <f t="shared" si="67"/>
        <v>0</v>
      </c>
      <c r="F191" s="211">
        <f t="shared" si="67"/>
        <v>0</v>
      </c>
      <c r="G191" s="209">
        <f t="shared" si="67"/>
        <v>0</v>
      </c>
      <c r="H191" s="210">
        <f t="shared" si="67"/>
        <v>0</v>
      </c>
      <c r="I191" s="348">
        <f t="shared" si="67"/>
        <v>0</v>
      </c>
      <c r="J191" s="209">
        <f t="shared" si="67"/>
        <v>0</v>
      </c>
      <c r="K191" s="324">
        <f t="shared" si="67"/>
        <v>0</v>
      </c>
      <c r="L191" s="211">
        <f t="shared" si="67"/>
        <v>0</v>
      </c>
      <c r="M191" s="209">
        <f t="shared" si="67"/>
        <v>0</v>
      </c>
      <c r="N191" s="324">
        <f t="shared" si="67"/>
        <v>0</v>
      </c>
      <c r="O191" s="541">
        <f t="shared" si="67"/>
        <v>0</v>
      </c>
      <c r="P191" s="211"/>
      <c r="R191" s="158"/>
      <c r="S191" s="158"/>
    </row>
    <row r="192" spans="1:19" ht="36" hidden="1" x14ac:dyDescent="0.25">
      <c r="A192" s="349">
        <v>4240</v>
      </c>
      <c r="B192" s="213" t="s">
        <v>425</v>
      </c>
      <c r="C192" s="543">
        <f t="shared" si="63"/>
        <v>0</v>
      </c>
      <c r="D192" s="219"/>
      <c r="E192" s="335"/>
      <c r="F192" s="608"/>
      <c r="G192" s="219"/>
      <c r="H192" s="220"/>
      <c r="I192" s="336">
        <f>G192+H192</f>
        <v>0</v>
      </c>
      <c r="J192" s="219"/>
      <c r="K192" s="335"/>
      <c r="L192" s="608">
        <f>J192+K192</f>
        <v>0</v>
      </c>
      <c r="M192" s="219"/>
      <c r="N192" s="335"/>
      <c r="O192" s="630">
        <f>N192+M192</f>
        <v>0</v>
      </c>
      <c r="P192" s="608"/>
      <c r="R192" s="158"/>
      <c r="S192" s="158"/>
    </row>
    <row r="193" spans="1:19" ht="24" hidden="1" x14ac:dyDescent="0.25">
      <c r="A193" s="339">
        <v>4250</v>
      </c>
      <c r="B193" s="223" t="s">
        <v>426</v>
      </c>
      <c r="C193" s="544">
        <f t="shared" si="63"/>
        <v>0</v>
      </c>
      <c r="D193" s="229"/>
      <c r="E193" s="337"/>
      <c r="F193" s="609"/>
      <c r="G193" s="229"/>
      <c r="H193" s="230"/>
      <c r="I193" s="338">
        <f>G193+H193</f>
        <v>0</v>
      </c>
      <c r="J193" s="229"/>
      <c r="K193" s="337"/>
      <c r="L193" s="609">
        <f>J193+K193</f>
        <v>0</v>
      </c>
      <c r="M193" s="229"/>
      <c r="N193" s="337"/>
      <c r="O193" s="631">
        <f>N193+M193</f>
        <v>0</v>
      </c>
      <c r="P193" s="609"/>
      <c r="R193" s="158"/>
      <c r="S193" s="158"/>
    </row>
    <row r="194" spans="1:19" hidden="1" x14ac:dyDescent="0.25">
      <c r="A194" s="198">
        <v>4300</v>
      </c>
      <c r="B194" s="323" t="s">
        <v>427</v>
      </c>
      <c r="C194" s="541">
        <f t="shared" si="63"/>
        <v>0</v>
      </c>
      <c r="D194" s="209">
        <f t="shared" ref="D194:O194" si="68">SUM(D195)</f>
        <v>0</v>
      </c>
      <c r="E194" s="324">
        <f t="shared" si="68"/>
        <v>0</v>
      </c>
      <c r="F194" s="211">
        <f t="shared" si="68"/>
        <v>0</v>
      </c>
      <c r="G194" s="209">
        <f t="shared" si="68"/>
        <v>0</v>
      </c>
      <c r="H194" s="210">
        <f t="shared" si="68"/>
        <v>0</v>
      </c>
      <c r="I194" s="348">
        <f t="shared" si="68"/>
        <v>0</v>
      </c>
      <c r="J194" s="209">
        <f t="shared" si="68"/>
        <v>0</v>
      </c>
      <c r="K194" s="324">
        <f t="shared" si="68"/>
        <v>0</v>
      </c>
      <c r="L194" s="211">
        <f t="shared" si="68"/>
        <v>0</v>
      </c>
      <c r="M194" s="209">
        <f t="shared" si="68"/>
        <v>0</v>
      </c>
      <c r="N194" s="324">
        <f t="shared" si="68"/>
        <v>0</v>
      </c>
      <c r="O194" s="541">
        <f t="shared" si="68"/>
        <v>0</v>
      </c>
      <c r="P194" s="211"/>
      <c r="R194" s="158"/>
      <c r="S194" s="158"/>
    </row>
    <row r="195" spans="1:19" ht="24" hidden="1" x14ac:dyDescent="0.25">
      <c r="A195" s="349">
        <v>4310</v>
      </c>
      <c r="B195" s="213" t="s">
        <v>428</v>
      </c>
      <c r="C195" s="543">
        <f t="shared" si="63"/>
        <v>0</v>
      </c>
      <c r="D195" s="350">
        <f t="shared" ref="D195:O195" si="69">SUM(D196:D196)</f>
        <v>0</v>
      </c>
      <c r="E195" s="351">
        <f t="shared" si="69"/>
        <v>0</v>
      </c>
      <c r="F195" s="221">
        <f t="shared" si="69"/>
        <v>0</v>
      </c>
      <c r="G195" s="350">
        <f t="shared" si="69"/>
        <v>0</v>
      </c>
      <c r="H195" s="352">
        <f t="shared" si="69"/>
        <v>0</v>
      </c>
      <c r="I195" s="353">
        <f t="shared" si="69"/>
        <v>0</v>
      </c>
      <c r="J195" s="350">
        <f t="shared" si="69"/>
        <v>0</v>
      </c>
      <c r="K195" s="351">
        <f t="shared" si="69"/>
        <v>0</v>
      </c>
      <c r="L195" s="221">
        <f t="shared" si="69"/>
        <v>0</v>
      </c>
      <c r="M195" s="350">
        <f t="shared" si="69"/>
        <v>0</v>
      </c>
      <c r="N195" s="351">
        <f t="shared" si="69"/>
        <v>0</v>
      </c>
      <c r="O195" s="543">
        <f t="shared" si="69"/>
        <v>0</v>
      </c>
      <c r="P195" s="221"/>
      <c r="R195" s="158"/>
      <c r="S195" s="158"/>
    </row>
    <row r="196" spans="1:19" ht="36" hidden="1" x14ac:dyDescent="0.25">
      <c r="A196" s="178">
        <v>4311</v>
      </c>
      <c r="B196" s="223" t="s">
        <v>429</v>
      </c>
      <c r="C196" s="544">
        <f t="shared" si="63"/>
        <v>0</v>
      </c>
      <c r="D196" s="229"/>
      <c r="E196" s="337"/>
      <c r="F196" s="609"/>
      <c r="G196" s="229"/>
      <c r="H196" s="230"/>
      <c r="I196" s="338">
        <f>G196+H196</f>
        <v>0</v>
      </c>
      <c r="J196" s="229"/>
      <c r="K196" s="337"/>
      <c r="L196" s="609">
        <f>J196+K196</f>
        <v>0</v>
      </c>
      <c r="M196" s="229"/>
      <c r="N196" s="337"/>
      <c r="O196" s="631">
        <f>N196+M196</f>
        <v>0</v>
      </c>
      <c r="P196" s="609"/>
      <c r="R196" s="158"/>
      <c r="S196" s="158"/>
    </row>
    <row r="197" spans="1:19" s="148" customFormat="1" ht="24" x14ac:dyDescent="0.25">
      <c r="A197" s="384"/>
      <c r="B197" s="140" t="s">
        <v>430</v>
      </c>
      <c r="C197" s="539">
        <f t="shared" si="63"/>
        <v>5346</v>
      </c>
      <c r="D197" s="310">
        <f t="shared" ref="D197:O197" si="70">SUM(D198,D233,D271)</f>
        <v>0</v>
      </c>
      <c r="E197" s="311">
        <f t="shared" si="70"/>
        <v>0</v>
      </c>
      <c r="F197" s="312">
        <f t="shared" si="70"/>
        <v>0</v>
      </c>
      <c r="G197" s="310">
        <f t="shared" si="70"/>
        <v>0</v>
      </c>
      <c r="H197" s="313">
        <f t="shared" si="70"/>
        <v>0</v>
      </c>
      <c r="I197" s="158">
        <f t="shared" si="70"/>
        <v>0</v>
      </c>
      <c r="J197" s="310">
        <f t="shared" si="70"/>
        <v>5346</v>
      </c>
      <c r="K197" s="503">
        <f t="shared" si="70"/>
        <v>0</v>
      </c>
      <c r="L197" s="464">
        <f t="shared" si="70"/>
        <v>5346</v>
      </c>
      <c r="M197" s="646">
        <f t="shared" si="70"/>
        <v>0</v>
      </c>
      <c r="N197" s="311">
        <f t="shared" si="70"/>
        <v>0</v>
      </c>
      <c r="O197" s="539">
        <f t="shared" si="70"/>
        <v>0</v>
      </c>
      <c r="P197" s="312"/>
      <c r="R197" s="158"/>
      <c r="S197" s="158"/>
    </row>
    <row r="198" spans="1:19" x14ac:dyDescent="0.25">
      <c r="A198" s="315">
        <v>5000</v>
      </c>
      <c r="B198" s="315" t="s">
        <v>431</v>
      </c>
      <c r="C198" s="625">
        <f t="shared" si="63"/>
        <v>5346</v>
      </c>
      <c r="D198" s="626">
        <f t="shared" ref="D198:O198" si="71">D199+D207</f>
        <v>0</v>
      </c>
      <c r="E198" s="627">
        <f t="shared" si="71"/>
        <v>0</v>
      </c>
      <c r="F198" s="628">
        <f t="shared" si="71"/>
        <v>0</v>
      </c>
      <c r="G198" s="626">
        <f t="shared" si="71"/>
        <v>0</v>
      </c>
      <c r="H198" s="577">
        <f t="shared" si="71"/>
        <v>0</v>
      </c>
      <c r="I198" s="629">
        <f t="shared" si="71"/>
        <v>0</v>
      </c>
      <c r="J198" s="626">
        <f t="shared" si="71"/>
        <v>5346</v>
      </c>
      <c r="K198" s="691">
        <f t="shared" si="71"/>
        <v>0</v>
      </c>
      <c r="L198" s="698">
        <f>L199+L207</f>
        <v>5346</v>
      </c>
      <c r="M198" s="317">
        <f t="shared" si="71"/>
        <v>0</v>
      </c>
      <c r="N198" s="318">
        <f t="shared" si="71"/>
        <v>0</v>
      </c>
      <c r="O198" s="540">
        <f t="shared" si="71"/>
        <v>0</v>
      </c>
      <c r="P198" s="319"/>
      <c r="R198" s="158"/>
      <c r="S198" s="158"/>
    </row>
    <row r="199" spans="1:19" hidden="1" x14ac:dyDescent="0.25">
      <c r="A199" s="198">
        <v>5100</v>
      </c>
      <c r="B199" s="323" t="s">
        <v>432</v>
      </c>
      <c r="C199" s="541">
        <f t="shared" si="63"/>
        <v>0</v>
      </c>
      <c r="D199" s="209">
        <f t="shared" ref="D199:O199" si="72">D200+D201+D204+D205+D206</f>
        <v>0</v>
      </c>
      <c r="E199" s="324">
        <f t="shared" si="72"/>
        <v>0</v>
      </c>
      <c r="F199" s="211">
        <f t="shared" si="72"/>
        <v>0</v>
      </c>
      <c r="G199" s="209">
        <f t="shared" si="72"/>
        <v>0</v>
      </c>
      <c r="H199" s="210">
        <f t="shared" si="72"/>
        <v>0</v>
      </c>
      <c r="I199" s="348">
        <f t="shared" si="72"/>
        <v>0</v>
      </c>
      <c r="J199" s="209">
        <f t="shared" si="72"/>
        <v>0</v>
      </c>
      <c r="K199" s="324">
        <f t="shared" si="72"/>
        <v>0</v>
      </c>
      <c r="L199" s="211">
        <f t="shared" si="72"/>
        <v>0</v>
      </c>
      <c r="M199" s="209">
        <f t="shared" si="72"/>
        <v>0</v>
      </c>
      <c r="N199" s="324">
        <f t="shared" si="72"/>
        <v>0</v>
      </c>
      <c r="O199" s="541">
        <f t="shared" si="72"/>
        <v>0</v>
      </c>
      <c r="P199" s="211"/>
      <c r="R199" s="158"/>
      <c r="S199" s="158"/>
    </row>
    <row r="200" spans="1:19" hidden="1" x14ac:dyDescent="0.25">
      <c r="A200" s="349">
        <v>5110</v>
      </c>
      <c r="B200" s="213" t="s">
        <v>433</v>
      </c>
      <c r="C200" s="543">
        <f t="shared" si="63"/>
        <v>0</v>
      </c>
      <c r="D200" s="219"/>
      <c r="E200" s="335"/>
      <c r="F200" s="608">
        <f>D200+E200</f>
        <v>0</v>
      </c>
      <c r="G200" s="219"/>
      <c r="H200" s="220"/>
      <c r="I200" s="336">
        <f>G200+H200</f>
        <v>0</v>
      </c>
      <c r="J200" s="219"/>
      <c r="K200" s="335"/>
      <c r="L200" s="608">
        <f>J200+K200</f>
        <v>0</v>
      </c>
      <c r="M200" s="219"/>
      <c r="N200" s="335"/>
      <c r="O200" s="630">
        <f>N200+M200</f>
        <v>0</v>
      </c>
      <c r="P200" s="608"/>
      <c r="R200" s="158"/>
      <c r="S200" s="158"/>
    </row>
    <row r="201" spans="1:19" ht="24" hidden="1" x14ac:dyDescent="0.25">
      <c r="A201" s="339">
        <v>5120</v>
      </c>
      <c r="B201" s="223" t="s">
        <v>434</v>
      </c>
      <c r="C201" s="544">
        <f t="shared" si="63"/>
        <v>0</v>
      </c>
      <c r="D201" s="340">
        <f t="shared" ref="D201:O201" si="73">D202+D203</f>
        <v>0</v>
      </c>
      <c r="E201" s="341">
        <f t="shared" si="73"/>
        <v>0</v>
      </c>
      <c r="F201" s="231">
        <f t="shared" si="73"/>
        <v>0</v>
      </c>
      <c r="G201" s="340">
        <f t="shared" si="73"/>
        <v>0</v>
      </c>
      <c r="H201" s="342">
        <f t="shared" si="73"/>
        <v>0</v>
      </c>
      <c r="I201" s="343">
        <f t="shared" si="73"/>
        <v>0</v>
      </c>
      <c r="J201" s="340">
        <f t="shared" si="73"/>
        <v>0</v>
      </c>
      <c r="K201" s="341">
        <f t="shared" si="73"/>
        <v>0</v>
      </c>
      <c r="L201" s="231">
        <f t="shared" si="73"/>
        <v>0</v>
      </c>
      <c r="M201" s="340">
        <f t="shared" si="73"/>
        <v>0</v>
      </c>
      <c r="N201" s="341">
        <f t="shared" si="73"/>
        <v>0</v>
      </c>
      <c r="O201" s="544">
        <f t="shared" si="73"/>
        <v>0</v>
      </c>
      <c r="P201" s="231"/>
      <c r="R201" s="158"/>
      <c r="S201" s="158"/>
    </row>
    <row r="202" spans="1:19" hidden="1" x14ac:dyDescent="0.25">
      <c r="A202" s="178">
        <v>5121</v>
      </c>
      <c r="B202" s="223" t="s">
        <v>435</v>
      </c>
      <c r="C202" s="544">
        <f t="shared" si="63"/>
        <v>0</v>
      </c>
      <c r="D202" s="229"/>
      <c r="E202" s="337"/>
      <c r="F202" s="609">
        <f>D202+E202</f>
        <v>0</v>
      </c>
      <c r="G202" s="229"/>
      <c r="H202" s="230"/>
      <c r="I202" s="338">
        <f>G202+H202</f>
        <v>0</v>
      </c>
      <c r="J202" s="229"/>
      <c r="K202" s="337"/>
      <c r="L202" s="609">
        <f>J202+K202</f>
        <v>0</v>
      </c>
      <c r="M202" s="229"/>
      <c r="N202" s="337"/>
      <c r="O202" s="631">
        <f>N202+M202</f>
        <v>0</v>
      </c>
      <c r="P202" s="609"/>
      <c r="R202" s="158"/>
      <c r="S202" s="158"/>
    </row>
    <row r="203" spans="1:19" ht="24" hidden="1" x14ac:dyDescent="0.25">
      <c r="A203" s="178">
        <v>5129</v>
      </c>
      <c r="B203" s="223" t="s">
        <v>436</v>
      </c>
      <c r="C203" s="544">
        <f t="shared" si="63"/>
        <v>0</v>
      </c>
      <c r="D203" s="229"/>
      <c r="E203" s="337"/>
      <c r="F203" s="609">
        <f>D203+E203</f>
        <v>0</v>
      </c>
      <c r="G203" s="229"/>
      <c r="H203" s="230"/>
      <c r="I203" s="338">
        <f>G203+H203</f>
        <v>0</v>
      </c>
      <c r="J203" s="229"/>
      <c r="K203" s="337"/>
      <c r="L203" s="609">
        <f>J203+K203</f>
        <v>0</v>
      </c>
      <c r="M203" s="229"/>
      <c r="N203" s="337"/>
      <c r="O203" s="631">
        <f>N203+M203</f>
        <v>0</v>
      </c>
      <c r="P203" s="609"/>
      <c r="R203" s="158"/>
      <c r="S203" s="158"/>
    </row>
    <row r="204" spans="1:19" hidden="1" x14ac:dyDescent="0.25">
      <c r="A204" s="339">
        <v>5130</v>
      </c>
      <c r="B204" s="223" t="s">
        <v>437</v>
      </c>
      <c r="C204" s="544">
        <f t="shared" si="63"/>
        <v>0</v>
      </c>
      <c r="D204" s="229"/>
      <c r="E204" s="337"/>
      <c r="F204" s="609">
        <f>D204+E204</f>
        <v>0</v>
      </c>
      <c r="G204" s="229"/>
      <c r="H204" s="230"/>
      <c r="I204" s="338">
        <f>G204+H204</f>
        <v>0</v>
      </c>
      <c r="J204" s="229"/>
      <c r="K204" s="337"/>
      <c r="L204" s="609">
        <f>J204+K204</f>
        <v>0</v>
      </c>
      <c r="M204" s="229"/>
      <c r="N204" s="337"/>
      <c r="O204" s="631">
        <f>N204+M204</f>
        <v>0</v>
      </c>
      <c r="P204" s="609"/>
      <c r="R204" s="158"/>
      <c r="S204" s="158"/>
    </row>
    <row r="205" spans="1:19" hidden="1" x14ac:dyDescent="0.25">
      <c r="A205" s="339">
        <v>5140</v>
      </c>
      <c r="B205" s="223" t="s">
        <v>438</v>
      </c>
      <c r="C205" s="544">
        <f t="shared" si="63"/>
        <v>0</v>
      </c>
      <c r="D205" s="229"/>
      <c r="E205" s="337"/>
      <c r="F205" s="609">
        <f>D205+E205</f>
        <v>0</v>
      </c>
      <c r="G205" s="229"/>
      <c r="H205" s="230"/>
      <c r="I205" s="338">
        <f>G205+H205</f>
        <v>0</v>
      </c>
      <c r="J205" s="229"/>
      <c r="K205" s="337"/>
      <c r="L205" s="609">
        <f>J205+K205</f>
        <v>0</v>
      </c>
      <c r="M205" s="229"/>
      <c r="N205" s="337"/>
      <c r="O205" s="631">
        <f>N205+M205</f>
        <v>0</v>
      </c>
      <c r="P205" s="609"/>
      <c r="R205" s="158"/>
      <c r="S205" s="158"/>
    </row>
    <row r="206" spans="1:19" ht="24" hidden="1" x14ac:dyDescent="0.25">
      <c r="A206" s="339">
        <v>5170</v>
      </c>
      <c r="B206" s="223" t="s">
        <v>439</v>
      </c>
      <c r="C206" s="544">
        <f t="shared" si="63"/>
        <v>0</v>
      </c>
      <c r="D206" s="229"/>
      <c r="E206" s="337"/>
      <c r="F206" s="609">
        <f>D206+E206</f>
        <v>0</v>
      </c>
      <c r="G206" s="229"/>
      <c r="H206" s="230"/>
      <c r="I206" s="338">
        <f>G206+H206</f>
        <v>0</v>
      </c>
      <c r="J206" s="229"/>
      <c r="K206" s="337"/>
      <c r="L206" s="609">
        <f>J206+K206</f>
        <v>0</v>
      </c>
      <c r="M206" s="229"/>
      <c r="N206" s="337"/>
      <c r="O206" s="631">
        <f>N206+M206</f>
        <v>0</v>
      </c>
      <c r="P206" s="609"/>
      <c r="R206" s="158"/>
      <c r="S206" s="158"/>
    </row>
    <row r="207" spans="1:19" x14ac:dyDescent="0.25">
      <c r="A207" s="198">
        <v>5200</v>
      </c>
      <c r="B207" s="323" t="s">
        <v>440</v>
      </c>
      <c r="C207" s="541">
        <f t="shared" si="63"/>
        <v>5346</v>
      </c>
      <c r="D207" s="209">
        <f t="shared" ref="D207:O207" si="74">D208+D218+D219+D228+D229+D230+D232</f>
        <v>0</v>
      </c>
      <c r="E207" s="324">
        <f t="shared" si="74"/>
        <v>0</v>
      </c>
      <c r="F207" s="211">
        <f t="shared" si="74"/>
        <v>0</v>
      </c>
      <c r="G207" s="209">
        <f t="shared" si="74"/>
        <v>0</v>
      </c>
      <c r="H207" s="210">
        <f t="shared" si="74"/>
        <v>0</v>
      </c>
      <c r="I207" s="348">
        <f t="shared" si="74"/>
        <v>0</v>
      </c>
      <c r="J207" s="209">
        <f t="shared" si="74"/>
        <v>5346</v>
      </c>
      <c r="K207" s="505">
        <f t="shared" si="74"/>
        <v>0</v>
      </c>
      <c r="L207" s="459">
        <f t="shared" si="74"/>
        <v>5346</v>
      </c>
      <c r="M207" s="209">
        <f t="shared" si="74"/>
        <v>0</v>
      </c>
      <c r="N207" s="324">
        <f t="shared" si="74"/>
        <v>0</v>
      </c>
      <c r="O207" s="541">
        <f t="shared" si="74"/>
        <v>0</v>
      </c>
      <c r="P207" s="211"/>
      <c r="R207" s="158"/>
      <c r="S207" s="158"/>
    </row>
    <row r="208" spans="1:19" hidden="1" x14ac:dyDescent="0.25">
      <c r="A208" s="329">
        <v>5210</v>
      </c>
      <c r="B208" s="265" t="s">
        <v>441</v>
      </c>
      <c r="C208" s="542">
        <f t="shared" si="63"/>
        <v>0</v>
      </c>
      <c r="D208" s="330">
        <f t="shared" ref="D208:O208" si="75">SUM(D209:D217)</f>
        <v>0</v>
      </c>
      <c r="E208" s="331">
        <f t="shared" si="75"/>
        <v>0</v>
      </c>
      <c r="F208" s="332">
        <f t="shared" si="75"/>
        <v>0</v>
      </c>
      <c r="G208" s="330">
        <f t="shared" si="75"/>
        <v>0</v>
      </c>
      <c r="H208" s="333">
        <f t="shared" si="75"/>
        <v>0</v>
      </c>
      <c r="I208" s="334">
        <f t="shared" si="75"/>
        <v>0</v>
      </c>
      <c r="J208" s="330">
        <f t="shared" si="75"/>
        <v>0</v>
      </c>
      <c r="K208" s="331">
        <f t="shared" si="75"/>
        <v>0</v>
      </c>
      <c r="L208" s="332">
        <f t="shared" si="75"/>
        <v>0</v>
      </c>
      <c r="M208" s="330">
        <f t="shared" si="75"/>
        <v>0</v>
      </c>
      <c r="N208" s="331">
        <f t="shared" si="75"/>
        <v>0</v>
      </c>
      <c r="O208" s="542">
        <f t="shared" si="75"/>
        <v>0</v>
      </c>
      <c r="P208" s="332"/>
      <c r="R208" s="158"/>
      <c r="S208" s="158"/>
    </row>
    <row r="209" spans="1:19" hidden="1" x14ac:dyDescent="0.25">
      <c r="A209" s="169">
        <v>5211</v>
      </c>
      <c r="B209" s="213" t="s">
        <v>442</v>
      </c>
      <c r="C209" s="543">
        <f t="shared" si="63"/>
        <v>0</v>
      </c>
      <c r="D209" s="219"/>
      <c r="E209" s="335"/>
      <c r="F209" s="608">
        <f t="shared" ref="F209:F218" si="76">D209+E209</f>
        <v>0</v>
      </c>
      <c r="G209" s="219"/>
      <c r="H209" s="220"/>
      <c r="I209" s="336">
        <f t="shared" ref="I209:I218" si="77">G209+H209</f>
        <v>0</v>
      </c>
      <c r="J209" s="219"/>
      <c r="K209" s="335"/>
      <c r="L209" s="608">
        <f t="shared" ref="L209:L218" si="78">J209+K209</f>
        <v>0</v>
      </c>
      <c r="M209" s="219"/>
      <c r="N209" s="335"/>
      <c r="O209" s="630">
        <f t="shared" ref="O209:O218" si="79">N209+M209</f>
        <v>0</v>
      </c>
      <c r="P209" s="608"/>
      <c r="R209" s="158"/>
      <c r="S209" s="158"/>
    </row>
    <row r="210" spans="1:19" hidden="1" x14ac:dyDescent="0.25">
      <c r="A210" s="178">
        <v>5212</v>
      </c>
      <c r="B210" s="223" t="s">
        <v>443</v>
      </c>
      <c r="C210" s="544">
        <f t="shared" si="63"/>
        <v>0</v>
      </c>
      <c r="D210" s="229"/>
      <c r="E210" s="337"/>
      <c r="F210" s="609">
        <f t="shared" si="76"/>
        <v>0</v>
      </c>
      <c r="G210" s="229"/>
      <c r="H210" s="230"/>
      <c r="I210" s="338">
        <f t="shared" si="77"/>
        <v>0</v>
      </c>
      <c r="J210" s="229"/>
      <c r="K210" s="337"/>
      <c r="L210" s="609">
        <f t="shared" si="78"/>
        <v>0</v>
      </c>
      <c r="M210" s="229"/>
      <c r="N210" s="337"/>
      <c r="O210" s="631">
        <f t="shared" si="79"/>
        <v>0</v>
      </c>
      <c r="P210" s="609"/>
      <c r="R210" s="158"/>
      <c r="S210" s="158"/>
    </row>
    <row r="211" spans="1:19" hidden="1" x14ac:dyDescent="0.25">
      <c r="A211" s="178">
        <v>5213</v>
      </c>
      <c r="B211" s="223" t="s">
        <v>444</v>
      </c>
      <c r="C211" s="544">
        <f t="shared" si="63"/>
        <v>0</v>
      </c>
      <c r="D211" s="229"/>
      <c r="E211" s="337"/>
      <c r="F211" s="609">
        <f t="shared" si="76"/>
        <v>0</v>
      </c>
      <c r="G211" s="229"/>
      <c r="H211" s="230"/>
      <c r="I211" s="338">
        <f t="shared" si="77"/>
        <v>0</v>
      </c>
      <c r="J211" s="229"/>
      <c r="K211" s="337"/>
      <c r="L211" s="609">
        <f t="shared" si="78"/>
        <v>0</v>
      </c>
      <c r="M211" s="229"/>
      <c r="N211" s="337"/>
      <c r="O211" s="631">
        <f t="shared" si="79"/>
        <v>0</v>
      </c>
      <c r="P211" s="609"/>
      <c r="R211" s="158"/>
      <c r="S211" s="158"/>
    </row>
    <row r="212" spans="1:19" hidden="1" x14ac:dyDescent="0.25">
      <c r="A212" s="178">
        <v>5214</v>
      </c>
      <c r="B212" s="223" t="s">
        <v>445</v>
      </c>
      <c r="C212" s="544">
        <f t="shared" si="63"/>
        <v>0</v>
      </c>
      <c r="D212" s="229"/>
      <c r="E212" s="337"/>
      <c r="F212" s="609">
        <f t="shared" si="76"/>
        <v>0</v>
      </c>
      <c r="G212" s="229"/>
      <c r="H212" s="230"/>
      <c r="I212" s="338">
        <f t="shared" si="77"/>
        <v>0</v>
      </c>
      <c r="J212" s="229"/>
      <c r="K212" s="337"/>
      <c r="L212" s="609">
        <f t="shared" si="78"/>
        <v>0</v>
      </c>
      <c r="M212" s="229"/>
      <c r="N212" s="337"/>
      <c r="O212" s="631">
        <f t="shared" si="79"/>
        <v>0</v>
      </c>
      <c r="P212" s="609"/>
      <c r="R212" s="158"/>
      <c r="S212" s="158"/>
    </row>
    <row r="213" spans="1:19" hidden="1" x14ac:dyDescent="0.25">
      <c r="A213" s="178">
        <v>5215</v>
      </c>
      <c r="B213" s="223" t="s">
        <v>446</v>
      </c>
      <c r="C213" s="544">
        <f t="shared" si="63"/>
        <v>0</v>
      </c>
      <c r="D213" s="229"/>
      <c r="E213" s="337"/>
      <c r="F213" s="609">
        <f t="shared" si="76"/>
        <v>0</v>
      </c>
      <c r="G213" s="229"/>
      <c r="H213" s="230"/>
      <c r="I213" s="338">
        <f t="shared" si="77"/>
        <v>0</v>
      </c>
      <c r="J213" s="229"/>
      <c r="K213" s="337"/>
      <c r="L213" s="609">
        <f t="shared" si="78"/>
        <v>0</v>
      </c>
      <c r="M213" s="229"/>
      <c r="N213" s="337"/>
      <c r="O213" s="631">
        <f t="shared" si="79"/>
        <v>0</v>
      </c>
      <c r="P213" s="609"/>
      <c r="R213" s="158"/>
      <c r="S213" s="158"/>
    </row>
    <row r="214" spans="1:19" ht="24" hidden="1" x14ac:dyDescent="0.25">
      <c r="A214" s="178">
        <v>5216</v>
      </c>
      <c r="B214" s="223" t="s">
        <v>447</v>
      </c>
      <c r="C214" s="544">
        <f t="shared" si="63"/>
        <v>0</v>
      </c>
      <c r="D214" s="229"/>
      <c r="E214" s="337"/>
      <c r="F214" s="609">
        <f t="shared" si="76"/>
        <v>0</v>
      </c>
      <c r="G214" s="229"/>
      <c r="H214" s="230"/>
      <c r="I214" s="338">
        <f t="shared" si="77"/>
        <v>0</v>
      </c>
      <c r="J214" s="229"/>
      <c r="K214" s="337"/>
      <c r="L214" s="609">
        <f t="shared" si="78"/>
        <v>0</v>
      </c>
      <c r="M214" s="229"/>
      <c r="N214" s="337"/>
      <c r="O214" s="631">
        <f t="shared" si="79"/>
        <v>0</v>
      </c>
      <c r="P214" s="609"/>
      <c r="R214" s="158"/>
      <c r="S214" s="158"/>
    </row>
    <row r="215" spans="1:19" hidden="1" x14ac:dyDescent="0.25">
      <c r="A215" s="178">
        <v>5217</v>
      </c>
      <c r="B215" s="223" t="s">
        <v>448</v>
      </c>
      <c r="C215" s="544">
        <f t="shared" si="63"/>
        <v>0</v>
      </c>
      <c r="D215" s="229"/>
      <c r="E215" s="337"/>
      <c r="F215" s="609">
        <f t="shared" si="76"/>
        <v>0</v>
      </c>
      <c r="G215" s="229"/>
      <c r="H215" s="230"/>
      <c r="I215" s="338">
        <f t="shared" si="77"/>
        <v>0</v>
      </c>
      <c r="J215" s="229"/>
      <c r="K215" s="337"/>
      <c r="L215" s="609">
        <f t="shared" si="78"/>
        <v>0</v>
      </c>
      <c r="M215" s="229"/>
      <c r="N215" s="337"/>
      <c r="O215" s="631">
        <f t="shared" si="79"/>
        <v>0</v>
      </c>
      <c r="P215" s="609"/>
      <c r="R215" s="158"/>
      <c r="S215" s="158"/>
    </row>
    <row r="216" spans="1:19" hidden="1" x14ac:dyDescent="0.25">
      <c r="A216" s="178">
        <v>5218</v>
      </c>
      <c r="B216" s="223" t="s">
        <v>449</v>
      </c>
      <c r="C216" s="544">
        <f t="shared" si="63"/>
        <v>0</v>
      </c>
      <c r="D216" s="229"/>
      <c r="E216" s="337"/>
      <c r="F216" s="609">
        <f t="shared" si="76"/>
        <v>0</v>
      </c>
      <c r="G216" s="229"/>
      <c r="H216" s="230"/>
      <c r="I216" s="338">
        <f t="shared" si="77"/>
        <v>0</v>
      </c>
      <c r="J216" s="229"/>
      <c r="K216" s="337"/>
      <c r="L216" s="609">
        <f t="shared" si="78"/>
        <v>0</v>
      </c>
      <c r="M216" s="229"/>
      <c r="N216" s="337"/>
      <c r="O216" s="631">
        <f t="shared" si="79"/>
        <v>0</v>
      </c>
      <c r="P216" s="609"/>
      <c r="R216" s="158"/>
      <c r="S216" s="158"/>
    </row>
    <row r="217" spans="1:19" hidden="1" x14ac:dyDescent="0.25">
      <c r="A217" s="178">
        <v>5219</v>
      </c>
      <c r="B217" s="223" t="s">
        <v>450</v>
      </c>
      <c r="C217" s="544">
        <f t="shared" si="63"/>
        <v>0</v>
      </c>
      <c r="D217" s="229"/>
      <c r="E217" s="337"/>
      <c r="F217" s="609">
        <f t="shared" si="76"/>
        <v>0</v>
      </c>
      <c r="G217" s="229"/>
      <c r="H217" s="230"/>
      <c r="I217" s="338">
        <f t="shared" si="77"/>
        <v>0</v>
      </c>
      <c r="J217" s="229"/>
      <c r="K217" s="337"/>
      <c r="L217" s="609">
        <f t="shared" si="78"/>
        <v>0</v>
      </c>
      <c r="M217" s="229"/>
      <c r="N217" s="337"/>
      <c r="O217" s="631">
        <f t="shared" si="79"/>
        <v>0</v>
      </c>
      <c r="P217" s="609"/>
      <c r="R217" s="158"/>
      <c r="S217" s="158"/>
    </row>
    <row r="218" spans="1:19" ht="13.5" hidden="1" customHeight="1" x14ac:dyDescent="0.25">
      <c r="A218" s="339">
        <v>5220</v>
      </c>
      <c r="B218" s="223" t="s">
        <v>451</v>
      </c>
      <c r="C218" s="544">
        <f t="shared" si="63"/>
        <v>0</v>
      </c>
      <c r="D218" s="229"/>
      <c r="E218" s="337"/>
      <c r="F218" s="609">
        <f t="shared" si="76"/>
        <v>0</v>
      </c>
      <c r="G218" s="229"/>
      <c r="H218" s="230"/>
      <c r="I218" s="338">
        <f t="shared" si="77"/>
        <v>0</v>
      </c>
      <c r="J218" s="229"/>
      <c r="K218" s="337"/>
      <c r="L218" s="609">
        <f t="shared" si="78"/>
        <v>0</v>
      </c>
      <c r="M218" s="229"/>
      <c r="N218" s="337"/>
      <c r="O218" s="631">
        <f t="shared" si="79"/>
        <v>0</v>
      </c>
      <c r="P218" s="609"/>
      <c r="R218" s="158"/>
      <c r="S218" s="158"/>
    </row>
    <row r="219" spans="1:19" x14ac:dyDescent="0.25">
      <c r="A219" s="339">
        <v>5230</v>
      </c>
      <c r="B219" s="223" t="s">
        <v>452</v>
      </c>
      <c r="C219" s="544">
        <f t="shared" si="63"/>
        <v>5346</v>
      </c>
      <c r="D219" s="340">
        <f t="shared" ref="D219:O219" si="80">SUM(D220:D227)</f>
        <v>0</v>
      </c>
      <c r="E219" s="341">
        <f t="shared" si="80"/>
        <v>0</v>
      </c>
      <c r="F219" s="231">
        <f t="shared" si="80"/>
        <v>0</v>
      </c>
      <c r="G219" s="340">
        <f t="shared" si="80"/>
        <v>0</v>
      </c>
      <c r="H219" s="342">
        <f t="shared" si="80"/>
        <v>0</v>
      </c>
      <c r="I219" s="343">
        <f t="shared" si="80"/>
        <v>0</v>
      </c>
      <c r="J219" s="340">
        <f t="shared" si="80"/>
        <v>5346</v>
      </c>
      <c r="K219" s="390">
        <f t="shared" si="80"/>
        <v>0</v>
      </c>
      <c r="L219" s="359">
        <f t="shared" si="80"/>
        <v>5346</v>
      </c>
      <c r="M219" s="340">
        <f t="shared" si="80"/>
        <v>0</v>
      </c>
      <c r="N219" s="341">
        <f t="shared" si="80"/>
        <v>0</v>
      </c>
      <c r="O219" s="544">
        <f t="shared" si="80"/>
        <v>0</v>
      </c>
      <c r="P219" s="231"/>
      <c r="R219" s="158"/>
      <c r="S219" s="158"/>
    </row>
    <row r="220" spans="1:19" hidden="1" x14ac:dyDescent="0.25">
      <c r="A220" s="178">
        <v>5231</v>
      </c>
      <c r="B220" s="223" t="s">
        <v>453</v>
      </c>
      <c r="C220" s="544">
        <f t="shared" si="63"/>
        <v>0</v>
      </c>
      <c r="D220" s="229"/>
      <c r="E220" s="337"/>
      <c r="F220" s="609">
        <f t="shared" ref="F220:F229" si="81">D220+E220</f>
        <v>0</v>
      </c>
      <c r="G220" s="229"/>
      <c r="H220" s="230"/>
      <c r="I220" s="338">
        <f t="shared" ref="I220:I229" si="82">G220+H220</f>
        <v>0</v>
      </c>
      <c r="J220" s="229"/>
      <c r="K220" s="337"/>
      <c r="L220" s="609">
        <f t="shared" ref="L220:L229" si="83">J220+K220</f>
        <v>0</v>
      </c>
      <c r="M220" s="229"/>
      <c r="N220" s="337"/>
      <c r="O220" s="631">
        <f t="shared" ref="O220:O229" si="84">N220+M220</f>
        <v>0</v>
      </c>
      <c r="P220" s="609"/>
      <c r="R220" s="158"/>
      <c r="S220" s="158"/>
    </row>
    <row r="221" spans="1:19" x14ac:dyDescent="0.25">
      <c r="A221" s="178">
        <v>5232</v>
      </c>
      <c r="B221" s="223" t="s">
        <v>454</v>
      </c>
      <c r="C221" s="544">
        <f t="shared" si="63"/>
        <v>2016</v>
      </c>
      <c r="D221" s="229"/>
      <c r="E221" s="337"/>
      <c r="F221" s="609">
        <f t="shared" si="81"/>
        <v>0</v>
      </c>
      <c r="G221" s="229"/>
      <c r="H221" s="230"/>
      <c r="I221" s="338">
        <f t="shared" si="82"/>
        <v>0</v>
      </c>
      <c r="J221" s="229">
        <f>1590+426</f>
        <v>2016</v>
      </c>
      <c r="K221" s="507"/>
      <c r="L221" s="699">
        <f t="shared" si="83"/>
        <v>2016</v>
      </c>
      <c r="M221" s="229"/>
      <c r="N221" s="337"/>
      <c r="O221" s="631">
        <f t="shared" si="84"/>
        <v>0</v>
      </c>
      <c r="P221" s="637"/>
      <c r="R221" s="158"/>
      <c r="S221" s="158"/>
    </row>
    <row r="222" spans="1:19" hidden="1" x14ac:dyDescent="0.25">
      <c r="A222" s="178">
        <v>5233</v>
      </c>
      <c r="B222" s="223" t="s">
        <v>455</v>
      </c>
      <c r="C222" s="544">
        <f t="shared" si="63"/>
        <v>0</v>
      </c>
      <c r="D222" s="229"/>
      <c r="E222" s="337"/>
      <c r="F222" s="609">
        <f t="shared" si="81"/>
        <v>0</v>
      </c>
      <c r="G222" s="229"/>
      <c r="H222" s="230"/>
      <c r="I222" s="338">
        <f t="shared" si="82"/>
        <v>0</v>
      </c>
      <c r="J222" s="229"/>
      <c r="K222" s="337"/>
      <c r="L222" s="609">
        <f t="shared" si="83"/>
        <v>0</v>
      </c>
      <c r="M222" s="229"/>
      <c r="N222" s="337"/>
      <c r="O222" s="631">
        <f t="shared" si="84"/>
        <v>0</v>
      </c>
      <c r="P222" s="609"/>
      <c r="R222" s="158"/>
      <c r="S222" s="158"/>
    </row>
    <row r="223" spans="1:19" ht="24" hidden="1" x14ac:dyDescent="0.25">
      <c r="A223" s="178">
        <v>5234</v>
      </c>
      <c r="B223" s="223" t="s">
        <v>456</v>
      </c>
      <c r="C223" s="544">
        <f t="shared" si="63"/>
        <v>0</v>
      </c>
      <c r="D223" s="229"/>
      <c r="E223" s="337"/>
      <c r="F223" s="609">
        <f t="shared" si="81"/>
        <v>0</v>
      </c>
      <c r="G223" s="229"/>
      <c r="H223" s="230"/>
      <c r="I223" s="338">
        <f t="shared" si="82"/>
        <v>0</v>
      </c>
      <c r="J223" s="229"/>
      <c r="K223" s="337"/>
      <c r="L223" s="609">
        <f t="shared" si="83"/>
        <v>0</v>
      </c>
      <c r="M223" s="229"/>
      <c r="N223" s="337"/>
      <c r="O223" s="631">
        <f t="shared" si="84"/>
        <v>0</v>
      </c>
      <c r="P223" s="609"/>
      <c r="R223" s="158"/>
      <c r="S223" s="158"/>
    </row>
    <row r="224" spans="1:19" ht="14.25" hidden="1" customHeight="1" x14ac:dyDescent="0.25">
      <c r="A224" s="178">
        <v>5236</v>
      </c>
      <c r="B224" s="223" t="s">
        <v>457</v>
      </c>
      <c r="C224" s="544">
        <f t="shared" si="63"/>
        <v>0</v>
      </c>
      <c r="D224" s="229"/>
      <c r="E224" s="337"/>
      <c r="F224" s="609">
        <f t="shared" si="81"/>
        <v>0</v>
      </c>
      <c r="G224" s="229"/>
      <c r="H224" s="230"/>
      <c r="I224" s="338">
        <f t="shared" si="82"/>
        <v>0</v>
      </c>
      <c r="J224" s="229"/>
      <c r="K224" s="337"/>
      <c r="L224" s="609">
        <f t="shared" si="83"/>
        <v>0</v>
      </c>
      <c r="M224" s="229"/>
      <c r="N224" s="337"/>
      <c r="O224" s="631">
        <f t="shared" si="84"/>
        <v>0</v>
      </c>
      <c r="P224" s="609"/>
      <c r="R224" s="158"/>
      <c r="S224" s="158"/>
    </row>
    <row r="225" spans="1:19" ht="14.25" hidden="1" customHeight="1" x14ac:dyDescent="0.25">
      <c r="A225" s="178">
        <v>5237</v>
      </c>
      <c r="B225" s="223" t="s">
        <v>458</v>
      </c>
      <c r="C225" s="544">
        <f t="shared" si="63"/>
        <v>0</v>
      </c>
      <c r="D225" s="229"/>
      <c r="E225" s="337"/>
      <c r="F225" s="609">
        <f t="shared" si="81"/>
        <v>0</v>
      </c>
      <c r="G225" s="229"/>
      <c r="H225" s="230"/>
      <c r="I225" s="338">
        <f t="shared" si="82"/>
        <v>0</v>
      </c>
      <c r="J225" s="229"/>
      <c r="K225" s="337"/>
      <c r="L225" s="609">
        <f>J225+K225</f>
        <v>0</v>
      </c>
      <c r="M225" s="229"/>
      <c r="N225" s="337"/>
      <c r="O225" s="631">
        <f t="shared" si="84"/>
        <v>0</v>
      </c>
      <c r="P225" s="609"/>
      <c r="Q225" s="118"/>
      <c r="R225" s="158"/>
      <c r="S225" s="158"/>
    </row>
    <row r="226" spans="1:19" ht="24" x14ac:dyDescent="0.25">
      <c r="A226" s="178">
        <v>5238</v>
      </c>
      <c r="B226" s="223" t="s">
        <v>459</v>
      </c>
      <c r="C226" s="544">
        <f t="shared" si="63"/>
        <v>2995</v>
      </c>
      <c r="D226" s="229"/>
      <c r="E226" s="337"/>
      <c r="F226" s="609">
        <f t="shared" si="81"/>
        <v>0</v>
      </c>
      <c r="G226" s="229"/>
      <c r="H226" s="230"/>
      <c r="I226" s="338">
        <f t="shared" si="82"/>
        <v>0</v>
      </c>
      <c r="J226" s="229">
        <v>2995</v>
      </c>
      <c r="K226" s="507"/>
      <c r="L226" s="699">
        <f>J226+K226</f>
        <v>2995</v>
      </c>
      <c r="M226" s="229"/>
      <c r="N226" s="337"/>
      <c r="O226" s="631">
        <f t="shared" si="84"/>
        <v>0</v>
      </c>
      <c r="P226" s="637"/>
      <c r="Q226" s="647"/>
      <c r="R226" s="158"/>
      <c r="S226" s="158"/>
    </row>
    <row r="227" spans="1:19" ht="24" x14ac:dyDescent="0.25">
      <c r="A227" s="178">
        <v>5239</v>
      </c>
      <c r="B227" s="223" t="s">
        <v>460</v>
      </c>
      <c r="C227" s="544">
        <f t="shared" si="63"/>
        <v>335</v>
      </c>
      <c r="D227" s="229"/>
      <c r="E227" s="337"/>
      <c r="F227" s="609">
        <f t="shared" si="81"/>
        <v>0</v>
      </c>
      <c r="G227" s="229"/>
      <c r="H227" s="230"/>
      <c r="I227" s="338">
        <f t="shared" si="82"/>
        <v>0</v>
      </c>
      <c r="J227" s="229">
        <v>335</v>
      </c>
      <c r="K227" s="507"/>
      <c r="L227" s="699">
        <f t="shared" si="83"/>
        <v>335</v>
      </c>
      <c r="M227" s="229"/>
      <c r="N227" s="337"/>
      <c r="O227" s="631">
        <f t="shared" si="84"/>
        <v>0</v>
      </c>
      <c r="P227" s="609"/>
      <c r="Q227" s="118"/>
      <c r="R227" s="158"/>
      <c r="S227" s="158"/>
    </row>
    <row r="228" spans="1:19" ht="24" hidden="1" x14ac:dyDescent="0.25">
      <c r="A228" s="339">
        <v>5240</v>
      </c>
      <c r="B228" s="223" t="s">
        <v>461</v>
      </c>
      <c r="C228" s="544">
        <f t="shared" si="63"/>
        <v>0</v>
      </c>
      <c r="D228" s="229"/>
      <c r="E228" s="337"/>
      <c r="F228" s="609">
        <f t="shared" si="81"/>
        <v>0</v>
      </c>
      <c r="G228" s="229"/>
      <c r="H228" s="230"/>
      <c r="I228" s="338">
        <f t="shared" si="82"/>
        <v>0</v>
      </c>
      <c r="J228" s="229"/>
      <c r="K228" s="337"/>
      <c r="L228" s="609">
        <f t="shared" si="83"/>
        <v>0</v>
      </c>
      <c r="M228" s="229"/>
      <c r="N228" s="337"/>
      <c r="O228" s="631">
        <f t="shared" si="84"/>
        <v>0</v>
      </c>
      <c r="P228" s="609"/>
      <c r="R228" s="158"/>
      <c r="S228" s="158"/>
    </row>
    <row r="229" spans="1:19" hidden="1" x14ac:dyDescent="0.25">
      <c r="A229" s="339">
        <v>5250</v>
      </c>
      <c r="B229" s="223" t="s">
        <v>462</v>
      </c>
      <c r="C229" s="544">
        <f t="shared" si="63"/>
        <v>0</v>
      </c>
      <c r="D229" s="229"/>
      <c r="E229" s="337"/>
      <c r="F229" s="609">
        <f t="shared" si="81"/>
        <v>0</v>
      </c>
      <c r="G229" s="229"/>
      <c r="H229" s="230"/>
      <c r="I229" s="338">
        <f t="shared" si="82"/>
        <v>0</v>
      </c>
      <c r="J229" s="229"/>
      <c r="K229" s="337"/>
      <c r="L229" s="609">
        <f t="shared" si="83"/>
        <v>0</v>
      </c>
      <c r="M229" s="229"/>
      <c r="N229" s="337"/>
      <c r="O229" s="631">
        <f t="shared" si="84"/>
        <v>0</v>
      </c>
      <c r="P229" s="609"/>
      <c r="R229" s="158"/>
      <c r="S229" s="158"/>
    </row>
    <row r="230" spans="1:19" hidden="1" x14ac:dyDescent="0.25">
      <c r="A230" s="339">
        <v>5260</v>
      </c>
      <c r="B230" s="223" t="s">
        <v>463</v>
      </c>
      <c r="C230" s="544">
        <f t="shared" si="63"/>
        <v>0</v>
      </c>
      <c r="D230" s="340">
        <f t="shared" ref="D230:O230" si="85">SUM(D231)</f>
        <v>0</v>
      </c>
      <c r="E230" s="341">
        <f t="shared" si="85"/>
        <v>0</v>
      </c>
      <c r="F230" s="231">
        <f t="shared" si="85"/>
        <v>0</v>
      </c>
      <c r="G230" s="340">
        <f t="shared" si="85"/>
        <v>0</v>
      </c>
      <c r="H230" s="342">
        <f t="shared" si="85"/>
        <v>0</v>
      </c>
      <c r="I230" s="343">
        <f t="shared" si="85"/>
        <v>0</v>
      </c>
      <c r="J230" s="340">
        <f t="shared" si="85"/>
        <v>0</v>
      </c>
      <c r="K230" s="341">
        <f t="shared" si="85"/>
        <v>0</v>
      </c>
      <c r="L230" s="231">
        <f t="shared" si="85"/>
        <v>0</v>
      </c>
      <c r="M230" s="340">
        <f t="shared" si="85"/>
        <v>0</v>
      </c>
      <c r="N230" s="341">
        <f t="shared" si="85"/>
        <v>0</v>
      </c>
      <c r="O230" s="544">
        <f t="shared" si="85"/>
        <v>0</v>
      </c>
      <c r="P230" s="231"/>
      <c r="R230" s="158"/>
      <c r="S230" s="158"/>
    </row>
    <row r="231" spans="1:19" ht="24" hidden="1" x14ac:dyDescent="0.25">
      <c r="A231" s="178">
        <v>5269</v>
      </c>
      <c r="B231" s="223" t="s">
        <v>464</v>
      </c>
      <c r="C231" s="544">
        <f t="shared" si="63"/>
        <v>0</v>
      </c>
      <c r="D231" s="229"/>
      <c r="E231" s="337"/>
      <c r="F231" s="609">
        <f>D231+E231</f>
        <v>0</v>
      </c>
      <c r="G231" s="229"/>
      <c r="H231" s="230"/>
      <c r="I231" s="338">
        <f>G231+H231</f>
        <v>0</v>
      </c>
      <c r="J231" s="229"/>
      <c r="K231" s="337"/>
      <c r="L231" s="609">
        <f>J231+K231</f>
        <v>0</v>
      </c>
      <c r="M231" s="229"/>
      <c r="N231" s="337"/>
      <c r="O231" s="631">
        <f>N231+M231</f>
        <v>0</v>
      </c>
      <c r="P231" s="609"/>
      <c r="R231" s="158"/>
      <c r="S231" s="158"/>
    </row>
    <row r="232" spans="1:19" ht="24" hidden="1" x14ac:dyDescent="0.25">
      <c r="A232" s="329">
        <v>5270</v>
      </c>
      <c r="B232" s="265" t="s">
        <v>465</v>
      </c>
      <c r="C232" s="542">
        <f t="shared" si="63"/>
        <v>0</v>
      </c>
      <c r="D232" s="344"/>
      <c r="E232" s="345"/>
      <c r="F232" s="632">
        <f>D232+E232</f>
        <v>0</v>
      </c>
      <c r="G232" s="344"/>
      <c r="H232" s="346"/>
      <c r="I232" s="347">
        <f>G232+H232</f>
        <v>0</v>
      </c>
      <c r="J232" s="344"/>
      <c r="K232" s="345"/>
      <c r="L232" s="632">
        <f>J232+K232</f>
        <v>0</v>
      </c>
      <c r="M232" s="344"/>
      <c r="N232" s="345"/>
      <c r="O232" s="633">
        <f>N232+M232</f>
        <v>0</v>
      </c>
      <c r="P232" s="632"/>
      <c r="R232" s="158"/>
      <c r="S232" s="158"/>
    </row>
    <row r="233" spans="1:19" hidden="1" x14ac:dyDescent="0.25">
      <c r="A233" s="315">
        <v>6000</v>
      </c>
      <c r="B233" s="315" t="s">
        <v>466</v>
      </c>
      <c r="C233" s="625">
        <f t="shared" si="63"/>
        <v>0</v>
      </c>
      <c r="D233" s="626">
        <f t="shared" ref="D233:O233" si="86">D234+D254+D261</f>
        <v>0</v>
      </c>
      <c r="E233" s="627">
        <f t="shared" si="86"/>
        <v>0</v>
      </c>
      <c r="F233" s="628">
        <f t="shared" si="86"/>
        <v>0</v>
      </c>
      <c r="G233" s="626">
        <f t="shared" si="86"/>
        <v>0</v>
      </c>
      <c r="H233" s="577">
        <f t="shared" si="86"/>
        <v>0</v>
      </c>
      <c r="I233" s="629">
        <f t="shared" si="86"/>
        <v>0</v>
      </c>
      <c r="J233" s="626">
        <f t="shared" si="86"/>
        <v>0</v>
      </c>
      <c r="K233" s="627">
        <f t="shared" si="86"/>
        <v>0</v>
      </c>
      <c r="L233" s="628">
        <f t="shared" si="86"/>
        <v>0</v>
      </c>
      <c r="M233" s="317">
        <f t="shared" si="86"/>
        <v>0</v>
      </c>
      <c r="N233" s="318">
        <f t="shared" si="86"/>
        <v>0</v>
      </c>
      <c r="O233" s="540">
        <f t="shared" si="86"/>
        <v>0</v>
      </c>
      <c r="P233" s="319"/>
      <c r="R233" s="158"/>
      <c r="S233" s="158"/>
    </row>
    <row r="234" spans="1:19" ht="14.25" hidden="1" customHeight="1" x14ac:dyDescent="0.25">
      <c r="A234" s="249">
        <v>6200</v>
      </c>
      <c r="B234" s="368" t="s">
        <v>467</v>
      </c>
      <c r="C234" s="549">
        <f t="shared" si="63"/>
        <v>0</v>
      </c>
      <c r="D234" s="380">
        <f t="shared" ref="D234:O234" si="87">SUM(D235,D236,D238,D241,D247,D248,D249)</f>
        <v>0</v>
      </c>
      <c r="E234" s="326">
        <f t="shared" si="87"/>
        <v>0</v>
      </c>
      <c r="F234" s="327">
        <f t="shared" si="87"/>
        <v>0</v>
      </c>
      <c r="G234" s="380">
        <f t="shared" si="87"/>
        <v>0</v>
      </c>
      <c r="H234" s="381">
        <f t="shared" si="87"/>
        <v>0</v>
      </c>
      <c r="I234" s="325">
        <f t="shared" si="87"/>
        <v>0</v>
      </c>
      <c r="J234" s="380">
        <f t="shared" si="87"/>
        <v>0</v>
      </c>
      <c r="K234" s="326">
        <f t="shared" si="87"/>
        <v>0</v>
      </c>
      <c r="L234" s="327">
        <f t="shared" si="87"/>
        <v>0</v>
      </c>
      <c r="M234" s="380">
        <f t="shared" si="87"/>
        <v>0</v>
      </c>
      <c r="N234" s="326">
        <f t="shared" si="87"/>
        <v>0</v>
      </c>
      <c r="O234" s="549">
        <f t="shared" si="87"/>
        <v>0</v>
      </c>
      <c r="P234" s="327"/>
      <c r="R234" s="158"/>
      <c r="S234" s="158"/>
    </row>
    <row r="235" spans="1:19" ht="24" hidden="1" x14ac:dyDescent="0.25">
      <c r="A235" s="349">
        <v>6220</v>
      </c>
      <c r="B235" s="213" t="s">
        <v>468</v>
      </c>
      <c r="C235" s="543">
        <f t="shared" si="63"/>
        <v>0</v>
      </c>
      <c r="D235" s="219"/>
      <c r="E235" s="335"/>
      <c r="F235" s="608">
        <f>D235+E235</f>
        <v>0</v>
      </c>
      <c r="G235" s="219"/>
      <c r="H235" s="220"/>
      <c r="I235" s="336">
        <f>G235+H235</f>
        <v>0</v>
      </c>
      <c r="J235" s="219"/>
      <c r="K235" s="335"/>
      <c r="L235" s="608">
        <f>J235+K235</f>
        <v>0</v>
      </c>
      <c r="M235" s="219"/>
      <c r="N235" s="335"/>
      <c r="O235" s="630">
        <f>N235+M235</f>
        <v>0</v>
      </c>
      <c r="P235" s="608"/>
      <c r="R235" s="158"/>
      <c r="S235" s="158"/>
    </row>
    <row r="236" spans="1:19" hidden="1" x14ac:dyDescent="0.25">
      <c r="A236" s="339">
        <v>6230</v>
      </c>
      <c r="B236" s="223" t="s">
        <v>469</v>
      </c>
      <c r="C236" s="544">
        <f t="shared" si="63"/>
        <v>0</v>
      </c>
      <c r="D236" s="340">
        <f t="shared" ref="D236:O236" si="88">SUM(D237)</f>
        <v>0</v>
      </c>
      <c r="E236" s="341">
        <f t="shared" si="88"/>
        <v>0</v>
      </c>
      <c r="F236" s="231">
        <f t="shared" si="88"/>
        <v>0</v>
      </c>
      <c r="G236" s="340">
        <f t="shared" si="88"/>
        <v>0</v>
      </c>
      <c r="H236" s="342">
        <f t="shared" si="88"/>
        <v>0</v>
      </c>
      <c r="I236" s="343">
        <f t="shared" si="88"/>
        <v>0</v>
      </c>
      <c r="J236" s="340">
        <f t="shared" si="88"/>
        <v>0</v>
      </c>
      <c r="K236" s="341">
        <f t="shared" si="88"/>
        <v>0</v>
      </c>
      <c r="L236" s="231">
        <f t="shared" si="88"/>
        <v>0</v>
      </c>
      <c r="M236" s="340">
        <f t="shared" si="88"/>
        <v>0</v>
      </c>
      <c r="N236" s="341">
        <f t="shared" si="88"/>
        <v>0</v>
      </c>
      <c r="O236" s="544">
        <f t="shared" si="88"/>
        <v>0</v>
      </c>
      <c r="P236" s="231"/>
      <c r="R236" s="158"/>
      <c r="S236" s="158"/>
    </row>
    <row r="237" spans="1:19" ht="24" hidden="1" x14ac:dyDescent="0.25">
      <c r="A237" s="178">
        <v>6239</v>
      </c>
      <c r="B237" s="213" t="s">
        <v>470</v>
      </c>
      <c r="C237" s="544">
        <f t="shared" si="63"/>
        <v>0</v>
      </c>
      <c r="D237" s="219"/>
      <c r="E237" s="335"/>
      <c r="F237" s="608">
        <f>D237+E237</f>
        <v>0</v>
      </c>
      <c r="G237" s="219"/>
      <c r="H237" s="220"/>
      <c r="I237" s="336">
        <f>G237+H237</f>
        <v>0</v>
      </c>
      <c r="J237" s="219"/>
      <c r="K237" s="335"/>
      <c r="L237" s="608">
        <f>J237+K237</f>
        <v>0</v>
      </c>
      <c r="M237" s="219"/>
      <c r="N237" s="335"/>
      <c r="O237" s="630">
        <f>N237+M237</f>
        <v>0</v>
      </c>
      <c r="P237" s="608"/>
      <c r="R237" s="158"/>
      <c r="S237" s="158"/>
    </row>
    <row r="238" spans="1:19" ht="24" hidden="1" x14ac:dyDescent="0.25">
      <c r="A238" s="339">
        <v>6240</v>
      </c>
      <c r="B238" s="223" t="s">
        <v>471</v>
      </c>
      <c r="C238" s="544">
        <f t="shared" si="63"/>
        <v>0</v>
      </c>
      <c r="D238" s="340">
        <f t="shared" ref="D238:O238" si="89">SUM(D239:D240)</f>
        <v>0</v>
      </c>
      <c r="E238" s="341">
        <f t="shared" si="89"/>
        <v>0</v>
      </c>
      <c r="F238" s="231">
        <f t="shared" si="89"/>
        <v>0</v>
      </c>
      <c r="G238" s="340">
        <f t="shared" si="89"/>
        <v>0</v>
      </c>
      <c r="H238" s="342">
        <f t="shared" si="89"/>
        <v>0</v>
      </c>
      <c r="I238" s="343">
        <f t="shared" si="89"/>
        <v>0</v>
      </c>
      <c r="J238" s="340">
        <f t="shared" si="89"/>
        <v>0</v>
      </c>
      <c r="K238" s="341">
        <f t="shared" si="89"/>
        <v>0</v>
      </c>
      <c r="L238" s="231">
        <f t="shared" si="89"/>
        <v>0</v>
      </c>
      <c r="M238" s="340">
        <f t="shared" si="89"/>
        <v>0</v>
      </c>
      <c r="N238" s="341">
        <f t="shared" si="89"/>
        <v>0</v>
      </c>
      <c r="O238" s="544">
        <f t="shared" si="89"/>
        <v>0</v>
      </c>
      <c r="P238" s="231"/>
      <c r="R238" s="158"/>
      <c r="S238" s="158"/>
    </row>
    <row r="239" spans="1:19" hidden="1" x14ac:dyDescent="0.25">
      <c r="A239" s="178">
        <v>6241</v>
      </c>
      <c r="B239" s="223" t="s">
        <v>472</v>
      </c>
      <c r="C239" s="544">
        <f t="shared" si="63"/>
        <v>0</v>
      </c>
      <c r="D239" s="229"/>
      <c r="E239" s="337"/>
      <c r="F239" s="609">
        <f>D239+E239</f>
        <v>0</v>
      </c>
      <c r="G239" s="229"/>
      <c r="H239" s="230"/>
      <c r="I239" s="338">
        <f>G239+H239</f>
        <v>0</v>
      </c>
      <c r="J239" s="229"/>
      <c r="K239" s="337"/>
      <c r="L239" s="609">
        <f>J239+K239</f>
        <v>0</v>
      </c>
      <c r="M239" s="229"/>
      <c r="N239" s="337"/>
      <c r="O239" s="631">
        <f>N239+M239</f>
        <v>0</v>
      </c>
      <c r="P239" s="609"/>
      <c r="R239" s="158"/>
      <c r="S239" s="158"/>
    </row>
    <row r="240" spans="1:19" hidden="1" x14ac:dyDescent="0.25">
      <c r="A240" s="178">
        <v>6242</v>
      </c>
      <c r="B240" s="223" t="s">
        <v>473</v>
      </c>
      <c r="C240" s="544">
        <f t="shared" si="63"/>
        <v>0</v>
      </c>
      <c r="D240" s="229"/>
      <c r="E240" s="337"/>
      <c r="F240" s="609">
        <f>D240+E240</f>
        <v>0</v>
      </c>
      <c r="G240" s="229"/>
      <c r="H240" s="230"/>
      <c r="I240" s="338">
        <f>G240+H240</f>
        <v>0</v>
      </c>
      <c r="J240" s="229"/>
      <c r="K240" s="337"/>
      <c r="L240" s="609">
        <f>J240+K240</f>
        <v>0</v>
      </c>
      <c r="M240" s="229"/>
      <c r="N240" s="337"/>
      <c r="O240" s="631">
        <f>N240+M240</f>
        <v>0</v>
      </c>
      <c r="P240" s="609"/>
      <c r="R240" s="158"/>
      <c r="S240" s="158"/>
    </row>
    <row r="241" spans="1:19" ht="25.5" hidden="1" customHeight="1" x14ac:dyDescent="0.25">
      <c r="A241" s="339">
        <v>6250</v>
      </c>
      <c r="B241" s="223" t="s">
        <v>474</v>
      </c>
      <c r="C241" s="544">
        <f t="shared" si="63"/>
        <v>0</v>
      </c>
      <c r="D241" s="340">
        <f t="shared" ref="D241:O241" si="90">SUM(D242:D246)</f>
        <v>0</v>
      </c>
      <c r="E241" s="341">
        <f t="shared" si="90"/>
        <v>0</v>
      </c>
      <c r="F241" s="231">
        <f t="shared" si="90"/>
        <v>0</v>
      </c>
      <c r="G241" s="340">
        <f t="shared" si="90"/>
        <v>0</v>
      </c>
      <c r="H241" s="342">
        <f t="shared" si="90"/>
        <v>0</v>
      </c>
      <c r="I241" s="343">
        <f t="shared" si="90"/>
        <v>0</v>
      </c>
      <c r="J241" s="340">
        <f t="shared" si="90"/>
        <v>0</v>
      </c>
      <c r="K241" s="341">
        <f t="shared" si="90"/>
        <v>0</v>
      </c>
      <c r="L241" s="231">
        <f t="shared" si="90"/>
        <v>0</v>
      </c>
      <c r="M241" s="340">
        <f t="shared" si="90"/>
        <v>0</v>
      </c>
      <c r="N241" s="341">
        <f t="shared" si="90"/>
        <v>0</v>
      </c>
      <c r="O241" s="544">
        <f t="shared" si="90"/>
        <v>0</v>
      </c>
      <c r="P241" s="231"/>
      <c r="R241" s="158"/>
      <c r="S241" s="158"/>
    </row>
    <row r="242" spans="1:19" ht="14.25" hidden="1" customHeight="1" x14ac:dyDescent="0.25">
      <c r="A242" s="178">
        <v>6252</v>
      </c>
      <c r="B242" s="223" t="s">
        <v>475</v>
      </c>
      <c r="C242" s="544">
        <f t="shared" si="63"/>
        <v>0</v>
      </c>
      <c r="D242" s="229"/>
      <c r="E242" s="337"/>
      <c r="F242" s="609">
        <f t="shared" ref="F242:F248" si="91">D242+E242</f>
        <v>0</v>
      </c>
      <c r="G242" s="229"/>
      <c r="H242" s="230"/>
      <c r="I242" s="338">
        <f t="shared" ref="I242:I248" si="92">G242+H242</f>
        <v>0</v>
      </c>
      <c r="J242" s="229"/>
      <c r="K242" s="337"/>
      <c r="L242" s="609">
        <f t="shared" ref="L242:L248" si="93">J242+K242</f>
        <v>0</v>
      </c>
      <c r="M242" s="229"/>
      <c r="N242" s="337"/>
      <c r="O242" s="631">
        <f t="shared" ref="O242:O248" si="94">N242+M242</f>
        <v>0</v>
      </c>
      <c r="P242" s="609"/>
      <c r="R242" s="158"/>
      <c r="S242" s="158"/>
    </row>
    <row r="243" spans="1:19" ht="14.25" hidden="1" customHeight="1" x14ac:dyDescent="0.25">
      <c r="A243" s="178">
        <v>6253</v>
      </c>
      <c r="B243" s="223" t="s">
        <v>476</v>
      </c>
      <c r="C243" s="544">
        <f t="shared" si="63"/>
        <v>0</v>
      </c>
      <c r="D243" s="229"/>
      <c r="E243" s="337"/>
      <c r="F243" s="609">
        <f t="shared" si="91"/>
        <v>0</v>
      </c>
      <c r="G243" s="229"/>
      <c r="H243" s="230"/>
      <c r="I243" s="338">
        <f t="shared" si="92"/>
        <v>0</v>
      </c>
      <c r="J243" s="229"/>
      <c r="K243" s="337"/>
      <c r="L243" s="609">
        <f t="shared" si="93"/>
        <v>0</v>
      </c>
      <c r="M243" s="229"/>
      <c r="N243" s="337"/>
      <c r="O243" s="631">
        <f t="shared" si="94"/>
        <v>0</v>
      </c>
      <c r="P243" s="609"/>
      <c r="R243" s="158"/>
      <c r="S243" s="158"/>
    </row>
    <row r="244" spans="1:19" ht="24" hidden="1" x14ac:dyDescent="0.25">
      <c r="A244" s="178">
        <v>6254</v>
      </c>
      <c r="B244" s="223" t="s">
        <v>477</v>
      </c>
      <c r="C244" s="544">
        <f t="shared" si="63"/>
        <v>0</v>
      </c>
      <c r="D244" s="229"/>
      <c r="E244" s="337"/>
      <c r="F244" s="609">
        <f t="shared" si="91"/>
        <v>0</v>
      </c>
      <c r="G244" s="229"/>
      <c r="H244" s="230"/>
      <c r="I244" s="338">
        <f t="shared" si="92"/>
        <v>0</v>
      </c>
      <c r="J244" s="229"/>
      <c r="K244" s="337"/>
      <c r="L244" s="609">
        <f t="shared" si="93"/>
        <v>0</v>
      </c>
      <c r="M244" s="229"/>
      <c r="N244" s="337"/>
      <c r="O244" s="631">
        <f t="shared" si="94"/>
        <v>0</v>
      </c>
      <c r="P244" s="609"/>
      <c r="R244" s="158"/>
      <c r="S244" s="158"/>
    </row>
    <row r="245" spans="1:19" ht="24" hidden="1" x14ac:dyDescent="0.25">
      <c r="A245" s="178">
        <v>6255</v>
      </c>
      <c r="B245" s="223" t="s">
        <v>478</v>
      </c>
      <c r="C245" s="544">
        <f t="shared" ref="C245:C299" si="95">SUM(F245,I245,L245,O245)</f>
        <v>0</v>
      </c>
      <c r="D245" s="229"/>
      <c r="E245" s="337"/>
      <c r="F245" s="609">
        <f t="shared" si="91"/>
        <v>0</v>
      </c>
      <c r="G245" s="229"/>
      <c r="H245" s="230"/>
      <c r="I245" s="338">
        <f t="shared" si="92"/>
        <v>0</v>
      </c>
      <c r="J245" s="229"/>
      <c r="K245" s="337"/>
      <c r="L245" s="609">
        <f t="shared" si="93"/>
        <v>0</v>
      </c>
      <c r="M245" s="229"/>
      <c r="N245" s="337"/>
      <c r="O245" s="631">
        <f t="shared" si="94"/>
        <v>0</v>
      </c>
      <c r="P245" s="609"/>
      <c r="R245" s="158"/>
      <c r="S245" s="158"/>
    </row>
    <row r="246" spans="1:19" hidden="1" x14ac:dyDescent="0.25">
      <c r="A246" s="178">
        <v>6259</v>
      </c>
      <c r="B246" s="223" t="s">
        <v>479</v>
      </c>
      <c r="C246" s="544">
        <f t="shared" si="95"/>
        <v>0</v>
      </c>
      <c r="D246" s="229"/>
      <c r="E246" s="337"/>
      <c r="F246" s="609">
        <f t="shared" si="91"/>
        <v>0</v>
      </c>
      <c r="G246" s="229"/>
      <c r="H246" s="230"/>
      <c r="I246" s="338">
        <f t="shared" si="92"/>
        <v>0</v>
      </c>
      <c r="J246" s="229"/>
      <c r="K246" s="337"/>
      <c r="L246" s="609">
        <f t="shared" si="93"/>
        <v>0</v>
      </c>
      <c r="M246" s="229"/>
      <c r="N246" s="337"/>
      <c r="O246" s="631">
        <f t="shared" si="94"/>
        <v>0</v>
      </c>
      <c r="P246" s="609"/>
      <c r="R246" s="158"/>
      <c r="S246" s="158"/>
    </row>
    <row r="247" spans="1:19" ht="24" hidden="1" x14ac:dyDescent="0.25">
      <c r="A247" s="339">
        <v>6260</v>
      </c>
      <c r="B247" s="223" t="s">
        <v>480</v>
      </c>
      <c r="C247" s="544">
        <f t="shared" si="95"/>
        <v>0</v>
      </c>
      <c r="D247" s="229"/>
      <c r="E247" s="337"/>
      <c r="F247" s="609">
        <f t="shared" si="91"/>
        <v>0</v>
      </c>
      <c r="G247" s="229"/>
      <c r="H247" s="230"/>
      <c r="I247" s="338">
        <f t="shared" si="92"/>
        <v>0</v>
      </c>
      <c r="J247" s="229"/>
      <c r="K247" s="337"/>
      <c r="L247" s="609">
        <f t="shared" si="93"/>
        <v>0</v>
      </c>
      <c r="M247" s="229"/>
      <c r="N247" s="337"/>
      <c r="O247" s="631">
        <f t="shared" si="94"/>
        <v>0</v>
      </c>
      <c r="P247" s="609"/>
      <c r="R247" s="158"/>
      <c r="S247" s="158"/>
    </row>
    <row r="248" spans="1:19" hidden="1" x14ac:dyDescent="0.25">
      <c r="A248" s="339">
        <v>6270</v>
      </c>
      <c r="B248" s="223" t="s">
        <v>481</v>
      </c>
      <c r="C248" s="544">
        <f t="shared" si="95"/>
        <v>0</v>
      </c>
      <c r="D248" s="229"/>
      <c r="E248" s="337"/>
      <c r="F248" s="609">
        <f t="shared" si="91"/>
        <v>0</v>
      </c>
      <c r="G248" s="229"/>
      <c r="H248" s="230"/>
      <c r="I248" s="338">
        <f t="shared" si="92"/>
        <v>0</v>
      </c>
      <c r="J248" s="229"/>
      <c r="K248" s="337"/>
      <c r="L248" s="609">
        <f t="shared" si="93"/>
        <v>0</v>
      </c>
      <c r="M248" s="229"/>
      <c r="N248" s="337"/>
      <c r="O248" s="631">
        <f t="shared" si="94"/>
        <v>0</v>
      </c>
      <c r="P248" s="609"/>
      <c r="R248" s="158"/>
      <c r="S248" s="158"/>
    </row>
    <row r="249" spans="1:19" ht="24" hidden="1" x14ac:dyDescent="0.25">
      <c r="A249" s="349">
        <v>6290</v>
      </c>
      <c r="B249" s="213" t="s">
        <v>482</v>
      </c>
      <c r="C249" s="547">
        <f t="shared" si="95"/>
        <v>0</v>
      </c>
      <c r="D249" s="350">
        <f t="shared" ref="D249:O249" si="96">SUM(D250:D253)</f>
        <v>0</v>
      </c>
      <c r="E249" s="351">
        <f t="shared" si="96"/>
        <v>0</v>
      </c>
      <c r="F249" s="221">
        <f t="shared" si="96"/>
        <v>0</v>
      </c>
      <c r="G249" s="350">
        <f t="shared" si="96"/>
        <v>0</v>
      </c>
      <c r="H249" s="352">
        <f t="shared" si="96"/>
        <v>0</v>
      </c>
      <c r="I249" s="353">
        <f t="shared" si="96"/>
        <v>0</v>
      </c>
      <c r="J249" s="350">
        <f t="shared" si="96"/>
        <v>0</v>
      </c>
      <c r="K249" s="351">
        <f t="shared" si="96"/>
        <v>0</v>
      </c>
      <c r="L249" s="221">
        <f t="shared" si="96"/>
        <v>0</v>
      </c>
      <c r="M249" s="643">
        <f t="shared" si="96"/>
        <v>0</v>
      </c>
      <c r="N249" s="351">
        <f t="shared" si="96"/>
        <v>0</v>
      </c>
      <c r="O249" s="543">
        <f t="shared" si="96"/>
        <v>0</v>
      </c>
      <c r="P249" s="221"/>
      <c r="R249" s="158"/>
      <c r="S249" s="158"/>
    </row>
    <row r="250" spans="1:19" hidden="1" x14ac:dyDescent="0.25">
      <c r="A250" s="178">
        <v>6291</v>
      </c>
      <c r="B250" s="223" t="s">
        <v>483</v>
      </c>
      <c r="C250" s="544">
        <f t="shared" si="95"/>
        <v>0</v>
      </c>
      <c r="D250" s="229"/>
      <c r="E250" s="337"/>
      <c r="F250" s="609">
        <f>D250+E250</f>
        <v>0</v>
      </c>
      <c r="G250" s="229"/>
      <c r="H250" s="230"/>
      <c r="I250" s="338">
        <f>G250+H250</f>
        <v>0</v>
      </c>
      <c r="J250" s="229"/>
      <c r="K250" s="337"/>
      <c r="L250" s="609">
        <f>J250+K250</f>
        <v>0</v>
      </c>
      <c r="M250" s="229"/>
      <c r="N250" s="337"/>
      <c r="O250" s="631">
        <f>N250+M250</f>
        <v>0</v>
      </c>
      <c r="P250" s="609"/>
      <c r="R250" s="158"/>
      <c r="S250" s="158"/>
    </row>
    <row r="251" spans="1:19" hidden="1" x14ac:dyDescent="0.25">
      <c r="A251" s="178">
        <v>6292</v>
      </c>
      <c r="B251" s="223" t="s">
        <v>484</v>
      </c>
      <c r="C251" s="544">
        <f t="shared" si="95"/>
        <v>0</v>
      </c>
      <c r="D251" s="229"/>
      <c r="E251" s="337"/>
      <c r="F251" s="609">
        <f>D251+E251</f>
        <v>0</v>
      </c>
      <c r="G251" s="229"/>
      <c r="H251" s="230"/>
      <c r="I251" s="338">
        <f>G251+H251</f>
        <v>0</v>
      </c>
      <c r="J251" s="229"/>
      <c r="K251" s="337"/>
      <c r="L251" s="609">
        <f>J251+K251</f>
        <v>0</v>
      </c>
      <c r="M251" s="229"/>
      <c r="N251" s="337"/>
      <c r="O251" s="631">
        <f>N251+M251</f>
        <v>0</v>
      </c>
      <c r="P251" s="609"/>
      <c r="R251" s="158"/>
      <c r="S251" s="158"/>
    </row>
    <row r="252" spans="1:19" ht="72" hidden="1" x14ac:dyDescent="0.25">
      <c r="A252" s="178">
        <v>6296</v>
      </c>
      <c r="B252" s="223" t="s">
        <v>485</v>
      </c>
      <c r="C252" s="544">
        <f t="shared" si="95"/>
        <v>0</v>
      </c>
      <c r="D252" s="229"/>
      <c r="E252" s="337"/>
      <c r="F252" s="609">
        <f>D252+E252</f>
        <v>0</v>
      </c>
      <c r="G252" s="229"/>
      <c r="H252" s="230"/>
      <c r="I252" s="338">
        <f>G252+H252</f>
        <v>0</v>
      </c>
      <c r="J252" s="229"/>
      <c r="K252" s="337"/>
      <c r="L252" s="609">
        <f>J252+K252</f>
        <v>0</v>
      </c>
      <c r="M252" s="229"/>
      <c r="N252" s="337"/>
      <c r="O252" s="631">
        <f>N252+M252</f>
        <v>0</v>
      </c>
      <c r="P252" s="609"/>
      <c r="R252" s="158"/>
      <c r="S252" s="158"/>
    </row>
    <row r="253" spans="1:19" ht="39.75" hidden="1" customHeight="1" x14ac:dyDescent="0.25">
      <c r="A253" s="178">
        <v>6299</v>
      </c>
      <c r="B253" s="223" t="s">
        <v>486</v>
      </c>
      <c r="C253" s="544">
        <f t="shared" si="95"/>
        <v>0</v>
      </c>
      <c r="D253" s="229"/>
      <c r="E253" s="337"/>
      <c r="F253" s="609">
        <f>D253+E253</f>
        <v>0</v>
      </c>
      <c r="G253" s="229"/>
      <c r="H253" s="230"/>
      <c r="I253" s="338">
        <f>G253+H253</f>
        <v>0</v>
      </c>
      <c r="J253" s="229"/>
      <c r="K253" s="337"/>
      <c r="L253" s="609">
        <f>J253+K253</f>
        <v>0</v>
      </c>
      <c r="M253" s="229"/>
      <c r="N253" s="337"/>
      <c r="O253" s="631">
        <f>N253+M253</f>
        <v>0</v>
      </c>
      <c r="P253" s="609"/>
      <c r="R253" s="158"/>
      <c r="S253" s="158"/>
    </row>
    <row r="254" spans="1:19" hidden="1" x14ac:dyDescent="0.25">
      <c r="A254" s="198">
        <v>6300</v>
      </c>
      <c r="B254" s="323" t="s">
        <v>487</v>
      </c>
      <c r="C254" s="541">
        <f t="shared" si="95"/>
        <v>0</v>
      </c>
      <c r="D254" s="209">
        <f t="shared" ref="D254:O254" si="97">SUM(D255,D259,D260)</f>
        <v>0</v>
      </c>
      <c r="E254" s="324">
        <f t="shared" si="97"/>
        <v>0</v>
      </c>
      <c r="F254" s="211">
        <f t="shared" si="97"/>
        <v>0</v>
      </c>
      <c r="G254" s="209">
        <f t="shared" si="97"/>
        <v>0</v>
      </c>
      <c r="H254" s="210">
        <f t="shared" si="97"/>
        <v>0</v>
      </c>
      <c r="I254" s="348">
        <f t="shared" si="97"/>
        <v>0</v>
      </c>
      <c r="J254" s="209">
        <f t="shared" si="97"/>
        <v>0</v>
      </c>
      <c r="K254" s="324">
        <f t="shared" si="97"/>
        <v>0</v>
      </c>
      <c r="L254" s="211">
        <f t="shared" si="97"/>
        <v>0</v>
      </c>
      <c r="M254" s="406">
        <f t="shared" si="97"/>
        <v>0</v>
      </c>
      <c r="N254" s="324">
        <f t="shared" si="97"/>
        <v>0</v>
      </c>
      <c r="O254" s="541">
        <f t="shared" si="97"/>
        <v>0</v>
      </c>
      <c r="P254" s="211"/>
      <c r="R254" s="158"/>
      <c r="S254" s="158"/>
    </row>
    <row r="255" spans="1:19" ht="24" hidden="1" x14ac:dyDescent="0.25">
      <c r="A255" s="349">
        <v>6320</v>
      </c>
      <c r="B255" s="213" t="s">
        <v>488</v>
      </c>
      <c r="C255" s="547">
        <f t="shared" si="95"/>
        <v>0</v>
      </c>
      <c r="D255" s="350">
        <f t="shared" ref="D255:O255" si="98">SUM(D256:D258)</f>
        <v>0</v>
      </c>
      <c r="E255" s="351">
        <f t="shared" si="98"/>
        <v>0</v>
      </c>
      <c r="F255" s="221">
        <f t="shared" si="98"/>
        <v>0</v>
      </c>
      <c r="G255" s="350">
        <f t="shared" si="98"/>
        <v>0</v>
      </c>
      <c r="H255" s="352">
        <f t="shared" si="98"/>
        <v>0</v>
      </c>
      <c r="I255" s="353">
        <f t="shared" si="98"/>
        <v>0</v>
      </c>
      <c r="J255" s="350">
        <f t="shared" si="98"/>
        <v>0</v>
      </c>
      <c r="K255" s="351">
        <f t="shared" si="98"/>
        <v>0</v>
      </c>
      <c r="L255" s="221">
        <f t="shared" si="98"/>
        <v>0</v>
      </c>
      <c r="M255" s="350">
        <f t="shared" si="98"/>
        <v>0</v>
      </c>
      <c r="N255" s="351">
        <f t="shared" si="98"/>
        <v>0</v>
      </c>
      <c r="O255" s="543">
        <f t="shared" si="98"/>
        <v>0</v>
      </c>
      <c r="P255" s="221"/>
      <c r="R255" s="158"/>
      <c r="S255" s="158"/>
    </row>
    <row r="256" spans="1:19" hidden="1" x14ac:dyDescent="0.25">
      <c r="A256" s="178">
        <v>6322</v>
      </c>
      <c r="B256" s="223" t="s">
        <v>489</v>
      </c>
      <c r="C256" s="544">
        <f t="shared" si="95"/>
        <v>0</v>
      </c>
      <c r="D256" s="229"/>
      <c r="E256" s="337"/>
      <c r="F256" s="609">
        <f>D256+E256</f>
        <v>0</v>
      </c>
      <c r="G256" s="229"/>
      <c r="H256" s="230"/>
      <c r="I256" s="338">
        <f>G256+H256</f>
        <v>0</v>
      </c>
      <c r="J256" s="229"/>
      <c r="K256" s="337"/>
      <c r="L256" s="609">
        <f>J256+K256</f>
        <v>0</v>
      </c>
      <c r="M256" s="229"/>
      <c r="N256" s="337"/>
      <c r="O256" s="631">
        <f>N256+M256</f>
        <v>0</v>
      </c>
      <c r="P256" s="609"/>
      <c r="R256" s="158"/>
      <c r="S256" s="158"/>
    </row>
    <row r="257" spans="1:19" ht="24" hidden="1" x14ac:dyDescent="0.25">
      <c r="A257" s="178">
        <v>6323</v>
      </c>
      <c r="B257" s="223" t="s">
        <v>490</v>
      </c>
      <c r="C257" s="544">
        <f t="shared" si="95"/>
        <v>0</v>
      </c>
      <c r="D257" s="229"/>
      <c r="E257" s="337"/>
      <c r="F257" s="609">
        <f>D257+E257</f>
        <v>0</v>
      </c>
      <c r="G257" s="229"/>
      <c r="H257" s="230"/>
      <c r="I257" s="338">
        <f>G257+H257</f>
        <v>0</v>
      </c>
      <c r="J257" s="229"/>
      <c r="K257" s="337"/>
      <c r="L257" s="609">
        <f>J257+K257</f>
        <v>0</v>
      </c>
      <c r="M257" s="229"/>
      <c r="N257" s="337"/>
      <c r="O257" s="631">
        <f>N257+M257</f>
        <v>0</v>
      </c>
      <c r="P257" s="609"/>
      <c r="R257" s="158"/>
      <c r="S257" s="158"/>
    </row>
    <row r="258" spans="1:19" ht="24" hidden="1" x14ac:dyDescent="0.25">
      <c r="A258" s="169">
        <v>6324</v>
      </c>
      <c r="B258" s="213" t="s">
        <v>491</v>
      </c>
      <c r="C258" s="543">
        <f t="shared" si="95"/>
        <v>0</v>
      </c>
      <c r="D258" s="219"/>
      <c r="E258" s="335"/>
      <c r="F258" s="608">
        <f>D258+E258</f>
        <v>0</v>
      </c>
      <c r="G258" s="219"/>
      <c r="H258" s="220"/>
      <c r="I258" s="336">
        <f>G258+H258</f>
        <v>0</v>
      </c>
      <c r="J258" s="219"/>
      <c r="K258" s="335"/>
      <c r="L258" s="608">
        <f>J258+K258</f>
        <v>0</v>
      </c>
      <c r="M258" s="219"/>
      <c r="N258" s="335"/>
      <c r="O258" s="630">
        <f>N258+M258</f>
        <v>0</v>
      </c>
      <c r="P258" s="608"/>
      <c r="R258" s="158"/>
      <c r="S258" s="158"/>
    </row>
    <row r="259" spans="1:19" ht="24" hidden="1" x14ac:dyDescent="0.25">
      <c r="A259" s="391">
        <v>6330</v>
      </c>
      <c r="B259" s="392" t="s">
        <v>492</v>
      </c>
      <c r="C259" s="547">
        <f t="shared" si="95"/>
        <v>0</v>
      </c>
      <c r="D259" s="375"/>
      <c r="E259" s="376"/>
      <c r="F259" s="644">
        <f>D259+E259</f>
        <v>0</v>
      </c>
      <c r="G259" s="375"/>
      <c r="H259" s="377"/>
      <c r="I259" s="378">
        <f>G259+H259</f>
        <v>0</v>
      </c>
      <c r="J259" s="375"/>
      <c r="K259" s="376"/>
      <c r="L259" s="644">
        <f>J259+K259</f>
        <v>0</v>
      </c>
      <c r="M259" s="375"/>
      <c r="N259" s="376"/>
      <c r="O259" s="645">
        <f>N259+M259</f>
        <v>0</v>
      </c>
      <c r="P259" s="644"/>
      <c r="R259" s="158"/>
      <c r="S259" s="158"/>
    </row>
    <row r="260" spans="1:19" hidden="1" x14ac:dyDescent="0.25">
      <c r="A260" s="339">
        <v>6360</v>
      </c>
      <c r="B260" s="223" t="s">
        <v>493</v>
      </c>
      <c r="C260" s="544">
        <f t="shared" si="95"/>
        <v>0</v>
      </c>
      <c r="D260" s="229"/>
      <c r="E260" s="337"/>
      <c r="F260" s="609">
        <f>D260+E260</f>
        <v>0</v>
      </c>
      <c r="G260" s="229"/>
      <c r="H260" s="230"/>
      <c r="I260" s="338">
        <f>G260+H260</f>
        <v>0</v>
      </c>
      <c r="J260" s="229"/>
      <c r="K260" s="337"/>
      <c r="L260" s="609">
        <f>J260+K260</f>
        <v>0</v>
      </c>
      <c r="M260" s="229"/>
      <c r="N260" s="337"/>
      <c r="O260" s="631">
        <f>N260+M260</f>
        <v>0</v>
      </c>
      <c r="P260" s="609"/>
      <c r="R260" s="158"/>
      <c r="S260" s="158"/>
    </row>
    <row r="261" spans="1:19" ht="36" hidden="1" x14ac:dyDescent="0.25">
      <c r="A261" s="198">
        <v>6400</v>
      </c>
      <c r="B261" s="323" t="s">
        <v>494</v>
      </c>
      <c r="C261" s="541">
        <f t="shared" si="95"/>
        <v>0</v>
      </c>
      <c r="D261" s="209">
        <f t="shared" ref="D261:O261" si="99">SUM(D262,D266)</f>
        <v>0</v>
      </c>
      <c r="E261" s="324">
        <f t="shared" si="99"/>
        <v>0</v>
      </c>
      <c r="F261" s="211">
        <f t="shared" si="99"/>
        <v>0</v>
      </c>
      <c r="G261" s="209">
        <f t="shared" si="99"/>
        <v>0</v>
      </c>
      <c r="H261" s="210">
        <f t="shared" si="99"/>
        <v>0</v>
      </c>
      <c r="I261" s="348">
        <f t="shared" si="99"/>
        <v>0</v>
      </c>
      <c r="J261" s="209">
        <f t="shared" si="99"/>
        <v>0</v>
      </c>
      <c r="K261" s="324">
        <f t="shared" si="99"/>
        <v>0</v>
      </c>
      <c r="L261" s="211">
        <f t="shared" si="99"/>
        <v>0</v>
      </c>
      <c r="M261" s="406">
        <f t="shared" si="99"/>
        <v>0</v>
      </c>
      <c r="N261" s="324">
        <f t="shared" si="99"/>
        <v>0</v>
      </c>
      <c r="O261" s="541">
        <f t="shared" si="99"/>
        <v>0</v>
      </c>
      <c r="P261" s="211"/>
      <c r="R261" s="158"/>
      <c r="S261" s="158"/>
    </row>
    <row r="262" spans="1:19" ht="24" hidden="1" x14ac:dyDescent="0.25">
      <c r="A262" s="349">
        <v>6410</v>
      </c>
      <c r="B262" s="213" t="s">
        <v>495</v>
      </c>
      <c r="C262" s="543">
        <f t="shared" si="95"/>
        <v>0</v>
      </c>
      <c r="D262" s="350">
        <f t="shared" ref="D262:O262" si="100">SUM(D263:D265)</f>
        <v>0</v>
      </c>
      <c r="E262" s="351">
        <f t="shared" si="100"/>
        <v>0</v>
      </c>
      <c r="F262" s="221">
        <f t="shared" si="100"/>
        <v>0</v>
      </c>
      <c r="G262" s="350">
        <f t="shared" si="100"/>
        <v>0</v>
      </c>
      <c r="H262" s="352">
        <f t="shared" si="100"/>
        <v>0</v>
      </c>
      <c r="I262" s="353">
        <f t="shared" si="100"/>
        <v>0</v>
      </c>
      <c r="J262" s="350">
        <f t="shared" si="100"/>
        <v>0</v>
      </c>
      <c r="K262" s="351">
        <f t="shared" si="100"/>
        <v>0</v>
      </c>
      <c r="L262" s="221">
        <f t="shared" si="100"/>
        <v>0</v>
      </c>
      <c r="M262" s="360">
        <f t="shared" si="100"/>
        <v>0</v>
      </c>
      <c r="N262" s="351">
        <f t="shared" si="100"/>
        <v>0</v>
      </c>
      <c r="O262" s="543">
        <f t="shared" si="100"/>
        <v>0</v>
      </c>
      <c r="P262" s="221"/>
      <c r="R262" s="158"/>
      <c r="S262" s="158"/>
    </row>
    <row r="263" spans="1:19" hidden="1" x14ac:dyDescent="0.25">
      <c r="A263" s="178">
        <v>6411</v>
      </c>
      <c r="B263" s="393" t="s">
        <v>496</v>
      </c>
      <c r="C263" s="544">
        <f t="shared" si="95"/>
        <v>0</v>
      </c>
      <c r="D263" s="229"/>
      <c r="E263" s="337"/>
      <c r="F263" s="609">
        <f>D263+E263</f>
        <v>0</v>
      </c>
      <c r="G263" s="229"/>
      <c r="H263" s="230"/>
      <c r="I263" s="338">
        <f>G263+H263</f>
        <v>0</v>
      </c>
      <c r="J263" s="229"/>
      <c r="K263" s="337"/>
      <c r="L263" s="609">
        <f>J263+K263</f>
        <v>0</v>
      </c>
      <c r="M263" s="229"/>
      <c r="N263" s="337"/>
      <c r="O263" s="631">
        <f>N263+M263</f>
        <v>0</v>
      </c>
      <c r="P263" s="609"/>
      <c r="R263" s="158"/>
      <c r="S263" s="158"/>
    </row>
    <row r="264" spans="1:19" ht="36" hidden="1" x14ac:dyDescent="0.25">
      <c r="A264" s="178">
        <v>6412</v>
      </c>
      <c r="B264" s="223" t="s">
        <v>497</v>
      </c>
      <c r="C264" s="544">
        <f t="shared" si="95"/>
        <v>0</v>
      </c>
      <c r="D264" s="229"/>
      <c r="E264" s="337"/>
      <c r="F264" s="609">
        <f>D264+E264</f>
        <v>0</v>
      </c>
      <c r="G264" s="229"/>
      <c r="H264" s="230"/>
      <c r="I264" s="338">
        <f>G264+H264</f>
        <v>0</v>
      </c>
      <c r="J264" s="229"/>
      <c r="K264" s="337"/>
      <c r="L264" s="609">
        <f>J264+K264</f>
        <v>0</v>
      </c>
      <c r="M264" s="229"/>
      <c r="N264" s="337"/>
      <c r="O264" s="631">
        <f>N264+M264</f>
        <v>0</v>
      </c>
      <c r="P264" s="609"/>
      <c r="R264" s="158"/>
      <c r="S264" s="158"/>
    </row>
    <row r="265" spans="1:19" ht="36" hidden="1" x14ac:dyDescent="0.25">
      <c r="A265" s="178">
        <v>6419</v>
      </c>
      <c r="B265" s="223" t="s">
        <v>498</v>
      </c>
      <c r="C265" s="544">
        <f t="shared" si="95"/>
        <v>0</v>
      </c>
      <c r="D265" s="229"/>
      <c r="E265" s="337"/>
      <c r="F265" s="609">
        <f>D265+E265</f>
        <v>0</v>
      </c>
      <c r="G265" s="229"/>
      <c r="H265" s="230"/>
      <c r="I265" s="338">
        <f>G265+H265</f>
        <v>0</v>
      </c>
      <c r="J265" s="229"/>
      <c r="K265" s="337"/>
      <c r="L265" s="609">
        <f>J265+K265</f>
        <v>0</v>
      </c>
      <c r="M265" s="229"/>
      <c r="N265" s="337"/>
      <c r="O265" s="631">
        <f>N265+M265</f>
        <v>0</v>
      </c>
      <c r="P265" s="609"/>
      <c r="R265" s="158"/>
      <c r="S265" s="158"/>
    </row>
    <row r="266" spans="1:19" ht="36" hidden="1" x14ac:dyDescent="0.25">
      <c r="A266" s="339">
        <v>6420</v>
      </c>
      <c r="B266" s="223" t="s">
        <v>499</v>
      </c>
      <c r="C266" s="544">
        <f t="shared" si="95"/>
        <v>0</v>
      </c>
      <c r="D266" s="340">
        <f t="shared" ref="D266:O266" si="101">SUM(D267:D270)</f>
        <v>0</v>
      </c>
      <c r="E266" s="341">
        <f t="shared" si="101"/>
        <v>0</v>
      </c>
      <c r="F266" s="231">
        <f t="shared" si="101"/>
        <v>0</v>
      </c>
      <c r="G266" s="340">
        <f t="shared" si="101"/>
        <v>0</v>
      </c>
      <c r="H266" s="342">
        <f t="shared" si="101"/>
        <v>0</v>
      </c>
      <c r="I266" s="343">
        <f t="shared" si="101"/>
        <v>0</v>
      </c>
      <c r="J266" s="340">
        <f t="shared" si="101"/>
        <v>0</v>
      </c>
      <c r="K266" s="341">
        <f t="shared" si="101"/>
        <v>0</v>
      </c>
      <c r="L266" s="231">
        <f t="shared" si="101"/>
        <v>0</v>
      </c>
      <c r="M266" s="340">
        <f t="shared" si="101"/>
        <v>0</v>
      </c>
      <c r="N266" s="341">
        <f t="shared" si="101"/>
        <v>0</v>
      </c>
      <c r="O266" s="544">
        <f t="shared" si="101"/>
        <v>0</v>
      </c>
      <c r="P266" s="231"/>
      <c r="R266" s="158"/>
      <c r="S266" s="158"/>
    </row>
    <row r="267" spans="1:19" hidden="1" x14ac:dyDescent="0.25">
      <c r="A267" s="178">
        <v>6421</v>
      </c>
      <c r="B267" s="223" t="s">
        <v>500</v>
      </c>
      <c r="C267" s="544">
        <f t="shared" si="95"/>
        <v>0</v>
      </c>
      <c r="D267" s="229"/>
      <c r="E267" s="337"/>
      <c r="F267" s="609">
        <f>D267+E267</f>
        <v>0</v>
      </c>
      <c r="G267" s="229"/>
      <c r="H267" s="230"/>
      <c r="I267" s="338">
        <f>G267+H267</f>
        <v>0</v>
      </c>
      <c r="J267" s="229"/>
      <c r="K267" s="337"/>
      <c r="L267" s="609">
        <f>J267+K267</f>
        <v>0</v>
      </c>
      <c r="M267" s="229"/>
      <c r="N267" s="337"/>
      <c r="O267" s="631">
        <f>N267+M267</f>
        <v>0</v>
      </c>
      <c r="P267" s="609"/>
      <c r="R267" s="158"/>
      <c r="S267" s="158"/>
    </row>
    <row r="268" spans="1:19" hidden="1" x14ac:dyDescent="0.25">
      <c r="A268" s="178">
        <v>6422</v>
      </c>
      <c r="B268" s="223" t="s">
        <v>501</v>
      </c>
      <c r="C268" s="544">
        <f t="shared" si="95"/>
        <v>0</v>
      </c>
      <c r="D268" s="229"/>
      <c r="E268" s="337"/>
      <c r="F268" s="609">
        <f>D268+E268</f>
        <v>0</v>
      </c>
      <c r="G268" s="229"/>
      <c r="H268" s="230"/>
      <c r="I268" s="338">
        <f>G268+H268</f>
        <v>0</v>
      </c>
      <c r="J268" s="229"/>
      <c r="K268" s="337"/>
      <c r="L268" s="609">
        <f>J268+K268</f>
        <v>0</v>
      </c>
      <c r="M268" s="229"/>
      <c r="N268" s="337"/>
      <c r="O268" s="631">
        <f>N268+M268</f>
        <v>0</v>
      </c>
      <c r="P268" s="609"/>
      <c r="R268" s="158"/>
      <c r="S268" s="158"/>
    </row>
    <row r="269" spans="1:19" ht="24" hidden="1" x14ac:dyDescent="0.25">
      <c r="A269" s="178">
        <v>6423</v>
      </c>
      <c r="B269" s="223" t="s">
        <v>502</v>
      </c>
      <c r="C269" s="544">
        <f t="shared" si="95"/>
        <v>0</v>
      </c>
      <c r="D269" s="229"/>
      <c r="E269" s="337"/>
      <c r="F269" s="609">
        <f>D269+E269</f>
        <v>0</v>
      </c>
      <c r="G269" s="229"/>
      <c r="H269" s="230"/>
      <c r="I269" s="338">
        <f>G269+H269</f>
        <v>0</v>
      </c>
      <c r="J269" s="229"/>
      <c r="K269" s="337"/>
      <c r="L269" s="609">
        <f>J269+K269</f>
        <v>0</v>
      </c>
      <c r="M269" s="229"/>
      <c r="N269" s="337"/>
      <c r="O269" s="631">
        <f>N269+M269</f>
        <v>0</v>
      </c>
      <c r="P269" s="609"/>
      <c r="R269" s="158"/>
      <c r="S269" s="158"/>
    </row>
    <row r="270" spans="1:19" ht="36" hidden="1" x14ac:dyDescent="0.25">
      <c r="A270" s="178">
        <v>6424</v>
      </c>
      <c r="B270" s="223" t="s">
        <v>503</v>
      </c>
      <c r="C270" s="544">
        <f t="shared" si="95"/>
        <v>0</v>
      </c>
      <c r="D270" s="229"/>
      <c r="E270" s="337"/>
      <c r="F270" s="609">
        <f>D270+E270</f>
        <v>0</v>
      </c>
      <c r="G270" s="229"/>
      <c r="H270" s="230"/>
      <c r="I270" s="338">
        <f>G270+H270</f>
        <v>0</v>
      </c>
      <c r="J270" s="229"/>
      <c r="K270" s="337"/>
      <c r="L270" s="609">
        <f>J270+K270</f>
        <v>0</v>
      </c>
      <c r="M270" s="229"/>
      <c r="N270" s="337"/>
      <c r="O270" s="631">
        <f>N270+M270</f>
        <v>0</v>
      </c>
      <c r="P270" s="609"/>
      <c r="Q270" s="404"/>
      <c r="R270" s="158"/>
      <c r="S270" s="158"/>
    </row>
    <row r="271" spans="1:19" ht="36" hidden="1" x14ac:dyDescent="0.25">
      <c r="A271" s="394">
        <v>7000</v>
      </c>
      <c r="B271" s="394" t="s">
        <v>504</v>
      </c>
      <c r="C271" s="648">
        <f t="shared" si="95"/>
        <v>0</v>
      </c>
      <c r="D271" s="649">
        <f t="shared" ref="D271:O271" si="102">SUM(D272,D282)</f>
        <v>0</v>
      </c>
      <c r="E271" s="650">
        <f t="shared" si="102"/>
        <v>0</v>
      </c>
      <c r="F271" s="651">
        <f t="shared" si="102"/>
        <v>0</v>
      </c>
      <c r="G271" s="649">
        <f t="shared" si="102"/>
        <v>0</v>
      </c>
      <c r="H271" s="581">
        <f t="shared" si="102"/>
        <v>0</v>
      </c>
      <c r="I271" s="652">
        <f t="shared" si="102"/>
        <v>0</v>
      </c>
      <c r="J271" s="649">
        <f t="shared" si="102"/>
        <v>0</v>
      </c>
      <c r="K271" s="650">
        <f t="shared" si="102"/>
        <v>0</v>
      </c>
      <c r="L271" s="651">
        <f t="shared" si="102"/>
        <v>0</v>
      </c>
      <c r="M271" s="653">
        <f t="shared" si="102"/>
        <v>0</v>
      </c>
      <c r="N271" s="397">
        <f t="shared" si="102"/>
        <v>0</v>
      </c>
      <c r="O271" s="551">
        <f t="shared" si="102"/>
        <v>0</v>
      </c>
      <c r="P271" s="398"/>
      <c r="R271" s="158"/>
      <c r="S271" s="158"/>
    </row>
    <row r="272" spans="1:19" ht="24" hidden="1" x14ac:dyDescent="0.25">
      <c r="A272" s="198">
        <v>7200</v>
      </c>
      <c r="B272" s="323" t="s">
        <v>505</v>
      </c>
      <c r="C272" s="541">
        <f t="shared" si="95"/>
        <v>0</v>
      </c>
      <c r="D272" s="209">
        <f t="shared" ref="D272:O272" si="103">SUM(D273,D274,D277,D278,D281)</f>
        <v>0</v>
      </c>
      <c r="E272" s="324">
        <f t="shared" si="103"/>
        <v>0</v>
      </c>
      <c r="F272" s="211">
        <f t="shared" si="103"/>
        <v>0</v>
      </c>
      <c r="G272" s="209">
        <f t="shared" si="103"/>
        <v>0</v>
      </c>
      <c r="H272" s="210">
        <f t="shared" si="103"/>
        <v>0</v>
      </c>
      <c r="I272" s="348">
        <f t="shared" si="103"/>
        <v>0</v>
      </c>
      <c r="J272" s="209">
        <f t="shared" si="103"/>
        <v>0</v>
      </c>
      <c r="K272" s="324">
        <f t="shared" si="103"/>
        <v>0</v>
      </c>
      <c r="L272" s="211">
        <f t="shared" si="103"/>
        <v>0</v>
      </c>
      <c r="M272" s="380">
        <f t="shared" si="103"/>
        <v>0</v>
      </c>
      <c r="N272" s="324">
        <f t="shared" si="103"/>
        <v>0</v>
      </c>
      <c r="O272" s="541">
        <f t="shared" si="103"/>
        <v>0</v>
      </c>
      <c r="P272" s="211"/>
      <c r="R272" s="158"/>
      <c r="S272" s="158"/>
    </row>
    <row r="273" spans="1:19" ht="24" hidden="1" x14ac:dyDescent="0.25">
      <c r="A273" s="349">
        <v>7210</v>
      </c>
      <c r="B273" s="213" t="s">
        <v>506</v>
      </c>
      <c r="C273" s="543">
        <f t="shared" si="95"/>
        <v>0</v>
      </c>
      <c r="D273" s="219"/>
      <c r="E273" s="335"/>
      <c r="F273" s="608">
        <f>D273+E273</f>
        <v>0</v>
      </c>
      <c r="G273" s="219"/>
      <c r="H273" s="220"/>
      <c r="I273" s="336">
        <f>G273+H273</f>
        <v>0</v>
      </c>
      <c r="J273" s="219"/>
      <c r="K273" s="335"/>
      <c r="L273" s="608">
        <f>J273+K273</f>
        <v>0</v>
      </c>
      <c r="M273" s="219"/>
      <c r="N273" s="335"/>
      <c r="O273" s="630">
        <f>N273+M273</f>
        <v>0</v>
      </c>
      <c r="P273" s="608"/>
      <c r="R273" s="158"/>
      <c r="S273" s="158"/>
    </row>
    <row r="274" spans="1:19" s="404" customFormat="1" ht="36" hidden="1" x14ac:dyDescent="0.25">
      <c r="A274" s="339">
        <v>7220</v>
      </c>
      <c r="B274" s="223" t="s">
        <v>507</v>
      </c>
      <c r="C274" s="544">
        <f t="shared" si="95"/>
        <v>0</v>
      </c>
      <c r="D274" s="340">
        <f t="shared" ref="D274:O274" si="104">SUM(D275:D276)</f>
        <v>0</v>
      </c>
      <c r="E274" s="341">
        <f t="shared" si="104"/>
        <v>0</v>
      </c>
      <c r="F274" s="231">
        <f t="shared" si="104"/>
        <v>0</v>
      </c>
      <c r="G274" s="340">
        <f t="shared" si="104"/>
        <v>0</v>
      </c>
      <c r="H274" s="342">
        <f t="shared" si="104"/>
        <v>0</v>
      </c>
      <c r="I274" s="343">
        <f t="shared" si="104"/>
        <v>0</v>
      </c>
      <c r="J274" s="340">
        <f t="shared" si="104"/>
        <v>0</v>
      </c>
      <c r="K274" s="341">
        <f t="shared" si="104"/>
        <v>0</v>
      </c>
      <c r="L274" s="231">
        <f t="shared" si="104"/>
        <v>0</v>
      </c>
      <c r="M274" s="340">
        <f t="shared" si="104"/>
        <v>0</v>
      </c>
      <c r="N274" s="341">
        <f t="shared" si="104"/>
        <v>0</v>
      </c>
      <c r="O274" s="544">
        <f t="shared" si="104"/>
        <v>0</v>
      </c>
      <c r="P274" s="231"/>
      <c r="R274" s="158"/>
      <c r="S274" s="158"/>
    </row>
    <row r="275" spans="1:19" s="404" customFormat="1" ht="36" hidden="1" x14ac:dyDescent="0.25">
      <c r="A275" s="178">
        <v>7221</v>
      </c>
      <c r="B275" s="223" t="s">
        <v>508</v>
      </c>
      <c r="C275" s="544">
        <f t="shared" si="95"/>
        <v>0</v>
      </c>
      <c r="D275" s="229"/>
      <c r="E275" s="337"/>
      <c r="F275" s="609">
        <f>D275+E275</f>
        <v>0</v>
      </c>
      <c r="G275" s="229"/>
      <c r="H275" s="230"/>
      <c r="I275" s="338">
        <f>G275+H275</f>
        <v>0</v>
      </c>
      <c r="J275" s="229"/>
      <c r="K275" s="337"/>
      <c r="L275" s="609">
        <f>J275+K275</f>
        <v>0</v>
      </c>
      <c r="M275" s="229"/>
      <c r="N275" s="337"/>
      <c r="O275" s="631">
        <f>N275+M275</f>
        <v>0</v>
      </c>
      <c r="P275" s="609"/>
      <c r="R275" s="158"/>
      <c r="S275" s="158"/>
    </row>
    <row r="276" spans="1:19" s="404" customFormat="1" ht="36" hidden="1" x14ac:dyDescent="0.25">
      <c r="A276" s="178">
        <v>7222</v>
      </c>
      <c r="B276" s="223" t="s">
        <v>509</v>
      </c>
      <c r="C276" s="544">
        <f t="shared" si="95"/>
        <v>0</v>
      </c>
      <c r="D276" s="229"/>
      <c r="E276" s="337"/>
      <c r="F276" s="609">
        <f>D276+E276</f>
        <v>0</v>
      </c>
      <c r="G276" s="229"/>
      <c r="H276" s="230"/>
      <c r="I276" s="338">
        <f>G276+H276</f>
        <v>0</v>
      </c>
      <c r="J276" s="229"/>
      <c r="K276" s="337"/>
      <c r="L276" s="609">
        <f>J276+K276</f>
        <v>0</v>
      </c>
      <c r="M276" s="229"/>
      <c r="N276" s="337"/>
      <c r="O276" s="631">
        <f>N276+M276</f>
        <v>0</v>
      </c>
      <c r="P276" s="609"/>
      <c r="R276" s="158"/>
      <c r="S276" s="158"/>
    </row>
    <row r="277" spans="1:19" ht="24" hidden="1" x14ac:dyDescent="0.25">
      <c r="A277" s="339">
        <v>7230</v>
      </c>
      <c r="B277" s="223" t="s">
        <v>510</v>
      </c>
      <c r="C277" s="544">
        <f t="shared" si="95"/>
        <v>0</v>
      </c>
      <c r="D277" s="229"/>
      <c r="E277" s="337"/>
      <c r="F277" s="609">
        <f>D277+E277</f>
        <v>0</v>
      </c>
      <c r="G277" s="229"/>
      <c r="H277" s="230"/>
      <c r="I277" s="338">
        <f>G277+H277</f>
        <v>0</v>
      </c>
      <c r="J277" s="229"/>
      <c r="K277" s="337"/>
      <c r="L277" s="609">
        <f>J277+K277</f>
        <v>0</v>
      </c>
      <c r="M277" s="229"/>
      <c r="N277" s="337"/>
      <c r="O277" s="631">
        <f>N277+M277</f>
        <v>0</v>
      </c>
      <c r="P277" s="609"/>
      <c r="R277" s="158"/>
      <c r="S277" s="158"/>
    </row>
    <row r="278" spans="1:19" ht="24" hidden="1" x14ac:dyDescent="0.25">
      <c r="A278" s="339">
        <v>7240</v>
      </c>
      <c r="B278" s="223" t="s">
        <v>511</v>
      </c>
      <c r="C278" s="544">
        <f t="shared" si="95"/>
        <v>0</v>
      </c>
      <c r="D278" s="340">
        <f t="shared" ref="D278:O278" si="105">SUM(D279:D280)</f>
        <v>0</v>
      </c>
      <c r="E278" s="341">
        <f t="shared" si="105"/>
        <v>0</v>
      </c>
      <c r="F278" s="231">
        <f t="shared" si="105"/>
        <v>0</v>
      </c>
      <c r="G278" s="340">
        <f t="shared" si="105"/>
        <v>0</v>
      </c>
      <c r="H278" s="342">
        <f t="shared" si="105"/>
        <v>0</v>
      </c>
      <c r="I278" s="343">
        <f t="shared" si="105"/>
        <v>0</v>
      </c>
      <c r="J278" s="340">
        <f t="shared" si="105"/>
        <v>0</v>
      </c>
      <c r="K278" s="341">
        <f t="shared" si="105"/>
        <v>0</v>
      </c>
      <c r="L278" s="231">
        <f t="shared" si="105"/>
        <v>0</v>
      </c>
      <c r="M278" s="340">
        <f t="shared" si="105"/>
        <v>0</v>
      </c>
      <c r="N278" s="341">
        <f t="shared" si="105"/>
        <v>0</v>
      </c>
      <c r="O278" s="544">
        <f t="shared" si="105"/>
        <v>0</v>
      </c>
      <c r="P278" s="231"/>
      <c r="R278" s="158"/>
      <c r="S278" s="158"/>
    </row>
    <row r="279" spans="1:19" ht="48" hidden="1" x14ac:dyDescent="0.25">
      <c r="A279" s="178">
        <v>7245</v>
      </c>
      <c r="B279" s="223" t="s">
        <v>512</v>
      </c>
      <c r="C279" s="544">
        <f t="shared" si="95"/>
        <v>0</v>
      </c>
      <c r="D279" s="229"/>
      <c r="E279" s="337"/>
      <c r="F279" s="609">
        <f>D279+E279</f>
        <v>0</v>
      </c>
      <c r="G279" s="229"/>
      <c r="H279" s="230"/>
      <c r="I279" s="338">
        <f>G279+H279</f>
        <v>0</v>
      </c>
      <c r="J279" s="229"/>
      <c r="K279" s="337"/>
      <c r="L279" s="609">
        <f>J279+K279</f>
        <v>0</v>
      </c>
      <c r="M279" s="229"/>
      <c r="N279" s="337"/>
      <c r="O279" s="631">
        <f>N279+M279</f>
        <v>0</v>
      </c>
      <c r="P279" s="609"/>
      <c r="R279" s="158"/>
      <c r="S279" s="158"/>
    </row>
    <row r="280" spans="1:19" ht="96" hidden="1" x14ac:dyDescent="0.25">
      <c r="A280" s="178">
        <v>7246</v>
      </c>
      <c r="B280" s="223" t="s">
        <v>513</v>
      </c>
      <c r="C280" s="544">
        <f t="shared" si="95"/>
        <v>0</v>
      </c>
      <c r="D280" s="229"/>
      <c r="E280" s="337"/>
      <c r="F280" s="609">
        <f>D280+E280</f>
        <v>0</v>
      </c>
      <c r="G280" s="229"/>
      <c r="H280" s="230"/>
      <c r="I280" s="338">
        <f>G280+H280</f>
        <v>0</v>
      </c>
      <c r="J280" s="229"/>
      <c r="K280" s="337"/>
      <c r="L280" s="609">
        <f>J280+K280</f>
        <v>0</v>
      </c>
      <c r="M280" s="229"/>
      <c r="N280" s="337"/>
      <c r="O280" s="631">
        <f>N280+M280</f>
        <v>0</v>
      </c>
      <c r="P280" s="609"/>
      <c r="R280" s="158"/>
      <c r="S280" s="158"/>
    </row>
    <row r="281" spans="1:19" ht="24" hidden="1" x14ac:dyDescent="0.25">
      <c r="A281" s="391">
        <v>7260</v>
      </c>
      <c r="B281" s="213" t="s">
        <v>514</v>
      </c>
      <c r="C281" s="543">
        <f t="shared" si="95"/>
        <v>0</v>
      </c>
      <c r="D281" s="219"/>
      <c r="E281" s="335"/>
      <c r="F281" s="608">
        <f>D281+E281</f>
        <v>0</v>
      </c>
      <c r="G281" s="219"/>
      <c r="H281" s="220"/>
      <c r="I281" s="336">
        <f>G281+H281</f>
        <v>0</v>
      </c>
      <c r="J281" s="219"/>
      <c r="K281" s="335"/>
      <c r="L281" s="608">
        <f>J281+K281</f>
        <v>0</v>
      </c>
      <c r="M281" s="219"/>
      <c r="N281" s="335"/>
      <c r="O281" s="630">
        <f>N281+M281</f>
        <v>0</v>
      </c>
      <c r="P281" s="608"/>
      <c r="R281" s="158"/>
      <c r="S281" s="158"/>
    </row>
    <row r="282" spans="1:19" hidden="1" x14ac:dyDescent="0.25">
      <c r="A282" s="257">
        <v>7700</v>
      </c>
      <c r="B282" s="654" t="s">
        <v>515</v>
      </c>
      <c r="C282" s="552">
        <f t="shared" si="95"/>
        <v>0</v>
      </c>
      <c r="D282" s="406">
        <f t="shared" ref="D282:O282" si="106">D283</f>
        <v>0</v>
      </c>
      <c r="E282" s="356">
        <f t="shared" si="106"/>
        <v>0</v>
      </c>
      <c r="F282" s="357">
        <f t="shared" si="106"/>
        <v>0</v>
      </c>
      <c r="G282" s="406">
        <f t="shared" si="106"/>
        <v>0</v>
      </c>
      <c r="H282" s="407">
        <f t="shared" si="106"/>
        <v>0</v>
      </c>
      <c r="I282" s="355">
        <f t="shared" si="106"/>
        <v>0</v>
      </c>
      <c r="J282" s="406">
        <f t="shared" si="106"/>
        <v>0</v>
      </c>
      <c r="K282" s="356">
        <f t="shared" si="106"/>
        <v>0</v>
      </c>
      <c r="L282" s="357">
        <f t="shared" si="106"/>
        <v>0</v>
      </c>
      <c r="M282" s="406">
        <f t="shared" si="106"/>
        <v>0</v>
      </c>
      <c r="N282" s="356">
        <f t="shared" si="106"/>
        <v>0</v>
      </c>
      <c r="O282" s="552">
        <f t="shared" si="106"/>
        <v>0</v>
      </c>
      <c r="P282" s="357"/>
      <c r="R282" s="158"/>
      <c r="S282" s="158"/>
    </row>
    <row r="283" spans="1:19" hidden="1" x14ac:dyDescent="0.25">
      <c r="A283" s="329">
        <v>7720</v>
      </c>
      <c r="B283" s="213" t="s">
        <v>516</v>
      </c>
      <c r="C283" s="553">
        <f t="shared" si="95"/>
        <v>0</v>
      </c>
      <c r="D283" s="240"/>
      <c r="E283" s="409"/>
      <c r="F283" s="611">
        <f>D283+E283</f>
        <v>0</v>
      </c>
      <c r="G283" s="240"/>
      <c r="H283" s="241"/>
      <c r="I283" s="410">
        <f>G283+H283</f>
        <v>0</v>
      </c>
      <c r="J283" s="240"/>
      <c r="K283" s="409"/>
      <c r="L283" s="611">
        <f>J283+K283</f>
        <v>0</v>
      </c>
      <c r="M283" s="240"/>
      <c r="N283" s="409"/>
      <c r="O283" s="655">
        <f>N283+M283</f>
        <v>0</v>
      </c>
      <c r="P283" s="611"/>
      <c r="R283" s="158"/>
      <c r="S283" s="158"/>
    </row>
    <row r="284" spans="1:19" hidden="1" x14ac:dyDescent="0.25">
      <c r="A284" s="393"/>
      <c r="B284" s="223" t="s">
        <v>517</v>
      </c>
      <c r="C284" s="544">
        <f t="shared" si="95"/>
        <v>0</v>
      </c>
      <c r="D284" s="340">
        <f t="shared" ref="D284:O284" si="107">SUM(D285:D286)</f>
        <v>0</v>
      </c>
      <c r="E284" s="341">
        <f t="shared" si="107"/>
        <v>0</v>
      </c>
      <c r="F284" s="231">
        <f t="shared" si="107"/>
        <v>0</v>
      </c>
      <c r="G284" s="340">
        <f t="shared" si="107"/>
        <v>0</v>
      </c>
      <c r="H284" s="342">
        <f t="shared" si="107"/>
        <v>0</v>
      </c>
      <c r="I284" s="343">
        <f t="shared" si="107"/>
        <v>0</v>
      </c>
      <c r="J284" s="340">
        <f t="shared" si="107"/>
        <v>0</v>
      </c>
      <c r="K284" s="341">
        <f t="shared" si="107"/>
        <v>0</v>
      </c>
      <c r="L284" s="231">
        <f t="shared" si="107"/>
        <v>0</v>
      </c>
      <c r="M284" s="340">
        <f t="shared" si="107"/>
        <v>0</v>
      </c>
      <c r="N284" s="341">
        <f t="shared" si="107"/>
        <v>0</v>
      </c>
      <c r="O284" s="544">
        <f t="shared" si="107"/>
        <v>0</v>
      </c>
      <c r="P284" s="231"/>
      <c r="R284" s="158"/>
      <c r="S284" s="158"/>
    </row>
    <row r="285" spans="1:19" hidden="1" x14ac:dyDescent="0.25">
      <c r="A285" s="393" t="s">
        <v>518</v>
      </c>
      <c r="B285" s="178" t="s">
        <v>519</v>
      </c>
      <c r="C285" s="544">
        <f t="shared" si="95"/>
        <v>0</v>
      </c>
      <c r="D285" s="229"/>
      <c r="E285" s="337"/>
      <c r="F285" s="609">
        <f>D285+E285</f>
        <v>0</v>
      </c>
      <c r="G285" s="229"/>
      <c r="H285" s="230"/>
      <c r="I285" s="338">
        <f>G285+H285</f>
        <v>0</v>
      </c>
      <c r="J285" s="229"/>
      <c r="K285" s="337"/>
      <c r="L285" s="609">
        <f>J285+K285</f>
        <v>0</v>
      </c>
      <c r="M285" s="229"/>
      <c r="N285" s="337"/>
      <c r="O285" s="631">
        <f>N285+M285</f>
        <v>0</v>
      </c>
      <c r="P285" s="638"/>
      <c r="R285" s="158"/>
      <c r="S285" s="158"/>
    </row>
    <row r="286" spans="1:19" ht="24" hidden="1" x14ac:dyDescent="0.25">
      <c r="A286" s="393" t="s">
        <v>520</v>
      </c>
      <c r="B286" s="412" t="s">
        <v>521</v>
      </c>
      <c r="C286" s="543">
        <f t="shared" si="95"/>
        <v>0</v>
      </c>
      <c r="D286" s="219"/>
      <c r="E286" s="335"/>
      <c r="F286" s="608">
        <f>D286+E286</f>
        <v>0</v>
      </c>
      <c r="G286" s="219"/>
      <c r="H286" s="220"/>
      <c r="I286" s="336">
        <f>G286+H286</f>
        <v>0</v>
      </c>
      <c r="J286" s="219"/>
      <c r="K286" s="335"/>
      <c r="L286" s="608">
        <f>J286+K286</f>
        <v>0</v>
      </c>
      <c r="M286" s="219"/>
      <c r="N286" s="335"/>
      <c r="O286" s="630">
        <f>N286+M286</f>
        <v>0</v>
      </c>
      <c r="P286" s="608"/>
      <c r="R286" s="158"/>
      <c r="S286" s="158"/>
    </row>
    <row r="287" spans="1:19" ht="12.75" thickBot="1" x14ac:dyDescent="0.3">
      <c r="A287" s="656"/>
      <c r="B287" s="656" t="s">
        <v>522</v>
      </c>
      <c r="C287" s="657">
        <f t="shared" si="95"/>
        <v>322246</v>
      </c>
      <c r="D287" s="658">
        <f t="shared" ref="D287:O287" si="108">SUM(D284,D271,D233,D198,D190,D176,D78,D56)</f>
        <v>199715</v>
      </c>
      <c r="E287" s="659">
        <f t="shared" si="108"/>
        <v>0</v>
      </c>
      <c r="F287" s="660">
        <f t="shared" si="108"/>
        <v>199715</v>
      </c>
      <c r="G287" s="658">
        <f t="shared" si="108"/>
        <v>0</v>
      </c>
      <c r="H287" s="661">
        <f t="shared" si="108"/>
        <v>0</v>
      </c>
      <c r="I287" s="662">
        <f t="shared" si="108"/>
        <v>0</v>
      </c>
      <c r="J287" s="658">
        <f>SUM(J284,J271,J233,J198,J190,J176,J78,J56)</f>
        <v>122531</v>
      </c>
      <c r="K287" s="694">
        <f t="shared" si="108"/>
        <v>0</v>
      </c>
      <c r="L287" s="702">
        <f t="shared" si="108"/>
        <v>122531</v>
      </c>
      <c r="M287" s="658">
        <f t="shared" si="108"/>
        <v>0</v>
      </c>
      <c r="N287" s="659">
        <f t="shared" si="108"/>
        <v>0</v>
      </c>
      <c r="O287" s="657">
        <f t="shared" si="108"/>
        <v>0</v>
      </c>
      <c r="P287" s="660"/>
      <c r="R287" s="158"/>
      <c r="S287" s="158"/>
    </row>
    <row r="288" spans="1:19" s="148" customFormat="1" ht="13.5" hidden="1" thickTop="1" thickBot="1" x14ac:dyDescent="0.3">
      <c r="A288" s="1276" t="s">
        <v>523</v>
      </c>
      <c r="B288" s="1277"/>
      <c r="C288" s="663">
        <f>SUM(F288,I288,L288,O288)</f>
        <v>0</v>
      </c>
      <c r="D288" s="664">
        <f t="shared" ref="D288:I288" si="109">SUM(D28,D29,D45)-D54</f>
        <v>0</v>
      </c>
      <c r="E288" s="665">
        <f t="shared" si="109"/>
        <v>0</v>
      </c>
      <c r="F288" s="666">
        <f t="shared" si="109"/>
        <v>0</v>
      </c>
      <c r="G288" s="664">
        <f t="shared" si="109"/>
        <v>0</v>
      </c>
      <c r="H288" s="667">
        <f t="shared" si="109"/>
        <v>0</v>
      </c>
      <c r="I288" s="668">
        <f t="shared" si="109"/>
        <v>0</v>
      </c>
      <c r="J288" s="664">
        <f>(J30+J46)-J54</f>
        <v>0</v>
      </c>
      <c r="K288" s="665">
        <f>(K30+K46)-K54</f>
        <v>0</v>
      </c>
      <c r="L288" s="666">
        <f>(L30+L46)-L54</f>
        <v>0</v>
      </c>
      <c r="M288" s="664">
        <f>M48-M54</f>
        <v>0</v>
      </c>
      <c r="N288" s="665">
        <f>N48-N54</f>
        <v>0</v>
      </c>
      <c r="O288" s="663">
        <f>O48-O54</f>
        <v>0</v>
      </c>
      <c r="P288" s="666"/>
      <c r="R288" s="158"/>
      <c r="S288" s="158"/>
    </row>
    <row r="289" spans="1:19" s="148" customFormat="1" ht="12.75" hidden="1" thickTop="1" x14ac:dyDescent="0.25">
      <c r="A289" s="1278" t="s">
        <v>524</v>
      </c>
      <c r="B289" s="1279"/>
      <c r="C289" s="557">
        <f>SUM(F289,I289,L289,O289)</f>
        <v>0</v>
      </c>
      <c r="D289" s="669">
        <f t="shared" ref="D289:O289" si="110">SUM(D290,D291)-D298+D299</f>
        <v>0</v>
      </c>
      <c r="E289" s="670">
        <f t="shared" si="110"/>
        <v>0</v>
      </c>
      <c r="F289" s="442">
        <f t="shared" si="110"/>
        <v>0</v>
      </c>
      <c r="G289" s="669">
        <f t="shared" si="110"/>
        <v>0</v>
      </c>
      <c r="H289" s="671">
        <f t="shared" si="110"/>
        <v>0</v>
      </c>
      <c r="I289" s="672">
        <f t="shared" si="110"/>
        <v>0</v>
      </c>
      <c r="J289" s="669">
        <f>SUM(J290,J291)-J298+J299</f>
        <v>0</v>
      </c>
      <c r="K289" s="670">
        <f t="shared" si="110"/>
        <v>0</v>
      </c>
      <c r="L289" s="442">
        <f t="shared" si="110"/>
        <v>0</v>
      </c>
      <c r="M289" s="669">
        <f t="shared" si="110"/>
        <v>0</v>
      </c>
      <c r="N289" s="670">
        <f t="shared" si="110"/>
        <v>0</v>
      </c>
      <c r="O289" s="557">
        <f t="shared" si="110"/>
        <v>0</v>
      </c>
      <c r="P289" s="442"/>
      <c r="R289" s="158"/>
      <c r="S289" s="158"/>
    </row>
    <row r="290" spans="1:19" s="148" customFormat="1" ht="13.5" hidden="1" thickTop="1" thickBot="1" x14ac:dyDescent="0.3">
      <c r="A290" s="292" t="s">
        <v>525</v>
      </c>
      <c r="B290" s="292" t="s">
        <v>526</v>
      </c>
      <c r="C290" s="537">
        <f t="shared" si="95"/>
        <v>0</v>
      </c>
      <c r="D290" s="294">
        <f t="shared" ref="D290:O290" si="111">D25-D284</f>
        <v>0</v>
      </c>
      <c r="E290" s="295">
        <f t="shared" si="111"/>
        <v>0</v>
      </c>
      <c r="F290" s="296">
        <f t="shared" si="111"/>
        <v>0</v>
      </c>
      <c r="G290" s="294">
        <f t="shared" si="111"/>
        <v>0</v>
      </c>
      <c r="H290" s="297">
        <f t="shared" si="111"/>
        <v>0</v>
      </c>
      <c r="I290" s="298">
        <f t="shared" si="111"/>
        <v>0</v>
      </c>
      <c r="J290" s="294">
        <f>J25-J284</f>
        <v>0</v>
      </c>
      <c r="K290" s="295">
        <f t="shared" si="111"/>
        <v>0</v>
      </c>
      <c r="L290" s="296">
        <f t="shared" si="111"/>
        <v>0</v>
      </c>
      <c r="M290" s="294">
        <f t="shared" si="111"/>
        <v>0</v>
      </c>
      <c r="N290" s="295">
        <f t="shared" si="111"/>
        <v>0</v>
      </c>
      <c r="O290" s="537">
        <f t="shared" si="111"/>
        <v>0</v>
      </c>
      <c r="P290" s="296"/>
      <c r="R290" s="158"/>
      <c r="S290" s="158"/>
    </row>
    <row r="291" spans="1:19" s="148" customFormat="1" ht="12.75" hidden="1" thickTop="1" x14ac:dyDescent="0.25">
      <c r="A291" s="673" t="s">
        <v>527</v>
      </c>
      <c r="B291" s="673" t="s">
        <v>528</v>
      </c>
      <c r="C291" s="557">
        <f t="shared" si="95"/>
        <v>0</v>
      </c>
      <c r="D291" s="669">
        <f t="shared" ref="D291:O291" si="112">SUM(D292,D294,D296)-SUM(D293,D295,D297)</f>
        <v>0</v>
      </c>
      <c r="E291" s="670">
        <f t="shared" si="112"/>
        <v>0</v>
      </c>
      <c r="F291" s="442">
        <f t="shared" si="112"/>
        <v>0</v>
      </c>
      <c r="G291" s="669">
        <f t="shared" si="112"/>
        <v>0</v>
      </c>
      <c r="H291" s="671">
        <f t="shared" si="112"/>
        <v>0</v>
      </c>
      <c r="I291" s="672">
        <f t="shared" si="112"/>
        <v>0</v>
      </c>
      <c r="J291" s="669">
        <f t="shared" si="112"/>
        <v>0</v>
      </c>
      <c r="K291" s="670">
        <f t="shared" si="112"/>
        <v>0</v>
      </c>
      <c r="L291" s="442">
        <f t="shared" si="112"/>
        <v>0</v>
      </c>
      <c r="M291" s="669">
        <f t="shared" si="112"/>
        <v>0</v>
      </c>
      <c r="N291" s="670">
        <f t="shared" si="112"/>
        <v>0</v>
      </c>
      <c r="O291" s="557">
        <f t="shared" si="112"/>
        <v>0</v>
      </c>
      <c r="P291" s="442"/>
      <c r="R291" s="158"/>
      <c r="S291" s="158"/>
    </row>
    <row r="292" spans="1:19" ht="12.75" hidden="1" thickTop="1" x14ac:dyDescent="0.25">
      <c r="A292" s="411" t="s">
        <v>529</v>
      </c>
      <c r="B292" s="275" t="s">
        <v>530</v>
      </c>
      <c r="C292" s="553">
        <f t="shared" si="95"/>
        <v>0</v>
      </c>
      <c r="D292" s="240"/>
      <c r="E292" s="409"/>
      <c r="F292" s="611">
        <f t="shared" ref="F292:F299" si="113">D292+E292</f>
        <v>0</v>
      </c>
      <c r="G292" s="240"/>
      <c r="H292" s="241"/>
      <c r="I292" s="410">
        <f t="shared" ref="I292:I299" si="114">G292+H292</f>
        <v>0</v>
      </c>
      <c r="J292" s="240"/>
      <c r="K292" s="409"/>
      <c r="L292" s="611">
        <f t="shared" ref="L292:L299" si="115">J292+K292</f>
        <v>0</v>
      </c>
      <c r="M292" s="240"/>
      <c r="N292" s="409"/>
      <c r="O292" s="655">
        <f t="shared" ref="O292:O299" si="116">N292+M292</f>
        <v>0</v>
      </c>
      <c r="P292" s="611"/>
      <c r="R292" s="158"/>
      <c r="S292" s="158"/>
    </row>
    <row r="293" spans="1:19" ht="24.75" hidden="1" thickTop="1" x14ac:dyDescent="0.25">
      <c r="A293" s="393" t="s">
        <v>531</v>
      </c>
      <c r="B293" s="177" t="s">
        <v>532</v>
      </c>
      <c r="C293" s="544">
        <f t="shared" si="95"/>
        <v>0</v>
      </c>
      <c r="D293" s="229"/>
      <c r="E293" s="337"/>
      <c r="F293" s="609">
        <f t="shared" si="113"/>
        <v>0</v>
      </c>
      <c r="G293" s="229"/>
      <c r="H293" s="230"/>
      <c r="I293" s="338">
        <f t="shared" si="114"/>
        <v>0</v>
      </c>
      <c r="J293" s="229"/>
      <c r="K293" s="337"/>
      <c r="L293" s="609">
        <f t="shared" si="115"/>
        <v>0</v>
      </c>
      <c r="M293" s="229"/>
      <c r="N293" s="337"/>
      <c r="O293" s="631">
        <f t="shared" si="116"/>
        <v>0</v>
      </c>
      <c r="P293" s="609"/>
      <c r="R293" s="158"/>
      <c r="S293" s="158"/>
    </row>
    <row r="294" spans="1:19" ht="12.75" hidden="1" thickTop="1" x14ac:dyDescent="0.25">
      <c r="A294" s="393" t="s">
        <v>533</v>
      </c>
      <c r="B294" s="177" t="s">
        <v>534</v>
      </c>
      <c r="C294" s="544">
        <f t="shared" si="95"/>
        <v>0</v>
      </c>
      <c r="D294" s="229"/>
      <c r="E294" s="337"/>
      <c r="F294" s="609">
        <f t="shared" si="113"/>
        <v>0</v>
      </c>
      <c r="G294" s="229"/>
      <c r="H294" s="230"/>
      <c r="I294" s="338">
        <f t="shared" si="114"/>
        <v>0</v>
      </c>
      <c r="J294" s="229"/>
      <c r="K294" s="337"/>
      <c r="L294" s="609">
        <f t="shared" si="115"/>
        <v>0</v>
      </c>
      <c r="M294" s="229"/>
      <c r="N294" s="337"/>
      <c r="O294" s="631">
        <f t="shared" si="116"/>
        <v>0</v>
      </c>
      <c r="P294" s="609"/>
      <c r="R294" s="158"/>
      <c r="S294" s="158"/>
    </row>
    <row r="295" spans="1:19" ht="24.75" hidden="1" thickTop="1" x14ac:dyDescent="0.25">
      <c r="A295" s="393" t="s">
        <v>535</v>
      </c>
      <c r="B295" s="177" t="s">
        <v>536</v>
      </c>
      <c r="C295" s="544">
        <f t="shared" si="95"/>
        <v>0</v>
      </c>
      <c r="D295" s="229"/>
      <c r="E295" s="337"/>
      <c r="F295" s="609">
        <f t="shared" si="113"/>
        <v>0</v>
      </c>
      <c r="G295" s="229"/>
      <c r="H295" s="230"/>
      <c r="I295" s="338">
        <f t="shared" si="114"/>
        <v>0</v>
      </c>
      <c r="J295" s="229"/>
      <c r="K295" s="337"/>
      <c r="L295" s="609">
        <f t="shared" si="115"/>
        <v>0</v>
      </c>
      <c r="M295" s="229"/>
      <c r="N295" s="337"/>
      <c r="O295" s="631">
        <f t="shared" si="116"/>
        <v>0</v>
      </c>
      <c r="P295" s="609"/>
      <c r="R295" s="158"/>
      <c r="S295" s="158"/>
    </row>
    <row r="296" spans="1:19" ht="12.75" hidden="1" thickTop="1" x14ac:dyDescent="0.25">
      <c r="A296" s="393" t="s">
        <v>537</v>
      </c>
      <c r="B296" s="177" t="s">
        <v>538</v>
      </c>
      <c r="C296" s="544">
        <f t="shared" si="95"/>
        <v>0</v>
      </c>
      <c r="D296" s="229"/>
      <c r="E296" s="337"/>
      <c r="F296" s="609">
        <f t="shared" si="113"/>
        <v>0</v>
      </c>
      <c r="G296" s="229"/>
      <c r="H296" s="230"/>
      <c r="I296" s="338">
        <f t="shared" si="114"/>
        <v>0</v>
      </c>
      <c r="J296" s="229"/>
      <c r="K296" s="337"/>
      <c r="L296" s="609">
        <f t="shared" si="115"/>
        <v>0</v>
      </c>
      <c r="M296" s="229"/>
      <c r="N296" s="337"/>
      <c r="O296" s="631">
        <f t="shared" si="116"/>
        <v>0</v>
      </c>
      <c r="P296" s="609"/>
      <c r="R296" s="158"/>
      <c r="S296" s="158"/>
    </row>
    <row r="297" spans="1:19" ht="24.75" hidden="1" thickTop="1" x14ac:dyDescent="0.25">
      <c r="A297" s="431" t="s">
        <v>539</v>
      </c>
      <c r="B297" s="432" t="s">
        <v>540</v>
      </c>
      <c r="C297" s="547">
        <f t="shared" si="95"/>
        <v>0</v>
      </c>
      <c r="D297" s="375"/>
      <c r="E297" s="376"/>
      <c r="F297" s="644">
        <f t="shared" si="113"/>
        <v>0</v>
      </c>
      <c r="G297" s="375"/>
      <c r="H297" s="377"/>
      <c r="I297" s="378">
        <f t="shared" si="114"/>
        <v>0</v>
      </c>
      <c r="J297" s="375"/>
      <c r="K297" s="376"/>
      <c r="L297" s="644">
        <f t="shared" si="115"/>
        <v>0</v>
      </c>
      <c r="M297" s="375"/>
      <c r="N297" s="376"/>
      <c r="O297" s="645">
        <f t="shared" si="116"/>
        <v>0</v>
      </c>
      <c r="P297" s="644"/>
      <c r="R297" s="158"/>
      <c r="S297" s="158"/>
    </row>
    <row r="298" spans="1:19" s="148" customFormat="1" ht="13.5" hidden="1" thickTop="1" thickBot="1" x14ac:dyDescent="0.3">
      <c r="A298" s="674" t="s">
        <v>541</v>
      </c>
      <c r="B298" s="674" t="s">
        <v>542</v>
      </c>
      <c r="C298" s="663">
        <f t="shared" si="95"/>
        <v>0</v>
      </c>
      <c r="D298" s="675"/>
      <c r="E298" s="676"/>
      <c r="F298" s="677">
        <f t="shared" si="113"/>
        <v>0</v>
      </c>
      <c r="G298" s="675"/>
      <c r="H298" s="678"/>
      <c r="I298" s="679">
        <f t="shared" si="114"/>
        <v>0</v>
      </c>
      <c r="J298" s="675"/>
      <c r="K298" s="676"/>
      <c r="L298" s="677">
        <f t="shared" si="115"/>
        <v>0</v>
      </c>
      <c r="M298" s="675"/>
      <c r="N298" s="676"/>
      <c r="O298" s="680">
        <f t="shared" si="116"/>
        <v>0</v>
      </c>
      <c r="P298" s="677"/>
      <c r="R298" s="158"/>
      <c r="S298" s="158"/>
    </row>
    <row r="299" spans="1:19" s="148" customFormat="1" ht="48.75" hidden="1" thickTop="1" x14ac:dyDescent="0.25">
      <c r="A299" s="673" t="s">
        <v>543</v>
      </c>
      <c r="B299" s="438" t="s">
        <v>544</v>
      </c>
      <c r="C299" s="557">
        <f t="shared" si="95"/>
        <v>0</v>
      </c>
      <c r="D299" s="361"/>
      <c r="E299" s="362"/>
      <c r="F299" s="641">
        <f t="shared" si="113"/>
        <v>0</v>
      </c>
      <c r="G299" s="361"/>
      <c r="H299" s="363"/>
      <c r="I299" s="364">
        <f t="shared" si="114"/>
        <v>0</v>
      </c>
      <c r="J299" s="361"/>
      <c r="K299" s="362"/>
      <c r="L299" s="641">
        <f t="shared" si="115"/>
        <v>0</v>
      </c>
      <c r="M299" s="361"/>
      <c r="N299" s="362"/>
      <c r="O299" s="642">
        <f t="shared" si="116"/>
        <v>0</v>
      </c>
      <c r="P299" s="681"/>
      <c r="R299" s="158"/>
      <c r="S299" s="158"/>
    </row>
    <row r="300" spans="1:19" ht="12.75" thickTop="1" x14ac:dyDescent="0.2">
      <c r="A300" s="682" t="s">
        <v>545</v>
      </c>
      <c r="B300" s="444"/>
      <c r="C300" s="444"/>
      <c r="D300" s="444"/>
      <c r="E300" s="444"/>
      <c r="F300" s="444"/>
      <c r="G300" s="444"/>
      <c r="H300" s="444"/>
      <c r="I300" s="444"/>
      <c r="J300" s="444"/>
      <c r="K300" s="444"/>
      <c r="L300" s="444"/>
      <c r="M300" s="444"/>
      <c r="N300" s="444"/>
      <c r="O300" s="444"/>
      <c r="P300" s="445"/>
      <c r="Q300" s="118"/>
    </row>
    <row r="301" spans="1:19" x14ac:dyDescent="0.2">
      <c r="A301" s="683" t="s">
        <v>587</v>
      </c>
      <c r="B301" s="559"/>
      <c r="C301" s="559"/>
      <c r="D301" s="559"/>
      <c r="E301" s="559"/>
      <c r="F301" s="559"/>
      <c r="G301" s="559"/>
      <c r="H301" s="559"/>
      <c r="I301" s="559"/>
      <c r="J301" s="559"/>
      <c r="K301" s="559"/>
      <c r="L301" s="559"/>
      <c r="M301" s="559"/>
      <c r="N301" s="559"/>
      <c r="O301" s="559"/>
      <c r="P301" s="560"/>
      <c r="Q301" s="118"/>
    </row>
    <row r="302" spans="1:19" x14ac:dyDescent="0.25">
      <c r="A302" s="558" t="s">
        <v>588</v>
      </c>
      <c r="B302" s="559"/>
      <c r="C302" s="559"/>
      <c r="D302" s="559"/>
      <c r="E302" s="559"/>
      <c r="F302" s="559"/>
      <c r="G302" s="559"/>
      <c r="H302" s="559"/>
      <c r="I302" s="559"/>
      <c r="J302" s="559"/>
      <c r="K302" s="559"/>
      <c r="L302" s="559"/>
      <c r="M302" s="559"/>
      <c r="N302" s="559"/>
      <c r="O302" s="559"/>
      <c r="P302" s="560"/>
      <c r="Q302" s="118"/>
    </row>
    <row r="303" spans="1:19" ht="12.75" thickBot="1" x14ac:dyDescent="0.3">
      <c r="A303" s="684"/>
      <c r="B303" s="685"/>
      <c r="C303" s="685"/>
      <c r="D303" s="685"/>
      <c r="E303" s="685"/>
      <c r="F303" s="685"/>
      <c r="G303" s="685"/>
      <c r="H303" s="685"/>
      <c r="I303" s="685"/>
      <c r="J303" s="685"/>
      <c r="K303" s="685"/>
      <c r="L303" s="685"/>
      <c r="M303" s="685"/>
      <c r="N303" s="685"/>
      <c r="O303" s="685"/>
      <c r="P303" s="686"/>
      <c r="Q303" s="118"/>
    </row>
    <row r="304" spans="1:19" x14ac:dyDescent="0.25">
      <c r="A304" s="117"/>
      <c r="B304" s="117"/>
      <c r="C304" s="117"/>
      <c r="D304" s="117"/>
      <c r="E304" s="117"/>
      <c r="F304" s="117"/>
      <c r="G304" s="117"/>
      <c r="H304" s="117"/>
      <c r="I304" s="117"/>
      <c r="J304" s="117"/>
      <c r="K304" s="117"/>
      <c r="L304" s="117"/>
      <c r="M304" s="117"/>
      <c r="N304" s="117"/>
      <c r="O304" s="687"/>
      <c r="P304" s="687"/>
    </row>
    <row r="305" spans="1:16" x14ac:dyDescent="0.25">
      <c r="A305" s="117"/>
      <c r="B305" s="117"/>
      <c r="C305" s="117"/>
      <c r="D305" s="117"/>
      <c r="E305" s="117"/>
      <c r="F305" s="117"/>
      <c r="G305" s="117"/>
      <c r="H305" s="117"/>
      <c r="I305" s="117"/>
      <c r="J305" s="117"/>
      <c r="K305" s="117"/>
      <c r="L305" s="117"/>
      <c r="M305" s="117"/>
      <c r="N305" s="117"/>
      <c r="O305" s="117"/>
      <c r="P305" s="117"/>
    </row>
    <row r="306" spans="1:16" x14ac:dyDescent="0.25">
      <c r="A306" s="117"/>
      <c r="B306" s="117"/>
      <c r="C306" s="117"/>
      <c r="D306" s="117"/>
      <c r="E306" s="117"/>
      <c r="F306" s="117"/>
      <c r="G306" s="117"/>
      <c r="H306" s="117"/>
      <c r="I306" s="117"/>
      <c r="J306" s="117"/>
      <c r="K306" s="117"/>
      <c r="L306" s="117"/>
      <c r="M306" s="117"/>
      <c r="N306" s="117"/>
      <c r="O306" s="117"/>
      <c r="P306" s="117"/>
    </row>
    <row r="307" spans="1:16" x14ac:dyDescent="0.25">
      <c r="A307" s="117"/>
      <c r="B307" s="117"/>
      <c r="C307" s="117"/>
      <c r="D307" s="117"/>
      <c r="E307" s="117"/>
      <c r="F307" s="117"/>
      <c r="G307" s="117"/>
      <c r="H307" s="117"/>
      <c r="I307" s="117"/>
      <c r="J307" s="117"/>
      <c r="K307" s="117"/>
      <c r="L307" s="117"/>
      <c r="M307" s="117"/>
      <c r="N307" s="117"/>
      <c r="O307" s="117"/>
      <c r="P307" s="117"/>
    </row>
    <row r="308" spans="1:16" x14ac:dyDescent="0.25">
      <c r="A308" s="117"/>
      <c r="B308" s="117"/>
      <c r="C308" s="117"/>
      <c r="D308" s="117"/>
      <c r="E308" s="117"/>
      <c r="F308" s="117"/>
      <c r="G308" s="117"/>
      <c r="H308" s="117"/>
      <c r="I308" s="117"/>
      <c r="J308" s="117"/>
      <c r="K308" s="117"/>
      <c r="L308" s="117"/>
      <c r="M308" s="117"/>
      <c r="N308" s="117"/>
      <c r="O308" s="117"/>
      <c r="P308" s="117"/>
    </row>
    <row r="309" spans="1:16" x14ac:dyDescent="0.25">
      <c r="A309" s="117"/>
      <c r="B309" s="117"/>
      <c r="C309" s="117"/>
      <c r="D309" s="117"/>
      <c r="E309" s="117"/>
      <c r="F309" s="117"/>
      <c r="G309" s="117"/>
      <c r="H309" s="117"/>
      <c r="I309" s="117"/>
      <c r="J309" s="117"/>
      <c r="K309" s="117"/>
      <c r="L309" s="117"/>
      <c r="M309" s="117"/>
      <c r="N309" s="117"/>
      <c r="O309" s="117"/>
      <c r="P309" s="117"/>
    </row>
    <row r="310" spans="1:16" x14ac:dyDescent="0.25">
      <c r="A310" s="117"/>
      <c r="B310" s="117"/>
      <c r="C310" s="117"/>
      <c r="D310" s="117"/>
      <c r="E310" s="117"/>
      <c r="F310" s="117"/>
      <c r="G310" s="117"/>
      <c r="H310" s="117"/>
      <c r="I310" s="117"/>
      <c r="J310" s="117"/>
      <c r="K310" s="117"/>
      <c r="L310" s="117"/>
      <c r="M310" s="117"/>
      <c r="N310" s="117"/>
      <c r="O310" s="117"/>
      <c r="P310" s="117"/>
    </row>
    <row r="311" spans="1:16" x14ac:dyDescent="0.25">
      <c r="A311" s="117"/>
      <c r="B311" s="117"/>
      <c r="C311" s="117"/>
      <c r="D311" s="117"/>
      <c r="E311" s="117"/>
      <c r="F311" s="117"/>
      <c r="G311" s="117"/>
      <c r="H311" s="117"/>
      <c r="I311" s="117"/>
      <c r="J311" s="117"/>
      <c r="K311" s="117"/>
      <c r="L311" s="117"/>
      <c r="M311" s="117"/>
      <c r="N311" s="117"/>
      <c r="O311" s="117"/>
      <c r="P311" s="117"/>
    </row>
    <row r="312" spans="1:16" x14ac:dyDescent="0.25">
      <c r="A312" s="117"/>
      <c r="B312" s="117"/>
      <c r="C312" s="117"/>
      <c r="D312" s="117"/>
      <c r="E312" s="117"/>
      <c r="F312" s="117"/>
      <c r="G312" s="117"/>
      <c r="H312" s="117"/>
      <c r="I312" s="117"/>
      <c r="J312" s="117"/>
      <c r="K312" s="117"/>
      <c r="L312" s="117"/>
      <c r="M312" s="117"/>
      <c r="N312" s="117"/>
      <c r="O312" s="117"/>
      <c r="P312" s="117"/>
    </row>
    <row r="313" spans="1:16" x14ac:dyDescent="0.25">
      <c r="A313" s="117"/>
      <c r="B313" s="117"/>
      <c r="C313" s="117"/>
      <c r="D313" s="117"/>
      <c r="E313" s="117"/>
      <c r="F313" s="117"/>
      <c r="G313" s="117"/>
      <c r="H313" s="117"/>
      <c r="I313" s="117"/>
      <c r="J313" s="117"/>
      <c r="K313" s="117"/>
      <c r="L313" s="117"/>
      <c r="M313" s="117"/>
      <c r="N313" s="117"/>
      <c r="O313" s="117"/>
      <c r="P313" s="117"/>
    </row>
    <row r="314" spans="1:16" x14ac:dyDescent="0.25">
      <c r="A314" s="117"/>
      <c r="B314" s="117"/>
      <c r="C314" s="117"/>
      <c r="D314" s="117"/>
      <c r="E314" s="117"/>
      <c r="F314" s="117"/>
      <c r="G314" s="117"/>
      <c r="H314" s="117"/>
      <c r="I314" s="117"/>
      <c r="J314" s="117"/>
      <c r="K314" s="117"/>
      <c r="L314" s="117"/>
      <c r="M314" s="117"/>
      <c r="N314" s="117"/>
      <c r="O314" s="117"/>
      <c r="P314" s="117"/>
    </row>
    <row r="315" spans="1:16" x14ac:dyDescent="0.25">
      <c r="A315" s="117"/>
      <c r="B315" s="117"/>
      <c r="C315" s="117"/>
      <c r="D315" s="117"/>
      <c r="E315" s="117"/>
      <c r="F315" s="117"/>
      <c r="G315" s="117"/>
      <c r="H315" s="117"/>
      <c r="I315" s="117"/>
      <c r="J315" s="117"/>
      <c r="K315" s="117"/>
      <c r="L315" s="117"/>
      <c r="M315" s="117"/>
      <c r="N315" s="117"/>
      <c r="O315" s="117"/>
      <c r="P315" s="117"/>
    </row>
    <row r="316" spans="1:16" x14ac:dyDescent="0.25">
      <c r="A316" s="117"/>
      <c r="B316" s="117"/>
      <c r="C316" s="117"/>
      <c r="D316" s="117"/>
      <c r="E316" s="117"/>
      <c r="F316" s="117"/>
      <c r="G316" s="117"/>
      <c r="H316" s="117"/>
      <c r="I316" s="117"/>
      <c r="J316" s="117"/>
      <c r="K316" s="117"/>
      <c r="L316" s="117"/>
      <c r="M316" s="117"/>
      <c r="N316" s="117"/>
      <c r="O316" s="117"/>
      <c r="P316" s="117"/>
    </row>
    <row r="317" spans="1:16" x14ac:dyDescent="0.25">
      <c r="A317" s="117"/>
      <c r="B317" s="117"/>
      <c r="C317" s="117"/>
      <c r="D317" s="117"/>
      <c r="E317" s="117"/>
      <c r="F317" s="117"/>
      <c r="G317" s="117"/>
      <c r="H317" s="117"/>
      <c r="I317" s="117"/>
      <c r="J317" s="117"/>
      <c r="K317" s="117"/>
      <c r="L317" s="117"/>
      <c r="M317" s="117"/>
      <c r="N317" s="117"/>
      <c r="O317" s="117"/>
      <c r="P317" s="117"/>
    </row>
    <row r="318" spans="1:16" x14ac:dyDescent="0.25">
      <c r="A318" s="117"/>
      <c r="B318" s="117"/>
      <c r="C318" s="117"/>
      <c r="D318" s="117"/>
      <c r="E318" s="117"/>
      <c r="F318" s="117"/>
      <c r="G318" s="117"/>
      <c r="H318" s="117"/>
      <c r="I318" s="117"/>
      <c r="J318" s="117"/>
      <c r="K318" s="117"/>
      <c r="L318" s="117"/>
      <c r="M318" s="117"/>
      <c r="N318" s="117"/>
      <c r="O318" s="117"/>
      <c r="P318" s="117"/>
    </row>
    <row r="319" spans="1:16" x14ac:dyDescent="0.25">
      <c r="A319" s="117"/>
      <c r="B319" s="117"/>
      <c r="C319" s="117"/>
      <c r="D319" s="117"/>
      <c r="E319" s="117"/>
      <c r="F319" s="117"/>
      <c r="G319" s="117"/>
      <c r="H319" s="117"/>
      <c r="I319" s="117"/>
      <c r="J319" s="117"/>
      <c r="K319" s="117"/>
      <c r="L319" s="117"/>
      <c r="M319" s="117"/>
      <c r="N319" s="117"/>
      <c r="O319" s="117"/>
      <c r="P319" s="117"/>
    </row>
    <row r="320" spans="1:16" x14ac:dyDescent="0.25">
      <c r="A320" s="117"/>
      <c r="B320" s="117"/>
      <c r="C320" s="117"/>
      <c r="D320" s="117"/>
      <c r="E320" s="117"/>
      <c r="F320" s="117"/>
      <c r="G320" s="117"/>
      <c r="H320" s="117"/>
      <c r="I320" s="117"/>
      <c r="J320" s="117"/>
      <c r="K320" s="117"/>
      <c r="L320" s="117"/>
      <c r="M320" s="117"/>
      <c r="N320" s="117"/>
      <c r="O320" s="117"/>
      <c r="P320" s="117"/>
    </row>
    <row r="321" spans="1:16" x14ac:dyDescent="0.25">
      <c r="A321" s="117"/>
      <c r="B321" s="117"/>
      <c r="C321" s="117"/>
      <c r="D321" s="117"/>
      <c r="E321" s="117"/>
      <c r="F321" s="117"/>
      <c r="G321" s="117"/>
      <c r="H321" s="117"/>
      <c r="I321" s="117"/>
      <c r="J321" s="117"/>
      <c r="K321" s="117"/>
      <c r="L321" s="117"/>
      <c r="M321" s="117"/>
      <c r="N321" s="117"/>
      <c r="O321" s="117"/>
      <c r="P321" s="117"/>
    </row>
    <row r="322" spans="1:16" x14ac:dyDescent="0.25">
      <c r="A322" s="117"/>
      <c r="B322" s="117"/>
      <c r="C322" s="117"/>
      <c r="D322" s="117"/>
      <c r="E322" s="117"/>
      <c r="F322" s="117"/>
      <c r="G322" s="117"/>
      <c r="H322" s="117"/>
      <c r="I322" s="117"/>
      <c r="J322" s="117"/>
      <c r="K322" s="117"/>
      <c r="L322" s="117"/>
      <c r="M322" s="117"/>
      <c r="N322" s="117"/>
      <c r="O322" s="117"/>
      <c r="P322" s="117"/>
    </row>
  </sheetData>
  <sheetProtection algorithmName="SHA-512" hashValue="cPEiYiUSUId7W0UfMtwT7NJDSzSZnMOL6gwxgoAz1b0UN4b6mLzN2GKwtAOvalGF35uipEjPZFxgFp6ByPG6dA==" saltValue="CEDhB+axW+4D2SgwnfGwFQ==" spinCount="100000" sheet="1" objects="1" scenarios="1"/>
  <autoFilter ref="A22:P302">
    <filterColumn colId="2">
      <filters blank="1">
        <filter val="1 100"/>
        <filter val="1 170"/>
        <filter val="1 200"/>
        <filter val="1 201"/>
        <filter val="1 297"/>
        <filter val="1 977"/>
        <filter val="10 389"/>
        <filter val="10 645"/>
        <filter val="11 986"/>
        <filter val="12 691"/>
        <filter val="122 531"/>
        <filter val="125 490"/>
        <filter val="128 645"/>
        <filter val="13 953"/>
        <filter val="142 810"/>
        <filter val="15 368"/>
        <filter val="156"/>
        <filter val="17 588"/>
        <filter val="17 744"/>
        <filter val="18 968"/>
        <filter val="182"/>
        <filter val="191 410"/>
        <filter val="199 715"/>
        <filter val="2 016"/>
        <filter val="2 179"/>
        <filter val="2 989"/>
        <filter val="2 995"/>
        <filter val="22 633"/>
        <filter val="23 267"/>
        <filter val="268"/>
        <filter val="3 147"/>
        <filter val="3 257"/>
        <filter val="3 260"/>
        <filter val="3 266"/>
        <filter val="3 655"/>
        <filter val="3 682"/>
        <filter val="30 068"/>
        <filter val="316 900"/>
        <filter val="322 246"/>
        <filter val="33 232"/>
        <filter val="335"/>
        <filter val="37 427"/>
        <filter val="4 755"/>
        <filter val="48"/>
        <filter val="48 600"/>
        <filter val="5 346"/>
        <filter val="6 070"/>
        <filter val="630"/>
        <filter val="666"/>
        <filter val="683"/>
        <filter val="7 271"/>
        <filter val="7 311"/>
        <filter val="750"/>
        <filter val="8 720"/>
        <filter val="85 113"/>
        <filter val="857"/>
        <filter val="95"/>
      </filters>
    </filterColumn>
  </autoFilter>
  <mergeCells count="32">
    <mergeCell ref="A288:B288"/>
    <mergeCell ref="A289:B289"/>
    <mergeCell ref="H20:H21"/>
    <mergeCell ref="I20:I21"/>
    <mergeCell ref="J20:J21"/>
    <mergeCell ref="C17:P17"/>
    <mergeCell ref="A19:A21"/>
    <mergeCell ref="B19:B21"/>
    <mergeCell ref="C19:O19"/>
    <mergeCell ref="P19:P21"/>
    <mergeCell ref="C20:C21"/>
    <mergeCell ref="D20:D21"/>
    <mergeCell ref="E20:E21"/>
    <mergeCell ref="F20:F21"/>
    <mergeCell ref="G20:G21"/>
    <mergeCell ref="N20:N21"/>
    <mergeCell ref="O20:O21"/>
    <mergeCell ref="K20:K21"/>
    <mergeCell ref="L20:L21"/>
    <mergeCell ref="M20:M21"/>
    <mergeCell ref="C16:P16"/>
    <mergeCell ref="A4:P4"/>
    <mergeCell ref="C6:P6"/>
    <mergeCell ref="C7:P7"/>
    <mergeCell ref="C8:P8"/>
    <mergeCell ref="C9:P9"/>
    <mergeCell ref="C10:P10"/>
    <mergeCell ref="C11:P11"/>
    <mergeCell ref="C12:P12"/>
    <mergeCell ref="C13:P13"/>
    <mergeCell ref="C14:P14"/>
    <mergeCell ref="C15:P15"/>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130.pielikums Jūrmalas pilsētas domes
2016.gada 25.novembra saistošajiem noteikumiem Nr.44
(protokols Nr.18, 5.punkts)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2"/>
  <sheetViews>
    <sheetView view="pageLayout" zoomScaleNormal="100" workbookViewId="0">
      <selection activeCell="T6" sqref="T6"/>
    </sheetView>
  </sheetViews>
  <sheetFormatPr defaultColWidth="9.140625" defaultRowHeight="12" outlineLevelCol="1" x14ac:dyDescent="0.25"/>
  <cols>
    <col min="1" max="1" width="10.85546875" style="113" customWidth="1"/>
    <col min="2" max="2" width="28" style="113" customWidth="1"/>
    <col min="3" max="3" width="8.7109375" style="113" customWidth="1"/>
    <col min="4" max="4" width="8.7109375" style="113" hidden="1" customWidth="1" outlineLevel="1"/>
    <col min="5" max="5" width="8" style="113" hidden="1" customWidth="1" outlineLevel="1"/>
    <col min="6" max="6" width="8.140625" style="113" customWidth="1" collapsed="1"/>
    <col min="7" max="7" width="10.42578125" style="113" hidden="1" customWidth="1" outlineLevel="1"/>
    <col min="8" max="8" width="6.7109375" style="113" hidden="1" customWidth="1" outlineLevel="1"/>
    <col min="9" max="9" width="7.85546875" style="113" customWidth="1" collapsed="1"/>
    <col min="10" max="10" width="8.7109375" style="113" hidden="1" customWidth="1" outlineLevel="1"/>
    <col min="11" max="11" width="7.5703125" style="113" hidden="1" customWidth="1" outlineLevel="1"/>
    <col min="12" max="12" width="7.5703125" style="113" customWidth="1" collapsed="1"/>
    <col min="13" max="14" width="7.5703125" style="113" hidden="1" customWidth="1" outlineLevel="1"/>
    <col min="15" max="15" width="7.5703125" style="113" customWidth="1" collapsed="1"/>
    <col min="16" max="16" width="42.7109375" style="113" hidden="1" customWidth="1" outlineLevel="1"/>
    <col min="17" max="17" width="11.42578125" style="117" customWidth="1" collapsed="1"/>
    <col min="18" max="16384" width="9.140625" style="117"/>
  </cols>
  <sheetData>
    <row r="1" spans="1:17" x14ac:dyDescent="0.25">
      <c r="B1" s="587"/>
      <c r="C1" s="587"/>
      <c r="D1" s="587"/>
      <c r="E1" s="587"/>
      <c r="F1" s="587"/>
      <c r="G1" s="587"/>
      <c r="H1" s="587"/>
      <c r="I1" s="587"/>
      <c r="J1" s="587"/>
      <c r="K1" s="587"/>
      <c r="L1" s="587"/>
      <c r="M1" s="587"/>
      <c r="N1" s="587"/>
      <c r="O1" s="588" t="s">
        <v>575</v>
      </c>
      <c r="P1" s="587"/>
    </row>
    <row r="2" spans="1:17" x14ac:dyDescent="0.25">
      <c r="B2" s="587"/>
      <c r="C2" s="587"/>
      <c r="D2" s="587"/>
      <c r="E2" s="587"/>
      <c r="F2" s="587"/>
      <c r="G2" s="587"/>
      <c r="H2" s="587"/>
      <c r="I2" s="587"/>
      <c r="J2" s="587"/>
      <c r="K2" s="587"/>
      <c r="L2" s="587"/>
      <c r="M2" s="587"/>
      <c r="N2" s="587"/>
      <c r="O2" s="588"/>
      <c r="P2" s="587"/>
    </row>
    <row r="3" spans="1:17" x14ac:dyDescent="0.25">
      <c r="A3" s="478"/>
      <c r="B3" s="589"/>
      <c r="C3" s="589"/>
      <c r="D3" s="589"/>
      <c r="E3" s="589"/>
      <c r="F3" s="589"/>
      <c r="G3" s="589"/>
      <c r="H3" s="589"/>
      <c r="I3" s="589"/>
      <c r="J3" s="589"/>
      <c r="K3" s="589"/>
      <c r="L3" s="589"/>
      <c r="M3" s="589"/>
      <c r="N3" s="589"/>
      <c r="O3" s="590"/>
      <c r="P3" s="591"/>
      <c r="Q3" s="688"/>
    </row>
    <row r="4" spans="1:17" ht="15.75" x14ac:dyDescent="0.25">
      <c r="A4" s="1227" t="s">
        <v>226</v>
      </c>
      <c r="B4" s="1228"/>
      <c r="C4" s="1228"/>
      <c r="D4" s="1228"/>
      <c r="E4" s="1228"/>
      <c r="F4" s="1228"/>
      <c r="G4" s="1228"/>
      <c r="H4" s="1228"/>
      <c r="I4" s="1228"/>
      <c r="J4" s="1228"/>
      <c r="K4" s="1228"/>
      <c r="L4" s="1228"/>
      <c r="M4" s="1228"/>
      <c r="N4" s="1228"/>
      <c r="O4" s="1228"/>
      <c r="P4" s="1229"/>
      <c r="Q4" s="118"/>
    </row>
    <row r="5" spans="1:17" ht="15.75" x14ac:dyDescent="0.25">
      <c r="A5" s="781"/>
      <c r="B5" s="782"/>
      <c r="C5" s="782"/>
      <c r="D5" s="782"/>
      <c r="E5" s="782"/>
      <c r="F5" s="782"/>
      <c r="G5" s="782"/>
      <c r="H5" s="782"/>
      <c r="I5" s="782"/>
      <c r="J5" s="782"/>
      <c r="K5" s="782"/>
      <c r="L5" s="782"/>
      <c r="M5" s="782"/>
      <c r="N5" s="782"/>
      <c r="O5" s="782"/>
      <c r="P5" s="783"/>
      <c r="Q5" s="118"/>
    </row>
    <row r="6" spans="1:17" ht="12.75" customHeight="1" x14ac:dyDescent="0.25">
      <c r="A6" s="121" t="s">
        <v>227</v>
      </c>
      <c r="B6" s="122"/>
      <c r="C6" s="1230" t="s">
        <v>576</v>
      </c>
      <c r="D6" s="1230"/>
      <c r="E6" s="1230"/>
      <c r="F6" s="1230"/>
      <c r="G6" s="1230"/>
      <c r="H6" s="1230"/>
      <c r="I6" s="1230"/>
      <c r="J6" s="1230"/>
      <c r="K6" s="1230"/>
      <c r="L6" s="1230"/>
      <c r="M6" s="1230"/>
      <c r="N6" s="1230"/>
      <c r="O6" s="1230"/>
      <c r="P6" s="1231"/>
      <c r="Q6" s="118"/>
    </row>
    <row r="7" spans="1:17" ht="12.75" customHeight="1" x14ac:dyDescent="0.25">
      <c r="A7" s="121" t="s">
        <v>229</v>
      </c>
      <c r="B7" s="122"/>
      <c r="C7" s="1261" t="s">
        <v>577</v>
      </c>
      <c r="D7" s="1261"/>
      <c r="E7" s="1261"/>
      <c r="F7" s="1261"/>
      <c r="G7" s="1261"/>
      <c r="H7" s="1261"/>
      <c r="I7" s="1261"/>
      <c r="J7" s="1261"/>
      <c r="K7" s="1261"/>
      <c r="L7" s="1261"/>
      <c r="M7" s="1261"/>
      <c r="N7" s="1261"/>
      <c r="O7" s="1261"/>
      <c r="P7" s="1262"/>
      <c r="Q7" s="118"/>
    </row>
    <row r="8" spans="1:17" ht="12.75" customHeight="1" x14ac:dyDescent="0.25">
      <c r="A8" s="123" t="s">
        <v>231</v>
      </c>
      <c r="B8" s="124"/>
      <c r="C8" s="1222" t="s">
        <v>578</v>
      </c>
      <c r="D8" s="1222"/>
      <c r="E8" s="1222"/>
      <c r="F8" s="1222"/>
      <c r="G8" s="1222"/>
      <c r="H8" s="1222"/>
      <c r="I8" s="1222"/>
      <c r="J8" s="1222"/>
      <c r="K8" s="1222"/>
      <c r="L8" s="1222"/>
      <c r="M8" s="1222"/>
      <c r="N8" s="1222"/>
      <c r="O8" s="1222"/>
      <c r="P8" s="1223"/>
      <c r="Q8" s="118"/>
    </row>
    <row r="9" spans="1:17" ht="12.75" customHeight="1" x14ac:dyDescent="0.25">
      <c r="A9" s="123" t="s">
        <v>233</v>
      </c>
      <c r="B9" s="124"/>
      <c r="C9" s="1222" t="s">
        <v>579</v>
      </c>
      <c r="D9" s="1222"/>
      <c r="E9" s="1222"/>
      <c r="F9" s="1222"/>
      <c r="G9" s="1222"/>
      <c r="H9" s="1222"/>
      <c r="I9" s="1222"/>
      <c r="J9" s="1222"/>
      <c r="K9" s="1222"/>
      <c r="L9" s="1222"/>
      <c r="M9" s="1222"/>
      <c r="N9" s="1222"/>
      <c r="O9" s="1222"/>
      <c r="P9" s="1223"/>
      <c r="Q9" s="118"/>
    </row>
    <row r="10" spans="1:17" ht="24.75" customHeight="1" x14ac:dyDescent="0.25">
      <c r="A10" s="123" t="s">
        <v>234</v>
      </c>
      <c r="B10" s="124"/>
      <c r="C10" s="1230" t="s">
        <v>580</v>
      </c>
      <c r="D10" s="1230"/>
      <c r="E10" s="1230"/>
      <c r="F10" s="1230"/>
      <c r="G10" s="1230"/>
      <c r="H10" s="1230"/>
      <c r="I10" s="1230"/>
      <c r="J10" s="1230"/>
      <c r="K10" s="1230"/>
      <c r="L10" s="1230"/>
      <c r="M10" s="1230"/>
      <c r="N10" s="1230"/>
      <c r="O10" s="1230"/>
      <c r="P10" s="1231"/>
      <c r="Q10" s="118"/>
    </row>
    <row r="11" spans="1:17" x14ac:dyDescent="0.25">
      <c r="A11" s="123" t="s">
        <v>235</v>
      </c>
      <c r="B11" s="124"/>
      <c r="C11" s="1230" t="s">
        <v>581</v>
      </c>
      <c r="D11" s="1230"/>
      <c r="E11" s="1230"/>
      <c r="F11" s="1230"/>
      <c r="G11" s="1230"/>
      <c r="H11" s="1230"/>
      <c r="I11" s="1230"/>
      <c r="J11" s="1230"/>
      <c r="K11" s="1230"/>
      <c r="L11" s="1230"/>
      <c r="M11" s="1230"/>
      <c r="N11" s="1230"/>
      <c r="O11" s="1230"/>
      <c r="P11" s="1231"/>
      <c r="Q11" s="118"/>
    </row>
    <row r="12" spans="1:17" ht="12.75" customHeight="1" x14ac:dyDescent="0.25">
      <c r="A12" s="125" t="s">
        <v>236</v>
      </c>
      <c r="B12" s="124"/>
      <c r="C12" s="1263"/>
      <c r="D12" s="1263"/>
      <c r="E12" s="1263"/>
      <c r="F12" s="1263"/>
      <c r="G12" s="1263"/>
      <c r="H12" s="1263"/>
      <c r="I12" s="1263"/>
      <c r="J12" s="1263"/>
      <c r="K12" s="1263"/>
      <c r="L12" s="1263"/>
      <c r="M12" s="1263"/>
      <c r="N12" s="1263"/>
      <c r="O12" s="1263"/>
      <c r="P12" s="1264"/>
      <c r="Q12" s="118"/>
    </row>
    <row r="13" spans="1:17" ht="12.75" customHeight="1" x14ac:dyDescent="0.25">
      <c r="A13" s="123"/>
      <c r="B13" s="124" t="s">
        <v>237</v>
      </c>
      <c r="C13" s="1222" t="s">
        <v>582</v>
      </c>
      <c r="D13" s="1222"/>
      <c r="E13" s="1222"/>
      <c r="F13" s="1222"/>
      <c r="G13" s="1222"/>
      <c r="H13" s="1222"/>
      <c r="I13" s="1222"/>
      <c r="J13" s="1222"/>
      <c r="K13" s="1222"/>
      <c r="L13" s="1222"/>
      <c r="M13" s="1222"/>
      <c r="N13" s="1222"/>
      <c r="O13" s="1222"/>
      <c r="P13" s="1223"/>
      <c r="Q13" s="118"/>
    </row>
    <row r="14" spans="1:17" ht="12.75" customHeight="1" x14ac:dyDescent="0.25">
      <c r="A14" s="123"/>
      <c r="B14" s="124" t="s">
        <v>239</v>
      </c>
      <c r="C14" s="1222"/>
      <c r="D14" s="1222"/>
      <c r="E14" s="1222"/>
      <c r="F14" s="1222"/>
      <c r="G14" s="1222"/>
      <c r="H14" s="1222"/>
      <c r="I14" s="1222"/>
      <c r="J14" s="1222"/>
      <c r="K14" s="1222"/>
      <c r="L14" s="1222"/>
      <c r="M14" s="1222"/>
      <c r="N14" s="1222"/>
      <c r="O14" s="1222"/>
      <c r="P14" s="1223"/>
      <c r="Q14" s="118"/>
    </row>
    <row r="15" spans="1:17" ht="12.75" customHeight="1" x14ac:dyDescent="0.25">
      <c r="A15" s="123"/>
      <c r="B15" s="124" t="s">
        <v>240</v>
      </c>
      <c r="C15" s="1263"/>
      <c r="D15" s="1263"/>
      <c r="E15" s="1263"/>
      <c r="F15" s="1263"/>
      <c r="G15" s="1263"/>
      <c r="H15" s="1263"/>
      <c r="I15" s="1263"/>
      <c r="J15" s="1263"/>
      <c r="K15" s="1263"/>
      <c r="L15" s="1263"/>
      <c r="M15" s="1263"/>
      <c r="N15" s="1263"/>
      <c r="O15" s="1263"/>
      <c r="P15" s="1264"/>
      <c r="Q15" s="118"/>
    </row>
    <row r="16" spans="1:17" ht="12.75" customHeight="1" x14ac:dyDescent="0.25">
      <c r="A16" s="123"/>
      <c r="B16" s="124" t="s">
        <v>241</v>
      </c>
      <c r="C16" s="1222" t="s">
        <v>583</v>
      </c>
      <c r="D16" s="1222"/>
      <c r="E16" s="1222"/>
      <c r="F16" s="1222"/>
      <c r="G16" s="1222"/>
      <c r="H16" s="1222"/>
      <c r="I16" s="1222"/>
      <c r="J16" s="1222"/>
      <c r="K16" s="1222"/>
      <c r="L16" s="1222"/>
      <c r="M16" s="1222"/>
      <c r="N16" s="1222"/>
      <c r="O16" s="1222"/>
      <c r="P16" s="1223"/>
      <c r="Q16" s="118"/>
    </row>
    <row r="17" spans="1:19" ht="12.75" customHeight="1" x14ac:dyDescent="0.25">
      <c r="A17" s="123"/>
      <c r="B17" s="124" t="s">
        <v>242</v>
      </c>
      <c r="C17" s="1222"/>
      <c r="D17" s="1222"/>
      <c r="E17" s="1222"/>
      <c r="F17" s="1222"/>
      <c r="G17" s="1222"/>
      <c r="H17" s="1222"/>
      <c r="I17" s="1222"/>
      <c r="J17" s="1222"/>
      <c r="K17" s="1222"/>
      <c r="L17" s="1222"/>
      <c r="M17" s="1222"/>
      <c r="N17" s="1222"/>
      <c r="O17" s="1222"/>
      <c r="P17" s="1223"/>
      <c r="Q17" s="118"/>
    </row>
    <row r="18" spans="1:19" ht="12.75" customHeight="1" x14ac:dyDescent="0.25">
      <c r="A18" s="128"/>
      <c r="B18" s="129"/>
      <c r="C18" s="593"/>
      <c r="D18" s="593"/>
      <c r="E18" s="593"/>
      <c r="F18" s="593"/>
      <c r="G18" s="593"/>
      <c r="H18" s="593"/>
      <c r="I18" s="593"/>
      <c r="J18" s="593"/>
      <c r="K18" s="593"/>
      <c r="L18" s="593"/>
      <c r="M18" s="593"/>
      <c r="N18" s="593"/>
      <c r="O18" s="593"/>
      <c r="P18" s="594"/>
      <c r="Q18" s="118"/>
    </row>
    <row r="19" spans="1:19" s="130" customFormat="1" ht="12.75" customHeight="1" x14ac:dyDescent="0.25">
      <c r="A19" s="1236" t="s">
        <v>243</v>
      </c>
      <c r="B19" s="1239" t="s">
        <v>244</v>
      </c>
      <c r="C19" s="1266" t="s">
        <v>245</v>
      </c>
      <c r="D19" s="1267"/>
      <c r="E19" s="1267"/>
      <c r="F19" s="1267"/>
      <c r="G19" s="1267"/>
      <c r="H19" s="1267"/>
      <c r="I19" s="1267"/>
      <c r="J19" s="1267"/>
      <c r="K19" s="1267"/>
      <c r="L19" s="1267"/>
      <c r="M19" s="1267"/>
      <c r="N19" s="1267"/>
      <c r="O19" s="1268"/>
      <c r="P19" s="1269" t="s">
        <v>17</v>
      </c>
    </row>
    <row r="20" spans="1:19" s="130" customFormat="1" ht="12.75" customHeight="1" x14ac:dyDescent="0.25">
      <c r="A20" s="1265"/>
      <c r="B20" s="1240"/>
      <c r="C20" s="1245" t="s">
        <v>246</v>
      </c>
      <c r="D20" s="1272" t="s">
        <v>247</v>
      </c>
      <c r="E20" s="1220" t="s">
        <v>248</v>
      </c>
      <c r="F20" s="1232" t="s">
        <v>249</v>
      </c>
      <c r="G20" s="1274" t="s">
        <v>250</v>
      </c>
      <c r="H20" s="1220" t="s">
        <v>251</v>
      </c>
      <c r="I20" s="1247" t="s">
        <v>252</v>
      </c>
      <c r="J20" s="1274" t="s">
        <v>253</v>
      </c>
      <c r="K20" s="1252" t="s">
        <v>254</v>
      </c>
      <c r="L20" s="1254" t="s">
        <v>255</v>
      </c>
      <c r="M20" s="1274" t="s">
        <v>256</v>
      </c>
      <c r="N20" s="1220" t="s">
        <v>257</v>
      </c>
      <c r="O20" s="1232" t="s">
        <v>258</v>
      </c>
      <c r="P20" s="1270"/>
    </row>
    <row r="21" spans="1:19" s="131" customFormat="1" ht="56.25" customHeight="1" thickBot="1" x14ac:dyDescent="0.3">
      <c r="A21" s="1238"/>
      <c r="B21" s="1240"/>
      <c r="C21" s="1246"/>
      <c r="D21" s="1273"/>
      <c r="E21" s="1221"/>
      <c r="F21" s="1233"/>
      <c r="G21" s="1275"/>
      <c r="H21" s="1221"/>
      <c r="I21" s="1248"/>
      <c r="J21" s="1275"/>
      <c r="K21" s="1253"/>
      <c r="L21" s="1255"/>
      <c r="M21" s="1275"/>
      <c r="N21" s="1221"/>
      <c r="O21" s="1233"/>
      <c r="P21" s="1271"/>
    </row>
    <row r="22" spans="1:19" s="131" customFormat="1" ht="9.75" customHeight="1" thickTop="1" x14ac:dyDescent="0.25">
      <c r="A22" s="132" t="s">
        <v>259</v>
      </c>
      <c r="B22" s="132">
        <v>2</v>
      </c>
      <c r="C22" s="133">
        <v>3</v>
      </c>
      <c r="D22" s="134">
        <v>4</v>
      </c>
      <c r="E22" s="135">
        <v>5</v>
      </c>
      <c r="F22" s="136">
        <v>6</v>
      </c>
      <c r="G22" s="134">
        <v>7</v>
      </c>
      <c r="H22" s="137">
        <v>8</v>
      </c>
      <c r="I22" s="136">
        <v>9</v>
      </c>
      <c r="J22" s="134">
        <v>10</v>
      </c>
      <c r="K22" s="487">
        <v>11</v>
      </c>
      <c r="L22" s="132">
        <v>12</v>
      </c>
      <c r="M22" s="138">
        <v>13</v>
      </c>
      <c r="N22" s="135">
        <v>14</v>
      </c>
      <c r="O22" s="136">
        <v>15</v>
      </c>
      <c r="P22" s="136">
        <v>16</v>
      </c>
    </row>
    <row r="23" spans="1:19" s="148" customFormat="1" x14ac:dyDescent="0.25">
      <c r="A23" s="139"/>
      <c r="B23" s="140" t="s">
        <v>260</v>
      </c>
      <c r="C23" s="518"/>
      <c r="D23" s="142"/>
      <c r="E23" s="143"/>
      <c r="F23" s="596"/>
      <c r="G23" s="142"/>
      <c r="H23" s="145"/>
      <c r="I23" s="146"/>
      <c r="J23" s="142"/>
      <c r="K23" s="488"/>
      <c r="L23" s="695"/>
      <c r="M23" s="142"/>
      <c r="N23" s="143"/>
      <c r="O23" s="597"/>
      <c r="P23" s="596"/>
    </row>
    <row r="24" spans="1:19" s="148" customFormat="1" ht="12.75" thickBot="1" x14ac:dyDescent="0.3">
      <c r="A24" s="149"/>
      <c r="B24" s="150" t="s">
        <v>261</v>
      </c>
      <c r="C24" s="519">
        <f>SUM(F24,I24,L24,O24)</f>
        <v>322246</v>
      </c>
      <c r="D24" s="152">
        <f>SUM(D25,D28,D29,D45,D46)</f>
        <v>199715</v>
      </c>
      <c r="E24" s="153">
        <f>SUM(E25,E28,E29,E45,E46)</f>
        <v>0</v>
      </c>
      <c r="F24" s="154">
        <f>SUM(F25,F28,F29,F45,F46)</f>
        <v>199715</v>
      </c>
      <c r="G24" s="152">
        <f>SUM(G25,G28,G46)</f>
        <v>0</v>
      </c>
      <c r="H24" s="155">
        <f>SUM(H25,H28,H29,H45,H46)</f>
        <v>0</v>
      </c>
      <c r="I24" s="156">
        <f>SUM(I25,I28,I29,I45,I46)</f>
        <v>0</v>
      </c>
      <c r="J24" s="152">
        <f>SUM(J25,J30,J46)</f>
        <v>122531</v>
      </c>
      <c r="K24" s="489">
        <f>SUM(K25,K30,K46)</f>
        <v>0</v>
      </c>
      <c r="L24" s="455">
        <f>SUM(L25,L30,L46)</f>
        <v>122531</v>
      </c>
      <c r="M24" s="152">
        <f>SUM(M25,M48)</f>
        <v>0</v>
      </c>
      <c r="N24" s="153">
        <f>SUM(N25,N48)</f>
        <v>0</v>
      </c>
      <c r="O24" s="154">
        <f>SUM(O25,O48)</f>
        <v>0</v>
      </c>
      <c r="P24" s="154"/>
      <c r="R24" s="158"/>
      <c r="S24" s="158"/>
    </row>
    <row r="25" spans="1:19" ht="12.75" hidden="1" thickTop="1" x14ac:dyDescent="0.25">
      <c r="A25" s="159"/>
      <c r="B25" s="160" t="s">
        <v>262</v>
      </c>
      <c r="C25" s="520">
        <f t="shared" ref="C25:C50" si="0">SUM(F25,I25,L25,O25)</f>
        <v>0</v>
      </c>
      <c r="D25" s="162">
        <f t="shared" ref="D25:O25" si="1">SUM(D26:D27)</f>
        <v>0</v>
      </c>
      <c r="E25" s="163">
        <f t="shared" si="1"/>
        <v>0</v>
      </c>
      <c r="F25" s="164">
        <f t="shared" si="1"/>
        <v>0</v>
      </c>
      <c r="G25" s="162">
        <f t="shared" si="1"/>
        <v>0</v>
      </c>
      <c r="H25" s="165">
        <f t="shared" si="1"/>
        <v>0</v>
      </c>
      <c r="I25" s="166">
        <f t="shared" si="1"/>
        <v>0</v>
      </c>
      <c r="J25" s="162">
        <f t="shared" si="1"/>
        <v>0</v>
      </c>
      <c r="K25" s="163">
        <f t="shared" si="1"/>
        <v>0</v>
      </c>
      <c r="L25" s="164">
        <f t="shared" si="1"/>
        <v>0</v>
      </c>
      <c r="M25" s="162">
        <f t="shared" si="1"/>
        <v>0</v>
      </c>
      <c r="N25" s="163">
        <f t="shared" si="1"/>
        <v>0</v>
      </c>
      <c r="O25" s="164">
        <f t="shared" si="1"/>
        <v>0</v>
      </c>
      <c r="P25" s="164"/>
      <c r="R25" s="158"/>
      <c r="S25" s="158"/>
    </row>
    <row r="26" spans="1:19" ht="12.75" hidden="1" thickTop="1" x14ac:dyDescent="0.25">
      <c r="A26" s="168"/>
      <c r="B26" s="169" t="s">
        <v>263</v>
      </c>
      <c r="C26" s="522">
        <f t="shared" si="0"/>
        <v>0</v>
      </c>
      <c r="D26" s="171"/>
      <c r="E26" s="172"/>
      <c r="F26" s="598">
        <f>D26+E26</f>
        <v>0</v>
      </c>
      <c r="G26" s="171"/>
      <c r="H26" s="174"/>
      <c r="I26" s="175">
        <f>G26+H26</f>
        <v>0</v>
      </c>
      <c r="J26" s="171"/>
      <c r="K26" s="172"/>
      <c r="L26" s="598">
        <f>J26+K26</f>
        <v>0</v>
      </c>
      <c r="M26" s="171"/>
      <c r="N26" s="172"/>
      <c r="O26" s="599">
        <f>N26+M26</f>
        <v>0</v>
      </c>
      <c r="P26" s="598"/>
      <c r="R26" s="158"/>
      <c r="S26" s="158"/>
    </row>
    <row r="27" spans="1:19" ht="12.75" hidden="1" thickTop="1" x14ac:dyDescent="0.25">
      <c r="A27" s="177"/>
      <c r="B27" s="178" t="s">
        <v>264</v>
      </c>
      <c r="C27" s="523">
        <f t="shared" si="0"/>
        <v>0</v>
      </c>
      <c r="D27" s="180"/>
      <c r="E27" s="181"/>
      <c r="F27" s="600">
        <f>D27+E27</f>
        <v>0</v>
      </c>
      <c r="G27" s="180"/>
      <c r="H27" s="183"/>
      <c r="I27" s="184">
        <f>G27+H27</f>
        <v>0</v>
      </c>
      <c r="J27" s="180"/>
      <c r="K27" s="181"/>
      <c r="L27" s="600">
        <f>J27+K27</f>
        <v>0</v>
      </c>
      <c r="M27" s="601"/>
      <c r="N27" s="181"/>
      <c r="O27" s="602">
        <f>N27+M27</f>
        <v>0</v>
      </c>
      <c r="P27" s="600"/>
      <c r="R27" s="158"/>
      <c r="S27" s="158"/>
    </row>
    <row r="28" spans="1:19" s="148" customFormat="1" ht="25.5" thickTop="1" thickBot="1" x14ac:dyDescent="0.3">
      <c r="A28" s="186">
        <v>19300</v>
      </c>
      <c r="B28" s="186" t="s">
        <v>265</v>
      </c>
      <c r="C28" s="524">
        <f t="shared" si="0"/>
        <v>199715</v>
      </c>
      <c r="D28" s="188">
        <f>208613-6070-2828</f>
        <v>199715</v>
      </c>
      <c r="E28" s="189"/>
      <c r="F28" s="603">
        <f>D28+E28</f>
        <v>199715</v>
      </c>
      <c r="G28" s="188"/>
      <c r="H28" s="191"/>
      <c r="I28" s="604">
        <f>G28+H28</f>
        <v>0</v>
      </c>
      <c r="J28" s="192" t="s">
        <v>266</v>
      </c>
      <c r="K28" s="689" t="s">
        <v>266</v>
      </c>
      <c r="L28" s="696" t="s">
        <v>266</v>
      </c>
      <c r="M28" s="192" t="s">
        <v>266</v>
      </c>
      <c r="N28" s="196"/>
      <c r="O28" s="194" t="s">
        <v>266</v>
      </c>
      <c r="P28" s="605"/>
      <c r="R28" s="158"/>
      <c r="S28" s="158"/>
    </row>
    <row r="29" spans="1:19" s="148" customFormat="1" ht="24.75" hidden="1" thickTop="1" x14ac:dyDescent="0.25">
      <c r="A29" s="198"/>
      <c r="B29" s="198" t="s">
        <v>267</v>
      </c>
      <c r="C29" s="541">
        <f t="shared" si="0"/>
        <v>0</v>
      </c>
      <c r="D29" s="200"/>
      <c r="E29" s="201"/>
      <c r="F29" s="606">
        <f>D29+E29</f>
        <v>0</v>
      </c>
      <c r="G29" s="203" t="s">
        <v>266</v>
      </c>
      <c r="H29" s="204" t="s">
        <v>266</v>
      </c>
      <c r="I29" s="206" t="s">
        <v>266</v>
      </c>
      <c r="J29" s="203" t="s">
        <v>266</v>
      </c>
      <c r="K29" s="207" t="s">
        <v>266</v>
      </c>
      <c r="L29" s="205" t="s">
        <v>266</v>
      </c>
      <c r="M29" s="203" t="s">
        <v>266</v>
      </c>
      <c r="N29" s="207"/>
      <c r="O29" s="205" t="s">
        <v>266</v>
      </c>
      <c r="P29" s="205"/>
      <c r="R29" s="158"/>
      <c r="S29" s="158"/>
    </row>
    <row r="30" spans="1:19" s="148" customFormat="1" ht="36.75" thickTop="1" x14ac:dyDescent="0.25">
      <c r="A30" s="198">
        <v>21300</v>
      </c>
      <c r="B30" s="198" t="s">
        <v>268</v>
      </c>
      <c r="C30" s="541">
        <f t="shared" si="0"/>
        <v>122531</v>
      </c>
      <c r="D30" s="203" t="s">
        <v>266</v>
      </c>
      <c r="E30" s="207" t="s">
        <v>266</v>
      </c>
      <c r="F30" s="205" t="s">
        <v>266</v>
      </c>
      <c r="G30" s="203" t="s">
        <v>266</v>
      </c>
      <c r="H30" s="204" t="s">
        <v>266</v>
      </c>
      <c r="I30" s="206" t="s">
        <v>266</v>
      </c>
      <c r="J30" s="209">
        <f>SUM(J31,J35,J37,J40)</f>
        <v>122531</v>
      </c>
      <c r="K30" s="505">
        <f>SUM(K31,K35,K37,K40)</f>
        <v>0</v>
      </c>
      <c r="L30" s="459">
        <f>SUM(L31,L35,L37,L40)</f>
        <v>122531</v>
      </c>
      <c r="M30" s="203" t="s">
        <v>266</v>
      </c>
      <c r="N30" s="324"/>
      <c r="O30" s="205" t="s">
        <v>266</v>
      </c>
      <c r="P30" s="607"/>
      <c r="R30" s="158"/>
      <c r="S30" s="158"/>
    </row>
    <row r="31" spans="1:19" s="148" customFormat="1" ht="24" hidden="1" x14ac:dyDescent="0.25">
      <c r="A31" s="212">
        <v>21350</v>
      </c>
      <c r="B31" s="198" t="s">
        <v>269</v>
      </c>
      <c r="C31" s="541">
        <f t="shared" si="0"/>
        <v>0</v>
      </c>
      <c r="D31" s="203" t="s">
        <v>266</v>
      </c>
      <c r="E31" s="207" t="s">
        <v>266</v>
      </c>
      <c r="F31" s="205" t="s">
        <v>266</v>
      </c>
      <c r="G31" s="203" t="s">
        <v>266</v>
      </c>
      <c r="H31" s="204" t="s">
        <v>266</v>
      </c>
      <c r="I31" s="206" t="s">
        <v>266</v>
      </c>
      <c r="J31" s="209">
        <f>SUM(J32:J34)</f>
        <v>0</v>
      </c>
      <c r="K31" s="324">
        <f>SUM(K32:K34)</f>
        <v>0</v>
      </c>
      <c r="L31" s="211">
        <f>SUM(L32:L34)</f>
        <v>0</v>
      </c>
      <c r="M31" s="203" t="s">
        <v>266</v>
      </c>
      <c r="N31" s="324"/>
      <c r="O31" s="205" t="s">
        <v>266</v>
      </c>
      <c r="P31" s="211"/>
      <c r="R31" s="158"/>
      <c r="S31" s="158"/>
    </row>
    <row r="32" spans="1:19" hidden="1" x14ac:dyDescent="0.25">
      <c r="A32" s="168">
        <v>21351</v>
      </c>
      <c r="B32" s="213" t="s">
        <v>270</v>
      </c>
      <c r="C32" s="543">
        <f t="shared" si="0"/>
        <v>0</v>
      </c>
      <c r="D32" s="215" t="s">
        <v>266</v>
      </c>
      <c r="E32" s="216" t="s">
        <v>266</v>
      </c>
      <c r="F32" s="217" t="s">
        <v>266</v>
      </c>
      <c r="G32" s="215" t="s">
        <v>266</v>
      </c>
      <c r="H32" s="218" t="s">
        <v>266</v>
      </c>
      <c r="I32" s="222" t="s">
        <v>266</v>
      </c>
      <c r="J32" s="219"/>
      <c r="K32" s="335"/>
      <c r="L32" s="598">
        <f>J32+K32</f>
        <v>0</v>
      </c>
      <c r="M32" s="215" t="s">
        <v>266</v>
      </c>
      <c r="N32" s="335"/>
      <c r="O32" s="217" t="s">
        <v>266</v>
      </c>
      <c r="P32" s="608"/>
      <c r="R32" s="158"/>
      <c r="S32" s="158"/>
    </row>
    <row r="33" spans="1:19" hidden="1" x14ac:dyDescent="0.25">
      <c r="A33" s="177">
        <v>21352</v>
      </c>
      <c r="B33" s="223" t="s">
        <v>271</v>
      </c>
      <c r="C33" s="544">
        <f t="shared" si="0"/>
        <v>0</v>
      </c>
      <c r="D33" s="225" t="s">
        <v>266</v>
      </c>
      <c r="E33" s="226" t="s">
        <v>266</v>
      </c>
      <c r="F33" s="227" t="s">
        <v>266</v>
      </c>
      <c r="G33" s="225" t="s">
        <v>266</v>
      </c>
      <c r="H33" s="228" t="s">
        <v>266</v>
      </c>
      <c r="I33" s="232" t="s">
        <v>266</v>
      </c>
      <c r="J33" s="229"/>
      <c r="K33" s="337"/>
      <c r="L33" s="600">
        <f>J33+K33</f>
        <v>0</v>
      </c>
      <c r="M33" s="225" t="s">
        <v>266</v>
      </c>
      <c r="N33" s="337"/>
      <c r="O33" s="227" t="s">
        <v>266</v>
      </c>
      <c r="P33" s="609"/>
      <c r="R33" s="158"/>
      <c r="S33" s="158"/>
    </row>
    <row r="34" spans="1:19" ht="24" hidden="1" x14ac:dyDescent="0.25">
      <c r="A34" s="177">
        <v>21359</v>
      </c>
      <c r="B34" s="223" t="s">
        <v>272</v>
      </c>
      <c r="C34" s="544">
        <f t="shared" si="0"/>
        <v>0</v>
      </c>
      <c r="D34" s="225" t="s">
        <v>266</v>
      </c>
      <c r="E34" s="226" t="s">
        <v>266</v>
      </c>
      <c r="F34" s="227" t="s">
        <v>266</v>
      </c>
      <c r="G34" s="225" t="s">
        <v>266</v>
      </c>
      <c r="H34" s="228" t="s">
        <v>266</v>
      </c>
      <c r="I34" s="232" t="s">
        <v>266</v>
      </c>
      <c r="J34" s="229"/>
      <c r="K34" s="337"/>
      <c r="L34" s="600">
        <f>J34+K34</f>
        <v>0</v>
      </c>
      <c r="M34" s="225" t="s">
        <v>266</v>
      </c>
      <c r="N34" s="337"/>
      <c r="O34" s="227" t="s">
        <v>266</v>
      </c>
      <c r="P34" s="609"/>
      <c r="R34" s="158"/>
      <c r="S34" s="158"/>
    </row>
    <row r="35" spans="1:19" s="148" customFormat="1" ht="36" hidden="1" x14ac:dyDescent="0.25">
      <c r="A35" s="212">
        <v>21370</v>
      </c>
      <c r="B35" s="198" t="s">
        <v>273</v>
      </c>
      <c r="C35" s="541">
        <f t="shared" si="0"/>
        <v>0</v>
      </c>
      <c r="D35" s="203" t="s">
        <v>266</v>
      </c>
      <c r="E35" s="207" t="s">
        <v>266</v>
      </c>
      <c r="F35" s="205" t="s">
        <v>266</v>
      </c>
      <c r="G35" s="203" t="s">
        <v>266</v>
      </c>
      <c r="H35" s="204" t="s">
        <v>266</v>
      </c>
      <c r="I35" s="206" t="s">
        <v>266</v>
      </c>
      <c r="J35" s="209">
        <f>SUM(J36)</f>
        <v>0</v>
      </c>
      <c r="K35" s="324">
        <f>SUM(K36)</f>
        <v>0</v>
      </c>
      <c r="L35" s="211">
        <f>SUM(L36)</f>
        <v>0</v>
      </c>
      <c r="M35" s="203" t="s">
        <v>266</v>
      </c>
      <c r="N35" s="324"/>
      <c r="O35" s="205" t="s">
        <v>266</v>
      </c>
      <c r="P35" s="211"/>
      <c r="R35" s="158"/>
      <c r="S35" s="158"/>
    </row>
    <row r="36" spans="1:19" ht="36" hidden="1" x14ac:dyDescent="0.25">
      <c r="A36" s="233">
        <v>21379</v>
      </c>
      <c r="B36" s="234" t="s">
        <v>274</v>
      </c>
      <c r="C36" s="553">
        <f t="shared" si="0"/>
        <v>0</v>
      </c>
      <c r="D36" s="236" t="s">
        <v>266</v>
      </c>
      <c r="E36" s="237" t="s">
        <v>266</v>
      </c>
      <c r="F36" s="238" t="s">
        <v>266</v>
      </c>
      <c r="G36" s="236" t="s">
        <v>266</v>
      </c>
      <c r="H36" s="239" t="s">
        <v>266</v>
      </c>
      <c r="I36" s="243" t="s">
        <v>266</v>
      </c>
      <c r="J36" s="240"/>
      <c r="K36" s="409"/>
      <c r="L36" s="610">
        <f>J36+K36</f>
        <v>0</v>
      </c>
      <c r="M36" s="236" t="s">
        <v>266</v>
      </c>
      <c r="N36" s="409"/>
      <c r="O36" s="238" t="s">
        <v>266</v>
      </c>
      <c r="P36" s="611"/>
      <c r="R36" s="158"/>
      <c r="S36" s="158"/>
    </row>
    <row r="37" spans="1:19" s="148" customFormat="1" hidden="1" x14ac:dyDescent="0.25">
      <c r="A37" s="212">
        <v>21380</v>
      </c>
      <c r="B37" s="198" t="s">
        <v>275</v>
      </c>
      <c r="C37" s="541">
        <f t="shared" si="0"/>
        <v>0</v>
      </c>
      <c r="D37" s="203" t="s">
        <v>266</v>
      </c>
      <c r="E37" s="207" t="s">
        <v>266</v>
      </c>
      <c r="F37" s="205" t="s">
        <v>266</v>
      </c>
      <c r="G37" s="203" t="s">
        <v>266</v>
      </c>
      <c r="H37" s="204" t="s">
        <v>266</v>
      </c>
      <c r="I37" s="206" t="s">
        <v>266</v>
      </c>
      <c r="J37" s="209">
        <f>SUM(J38:J39)</f>
        <v>0</v>
      </c>
      <c r="K37" s="324">
        <f>SUM(K38:K39)</f>
        <v>0</v>
      </c>
      <c r="L37" s="211">
        <f>SUM(L38:L39)</f>
        <v>0</v>
      </c>
      <c r="M37" s="203" t="s">
        <v>266</v>
      </c>
      <c r="N37" s="324"/>
      <c r="O37" s="205" t="s">
        <v>266</v>
      </c>
      <c r="P37" s="211"/>
      <c r="R37" s="158"/>
      <c r="S37" s="158"/>
    </row>
    <row r="38" spans="1:19" hidden="1" x14ac:dyDescent="0.25">
      <c r="A38" s="169">
        <v>21381</v>
      </c>
      <c r="B38" s="213" t="s">
        <v>276</v>
      </c>
      <c r="C38" s="543">
        <f t="shared" si="0"/>
        <v>0</v>
      </c>
      <c r="D38" s="215" t="s">
        <v>266</v>
      </c>
      <c r="E38" s="216" t="s">
        <v>266</v>
      </c>
      <c r="F38" s="217" t="s">
        <v>266</v>
      </c>
      <c r="G38" s="215" t="s">
        <v>266</v>
      </c>
      <c r="H38" s="218" t="s">
        <v>266</v>
      </c>
      <c r="I38" s="222" t="s">
        <v>266</v>
      </c>
      <c r="J38" s="219"/>
      <c r="K38" s="335"/>
      <c r="L38" s="598">
        <f>J38+K38</f>
        <v>0</v>
      </c>
      <c r="M38" s="215" t="s">
        <v>266</v>
      </c>
      <c r="N38" s="335"/>
      <c r="O38" s="217" t="s">
        <v>266</v>
      </c>
      <c r="P38" s="608"/>
      <c r="R38" s="158"/>
      <c r="S38" s="158"/>
    </row>
    <row r="39" spans="1:19" ht="24" hidden="1" x14ac:dyDescent="0.25">
      <c r="A39" s="178">
        <v>21383</v>
      </c>
      <c r="B39" s="223" t="s">
        <v>277</v>
      </c>
      <c r="C39" s="544">
        <f t="shared" si="0"/>
        <v>0</v>
      </c>
      <c r="D39" s="225" t="s">
        <v>266</v>
      </c>
      <c r="E39" s="226" t="s">
        <v>266</v>
      </c>
      <c r="F39" s="227" t="s">
        <v>266</v>
      </c>
      <c r="G39" s="225" t="s">
        <v>266</v>
      </c>
      <c r="H39" s="228" t="s">
        <v>266</v>
      </c>
      <c r="I39" s="232" t="s">
        <v>266</v>
      </c>
      <c r="J39" s="229"/>
      <c r="K39" s="337"/>
      <c r="L39" s="600">
        <f>J39+K39</f>
        <v>0</v>
      </c>
      <c r="M39" s="225" t="s">
        <v>266</v>
      </c>
      <c r="N39" s="337"/>
      <c r="O39" s="227" t="s">
        <v>266</v>
      </c>
      <c r="P39" s="609"/>
      <c r="R39" s="158"/>
      <c r="S39" s="158"/>
    </row>
    <row r="40" spans="1:19" s="148" customFormat="1" ht="24" x14ac:dyDescent="0.25">
      <c r="A40" s="212">
        <v>21390</v>
      </c>
      <c r="B40" s="198" t="s">
        <v>278</v>
      </c>
      <c r="C40" s="541">
        <f t="shared" si="0"/>
        <v>122531</v>
      </c>
      <c r="D40" s="203" t="s">
        <v>266</v>
      </c>
      <c r="E40" s="207" t="s">
        <v>266</v>
      </c>
      <c r="F40" s="205" t="s">
        <v>266</v>
      </c>
      <c r="G40" s="203" t="s">
        <v>266</v>
      </c>
      <c r="H40" s="204" t="s">
        <v>266</v>
      </c>
      <c r="I40" s="206" t="s">
        <v>266</v>
      </c>
      <c r="J40" s="209">
        <f>SUM(J41:J44)</f>
        <v>122531</v>
      </c>
      <c r="K40" s="505">
        <f>SUM(K41:K44)</f>
        <v>0</v>
      </c>
      <c r="L40" s="459">
        <f>SUM(L41:L44)</f>
        <v>122531</v>
      </c>
      <c r="M40" s="203" t="s">
        <v>266</v>
      </c>
      <c r="N40" s="324"/>
      <c r="O40" s="205" t="s">
        <v>266</v>
      </c>
      <c r="P40" s="211"/>
      <c r="R40" s="158"/>
      <c r="S40" s="158"/>
    </row>
    <row r="41" spans="1:19" ht="24" hidden="1" x14ac:dyDescent="0.25">
      <c r="A41" s="169">
        <v>21391</v>
      </c>
      <c r="B41" s="213" t="s">
        <v>279</v>
      </c>
      <c r="C41" s="543">
        <f t="shared" si="0"/>
        <v>0</v>
      </c>
      <c r="D41" s="215" t="s">
        <v>266</v>
      </c>
      <c r="E41" s="216" t="s">
        <v>266</v>
      </c>
      <c r="F41" s="217" t="s">
        <v>266</v>
      </c>
      <c r="G41" s="215" t="s">
        <v>266</v>
      </c>
      <c r="H41" s="218" t="s">
        <v>266</v>
      </c>
      <c r="I41" s="222" t="s">
        <v>266</v>
      </c>
      <c r="J41" s="219"/>
      <c r="K41" s="335"/>
      <c r="L41" s="598">
        <f>J41+K41</f>
        <v>0</v>
      </c>
      <c r="M41" s="215" t="s">
        <v>266</v>
      </c>
      <c r="N41" s="335"/>
      <c r="O41" s="217" t="s">
        <v>266</v>
      </c>
      <c r="P41" s="608"/>
      <c r="R41" s="158"/>
      <c r="S41" s="158"/>
    </row>
    <row r="42" spans="1:19" hidden="1" x14ac:dyDescent="0.25">
      <c r="A42" s="178">
        <v>21393</v>
      </c>
      <c r="B42" s="223" t="s">
        <v>280</v>
      </c>
      <c r="C42" s="544">
        <f t="shared" si="0"/>
        <v>0</v>
      </c>
      <c r="D42" s="225" t="s">
        <v>266</v>
      </c>
      <c r="E42" s="226" t="s">
        <v>266</v>
      </c>
      <c r="F42" s="227" t="s">
        <v>266</v>
      </c>
      <c r="G42" s="225" t="s">
        <v>266</v>
      </c>
      <c r="H42" s="228" t="s">
        <v>266</v>
      </c>
      <c r="I42" s="232" t="s">
        <v>266</v>
      </c>
      <c r="J42" s="229"/>
      <c r="K42" s="337"/>
      <c r="L42" s="600">
        <f>J42+K42</f>
        <v>0</v>
      </c>
      <c r="M42" s="225" t="s">
        <v>266</v>
      </c>
      <c r="N42" s="337"/>
      <c r="O42" s="227" t="s">
        <v>266</v>
      </c>
      <c r="P42" s="609"/>
      <c r="R42" s="158"/>
      <c r="S42" s="158"/>
    </row>
    <row r="43" spans="1:19" hidden="1" x14ac:dyDescent="0.25">
      <c r="A43" s="178">
        <v>21395</v>
      </c>
      <c r="B43" s="223" t="s">
        <v>281</v>
      </c>
      <c r="C43" s="544">
        <f t="shared" si="0"/>
        <v>0</v>
      </c>
      <c r="D43" s="225" t="s">
        <v>266</v>
      </c>
      <c r="E43" s="226" t="s">
        <v>266</v>
      </c>
      <c r="F43" s="227" t="s">
        <v>266</v>
      </c>
      <c r="G43" s="225" t="s">
        <v>266</v>
      </c>
      <c r="H43" s="228" t="s">
        <v>266</v>
      </c>
      <c r="I43" s="232" t="s">
        <v>266</v>
      </c>
      <c r="J43" s="229"/>
      <c r="K43" s="337"/>
      <c r="L43" s="600">
        <f>J43+K43</f>
        <v>0</v>
      </c>
      <c r="M43" s="225" t="s">
        <v>266</v>
      </c>
      <c r="N43" s="337"/>
      <c r="O43" s="227" t="s">
        <v>266</v>
      </c>
      <c r="P43" s="609"/>
      <c r="R43" s="158"/>
      <c r="S43" s="158"/>
    </row>
    <row r="44" spans="1:19" ht="24" x14ac:dyDescent="0.25">
      <c r="A44" s="178">
        <v>21399</v>
      </c>
      <c r="B44" s="223" t="s">
        <v>282</v>
      </c>
      <c r="C44" s="544">
        <f t="shared" si="0"/>
        <v>122531</v>
      </c>
      <c r="D44" s="225" t="s">
        <v>266</v>
      </c>
      <c r="E44" s="226" t="s">
        <v>266</v>
      </c>
      <c r="F44" s="227" t="s">
        <v>266</v>
      </c>
      <c r="G44" s="225" t="s">
        <v>266</v>
      </c>
      <c r="H44" s="228" t="s">
        <v>266</v>
      </c>
      <c r="I44" s="232" t="s">
        <v>266</v>
      </c>
      <c r="J44" s="229">
        <v>122531</v>
      </c>
      <c r="K44" s="507"/>
      <c r="L44" s="697">
        <f>J44+K44</f>
        <v>122531</v>
      </c>
      <c r="M44" s="225" t="s">
        <v>266</v>
      </c>
      <c r="N44" s="337"/>
      <c r="O44" s="227" t="s">
        <v>266</v>
      </c>
      <c r="P44" s="609"/>
      <c r="R44" s="158"/>
      <c r="S44" s="158"/>
    </row>
    <row r="45" spans="1:19" s="148" customFormat="1" ht="36.75" hidden="1" customHeight="1" x14ac:dyDescent="0.25">
      <c r="A45" s="212">
        <v>21420</v>
      </c>
      <c r="B45" s="198" t="s">
        <v>283</v>
      </c>
      <c r="C45" s="525">
        <f t="shared" si="0"/>
        <v>0</v>
      </c>
      <c r="D45" s="246"/>
      <c r="E45" s="247"/>
      <c r="F45" s="606">
        <f>D45+E45</f>
        <v>0</v>
      </c>
      <c r="G45" s="203" t="s">
        <v>266</v>
      </c>
      <c r="H45" s="204" t="s">
        <v>266</v>
      </c>
      <c r="I45" s="206" t="s">
        <v>266</v>
      </c>
      <c r="J45" s="203" t="s">
        <v>266</v>
      </c>
      <c r="K45" s="207" t="s">
        <v>266</v>
      </c>
      <c r="L45" s="205" t="s">
        <v>266</v>
      </c>
      <c r="M45" s="203" t="s">
        <v>266</v>
      </c>
      <c r="N45" s="207"/>
      <c r="O45" s="205" t="s">
        <v>266</v>
      </c>
      <c r="P45" s="205"/>
      <c r="R45" s="158"/>
      <c r="S45" s="158"/>
    </row>
    <row r="46" spans="1:19" s="148" customFormat="1" ht="24" hidden="1" x14ac:dyDescent="0.25">
      <c r="A46" s="248">
        <v>21490</v>
      </c>
      <c r="B46" s="249" t="s">
        <v>284</v>
      </c>
      <c r="C46" s="525">
        <f t="shared" si="0"/>
        <v>0</v>
      </c>
      <c r="D46" s="250">
        <f t="shared" ref="D46:L46" si="2">D47</f>
        <v>0</v>
      </c>
      <c r="E46" s="251">
        <f t="shared" si="2"/>
        <v>0</v>
      </c>
      <c r="F46" s="252">
        <f t="shared" si="2"/>
        <v>0</v>
      </c>
      <c r="G46" s="250">
        <f t="shared" si="2"/>
        <v>0</v>
      </c>
      <c r="H46" s="253">
        <f t="shared" si="2"/>
        <v>0</v>
      </c>
      <c r="I46" s="612">
        <f t="shared" si="2"/>
        <v>0</v>
      </c>
      <c r="J46" s="250">
        <f t="shared" si="2"/>
        <v>0</v>
      </c>
      <c r="K46" s="263">
        <f t="shared" si="2"/>
        <v>0</v>
      </c>
      <c r="L46" s="202">
        <f t="shared" si="2"/>
        <v>0</v>
      </c>
      <c r="M46" s="203" t="s">
        <v>266</v>
      </c>
      <c r="N46" s="263"/>
      <c r="O46" s="205" t="s">
        <v>266</v>
      </c>
      <c r="P46" s="202"/>
      <c r="R46" s="158"/>
      <c r="S46" s="158"/>
    </row>
    <row r="47" spans="1:19" s="148" customFormat="1" ht="24" hidden="1" x14ac:dyDescent="0.25">
      <c r="A47" s="178">
        <v>21499</v>
      </c>
      <c r="B47" s="223" t="s">
        <v>285</v>
      </c>
      <c r="C47" s="613">
        <f t="shared" si="0"/>
        <v>0</v>
      </c>
      <c r="D47" s="171"/>
      <c r="E47" s="172"/>
      <c r="F47" s="598">
        <f>D47+E47</f>
        <v>0</v>
      </c>
      <c r="G47" s="255"/>
      <c r="H47" s="614"/>
      <c r="I47" s="175">
        <f>G47+H47</f>
        <v>0</v>
      </c>
      <c r="J47" s="171"/>
      <c r="K47" s="615"/>
      <c r="L47" s="610">
        <f>J47+K47</f>
        <v>0</v>
      </c>
      <c r="M47" s="236" t="s">
        <v>266</v>
      </c>
      <c r="N47" s="615"/>
      <c r="O47" s="238" t="s">
        <v>266</v>
      </c>
      <c r="P47" s="616"/>
      <c r="R47" s="158"/>
      <c r="S47" s="158"/>
    </row>
    <row r="48" spans="1:19" ht="24" hidden="1" x14ac:dyDescent="0.25">
      <c r="A48" s="256">
        <v>23000</v>
      </c>
      <c r="B48" s="257" t="s">
        <v>286</v>
      </c>
      <c r="C48" s="525">
        <f t="shared" si="0"/>
        <v>0</v>
      </c>
      <c r="D48" s="258" t="s">
        <v>266</v>
      </c>
      <c r="E48" s="259" t="s">
        <v>266</v>
      </c>
      <c r="F48" s="260" t="s">
        <v>266</v>
      </c>
      <c r="G48" s="258" t="s">
        <v>266</v>
      </c>
      <c r="H48" s="261" t="s">
        <v>266</v>
      </c>
      <c r="I48" s="617" t="s">
        <v>266</v>
      </c>
      <c r="J48" s="258" t="s">
        <v>266</v>
      </c>
      <c r="K48" s="207" t="s">
        <v>266</v>
      </c>
      <c r="L48" s="205" t="s">
        <v>266</v>
      </c>
      <c r="M48" s="618">
        <f>SUM(M49:M50)</f>
        <v>0</v>
      </c>
      <c r="N48" s="263">
        <f>SUM(N49:N50)</f>
        <v>0</v>
      </c>
      <c r="O48" s="202">
        <f>SUM(O49:O50)</f>
        <v>0</v>
      </c>
      <c r="P48" s="205"/>
      <c r="R48" s="158"/>
      <c r="S48" s="158"/>
    </row>
    <row r="49" spans="1:19" ht="24" hidden="1" x14ac:dyDescent="0.25">
      <c r="A49" s="264">
        <v>23410</v>
      </c>
      <c r="B49" s="265" t="s">
        <v>287</v>
      </c>
      <c r="C49" s="535">
        <f t="shared" si="0"/>
        <v>0</v>
      </c>
      <c r="D49" s="267" t="s">
        <v>266</v>
      </c>
      <c r="E49" s="268" t="s">
        <v>266</v>
      </c>
      <c r="F49" s="269" t="s">
        <v>266</v>
      </c>
      <c r="G49" s="267" t="s">
        <v>266</v>
      </c>
      <c r="H49" s="270" t="s">
        <v>266</v>
      </c>
      <c r="I49" s="619" t="s">
        <v>266</v>
      </c>
      <c r="J49" s="267" t="s">
        <v>266</v>
      </c>
      <c r="K49" s="268" t="s">
        <v>266</v>
      </c>
      <c r="L49" s="269" t="s">
        <v>266</v>
      </c>
      <c r="M49" s="280"/>
      <c r="N49" s="268"/>
      <c r="O49" s="535">
        <f>N49+M49</f>
        <v>0</v>
      </c>
      <c r="P49" s="269"/>
      <c r="R49" s="158"/>
      <c r="S49" s="158"/>
    </row>
    <row r="50" spans="1:19" ht="24" hidden="1" x14ac:dyDescent="0.25">
      <c r="A50" s="264">
        <v>23510</v>
      </c>
      <c r="B50" s="265" t="s">
        <v>288</v>
      </c>
      <c r="C50" s="535">
        <f t="shared" si="0"/>
        <v>0</v>
      </c>
      <c r="D50" s="267" t="s">
        <v>266</v>
      </c>
      <c r="E50" s="268" t="s">
        <v>266</v>
      </c>
      <c r="F50" s="269" t="s">
        <v>266</v>
      </c>
      <c r="G50" s="267" t="s">
        <v>266</v>
      </c>
      <c r="H50" s="270" t="s">
        <v>266</v>
      </c>
      <c r="I50" s="619" t="s">
        <v>266</v>
      </c>
      <c r="J50" s="267" t="s">
        <v>266</v>
      </c>
      <c r="K50" s="268" t="s">
        <v>266</v>
      </c>
      <c r="L50" s="269" t="s">
        <v>266</v>
      </c>
      <c r="M50" s="280"/>
      <c r="N50" s="268"/>
      <c r="O50" s="535">
        <f>N50+M50</f>
        <v>0</v>
      </c>
      <c r="P50" s="269"/>
      <c r="R50" s="158"/>
      <c r="S50" s="158"/>
    </row>
    <row r="51" spans="1:19" x14ac:dyDescent="0.25">
      <c r="A51" s="275"/>
      <c r="B51" s="265"/>
      <c r="C51" s="542"/>
      <c r="D51" s="267"/>
      <c r="E51" s="268"/>
      <c r="F51" s="269"/>
      <c r="G51" s="267"/>
      <c r="H51" s="270"/>
      <c r="I51" s="619"/>
      <c r="J51" s="620"/>
      <c r="K51" s="690"/>
      <c r="L51" s="498"/>
      <c r="M51" s="620"/>
      <c r="N51" s="621"/>
      <c r="O51" s="535"/>
      <c r="P51" s="273"/>
      <c r="R51" s="158"/>
      <c r="S51" s="158"/>
    </row>
    <row r="52" spans="1:19" s="148" customFormat="1" x14ac:dyDescent="0.25">
      <c r="A52" s="282"/>
      <c r="B52" s="283" t="s">
        <v>289</v>
      </c>
      <c r="C52" s="539"/>
      <c r="D52" s="310"/>
      <c r="E52" s="311"/>
      <c r="F52" s="312"/>
      <c r="G52" s="310"/>
      <c r="H52" s="313"/>
      <c r="I52" s="158"/>
      <c r="J52" s="310"/>
      <c r="K52" s="503"/>
      <c r="L52" s="464"/>
      <c r="M52" s="622"/>
      <c r="N52" s="623"/>
      <c r="O52" s="624"/>
      <c r="P52" s="289"/>
      <c r="R52" s="158"/>
      <c r="S52" s="158"/>
    </row>
    <row r="53" spans="1:19" s="148" customFormat="1" ht="12.75" thickBot="1" x14ac:dyDescent="0.3">
      <c r="A53" s="292"/>
      <c r="B53" s="149" t="s">
        <v>290</v>
      </c>
      <c r="C53" s="537">
        <f t="shared" ref="C53:C116" si="3">SUM(F53,I53,L53,O53)</f>
        <v>322246</v>
      </c>
      <c r="D53" s="294">
        <f t="shared" ref="D53:O53" si="4">SUM(D54,D284)</f>
        <v>199715</v>
      </c>
      <c r="E53" s="295">
        <f t="shared" si="4"/>
        <v>0</v>
      </c>
      <c r="F53" s="296">
        <f t="shared" si="4"/>
        <v>199715</v>
      </c>
      <c r="G53" s="294">
        <f t="shared" si="4"/>
        <v>0</v>
      </c>
      <c r="H53" s="297">
        <f t="shared" si="4"/>
        <v>0</v>
      </c>
      <c r="I53" s="298">
        <f t="shared" si="4"/>
        <v>0</v>
      </c>
      <c r="J53" s="294">
        <f>SUM(J54,J284)</f>
        <v>122531</v>
      </c>
      <c r="K53" s="501">
        <f t="shared" si="4"/>
        <v>0</v>
      </c>
      <c r="L53" s="462">
        <f>SUM(L54,L284)</f>
        <v>122531</v>
      </c>
      <c r="M53" s="294">
        <f t="shared" si="4"/>
        <v>0</v>
      </c>
      <c r="N53" s="295">
        <f t="shared" si="4"/>
        <v>0</v>
      </c>
      <c r="O53" s="537">
        <f t="shared" si="4"/>
        <v>0</v>
      </c>
      <c r="P53" s="296"/>
      <c r="R53" s="158"/>
      <c r="S53" s="158"/>
    </row>
    <row r="54" spans="1:19" s="148" customFormat="1" ht="36.75" thickTop="1" x14ac:dyDescent="0.25">
      <c r="A54" s="299"/>
      <c r="B54" s="300" t="s">
        <v>291</v>
      </c>
      <c r="C54" s="538">
        <f t="shared" si="3"/>
        <v>322246</v>
      </c>
      <c r="D54" s="302">
        <f t="shared" ref="D54:O54" si="5">SUM(D55,D197)</f>
        <v>199715</v>
      </c>
      <c r="E54" s="303">
        <f t="shared" si="5"/>
        <v>0</v>
      </c>
      <c r="F54" s="304">
        <f t="shared" si="5"/>
        <v>199715</v>
      </c>
      <c r="G54" s="302">
        <f t="shared" si="5"/>
        <v>0</v>
      </c>
      <c r="H54" s="305">
        <f t="shared" si="5"/>
        <v>0</v>
      </c>
      <c r="I54" s="306">
        <f t="shared" si="5"/>
        <v>0</v>
      </c>
      <c r="J54" s="302">
        <f>SUM(J55,J197)</f>
        <v>122531</v>
      </c>
      <c r="K54" s="502">
        <f>SUM(K55,K197)</f>
        <v>0</v>
      </c>
      <c r="L54" s="463">
        <f t="shared" si="5"/>
        <v>122531</v>
      </c>
      <c r="M54" s="302">
        <f t="shared" si="5"/>
        <v>0</v>
      </c>
      <c r="N54" s="303">
        <f t="shared" si="5"/>
        <v>0</v>
      </c>
      <c r="O54" s="538">
        <f t="shared" si="5"/>
        <v>0</v>
      </c>
      <c r="P54" s="304"/>
      <c r="R54" s="158"/>
      <c r="S54" s="158"/>
    </row>
    <row r="55" spans="1:19" s="148" customFormat="1" ht="24" x14ac:dyDescent="0.25">
      <c r="A55" s="308"/>
      <c r="B55" s="139" t="s">
        <v>292</v>
      </c>
      <c r="C55" s="539">
        <f t="shared" si="3"/>
        <v>316900</v>
      </c>
      <c r="D55" s="310">
        <f t="shared" ref="D55:O55" si="6">SUM(D56,D78,D176,D190)</f>
        <v>199715</v>
      </c>
      <c r="E55" s="311">
        <f t="shared" si="6"/>
        <v>0</v>
      </c>
      <c r="F55" s="312">
        <f t="shared" si="6"/>
        <v>199715</v>
      </c>
      <c r="G55" s="310">
        <f t="shared" si="6"/>
        <v>0</v>
      </c>
      <c r="H55" s="313">
        <f t="shared" si="6"/>
        <v>0</v>
      </c>
      <c r="I55" s="158">
        <f t="shared" si="6"/>
        <v>0</v>
      </c>
      <c r="J55" s="310">
        <f t="shared" si="6"/>
        <v>117185</v>
      </c>
      <c r="K55" s="503">
        <f t="shared" si="6"/>
        <v>0</v>
      </c>
      <c r="L55" s="464">
        <f t="shared" si="6"/>
        <v>117185</v>
      </c>
      <c r="M55" s="310">
        <f t="shared" si="6"/>
        <v>0</v>
      </c>
      <c r="N55" s="311">
        <f t="shared" si="6"/>
        <v>0</v>
      </c>
      <c r="O55" s="539">
        <f t="shared" si="6"/>
        <v>0</v>
      </c>
      <c r="P55" s="312"/>
      <c r="R55" s="158"/>
      <c r="S55" s="158"/>
    </row>
    <row r="56" spans="1:19" s="148" customFormat="1" x14ac:dyDescent="0.25">
      <c r="A56" s="315">
        <v>1000</v>
      </c>
      <c r="B56" s="315" t="s">
        <v>293</v>
      </c>
      <c r="C56" s="625">
        <f t="shared" si="3"/>
        <v>191410</v>
      </c>
      <c r="D56" s="626">
        <f t="shared" ref="D56:O56" si="7">SUM(D57,D70)</f>
        <v>173033</v>
      </c>
      <c r="E56" s="627">
        <f t="shared" si="7"/>
        <v>0</v>
      </c>
      <c r="F56" s="628">
        <f t="shared" si="7"/>
        <v>173033</v>
      </c>
      <c r="G56" s="626">
        <f t="shared" si="7"/>
        <v>0</v>
      </c>
      <c r="H56" s="577">
        <f t="shared" si="7"/>
        <v>0</v>
      </c>
      <c r="I56" s="629">
        <f t="shared" si="7"/>
        <v>0</v>
      </c>
      <c r="J56" s="626">
        <f t="shared" si="7"/>
        <v>18377</v>
      </c>
      <c r="K56" s="691">
        <f t="shared" si="7"/>
        <v>0</v>
      </c>
      <c r="L56" s="698">
        <f t="shared" si="7"/>
        <v>18377</v>
      </c>
      <c r="M56" s="317">
        <f t="shared" si="7"/>
        <v>0</v>
      </c>
      <c r="N56" s="318">
        <f t="shared" si="7"/>
        <v>0</v>
      </c>
      <c r="O56" s="540">
        <f t="shared" si="7"/>
        <v>0</v>
      </c>
      <c r="P56" s="319"/>
      <c r="R56" s="158"/>
      <c r="S56" s="158"/>
    </row>
    <row r="57" spans="1:19" x14ac:dyDescent="0.25">
      <c r="A57" s="198">
        <v>1100</v>
      </c>
      <c r="B57" s="323" t="s">
        <v>294</v>
      </c>
      <c r="C57" s="541">
        <f t="shared" si="3"/>
        <v>142596</v>
      </c>
      <c r="D57" s="209">
        <f t="shared" ref="D57:O57" si="8">SUM(D58,D61,D69)</f>
        <v>128645</v>
      </c>
      <c r="E57" s="324">
        <f t="shared" si="8"/>
        <v>-214</v>
      </c>
      <c r="F57" s="211">
        <f t="shared" si="8"/>
        <v>128431</v>
      </c>
      <c r="G57" s="209">
        <f t="shared" si="8"/>
        <v>0</v>
      </c>
      <c r="H57" s="210">
        <f t="shared" si="8"/>
        <v>0</v>
      </c>
      <c r="I57" s="348">
        <f t="shared" si="8"/>
        <v>0</v>
      </c>
      <c r="J57" s="209">
        <f t="shared" si="8"/>
        <v>14165</v>
      </c>
      <c r="K57" s="505">
        <f t="shared" si="8"/>
        <v>0</v>
      </c>
      <c r="L57" s="459">
        <f t="shared" si="8"/>
        <v>14165</v>
      </c>
      <c r="M57" s="380">
        <f t="shared" si="8"/>
        <v>0</v>
      </c>
      <c r="N57" s="324">
        <f t="shared" si="8"/>
        <v>0</v>
      </c>
      <c r="O57" s="541">
        <f t="shared" si="8"/>
        <v>0</v>
      </c>
      <c r="P57" s="211"/>
      <c r="R57" s="158"/>
      <c r="S57" s="158"/>
    </row>
    <row r="58" spans="1:19" x14ac:dyDescent="0.25">
      <c r="A58" s="329">
        <v>1110</v>
      </c>
      <c r="B58" s="265" t="s">
        <v>295</v>
      </c>
      <c r="C58" s="542">
        <f t="shared" si="3"/>
        <v>128431</v>
      </c>
      <c r="D58" s="330">
        <f t="shared" ref="D58:O58" si="9">SUM(D59:D60)</f>
        <v>128645</v>
      </c>
      <c r="E58" s="331">
        <f t="shared" si="9"/>
        <v>-214</v>
      </c>
      <c r="F58" s="332">
        <f t="shared" si="9"/>
        <v>128431</v>
      </c>
      <c r="G58" s="330">
        <f t="shared" si="9"/>
        <v>0</v>
      </c>
      <c r="H58" s="333">
        <f t="shared" si="9"/>
        <v>0</v>
      </c>
      <c r="I58" s="334">
        <f t="shared" si="9"/>
        <v>0</v>
      </c>
      <c r="J58" s="330">
        <f t="shared" si="9"/>
        <v>0</v>
      </c>
      <c r="K58" s="506">
        <f t="shared" si="9"/>
        <v>0</v>
      </c>
      <c r="L58" s="460">
        <f t="shared" si="9"/>
        <v>0</v>
      </c>
      <c r="M58" s="330">
        <f t="shared" si="9"/>
        <v>0</v>
      </c>
      <c r="N58" s="331">
        <f t="shared" si="9"/>
        <v>0</v>
      </c>
      <c r="O58" s="542">
        <f t="shared" si="9"/>
        <v>0</v>
      </c>
      <c r="P58" s="332"/>
      <c r="R58" s="158"/>
      <c r="S58" s="158"/>
    </row>
    <row r="59" spans="1:19" hidden="1" x14ac:dyDescent="0.25">
      <c r="A59" s="169">
        <v>1111</v>
      </c>
      <c r="B59" s="213" t="s">
        <v>296</v>
      </c>
      <c r="C59" s="543">
        <f t="shared" si="3"/>
        <v>0</v>
      </c>
      <c r="D59" s="219"/>
      <c r="E59" s="335"/>
      <c r="F59" s="608">
        <f>D59+E59</f>
        <v>0</v>
      </c>
      <c r="G59" s="219"/>
      <c r="H59" s="220"/>
      <c r="I59" s="336">
        <f>G59+H59</f>
        <v>0</v>
      </c>
      <c r="J59" s="219"/>
      <c r="K59" s="335"/>
      <c r="L59" s="608">
        <f>J59+K59</f>
        <v>0</v>
      </c>
      <c r="M59" s="219"/>
      <c r="N59" s="335"/>
      <c r="O59" s="630">
        <f>N59+M59</f>
        <v>0</v>
      </c>
      <c r="P59" s="608"/>
      <c r="R59" s="158"/>
      <c r="S59" s="158"/>
    </row>
    <row r="60" spans="1:19" ht="55.5" customHeight="1" x14ac:dyDescent="0.25">
      <c r="A60" s="178">
        <v>1119</v>
      </c>
      <c r="B60" s="223" t="s">
        <v>297</v>
      </c>
      <c r="C60" s="544">
        <f t="shared" si="3"/>
        <v>128431</v>
      </c>
      <c r="D60" s="229">
        <v>128645</v>
      </c>
      <c r="E60" s="337">
        <v>-214</v>
      </c>
      <c r="F60" s="609">
        <f>D60+E60</f>
        <v>128431</v>
      </c>
      <c r="G60" s="229"/>
      <c r="H60" s="230"/>
      <c r="I60" s="338">
        <f>G60+H60</f>
        <v>0</v>
      </c>
      <c r="J60" s="229"/>
      <c r="K60" s="507"/>
      <c r="L60" s="699">
        <f>J60+K60</f>
        <v>0</v>
      </c>
      <c r="M60" s="229"/>
      <c r="N60" s="337"/>
      <c r="O60" s="631">
        <f>N60+M60</f>
        <v>0</v>
      </c>
      <c r="P60" s="607" t="s">
        <v>850</v>
      </c>
      <c r="R60" s="158"/>
      <c r="S60" s="158"/>
    </row>
    <row r="61" spans="1:19" ht="23.25" customHeight="1" x14ac:dyDescent="0.25">
      <c r="A61" s="339">
        <v>1140</v>
      </c>
      <c r="B61" s="223" t="s">
        <v>298</v>
      </c>
      <c r="C61" s="544">
        <f t="shared" si="3"/>
        <v>11986</v>
      </c>
      <c r="D61" s="340">
        <f t="shared" ref="D61:O61" si="10">SUM(D62:D68)</f>
        <v>0</v>
      </c>
      <c r="E61" s="341">
        <f t="shared" si="10"/>
        <v>0</v>
      </c>
      <c r="F61" s="231">
        <f t="shared" si="10"/>
        <v>0</v>
      </c>
      <c r="G61" s="340">
        <f t="shared" si="10"/>
        <v>0</v>
      </c>
      <c r="H61" s="342">
        <f t="shared" si="10"/>
        <v>0</v>
      </c>
      <c r="I61" s="343">
        <f t="shared" si="10"/>
        <v>0</v>
      </c>
      <c r="J61" s="340">
        <f t="shared" si="10"/>
        <v>11986</v>
      </c>
      <c r="K61" s="390">
        <f t="shared" si="10"/>
        <v>0</v>
      </c>
      <c r="L61" s="359">
        <f t="shared" si="10"/>
        <v>11986</v>
      </c>
      <c r="M61" s="340">
        <f t="shared" si="10"/>
        <v>0</v>
      </c>
      <c r="N61" s="341">
        <f t="shared" si="10"/>
        <v>0</v>
      </c>
      <c r="O61" s="544">
        <f t="shared" si="10"/>
        <v>0</v>
      </c>
      <c r="P61" s="231"/>
      <c r="R61" s="158"/>
      <c r="S61" s="158"/>
    </row>
    <row r="62" spans="1:19" hidden="1" x14ac:dyDescent="0.25">
      <c r="A62" s="178">
        <v>1141</v>
      </c>
      <c r="B62" s="223" t="s">
        <v>299</v>
      </c>
      <c r="C62" s="544">
        <f t="shared" si="3"/>
        <v>0</v>
      </c>
      <c r="D62" s="229"/>
      <c r="E62" s="337"/>
      <c r="F62" s="609">
        <f t="shared" ref="F62:F69" si="11">D62+E62</f>
        <v>0</v>
      </c>
      <c r="G62" s="229"/>
      <c r="H62" s="230"/>
      <c r="I62" s="338">
        <f t="shared" ref="I62:I69" si="12">G62+H62</f>
        <v>0</v>
      </c>
      <c r="J62" s="229"/>
      <c r="K62" s="337"/>
      <c r="L62" s="609">
        <f t="shared" ref="L62:L69" si="13">J62+K62</f>
        <v>0</v>
      </c>
      <c r="M62" s="229"/>
      <c r="N62" s="337"/>
      <c r="O62" s="631">
        <f t="shared" ref="O62:O69" si="14">N62+M62</f>
        <v>0</v>
      </c>
      <c r="P62" s="609"/>
      <c r="R62" s="158"/>
      <c r="S62" s="158"/>
    </row>
    <row r="63" spans="1:19" ht="24.75" hidden="1" customHeight="1" x14ac:dyDescent="0.25">
      <c r="A63" s="178">
        <v>1142</v>
      </c>
      <c r="B63" s="223" t="s">
        <v>300</v>
      </c>
      <c r="C63" s="544">
        <f t="shared" si="3"/>
        <v>0</v>
      </c>
      <c r="D63" s="229"/>
      <c r="E63" s="337"/>
      <c r="F63" s="609">
        <f t="shared" si="11"/>
        <v>0</v>
      </c>
      <c r="G63" s="229"/>
      <c r="H63" s="230"/>
      <c r="I63" s="338">
        <f t="shared" si="12"/>
        <v>0</v>
      </c>
      <c r="J63" s="229"/>
      <c r="K63" s="337"/>
      <c r="L63" s="609">
        <f t="shared" si="13"/>
        <v>0</v>
      </c>
      <c r="M63" s="229"/>
      <c r="N63" s="337"/>
      <c r="O63" s="631">
        <f t="shared" si="14"/>
        <v>0</v>
      </c>
      <c r="P63" s="609"/>
      <c r="R63" s="158"/>
      <c r="S63" s="158"/>
    </row>
    <row r="64" spans="1:19" ht="24" hidden="1" x14ac:dyDescent="0.25">
      <c r="A64" s="178">
        <v>1145</v>
      </c>
      <c r="B64" s="223" t="s">
        <v>301</v>
      </c>
      <c r="C64" s="544">
        <f t="shared" si="3"/>
        <v>0</v>
      </c>
      <c r="D64" s="229"/>
      <c r="E64" s="337"/>
      <c r="F64" s="609">
        <f t="shared" si="11"/>
        <v>0</v>
      </c>
      <c r="G64" s="229"/>
      <c r="H64" s="230"/>
      <c r="I64" s="338">
        <f t="shared" si="12"/>
        <v>0</v>
      </c>
      <c r="J64" s="229"/>
      <c r="K64" s="337"/>
      <c r="L64" s="609">
        <f t="shared" si="13"/>
        <v>0</v>
      </c>
      <c r="M64" s="229"/>
      <c r="N64" s="337"/>
      <c r="O64" s="631">
        <f t="shared" si="14"/>
        <v>0</v>
      </c>
      <c r="P64" s="609"/>
      <c r="R64" s="158"/>
      <c r="S64" s="158"/>
    </row>
    <row r="65" spans="1:19" ht="27.75" hidden="1" customHeight="1" x14ac:dyDescent="0.25">
      <c r="A65" s="178">
        <v>1146</v>
      </c>
      <c r="B65" s="223" t="s">
        <v>302</v>
      </c>
      <c r="C65" s="544">
        <f t="shared" si="3"/>
        <v>0</v>
      </c>
      <c r="D65" s="229"/>
      <c r="E65" s="337"/>
      <c r="F65" s="609">
        <f t="shared" si="11"/>
        <v>0</v>
      </c>
      <c r="G65" s="229"/>
      <c r="H65" s="230"/>
      <c r="I65" s="338">
        <f t="shared" si="12"/>
        <v>0</v>
      </c>
      <c r="J65" s="229"/>
      <c r="K65" s="337"/>
      <c r="L65" s="609">
        <f t="shared" si="13"/>
        <v>0</v>
      </c>
      <c r="M65" s="229"/>
      <c r="N65" s="337"/>
      <c r="O65" s="631">
        <f t="shared" si="14"/>
        <v>0</v>
      </c>
      <c r="P65" s="609"/>
      <c r="R65" s="158"/>
      <c r="S65" s="158"/>
    </row>
    <row r="66" spans="1:19" x14ac:dyDescent="0.25">
      <c r="A66" s="178">
        <v>1147</v>
      </c>
      <c r="B66" s="223" t="s">
        <v>303</v>
      </c>
      <c r="C66" s="544">
        <f t="shared" si="3"/>
        <v>3266</v>
      </c>
      <c r="D66" s="229"/>
      <c r="E66" s="337"/>
      <c r="F66" s="609">
        <f t="shared" si="11"/>
        <v>0</v>
      </c>
      <c r="G66" s="229"/>
      <c r="H66" s="230"/>
      <c r="I66" s="338">
        <f t="shared" si="12"/>
        <v>0</v>
      </c>
      <c r="J66" s="229">
        <v>3266</v>
      </c>
      <c r="K66" s="507"/>
      <c r="L66" s="699">
        <f t="shared" si="13"/>
        <v>3266</v>
      </c>
      <c r="M66" s="229"/>
      <c r="N66" s="337"/>
      <c r="O66" s="631">
        <f t="shared" si="14"/>
        <v>0</v>
      </c>
      <c r="P66" s="609"/>
      <c r="R66" s="158"/>
      <c r="S66" s="158"/>
    </row>
    <row r="67" spans="1:19" x14ac:dyDescent="0.25">
      <c r="A67" s="178">
        <v>1148</v>
      </c>
      <c r="B67" s="223" t="s">
        <v>304</v>
      </c>
      <c r="C67" s="544">
        <f t="shared" si="3"/>
        <v>8720</v>
      </c>
      <c r="D67" s="229"/>
      <c r="E67" s="337"/>
      <c r="F67" s="609">
        <f t="shared" si="11"/>
        <v>0</v>
      </c>
      <c r="G67" s="229"/>
      <c r="H67" s="230"/>
      <c r="I67" s="338">
        <f t="shared" si="12"/>
        <v>0</v>
      </c>
      <c r="J67" s="229">
        <v>8720</v>
      </c>
      <c r="K67" s="507"/>
      <c r="L67" s="699">
        <f t="shared" si="13"/>
        <v>8720</v>
      </c>
      <c r="M67" s="229"/>
      <c r="N67" s="337"/>
      <c r="O67" s="631">
        <f t="shared" si="14"/>
        <v>0</v>
      </c>
      <c r="P67" s="609"/>
      <c r="R67" s="158"/>
      <c r="S67" s="158"/>
    </row>
    <row r="68" spans="1:19" ht="36" hidden="1" x14ac:dyDescent="0.25">
      <c r="A68" s="178">
        <v>1149</v>
      </c>
      <c r="B68" s="223" t="s">
        <v>305</v>
      </c>
      <c r="C68" s="544">
        <f t="shared" si="3"/>
        <v>0</v>
      </c>
      <c r="D68" s="229"/>
      <c r="E68" s="337"/>
      <c r="F68" s="609">
        <f t="shared" si="11"/>
        <v>0</v>
      </c>
      <c r="G68" s="229"/>
      <c r="H68" s="230"/>
      <c r="I68" s="338">
        <f t="shared" si="12"/>
        <v>0</v>
      </c>
      <c r="J68" s="229"/>
      <c r="K68" s="337"/>
      <c r="L68" s="609">
        <f t="shared" si="13"/>
        <v>0</v>
      </c>
      <c r="M68" s="229"/>
      <c r="N68" s="337"/>
      <c r="O68" s="631">
        <f t="shared" si="14"/>
        <v>0</v>
      </c>
      <c r="P68" s="609"/>
      <c r="R68" s="158"/>
      <c r="S68" s="158"/>
    </row>
    <row r="69" spans="1:19" ht="36" x14ac:dyDescent="0.25">
      <c r="A69" s="329">
        <v>1150</v>
      </c>
      <c r="B69" s="265" t="s">
        <v>306</v>
      </c>
      <c r="C69" s="542">
        <f t="shared" si="3"/>
        <v>2179</v>
      </c>
      <c r="D69" s="344"/>
      <c r="E69" s="345"/>
      <c r="F69" s="632">
        <f t="shared" si="11"/>
        <v>0</v>
      </c>
      <c r="G69" s="344"/>
      <c r="H69" s="346"/>
      <c r="I69" s="347">
        <f t="shared" si="12"/>
        <v>0</v>
      </c>
      <c r="J69" s="344">
        <v>2179</v>
      </c>
      <c r="K69" s="509"/>
      <c r="L69" s="700">
        <f t="shared" si="13"/>
        <v>2179</v>
      </c>
      <c r="M69" s="344"/>
      <c r="N69" s="345"/>
      <c r="O69" s="633">
        <f t="shared" si="14"/>
        <v>0</v>
      </c>
      <c r="P69" s="634"/>
      <c r="R69" s="158"/>
      <c r="S69" s="158"/>
    </row>
    <row r="70" spans="1:19" ht="36" x14ac:dyDescent="0.25">
      <c r="A70" s="198">
        <v>1200</v>
      </c>
      <c r="B70" s="323" t="s">
        <v>307</v>
      </c>
      <c r="C70" s="541">
        <f t="shared" si="3"/>
        <v>48814</v>
      </c>
      <c r="D70" s="209">
        <f t="shared" ref="D70:O70" si="15">SUM(D71:D72)</f>
        <v>44388</v>
      </c>
      <c r="E70" s="324">
        <f t="shared" si="15"/>
        <v>214</v>
      </c>
      <c r="F70" s="211">
        <f t="shared" si="15"/>
        <v>44602</v>
      </c>
      <c r="G70" s="209">
        <f t="shared" si="15"/>
        <v>0</v>
      </c>
      <c r="H70" s="210">
        <f t="shared" si="15"/>
        <v>0</v>
      </c>
      <c r="I70" s="348">
        <f t="shared" si="15"/>
        <v>0</v>
      </c>
      <c r="J70" s="209">
        <f t="shared" si="15"/>
        <v>4212</v>
      </c>
      <c r="K70" s="505">
        <f t="shared" si="15"/>
        <v>0</v>
      </c>
      <c r="L70" s="459">
        <f t="shared" si="15"/>
        <v>4212</v>
      </c>
      <c r="M70" s="209">
        <f t="shared" si="15"/>
        <v>0</v>
      </c>
      <c r="N70" s="324">
        <f t="shared" si="15"/>
        <v>0</v>
      </c>
      <c r="O70" s="541">
        <f t="shared" si="15"/>
        <v>0</v>
      </c>
      <c r="P70" s="211"/>
      <c r="R70" s="158"/>
      <c r="S70" s="158"/>
    </row>
    <row r="71" spans="1:19" ht="37.5" customHeight="1" x14ac:dyDescent="0.25">
      <c r="A71" s="784">
        <v>1210</v>
      </c>
      <c r="B71" s="213" t="s">
        <v>308</v>
      </c>
      <c r="C71" s="543">
        <f t="shared" si="3"/>
        <v>33232</v>
      </c>
      <c r="D71" s="219">
        <f>35376-1159-4328</f>
        <v>29889</v>
      </c>
      <c r="E71" s="335"/>
      <c r="F71" s="608">
        <f>D71+E71</f>
        <v>29889</v>
      </c>
      <c r="G71" s="219"/>
      <c r="H71" s="220"/>
      <c r="I71" s="336">
        <f>G71+H71</f>
        <v>0</v>
      </c>
      <c r="J71" s="635">
        <v>3343</v>
      </c>
      <c r="K71" s="692"/>
      <c r="L71" s="701">
        <f>J71+K71</f>
        <v>3343</v>
      </c>
      <c r="M71" s="219"/>
      <c r="N71" s="335"/>
      <c r="O71" s="630">
        <f>N71+M71</f>
        <v>0</v>
      </c>
      <c r="P71" s="636"/>
      <c r="R71" s="158"/>
      <c r="S71" s="158"/>
    </row>
    <row r="72" spans="1:19" ht="24" x14ac:dyDescent="0.25">
      <c r="A72" s="339">
        <v>1220</v>
      </c>
      <c r="B72" s="223" t="s">
        <v>309</v>
      </c>
      <c r="C72" s="544">
        <f t="shared" si="3"/>
        <v>15582</v>
      </c>
      <c r="D72" s="340">
        <f t="shared" ref="D72:O72" si="16">SUM(D73:D77)</f>
        <v>14499</v>
      </c>
      <c r="E72" s="341">
        <f t="shared" si="16"/>
        <v>214</v>
      </c>
      <c r="F72" s="231">
        <f t="shared" si="16"/>
        <v>14713</v>
      </c>
      <c r="G72" s="340">
        <f t="shared" si="16"/>
        <v>0</v>
      </c>
      <c r="H72" s="342">
        <f t="shared" si="16"/>
        <v>0</v>
      </c>
      <c r="I72" s="343">
        <f t="shared" si="16"/>
        <v>0</v>
      </c>
      <c r="J72" s="340">
        <f t="shared" si="16"/>
        <v>869</v>
      </c>
      <c r="K72" s="390">
        <f t="shared" si="16"/>
        <v>0</v>
      </c>
      <c r="L72" s="359">
        <f t="shared" si="16"/>
        <v>869</v>
      </c>
      <c r="M72" s="340">
        <f t="shared" si="16"/>
        <v>0</v>
      </c>
      <c r="N72" s="341">
        <f t="shared" si="16"/>
        <v>0</v>
      </c>
      <c r="O72" s="544">
        <f t="shared" si="16"/>
        <v>0</v>
      </c>
      <c r="P72" s="231"/>
      <c r="R72" s="158"/>
      <c r="S72" s="158"/>
    </row>
    <row r="73" spans="1:19" ht="66" customHeight="1" x14ac:dyDescent="0.25">
      <c r="A73" s="178">
        <v>1221</v>
      </c>
      <c r="B73" s="223" t="s">
        <v>310</v>
      </c>
      <c r="C73" s="544">
        <f t="shared" si="3"/>
        <v>10389</v>
      </c>
      <c r="D73" s="229">
        <v>10389</v>
      </c>
      <c r="E73" s="337"/>
      <c r="F73" s="609">
        <f>D73+E73</f>
        <v>10389</v>
      </c>
      <c r="G73" s="229"/>
      <c r="H73" s="230"/>
      <c r="I73" s="338">
        <f>G73+H73</f>
        <v>0</v>
      </c>
      <c r="J73" s="229"/>
      <c r="K73" s="507"/>
      <c r="L73" s="699">
        <f>J73+K73</f>
        <v>0</v>
      </c>
      <c r="M73" s="229"/>
      <c r="N73" s="337"/>
      <c r="O73" s="631">
        <f>N73+M73</f>
        <v>0</v>
      </c>
      <c r="P73" s="607"/>
      <c r="R73" s="158"/>
      <c r="S73" s="158"/>
    </row>
    <row r="74" spans="1:19" hidden="1" x14ac:dyDescent="0.25">
      <c r="A74" s="178">
        <v>1223</v>
      </c>
      <c r="B74" s="223" t="s">
        <v>311</v>
      </c>
      <c r="C74" s="544">
        <f t="shared" si="3"/>
        <v>0</v>
      </c>
      <c r="D74" s="229"/>
      <c r="E74" s="337"/>
      <c r="F74" s="609">
        <f>D74+E74</f>
        <v>0</v>
      </c>
      <c r="G74" s="229"/>
      <c r="H74" s="230"/>
      <c r="I74" s="338">
        <f>G74+H74</f>
        <v>0</v>
      </c>
      <c r="J74" s="229"/>
      <c r="K74" s="337"/>
      <c r="L74" s="609">
        <f>J74+K74</f>
        <v>0</v>
      </c>
      <c r="M74" s="229"/>
      <c r="N74" s="337"/>
      <c r="O74" s="631">
        <f>N74+M74</f>
        <v>0</v>
      </c>
      <c r="P74" s="609"/>
      <c r="R74" s="158"/>
      <c r="S74" s="158"/>
    </row>
    <row r="75" spans="1:19" hidden="1" x14ac:dyDescent="0.25">
      <c r="A75" s="178">
        <v>1225</v>
      </c>
      <c r="B75" s="223" t="s">
        <v>312</v>
      </c>
      <c r="C75" s="544">
        <f t="shared" si="3"/>
        <v>0</v>
      </c>
      <c r="D75" s="229"/>
      <c r="E75" s="337"/>
      <c r="F75" s="609">
        <f>D75+E75</f>
        <v>0</v>
      </c>
      <c r="G75" s="229"/>
      <c r="H75" s="230"/>
      <c r="I75" s="338">
        <f>G75+H75</f>
        <v>0</v>
      </c>
      <c r="J75" s="229"/>
      <c r="K75" s="337"/>
      <c r="L75" s="609">
        <f>J75+K75</f>
        <v>0</v>
      </c>
      <c r="M75" s="229"/>
      <c r="N75" s="337"/>
      <c r="O75" s="631">
        <f>N75+M75</f>
        <v>0</v>
      </c>
      <c r="P75" s="609"/>
      <c r="R75" s="158"/>
      <c r="S75" s="158"/>
    </row>
    <row r="76" spans="1:19" ht="36" x14ac:dyDescent="0.25">
      <c r="A76" s="178">
        <v>1227</v>
      </c>
      <c r="B76" s="223" t="s">
        <v>313</v>
      </c>
      <c r="C76" s="544">
        <f t="shared" si="3"/>
        <v>3682</v>
      </c>
      <c r="D76" s="229">
        <v>3682</v>
      </c>
      <c r="E76" s="337"/>
      <c r="F76" s="609">
        <f>D76+E76</f>
        <v>3682</v>
      </c>
      <c r="G76" s="229"/>
      <c r="H76" s="230"/>
      <c r="I76" s="338">
        <f>G76+H76</f>
        <v>0</v>
      </c>
      <c r="J76" s="229"/>
      <c r="K76" s="507"/>
      <c r="L76" s="699">
        <f>J76+K76</f>
        <v>0</v>
      </c>
      <c r="M76" s="229"/>
      <c r="N76" s="337"/>
      <c r="O76" s="631">
        <f>N76+M76</f>
        <v>0</v>
      </c>
      <c r="P76" s="607"/>
      <c r="R76" s="158"/>
      <c r="S76" s="158"/>
    </row>
    <row r="77" spans="1:19" ht="57" customHeight="1" x14ac:dyDescent="0.25">
      <c r="A77" s="178">
        <v>1228</v>
      </c>
      <c r="B77" s="223" t="s">
        <v>314</v>
      </c>
      <c r="C77" s="544">
        <f t="shared" si="3"/>
        <v>1511</v>
      </c>
      <c r="D77" s="229">
        <v>428</v>
      </c>
      <c r="E77" s="337">
        <v>214</v>
      </c>
      <c r="F77" s="609">
        <f>D77+E77</f>
        <v>642</v>
      </c>
      <c r="G77" s="229"/>
      <c r="H77" s="230"/>
      <c r="I77" s="338">
        <f>G77+H77</f>
        <v>0</v>
      </c>
      <c r="J77" s="229">
        <v>869</v>
      </c>
      <c r="K77" s="507"/>
      <c r="L77" s="699">
        <f>J77+K77</f>
        <v>869</v>
      </c>
      <c r="M77" s="229"/>
      <c r="N77" s="337"/>
      <c r="O77" s="631">
        <f>N77+M77</f>
        <v>0</v>
      </c>
      <c r="P77" s="607" t="s">
        <v>585</v>
      </c>
      <c r="R77" s="158"/>
      <c r="S77" s="158"/>
    </row>
    <row r="78" spans="1:19" x14ac:dyDescent="0.25">
      <c r="A78" s="315">
        <v>2000</v>
      </c>
      <c r="B78" s="315" t="s">
        <v>315</v>
      </c>
      <c r="C78" s="625">
        <f t="shared" si="3"/>
        <v>125490</v>
      </c>
      <c r="D78" s="626">
        <f>SUM(D79,D86,D133,D167,D168,D175)</f>
        <v>26682</v>
      </c>
      <c r="E78" s="627">
        <f t="shared" ref="E78:O78" si="17">SUM(E79,E86,E133,E167,E168,E175)</f>
        <v>0</v>
      </c>
      <c r="F78" s="628">
        <f t="shared" si="17"/>
        <v>26682</v>
      </c>
      <c r="G78" s="626">
        <f t="shared" si="17"/>
        <v>0</v>
      </c>
      <c r="H78" s="577">
        <f t="shared" si="17"/>
        <v>0</v>
      </c>
      <c r="I78" s="629">
        <f t="shared" si="17"/>
        <v>0</v>
      </c>
      <c r="J78" s="626">
        <f t="shared" si="17"/>
        <v>98808</v>
      </c>
      <c r="K78" s="691">
        <f t="shared" si="17"/>
        <v>0</v>
      </c>
      <c r="L78" s="698">
        <f t="shared" si="17"/>
        <v>98808</v>
      </c>
      <c r="M78" s="317">
        <f t="shared" si="17"/>
        <v>0</v>
      </c>
      <c r="N78" s="318">
        <f t="shared" si="17"/>
        <v>0</v>
      </c>
      <c r="O78" s="540">
        <f t="shared" si="17"/>
        <v>0</v>
      </c>
      <c r="P78" s="319"/>
      <c r="R78" s="158"/>
      <c r="S78" s="158"/>
    </row>
    <row r="79" spans="1:19" ht="24" hidden="1" x14ac:dyDescent="0.25">
      <c r="A79" s="198">
        <v>2100</v>
      </c>
      <c r="B79" s="323" t="s">
        <v>316</v>
      </c>
      <c r="C79" s="541">
        <f t="shared" si="3"/>
        <v>0</v>
      </c>
      <c r="D79" s="209">
        <f t="shared" ref="D79:O79" si="18">SUM(D80,D83)</f>
        <v>0</v>
      </c>
      <c r="E79" s="324">
        <f t="shared" si="18"/>
        <v>0</v>
      </c>
      <c r="F79" s="211">
        <f t="shared" si="18"/>
        <v>0</v>
      </c>
      <c r="G79" s="209">
        <f t="shared" si="18"/>
        <v>0</v>
      </c>
      <c r="H79" s="210">
        <f t="shared" si="18"/>
        <v>0</v>
      </c>
      <c r="I79" s="348">
        <f t="shared" si="18"/>
        <v>0</v>
      </c>
      <c r="J79" s="209">
        <f t="shared" si="18"/>
        <v>0</v>
      </c>
      <c r="K79" s="324">
        <f t="shared" si="18"/>
        <v>0</v>
      </c>
      <c r="L79" s="211">
        <f t="shared" si="18"/>
        <v>0</v>
      </c>
      <c r="M79" s="209">
        <f t="shared" si="18"/>
        <v>0</v>
      </c>
      <c r="N79" s="324">
        <f t="shared" si="18"/>
        <v>0</v>
      </c>
      <c r="O79" s="541">
        <f t="shared" si="18"/>
        <v>0</v>
      </c>
      <c r="P79" s="211"/>
      <c r="R79" s="158"/>
      <c r="S79" s="158"/>
    </row>
    <row r="80" spans="1:19" ht="24" hidden="1" x14ac:dyDescent="0.25">
      <c r="A80" s="784">
        <v>2110</v>
      </c>
      <c r="B80" s="213" t="s">
        <v>317</v>
      </c>
      <c r="C80" s="543">
        <f t="shared" si="3"/>
        <v>0</v>
      </c>
      <c r="D80" s="350">
        <f t="shared" ref="D80:O80" si="19">SUM(D81:D82)</f>
        <v>0</v>
      </c>
      <c r="E80" s="351">
        <f t="shared" si="19"/>
        <v>0</v>
      </c>
      <c r="F80" s="221">
        <f t="shared" si="19"/>
        <v>0</v>
      </c>
      <c r="G80" s="350">
        <f t="shared" si="19"/>
        <v>0</v>
      </c>
      <c r="H80" s="352">
        <f t="shared" si="19"/>
        <v>0</v>
      </c>
      <c r="I80" s="353">
        <f t="shared" si="19"/>
        <v>0</v>
      </c>
      <c r="J80" s="350">
        <f t="shared" si="19"/>
        <v>0</v>
      </c>
      <c r="K80" s="351">
        <f t="shared" si="19"/>
        <v>0</v>
      </c>
      <c r="L80" s="221">
        <f t="shared" si="19"/>
        <v>0</v>
      </c>
      <c r="M80" s="350">
        <f t="shared" si="19"/>
        <v>0</v>
      </c>
      <c r="N80" s="351">
        <f t="shared" si="19"/>
        <v>0</v>
      </c>
      <c r="O80" s="543">
        <f t="shared" si="19"/>
        <v>0</v>
      </c>
      <c r="P80" s="221"/>
      <c r="R80" s="158"/>
      <c r="S80" s="158"/>
    </row>
    <row r="81" spans="1:19" hidden="1" x14ac:dyDescent="0.25">
      <c r="A81" s="178">
        <v>2111</v>
      </c>
      <c r="B81" s="223" t="s">
        <v>216</v>
      </c>
      <c r="C81" s="544">
        <f t="shared" si="3"/>
        <v>0</v>
      </c>
      <c r="D81" s="229"/>
      <c r="E81" s="337"/>
      <c r="F81" s="609">
        <f>D81+E81</f>
        <v>0</v>
      </c>
      <c r="G81" s="229"/>
      <c r="H81" s="230"/>
      <c r="I81" s="338">
        <f>G81+H81</f>
        <v>0</v>
      </c>
      <c r="J81" s="229"/>
      <c r="K81" s="337"/>
      <c r="L81" s="609">
        <f>J81+K81</f>
        <v>0</v>
      </c>
      <c r="M81" s="229"/>
      <c r="N81" s="337"/>
      <c r="O81" s="631">
        <f>N81+M81</f>
        <v>0</v>
      </c>
      <c r="P81" s="609"/>
      <c r="R81" s="158"/>
      <c r="S81" s="158"/>
    </row>
    <row r="82" spans="1:19" ht="24" hidden="1" x14ac:dyDescent="0.25">
      <c r="A82" s="178">
        <v>2112</v>
      </c>
      <c r="B82" s="223" t="s">
        <v>318</v>
      </c>
      <c r="C82" s="544">
        <f t="shared" si="3"/>
        <v>0</v>
      </c>
      <c r="D82" s="229"/>
      <c r="E82" s="337"/>
      <c r="F82" s="609">
        <f>D82+E82</f>
        <v>0</v>
      </c>
      <c r="G82" s="229"/>
      <c r="H82" s="230"/>
      <c r="I82" s="338">
        <f>G82+H82</f>
        <v>0</v>
      </c>
      <c r="J82" s="229"/>
      <c r="K82" s="337"/>
      <c r="L82" s="609">
        <f>J82+K82</f>
        <v>0</v>
      </c>
      <c r="M82" s="229"/>
      <c r="N82" s="337"/>
      <c r="O82" s="631">
        <f>N82+M82</f>
        <v>0</v>
      </c>
      <c r="P82" s="609"/>
      <c r="R82" s="158"/>
      <c r="S82" s="158"/>
    </row>
    <row r="83" spans="1:19" ht="24" hidden="1" x14ac:dyDescent="0.25">
      <c r="A83" s="339">
        <v>2120</v>
      </c>
      <c r="B83" s="223" t="s">
        <v>319</v>
      </c>
      <c r="C83" s="544">
        <f t="shared" si="3"/>
        <v>0</v>
      </c>
      <c r="D83" s="340">
        <f t="shared" ref="D83:O83" si="20">SUM(D84:D85)</f>
        <v>0</v>
      </c>
      <c r="E83" s="341">
        <f t="shared" si="20"/>
        <v>0</v>
      </c>
      <c r="F83" s="231">
        <f t="shared" si="20"/>
        <v>0</v>
      </c>
      <c r="G83" s="340">
        <f t="shared" si="20"/>
        <v>0</v>
      </c>
      <c r="H83" s="342">
        <f t="shared" si="20"/>
        <v>0</v>
      </c>
      <c r="I83" s="343">
        <f t="shared" si="20"/>
        <v>0</v>
      </c>
      <c r="J83" s="340">
        <f t="shared" si="20"/>
        <v>0</v>
      </c>
      <c r="K83" s="341">
        <f t="shared" si="20"/>
        <v>0</v>
      </c>
      <c r="L83" s="231">
        <f t="shared" si="20"/>
        <v>0</v>
      </c>
      <c r="M83" s="340">
        <f t="shared" si="20"/>
        <v>0</v>
      </c>
      <c r="N83" s="341">
        <f t="shared" si="20"/>
        <v>0</v>
      </c>
      <c r="O83" s="544">
        <f t="shared" si="20"/>
        <v>0</v>
      </c>
      <c r="P83" s="231"/>
      <c r="R83" s="158"/>
      <c r="S83" s="158"/>
    </row>
    <row r="84" spans="1:19" hidden="1" x14ac:dyDescent="0.25">
      <c r="A84" s="178">
        <v>2121</v>
      </c>
      <c r="B84" s="223" t="s">
        <v>216</v>
      </c>
      <c r="C84" s="544">
        <f t="shared" si="3"/>
        <v>0</v>
      </c>
      <c r="D84" s="229"/>
      <c r="E84" s="337"/>
      <c r="F84" s="609">
        <f>D84+E84</f>
        <v>0</v>
      </c>
      <c r="G84" s="229"/>
      <c r="H84" s="230"/>
      <c r="I84" s="338">
        <f>G84+H84</f>
        <v>0</v>
      </c>
      <c r="J84" s="229"/>
      <c r="K84" s="337"/>
      <c r="L84" s="609">
        <f>J84+K84</f>
        <v>0</v>
      </c>
      <c r="M84" s="229"/>
      <c r="N84" s="337"/>
      <c r="O84" s="631">
        <f>N84+M84</f>
        <v>0</v>
      </c>
      <c r="P84" s="609"/>
      <c r="R84" s="158"/>
      <c r="S84" s="158"/>
    </row>
    <row r="85" spans="1:19" ht="24" hidden="1" x14ac:dyDescent="0.25">
      <c r="A85" s="178">
        <v>2122</v>
      </c>
      <c r="B85" s="223" t="s">
        <v>318</v>
      </c>
      <c r="C85" s="544">
        <f t="shared" si="3"/>
        <v>0</v>
      </c>
      <c r="D85" s="229"/>
      <c r="E85" s="337"/>
      <c r="F85" s="609">
        <f>D85+E85</f>
        <v>0</v>
      </c>
      <c r="G85" s="229"/>
      <c r="H85" s="230"/>
      <c r="I85" s="338">
        <f>G85+H85</f>
        <v>0</v>
      </c>
      <c r="J85" s="229"/>
      <c r="K85" s="337"/>
      <c r="L85" s="609">
        <f>J85+K85</f>
        <v>0</v>
      </c>
      <c r="M85" s="229"/>
      <c r="N85" s="337"/>
      <c r="O85" s="631">
        <f>N85+M85</f>
        <v>0</v>
      </c>
      <c r="P85" s="609"/>
      <c r="R85" s="158"/>
      <c r="S85" s="158"/>
    </row>
    <row r="86" spans="1:19" x14ac:dyDescent="0.25">
      <c r="A86" s="198">
        <v>2200</v>
      </c>
      <c r="B86" s="323" t="s">
        <v>320</v>
      </c>
      <c r="C86" s="541">
        <f t="shared" si="3"/>
        <v>85113</v>
      </c>
      <c r="D86" s="209">
        <f>SUM(D87,D92,D98,D106,D115,D119,D125,D131)</f>
        <v>17534</v>
      </c>
      <c r="E86" s="324">
        <f t="shared" ref="E86:O86" si="21">SUM(E87,E92,E98,E106,E115,E119,E125,E131)</f>
        <v>0</v>
      </c>
      <c r="F86" s="211">
        <f t="shared" si="21"/>
        <v>17534</v>
      </c>
      <c r="G86" s="209">
        <f t="shared" si="21"/>
        <v>0</v>
      </c>
      <c r="H86" s="210">
        <f t="shared" si="21"/>
        <v>0</v>
      </c>
      <c r="I86" s="348">
        <f t="shared" si="21"/>
        <v>0</v>
      </c>
      <c r="J86" s="209">
        <f t="shared" si="21"/>
        <v>67579</v>
      </c>
      <c r="K86" s="505">
        <f t="shared" si="21"/>
        <v>0</v>
      </c>
      <c r="L86" s="459">
        <f t="shared" si="21"/>
        <v>67579</v>
      </c>
      <c r="M86" s="406">
        <f t="shared" si="21"/>
        <v>0</v>
      </c>
      <c r="N86" s="324">
        <f t="shared" si="21"/>
        <v>0</v>
      </c>
      <c r="O86" s="541">
        <f t="shared" si="21"/>
        <v>0</v>
      </c>
      <c r="P86" s="211"/>
      <c r="R86" s="158"/>
      <c r="S86" s="158"/>
    </row>
    <row r="87" spans="1:19" ht="24" x14ac:dyDescent="0.25">
      <c r="A87" s="329">
        <v>2210</v>
      </c>
      <c r="B87" s="265" t="s">
        <v>321</v>
      </c>
      <c r="C87" s="542">
        <f t="shared" si="3"/>
        <v>7271</v>
      </c>
      <c r="D87" s="330">
        <f t="shared" ref="D87:O87" si="22">SUM(D88:D91)</f>
        <v>659</v>
      </c>
      <c r="E87" s="331">
        <f t="shared" si="22"/>
        <v>0</v>
      </c>
      <c r="F87" s="332">
        <f t="shared" si="22"/>
        <v>659</v>
      </c>
      <c r="G87" s="330">
        <f t="shared" si="22"/>
        <v>0</v>
      </c>
      <c r="H87" s="333">
        <f t="shared" si="22"/>
        <v>0</v>
      </c>
      <c r="I87" s="334">
        <f t="shared" si="22"/>
        <v>0</v>
      </c>
      <c r="J87" s="330">
        <f t="shared" si="22"/>
        <v>6612</v>
      </c>
      <c r="K87" s="506">
        <f t="shared" si="22"/>
        <v>0</v>
      </c>
      <c r="L87" s="460">
        <f t="shared" si="22"/>
        <v>6612</v>
      </c>
      <c r="M87" s="330">
        <f t="shared" si="22"/>
        <v>0</v>
      </c>
      <c r="N87" s="331">
        <f t="shared" si="22"/>
        <v>0</v>
      </c>
      <c r="O87" s="542">
        <f t="shared" si="22"/>
        <v>0</v>
      </c>
      <c r="P87" s="332"/>
      <c r="R87" s="158"/>
      <c r="S87" s="158"/>
    </row>
    <row r="88" spans="1:19" ht="24" hidden="1" x14ac:dyDescent="0.25">
      <c r="A88" s="169">
        <v>2211</v>
      </c>
      <c r="B88" s="213" t="s">
        <v>322</v>
      </c>
      <c r="C88" s="543">
        <f t="shared" si="3"/>
        <v>0</v>
      </c>
      <c r="D88" s="219"/>
      <c r="E88" s="335"/>
      <c r="F88" s="608">
        <f>D88+E88</f>
        <v>0</v>
      </c>
      <c r="G88" s="219"/>
      <c r="H88" s="220"/>
      <c r="I88" s="336">
        <f>G88+H88</f>
        <v>0</v>
      </c>
      <c r="J88" s="219"/>
      <c r="K88" s="335"/>
      <c r="L88" s="608">
        <f>J88+K88</f>
        <v>0</v>
      </c>
      <c r="M88" s="219"/>
      <c r="N88" s="335"/>
      <c r="O88" s="630">
        <f>N88+M88</f>
        <v>0</v>
      </c>
      <c r="P88" s="608"/>
      <c r="R88" s="158"/>
      <c r="S88" s="158"/>
    </row>
    <row r="89" spans="1:19" ht="36" hidden="1" x14ac:dyDescent="0.25">
      <c r="A89" s="178">
        <v>2212</v>
      </c>
      <c r="B89" s="223" t="s">
        <v>323</v>
      </c>
      <c r="C89" s="544">
        <f t="shared" si="3"/>
        <v>0</v>
      </c>
      <c r="D89" s="229">
        <v>0</v>
      </c>
      <c r="E89" s="337"/>
      <c r="F89" s="609">
        <f>D89+E89</f>
        <v>0</v>
      </c>
      <c r="G89" s="229"/>
      <c r="H89" s="230"/>
      <c r="I89" s="338">
        <f>G89+H89</f>
        <v>0</v>
      </c>
      <c r="J89" s="229">
        <v>0</v>
      </c>
      <c r="K89" s="337"/>
      <c r="L89" s="609">
        <f>J89+K89</f>
        <v>0</v>
      </c>
      <c r="M89" s="229"/>
      <c r="N89" s="337"/>
      <c r="O89" s="631">
        <f>N89+M89</f>
        <v>0</v>
      </c>
      <c r="P89" s="607"/>
      <c r="R89" s="158"/>
      <c r="S89" s="158"/>
    </row>
    <row r="90" spans="1:19" ht="24" x14ac:dyDescent="0.25">
      <c r="A90" s="178">
        <v>2214</v>
      </c>
      <c r="B90" s="223" t="s">
        <v>324</v>
      </c>
      <c r="C90" s="544">
        <f t="shared" si="3"/>
        <v>1201</v>
      </c>
      <c r="D90" s="229">
        <v>659</v>
      </c>
      <c r="E90" s="337"/>
      <c r="F90" s="609">
        <f>D90+E90</f>
        <v>659</v>
      </c>
      <c r="G90" s="229"/>
      <c r="H90" s="230"/>
      <c r="I90" s="338">
        <f>G90+H90</f>
        <v>0</v>
      </c>
      <c r="J90" s="229">
        <v>542</v>
      </c>
      <c r="K90" s="507"/>
      <c r="L90" s="699">
        <f>J90+K90</f>
        <v>542</v>
      </c>
      <c r="M90" s="229"/>
      <c r="N90" s="337"/>
      <c r="O90" s="631">
        <f>N90+M90</f>
        <v>0</v>
      </c>
      <c r="P90" s="637"/>
      <c r="R90" s="158"/>
      <c r="S90" s="158"/>
    </row>
    <row r="91" spans="1:19" x14ac:dyDescent="0.25">
      <c r="A91" s="178">
        <v>2219</v>
      </c>
      <c r="B91" s="223" t="s">
        <v>325</v>
      </c>
      <c r="C91" s="544">
        <f t="shared" si="3"/>
        <v>6070</v>
      </c>
      <c r="D91" s="229"/>
      <c r="E91" s="337"/>
      <c r="F91" s="609">
        <f>D91+E91</f>
        <v>0</v>
      </c>
      <c r="G91" s="229"/>
      <c r="H91" s="230"/>
      <c r="I91" s="338">
        <f>G91+H91</f>
        <v>0</v>
      </c>
      <c r="J91" s="229">
        <v>6070</v>
      </c>
      <c r="K91" s="507"/>
      <c r="L91" s="699">
        <f>J91+K91</f>
        <v>6070</v>
      </c>
      <c r="M91" s="229"/>
      <c r="N91" s="337"/>
      <c r="O91" s="631">
        <f>N91+M91</f>
        <v>0</v>
      </c>
      <c r="P91" s="609"/>
      <c r="R91" s="158"/>
      <c r="S91" s="158"/>
    </row>
    <row r="92" spans="1:19" ht="24" x14ac:dyDescent="0.25">
      <c r="A92" s="339">
        <v>2220</v>
      </c>
      <c r="B92" s="223" t="s">
        <v>326</v>
      </c>
      <c r="C92" s="544">
        <f t="shared" si="3"/>
        <v>37427</v>
      </c>
      <c r="D92" s="340">
        <f t="shared" ref="D92:O92" si="23">SUM(D93:D97)</f>
        <v>8111</v>
      </c>
      <c r="E92" s="341">
        <f t="shared" si="23"/>
        <v>0</v>
      </c>
      <c r="F92" s="231">
        <f t="shared" si="23"/>
        <v>8111</v>
      </c>
      <c r="G92" s="340">
        <f t="shared" si="23"/>
        <v>0</v>
      </c>
      <c r="H92" s="342">
        <f t="shared" si="23"/>
        <v>0</v>
      </c>
      <c r="I92" s="343">
        <f t="shared" si="23"/>
        <v>0</v>
      </c>
      <c r="J92" s="340">
        <f t="shared" si="23"/>
        <v>29316</v>
      </c>
      <c r="K92" s="390">
        <f t="shared" si="23"/>
        <v>0</v>
      </c>
      <c r="L92" s="359">
        <f t="shared" si="23"/>
        <v>29316</v>
      </c>
      <c r="M92" s="340">
        <f t="shared" si="23"/>
        <v>0</v>
      </c>
      <c r="N92" s="341">
        <f t="shared" si="23"/>
        <v>0</v>
      </c>
      <c r="O92" s="544">
        <f t="shared" si="23"/>
        <v>0</v>
      </c>
      <c r="P92" s="231"/>
      <c r="R92" s="158"/>
      <c r="S92" s="158"/>
    </row>
    <row r="93" spans="1:19" hidden="1" x14ac:dyDescent="0.25">
      <c r="A93" s="178">
        <v>2221</v>
      </c>
      <c r="B93" s="223" t="s">
        <v>327</v>
      </c>
      <c r="C93" s="544">
        <f t="shared" si="3"/>
        <v>0</v>
      </c>
      <c r="D93" s="229"/>
      <c r="E93" s="337"/>
      <c r="F93" s="609">
        <f>D93+E93</f>
        <v>0</v>
      </c>
      <c r="G93" s="229"/>
      <c r="H93" s="230"/>
      <c r="I93" s="338">
        <f>G93+H93</f>
        <v>0</v>
      </c>
      <c r="J93" s="229"/>
      <c r="K93" s="337"/>
      <c r="L93" s="609">
        <f>J93+K93</f>
        <v>0</v>
      </c>
      <c r="M93" s="229"/>
      <c r="N93" s="337"/>
      <c r="O93" s="631">
        <f>N93+M93</f>
        <v>0</v>
      </c>
      <c r="P93" s="609"/>
      <c r="R93" s="158"/>
      <c r="S93" s="158"/>
    </row>
    <row r="94" spans="1:19" x14ac:dyDescent="0.25">
      <c r="A94" s="178">
        <v>2222</v>
      </c>
      <c r="B94" s="223" t="s">
        <v>328</v>
      </c>
      <c r="C94" s="544">
        <f t="shared" si="3"/>
        <v>48</v>
      </c>
      <c r="D94" s="229"/>
      <c r="E94" s="337"/>
      <c r="F94" s="609">
        <f>D94+E94</f>
        <v>0</v>
      </c>
      <c r="G94" s="229"/>
      <c r="H94" s="230"/>
      <c r="I94" s="338">
        <f>G94+H94</f>
        <v>0</v>
      </c>
      <c r="J94" s="229">
        <v>48</v>
      </c>
      <c r="K94" s="507"/>
      <c r="L94" s="699">
        <f>J94+K94</f>
        <v>48</v>
      </c>
      <c r="M94" s="229"/>
      <c r="N94" s="337"/>
      <c r="O94" s="631">
        <f>N94+M94</f>
        <v>0</v>
      </c>
      <c r="P94" s="607"/>
      <c r="R94" s="158"/>
      <c r="S94" s="158"/>
    </row>
    <row r="95" spans="1:19" ht="31.5" customHeight="1" x14ac:dyDescent="0.25">
      <c r="A95" s="178">
        <v>2223</v>
      </c>
      <c r="B95" s="223" t="s">
        <v>329</v>
      </c>
      <c r="C95" s="544">
        <f t="shared" si="3"/>
        <v>7311</v>
      </c>
      <c r="D95" s="229"/>
      <c r="E95" s="337"/>
      <c r="F95" s="609">
        <f>D95+E95</f>
        <v>0</v>
      </c>
      <c r="G95" s="229"/>
      <c r="H95" s="230"/>
      <c r="I95" s="338">
        <f>G95+H95</f>
        <v>0</v>
      </c>
      <c r="J95" s="229">
        <v>7311</v>
      </c>
      <c r="K95" s="507"/>
      <c r="L95" s="699">
        <f>J95+K95</f>
        <v>7311</v>
      </c>
      <c r="M95" s="229"/>
      <c r="N95" s="337"/>
      <c r="O95" s="631">
        <f>N95+M95</f>
        <v>0</v>
      </c>
      <c r="P95" s="607"/>
      <c r="R95" s="158"/>
      <c r="S95" s="158"/>
    </row>
    <row r="96" spans="1:19" ht="48" x14ac:dyDescent="0.25">
      <c r="A96" s="178">
        <v>2224</v>
      </c>
      <c r="B96" s="223" t="s">
        <v>330</v>
      </c>
      <c r="C96" s="544">
        <f t="shared" si="3"/>
        <v>30068</v>
      </c>
      <c r="D96" s="229">
        <v>8111</v>
      </c>
      <c r="E96" s="337"/>
      <c r="F96" s="609">
        <f>D96+E96</f>
        <v>8111</v>
      </c>
      <c r="G96" s="229"/>
      <c r="H96" s="230"/>
      <c r="I96" s="338">
        <f>G96+H96</f>
        <v>0</v>
      </c>
      <c r="J96" s="229">
        <v>21957</v>
      </c>
      <c r="K96" s="693"/>
      <c r="L96" s="699">
        <f>J96+K96</f>
        <v>21957</v>
      </c>
      <c r="M96" s="229"/>
      <c r="N96" s="337"/>
      <c r="O96" s="631">
        <f>N96+M96</f>
        <v>0</v>
      </c>
      <c r="P96" s="637"/>
      <c r="R96" s="158"/>
      <c r="S96" s="158"/>
    </row>
    <row r="97" spans="1:19" ht="24" hidden="1" x14ac:dyDescent="0.25">
      <c r="A97" s="178">
        <v>2229</v>
      </c>
      <c r="B97" s="223" t="s">
        <v>331</v>
      </c>
      <c r="C97" s="544">
        <f t="shared" si="3"/>
        <v>0</v>
      </c>
      <c r="D97" s="229"/>
      <c r="E97" s="337"/>
      <c r="F97" s="609">
        <f>D97+E97</f>
        <v>0</v>
      </c>
      <c r="G97" s="229"/>
      <c r="H97" s="230"/>
      <c r="I97" s="338">
        <f>G97+H97</f>
        <v>0</v>
      </c>
      <c r="J97" s="229"/>
      <c r="K97" s="337"/>
      <c r="L97" s="609">
        <f>J97+K97</f>
        <v>0</v>
      </c>
      <c r="M97" s="229"/>
      <c r="N97" s="337"/>
      <c r="O97" s="631">
        <f>N97+M97</f>
        <v>0</v>
      </c>
      <c r="P97" s="609"/>
      <c r="R97" s="158"/>
      <c r="S97" s="158"/>
    </row>
    <row r="98" spans="1:19" ht="36" x14ac:dyDescent="0.25">
      <c r="A98" s="339">
        <v>2230</v>
      </c>
      <c r="B98" s="223" t="s">
        <v>332</v>
      </c>
      <c r="C98" s="544">
        <f t="shared" si="3"/>
        <v>12691</v>
      </c>
      <c r="D98" s="340">
        <f t="shared" ref="D98:O98" si="24">SUM(D99:D105)</f>
        <v>666</v>
      </c>
      <c r="E98" s="341">
        <f t="shared" si="24"/>
        <v>0</v>
      </c>
      <c r="F98" s="231">
        <f t="shared" si="24"/>
        <v>666</v>
      </c>
      <c r="G98" s="340">
        <f t="shared" si="24"/>
        <v>0</v>
      </c>
      <c r="H98" s="342">
        <f t="shared" si="24"/>
        <v>0</v>
      </c>
      <c r="I98" s="343">
        <f t="shared" si="24"/>
        <v>0</v>
      </c>
      <c r="J98" s="340">
        <f t="shared" si="24"/>
        <v>12025</v>
      </c>
      <c r="K98" s="390">
        <f>SUM(K99:K105)</f>
        <v>0</v>
      </c>
      <c r="L98" s="359">
        <f t="shared" si="24"/>
        <v>12025</v>
      </c>
      <c r="M98" s="340">
        <f t="shared" si="24"/>
        <v>0</v>
      </c>
      <c r="N98" s="341">
        <f t="shared" si="24"/>
        <v>0</v>
      </c>
      <c r="O98" s="544">
        <f t="shared" si="24"/>
        <v>0</v>
      </c>
      <c r="P98" s="231"/>
      <c r="R98" s="158"/>
      <c r="S98" s="158"/>
    </row>
    <row r="99" spans="1:19" ht="24" hidden="1" x14ac:dyDescent="0.25">
      <c r="A99" s="178">
        <v>2231</v>
      </c>
      <c r="B99" s="223" t="s">
        <v>333</v>
      </c>
      <c r="C99" s="544">
        <f t="shared" si="3"/>
        <v>0</v>
      </c>
      <c r="D99" s="229"/>
      <c r="E99" s="337"/>
      <c r="F99" s="609">
        <f t="shared" ref="F99:F105" si="25">D99+E99</f>
        <v>0</v>
      </c>
      <c r="G99" s="229"/>
      <c r="H99" s="230"/>
      <c r="I99" s="338">
        <f t="shared" ref="I99:I105" si="26">G99+H99</f>
        <v>0</v>
      </c>
      <c r="J99" s="229"/>
      <c r="K99" s="337"/>
      <c r="L99" s="609">
        <f t="shared" ref="L99:L105" si="27">J99+K99</f>
        <v>0</v>
      </c>
      <c r="M99" s="229"/>
      <c r="N99" s="337"/>
      <c r="O99" s="631">
        <f t="shared" ref="O99:O105" si="28">N99+M99</f>
        <v>0</v>
      </c>
      <c r="P99" s="609"/>
      <c r="R99" s="158"/>
      <c r="S99" s="158"/>
    </row>
    <row r="100" spans="1:19" ht="36" x14ac:dyDescent="0.25">
      <c r="A100" s="178">
        <v>2232</v>
      </c>
      <c r="B100" s="223" t="s">
        <v>334</v>
      </c>
      <c r="C100" s="544">
        <f t="shared" si="3"/>
        <v>666</v>
      </c>
      <c r="D100" s="229">
        <v>666</v>
      </c>
      <c r="E100" s="337"/>
      <c r="F100" s="609">
        <f t="shared" si="25"/>
        <v>666</v>
      </c>
      <c r="G100" s="229"/>
      <c r="H100" s="230"/>
      <c r="I100" s="338">
        <f t="shared" si="26"/>
        <v>0</v>
      </c>
      <c r="J100" s="229"/>
      <c r="K100" s="507"/>
      <c r="L100" s="699">
        <f t="shared" si="27"/>
        <v>0</v>
      </c>
      <c r="M100" s="229"/>
      <c r="N100" s="337"/>
      <c r="O100" s="631">
        <f t="shared" si="28"/>
        <v>0</v>
      </c>
      <c r="P100" s="609"/>
      <c r="R100" s="158"/>
      <c r="S100" s="158"/>
    </row>
    <row r="101" spans="1:19" ht="24" hidden="1" x14ac:dyDescent="0.25">
      <c r="A101" s="169">
        <v>2233</v>
      </c>
      <c r="B101" s="213" t="s">
        <v>335</v>
      </c>
      <c r="C101" s="543">
        <f t="shared" si="3"/>
        <v>0</v>
      </c>
      <c r="D101" s="219"/>
      <c r="E101" s="335"/>
      <c r="F101" s="608">
        <f t="shared" si="25"/>
        <v>0</v>
      </c>
      <c r="G101" s="219"/>
      <c r="H101" s="220"/>
      <c r="I101" s="336">
        <f t="shared" si="26"/>
        <v>0</v>
      </c>
      <c r="J101" s="219"/>
      <c r="K101" s="335"/>
      <c r="L101" s="608">
        <f t="shared" si="27"/>
        <v>0</v>
      </c>
      <c r="M101" s="219"/>
      <c r="N101" s="335"/>
      <c r="O101" s="630">
        <f t="shared" si="28"/>
        <v>0</v>
      </c>
      <c r="P101" s="608"/>
      <c r="R101" s="158"/>
      <c r="S101" s="158"/>
    </row>
    <row r="102" spans="1:19" ht="36" hidden="1" x14ac:dyDescent="0.25">
      <c r="A102" s="178">
        <v>2234</v>
      </c>
      <c r="B102" s="223" t="s">
        <v>336</v>
      </c>
      <c r="C102" s="544">
        <f t="shared" si="3"/>
        <v>0</v>
      </c>
      <c r="D102" s="229"/>
      <c r="E102" s="337"/>
      <c r="F102" s="609">
        <f t="shared" si="25"/>
        <v>0</v>
      </c>
      <c r="G102" s="229"/>
      <c r="H102" s="230"/>
      <c r="I102" s="338">
        <f t="shared" si="26"/>
        <v>0</v>
      </c>
      <c r="J102" s="229"/>
      <c r="K102" s="337"/>
      <c r="L102" s="609">
        <f t="shared" si="27"/>
        <v>0</v>
      </c>
      <c r="M102" s="229"/>
      <c r="N102" s="337"/>
      <c r="O102" s="631">
        <f t="shared" si="28"/>
        <v>0</v>
      </c>
      <c r="P102" s="609"/>
      <c r="R102" s="158"/>
      <c r="S102" s="158"/>
    </row>
    <row r="103" spans="1:19" ht="24" x14ac:dyDescent="0.25">
      <c r="A103" s="178">
        <v>2235</v>
      </c>
      <c r="B103" s="223" t="s">
        <v>337</v>
      </c>
      <c r="C103" s="544">
        <f t="shared" si="3"/>
        <v>630</v>
      </c>
      <c r="D103" s="229"/>
      <c r="E103" s="337"/>
      <c r="F103" s="609">
        <f t="shared" si="25"/>
        <v>0</v>
      </c>
      <c r="G103" s="229"/>
      <c r="H103" s="230"/>
      <c r="I103" s="338">
        <f t="shared" si="26"/>
        <v>0</v>
      </c>
      <c r="J103" s="229">
        <v>630</v>
      </c>
      <c r="K103" s="507"/>
      <c r="L103" s="699">
        <f t="shared" si="27"/>
        <v>630</v>
      </c>
      <c r="M103" s="229"/>
      <c r="N103" s="337"/>
      <c r="O103" s="631">
        <f t="shared" si="28"/>
        <v>0</v>
      </c>
      <c r="P103" s="607"/>
      <c r="R103" s="158"/>
      <c r="S103" s="158"/>
    </row>
    <row r="104" spans="1:19" x14ac:dyDescent="0.25">
      <c r="A104" s="178">
        <v>2236</v>
      </c>
      <c r="B104" s="223" t="s">
        <v>338</v>
      </c>
      <c r="C104" s="544">
        <f t="shared" si="3"/>
        <v>750</v>
      </c>
      <c r="D104" s="229"/>
      <c r="E104" s="337"/>
      <c r="F104" s="609">
        <f t="shared" si="25"/>
        <v>0</v>
      </c>
      <c r="G104" s="229"/>
      <c r="H104" s="230"/>
      <c r="I104" s="338">
        <f t="shared" si="26"/>
        <v>0</v>
      </c>
      <c r="J104" s="229">
        <v>750</v>
      </c>
      <c r="K104" s="507"/>
      <c r="L104" s="699">
        <f t="shared" si="27"/>
        <v>750</v>
      </c>
      <c r="M104" s="229"/>
      <c r="N104" s="337"/>
      <c r="O104" s="631">
        <f t="shared" si="28"/>
        <v>0</v>
      </c>
      <c r="P104" s="185"/>
      <c r="R104" s="158"/>
      <c r="S104" s="158"/>
    </row>
    <row r="105" spans="1:19" ht="24" x14ac:dyDescent="0.25">
      <c r="A105" s="178">
        <v>2239</v>
      </c>
      <c r="B105" s="223" t="s">
        <v>339</v>
      </c>
      <c r="C105" s="544">
        <f t="shared" si="3"/>
        <v>10645</v>
      </c>
      <c r="D105" s="229"/>
      <c r="E105" s="337"/>
      <c r="F105" s="609">
        <f t="shared" si="25"/>
        <v>0</v>
      </c>
      <c r="G105" s="229"/>
      <c r="H105" s="230"/>
      <c r="I105" s="338">
        <f t="shared" si="26"/>
        <v>0</v>
      </c>
      <c r="J105" s="229">
        <v>10645</v>
      </c>
      <c r="K105" s="507"/>
      <c r="L105" s="699">
        <f t="shared" si="27"/>
        <v>10645</v>
      </c>
      <c r="M105" s="229"/>
      <c r="N105" s="337"/>
      <c r="O105" s="631">
        <f t="shared" si="28"/>
        <v>0</v>
      </c>
      <c r="P105" s="607"/>
      <c r="R105" s="158"/>
      <c r="S105" s="158"/>
    </row>
    <row r="106" spans="1:19" ht="36" x14ac:dyDescent="0.25">
      <c r="A106" s="339">
        <v>2240</v>
      </c>
      <c r="B106" s="223" t="s">
        <v>340</v>
      </c>
      <c r="C106" s="544">
        <f t="shared" si="3"/>
        <v>23267</v>
      </c>
      <c r="D106" s="340">
        <f t="shared" ref="D106:O106" si="29">SUM(D107:D114)</f>
        <v>8098</v>
      </c>
      <c r="E106" s="341">
        <f t="shared" si="29"/>
        <v>0</v>
      </c>
      <c r="F106" s="231">
        <f t="shared" si="29"/>
        <v>8098</v>
      </c>
      <c r="G106" s="340">
        <f t="shared" si="29"/>
        <v>0</v>
      </c>
      <c r="H106" s="342">
        <f t="shared" si="29"/>
        <v>0</v>
      </c>
      <c r="I106" s="343">
        <f t="shared" si="29"/>
        <v>0</v>
      </c>
      <c r="J106" s="340">
        <f t="shared" si="29"/>
        <v>15169</v>
      </c>
      <c r="K106" s="390">
        <f t="shared" si="29"/>
        <v>0</v>
      </c>
      <c r="L106" s="359">
        <f t="shared" si="29"/>
        <v>15169</v>
      </c>
      <c r="M106" s="340">
        <f t="shared" si="29"/>
        <v>0</v>
      </c>
      <c r="N106" s="341">
        <f t="shared" si="29"/>
        <v>0</v>
      </c>
      <c r="O106" s="544">
        <f t="shared" si="29"/>
        <v>0</v>
      </c>
      <c r="P106" s="231"/>
      <c r="R106" s="158"/>
      <c r="S106" s="158"/>
    </row>
    <row r="107" spans="1:19" hidden="1" x14ac:dyDescent="0.25">
      <c r="A107" s="178">
        <v>2241</v>
      </c>
      <c r="B107" s="223" t="s">
        <v>341</v>
      </c>
      <c r="C107" s="544">
        <f t="shared" si="3"/>
        <v>0</v>
      </c>
      <c r="D107" s="229"/>
      <c r="E107" s="337"/>
      <c r="F107" s="609">
        <f t="shared" ref="F107:F114" si="30">D107+E107</f>
        <v>0</v>
      </c>
      <c r="G107" s="229"/>
      <c r="H107" s="230"/>
      <c r="I107" s="338">
        <f t="shared" ref="I107:I114" si="31">G107+H107</f>
        <v>0</v>
      </c>
      <c r="J107" s="229"/>
      <c r="K107" s="337"/>
      <c r="L107" s="609">
        <f t="shared" ref="L107:L114" si="32">J107+K107</f>
        <v>0</v>
      </c>
      <c r="M107" s="229"/>
      <c r="N107" s="337"/>
      <c r="O107" s="631">
        <f t="shared" ref="O107:O114" si="33">N107+M107</f>
        <v>0</v>
      </c>
      <c r="P107" s="609"/>
      <c r="R107" s="158"/>
      <c r="S107" s="158"/>
    </row>
    <row r="108" spans="1:19" ht="24" x14ac:dyDescent="0.25">
      <c r="A108" s="178">
        <v>2242</v>
      </c>
      <c r="B108" s="223" t="s">
        <v>342</v>
      </c>
      <c r="C108" s="544">
        <f t="shared" si="3"/>
        <v>3260</v>
      </c>
      <c r="D108" s="229">
        <f>871-2</f>
        <v>869</v>
      </c>
      <c r="E108" s="337"/>
      <c r="F108" s="609">
        <f t="shared" si="30"/>
        <v>869</v>
      </c>
      <c r="G108" s="229"/>
      <c r="H108" s="230"/>
      <c r="I108" s="338">
        <f t="shared" si="31"/>
        <v>0</v>
      </c>
      <c r="J108" s="229">
        <v>2391</v>
      </c>
      <c r="K108" s="693"/>
      <c r="L108" s="699">
        <f t="shared" si="32"/>
        <v>2391</v>
      </c>
      <c r="M108" s="229"/>
      <c r="N108" s="337"/>
      <c r="O108" s="631">
        <f t="shared" si="33"/>
        <v>0</v>
      </c>
      <c r="P108" s="637"/>
      <c r="R108" s="158"/>
      <c r="S108" s="158"/>
    </row>
    <row r="109" spans="1:19" ht="24" x14ac:dyDescent="0.25">
      <c r="A109" s="178">
        <v>2243</v>
      </c>
      <c r="B109" s="223" t="s">
        <v>343</v>
      </c>
      <c r="C109" s="544">
        <f t="shared" si="3"/>
        <v>857</v>
      </c>
      <c r="D109" s="229"/>
      <c r="E109" s="337"/>
      <c r="F109" s="609">
        <f t="shared" si="30"/>
        <v>0</v>
      </c>
      <c r="G109" s="229"/>
      <c r="H109" s="230"/>
      <c r="I109" s="338">
        <f t="shared" si="31"/>
        <v>0</v>
      </c>
      <c r="J109" s="229">
        <v>857</v>
      </c>
      <c r="K109" s="693"/>
      <c r="L109" s="699">
        <f t="shared" si="32"/>
        <v>857</v>
      </c>
      <c r="M109" s="229"/>
      <c r="N109" s="337"/>
      <c r="O109" s="631">
        <f t="shared" si="33"/>
        <v>0</v>
      </c>
      <c r="P109" s="637"/>
      <c r="R109" s="158"/>
      <c r="S109" s="158"/>
    </row>
    <row r="110" spans="1:19" x14ac:dyDescent="0.25">
      <c r="A110" s="178">
        <v>2244</v>
      </c>
      <c r="B110" s="223" t="s">
        <v>344</v>
      </c>
      <c r="C110" s="544">
        <f t="shared" si="3"/>
        <v>18968</v>
      </c>
      <c r="D110" s="229">
        <v>7127</v>
      </c>
      <c r="E110" s="337"/>
      <c r="F110" s="609">
        <f t="shared" si="30"/>
        <v>7127</v>
      </c>
      <c r="G110" s="229"/>
      <c r="H110" s="230"/>
      <c r="I110" s="338">
        <f t="shared" si="31"/>
        <v>0</v>
      </c>
      <c r="J110" s="229">
        <v>11841</v>
      </c>
      <c r="K110" s="693"/>
      <c r="L110" s="699">
        <f t="shared" si="32"/>
        <v>11841</v>
      </c>
      <c r="M110" s="229"/>
      <c r="N110" s="337"/>
      <c r="O110" s="631">
        <f t="shared" si="33"/>
        <v>0</v>
      </c>
      <c r="P110" s="637"/>
      <c r="R110" s="158"/>
      <c r="S110" s="158"/>
    </row>
    <row r="111" spans="1:19" ht="24" hidden="1" x14ac:dyDescent="0.25">
      <c r="A111" s="178">
        <v>2246</v>
      </c>
      <c r="B111" s="223" t="s">
        <v>345</v>
      </c>
      <c r="C111" s="544">
        <f t="shared" si="3"/>
        <v>0</v>
      </c>
      <c r="D111" s="229"/>
      <c r="E111" s="337"/>
      <c r="F111" s="609">
        <f t="shared" si="30"/>
        <v>0</v>
      </c>
      <c r="G111" s="229"/>
      <c r="H111" s="230"/>
      <c r="I111" s="338">
        <f t="shared" si="31"/>
        <v>0</v>
      </c>
      <c r="J111" s="229"/>
      <c r="K111" s="337"/>
      <c r="L111" s="609">
        <f t="shared" si="32"/>
        <v>0</v>
      </c>
      <c r="M111" s="229"/>
      <c r="N111" s="337"/>
      <c r="O111" s="631">
        <f t="shared" si="33"/>
        <v>0</v>
      </c>
      <c r="P111" s="638"/>
      <c r="R111" s="158"/>
      <c r="S111" s="158"/>
    </row>
    <row r="112" spans="1:19" x14ac:dyDescent="0.25">
      <c r="A112" s="178">
        <v>2247</v>
      </c>
      <c r="B112" s="223" t="s">
        <v>346</v>
      </c>
      <c r="C112" s="544">
        <f t="shared" si="3"/>
        <v>182</v>
      </c>
      <c r="D112" s="229">
        <v>102</v>
      </c>
      <c r="E112" s="337"/>
      <c r="F112" s="609">
        <f t="shared" si="30"/>
        <v>102</v>
      </c>
      <c r="G112" s="229"/>
      <c r="H112" s="230"/>
      <c r="I112" s="338">
        <f t="shared" si="31"/>
        <v>0</v>
      </c>
      <c r="J112" s="229">
        <v>80</v>
      </c>
      <c r="K112" s="507"/>
      <c r="L112" s="699">
        <f t="shared" si="32"/>
        <v>80</v>
      </c>
      <c r="M112" s="229"/>
      <c r="N112" s="337"/>
      <c r="O112" s="631">
        <f t="shared" si="33"/>
        <v>0</v>
      </c>
      <c r="P112" s="637"/>
      <c r="R112" s="158"/>
      <c r="S112" s="158"/>
    </row>
    <row r="113" spans="1:19" ht="24" hidden="1" x14ac:dyDescent="0.25">
      <c r="A113" s="178">
        <v>2248</v>
      </c>
      <c r="B113" s="223" t="s">
        <v>347</v>
      </c>
      <c r="C113" s="544">
        <f t="shared" si="3"/>
        <v>0</v>
      </c>
      <c r="D113" s="229"/>
      <c r="E113" s="337"/>
      <c r="F113" s="609">
        <f t="shared" si="30"/>
        <v>0</v>
      </c>
      <c r="G113" s="229"/>
      <c r="H113" s="230"/>
      <c r="I113" s="338">
        <f t="shared" si="31"/>
        <v>0</v>
      </c>
      <c r="J113" s="229"/>
      <c r="K113" s="337"/>
      <c r="L113" s="609">
        <f t="shared" si="32"/>
        <v>0</v>
      </c>
      <c r="M113" s="229"/>
      <c r="N113" s="337"/>
      <c r="O113" s="631">
        <f t="shared" si="33"/>
        <v>0</v>
      </c>
      <c r="P113" s="638"/>
      <c r="R113" s="158"/>
      <c r="S113" s="158"/>
    </row>
    <row r="114" spans="1:19" ht="24" hidden="1" x14ac:dyDescent="0.25">
      <c r="A114" s="178">
        <v>2249</v>
      </c>
      <c r="B114" s="223" t="s">
        <v>348</v>
      </c>
      <c r="C114" s="544">
        <f t="shared" si="3"/>
        <v>0</v>
      </c>
      <c r="D114" s="229"/>
      <c r="E114" s="337"/>
      <c r="F114" s="609">
        <f t="shared" si="30"/>
        <v>0</v>
      </c>
      <c r="G114" s="229"/>
      <c r="H114" s="230"/>
      <c r="I114" s="338">
        <f t="shared" si="31"/>
        <v>0</v>
      </c>
      <c r="J114" s="229"/>
      <c r="K114" s="337"/>
      <c r="L114" s="609">
        <f t="shared" si="32"/>
        <v>0</v>
      </c>
      <c r="M114" s="229"/>
      <c r="N114" s="337"/>
      <c r="O114" s="631">
        <f t="shared" si="33"/>
        <v>0</v>
      </c>
      <c r="P114" s="637"/>
      <c r="R114" s="158"/>
      <c r="S114" s="158"/>
    </row>
    <row r="115" spans="1:19" x14ac:dyDescent="0.25">
      <c r="A115" s="339">
        <v>2250</v>
      </c>
      <c r="B115" s="223" t="s">
        <v>349</v>
      </c>
      <c r="C115" s="544">
        <f t="shared" si="3"/>
        <v>1200</v>
      </c>
      <c r="D115" s="340">
        <f t="shared" ref="D115:O115" si="34">SUM(D116:D118)</f>
        <v>0</v>
      </c>
      <c r="E115" s="341">
        <f t="shared" si="34"/>
        <v>0</v>
      </c>
      <c r="F115" s="231">
        <f t="shared" si="34"/>
        <v>0</v>
      </c>
      <c r="G115" s="340">
        <f t="shared" si="34"/>
        <v>0</v>
      </c>
      <c r="H115" s="342">
        <f t="shared" si="34"/>
        <v>0</v>
      </c>
      <c r="I115" s="343">
        <f t="shared" si="34"/>
        <v>0</v>
      </c>
      <c r="J115" s="340">
        <f t="shared" si="34"/>
        <v>1200</v>
      </c>
      <c r="K115" s="390">
        <f t="shared" si="34"/>
        <v>0</v>
      </c>
      <c r="L115" s="359">
        <f t="shared" si="34"/>
        <v>1200</v>
      </c>
      <c r="M115" s="340">
        <f t="shared" si="34"/>
        <v>0</v>
      </c>
      <c r="N115" s="341">
        <f t="shared" si="34"/>
        <v>0</v>
      </c>
      <c r="O115" s="544">
        <f t="shared" si="34"/>
        <v>0</v>
      </c>
      <c r="P115" s="231"/>
      <c r="R115" s="158"/>
      <c r="S115" s="158"/>
    </row>
    <row r="116" spans="1:19" x14ac:dyDescent="0.25">
      <c r="A116" s="178">
        <v>2251</v>
      </c>
      <c r="B116" s="223" t="s">
        <v>350</v>
      </c>
      <c r="C116" s="544">
        <f t="shared" si="3"/>
        <v>1200</v>
      </c>
      <c r="D116" s="229"/>
      <c r="E116" s="337"/>
      <c r="F116" s="609">
        <f>D116+E116</f>
        <v>0</v>
      </c>
      <c r="G116" s="229"/>
      <c r="H116" s="230"/>
      <c r="I116" s="338">
        <f>G116+H116</f>
        <v>0</v>
      </c>
      <c r="J116" s="229">
        <v>1200</v>
      </c>
      <c r="K116" s="507"/>
      <c r="L116" s="699">
        <f>J116+K116</f>
        <v>1200</v>
      </c>
      <c r="M116" s="229"/>
      <c r="N116" s="337"/>
      <c r="O116" s="631">
        <f>N116+M116</f>
        <v>0</v>
      </c>
      <c r="P116" s="609"/>
      <c r="R116" s="158"/>
      <c r="S116" s="158"/>
    </row>
    <row r="117" spans="1:19" ht="24" hidden="1" x14ac:dyDescent="0.25">
      <c r="A117" s="178">
        <v>2252</v>
      </c>
      <c r="B117" s="223" t="s">
        <v>351</v>
      </c>
      <c r="C117" s="544">
        <f t="shared" ref="C117:C180" si="35">SUM(F117,I117,L117,O117)</f>
        <v>0</v>
      </c>
      <c r="D117" s="229"/>
      <c r="E117" s="337"/>
      <c r="F117" s="609">
        <f>D117+E117</f>
        <v>0</v>
      </c>
      <c r="G117" s="229"/>
      <c r="H117" s="230"/>
      <c r="I117" s="338">
        <f>G117+H117</f>
        <v>0</v>
      </c>
      <c r="J117" s="229"/>
      <c r="K117" s="337"/>
      <c r="L117" s="609">
        <f>J117+K117</f>
        <v>0</v>
      </c>
      <c r="M117" s="229"/>
      <c r="N117" s="337"/>
      <c r="O117" s="631">
        <f>N117+M117</f>
        <v>0</v>
      </c>
      <c r="P117" s="609"/>
      <c r="R117" s="158"/>
      <c r="S117" s="158"/>
    </row>
    <row r="118" spans="1:19" ht="24" hidden="1" x14ac:dyDescent="0.25">
      <c r="A118" s="178">
        <v>2259</v>
      </c>
      <c r="B118" s="223" t="s">
        <v>352</v>
      </c>
      <c r="C118" s="544">
        <f t="shared" si="35"/>
        <v>0</v>
      </c>
      <c r="D118" s="229"/>
      <c r="E118" s="337"/>
      <c r="F118" s="609">
        <f>D118+E118</f>
        <v>0</v>
      </c>
      <c r="G118" s="229"/>
      <c r="H118" s="230"/>
      <c r="I118" s="338">
        <f>G118+H118</f>
        <v>0</v>
      </c>
      <c r="J118" s="229"/>
      <c r="K118" s="337"/>
      <c r="L118" s="609">
        <f>J118+K118</f>
        <v>0</v>
      </c>
      <c r="M118" s="229"/>
      <c r="N118" s="337"/>
      <c r="O118" s="631">
        <f>N118+M118</f>
        <v>0</v>
      </c>
      <c r="P118" s="609"/>
      <c r="R118" s="158"/>
      <c r="S118" s="158"/>
    </row>
    <row r="119" spans="1:19" hidden="1" x14ac:dyDescent="0.25">
      <c r="A119" s="339">
        <v>2260</v>
      </c>
      <c r="B119" s="223" t="s">
        <v>353</v>
      </c>
      <c r="C119" s="544">
        <f t="shared" si="35"/>
        <v>0</v>
      </c>
      <c r="D119" s="340">
        <f t="shared" ref="D119:O119" si="36">SUM(D120:D124)</f>
        <v>0</v>
      </c>
      <c r="E119" s="341">
        <f t="shared" si="36"/>
        <v>0</v>
      </c>
      <c r="F119" s="231">
        <f t="shared" si="36"/>
        <v>0</v>
      </c>
      <c r="G119" s="340">
        <f t="shared" si="36"/>
        <v>0</v>
      </c>
      <c r="H119" s="342">
        <f t="shared" si="36"/>
        <v>0</v>
      </c>
      <c r="I119" s="343">
        <f t="shared" si="36"/>
        <v>0</v>
      </c>
      <c r="J119" s="340">
        <f t="shared" si="36"/>
        <v>0</v>
      </c>
      <c r="K119" s="341">
        <f t="shared" si="36"/>
        <v>0</v>
      </c>
      <c r="L119" s="231">
        <f t="shared" si="36"/>
        <v>0</v>
      </c>
      <c r="M119" s="340">
        <f t="shared" si="36"/>
        <v>0</v>
      </c>
      <c r="N119" s="341">
        <f t="shared" si="36"/>
        <v>0</v>
      </c>
      <c r="O119" s="544">
        <f t="shared" si="36"/>
        <v>0</v>
      </c>
      <c r="P119" s="231"/>
      <c r="R119" s="158"/>
      <c r="S119" s="158"/>
    </row>
    <row r="120" spans="1:19" hidden="1" x14ac:dyDescent="0.25">
      <c r="A120" s="178">
        <v>2261</v>
      </c>
      <c r="B120" s="223" t="s">
        <v>354</v>
      </c>
      <c r="C120" s="544">
        <f t="shared" si="35"/>
        <v>0</v>
      </c>
      <c r="D120" s="229"/>
      <c r="E120" s="337"/>
      <c r="F120" s="609">
        <f>D120+E120</f>
        <v>0</v>
      </c>
      <c r="G120" s="229"/>
      <c r="H120" s="230"/>
      <c r="I120" s="338">
        <f>G120+H120</f>
        <v>0</v>
      </c>
      <c r="J120" s="229"/>
      <c r="K120" s="337"/>
      <c r="L120" s="609">
        <f>J120+K120</f>
        <v>0</v>
      </c>
      <c r="M120" s="229"/>
      <c r="N120" s="337"/>
      <c r="O120" s="631">
        <f>N120+M120</f>
        <v>0</v>
      </c>
      <c r="P120" s="609"/>
      <c r="R120" s="158"/>
      <c r="S120" s="158"/>
    </row>
    <row r="121" spans="1:19" hidden="1" x14ac:dyDescent="0.25">
      <c r="A121" s="178">
        <v>2262</v>
      </c>
      <c r="B121" s="223" t="s">
        <v>355</v>
      </c>
      <c r="C121" s="544">
        <f t="shared" si="35"/>
        <v>0</v>
      </c>
      <c r="D121" s="229"/>
      <c r="E121" s="337"/>
      <c r="F121" s="609">
        <f>D121+E121</f>
        <v>0</v>
      </c>
      <c r="G121" s="229"/>
      <c r="H121" s="230"/>
      <c r="I121" s="338">
        <f>G121+H121</f>
        <v>0</v>
      </c>
      <c r="J121" s="229"/>
      <c r="K121" s="337"/>
      <c r="L121" s="609">
        <f>J121+K121</f>
        <v>0</v>
      </c>
      <c r="M121" s="229"/>
      <c r="N121" s="337"/>
      <c r="O121" s="631">
        <f>N121+M121</f>
        <v>0</v>
      </c>
      <c r="P121" s="607"/>
      <c r="R121" s="158"/>
      <c r="S121" s="158"/>
    </row>
    <row r="122" spans="1:19" hidden="1" x14ac:dyDescent="0.25">
      <c r="A122" s="178">
        <v>2263</v>
      </c>
      <c r="B122" s="223" t="s">
        <v>356</v>
      </c>
      <c r="C122" s="544">
        <f t="shared" si="35"/>
        <v>0</v>
      </c>
      <c r="D122" s="229"/>
      <c r="E122" s="337"/>
      <c r="F122" s="609">
        <f>D122+E122</f>
        <v>0</v>
      </c>
      <c r="G122" s="229"/>
      <c r="H122" s="230"/>
      <c r="I122" s="338">
        <f>G122+H122</f>
        <v>0</v>
      </c>
      <c r="J122" s="229"/>
      <c r="K122" s="337"/>
      <c r="L122" s="609">
        <f>J122+K122</f>
        <v>0</v>
      </c>
      <c r="M122" s="229"/>
      <c r="N122" s="337"/>
      <c r="O122" s="631">
        <f>N122+M122</f>
        <v>0</v>
      </c>
      <c r="P122" s="609"/>
      <c r="R122" s="158"/>
      <c r="S122" s="158"/>
    </row>
    <row r="123" spans="1:19" ht="24" hidden="1" x14ac:dyDescent="0.25">
      <c r="A123" s="178">
        <v>2264</v>
      </c>
      <c r="B123" s="223" t="s">
        <v>357</v>
      </c>
      <c r="C123" s="544">
        <f t="shared" si="35"/>
        <v>0</v>
      </c>
      <c r="D123" s="229"/>
      <c r="E123" s="337"/>
      <c r="F123" s="609">
        <f>D123+E123</f>
        <v>0</v>
      </c>
      <c r="G123" s="229"/>
      <c r="H123" s="230"/>
      <c r="I123" s="338">
        <f>G123+H123</f>
        <v>0</v>
      </c>
      <c r="J123" s="229"/>
      <c r="K123" s="337"/>
      <c r="L123" s="609">
        <f>J123+K123</f>
        <v>0</v>
      </c>
      <c r="M123" s="229"/>
      <c r="N123" s="337"/>
      <c r="O123" s="631">
        <f>N123+M123</f>
        <v>0</v>
      </c>
      <c r="P123" s="609"/>
      <c r="R123" s="158"/>
      <c r="S123" s="158"/>
    </row>
    <row r="124" spans="1:19" hidden="1" x14ac:dyDescent="0.25">
      <c r="A124" s="178">
        <v>2269</v>
      </c>
      <c r="B124" s="223" t="s">
        <v>358</v>
      </c>
      <c r="C124" s="544">
        <f t="shared" si="35"/>
        <v>0</v>
      </c>
      <c r="D124" s="229"/>
      <c r="E124" s="337"/>
      <c r="F124" s="609">
        <f>D124+E124</f>
        <v>0</v>
      </c>
      <c r="G124" s="229"/>
      <c r="H124" s="230"/>
      <c r="I124" s="338">
        <f>G124+H124</f>
        <v>0</v>
      </c>
      <c r="J124" s="229"/>
      <c r="K124" s="337"/>
      <c r="L124" s="609">
        <f>J124+K124</f>
        <v>0</v>
      </c>
      <c r="M124" s="229"/>
      <c r="N124" s="337"/>
      <c r="O124" s="631">
        <f>N124+M124</f>
        <v>0</v>
      </c>
      <c r="P124" s="609"/>
      <c r="R124" s="158"/>
      <c r="S124" s="158"/>
    </row>
    <row r="125" spans="1:19" x14ac:dyDescent="0.25">
      <c r="A125" s="339">
        <v>2270</v>
      </c>
      <c r="B125" s="223" t="s">
        <v>359</v>
      </c>
      <c r="C125" s="544">
        <f t="shared" si="35"/>
        <v>3257</v>
      </c>
      <c r="D125" s="340">
        <f t="shared" ref="D125:O125" si="37">SUM(D126:D130)</f>
        <v>0</v>
      </c>
      <c r="E125" s="341">
        <f t="shared" si="37"/>
        <v>0</v>
      </c>
      <c r="F125" s="231">
        <f t="shared" si="37"/>
        <v>0</v>
      </c>
      <c r="G125" s="340">
        <f t="shared" si="37"/>
        <v>0</v>
      </c>
      <c r="H125" s="342">
        <f t="shared" si="37"/>
        <v>0</v>
      </c>
      <c r="I125" s="343">
        <f t="shared" si="37"/>
        <v>0</v>
      </c>
      <c r="J125" s="340">
        <f t="shared" si="37"/>
        <v>3257</v>
      </c>
      <c r="K125" s="390">
        <f t="shared" si="37"/>
        <v>0</v>
      </c>
      <c r="L125" s="359">
        <f t="shared" si="37"/>
        <v>3257</v>
      </c>
      <c r="M125" s="340">
        <f t="shared" si="37"/>
        <v>0</v>
      </c>
      <c r="N125" s="341">
        <f t="shared" si="37"/>
        <v>0</v>
      </c>
      <c r="O125" s="544">
        <f t="shared" si="37"/>
        <v>0</v>
      </c>
      <c r="P125" s="231"/>
      <c r="R125" s="158"/>
      <c r="S125" s="158"/>
    </row>
    <row r="126" spans="1:19" hidden="1" x14ac:dyDescent="0.25">
      <c r="A126" s="178">
        <v>2272</v>
      </c>
      <c r="B126" s="117" t="s">
        <v>360</v>
      </c>
      <c r="C126" s="544">
        <f t="shared" si="35"/>
        <v>0</v>
      </c>
      <c r="D126" s="229"/>
      <c r="E126" s="337"/>
      <c r="F126" s="609">
        <f>D126+E126</f>
        <v>0</v>
      </c>
      <c r="G126" s="229"/>
      <c r="H126" s="230"/>
      <c r="I126" s="338">
        <f>G126+H126</f>
        <v>0</v>
      </c>
      <c r="J126" s="229"/>
      <c r="K126" s="337"/>
      <c r="L126" s="609">
        <f>J126+K126</f>
        <v>0</v>
      </c>
      <c r="M126" s="229"/>
      <c r="N126" s="337"/>
      <c r="O126" s="631">
        <f>N126+M126</f>
        <v>0</v>
      </c>
      <c r="P126" s="609"/>
      <c r="R126" s="158"/>
      <c r="S126" s="158"/>
    </row>
    <row r="127" spans="1:19" ht="24" x14ac:dyDescent="0.25">
      <c r="A127" s="178">
        <v>2275</v>
      </c>
      <c r="B127" s="223" t="s">
        <v>361</v>
      </c>
      <c r="C127" s="544">
        <f t="shared" si="35"/>
        <v>2989</v>
      </c>
      <c r="D127" s="229"/>
      <c r="E127" s="337"/>
      <c r="F127" s="609">
        <f>D127+E127</f>
        <v>0</v>
      </c>
      <c r="G127" s="229"/>
      <c r="H127" s="230"/>
      <c r="I127" s="338">
        <f>G127+H127</f>
        <v>0</v>
      </c>
      <c r="J127" s="229">
        <v>2989</v>
      </c>
      <c r="K127" s="507"/>
      <c r="L127" s="699">
        <f>J127+K127</f>
        <v>2989</v>
      </c>
      <c r="M127" s="229"/>
      <c r="N127" s="337"/>
      <c r="O127" s="631">
        <f>N127+M127</f>
        <v>0</v>
      </c>
      <c r="P127" s="607"/>
      <c r="R127" s="158"/>
      <c r="S127" s="158"/>
    </row>
    <row r="128" spans="1:19" ht="36" hidden="1" x14ac:dyDescent="0.25">
      <c r="A128" s="178">
        <v>2276</v>
      </c>
      <c r="B128" s="223" t="s">
        <v>362</v>
      </c>
      <c r="C128" s="544">
        <f t="shared" si="35"/>
        <v>0</v>
      </c>
      <c r="D128" s="229"/>
      <c r="E128" s="337"/>
      <c r="F128" s="609">
        <f>D128+E128</f>
        <v>0</v>
      </c>
      <c r="G128" s="229"/>
      <c r="H128" s="230"/>
      <c r="I128" s="338">
        <f>G128+H128</f>
        <v>0</v>
      </c>
      <c r="J128" s="229"/>
      <c r="K128" s="337"/>
      <c r="L128" s="609">
        <f>J128+K128</f>
        <v>0</v>
      </c>
      <c r="M128" s="229"/>
      <c r="N128" s="337"/>
      <c r="O128" s="631">
        <f>N128+M128</f>
        <v>0</v>
      </c>
      <c r="P128" s="609"/>
      <c r="R128" s="158"/>
      <c r="S128" s="158"/>
    </row>
    <row r="129" spans="1:19" ht="24" hidden="1" customHeight="1" x14ac:dyDescent="0.25">
      <c r="A129" s="178">
        <v>2278</v>
      </c>
      <c r="B129" s="223" t="s">
        <v>363</v>
      </c>
      <c r="C129" s="544">
        <f t="shared" si="35"/>
        <v>0</v>
      </c>
      <c r="D129" s="229"/>
      <c r="E129" s="337"/>
      <c r="F129" s="609">
        <f>D129+E129</f>
        <v>0</v>
      </c>
      <c r="G129" s="229"/>
      <c r="H129" s="230"/>
      <c r="I129" s="338">
        <f>G129+H129</f>
        <v>0</v>
      </c>
      <c r="J129" s="229"/>
      <c r="K129" s="337"/>
      <c r="L129" s="609">
        <f>J129+K129</f>
        <v>0</v>
      </c>
      <c r="M129" s="229"/>
      <c r="N129" s="337"/>
      <c r="O129" s="631">
        <f>N129+M129</f>
        <v>0</v>
      </c>
      <c r="P129" s="609"/>
      <c r="R129" s="158"/>
      <c r="S129" s="158"/>
    </row>
    <row r="130" spans="1:19" ht="24" x14ac:dyDescent="0.25">
      <c r="A130" s="178">
        <v>2279</v>
      </c>
      <c r="B130" s="223" t="s">
        <v>364</v>
      </c>
      <c r="C130" s="544">
        <f t="shared" si="35"/>
        <v>268</v>
      </c>
      <c r="D130" s="229">
        <v>0</v>
      </c>
      <c r="E130" s="337"/>
      <c r="F130" s="609">
        <f>D130+E130</f>
        <v>0</v>
      </c>
      <c r="G130" s="229"/>
      <c r="H130" s="230"/>
      <c r="I130" s="338">
        <f>G130+H130</f>
        <v>0</v>
      </c>
      <c r="J130" s="229">
        <v>268</v>
      </c>
      <c r="K130" s="693"/>
      <c r="L130" s="699">
        <f>J130+K130</f>
        <v>268</v>
      </c>
      <c r="M130" s="229"/>
      <c r="N130" s="337"/>
      <c r="O130" s="631">
        <f>N130+M130</f>
        <v>0</v>
      </c>
      <c r="P130" s="639"/>
      <c r="R130" s="158"/>
      <c r="S130" s="158"/>
    </row>
    <row r="131" spans="1:19" ht="24" hidden="1" x14ac:dyDescent="0.25">
      <c r="A131" s="784">
        <v>2280</v>
      </c>
      <c r="B131" s="213" t="s">
        <v>365</v>
      </c>
      <c r="C131" s="543">
        <f t="shared" si="35"/>
        <v>0</v>
      </c>
      <c r="D131" s="350">
        <f t="shared" ref="D131:O131" si="38">SUM(D132)</f>
        <v>0</v>
      </c>
      <c r="E131" s="351">
        <f t="shared" si="38"/>
        <v>0</v>
      </c>
      <c r="F131" s="221">
        <f t="shared" si="38"/>
        <v>0</v>
      </c>
      <c r="G131" s="350">
        <f t="shared" si="38"/>
        <v>0</v>
      </c>
      <c r="H131" s="352">
        <f t="shared" si="38"/>
        <v>0</v>
      </c>
      <c r="I131" s="353">
        <f t="shared" si="38"/>
        <v>0</v>
      </c>
      <c r="J131" s="350">
        <f t="shared" si="38"/>
        <v>0</v>
      </c>
      <c r="K131" s="351">
        <f>SUM(K132)</f>
        <v>0</v>
      </c>
      <c r="L131" s="221">
        <f t="shared" si="38"/>
        <v>0</v>
      </c>
      <c r="M131" s="340">
        <f t="shared" si="38"/>
        <v>0</v>
      </c>
      <c r="N131" s="351">
        <f t="shared" si="38"/>
        <v>0</v>
      </c>
      <c r="O131" s="543">
        <f t="shared" si="38"/>
        <v>0</v>
      </c>
      <c r="P131" s="221"/>
      <c r="R131" s="158"/>
      <c r="S131" s="158"/>
    </row>
    <row r="132" spans="1:19" ht="24" hidden="1" x14ac:dyDescent="0.25">
      <c r="A132" s="178">
        <v>2283</v>
      </c>
      <c r="B132" s="223" t="s">
        <v>366</v>
      </c>
      <c r="C132" s="544">
        <f t="shared" si="35"/>
        <v>0</v>
      </c>
      <c r="D132" s="229"/>
      <c r="E132" s="337"/>
      <c r="F132" s="609">
        <f>D132+E132</f>
        <v>0</v>
      </c>
      <c r="G132" s="229"/>
      <c r="H132" s="230"/>
      <c r="I132" s="338">
        <f>G132+H132</f>
        <v>0</v>
      </c>
      <c r="J132" s="229"/>
      <c r="K132" s="337"/>
      <c r="L132" s="609">
        <f>J132+K132</f>
        <v>0</v>
      </c>
      <c r="M132" s="229"/>
      <c r="N132" s="337"/>
      <c r="O132" s="631">
        <f>N132+M132</f>
        <v>0</v>
      </c>
      <c r="P132" s="609"/>
      <c r="R132" s="158"/>
      <c r="S132" s="158"/>
    </row>
    <row r="133" spans="1:19" ht="38.25" customHeight="1" x14ac:dyDescent="0.25">
      <c r="A133" s="198">
        <v>2300</v>
      </c>
      <c r="B133" s="323" t="s">
        <v>367</v>
      </c>
      <c r="C133" s="541">
        <f t="shared" si="35"/>
        <v>22633</v>
      </c>
      <c r="D133" s="209">
        <f>SUM(D134,D139,D143,D144,D147,D154,D162,D163,D166)</f>
        <v>9148</v>
      </c>
      <c r="E133" s="324">
        <f t="shared" ref="E133:O133" si="39">SUM(E134,E139,E143,E144,E147,E154,E162,E163,E166)</f>
        <v>0</v>
      </c>
      <c r="F133" s="211">
        <f t="shared" si="39"/>
        <v>9148</v>
      </c>
      <c r="G133" s="209">
        <f t="shared" si="39"/>
        <v>0</v>
      </c>
      <c r="H133" s="210">
        <f t="shared" si="39"/>
        <v>0</v>
      </c>
      <c r="I133" s="348">
        <f t="shared" si="39"/>
        <v>0</v>
      </c>
      <c r="J133" s="209">
        <f t="shared" si="39"/>
        <v>13485</v>
      </c>
      <c r="K133" s="505">
        <f>SUM(K134,K139,K143,K144,K147,K154,K162,K163,K166)</f>
        <v>0</v>
      </c>
      <c r="L133" s="459">
        <f t="shared" si="39"/>
        <v>13485</v>
      </c>
      <c r="M133" s="209">
        <f t="shared" si="39"/>
        <v>0</v>
      </c>
      <c r="N133" s="324">
        <f t="shared" si="39"/>
        <v>0</v>
      </c>
      <c r="O133" s="541">
        <f t="shared" si="39"/>
        <v>0</v>
      </c>
      <c r="P133" s="211"/>
      <c r="R133" s="158"/>
      <c r="S133" s="158"/>
    </row>
    <row r="134" spans="1:19" ht="24" x14ac:dyDescent="0.25">
      <c r="A134" s="784">
        <v>2310</v>
      </c>
      <c r="B134" s="213" t="s">
        <v>368</v>
      </c>
      <c r="C134" s="543">
        <f t="shared" si="35"/>
        <v>3147</v>
      </c>
      <c r="D134" s="350">
        <f t="shared" ref="D134:O134" si="40">SUM(D135:D138)</f>
        <v>474</v>
      </c>
      <c r="E134" s="351">
        <f t="shared" si="40"/>
        <v>0</v>
      </c>
      <c r="F134" s="221">
        <f t="shared" si="40"/>
        <v>474</v>
      </c>
      <c r="G134" s="350">
        <f t="shared" si="40"/>
        <v>0</v>
      </c>
      <c r="H134" s="352">
        <f t="shared" si="40"/>
        <v>0</v>
      </c>
      <c r="I134" s="353">
        <f t="shared" si="40"/>
        <v>0</v>
      </c>
      <c r="J134" s="350">
        <f t="shared" si="40"/>
        <v>2673</v>
      </c>
      <c r="K134" s="389">
        <f>SUM(K135:K138)</f>
        <v>0</v>
      </c>
      <c r="L134" s="466">
        <f t="shared" si="40"/>
        <v>2673</v>
      </c>
      <c r="M134" s="350">
        <f t="shared" si="40"/>
        <v>0</v>
      </c>
      <c r="N134" s="351">
        <f t="shared" si="40"/>
        <v>0</v>
      </c>
      <c r="O134" s="543">
        <f t="shared" si="40"/>
        <v>0</v>
      </c>
      <c r="P134" s="221"/>
      <c r="R134" s="158"/>
      <c r="S134" s="158"/>
    </row>
    <row r="135" spans="1:19" x14ac:dyDescent="0.25">
      <c r="A135" s="178">
        <v>2311</v>
      </c>
      <c r="B135" s="223" t="s">
        <v>369</v>
      </c>
      <c r="C135" s="544">
        <f t="shared" si="35"/>
        <v>1170</v>
      </c>
      <c r="D135" s="229">
        <v>204</v>
      </c>
      <c r="E135" s="337"/>
      <c r="F135" s="609">
        <f>D135+E135</f>
        <v>204</v>
      </c>
      <c r="G135" s="229"/>
      <c r="H135" s="230"/>
      <c r="I135" s="338">
        <f>G135+H135</f>
        <v>0</v>
      </c>
      <c r="J135" s="229">
        <v>966</v>
      </c>
      <c r="K135" s="507"/>
      <c r="L135" s="699">
        <f>J135+K135</f>
        <v>966</v>
      </c>
      <c r="M135" s="229"/>
      <c r="N135" s="337"/>
      <c r="O135" s="631">
        <f>N135+M135</f>
        <v>0</v>
      </c>
      <c r="P135" s="607"/>
      <c r="R135" s="158"/>
      <c r="S135" s="158"/>
    </row>
    <row r="136" spans="1:19" x14ac:dyDescent="0.25">
      <c r="A136" s="178">
        <v>2312</v>
      </c>
      <c r="B136" s="223" t="s">
        <v>370</v>
      </c>
      <c r="C136" s="544">
        <f t="shared" si="35"/>
        <v>1977</v>
      </c>
      <c r="D136" s="229">
        <v>270</v>
      </c>
      <c r="E136" s="337"/>
      <c r="F136" s="609">
        <f>D136+E136</f>
        <v>270</v>
      </c>
      <c r="G136" s="229"/>
      <c r="H136" s="230"/>
      <c r="I136" s="338">
        <f>G136+H136</f>
        <v>0</v>
      </c>
      <c r="J136" s="229">
        <v>1707</v>
      </c>
      <c r="K136" s="507"/>
      <c r="L136" s="699">
        <f>J136+K136</f>
        <v>1707</v>
      </c>
      <c r="M136" s="229"/>
      <c r="N136" s="337"/>
      <c r="O136" s="631">
        <f>N136+M136</f>
        <v>0</v>
      </c>
      <c r="P136" s="637"/>
      <c r="R136" s="158"/>
      <c r="S136" s="158"/>
    </row>
    <row r="137" spans="1:19" hidden="1" x14ac:dyDescent="0.25">
      <c r="A137" s="178">
        <v>2313</v>
      </c>
      <c r="B137" s="223" t="s">
        <v>371</v>
      </c>
      <c r="C137" s="544">
        <f t="shared" si="35"/>
        <v>0</v>
      </c>
      <c r="D137" s="229"/>
      <c r="E137" s="337"/>
      <c r="F137" s="609">
        <f>D137+E137</f>
        <v>0</v>
      </c>
      <c r="G137" s="229"/>
      <c r="H137" s="230"/>
      <c r="I137" s="338">
        <f>G137+H137</f>
        <v>0</v>
      </c>
      <c r="J137" s="229"/>
      <c r="K137" s="337"/>
      <c r="L137" s="609">
        <f>J137+K137</f>
        <v>0</v>
      </c>
      <c r="M137" s="229"/>
      <c r="N137" s="337"/>
      <c r="O137" s="631">
        <f>N137+M137</f>
        <v>0</v>
      </c>
      <c r="P137" s="637"/>
      <c r="R137" s="158"/>
      <c r="S137" s="158"/>
    </row>
    <row r="138" spans="1:19" ht="36" hidden="1" x14ac:dyDescent="0.25">
      <c r="A138" s="178">
        <v>2314</v>
      </c>
      <c r="B138" s="223" t="s">
        <v>372</v>
      </c>
      <c r="C138" s="544">
        <f t="shared" si="35"/>
        <v>0</v>
      </c>
      <c r="D138" s="229"/>
      <c r="E138" s="337"/>
      <c r="F138" s="609">
        <f>D138+E138</f>
        <v>0</v>
      </c>
      <c r="G138" s="229"/>
      <c r="H138" s="230"/>
      <c r="I138" s="338">
        <f>G138+H138</f>
        <v>0</v>
      </c>
      <c r="J138" s="229"/>
      <c r="K138" s="337"/>
      <c r="L138" s="609">
        <f>J138+K138</f>
        <v>0</v>
      </c>
      <c r="M138" s="229"/>
      <c r="N138" s="337"/>
      <c r="O138" s="631">
        <f>N138+M138</f>
        <v>0</v>
      </c>
      <c r="P138" s="609"/>
      <c r="R138" s="158"/>
      <c r="S138" s="158"/>
    </row>
    <row r="139" spans="1:19" x14ac:dyDescent="0.25">
      <c r="A139" s="339">
        <v>2320</v>
      </c>
      <c r="B139" s="223" t="s">
        <v>373</v>
      </c>
      <c r="C139" s="544">
        <f t="shared" si="35"/>
        <v>13953</v>
      </c>
      <c r="D139" s="340">
        <f t="shared" ref="D139:O139" si="41">SUM(D140:D142)</f>
        <v>6574</v>
      </c>
      <c r="E139" s="341">
        <f t="shared" si="41"/>
        <v>0</v>
      </c>
      <c r="F139" s="231">
        <f t="shared" si="41"/>
        <v>6574</v>
      </c>
      <c r="G139" s="340">
        <f t="shared" si="41"/>
        <v>0</v>
      </c>
      <c r="H139" s="342">
        <f t="shared" si="41"/>
        <v>0</v>
      </c>
      <c r="I139" s="343">
        <f t="shared" si="41"/>
        <v>0</v>
      </c>
      <c r="J139" s="340">
        <f t="shared" si="41"/>
        <v>7379</v>
      </c>
      <c r="K139" s="390">
        <f t="shared" si="41"/>
        <v>0</v>
      </c>
      <c r="L139" s="359">
        <f t="shared" si="41"/>
        <v>7379</v>
      </c>
      <c r="M139" s="340">
        <f t="shared" si="41"/>
        <v>0</v>
      </c>
      <c r="N139" s="341">
        <f t="shared" si="41"/>
        <v>0</v>
      </c>
      <c r="O139" s="544">
        <f t="shared" si="41"/>
        <v>0</v>
      </c>
      <c r="P139" s="231"/>
      <c r="R139" s="158"/>
      <c r="S139" s="158"/>
    </row>
    <row r="140" spans="1:19" hidden="1" x14ac:dyDescent="0.25">
      <c r="A140" s="178">
        <v>2321</v>
      </c>
      <c r="B140" s="223" t="s">
        <v>374</v>
      </c>
      <c r="C140" s="544">
        <f t="shared" si="35"/>
        <v>0</v>
      </c>
      <c r="D140" s="229"/>
      <c r="E140" s="337"/>
      <c r="F140" s="609">
        <f>D140+E140</f>
        <v>0</v>
      </c>
      <c r="G140" s="229"/>
      <c r="H140" s="230"/>
      <c r="I140" s="338">
        <f>G140+H140</f>
        <v>0</v>
      </c>
      <c r="J140" s="229"/>
      <c r="K140" s="337"/>
      <c r="L140" s="609">
        <f>J140+K140</f>
        <v>0</v>
      </c>
      <c r="M140" s="229"/>
      <c r="N140" s="337"/>
      <c r="O140" s="631">
        <f>N140+M140</f>
        <v>0</v>
      </c>
      <c r="P140" s="609"/>
      <c r="R140" s="158"/>
      <c r="S140" s="158"/>
    </row>
    <row r="141" spans="1:19" x14ac:dyDescent="0.25">
      <c r="A141" s="178">
        <v>2322</v>
      </c>
      <c r="B141" s="223" t="s">
        <v>375</v>
      </c>
      <c r="C141" s="544">
        <f t="shared" si="35"/>
        <v>13953</v>
      </c>
      <c r="D141" s="229">
        <v>6574</v>
      </c>
      <c r="E141" s="337"/>
      <c r="F141" s="609">
        <f>D141+E141</f>
        <v>6574</v>
      </c>
      <c r="G141" s="229"/>
      <c r="H141" s="230"/>
      <c r="I141" s="338">
        <f>G141+H141</f>
        <v>0</v>
      </c>
      <c r="J141" s="229">
        <v>7379</v>
      </c>
      <c r="K141" s="507"/>
      <c r="L141" s="699">
        <f>J141+K141</f>
        <v>7379</v>
      </c>
      <c r="M141" s="229"/>
      <c r="N141" s="337"/>
      <c r="O141" s="631">
        <f>N141+M141</f>
        <v>0</v>
      </c>
      <c r="P141" s="609"/>
      <c r="R141" s="158"/>
      <c r="S141" s="158"/>
    </row>
    <row r="142" spans="1:19" ht="10.5" hidden="1" customHeight="1" x14ac:dyDescent="0.25">
      <c r="A142" s="178">
        <v>2329</v>
      </c>
      <c r="B142" s="223" t="s">
        <v>376</v>
      </c>
      <c r="C142" s="544">
        <f t="shared" si="35"/>
        <v>0</v>
      </c>
      <c r="D142" s="229"/>
      <c r="E142" s="337"/>
      <c r="F142" s="609">
        <f>D142+E142</f>
        <v>0</v>
      </c>
      <c r="G142" s="229"/>
      <c r="H142" s="230"/>
      <c r="I142" s="338">
        <f>G142+H142</f>
        <v>0</v>
      </c>
      <c r="J142" s="229"/>
      <c r="K142" s="337"/>
      <c r="L142" s="609">
        <f>J142+K142</f>
        <v>0</v>
      </c>
      <c r="M142" s="229"/>
      <c r="N142" s="337"/>
      <c r="O142" s="631">
        <f>N142+M142</f>
        <v>0</v>
      </c>
      <c r="P142" s="609"/>
      <c r="R142" s="158"/>
      <c r="S142" s="158"/>
    </row>
    <row r="143" spans="1:19" hidden="1" x14ac:dyDescent="0.25">
      <c r="A143" s="339">
        <v>2330</v>
      </c>
      <c r="B143" s="223" t="s">
        <v>377</v>
      </c>
      <c r="C143" s="544">
        <f t="shared" si="35"/>
        <v>0</v>
      </c>
      <c r="D143" s="229"/>
      <c r="E143" s="337"/>
      <c r="F143" s="609">
        <f>D143+E143</f>
        <v>0</v>
      </c>
      <c r="G143" s="229"/>
      <c r="H143" s="230"/>
      <c r="I143" s="338">
        <f>G143+H143</f>
        <v>0</v>
      </c>
      <c r="J143" s="229"/>
      <c r="K143" s="337"/>
      <c r="L143" s="609">
        <f>J143+K143</f>
        <v>0</v>
      </c>
      <c r="M143" s="229"/>
      <c r="N143" s="337"/>
      <c r="O143" s="631">
        <f>N143+M143</f>
        <v>0</v>
      </c>
      <c r="P143" s="609"/>
      <c r="R143" s="158"/>
      <c r="S143" s="158"/>
    </row>
    <row r="144" spans="1:19" ht="48" x14ac:dyDescent="0.25">
      <c r="A144" s="339">
        <v>2340</v>
      </c>
      <c r="B144" s="223" t="s">
        <v>378</v>
      </c>
      <c r="C144" s="544">
        <f t="shared" si="35"/>
        <v>95</v>
      </c>
      <c r="D144" s="340">
        <f t="shared" ref="D144:O144" si="42">SUM(D145:D146)</f>
        <v>0</v>
      </c>
      <c r="E144" s="341">
        <f t="shared" si="42"/>
        <v>0</v>
      </c>
      <c r="F144" s="231">
        <f t="shared" si="42"/>
        <v>0</v>
      </c>
      <c r="G144" s="340">
        <f t="shared" si="42"/>
        <v>0</v>
      </c>
      <c r="H144" s="342">
        <f t="shared" si="42"/>
        <v>0</v>
      </c>
      <c r="I144" s="343">
        <f t="shared" si="42"/>
        <v>0</v>
      </c>
      <c r="J144" s="340">
        <f t="shared" si="42"/>
        <v>95</v>
      </c>
      <c r="K144" s="390">
        <f>SUM(K145:K146)</f>
        <v>0</v>
      </c>
      <c r="L144" s="359">
        <f t="shared" si="42"/>
        <v>95</v>
      </c>
      <c r="M144" s="340">
        <f t="shared" si="42"/>
        <v>0</v>
      </c>
      <c r="N144" s="341">
        <f t="shared" si="42"/>
        <v>0</v>
      </c>
      <c r="O144" s="544">
        <f t="shared" si="42"/>
        <v>0</v>
      </c>
      <c r="P144" s="231"/>
      <c r="R144" s="158"/>
      <c r="S144" s="158"/>
    </row>
    <row r="145" spans="1:19" x14ac:dyDescent="0.25">
      <c r="A145" s="178">
        <v>2341</v>
      </c>
      <c r="B145" s="223" t="s">
        <v>379</v>
      </c>
      <c r="C145" s="544">
        <f t="shared" si="35"/>
        <v>95</v>
      </c>
      <c r="D145" s="229"/>
      <c r="E145" s="337"/>
      <c r="F145" s="609">
        <f>D145+E145</f>
        <v>0</v>
      </c>
      <c r="G145" s="229"/>
      <c r="H145" s="230"/>
      <c r="I145" s="338">
        <f>G145+H145</f>
        <v>0</v>
      </c>
      <c r="J145" s="229">
        <v>95</v>
      </c>
      <c r="K145" s="507"/>
      <c r="L145" s="699">
        <f>J145+K145</f>
        <v>95</v>
      </c>
      <c r="M145" s="229"/>
      <c r="N145" s="337"/>
      <c r="O145" s="631">
        <f>N145+M145</f>
        <v>0</v>
      </c>
      <c r="P145" s="637"/>
      <c r="R145" s="158"/>
      <c r="S145" s="158"/>
    </row>
    <row r="146" spans="1:19" ht="24" hidden="1" x14ac:dyDescent="0.25">
      <c r="A146" s="178">
        <v>2344</v>
      </c>
      <c r="B146" s="223" t="s">
        <v>380</v>
      </c>
      <c r="C146" s="544">
        <f t="shared" si="35"/>
        <v>0</v>
      </c>
      <c r="D146" s="229"/>
      <c r="E146" s="337"/>
      <c r="F146" s="609">
        <f>D146+E146</f>
        <v>0</v>
      </c>
      <c r="G146" s="229"/>
      <c r="H146" s="230"/>
      <c r="I146" s="338">
        <f>G146+H146</f>
        <v>0</v>
      </c>
      <c r="J146" s="229"/>
      <c r="K146" s="337"/>
      <c r="L146" s="609">
        <f>J146+K146</f>
        <v>0</v>
      </c>
      <c r="M146" s="229"/>
      <c r="N146" s="337"/>
      <c r="O146" s="631">
        <f>N146+M146</f>
        <v>0</v>
      </c>
      <c r="P146" s="609"/>
      <c r="R146" s="158"/>
      <c r="S146" s="158"/>
    </row>
    <row r="147" spans="1:19" ht="24" x14ac:dyDescent="0.25">
      <c r="A147" s="329">
        <v>2350</v>
      </c>
      <c r="B147" s="265" t="s">
        <v>381</v>
      </c>
      <c r="C147" s="542">
        <f t="shared" si="35"/>
        <v>4755</v>
      </c>
      <c r="D147" s="330">
        <f t="shared" ref="D147:O147" si="43">SUM(D148:D153)</f>
        <v>2100</v>
      </c>
      <c r="E147" s="331">
        <f t="shared" si="43"/>
        <v>0</v>
      </c>
      <c r="F147" s="332">
        <f t="shared" si="43"/>
        <v>2100</v>
      </c>
      <c r="G147" s="330">
        <f t="shared" si="43"/>
        <v>0</v>
      </c>
      <c r="H147" s="333">
        <f t="shared" si="43"/>
        <v>0</v>
      </c>
      <c r="I147" s="334">
        <f t="shared" si="43"/>
        <v>0</v>
      </c>
      <c r="J147" s="330">
        <f t="shared" si="43"/>
        <v>2655</v>
      </c>
      <c r="K147" s="506">
        <f t="shared" si="43"/>
        <v>0</v>
      </c>
      <c r="L147" s="460">
        <f t="shared" si="43"/>
        <v>2655</v>
      </c>
      <c r="M147" s="330">
        <f t="shared" si="43"/>
        <v>0</v>
      </c>
      <c r="N147" s="331">
        <f t="shared" si="43"/>
        <v>0</v>
      </c>
      <c r="O147" s="542">
        <f t="shared" si="43"/>
        <v>0</v>
      </c>
      <c r="P147" s="332"/>
      <c r="R147" s="158"/>
      <c r="S147" s="158"/>
    </row>
    <row r="148" spans="1:19" hidden="1" x14ac:dyDescent="0.25">
      <c r="A148" s="169">
        <v>2351</v>
      </c>
      <c r="B148" s="213" t="s">
        <v>382</v>
      </c>
      <c r="C148" s="543">
        <f t="shared" si="35"/>
        <v>0</v>
      </c>
      <c r="D148" s="219"/>
      <c r="E148" s="335"/>
      <c r="F148" s="608">
        <f t="shared" ref="F148:F153" si="44">D148+E148</f>
        <v>0</v>
      </c>
      <c r="G148" s="219"/>
      <c r="H148" s="220"/>
      <c r="I148" s="336">
        <f t="shared" ref="I148:I153" si="45">G148+H148</f>
        <v>0</v>
      </c>
      <c r="J148" s="219"/>
      <c r="K148" s="335"/>
      <c r="L148" s="608">
        <f t="shared" ref="L148:L153" si="46">J148+K148</f>
        <v>0</v>
      </c>
      <c r="M148" s="219"/>
      <c r="N148" s="335"/>
      <c r="O148" s="630">
        <f t="shared" ref="O148:O153" si="47">N148+M148</f>
        <v>0</v>
      </c>
      <c r="P148" s="640"/>
      <c r="R148" s="158"/>
      <c r="S148" s="158"/>
    </row>
    <row r="149" spans="1:19" x14ac:dyDescent="0.25">
      <c r="A149" s="178">
        <v>2352</v>
      </c>
      <c r="B149" s="223" t="s">
        <v>383</v>
      </c>
      <c r="C149" s="544">
        <f t="shared" si="35"/>
        <v>3655</v>
      </c>
      <c r="D149" s="229">
        <v>1000</v>
      </c>
      <c r="E149" s="337"/>
      <c r="F149" s="609">
        <f t="shared" si="44"/>
        <v>1000</v>
      </c>
      <c r="G149" s="229"/>
      <c r="H149" s="230"/>
      <c r="I149" s="338">
        <f t="shared" si="45"/>
        <v>0</v>
      </c>
      <c r="J149" s="229">
        <v>2655</v>
      </c>
      <c r="K149" s="507"/>
      <c r="L149" s="699">
        <f t="shared" si="46"/>
        <v>2655</v>
      </c>
      <c r="M149" s="229"/>
      <c r="N149" s="337"/>
      <c r="O149" s="631">
        <f>N149+M149</f>
        <v>0</v>
      </c>
      <c r="P149" s="607"/>
      <c r="R149" s="158"/>
      <c r="S149" s="158"/>
    </row>
    <row r="150" spans="1:19" ht="24" hidden="1" x14ac:dyDescent="0.25">
      <c r="A150" s="178">
        <v>2353</v>
      </c>
      <c r="B150" s="223" t="s">
        <v>384</v>
      </c>
      <c r="C150" s="544">
        <f t="shared" si="35"/>
        <v>0</v>
      </c>
      <c r="D150" s="229"/>
      <c r="E150" s="337"/>
      <c r="F150" s="609">
        <f t="shared" si="44"/>
        <v>0</v>
      </c>
      <c r="G150" s="229"/>
      <c r="H150" s="230"/>
      <c r="I150" s="338">
        <f t="shared" si="45"/>
        <v>0</v>
      </c>
      <c r="J150" s="229"/>
      <c r="K150" s="337"/>
      <c r="L150" s="609">
        <f t="shared" si="46"/>
        <v>0</v>
      </c>
      <c r="M150" s="229"/>
      <c r="N150" s="337"/>
      <c r="O150" s="631">
        <f t="shared" si="47"/>
        <v>0</v>
      </c>
      <c r="P150" s="609"/>
      <c r="R150" s="158"/>
      <c r="S150" s="158"/>
    </row>
    <row r="151" spans="1:19" ht="24" x14ac:dyDescent="0.25">
      <c r="A151" s="178">
        <v>2354</v>
      </c>
      <c r="B151" s="223" t="s">
        <v>385</v>
      </c>
      <c r="C151" s="544">
        <f t="shared" si="35"/>
        <v>1100</v>
      </c>
      <c r="D151" s="229">
        <v>1100</v>
      </c>
      <c r="E151" s="337"/>
      <c r="F151" s="609">
        <f t="shared" si="44"/>
        <v>1100</v>
      </c>
      <c r="G151" s="229"/>
      <c r="H151" s="230"/>
      <c r="I151" s="338">
        <f t="shared" si="45"/>
        <v>0</v>
      </c>
      <c r="J151" s="229"/>
      <c r="K151" s="507"/>
      <c r="L151" s="699">
        <f t="shared" si="46"/>
        <v>0</v>
      </c>
      <c r="M151" s="229"/>
      <c r="N151" s="337"/>
      <c r="O151" s="631">
        <f t="shared" si="47"/>
        <v>0</v>
      </c>
      <c r="P151" s="609"/>
      <c r="R151" s="158"/>
      <c r="S151" s="158"/>
    </row>
    <row r="152" spans="1:19" ht="24" hidden="1" x14ac:dyDescent="0.25">
      <c r="A152" s="178">
        <v>2355</v>
      </c>
      <c r="B152" s="223" t="s">
        <v>386</v>
      </c>
      <c r="C152" s="544">
        <f t="shared" si="35"/>
        <v>0</v>
      </c>
      <c r="D152" s="229"/>
      <c r="E152" s="337"/>
      <c r="F152" s="609">
        <f t="shared" si="44"/>
        <v>0</v>
      </c>
      <c r="G152" s="229"/>
      <c r="H152" s="230"/>
      <c r="I152" s="338">
        <f t="shared" si="45"/>
        <v>0</v>
      </c>
      <c r="J152" s="229"/>
      <c r="K152" s="337"/>
      <c r="L152" s="609">
        <f t="shared" si="46"/>
        <v>0</v>
      </c>
      <c r="M152" s="229"/>
      <c r="N152" s="337"/>
      <c r="O152" s="631">
        <f t="shared" si="47"/>
        <v>0</v>
      </c>
      <c r="P152" s="609"/>
      <c r="R152" s="158"/>
      <c r="S152" s="158"/>
    </row>
    <row r="153" spans="1:19" ht="24" hidden="1" x14ac:dyDescent="0.25">
      <c r="A153" s="178">
        <v>2359</v>
      </c>
      <c r="B153" s="223" t="s">
        <v>387</v>
      </c>
      <c r="C153" s="544">
        <f t="shared" si="35"/>
        <v>0</v>
      </c>
      <c r="D153" s="229"/>
      <c r="E153" s="337"/>
      <c r="F153" s="609">
        <f t="shared" si="44"/>
        <v>0</v>
      </c>
      <c r="G153" s="229"/>
      <c r="H153" s="230"/>
      <c r="I153" s="338">
        <f t="shared" si="45"/>
        <v>0</v>
      </c>
      <c r="J153" s="229"/>
      <c r="K153" s="337"/>
      <c r="L153" s="609">
        <f t="shared" si="46"/>
        <v>0</v>
      </c>
      <c r="M153" s="229"/>
      <c r="N153" s="337"/>
      <c r="O153" s="631">
        <f t="shared" si="47"/>
        <v>0</v>
      </c>
      <c r="P153" s="609"/>
      <c r="R153" s="158"/>
      <c r="S153" s="158"/>
    </row>
    <row r="154" spans="1:19" ht="24.75" customHeight="1" x14ac:dyDescent="0.25">
      <c r="A154" s="339">
        <v>2360</v>
      </c>
      <c r="B154" s="223" t="s">
        <v>388</v>
      </c>
      <c r="C154" s="544">
        <f t="shared" si="35"/>
        <v>683</v>
      </c>
      <c r="D154" s="340">
        <f t="shared" ref="D154:O154" si="48">SUM(D155:D161)</f>
        <v>0</v>
      </c>
      <c r="E154" s="341">
        <f t="shared" si="48"/>
        <v>0</v>
      </c>
      <c r="F154" s="231">
        <f t="shared" si="48"/>
        <v>0</v>
      </c>
      <c r="G154" s="340">
        <f t="shared" si="48"/>
        <v>0</v>
      </c>
      <c r="H154" s="342">
        <f t="shared" si="48"/>
        <v>0</v>
      </c>
      <c r="I154" s="343">
        <f t="shared" si="48"/>
        <v>0</v>
      </c>
      <c r="J154" s="340">
        <f t="shared" si="48"/>
        <v>683</v>
      </c>
      <c r="K154" s="390">
        <f t="shared" si="48"/>
        <v>0</v>
      </c>
      <c r="L154" s="359">
        <f t="shared" si="48"/>
        <v>683</v>
      </c>
      <c r="M154" s="340">
        <f t="shared" si="48"/>
        <v>0</v>
      </c>
      <c r="N154" s="341">
        <f t="shared" si="48"/>
        <v>0</v>
      </c>
      <c r="O154" s="544">
        <f t="shared" si="48"/>
        <v>0</v>
      </c>
      <c r="P154" s="231"/>
      <c r="R154" s="158"/>
      <c r="S154" s="158"/>
    </row>
    <row r="155" spans="1:19" x14ac:dyDescent="0.25">
      <c r="A155" s="177">
        <v>2361</v>
      </c>
      <c r="B155" s="223" t="s">
        <v>389</v>
      </c>
      <c r="C155" s="544">
        <f t="shared" si="35"/>
        <v>683</v>
      </c>
      <c r="D155" s="229"/>
      <c r="E155" s="337"/>
      <c r="F155" s="609">
        <f t="shared" ref="F155:F162" si="49">D155+E155</f>
        <v>0</v>
      </c>
      <c r="G155" s="229"/>
      <c r="H155" s="230"/>
      <c r="I155" s="338">
        <f t="shared" ref="I155:I162" si="50">G155+H155</f>
        <v>0</v>
      </c>
      <c r="J155" s="229">
        <v>683</v>
      </c>
      <c r="K155" s="507"/>
      <c r="L155" s="699">
        <f t="shared" ref="L155:L162" si="51">J155+K155</f>
        <v>683</v>
      </c>
      <c r="M155" s="229"/>
      <c r="N155" s="337"/>
      <c r="O155" s="631">
        <f t="shared" ref="O155:O162" si="52">N155+M155</f>
        <v>0</v>
      </c>
      <c r="P155" s="637"/>
      <c r="R155" s="158"/>
      <c r="S155" s="158"/>
    </row>
    <row r="156" spans="1:19" ht="24" hidden="1" x14ac:dyDescent="0.25">
      <c r="A156" s="177">
        <v>2362</v>
      </c>
      <c r="B156" s="223" t="s">
        <v>390</v>
      </c>
      <c r="C156" s="544">
        <f t="shared" si="35"/>
        <v>0</v>
      </c>
      <c r="D156" s="229"/>
      <c r="E156" s="337"/>
      <c r="F156" s="609">
        <f t="shared" si="49"/>
        <v>0</v>
      </c>
      <c r="G156" s="229"/>
      <c r="H156" s="230"/>
      <c r="I156" s="338">
        <f t="shared" si="50"/>
        <v>0</v>
      </c>
      <c r="J156" s="229"/>
      <c r="K156" s="337"/>
      <c r="L156" s="609">
        <f t="shared" si="51"/>
        <v>0</v>
      </c>
      <c r="M156" s="229"/>
      <c r="N156" s="337"/>
      <c r="O156" s="631">
        <f t="shared" si="52"/>
        <v>0</v>
      </c>
      <c r="P156" s="609"/>
      <c r="R156" s="158"/>
      <c r="S156" s="158"/>
    </row>
    <row r="157" spans="1:19" hidden="1" x14ac:dyDescent="0.25">
      <c r="A157" s="177">
        <v>2363</v>
      </c>
      <c r="B157" s="223" t="s">
        <v>391</v>
      </c>
      <c r="C157" s="544">
        <f t="shared" si="35"/>
        <v>0</v>
      </c>
      <c r="D157" s="229"/>
      <c r="E157" s="337"/>
      <c r="F157" s="609">
        <f t="shared" si="49"/>
        <v>0</v>
      </c>
      <c r="G157" s="229"/>
      <c r="H157" s="230"/>
      <c r="I157" s="338">
        <f t="shared" si="50"/>
        <v>0</v>
      </c>
      <c r="J157" s="229"/>
      <c r="K157" s="337"/>
      <c r="L157" s="609">
        <f t="shared" si="51"/>
        <v>0</v>
      </c>
      <c r="M157" s="229"/>
      <c r="N157" s="337"/>
      <c r="O157" s="631">
        <f t="shared" si="52"/>
        <v>0</v>
      </c>
      <c r="P157" s="609"/>
      <c r="R157" s="158"/>
      <c r="S157" s="158"/>
    </row>
    <row r="158" spans="1:19" hidden="1" x14ac:dyDescent="0.25">
      <c r="A158" s="177">
        <v>2364</v>
      </c>
      <c r="B158" s="223" t="s">
        <v>392</v>
      </c>
      <c r="C158" s="544">
        <f t="shared" si="35"/>
        <v>0</v>
      </c>
      <c r="D158" s="229"/>
      <c r="E158" s="337"/>
      <c r="F158" s="609">
        <f t="shared" si="49"/>
        <v>0</v>
      </c>
      <c r="G158" s="229"/>
      <c r="H158" s="230"/>
      <c r="I158" s="338">
        <f t="shared" si="50"/>
        <v>0</v>
      </c>
      <c r="J158" s="229"/>
      <c r="K158" s="337"/>
      <c r="L158" s="609">
        <f t="shared" si="51"/>
        <v>0</v>
      </c>
      <c r="M158" s="229"/>
      <c r="N158" s="337"/>
      <c r="O158" s="631">
        <f t="shared" si="52"/>
        <v>0</v>
      </c>
      <c r="P158" s="609"/>
      <c r="R158" s="158"/>
      <c r="S158" s="158"/>
    </row>
    <row r="159" spans="1:19" ht="12.75" hidden="1" customHeight="1" x14ac:dyDescent="0.25">
      <c r="A159" s="177">
        <v>2365</v>
      </c>
      <c r="B159" s="223" t="s">
        <v>393</v>
      </c>
      <c r="C159" s="544">
        <f t="shared" si="35"/>
        <v>0</v>
      </c>
      <c r="D159" s="229"/>
      <c r="E159" s="337"/>
      <c r="F159" s="609">
        <f t="shared" si="49"/>
        <v>0</v>
      </c>
      <c r="G159" s="229"/>
      <c r="H159" s="230"/>
      <c r="I159" s="338">
        <f t="shared" si="50"/>
        <v>0</v>
      </c>
      <c r="J159" s="229"/>
      <c r="K159" s="337"/>
      <c r="L159" s="609">
        <f t="shared" si="51"/>
        <v>0</v>
      </c>
      <c r="M159" s="229"/>
      <c r="N159" s="337"/>
      <c r="O159" s="631">
        <f t="shared" si="52"/>
        <v>0</v>
      </c>
      <c r="P159" s="609"/>
      <c r="R159" s="158"/>
      <c r="S159" s="158"/>
    </row>
    <row r="160" spans="1:19" ht="36" hidden="1" x14ac:dyDescent="0.25">
      <c r="A160" s="177">
        <v>2366</v>
      </c>
      <c r="B160" s="223" t="s">
        <v>394</v>
      </c>
      <c r="C160" s="544">
        <f t="shared" si="35"/>
        <v>0</v>
      </c>
      <c r="D160" s="229"/>
      <c r="E160" s="337"/>
      <c r="F160" s="609">
        <f t="shared" si="49"/>
        <v>0</v>
      </c>
      <c r="G160" s="229"/>
      <c r="H160" s="230"/>
      <c r="I160" s="338">
        <f t="shared" si="50"/>
        <v>0</v>
      </c>
      <c r="J160" s="229"/>
      <c r="K160" s="337"/>
      <c r="L160" s="609">
        <f t="shared" si="51"/>
        <v>0</v>
      </c>
      <c r="M160" s="229"/>
      <c r="N160" s="337"/>
      <c r="O160" s="631">
        <f t="shared" si="52"/>
        <v>0</v>
      </c>
      <c r="P160" s="609"/>
      <c r="R160" s="158"/>
      <c r="S160" s="158"/>
    </row>
    <row r="161" spans="1:19" ht="48" hidden="1" x14ac:dyDescent="0.25">
      <c r="A161" s="177">
        <v>2369</v>
      </c>
      <c r="B161" s="223" t="s">
        <v>395</v>
      </c>
      <c r="C161" s="544">
        <f t="shared" si="35"/>
        <v>0</v>
      </c>
      <c r="D161" s="229"/>
      <c r="E161" s="337"/>
      <c r="F161" s="609">
        <f t="shared" si="49"/>
        <v>0</v>
      </c>
      <c r="G161" s="229"/>
      <c r="H161" s="230"/>
      <c r="I161" s="338">
        <f t="shared" si="50"/>
        <v>0</v>
      </c>
      <c r="J161" s="229"/>
      <c r="K161" s="337"/>
      <c r="L161" s="609">
        <f t="shared" si="51"/>
        <v>0</v>
      </c>
      <c r="M161" s="229"/>
      <c r="N161" s="337"/>
      <c r="O161" s="631">
        <f t="shared" si="52"/>
        <v>0</v>
      </c>
      <c r="P161" s="609"/>
      <c r="R161" s="158"/>
      <c r="S161" s="158"/>
    </row>
    <row r="162" spans="1:19" hidden="1" x14ac:dyDescent="0.25">
      <c r="A162" s="329">
        <v>2370</v>
      </c>
      <c r="B162" s="265" t="s">
        <v>396</v>
      </c>
      <c r="C162" s="542">
        <f t="shared" si="35"/>
        <v>0</v>
      </c>
      <c r="D162" s="344"/>
      <c r="E162" s="345"/>
      <c r="F162" s="632">
        <f t="shared" si="49"/>
        <v>0</v>
      </c>
      <c r="G162" s="344"/>
      <c r="H162" s="346"/>
      <c r="I162" s="347">
        <f t="shared" si="50"/>
        <v>0</v>
      </c>
      <c r="J162" s="344"/>
      <c r="K162" s="345"/>
      <c r="L162" s="632">
        <f t="shared" si="51"/>
        <v>0</v>
      </c>
      <c r="M162" s="344"/>
      <c r="N162" s="345"/>
      <c r="O162" s="633">
        <f t="shared" si="52"/>
        <v>0</v>
      </c>
      <c r="P162" s="632"/>
      <c r="R162" s="158"/>
      <c r="S162" s="158"/>
    </row>
    <row r="163" spans="1:19" hidden="1" x14ac:dyDescent="0.25">
      <c r="A163" s="329">
        <v>2380</v>
      </c>
      <c r="B163" s="265" t="s">
        <v>397</v>
      </c>
      <c r="C163" s="542">
        <f t="shared" si="35"/>
        <v>0</v>
      </c>
      <c r="D163" s="330">
        <f t="shared" ref="D163:O163" si="53">SUM(D164:D165)</f>
        <v>0</v>
      </c>
      <c r="E163" s="331">
        <f t="shared" si="53"/>
        <v>0</v>
      </c>
      <c r="F163" s="332">
        <f t="shared" si="53"/>
        <v>0</v>
      </c>
      <c r="G163" s="330">
        <f t="shared" si="53"/>
        <v>0</v>
      </c>
      <c r="H163" s="333">
        <f t="shared" si="53"/>
        <v>0</v>
      </c>
      <c r="I163" s="334">
        <f t="shared" si="53"/>
        <v>0</v>
      </c>
      <c r="J163" s="330">
        <f t="shared" si="53"/>
        <v>0</v>
      </c>
      <c r="K163" s="331">
        <f t="shared" si="53"/>
        <v>0</v>
      </c>
      <c r="L163" s="332">
        <f t="shared" si="53"/>
        <v>0</v>
      </c>
      <c r="M163" s="330">
        <f t="shared" si="53"/>
        <v>0</v>
      </c>
      <c r="N163" s="331">
        <f t="shared" si="53"/>
        <v>0</v>
      </c>
      <c r="O163" s="542">
        <f t="shared" si="53"/>
        <v>0</v>
      </c>
      <c r="P163" s="332"/>
      <c r="R163" s="158"/>
      <c r="S163" s="158"/>
    </row>
    <row r="164" spans="1:19" hidden="1" x14ac:dyDescent="0.25">
      <c r="A164" s="168">
        <v>2381</v>
      </c>
      <c r="B164" s="213" t="s">
        <v>398</v>
      </c>
      <c r="C164" s="543">
        <f t="shared" si="35"/>
        <v>0</v>
      </c>
      <c r="D164" s="219"/>
      <c r="E164" s="335"/>
      <c r="F164" s="608">
        <f>D164+E164</f>
        <v>0</v>
      </c>
      <c r="G164" s="219"/>
      <c r="H164" s="220"/>
      <c r="I164" s="336">
        <f>G164+H164</f>
        <v>0</v>
      </c>
      <c r="J164" s="219"/>
      <c r="K164" s="335"/>
      <c r="L164" s="608">
        <f>J164+K164</f>
        <v>0</v>
      </c>
      <c r="M164" s="219"/>
      <c r="N164" s="335"/>
      <c r="O164" s="630">
        <f>N164+M164</f>
        <v>0</v>
      </c>
      <c r="P164" s="608"/>
      <c r="R164" s="158"/>
      <c r="S164" s="158"/>
    </row>
    <row r="165" spans="1:19" ht="24" hidden="1" x14ac:dyDescent="0.25">
      <c r="A165" s="177">
        <v>2389</v>
      </c>
      <c r="B165" s="223" t="s">
        <v>399</v>
      </c>
      <c r="C165" s="544">
        <f t="shared" si="35"/>
        <v>0</v>
      </c>
      <c r="D165" s="229"/>
      <c r="E165" s="337"/>
      <c r="F165" s="609">
        <f>D165+E165</f>
        <v>0</v>
      </c>
      <c r="G165" s="229"/>
      <c r="H165" s="230"/>
      <c r="I165" s="338">
        <f>G165+H165</f>
        <v>0</v>
      </c>
      <c r="J165" s="229"/>
      <c r="K165" s="337"/>
      <c r="L165" s="609">
        <f>J165+K165</f>
        <v>0</v>
      </c>
      <c r="M165" s="229"/>
      <c r="N165" s="337"/>
      <c r="O165" s="631">
        <f>N165+M165</f>
        <v>0</v>
      </c>
      <c r="P165" s="609"/>
      <c r="R165" s="158"/>
      <c r="S165" s="158"/>
    </row>
    <row r="166" spans="1:19" hidden="1" x14ac:dyDescent="0.25">
      <c r="A166" s="329">
        <v>2390</v>
      </c>
      <c r="B166" s="265" t="s">
        <v>400</v>
      </c>
      <c r="C166" s="542">
        <f t="shared" si="35"/>
        <v>0</v>
      </c>
      <c r="D166" s="344">
        <v>0</v>
      </c>
      <c r="E166" s="345"/>
      <c r="F166" s="632">
        <f>D166+E166</f>
        <v>0</v>
      </c>
      <c r="G166" s="344"/>
      <c r="H166" s="346"/>
      <c r="I166" s="347">
        <f>G166+H166</f>
        <v>0</v>
      </c>
      <c r="J166" s="344"/>
      <c r="K166" s="345"/>
      <c r="L166" s="632">
        <f>J166+K166</f>
        <v>0</v>
      </c>
      <c r="M166" s="344"/>
      <c r="N166" s="345"/>
      <c r="O166" s="633">
        <f>N166+M166</f>
        <v>0</v>
      </c>
      <c r="P166" s="632"/>
      <c r="R166" s="158"/>
      <c r="S166" s="158"/>
    </row>
    <row r="167" spans="1:19" hidden="1" x14ac:dyDescent="0.25">
      <c r="A167" s="198">
        <v>2400</v>
      </c>
      <c r="B167" s="323" t="s">
        <v>401</v>
      </c>
      <c r="C167" s="541">
        <f t="shared" si="35"/>
        <v>0</v>
      </c>
      <c r="D167" s="361"/>
      <c r="E167" s="362"/>
      <c r="F167" s="641">
        <f>D167+E167</f>
        <v>0</v>
      </c>
      <c r="G167" s="361"/>
      <c r="H167" s="363"/>
      <c r="I167" s="364">
        <f>G167+H167</f>
        <v>0</v>
      </c>
      <c r="J167" s="361"/>
      <c r="K167" s="362"/>
      <c r="L167" s="641">
        <f>J167+K167</f>
        <v>0</v>
      </c>
      <c r="M167" s="361"/>
      <c r="N167" s="362"/>
      <c r="O167" s="642">
        <f>N167+M167</f>
        <v>0</v>
      </c>
      <c r="P167" s="641"/>
      <c r="R167" s="158"/>
      <c r="S167" s="158"/>
    </row>
    <row r="168" spans="1:19" ht="24" x14ac:dyDescent="0.25">
      <c r="A168" s="198">
        <v>2500</v>
      </c>
      <c r="B168" s="323" t="s">
        <v>402</v>
      </c>
      <c r="C168" s="541">
        <f t="shared" si="35"/>
        <v>17744</v>
      </c>
      <c r="D168" s="209">
        <f t="shared" ref="D168:O168" si="54">SUM(D169,D174)</f>
        <v>0</v>
      </c>
      <c r="E168" s="324">
        <f t="shared" si="54"/>
        <v>0</v>
      </c>
      <c r="F168" s="211">
        <f t="shared" si="54"/>
        <v>0</v>
      </c>
      <c r="G168" s="209">
        <f t="shared" si="54"/>
        <v>0</v>
      </c>
      <c r="H168" s="210">
        <f t="shared" si="54"/>
        <v>0</v>
      </c>
      <c r="I168" s="348">
        <f t="shared" si="54"/>
        <v>0</v>
      </c>
      <c r="J168" s="209">
        <f t="shared" si="54"/>
        <v>17744</v>
      </c>
      <c r="K168" s="505">
        <f t="shared" si="54"/>
        <v>0</v>
      </c>
      <c r="L168" s="459">
        <f t="shared" si="54"/>
        <v>17744</v>
      </c>
      <c r="M168" s="380">
        <f t="shared" si="54"/>
        <v>0</v>
      </c>
      <c r="N168" s="324">
        <f t="shared" si="54"/>
        <v>0</v>
      </c>
      <c r="O168" s="541">
        <f t="shared" si="54"/>
        <v>0</v>
      </c>
      <c r="P168" s="211"/>
      <c r="R168" s="158"/>
      <c r="S168" s="158"/>
    </row>
    <row r="169" spans="1:19" ht="16.5" customHeight="1" x14ac:dyDescent="0.25">
      <c r="A169" s="784">
        <v>2510</v>
      </c>
      <c r="B169" s="213" t="s">
        <v>403</v>
      </c>
      <c r="C169" s="543">
        <f t="shared" si="35"/>
        <v>17744</v>
      </c>
      <c r="D169" s="350">
        <f t="shared" ref="D169:O169" si="55">SUM(D170:D173)</f>
        <v>0</v>
      </c>
      <c r="E169" s="351">
        <f t="shared" si="55"/>
        <v>0</v>
      </c>
      <c r="F169" s="221">
        <f t="shared" si="55"/>
        <v>0</v>
      </c>
      <c r="G169" s="350">
        <f t="shared" si="55"/>
        <v>0</v>
      </c>
      <c r="H169" s="352">
        <f t="shared" si="55"/>
        <v>0</v>
      </c>
      <c r="I169" s="353">
        <f t="shared" si="55"/>
        <v>0</v>
      </c>
      <c r="J169" s="350">
        <f t="shared" si="55"/>
        <v>17744</v>
      </c>
      <c r="K169" s="389">
        <f t="shared" si="55"/>
        <v>0</v>
      </c>
      <c r="L169" s="466">
        <f t="shared" si="55"/>
        <v>17744</v>
      </c>
      <c r="M169" s="360">
        <f t="shared" si="55"/>
        <v>0</v>
      </c>
      <c r="N169" s="351">
        <f t="shared" si="55"/>
        <v>0</v>
      </c>
      <c r="O169" s="543">
        <f t="shared" si="55"/>
        <v>0</v>
      </c>
      <c r="P169" s="221"/>
      <c r="R169" s="158"/>
      <c r="S169" s="158"/>
    </row>
    <row r="170" spans="1:19" ht="24" x14ac:dyDescent="0.25">
      <c r="A170" s="178">
        <v>2512</v>
      </c>
      <c r="B170" s="223" t="s">
        <v>404</v>
      </c>
      <c r="C170" s="544">
        <f t="shared" si="35"/>
        <v>17588</v>
      </c>
      <c r="D170" s="229"/>
      <c r="E170" s="337"/>
      <c r="F170" s="609">
        <f t="shared" ref="F170:F175" si="56">D170+E170</f>
        <v>0</v>
      </c>
      <c r="G170" s="229"/>
      <c r="H170" s="230"/>
      <c r="I170" s="338">
        <f t="shared" ref="I170:I175" si="57">G170+H170</f>
        <v>0</v>
      </c>
      <c r="J170" s="229">
        <v>17588</v>
      </c>
      <c r="K170" s="507"/>
      <c r="L170" s="699">
        <f t="shared" ref="L170:L175" si="58">J170+K170</f>
        <v>17588</v>
      </c>
      <c r="M170" s="229"/>
      <c r="N170" s="337"/>
      <c r="O170" s="631">
        <f t="shared" ref="O170:O175" si="59">N170+M170</f>
        <v>0</v>
      </c>
      <c r="P170" s="609"/>
      <c r="R170" s="158"/>
      <c r="S170" s="158"/>
    </row>
    <row r="171" spans="1:19" ht="36" hidden="1" x14ac:dyDescent="0.25">
      <c r="A171" s="178">
        <v>2513</v>
      </c>
      <c r="B171" s="223" t="s">
        <v>405</v>
      </c>
      <c r="C171" s="544">
        <f t="shared" si="35"/>
        <v>0</v>
      </c>
      <c r="D171" s="229"/>
      <c r="E171" s="337"/>
      <c r="F171" s="609">
        <f t="shared" si="56"/>
        <v>0</v>
      </c>
      <c r="G171" s="229"/>
      <c r="H171" s="230"/>
      <c r="I171" s="338">
        <f t="shared" si="57"/>
        <v>0</v>
      </c>
      <c r="J171" s="229"/>
      <c r="K171" s="337"/>
      <c r="L171" s="609">
        <f t="shared" si="58"/>
        <v>0</v>
      </c>
      <c r="M171" s="229"/>
      <c r="N171" s="337"/>
      <c r="O171" s="631">
        <f t="shared" si="59"/>
        <v>0</v>
      </c>
      <c r="P171" s="609"/>
      <c r="R171" s="158"/>
      <c r="S171" s="158"/>
    </row>
    <row r="172" spans="1:19" ht="24" hidden="1" x14ac:dyDescent="0.25">
      <c r="A172" s="178">
        <v>2515</v>
      </c>
      <c r="B172" s="223" t="s">
        <v>406</v>
      </c>
      <c r="C172" s="544">
        <f t="shared" si="35"/>
        <v>0</v>
      </c>
      <c r="D172" s="229"/>
      <c r="E172" s="337"/>
      <c r="F172" s="609">
        <f t="shared" si="56"/>
        <v>0</v>
      </c>
      <c r="G172" s="229"/>
      <c r="H172" s="230"/>
      <c r="I172" s="338">
        <f t="shared" si="57"/>
        <v>0</v>
      </c>
      <c r="J172" s="229"/>
      <c r="K172" s="337"/>
      <c r="L172" s="609">
        <f t="shared" si="58"/>
        <v>0</v>
      </c>
      <c r="M172" s="229"/>
      <c r="N172" s="337"/>
      <c r="O172" s="631">
        <f t="shared" si="59"/>
        <v>0</v>
      </c>
      <c r="P172" s="609"/>
      <c r="R172" s="158"/>
      <c r="S172" s="158"/>
    </row>
    <row r="173" spans="1:19" ht="24" x14ac:dyDescent="0.25">
      <c r="A173" s="178">
        <v>2519</v>
      </c>
      <c r="B173" s="223" t="s">
        <v>407</v>
      </c>
      <c r="C173" s="544">
        <f t="shared" si="35"/>
        <v>156</v>
      </c>
      <c r="D173" s="229"/>
      <c r="E173" s="337"/>
      <c r="F173" s="609">
        <f t="shared" si="56"/>
        <v>0</v>
      </c>
      <c r="G173" s="229"/>
      <c r="H173" s="230"/>
      <c r="I173" s="338">
        <f t="shared" si="57"/>
        <v>0</v>
      </c>
      <c r="J173" s="229">
        <v>156</v>
      </c>
      <c r="K173" s="507"/>
      <c r="L173" s="699">
        <f t="shared" si="58"/>
        <v>156</v>
      </c>
      <c r="M173" s="229"/>
      <c r="N173" s="337"/>
      <c r="O173" s="631">
        <f t="shared" si="59"/>
        <v>0</v>
      </c>
      <c r="P173" s="607"/>
      <c r="R173" s="158"/>
      <c r="S173" s="158"/>
    </row>
    <row r="174" spans="1:19" ht="24" hidden="1" x14ac:dyDescent="0.25">
      <c r="A174" s="339">
        <v>2520</v>
      </c>
      <c r="B174" s="223" t="s">
        <v>408</v>
      </c>
      <c r="C174" s="544">
        <f t="shared" si="35"/>
        <v>0</v>
      </c>
      <c r="D174" s="229"/>
      <c r="E174" s="337"/>
      <c r="F174" s="609">
        <f t="shared" si="56"/>
        <v>0</v>
      </c>
      <c r="G174" s="229"/>
      <c r="H174" s="230"/>
      <c r="I174" s="338">
        <f t="shared" si="57"/>
        <v>0</v>
      </c>
      <c r="J174" s="229"/>
      <c r="K174" s="337"/>
      <c r="L174" s="609">
        <f t="shared" si="58"/>
        <v>0</v>
      </c>
      <c r="M174" s="229"/>
      <c r="N174" s="337"/>
      <c r="O174" s="631">
        <f t="shared" si="59"/>
        <v>0</v>
      </c>
      <c r="P174" s="609"/>
      <c r="R174" s="158"/>
      <c r="S174" s="158"/>
    </row>
    <row r="175" spans="1:19" s="367" customFormat="1" ht="48" hidden="1" x14ac:dyDescent="0.25">
      <c r="A175" s="140">
        <v>2800</v>
      </c>
      <c r="B175" s="213" t="s">
        <v>409</v>
      </c>
      <c r="C175" s="543">
        <f t="shared" si="35"/>
        <v>0</v>
      </c>
      <c r="D175" s="171"/>
      <c r="E175" s="172"/>
      <c r="F175" s="598">
        <f t="shared" si="56"/>
        <v>0</v>
      </c>
      <c r="G175" s="171"/>
      <c r="H175" s="174"/>
      <c r="I175" s="175">
        <f t="shared" si="57"/>
        <v>0</v>
      </c>
      <c r="J175" s="171"/>
      <c r="K175" s="172"/>
      <c r="L175" s="598">
        <f t="shared" si="58"/>
        <v>0</v>
      </c>
      <c r="M175" s="171"/>
      <c r="N175" s="172"/>
      <c r="O175" s="599">
        <f t="shared" si="59"/>
        <v>0</v>
      </c>
      <c r="P175" s="598"/>
      <c r="R175" s="158"/>
      <c r="S175" s="158"/>
    </row>
    <row r="176" spans="1:19" hidden="1" x14ac:dyDescent="0.25">
      <c r="A176" s="315">
        <v>3000</v>
      </c>
      <c r="B176" s="315" t="s">
        <v>410</v>
      </c>
      <c r="C176" s="625">
        <f t="shared" si="35"/>
        <v>0</v>
      </c>
      <c r="D176" s="626">
        <f t="shared" ref="D176:O176" si="60">SUM(D177,D187)</f>
        <v>0</v>
      </c>
      <c r="E176" s="627">
        <f t="shared" si="60"/>
        <v>0</v>
      </c>
      <c r="F176" s="628">
        <f t="shared" si="60"/>
        <v>0</v>
      </c>
      <c r="G176" s="626">
        <f t="shared" si="60"/>
        <v>0</v>
      </c>
      <c r="H176" s="577">
        <f t="shared" si="60"/>
        <v>0</v>
      </c>
      <c r="I176" s="629">
        <f t="shared" si="60"/>
        <v>0</v>
      </c>
      <c r="J176" s="626">
        <f t="shared" si="60"/>
        <v>0</v>
      </c>
      <c r="K176" s="627">
        <f t="shared" si="60"/>
        <v>0</v>
      </c>
      <c r="L176" s="628">
        <f t="shared" si="60"/>
        <v>0</v>
      </c>
      <c r="M176" s="317">
        <f t="shared" si="60"/>
        <v>0</v>
      </c>
      <c r="N176" s="318">
        <f t="shared" si="60"/>
        <v>0</v>
      </c>
      <c r="O176" s="540">
        <f t="shared" si="60"/>
        <v>0</v>
      </c>
      <c r="P176" s="319"/>
      <c r="R176" s="158"/>
      <c r="S176" s="158"/>
    </row>
    <row r="177" spans="1:19" ht="24" hidden="1" x14ac:dyDescent="0.25">
      <c r="A177" s="198">
        <v>3200</v>
      </c>
      <c r="B177" s="368" t="s">
        <v>411</v>
      </c>
      <c r="C177" s="541">
        <f t="shared" si="35"/>
        <v>0</v>
      </c>
      <c r="D177" s="209">
        <f t="shared" ref="D177:O177" si="61">SUM(D178,D182)</f>
        <v>0</v>
      </c>
      <c r="E177" s="324">
        <f t="shared" si="61"/>
        <v>0</v>
      </c>
      <c r="F177" s="211">
        <f t="shared" si="61"/>
        <v>0</v>
      </c>
      <c r="G177" s="209">
        <f t="shared" si="61"/>
        <v>0</v>
      </c>
      <c r="H177" s="210">
        <f t="shared" si="61"/>
        <v>0</v>
      </c>
      <c r="I177" s="348">
        <f t="shared" si="61"/>
        <v>0</v>
      </c>
      <c r="J177" s="209">
        <f t="shared" si="61"/>
        <v>0</v>
      </c>
      <c r="K177" s="324">
        <f t="shared" si="61"/>
        <v>0</v>
      </c>
      <c r="L177" s="211">
        <f t="shared" si="61"/>
        <v>0</v>
      </c>
      <c r="M177" s="380">
        <f t="shared" si="61"/>
        <v>0</v>
      </c>
      <c r="N177" s="324">
        <f t="shared" si="61"/>
        <v>0</v>
      </c>
      <c r="O177" s="541">
        <f t="shared" si="61"/>
        <v>0</v>
      </c>
      <c r="P177" s="211"/>
      <c r="R177" s="158"/>
      <c r="S177" s="158"/>
    </row>
    <row r="178" spans="1:19" ht="36" hidden="1" x14ac:dyDescent="0.25">
      <c r="A178" s="784">
        <v>3260</v>
      </c>
      <c r="B178" s="213" t="s">
        <v>412</v>
      </c>
      <c r="C178" s="543">
        <f t="shared" si="35"/>
        <v>0</v>
      </c>
      <c r="D178" s="350">
        <f t="shared" ref="D178:O178" si="62">SUM(D179:D181)</f>
        <v>0</v>
      </c>
      <c r="E178" s="351">
        <f t="shared" si="62"/>
        <v>0</v>
      </c>
      <c r="F178" s="221">
        <f t="shared" si="62"/>
        <v>0</v>
      </c>
      <c r="G178" s="350">
        <f t="shared" si="62"/>
        <v>0</v>
      </c>
      <c r="H178" s="352">
        <f t="shared" si="62"/>
        <v>0</v>
      </c>
      <c r="I178" s="353">
        <f t="shared" si="62"/>
        <v>0</v>
      </c>
      <c r="J178" s="350">
        <f t="shared" si="62"/>
        <v>0</v>
      </c>
      <c r="K178" s="351">
        <f t="shared" si="62"/>
        <v>0</v>
      </c>
      <c r="L178" s="221">
        <f t="shared" si="62"/>
        <v>0</v>
      </c>
      <c r="M178" s="350">
        <f t="shared" si="62"/>
        <v>0</v>
      </c>
      <c r="N178" s="351">
        <f t="shared" si="62"/>
        <v>0</v>
      </c>
      <c r="O178" s="543">
        <f t="shared" si="62"/>
        <v>0</v>
      </c>
      <c r="P178" s="221"/>
      <c r="R178" s="158"/>
      <c r="S178" s="158"/>
    </row>
    <row r="179" spans="1:19" ht="24" hidden="1" x14ac:dyDescent="0.25">
      <c r="A179" s="178">
        <v>3261</v>
      </c>
      <c r="B179" s="223" t="s">
        <v>413</v>
      </c>
      <c r="C179" s="544">
        <f t="shared" si="35"/>
        <v>0</v>
      </c>
      <c r="D179" s="229"/>
      <c r="E179" s="337"/>
      <c r="F179" s="609">
        <f>D179+E179</f>
        <v>0</v>
      </c>
      <c r="G179" s="229"/>
      <c r="H179" s="230"/>
      <c r="I179" s="338">
        <f>G179+H179</f>
        <v>0</v>
      </c>
      <c r="J179" s="229"/>
      <c r="K179" s="337"/>
      <c r="L179" s="609">
        <f>J179+K179</f>
        <v>0</v>
      </c>
      <c r="M179" s="229"/>
      <c r="N179" s="337"/>
      <c r="O179" s="631">
        <f>N179+M179</f>
        <v>0</v>
      </c>
      <c r="P179" s="609"/>
      <c r="R179" s="158"/>
      <c r="S179" s="158"/>
    </row>
    <row r="180" spans="1:19" ht="36" hidden="1" x14ac:dyDescent="0.25">
      <c r="A180" s="178">
        <v>3262</v>
      </c>
      <c r="B180" s="223" t="s">
        <v>414</v>
      </c>
      <c r="C180" s="544">
        <f t="shared" si="35"/>
        <v>0</v>
      </c>
      <c r="D180" s="229"/>
      <c r="E180" s="337"/>
      <c r="F180" s="609">
        <f>D180+E180</f>
        <v>0</v>
      </c>
      <c r="G180" s="229"/>
      <c r="H180" s="230"/>
      <c r="I180" s="338">
        <f>G180+H180</f>
        <v>0</v>
      </c>
      <c r="J180" s="229"/>
      <c r="K180" s="337"/>
      <c r="L180" s="609">
        <f>J180+K180</f>
        <v>0</v>
      </c>
      <c r="M180" s="229"/>
      <c r="N180" s="337"/>
      <c r="O180" s="631">
        <f>N180+M180</f>
        <v>0</v>
      </c>
      <c r="P180" s="609"/>
      <c r="R180" s="158"/>
      <c r="S180" s="158"/>
    </row>
    <row r="181" spans="1:19" ht="24" hidden="1" x14ac:dyDescent="0.25">
      <c r="A181" s="178">
        <v>3263</v>
      </c>
      <c r="B181" s="223" t="s">
        <v>415</v>
      </c>
      <c r="C181" s="544">
        <f t="shared" ref="C181:C244" si="63">SUM(F181,I181,L181,O181)</f>
        <v>0</v>
      </c>
      <c r="D181" s="229"/>
      <c r="E181" s="337"/>
      <c r="F181" s="609">
        <f>D181+E181</f>
        <v>0</v>
      </c>
      <c r="G181" s="229"/>
      <c r="H181" s="230"/>
      <c r="I181" s="338">
        <f>G181+H181</f>
        <v>0</v>
      </c>
      <c r="J181" s="229"/>
      <c r="K181" s="337"/>
      <c r="L181" s="609">
        <f>J181+K181</f>
        <v>0</v>
      </c>
      <c r="M181" s="229"/>
      <c r="N181" s="337"/>
      <c r="O181" s="631">
        <f>N181+M181</f>
        <v>0</v>
      </c>
      <c r="P181" s="609"/>
      <c r="R181" s="158"/>
      <c r="S181" s="158"/>
    </row>
    <row r="182" spans="1:19" ht="84" hidden="1" x14ac:dyDescent="0.25">
      <c r="A182" s="784">
        <v>3290</v>
      </c>
      <c r="B182" s="213" t="s">
        <v>586</v>
      </c>
      <c r="C182" s="547">
        <f t="shared" si="63"/>
        <v>0</v>
      </c>
      <c r="D182" s="350">
        <f t="shared" ref="D182:O182" si="64">SUM(D183:D186)</f>
        <v>0</v>
      </c>
      <c r="E182" s="351">
        <f t="shared" si="64"/>
        <v>0</v>
      </c>
      <c r="F182" s="221">
        <f t="shared" si="64"/>
        <v>0</v>
      </c>
      <c r="G182" s="350">
        <f t="shared" si="64"/>
        <v>0</v>
      </c>
      <c r="H182" s="352">
        <f t="shared" si="64"/>
        <v>0</v>
      </c>
      <c r="I182" s="353">
        <f t="shared" si="64"/>
        <v>0</v>
      </c>
      <c r="J182" s="350">
        <f t="shared" si="64"/>
        <v>0</v>
      </c>
      <c r="K182" s="351">
        <f t="shared" si="64"/>
        <v>0</v>
      </c>
      <c r="L182" s="221">
        <f t="shared" si="64"/>
        <v>0</v>
      </c>
      <c r="M182" s="643">
        <f t="shared" si="64"/>
        <v>0</v>
      </c>
      <c r="N182" s="351">
        <f t="shared" si="64"/>
        <v>0</v>
      </c>
      <c r="O182" s="543">
        <f t="shared" si="64"/>
        <v>0</v>
      </c>
      <c r="P182" s="221"/>
      <c r="R182" s="158"/>
      <c r="S182" s="158"/>
    </row>
    <row r="183" spans="1:19" ht="72" hidden="1" x14ac:dyDescent="0.25">
      <c r="A183" s="178">
        <v>3291</v>
      </c>
      <c r="B183" s="223" t="s">
        <v>417</v>
      </c>
      <c r="C183" s="544">
        <f t="shared" si="63"/>
        <v>0</v>
      </c>
      <c r="D183" s="229"/>
      <c r="E183" s="337"/>
      <c r="F183" s="609">
        <f>D183+E183</f>
        <v>0</v>
      </c>
      <c r="G183" s="229"/>
      <c r="H183" s="230"/>
      <c r="I183" s="338">
        <f>G183+H183</f>
        <v>0</v>
      </c>
      <c r="J183" s="229"/>
      <c r="K183" s="337"/>
      <c r="L183" s="609">
        <f>J183+K183</f>
        <v>0</v>
      </c>
      <c r="M183" s="229"/>
      <c r="N183" s="337"/>
      <c r="O183" s="631">
        <f>N183+M183</f>
        <v>0</v>
      </c>
      <c r="P183" s="609"/>
      <c r="R183" s="158"/>
      <c r="S183" s="158"/>
    </row>
    <row r="184" spans="1:19" ht="72" hidden="1" x14ac:dyDescent="0.25">
      <c r="A184" s="178">
        <v>3292</v>
      </c>
      <c r="B184" s="223" t="s">
        <v>418</v>
      </c>
      <c r="C184" s="544">
        <f t="shared" si="63"/>
        <v>0</v>
      </c>
      <c r="D184" s="229"/>
      <c r="E184" s="337"/>
      <c r="F184" s="609">
        <f>D184+E184</f>
        <v>0</v>
      </c>
      <c r="G184" s="229"/>
      <c r="H184" s="230"/>
      <c r="I184" s="338">
        <f>G184+H184</f>
        <v>0</v>
      </c>
      <c r="J184" s="229"/>
      <c r="K184" s="337"/>
      <c r="L184" s="609">
        <f>J184+K184</f>
        <v>0</v>
      </c>
      <c r="M184" s="229"/>
      <c r="N184" s="337"/>
      <c r="O184" s="631">
        <f>N184+M184</f>
        <v>0</v>
      </c>
      <c r="P184" s="609"/>
      <c r="R184" s="158"/>
      <c r="S184" s="158"/>
    </row>
    <row r="185" spans="1:19" ht="72" hidden="1" x14ac:dyDescent="0.25">
      <c r="A185" s="178">
        <v>3293</v>
      </c>
      <c r="B185" s="223" t="s">
        <v>224</v>
      </c>
      <c r="C185" s="544">
        <f t="shared" si="63"/>
        <v>0</v>
      </c>
      <c r="D185" s="229"/>
      <c r="E185" s="337"/>
      <c r="F185" s="609">
        <f>D185+E185</f>
        <v>0</v>
      </c>
      <c r="G185" s="229"/>
      <c r="H185" s="230"/>
      <c r="I185" s="338">
        <f>G185+H185</f>
        <v>0</v>
      </c>
      <c r="J185" s="229"/>
      <c r="K185" s="337"/>
      <c r="L185" s="609">
        <f>J185+K185</f>
        <v>0</v>
      </c>
      <c r="M185" s="229"/>
      <c r="N185" s="337"/>
      <c r="O185" s="631">
        <f>N185+M185</f>
        <v>0</v>
      </c>
      <c r="P185" s="609"/>
      <c r="R185" s="158"/>
      <c r="S185" s="158"/>
    </row>
    <row r="186" spans="1:19" ht="60" hidden="1" x14ac:dyDescent="0.25">
      <c r="A186" s="373">
        <v>3294</v>
      </c>
      <c r="B186" s="223" t="s">
        <v>419</v>
      </c>
      <c r="C186" s="547">
        <f t="shared" si="63"/>
        <v>0</v>
      </c>
      <c r="D186" s="375"/>
      <c r="E186" s="376"/>
      <c r="F186" s="644">
        <f>D186+E186</f>
        <v>0</v>
      </c>
      <c r="G186" s="375"/>
      <c r="H186" s="377"/>
      <c r="I186" s="378">
        <f>G186+H186</f>
        <v>0</v>
      </c>
      <c r="J186" s="375"/>
      <c r="K186" s="376"/>
      <c r="L186" s="644">
        <f>J186+K186</f>
        <v>0</v>
      </c>
      <c r="M186" s="375"/>
      <c r="N186" s="376"/>
      <c r="O186" s="645">
        <f>N186+M186</f>
        <v>0</v>
      </c>
      <c r="P186" s="644"/>
      <c r="R186" s="158"/>
      <c r="S186" s="158"/>
    </row>
    <row r="187" spans="1:19" ht="48" hidden="1" x14ac:dyDescent="0.25">
      <c r="A187" s="249">
        <v>3300</v>
      </c>
      <c r="B187" s="368" t="s">
        <v>420</v>
      </c>
      <c r="C187" s="549">
        <f t="shared" si="63"/>
        <v>0</v>
      </c>
      <c r="D187" s="380">
        <f t="shared" ref="D187:O187" si="65">SUM(D188:D189)</f>
        <v>0</v>
      </c>
      <c r="E187" s="326">
        <f t="shared" si="65"/>
        <v>0</v>
      </c>
      <c r="F187" s="327">
        <f t="shared" si="65"/>
        <v>0</v>
      </c>
      <c r="G187" s="380">
        <f t="shared" si="65"/>
        <v>0</v>
      </c>
      <c r="H187" s="381">
        <f t="shared" si="65"/>
        <v>0</v>
      </c>
      <c r="I187" s="325">
        <f t="shared" si="65"/>
        <v>0</v>
      </c>
      <c r="J187" s="380">
        <f t="shared" si="65"/>
        <v>0</v>
      </c>
      <c r="K187" s="326">
        <f t="shared" si="65"/>
        <v>0</v>
      </c>
      <c r="L187" s="327">
        <f t="shared" si="65"/>
        <v>0</v>
      </c>
      <c r="M187" s="380">
        <f t="shared" si="65"/>
        <v>0</v>
      </c>
      <c r="N187" s="326">
        <f t="shared" si="65"/>
        <v>0</v>
      </c>
      <c r="O187" s="549">
        <f t="shared" si="65"/>
        <v>0</v>
      </c>
      <c r="P187" s="327"/>
      <c r="R187" s="158"/>
      <c r="S187" s="158"/>
    </row>
    <row r="188" spans="1:19" ht="48" hidden="1" x14ac:dyDescent="0.25">
      <c r="A188" s="264">
        <v>3310</v>
      </c>
      <c r="B188" s="265" t="s">
        <v>421</v>
      </c>
      <c r="C188" s="542">
        <f t="shared" si="63"/>
        <v>0</v>
      </c>
      <c r="D188" s="344"/>
      <c r="E188" s="345"/>
      <c r="F188" s="632">
        <f>D188+E188</f>
        <v>0</v>
      </c>
      <c r="G188" s="344"/>
      <c r="H188" s="346"/>
      <c r="I188" s="347">
        <f>G188+H188</f>
        <v>0</v>
      </c>
      <c r="J188" s="344"/>
      <c r="K188" s="345"/>
      <c r="L188" s="632">
        <f>J188+K188</f>
        <v>0</v>
      </c>
      <c r="M188" s="344"/>
      <c r="N188" s="345"/>
      <c r="O188" s="633">
        <f>N188+M188</f>
        <v>0</v>
      </c>
      <c r="P188" s="632"/>
      <c r="R188" s="158"/>
      <c r="S188" s="158"/>
    </row>
    <row r="189" spans="1:19" ht="60" hidden="1" x14ac:dyDescent="0.25">
      <c r="A189" s="169">
        <v>3320</v>
      </c>
      <c r="B189" s="213" t="s">
        <v>422</v>
      </c>
      <c r="C189" s="543">
        <f t="shared" si="63"/>
        <v>0</v>
      </c>
      <c r="D189" s="219"/>
      <c r="E189" s="335"/>
      <c r="F189" s="608">
        <f>D189+E189</f>
        <v>0</v>
      </c>
      <c r="G189" s="219"/>
      <c r="H189" s="220"/>
      <c r="I189" s="336">
        <f>G189+H189</f>
        <v>0</v>
      </c>
      <c r="J189" s="219"/>
      <c r="K189" s="335"/>
      <c r="L189" s="608">
        <f>J189+K189</f>
        <v>0</v>
      </c>
      <c r="M189" s="219"/>
      <c r="N189" s="335"/>
      <c r="O189" s="630">
        <f>N189+M189</f>
        <v>0</v>
      </c>
      <c r="P189" s="608"/>
      <c r="R189" s="158"/>
      <c r="S189" s="158"/>
    </row>
    <row r="190" spans="1:19" hidden="1" x14ac:dyDescent="0.25">
      <c r="A190" s="382">
        <v>4000</v>
      </c>
      <c r="B190" s="315" t="s">
        <v>423</v>
      </c>
      <c r="C190" s="625">
        <f t="shared" si="63"/>
        <v>0</v>
      </c>
      <c r="D190" s="626">
        <f t="shared" ref="D190:O190" si="66">SUM(D191,D194)</f>
        <v>0</v>
      </c>
      <c r="E190" s="627">
        <f t="shared" si="66"/>
        <v>0</v>
      </c>
      <c r="F190" s="628">
        <f t="shared" si="66"/>
        <v>0</v>
      </c>
      <c r="G190" s="626">
        <f t="shared" si="66"/>
        <v>0</v>
      </c>
      <c r="H190" s="577">
        <f t="shared" si="66"/>
        <v>0</v>
      </c>
      <c r="I190" s="629">
        <f t="shared" si="66"/>
        <v>0</v>
      </c>
      <c r="J190" s="626">
        <f t="shared" si="66"/>
        <v>0</v>
      </c>
      <c r="K190" s="627">
        <f t="shared" si="66"/>
        <v>0</v>
      </c>
      <c r="L190" s="628">
        <f t="shared" si="66"/>
        <v>0</v>
      </c>
      <c r="M190" s="317">
        <f t="shared" si="66"/>
        <v>0</v>
      </c>
      <c r="N190" s="318">
        <f t="shared" si="66"/>
        <v>0</v>
      </c>
      <c r="O190" s="540">
        <f t="shared" si="66"/>
        <v>0</v>
      </c>
      <c r="P190" s="319"/>
      <c r="R190" s="158"/>
      <c r="S190" s="158"/>
    </row>
    <row r="191" spans="1:19" ht="24" hidden="1" x14ac:dyDescent="0.25">
      <c r="A191" s="383">
        <v>4200</v>
      </c>
      <c r="B191" s="323" t="s">
        <v>424</v>
      </c>
      <c r="C191" s="541">
        <f t="shared" si="63"/>
        <v>0</v>
      </c>
      <c r="D191" s="209">
        <f t="shared" ref="D191:O191" si="67">SUM(D192,D193)</f>
        <v>0</v>
      </c>
      <c r="E191" s="324">
        <f t="shared" si="67"/>
        <v>0</v>
      </c>
      <c r="F191" s="211">
        <f t="shared" si="67"/>
        <v>0</v>
      </c>
      <c r="G191" s="209">
        <f t="shared" si="67"/>
        <v>0</v>
      </c>
      <c r="H191" s="210">
        <f t="shared" si="67"/>
        <v>0</v>
      </c>
      <c r="I191" s="348">
        <f t="shared" si="67"/>
        <v>0</v>
      </c>
      <c r="J191" s="209">
        <f t="shared" si="67"/>
        <v>0</v>
      </c>
      <c r="K191" s="324">
        <f t="shared" si="67"/>
        <v>0</v>
      </c>
      <c r="L191" s="211">
        <f t="shared" si="67"/>
        <v>0</v>
      </c>
      <c r="M191" s="209">
        <f t="shared" si="67"/>
        <v>0</v>
      </c>
      <c r="N191" s="324">
        <f t="shared" si="67"/>
        <v>0</v>
      </c>
      <c r="O191" s="541">
        <f t="shared" si="67"/>
        <v>0</v>
      </c>
      <c r="P191" s="211"/>
      <c r="R191" s="158"/>
      <c r="S191" s="158"/>
    </row>
    <row r="192" spans="1:19" ht="36" hidden="1" x14ac:dyDescent="0.25">
      <c r="A192" s="784">
        <v>4240</v>
      </c>
      <c r="B192" s="213" t="s">
        <v>425</v>
      </c>
      <c r="C192" s="543">
        <f t="shared" si="63"/>
        <v>0</v>
      </c>
      <c r="D192" s="219"/>
      <c r="E192" s="335"/>
      <c r="F192" s="608"/>
      <c r="G192" s="219"/>
      <c r="H192" s="220"/>
      <c r="I192" s="336">
        <f>G192+H192</f>
        <v>0</v>
      </c>
      <c r="J192" s="219"/>
      <c r="K192" s="335"/>
      <c r="L192" s="608">
        <f>J192+K192</f>
        <v>0</v>
      </c>
      <c r="M192" s="219"/>
      <c r="N192" s="335"/>
      <c r="O192" s="630">
        <f>N192+M192</f>
        <v>0</v>
      </c>
      <c r="P192" s="608"/>
      <c r="R192" s="158"/>
      <c r="S192" s="158"/>
    </row>
    <row r="193" spans="1:19" ht="24" hidden="1" x14ac:dyDescent="0.25">
      <c r="A193" s="339">
        <v>4250</v>
      </c>
      <c r="B193" s="223" t="s">
        <v>426</v>
      </c>
      <c r="C193" s="544">
        <f t="shared" si="63"/>
        <v>0</v>
      </c>
      <c r="D193" s="229"/>
      <c r="E193" s="337"/>
      <c r="F193" s="609"/>
      <c r="G193" s="229"/>
      <c r="H193" s="230"/>
      <c r="I193" s="338">
        <f>G193+H193</f>
        <v>0</v>
      </c>
      <c r="J193" s="229"/>
      <c r="K193" s="337"/>
      <c r="L193" s="609">
        <f>J193+K193</f>
        <v>0</v>
      </c>
      <c r="M193" s="229"/>
      <c r="N193" s="337"/>
      <c r="O193" s="631">
        <f>N193+M193</f>
        <v>0</v>
      </c>
      <c r="P193" s="609"/>
      <c r="R193" s="158"/>
      <c r="S193" s="158"/>
    </row>
    <row r="194" spans="1:19" hidden="1" x14ac:dyDescent="0.25">
      <c r="A194" s="198">
        <v>4300</v>
      </c>
      <c r="B194" s="323" t="s">
        <v>427</v>
      </c>
      <c r="C194" s="541">
        <f t="shared" si="63"/>
        <v>0</v>
      </c>
      <c r="D194" s="209">
        <f t="shared" ref="D194:O194" si="68">SUM(D195)</f>
        <v>0</v>
      </c>
      <c r="E194" s="324">
        <f t="shared" si="68"/>
        <v>0</v>
      </c>
      <c r="F194" s="211">
        <f t="shared" si="68"/>
        <v>0</v>
      </c>
      <c r="G194" s="209">
        <f t="shared" si="68"/>
        <v>0</v>
      </c>
      <c r="H194" s="210">
        <f t="shared" si="68"/>
        <v>0</v>
      </c>
      <c r="I194" s="348">
        <f t="shared" si="68"/>
        <v>0</v>
      </c>
      <c r="J194" s="209">
        <f t="shared" si="68"/>
        <v>0</v>
      </c>
      <c r="K194" s="324">
        <f t="shared" si="68"/>
        <v>0</v>
      </c>
      <c r="L194" s="211">
        <f t="shared" si="68"/>
        <v>0</v>
      </c>
      <c r="M194" s="209">
        <f t="shared" si="68"/>
        <v>0</v>
      </c>
      <c r="N194" s="324">
        <f t="shared" si="68"/>
        <v>0</v>
      </c>
      <c r="O194" s="541">
        <f t="shared" si="68"/>
        <v>0</v>
      </c>
      <c r="P194" s="211"/>
      <c r="R194" s="158"/>
      <c r="S194" s="158"/>
    </row>
    <row r="195" spans="1:19" ht="24" hidden="1" x14ac:dyDescent="0.25">
      <c r="A195" s="784">
        <v>4310</v>
      </c>
      <c r="B195" s="213" t="s">
        <v>428</v>
      </c>
      <c r="C195" s="543">
        <f t="shared" si="63"/>
        <v>0</v>
      </c>
      <c r="D195" s="350">
        <f t="shared" ref="D195:O195" si="69">SUM(D196:D196)</f>
        <v>0</v>
      </c>
      <c r="E195" s="351">
        <f t="shared" si="69"/>
        <v>0</v>
      </c>
      <c r="F195" s="221">
        <f t="shared" si="69"/>
        <v>0</v>
      </c>
      <c r="G195" s="350">
        <f t="shared" si="69"/>
        <v>0</v>
      </c>
      <c r="H195" s="352">
        <f t="shared" si="69"/>
        <v>0</v>
      </c>
      <c r="I195" s="353">
        <f t="shared" si="69"/>
        <v>0</v>
      </c>
      <c r="J195" s="350">
        <f t="shared" si="69"/>
        <v>0</v>
      </c>
      <c r="K195" s="351">
        <f t="shared" si="69"/>
        <v>0</v>
      </c>
      <c r="L195" s="221">
        <f t="shared" si="69"/>
        <v>0</v>
      </c>
      <c r="M195" s="350">
        <f t="shared" si="69"/>
        <v>0</v>
      </c>
      <c r="N195" s="351">
        <f t="shared" si="69"/>
        <v>0</v>
      </c>
      <c r="O195" s="543">
        <f t="shared" si="69"/>
        <v>0</v>
      </c>
      <c r="P195" s="221"/>
      <c r="R195" s="158"/>
      <c r="S195" s="158"/>
    </row>
    <row r="196" spans="1:19" ht="36" hidden="1" x14ac:dyDescent="0.25">
      <c r="A196" s="178">
        <v>4311</v>
      </c>
      <c r="B196" s="223" t="s">
        <v>429</v>
      </c>
      <c r="C196" s="544">
        <f t="shared" si="63"/>
        <v>0</v>
      </c>
      <c r="D196" s="229"/>
      <c r="E196" s="337"/>
      <c r="F196" s="609"/>
      <c r="G196" s="229"/>
      <c r="H196" s="230"/>
      <c r="I196" s="338">
        <f>G196+H196</f>
        <v>0</v>
      </c>
      <c r="J196" s="229"/>
      <c r="K196" s="337"/>
      <c r="L196" s="609">
        <f>J196+K196</f>
        <v>0</v>
      </c>
      <c r="M196" s="229"/>
      <c r="N196" s="337"/>
      <c r="O196" s="631">
        <f>N196+M196</f>
        <v>0</v>
      </c>
      <c r="P196" s="609"/>
      <c r="R196" s="158"/>
      <c r="S196" s="158"/>
    </row>
    <row r="197" spans="1:19" s="148" customFormat="1" ht="24" x14ac:dyDescent="0.25">
      <c r="A197" s="384"/>
      <c r="B197" s="140" t="s">
        <v>430</v>
      </c>
      <c r="C197" s="539">
        <f t="shared" si="63"/>
        <v>5346</v>
      </c>
      <c r="D197" s="310">
        <f t="shared" ref="D197:O197" si="70">SUM(D198,D233,D271)</f>
        <v>0</v>
      </c>
      <c r="E197" s="311">
        <f t="shared" si="70"/>
        <v>0</v>
      </c>
      <c r="F197" s="312">
        <f t="shared" si="70"/>
        <v>0</v>
      </c>
      <c r="G197" s="310">
        <f t="shared" si="70"/>
        <v>0</v>
      </c>
      <c r="H197" s="313">
        <f t="shared" si="70"/>
        <v>0</v>
      </c>
      <c r="I197" s="158">
        <f t="shared" si="70"/>
        <v>0</v>
      </c>
      <c r="J197" s="310">
        <f t="shared" si="70"/>
        <v>5346</v>
      </c>
      <c r="K197" s="503">
        <f t="shared" si="70"/>
        <v>0</v>
      </c>
      <c r="L197" s="464">
        <f t="shared" si="70"/>
        <v>5346</v>
      </c>
      <c r="M197" s="646">
        <f t="shared" si="70"/>
        <v>0</v>
      </c>
      <c r="N197" s="311">
        <f t="shared" si="70"/>
        <v>0</v>
      </c>
      <c r="O197" s="539">
        <f t="shared" si="70"/>
        <v>0</v>
      </c>
      <c r="P197" s="312"/>
      <c r="R197" s="158"/>
      <c r="S197" s="158"/>
    </row>
    <row r="198" spans="1:19" x14ac:dyDescent="0.25">
      <c r="A198" s="315">
        <v>5000</v>
      </c>
      <c r="B198" s="315" t="s">
        <v>431</v>
      </c>
      <c r="C198" s="625">
        <f t="shared" si="63"/>
        <v>5346</v>
      </c>
      <c r="D198" s="626">
        <f t="shared" ref="D198:O198" si="71">D199+D207</f>
        <v>0</v>
      </c>
      <c r="E198" s="627">
        <f t="shared" si="71"/>
        <v>0</v>
      </c>
      <c r="F198" s="628">
        <f t="shared" si="71"/>
        <v>0</v>
      </c>
      <c r="G198" s="626">
        <f t="shared" si="71"/>
        <v>0</v>
      </c>
      <c r="H198" s="577">
        <f t="shared" si="71"/>
        <v>0</v>
      </c>
      <c r="I198" s="629">
        <f t="shared" si="71"/>
        <v>0</v>
      </c>
      <c r="J198" s="626">
        <f t="shared" si="71"/>
        <v>5346</v>
      </c>
      <c r="K198" s="691">
        <f t="shared" si="71"/>
        <v>0</v>
      </c>
      <c r="L198" s="698">
        <f>L199+L207</f>
        <v>5346</v>
      </c>
      <c r="M198" s="317">
        <f t="shared" si="71"/>
        <v>0</v>
      </c>
      <c r="N198" s="318">
        <f t="shared" si="71"/>
        <v>0</v>
      </c>
      <c r="O198" s="540">
        <f t="shared" si="71"/>
        <v>0</v>
      </c>
      <c r="P198" s="319"/>
      <c r="R198" s="158"/>
      <c r="S198" s="158"/>
    </row>
    <row r="199" spans="1:19" hidden="1" x14ac:dyDescent="0.25">
      <c r="A199" s="198">
        <v>5100</v>
      </c>
      <c r="B199" s="323" t="s">
        <v>432</v>
      </c>
      <c r="C199" s="541">
        <f t="shared" si="63"/>
        <v>0</v>
      </c>
      <c r="D199" s="209">
        <f t="shared" ref="D199:O199" si="72">D200+D201+D204+D205+D206</f>
        <v>0</v>
      </c>
      <c r="E199" s="324">
        <f t="shared" si="72"/>
        <v>0</v>
      </c>
      <c r="F199" s="211">
        <f t="shared" si="72"/>
        <v>0</v>
      </c>
      <c r="G199" s="209">
        <f t="shared" si="72"/>
        <v>0</v>
      </c>
      <c r="H199" s="210">
        <f t="shared" si="72"/>
        <v>0</v>
      </c>
      <c r="I199" s="348">
        <f t="shared" si="72"/>
        <v>0</v>
      </c>
      <c r="J199" s="209">
        <f t="shared" si="72"/>
        <v>0</v>
      </c>
      <c r="K199" s="324">
        <f t="shared" si="72"/>
        <v>0</v>
      </c>
      <c r="L199" s="211">
        <f t="shared" si="72"/>
        <v>0</v>
      </c>
      <c r="M199" s="209">
        <f t="shared" si="72"/>
        <v>0</v>
      </c>
      <c r="N199" s="324">
        <f t="shared" si="72"/>
        <v>0</v>
      </c>
      <c r="O199" s="541">
        <f t="shared" si="72"/>
        <v>0</v>
      </c>
      <c r="P199" s="211"/>
      <c r="R199" s="158"/>
      <c r="S199" s="158"/>
    </row>
    <row r="200" spans="1:19" hidden="1" x14ac:dyDescent="0.25">
      <c r="A200" s="784">
        <v>5110</v>
      </c>
      <c r="B200" s="213" t="s">
        <v>433</v>
      </c>
      <c r="C200" s="543">
        <f t="shared" si="63"/>
        <v>0</v>
      </c>
      <c r="D200" s="219"/>
      <c r="E200" s="335"/>
      <c r="F200" s="608">
        <f>D200+E200</f>
        <v>0</v>
      </c>
      <c r="G200" s="219"/>
      <c r="H200" s="220"/>
      <c r="I200" s="336">
        <f>G200+H200</f>
        <v>0</v>
      </c>
      <c r="J200" s="219"/>
      <c r="K200" s="335"/>
      <c r="L200" s="608">
        <f>J200+K200</f>
        <v>0</v>
      </c>
      <c r="M200" s="219"/>
      <c r="N200" s="335"/>
      <c r="O200" s="630">
        <f>N200+M200</f>
        <v>0</v>
      </c>
      <c r="P200" s="608"/>
      <c r="R200" s="158"/>
      <c r="S200" s="158"/>
    </row>
    <row r="201" spans="1:19" ht="24" hidden="1" x14ac:dyDescent="0.25">
      <c r="A201" s="339">
        <v>5120</v>
      </c>
      <c r="B201" s="223" t="s">
        <v>434</v>
      </c>
      <c r="C201" s="544">
        <f t="shared" si="63"/>
        <v>0</v>
      </c>
      <c r="D201" s="340">
        <f t="shared" ref="D201:O201" si="73">D202+D203</f>
        <v>0</v>
      </c>
      <c r="E201" s="341">
        <f t="shared" si="73"/>
        <v>0</v>
      </c>
      <c r="F201" s="231">
        <f t="shared" si="73"/>
        <v>0</v>
      </c>
      <c r="G201" s="340">
        <f t="shared" si="73"/>
        <v>0</v>
      </c>
      <c r="H201" s="342">
        <f t="shared" si="73"/>
        <v>0</v>
      </c>
      <c r="I201" s="343">
        <f t="shared" si="73"/>
        <v>0</v>
      </c>
      <c r="J201" s="340">
        <f t="shared" si="73"/>
        <v>0</v>
      </c>
      <c r="K201" s="341">
        <f t="shared" si="73"/>
        <v>0</v>
      </c>
      <c r="L201" s="231">
        <f t="shared" si="73"/>
        <v>0</v>
      </c>
      <c r="M201" s="340">
        <f t="shared" si="73"/>
        <v>0</v>
      </c>
      <c r="N201" s="341">
        <f t="shared" si="73"/>
        <v>0</v>
      </c>
      <c r="O201" s="544">
        <f t="shared" si="73"/>
        <v>0</v>
      </c>
      <c r="P201" s="231"/>
      <c r="R201" s="158"/>
      <c r="S201" s="158"/>
    </row>
    <row r="202" spans="1:19" hidden="1" x14ac:dyDescent="0.25">
      <c r="A202" s="178">
        <v>5121</v>
      </c>
      <c r="B202" s="223" t="s">
        <v>435</v>
      </c>
      <c r="C202" s="544">
        <f t="shared" si="63"/>
        <v>0</v>
      </c>
      <c r="D202" s="229"/>
      <c r="E202" s="337"/>
      <c r="F202" s="609">
        <f>D202+E202</f>
        <v>0</v>
      </c>
      <c r="G202" s="229"/>
      <c r="H202" s="230"/>
      <c r="I202" s="338">
        <f>G202+H202</f>
        <v>0</v>
      </c>
      <c r="J202" s="229"/>
      <c r="K202" s="337"/>
      <c r="L202" s="609">
        <f>J202+K202</f>
        <v>0</v>
      </c>
      <c r="M202" s="229"/>
      <c r="N202" s="337"/>
      <c r="O202" s="631">
        <f>N202+M202</f>
        <v>0</v>
      </c>
      <c r="P202" s="609"/>
      <c r="R202" s="158"/>
      <c r="S202" s="158"/>
    </row>
    <row r="203" spans="1:19" ht="24" hidden="1" x14ac:dyDescent="0.25">
      <c r="A203" s="178">
        <v>5129</v>
      </c>
      <c r="B203" s="223" t="s">
        <v>436</v>
      </c>
      <c r="C203" s="544">
        <f t="shared" si="63"/>
        <v>0</v>
      </c>
      <c r="D203" s="229"/>
      <c r="E203" s="337"/>
      <c r="F203" s="609">
        <f>D203+E203</f>
        <v>0</v>
      </c>
      <c r="G203" s="229"/>
      <c r="H203" s="230"/>
      <c r="I203" s="338">
        <f>G203+H203</f>
        <v>0</v>
      </c>
      <c r="J203" s="229"/>
      <c r="K203" s="337"/>
      <c r="L203" s="609">
        <f>J203+K203</f>
        <v>0</v>
      </c>
      <c r="M203" s="229"/>
      <c r="N203" s="337"/>
      <c r="O203" s="631">
        <f>N203+M203</f>
        <v>0</v>
      </c>
      <c r="P203" s="609"/>
      <c r="R203" s="158"/>
      <c r="S203" s="158"/>
    </row>
    <row r="204" spans="1:19" hidden="1" x14ac:dyDescent="0.25">
      <c r="A204" s="339">
        <v>5130</v>
      </c>
      <c r="B204" s="223" t="s">
        <v>437</v>
      </c>
      <c r="C204" s="544">
        <f t="shared" si="63"/>
        <v>0</v>
      </c>
      <c r="D204" s="229"/>
      <c r="E204" s="337"/>
      <c r="F204" s="609">
        <f>D204+E204</f>
        <v>0</v>
      </c>
      <c r="G204" s="229"/>
      <c r="H204" s="230"/>
      <c r="I204" s="338">
        <f>G204+H204</f>
        <v>0</v>
      </c>
      <c r="J204" s="229"/>
      <c r="K204" s="337"/>
      <c r="L204" s="609">
        <f>J204+K204</f>
        <v>0</v>
      </c>
      <c r="M204" s="229"/>
      <c r="N204" s="337"/>
      <c r="O204" s="631">
        <f>N204+M204</f>
        <v>0</v>
      </c>
      <c r="P204" s="609"/>
      <c r="R204" s="158"/>
      <c r="S204" s="158"/>
    </row>
    <row r="205" spans="1:19" hidden="1" x14ac:dyDescent="0.25">
      <c r="A205" s="339">
        <v>5140</v>
      </c>
      <c r="B205" s="223" t="s">
        <v>438</v>
      </c>
      <c r="C205" s="544">
        <f t="shared" si="63"/>
        <v>0</v>
      </c>
      <c r="D205" s="229"/>
      <c r="E205" s="337"/>
      <c r="F205" s="609">
        <f>D205+E205</f>
        <v>0</v>
      </c>
      <c r="G205" s="229"/>
      <c r="H205" s="230"/>
      <c r="I205" s="338">
        <f>G205+H205</f>
        <v>0</v>
      </c>
      <c r="J205" s="229"/>
      <c r="K205" s="337"/>
      <c r="L205" s="609">
        <f>J205+K205</f>
        <v>0</v>
      </c>
      <c r="M205" s="229"/>
      <c r="N205" s="337"/>
      <c r="O205" s="631">
        <f>N205+M205</f>
        <v>0</v>
      </c>
      <c r="P205" s="609"/>
      <c r="R205" s="158"/>
      <c r="S205" s="158"/>
    </row>
    <row r="206" spans="1:19" ht="24" hidden="1" x14ac:dyDescent="0.25">
      <c r="A206" s="339">
        <v>5170</v>
      </c>
      <c r="B206" s="223" t="s">
        <v>439</v>
      </c>
      <c r="C206" s="544">
        <f t="shared" si="63"/>
        <v>0</v>
      </c>
      <c r="D206" s="229"/>
      <c r="E206" s="337"/>
      <c r="F206" s="609">
        <f>D206+E206</f>
        <v>0</v>
      </c>
      <c r="G206" s="229"/>
      <c r="H206" s="230"/>
      <c r="I206" s="338">
        <f>G206+H206</f>
        <v>0</v>
      </c>
      <c r="J206" s="229"/>
      <c r="K206" s="337"/>
      <c r="L206" s="609">
        <f>J206+K206</f>
        <v>0</v>
      </c>
      <c r="M206" s="229"/>
      <c r="N206" s="337"/>
      <c r="O206" s="631">
        <f>N206+M206</f>
        <v>0</v>
      </c>
      <c r="P206" s="609"/>
      <c r="R206" s="158"/>
      <c r="S206" s="158"/>
    </row>
    <row r="207" spans="1:19" x14ac:dyDescent="0.25">
      <c r="A207" s="198">
        <v>5200</v>
      </c>
      <c r="B207" s="323" t="s">
        <v>440</v>
      </c>
      <c r="C207" s="541">
        <f t="shared" si="63"/>
        <v>5346</v>
      </c>
      <c r="D207" s="209">
        <f t="shared" ref="D207:O207" si="74">D208+D218+D219+D228+D229+D230+D232</f>
        <v>0</v>
      </c>
      <c r="E207" s="324">
        <f t="shared" si="74"/>
        <v>0</v>
      </c>
      <c r="F207" s="211">
        <f t="shared" si="74"/>
        <v>0</v>
      </c>
      <c r="G207" s="209">
        <f t="shared" si="74"/>
        <v>0</v>
      </c>
      <c r="H207" s="210">
        <f t="shared" si="74"/>
        <v>0</v>
      </c>
      <c r="I207" s="348">
        <f t="shared" si="74"/>
        <v>0</v>
      </c>
      <c r="J207" s="209">
        <f t="shared" si="74"/>
        <v>5346</v>
      </c>
      <c r="K207" s="505">
        <f t="shared" si="74"/>
        <v>0</v>
      </c>
      <c r="L207" s="459">
        <f t="shared" si="74"/>
        <v>5346</v>
      </c>
      <c r="M207" s="209">
        <f t="shared" si="74"/>
        <v>0</v>
      </c>
      <c r="N207" s="324">
        <f t="shared" si="74"/>
        <v>0</v>
      </c>
      <c r="O207" s="541">
        <f t="shared" si="74"/>
        <v>0</v>
      </c>
      <c r="P207" s="211"/>
      <c r="R207" s="158"/>
      <c r="S207" s="158"/>
    </row>
    <row r="208" spans="1:19" hidden="1" x14ac:dyDescent="0.25">
      <c r="A208" s="329">
        <v>5210</v>
      </c>
      <c r="B208" s="265" t="s">
        <v>441</v>
      </c>
      <c r="C208" s="542">
        <f t="shared" si="63"/>
        <v>0</v>
      </c>
      <c r="D208" s="330">
        <f t="shared" ref="D208:O208" si="75">SUM(D209:D217)</f>
        <v>0</v>
      </c>
      <c r="E208" s="331">
        <f t="shared" si="75"/>
        <v>0</v>
      </c>
      <c r="F208" s="332">
        <f t="shared" si="75"/>
        <v>0</v>
      </c>
      <c r="G208" s="330">
        <f t="shared" si="75"/>
        <v>0</v>
      </c>
      <c r="H208" s="333">
        <f t="shared" si="75"/>
        <v>0</v>
      </c>
      <c r="I208" s="334">
        <f t="shared" si="75"/>
        <v>0</v>
      </c>
      <c r="J208" s="330">
        <f t="shared" si="75"/>
        <v>0</v>
      </c>
      <c r="K208" s="331">
        <f t="shared" si="75"/>
        <v>0</v>
      </c>
      <c r="L208" s="332">
        <f t="shared" si="75"/>
        <v>0</v>
      </c>
      <c r="M208" s="330">
        <f t="shared" si="75"/>
        <v>0</v>
      </c>
      <c r="N208" s="331">
        <f t="shared" si="75"/>
        <v>0</v>
      </c>
      <c r="O208" s="542">
        <f t="shared" si="75"/>
        <v>0</v>
      </c>
      <c r="P208" s="332"/>
      <c r="R208" s="158"/>
      <c r="S208" s="158"/>
    </row>
    <row r="209" spans="1:19" hidden="1" x14ac:dyDescent="0.25">
      <c r="A209" s="169">
        <v>5211</v>
      </c>
      <c r="B209" s="213" t="s">
        <v>442</v>
      </c>
      <c r="C209" s="543">
        <f t="shared" si="63"/>
        <v>0</v>
      </c>
      <c r="D209" s="219"/>
      <c r="E209" s="335"/>
      <c r="F209" s="608">
        <f t="shared" ref="F209:F218" si="76">D209+E209</f>
        <v>0</v>
      </c>
      <c r="G209" s="219"/>
      <c r="H209" s="220"/>
      <c r="I209" s="336">
        <f t="shared" ref="I209:I218" si="77">G209+H209</f>
        <v>0</v>
      </c>
      <c r="J209" s="219"/>
      <c r="K209" s="335"/>
      <c r="L209" s="608">
        <f t="shared" ref="L209:L218" si="78">J209+K209</f>
        <v>0</v>
      </c>
      <c r="M209" s="219"/>
      <c r="N209" s="335"/>
      <c r="O209" s="630">
        <f t="shared" ref="O209:O218" si="79">N209+M209</f>
        <v>0</v>
      </c>
      <c r="P209" s="608"/>
      <c r="R209" s="158"/>
      <c r="S209" s="158"/>
    </row>
    <row r="210" spans="1:19" hidden="1" x14ac:dyDescent="0.25">
      <c r="A210" s="178">
        <v>5212</v>
      </c>
      <c r="B210" s="223" t="s">
        <v>443</v>
      </c>
      <c r="C210" s="544">
        <f t="shared" si="63"/>
        <v>0</v>
      </c>
      <c r="D210" s="229"/>
      <c r="E210" s="337"/>
      <c r="F210" s="609">
        <f t="shared" si="76"/>
        <v>0</v>
      </c>
      <c r="G210" s="229"/>
      <c r="H210" s="230"/>
      <c r="I210" s="338">
        <f t="shared" si="77"/>
        <v>0</v>
      </c>
      <c r="J210" s="229"/>
      <c r="K210" s="337"/>
      <c r="L210" s="609">
        <f t="shared" si="78"/>
        <v>0</v>
      </c>
      <c r="M210" s="229"/>
      <c r="N210" s="337"/>
      <c r="O210" s="631">
        <f t="shared" si="79"/>
        <v>0</v>
      </c>
      <c r="P210" s="609"/>
      <c r="R210" s="158"/>
      <c r="S210" s="158"/>
    </row>
    <row r="211" spans="1:19" hidden="1" x14ac:dyDescent="0.25">
      <c r="A211" s="178">
        <v>5213</v>
      </c>
      <c r="B211" s="223" t="s">
        <v>444</v>
      </c>
      <c r="C211" s="544">
        <f t="shared" si="63"/>
        <v>0</v>
      </c>
      <c r="D211" s="229"/>
      <c r="E211" s="337"/>
      <c r="F211" s="609">
        <f t="shared" si="76"/>
        <v>0</v>
      </c>
      <c r="G211" s="229"/>
      <c r="H211" s="230"/>
      <c r="I211" s="338">
        <f t="shared" si="77"/>
        <v>0</v>
      </c>
      <c r="J211" s="229"/>
      <c r="K211" s="337"/>
      <c r="L211" s="609">
        <f t="shared" si="78"/>
        <v>0</v>
      </c>
      <c r="M211" s="229"/>
      <c r="N211" s="337"/>
      <c r="O211" s="631">
        <f t="shared" si="79"/>
        <v>0</v>
      </c>
      <c r="P211" s="609"/>
      <c r="R211" s="158"/>
      <c r="S211" s="158"/>
    </row>
    <row r="212" spans="1:19" hidden="1" x14ac:dyDescent="0.25">
      <c r="A212" s="178">
        <v>5214</v>
      </c>
      <c r="B212" s="223" t="s">
        <v>445</v>
      </c>
      <c r="C212" s="544">
        <f t="shared" si="63"/>
        <v>0</v>
      </c>
      <c r="D212" s="229"/>
      <c r="E212" s="337"/>
      <c r="F212" s="609">
        <f t="shared" si="76"/>
        <v>0</v>
      </c>
      <c r="G212" s="229"/>
      <c r="H212" s="230"/>
      <c r="I212" s="338">
        <f t="shared" si="77"/>
        <v>0</v>
      </c>
      <c r="J212" s="229"/>
      <c r="K212" s="337"/>
      <c r="L212" s="609">
        <f t="shared" si="78"/>
        <v>0</v>
      </c>
      <c r="M212" s="229"/>
      <c r="N212" s="337"/>
      <c r="O212" s="631">
        <f t="shared" si="79"/>
        <v>0</v>
      </c>
      <c r="P212" s="609"/>
      <c r="R212" s="158"/>
      <c r="S212" s="158"/>
    </row>
    <row r="213" spans="1:19" hidden="1" x14ac:dyDescent="0.25">
      <c r="A213" s="178">
        <v>5215</v>
      </c>
      <c r="B213" s="223" t="s">
        <v>446</v>
      </c>
      <c r="C213" s="544">
        <f t="shared" si="63"/>
        <v>0</v>
      </c>
      <c r="D213" s="229"/>
      <c r="E213" s="337"/>
      <c r="F213" s="609">
        <f t="shared" si="76"/>
        <v>0</v>
      </c>
      <c r="G213" s="229"/>
      <c r="H213" s="230"/>
      <c r="I213" s="338">
        <f t="shared" si="77"/>
        <v>0</v>
      </c>
      <c r="J213" s="229"/>
      <c r="K213" s="337"/>
      <c r="L213" s="609">
        <f t="shared" si="78"/>
        <v>0</v>
      </c>
      <c r="M213" s="229"/>
      <c r="N213" s="337"/>
      <c r="O213" s="631">
        <f t="shared" si="79"/>
        <v>0</v>
      </c>
      <c r="P213" s="609"/>
      <c r="R213" s="158"/>
      <c r="S213" s="158"/>
    </row>
    <row r="214" spans="1:19" ht="24" hidden="1" x14ac:dyDescent="0.25">
      <c r="A214" s="178">
        <v>5216</v>
      </c>
      <c r="B214" s="223" t="s">
        <v>447</v>
      </c>
      <c r="C214" s="544">
        <f t="shared" si="63"/>
        <v>0</v>
      </c>
      <c r="D214" s="229"/>
      <c r="E214" s="337"/>
      <c r="F214" s="609">
        <f t="shared" si="76"/>
        <v>0</v>
      </c>
      <c r="G214" s="229"/>
      <c r="H214" s="230"/>
      <c r="I214" s="338">
        <f t="shared" si="77"/>
        <v>0</v>
      </c>
      <c r="J214" s="229"/>
      <c r="K214" s="337"/>
      <c r="L214" s="609">
        <f t="shared" si="78"/>
        <v>0</v>
      </c>
      <c r="M214" s="229"/>
      <c r="N214" s="337"/>
      <c r="O214" s="631">
        <f t="shared" si="79"/>
        <v>0</v>
      </c>
      <c r="P214" s="609"/>
      <c r="R214" s="158"/>
      <c r="S214" s="158"/>
    </row>
    <row r="215" spans="1:19" hidden="1" x14ac:dyDescent="0.25">
      <c r="A215" s="178">
        <v>5217</v>
      </c>
      <c r="B215" s="223" t="s">
        <v>448</v>
      </c>
      <c r="C215" s="544">
        <f t="shared" si="63"/>
        <v>0</v>
      </c>
      <c r="D215" s="229"/>
      <c r="E215" s="337"/>
      <c r="F215" s="609">
        <f t="shared" si="76"/>
        <v>0</v>
      </c>
      <c r="G215" s="229"/>
      <c r="H215" s="230"/>
      <c r="I215" s="338">
        <f t="shared" si="77"/>
        <v>0</v>
      </c>
      <c r="J215" s="229"/>
      <c r="K215" s="337"/>
      <c r="L215" s="609">
        <f t="shared" si="78"/>
        <v>0</v>
      </c>
      <c r="M215" s="229"/>
      <c r="N215" s="337"/>
      <c r="O215" s="631">
        <f t="shared" si="79"/>
        <v>0</v>
      </c>
      <c r="P215" s="609"/>
      <c r="R215" s="158"/>
      <c r="S215" s="158"/>
    </row>
    <row r="216" spans="1:19" hidden="1" x14ac:dyDescent="0.25">
      <c r="A216" s="178">
        <v>5218</v>
      </c>
      <c r="B216" s="223" t="s">
        <v>449</v>
      </c>
      <c r="C216" s="544">
        <f t="shared" si="63"/>
        <v>0</v>
      </c>
      <c r="D216" s="229"/>
      <c r="E216" s="337"/>
      <c r="F216" s="609">
        <f t="shared" si="76"/>
        <v>0</v>
      </c>
      <c r="G216" s="229"/>
      <c r="H216" s="230"/>
      <c r="I216" s="338">
        <f t="shared" si="77"/>
        <v>0</v>
      </c>
      <c r="J216" s="229"/>
      <c r="K216" s="337"/>
      <c r="L216" s="609">
        <f t="shared" si="78"/>
        <v>0</v>
      </c>
      <c r="M216" s="229"/>
      <c r="N216" s="337"/>
      <c r="O216" s="631">
        <f t="shared" si="79"/>
        <v>0</v>
      </c>
      <c r="P216" s="609"/>
      <c r="R216" s="158"/>
      <c r="S216" s="158"/>
    </row>
    <row r="217" spans="1:19" hidden="1" x14ac:dyDescent="0.25">
      <c r="A217" s="178">
        <v>5219</v>
      </c>
      <c r="B217" s="223" t="s">
        <v>450</v>
      </c>
      <c r="C217" s="544">
        <f t="shared" si="63"/>
        <v>0</v>
      </c>
      <c r="D217" s="229"/>
      <c r="E217" s="337"/>
      <c r="F217" s="609">
        <f t="shared" si="76"/>
        <v>0</v>
      </c>
      <c r="G217" s="229"/>
      <c r="H217" s="230"/>
      <c r="I217" s="338">
        <f t="shared" si="77"/>
        <v>0</v>
      </c>
      <c r="J217" s="229"/>
      <c r="K217" s="337"/>
      <c r="L217" s="609">
        <f t="shared" si="78"/>
        <v>0</v>
      </c>
      <c r="M217" s="229"/>
      <c r="N217" s="337"/>
      <c r="O217" s="631">
        <f t="shared" si="79"/>
        <v>0</v>
      </c>
      <c r="P217" s="609"/>
      <c r="R217" s="158"/>
      <c r="S217" s="158"/>
    </row>
    <row r="218" spans="1:19" ht="13.5" hidden="1" customHeight="1" x14ac:dyDescent="0.25">
      <c r="A218" s="339">
        <v>5220</v>
      </c>
      <c r="B218" s="223" t="s">
        <v>451</v>
      </c>
      <c r="C218" s="544">
        <f t="shared" si="63"/>
        <v>0</v>
      </c>
      <c r="D218" s="229"/>
      <c r="E218" s="337"/>
      <c r="F218" s="609">
        <f t="shared" si="76"/>
        <v>0</v>
      </c>
      <c r="G218" s="229"/>
      <c r="H218" s="230"/>
      <c r="I218" s="338">
        <f t="shared" si="77"/>
        <v>0</v>
      </c>
      <c r="J218" s="229"/>
      <c r="K218" s="337"/>
      <c r="L218" s="609">
        <f t="shared" si="78"/>
        <v>0</v>
      </c>
      <c r="M218" s="229"/>
      <c r="N218" s="337"/>
      <c r="O218" s="631">
        <f t="shared" si="79"/>
        <v>0</v>
      </c>
      <c r="P218" s="609"/>
      <c r="R218" s="158"/>
      <c r="S218" s="158"/>
    </row>
    <row r="219" spans="1:19" x14ac:dyDescent="0.25">
      <c r="A219" s="339">
        <v>5230</v>
      </c>
      <c r="B219" s="223" t="s">
        <v>452</v>
      </c>
      <c r="C219" s="544">
        <f t="shared" si="63"/>
        <v>5346</v>
      </c>
      <c r="D219" s="340">
        <f t="shared" ref="D219:O219" si="80">SUM(D220:D227)</f>
        <v>0</v>
      </c>
      <c r="E219" s="341">
        <f t="shared" si="80"/>
        <v>0</v>
      </c>
      <c r="F219" s="231">
        <f t="shared" si="80"/>
        <v>0</v>
      </c>
      <c r="G219" s="340">
        <f t="shared" si="80"/>
        <v>0</v>
      </c>
      <c r="H219" s="342">
        <f t="shared" si="80"/>
        <v>0</v>
      </c>
      <c r="I219" s="343">
        <f t="shared" si="80"/>
        <v>0</v>
      </c>
      <c r="J219" s="340">
        <f t="shared" si="80"/>
        <v>5346</v>
      </c>
      <c r="K219" s="390"/>
      <c r="L219" s="359">
        <f t="shared" si="80"/>
        <v>5346</v>
      </c>
      <c r="M219" s="340">
        <f t="shared" si="80"/>
        <v>0</v>
      </c>
      <c r="N219" s="341">
        <f t="shared" si="80"/>
        <v>0</v>
      </c>
      <c r="O219" s="544">
        <f t="shared" si="80"/>
        <v>0</v>
      </c>
      <c r="P219" s="231"/>
      <c r="R219" s="158"/>
      <c r="S219" s="158"/>
    </row>
    <row r="220" spans="1:19" hidden="1" x14ac:dyDescent="0.25">
      <c r="A220" s="178">
        <v>5231</v>
      </c>
      <c r="B220" s="223" t="s">
        <v>453</v>
      </c>
      <c r="C220" s="544">
        <f t="shared" si="63"/>
        <v>0</v>
      </c>
      <c r="D220" s="229"/>
      <c r="E220" s="337"/>
      <c r="F220" s="609">
        <f t="shared" ref="F220:F229" si="81">D220+E220</f>
        <v>0</v>
      </c>
      <c r="G220" s="229"/>
      <c r="H220" s="230"/>
      <c r="I220" s="338">
        <f t="shared" ref="I220:I229" si="82">G220+H220</f>
        <v>0</v>
      </c>
      <c r="J220" s="229"/>
      <c r="K220" s="337"/>
      <c r="L220" s="609">
        <f t="shared" ref="L220:L229" si="83">J220+K220</f>
        <v>0</v>
      </c>
      <c r="M220" s="229"/>
      <c r="N220" s="337"/>
      <c r="O220" s="631">
        <f t="shared" ref="O220:O229" si="84">N220+M220</f>
        <v>0</v>
      </c>
      <c r="P220" s="609"/>
      <c r="R220" s="158"/>
      <c r="S220" s="158"/>
    </row>
    <row r="221" spans="1:19" x14ac:dyDescent="0.25">
      <c r="A221" s="178">
        <v>5232</v>
      </c>
      <c r="B221" s="223" t="s">
        <v>454</v>
      </c>
      <c r="C221" s="544">
        <f t="shared" si="63"/>
        <v>2016</v>
      </c>
      <c r="D221" s="229"/>
      <c r="E221" s="337"/>
      <c r="F221" s="609">
        <f t="shared" si="81"/>
        <v>0</v>
      </c>
      <c r="G221" s="229"/>
      <c r="H221" s="230"/>
      <c r="I221" s="338">
        <f t="shared" si="82"/>
        <v>0</v>
      </c>
      <c r="J221" s="229">
        <v>2016</v>
      </c>
      <c r="K221" s="507"/>
      <c r="L221" s="699">
        <f t="shared" si="83"/>
        <v>2016</v>
      </c>
      <c r="M221" s="229"/>
      <c r="N221" s="337"/>
      <c r="O221" s="631">
        <f t="shared" si="84"/>
        <v>0</v>
      </c>
      <c r="P221" s="637"/>
      <c r="R221" s="158"/>
      <c r="S221" s="158"/>
    </row>
    <row r="222" spans="1:19" hidden="1" x14ac:dyDescent="0.25">
      <c r="A222" s="178">
        <v>5233</v>
      </c>
      <c r="B222" s="223" t="s">
        <v>455</v>
      </c>
      <c r="C222" s="544">
        <f t="shared" si="63"/>
        <v>0</v>
      </c>
      <c r="D222" s="229"/>
      <c r="E222" s="337"/>
      <c r="F222" s="609">
        <f t="shared" si="81"/>
        <v>0</v>
      </c>
      <c r="G222" s="229"/>
      <c r="H222" s="230"/>
      <c r="I222" s="338">
        <f t="shared" si="82"/>
        <v>0</v>
      </c>
      <c r="J222" s="229"/>
      <c r="K222" s="337"/>
      <c r="L222" s="609">
        <f t="shared" si="83"/>
        <v>0</v>
      </c>
      <c r="M222" s="229"/>
      <c r="N222" s="337"/>
      <c r="O222" s="631">
        <f t="shared" si="84"/>
        <v>0</v>
      </c>
      <c r="P222" s="609"/>
      <c r="R222" s="158"/>
      <c r="S222" s="158"/>
    </row>
    <row r="223" spans="1:19" ht="24" hidden="1" x14ac:dyDescent="0.25">
      <c r="A223" s="178">
        <v>5234</v>
      </c>
      <c r="B223" s="223" t="s">
        <v>456</v>
      </c>
      <c r="C223" s="544">
        <f t="shared" si="63"/>
        <v>0</v>
      </c>
      <c r="D223" s="229"/>
      <c r="E223" s="337"/>
      <c r="F223" s="609">
        <f t="shared" si="81"/>
        <v>0</v>
      </c>
      <c r="G223" s="229"/>
      <c r="H223" s="230"/>
      <c r="I223" s="338">
        <f t="shared" si="82"/>
        <v>0</v>
      </c>
      <c r="J223" s="229"/>
      <c r="K223" s="337"/>
      <c r="L223" s="609">
        <f t="shared" si="83"/>
        <v>0</v>
      </c>
      <c r="M223" s="229"/>
      <c r="N223" s="337"/>
      <c r="O223" s="631">
        <f t="shared" si="84"/>
        <v>0</v>
      </c>
      <c r="P223" s="609"/>
      <c r="R223" s="158"/>
      <c r="S223" s="158"/>
    </row>
    <row r="224" spans="1:19" ht="14.25" hidden="1" customHeight="1" x14ac:dyDescent="0.25">
      <c r="A224" s="178">
        <v>5236</v>
      </c>
      <c r="B224" s="223" t="s">
        <v>457</v>
      </c>
      <c r="C224" s="544">
        <f t="shared" si="63"/>
        <v>0</v>
      </c>
      <c r="D224" s="229"/>
      <c r="E224" s="337"/>
      <c r="F224" s="609">
        <f t="shared" si="81"/>
        <v>0</v>
      </c>
      <c r="G224" s="229"/>
      <c r="H224" s="230"/>
      <c r="I224" s="338">
        <f t="shared" si="82"/>
        <v>0</v>
      </c>
      <c r="J224" s="229"/>
      <c r="K224" s="337"/>
      <c r="L224" s="609">
        <f t="shared" si="83"/>
        <v>0</v>
      </c>
      <c r="M224" s="229"/>
      <c r="N224" s="337"/>
      <c r="O224" s="631">
        <f t="shared" si="84"/>
        <v>0</v>
      </c>
      <c r="P224" s="609"/>
      <c r="R224" s="158"/>
      <c r="S224" s="158"/>
    </row>
    <row r="225" spans="1:19" ht="14.25" hidden="1" customHeight="1" x14ac:dyDescent="0.25">
      <c r="A225" s="178">
        <v>5237</v>
      </c>
      <c r="B225" s="223" t="s">
        <v>458</v>
      </c>
      <c r="C225" s="544">
        <f t="shared" si="63"/>
        <v>0</v>
      </c>
      <c r="D225" s="229"/>
      <c r="E225" s="337"/>
      <c r="F225" s="609">
        <f t="shared" si="81"/>
        <v>0</v>
      </c>
      <c r="G225" s="229"/>
      <c r="H225" s="230"/>
      <c r="I225" s="338">
        <f t="shared" si="82"/>
        <v>0</v>
      </c>
      <c r="J225" s="229"/>
      <c r="K225" s="337"/>
      <c r="L225" s="609">
        <f>J225+K225</f>
        <v>0</v>
      </c>
      <c r="M225" s="229"/>
      <c r="N225" s="337"/>
      <c r="O225" s="631">
        <f t="shared" si="84"/>
        <v>0</v>
      </c>
      <c r="P225" s="609"/>
      <c r="Q225" s="118"/>
      <c r="R225" s="158"/>
      <c r="S225" s="158"/>
    </row>
    <row r="226" spans="1:19" ht="24" x14ac:dyDescent="0.25">
      <c r="A226" s="178">
        <v>5238</v>
      </c>
      <c r="B226" s="223" t="s">
        <v>459</v>
      </c>
      <c r="C226" s="544">
        <f t="shared" si="63"/>
        <v>2995</v>
      </c>
      <c r="D226" s="229"/>
      <c r="E226" s="337"/>
      <c r="F226" s="609">
        <f t="shared" si="81"/>
        <v>0</v>
      </c>
      <c r="G226" s="229"/>
      <c r="H226" s="230"/>
      <c r="I226" s="338">
        <f t="shared" si="82"/>
        <v>0</v>
      </c>
      <c r="J226" s="229">
        <v>2995</v>
      </c>
      <c r="K226" s="507"/>
      <c r="L226" s="699">
        <f>J226+K226</f>
        <v>2995</v>
      </c>
      <c r="M226" s="229"/>
      <c r="N226" s="337"/>
      <c r="O226" s="631">
        <f t="shared" si="84"/>
        <v>0</v>
      </c>
      <c r="P226" s="637"/>
      <c r="Q226" s="647"/>
      <c r="R226" s="158"/>
      <c r="S226" s="158"/>
    </row>
    <row r="227" spans="1:19" ht="24" x14ac:dyDescent="0.25">
      <c r="A227" s="178">
        <v>5239</v>
      </c>
      <c r="B227" s="223" t="s">
        <v>460</v>
      </c>
      <c r="C227" s="544">
        <f t="shared" si="63"/>
        <v>335</v>
      </c>
      <c r="D227" s="229"/>
      <c r="E227" s="337"/>
      <c r="F227" s="609">
        <f t="shared" si="81"/>
        <v>0</v>
      </c>
      <c r="G227" s="229"/>
      <c r="H227" s="230"/>
      <c r="I227" s="338">
        <f t="shared" si="82"/>
        <v>0</v>
      </c>
      <c r="J227" s="229">
        <v>335</v>
      </c>
      <c r="K227" s="507"/>
      <c r="L227" s="699">
        <f t="shared" si="83"/>
        <v>335</v>
      </c>
      <c r="M227" s="229"/>
      <c r="N227" s="337"/>
      <c r="O227" s="631">
        <f t="shared" si="84"/>
        <v>0</v>
      </c>
      <c r="P227" s="609"/>
      <c r="Q227" s="118"/>
      <c r="R227" s="158"/>
      <c r="S227" s="158"/>
    </row>
    <row r="228" spans="1:19" ht="24" hidden="1" x14ac:dyDescent="0.25">
      <c r="A228" s="339">
        <v>5240</v>
      </c>
      <c r="B228" s="223" t="s">
        <v>461</v>
      </c>
      <c r="C228" s="544">
        <f t="shared" si="63"/>
        <v>0</v>
      </c>
      <c r="D228" s="229"/>
      <c r="E228" s="337"/>
      <c r="F228" s="609">
        <f t="shared" si="81"/>
        <v>0</v>
      </c>
      <c r="G228" s="229"/>
      <c r="H228" s="230"/>
      <c r="I228" s="338">
        <f t="shared" si="82"/>
        <v>0</v>
      </c>
      <c r="J228" s="229"/>
      <c r="K228" s="337"/>
      <c r="L228" s="609">
        <f t="shared" si="83"/>
        <v>0</v>
      </c>
      <c r="M228" s="229"/>
      <c r="N228" s="337"/>
      <c r="O228" s="631">
        <f t="shared" si="84"/>
        <v>0</v>
      </c>
      <c r="P228" s="609"/>
      <c r="R228" s="158"/>
      <c r="S228" s="158"/>
    </row>
    <row r="229" spans="1:19" hidden="1" x14ac:dyDescent="0.25">
      <c r="A229" s="339">
        <v>5250</v>
      </c>
      <c r="B229" s="223" t="s">
        <v>462</v>
      </c>
      <c r="C229" s="544">
        <f t="shared" si="63"/>
        <v>0</v>
      </c>
      <c r="D229" s="229"/>
      <c r="E229" s="337"/>
      <c r="F229" s="609">
        <f t="shared" si="81"/>
        <v>0</v>
      </c>
      <c r="G229" s="229"/>
      <c r="H229" s="230"/>
      <c r="I229" s="338">
        <f t="shared" si="82"/>
        <v>0</v>
      </c>
      <c r="J229" s="229"/>
      <c r="K229" s="337"/>
      <c r="L229" s="609">
        <f t="shared" si="83"/>
        <v>0</v>
      </c>
      <c r="M229" s="229"/>
      <c r="N229" s="337"/>
      <c r="O229" s="631">
        <f t="shared" si="84"/>
        <v>0</v>
      </c>
      <c r="P229" s="609"/>
      <c r="R229" s="158"/>
      <c r="S229" s="158"/>
    </row>
    <row r="230" spans="1:19" hidden="1" x14ac:dyDescent="0.25">
      <c r="A230" s="339">
        <v>5260</v>
      </c>
      <c r="B230" s="223" t="s">
        <v>463</v>
      </c>
      <c r="C230" s="544">
        <f t="shared" si="63"/>
        <v>0</v>
      </c>
      <c r="D230" s="340">
        <f t="shared" ref="D230:O230" si="85">SUM(D231)</f>
        <v>0</v>
      </c>
      <c r="E230" s="341">
        <f t="shared" si="85"/>
        <v>0</v>
      </c>
      <c r="F230" s="231">
        <f t="shared" si="85"/>
        <v>0</v>
      </c>
      <c r="G230" s="340">
        <f t="shared" si="85"/>
        <v>0</v>
      </c>
      <c r="H230" s="342">
        <f t="shared" si="85"/>
        <v>0</v>
      </c>
      <c r="I230" s="343">
        <f t="shared" si="85"/>
        <v>0</v>
      </c>
      <c r="J230" s="340">
        <f t="shared" si="85"/>
        <v>0</v>
      </c>
      <c r="K230" s="341">
        <f t="shared" si="85"/>
        <v>0</v>
      </c>
      <c r="L230" s="231">
        <f t="shared" si="85"/>
        <v>0</v>
      </c>
      <c r="M230" s="340">
        <f t="shared" si="85"/>
        <v>0</v>
      </c>
      <c r="N230" s="341">
        <f t="shared" si="85"/>
        <v>0</v>
      </c>
      <c r="O230" s="544">
        <f t="shared" si="85"/>
        <v>0</v>
      </c>
      <c r="P230" s="231"/>
      <c r="R230" s="158"/>
      <c r="S230" s="158"/>
    </row>
    <row r="231" spans="1:19" ht="24" hidden="1" x14ac:dyDescent="0.25">
      <c r="A231" s="178">
        <v>5269</v>
      </c>
      <c r="B231" s="223" t="s">
        <v>464</v>
      </c>
      <c r="C231" s="544">
        <f t="shared" si="63"/>
        <v>0</v>
      </c>
      <c r="D231" s="229"/>
      <c r="E231" s="337"/>
      <c r="F231" s="609">
        <f>D231+E231</f>
        <v>0</v>
      </c>
      <c r="G231" s="229"/>
      <c r="H231" s="230"/>
      <c r="I231" s="338">
        <f>G231+H231</f>
        <v>0</v>
      </c>
      <c r="J231" s="229"/>
      <c r="K231" s="337"/>
      <c r="L231" s="609">
        <f>J231+K231</f>
        <v>0</v>
      </c>
      <c r="M231" s="229"/>
      <c r="N231" s="337"/>
      <c r="O231" s="631">
        <f>N231+M231</f>
        <v>0</v>
      </c>
      <c r="P231" s="609"/>
      <c r="R231" s="158"/>
      <c r="S231" s="158"/>
    </row>
    <row r="232" spans="1:19" ht="24" hidden="1" x14ac:dyDescent="0.25">
      <c r="A232" s="329">
        <v>5270</v>
      </c>
      <c r="B232" s="265" t="s">
        <v>465</v>
      </c>
      <c r="C232" s="542">
        <f t="shared" si="63"/>
        <v>0</v>
      </c>
      <c r="D232" s="344"/>
      <c r="E232" s="345"/>
      <c r="F232" s="632">
        <f>D232+E232</f>
        <v>0</v>
      </c>
      <c r="G232" s="344"/>
      <c r="H232" s="346"/>
      <c r="I232" s="347">
        <f>G232+H232</f>
        <v>0</v>
      </c>
      <c r="J232" s="344"/>
      <c r="K232" s="345"/>
      <c r="L232" s="632">
        <f>J232+K232</f>
        <v>0</v>
      </c>
      <c r="M232" s="344"/>
      <c r="N232" s="345"/>
      <c r="O232" s="633">
        <f>N232+M232</f>
        <v>0</v>
      </c>
      <c r="P232" s="632"/>
      <c r="R232" s="158"/>
      <c r="S232" s="158"/>
    </row>
    <row r="233" spans="1:19" hidden="1" x14ac:dyDescent="0.25">
      <c r="A233" s="315">
        <v>6000</v>
      </c>
      <c r="B233" s="315" t="s">
        <v>466</v>
      </c>
      <c r="C233" s="625">
        <f t="shared" si="63"/>
        <v>0</v>
      </c>
      <c r="D233" s="626">
        <f t="shared" ref="D233:O233" si="86">D234+D254+D261</f>
        <v>0</v>
      </c>
      <c r="E233" s="627">
        <f t="shared" si="86"/>
        <v>0</v>
      </c>
      <c r="F233" s="628">
        <f t="shared" si="86"/>
        <v>0</v>
      </c>
      <c r="G233" s="626">
        <f t="shared" si="86"/>
        <v>0</v>
      </c>
      <c r="H233" s="577">
        <f t="shared" si="86"/>
        <v>0</v>
      </c>
      <c r="I233" s="629">
        <f t="shared" si="86"/>
        <v>0</v>
      </c>
      <c r="J233" s="626">
        <f t="shared" si="86"/>
        <v>0</v>
      </c>
      <c r="K233" s="627">
        <f t="shared" si="86"/>
        <v>0</v>
      </c>
      <c r="L233" s="628">
        <f t="shared" si="86"/>
        <v>0</v>
      </c>
      <c r="M233" s="317">
        <f t="shared" si="86"/>
        <v>0</v>
      </c>
      <c r="N233" s="318">
        <f t="shared" si="86"/>
        <v>0</v>
      </c>
      <c r="O233" s="540">
        <f t="shared" si="86"/>
        <v>0</v>
      </c>
      <c r="P233" s="319"/>
      <c r="R233" s="158"/>
      <c r="S233" s="158"/>
    </row>
    <row r="234" spans="1:19" ht="14.25" hidden="1" customHeight="1" x14ac:dyDescent="0.25">
      <c r="A234" s="249">
        <v>6200</v>
      </c>
      <c r="B234" s="368" t="s">
        <v>467</v>
      </c>
      <c r="C234" s="549">
        <f t="shared" si="63"/>
        <v>0</v>
      </c>
      <c r="D234" s="380">
        <f t="shared" ref="D234:O234" si="87">SUM(D235,D236,D238,D241,D247,D248,D249)</f>
        <v>0</v>
      </c>
      <c r="E234" s="326">
        <f t="shared" si="87"/>
        <v>0</v>
      </c>
      <c r="F234" s="327">
        <f t="shared" si="87"/>
        <v>0</v>
      </c>
      <c r="G234" s="380">
        <f t="shared" si="87"/>
        <v>0</v>
      </c>
      <c r="H234" s="381">
        <f t="shared" si="87"/>
        <v>0</v>
      </c>
      <c r="I234" s="325">
        <f t="shared" si="87"/>
        <v>0</v>
      </c>
      <c r="J234" s="380">
        <f t="shared" si="87"/>
        <v>0</v>
      </c>
      <c r="K234" s="326">
        <f t="shared" si="87"/>
        <v>0</v>
      </c>
      <c r="L234" s="327">
        <f t="shared" si="87"/>
        <v>0</v>
      </c>
      <c r="M234" s="380">
        <f t="shared" si="87"/>
        <v>0</v>
      </c>
      <c r="N234" s="326">
        <f t="shared" si="87"/>
        <v>0</v>
      </c>
      <c r="O234" s="549">
        <f t="shared" si="87"/>
        <v>0</v>
      </c>
      <c r="P234" s="327"/>
      <c r="R234" s="158"/>
      <c r="S234" s="158"/>
    </row>
    <row r="235" spans="1:19" ht="24" hidden="1" x14ac:dyDescent="0.25">
      <c r="A235" s="784">
        <v>6220</v>
      </c>
      <c r="B235" s="213" t="s">
        <v>468</v>
      </c>
      <c r="C235" s="543">
        <f t="shared" si="63"/>
        <v>0</v>
      </c>
      <c r="D235" s="219"/>
      <c r="E235" s="335"/>
      <c r="F235" s="608">
        <f>D235+E235</f>
        <v>0</v>
      </c>
      <c r="G235" s="219"/>
      <c r="H235" s="220"/>
      <c r="I235" s="336">
        <f>G235+H235</f>
        <v>0</v>
      </c>
      <c r="J235" s="219"/>
      <c r="K235" s="335"/>
      <c r="L235" s="608">
        <f>J235+K235</f>
        <v>0</v>
      </c>
      <c r="M235" s="219"/>
      <c r="N235" s="335"/>
      <c r="O235" s="630">
        <f>N235+M235</f>
        <v>0</v>
      </c>
      <c r="P235" s="608"/>
      <c r="R235" s="158"/>
      <c r="S235" s="158"/>
    </row>
    <row r="236" spans="1:19" hidden="1" x14ac:dyDescent="0.25">
      <c r="A236" s="339">
        <v>6230</v>
      </c>
      <c r="B236" s="223" t="s">
        <v>469</v>
      </c>
      <c r="C236" s="544">
        <f t="shared" si="63"/>
        <v>0</v>
      </c>
      <c r="D236" s="340">
        <f t="shared" ref="D236:O236" si="88">SUM(D237)</f>
        <v>0</v>
      </c>
      <c r="E236" s="341">
        <f t="shared" si="88"/>
        <v>0</v>
      </c>
      <c r="F236" s="231">
        <f t="shared" si="88"/>
        <v>0</v>
      </c>
      <c r="G236" s="340">
        <f t="shared" si="88"/>
        <v>0</v>
      </c>
      <c r="H236" s="342">
        <f t="shared" si="88"/>
        <v>0</v>
      </c>
      <c r="I236" s="343">
        <f t="shared" si="88"/>
        <v>0</v>
      </c>
      <c r="J236" s="340">
        <f t="shared" si="88"/>
        <v>0</v>
      </c>
      <c r="K236" s="341">
        <f t="shared" si="88"/>
        <v>0</v>
      </c>
      <c r="L236" s="231">
        <f t="shared" si="88"/>
        <v>0</v>
      </c>
      <c r="M236" s="340">
        <f t="shared" si="88"/>
        <v>0</v>
      </c>
      <c r="N236" s="341">
        <f t="shared" si="88"/>
        <v>0</v>
      </c>
      <c r="O236" s="544">
        <f t="shared" si="88"/>
        <v>0</v>
      </c>
      <c r="P236" s="231"/>
      <c r="R236" s="158"/>
      <c r="S236" s="158"/>
    </row>
    <row r="237" spans="1:19" ht="24" hidden="1" x14ac:dyDescent="0.25">
      <c r="A237" s="178">
        <v>6239</v>
      </c>
      <c r="B237" s="213" t="s">
        <v>470</v>
      </c>
      <c r="C237" s="544">
        <f t="shared" si="63"/>
        <v>0</v>
      </c>
      <c r="D237" s="219"/>
      <c r="E237" s="335"/>
      <c r="F237" s="608">
        <f>D237+E237</f>
        <v>0</v>
      </c>
      <c r="G237" s="219"/>
      <c r="H237" s="220"/>
      <c r="I237" s="336">
        <f>G237+H237</f>
        <v>0</v>
      </c>
      <c r="J237" s="219"/>
      <c r="K237" s="335"/>
      <c r="L237" s="608">
        <f>J237+K237</f>
        <v>0</v>
      </c>
      <c r="M237" s="219"/>
      <c r="N237" s="335"/>
      <c r="O237" s="630">
        <f>N237+M237</f>
        <v>0</v>
      </c>
      <c r="P237" s="608"/>
      <c r="R237" s="158"/>
      <c r="S237" s="158"/>
    </row>
    <row r="238" spans="1:19" ht="24" hidden="1" x14ac:dyDescent="0.25">
      <c r="A238" s="339">
        <v>6240</v>
      </c>
      <c r="B238" s="223" t="s">
        <v>471</v>
      </c>
      <c r="C238" s="544">
        <f t="shared" si="63"/>
        <v>0</v>
      </c>
      <c r="D238" s="340">
        <f t="shared" ref="D238:O238" si="89">SUM(D239:D240)</f>
        <v>0</v>
      </c>
      <c r="E238" s="341">
        <f t="shared" si="89"/>
        <v>0</v>
      </c>
      <c r="F238" s="231">
        <f t="shared" si="89"/>
        <v>0</v>
      </c>
      <c r="G238" s="340">
        <f t="shared" si="89"/>
        <v>0</v>
      </c>
      <c r="H238" s="342">
        <f t="shared" si="89"/>
        <v>0</v>
      </c>
      <c r="I238" s="343">
        <f t="shared" si="89"/>
        <v>0</v>
      </c>
      <c r="J238" s="340">
        <f t="shared" si="89"/>
        <v>0</v>
      </c>
      <c r="K238" s="341">
        <f t="shared" si="89"/>
        <v>0</v>
      </c>
      <c r="L238" s="231">
        <f t="shared" si="89"/>
        <v>0</v>
      </c>
      <c r="M238" s="340">
        <f t="shared" si="89"/>
        <v>0</v>
      </c>
      <c r="N238" s="341">
        <f t="shared" si="89"/>
        <v>0</v>
      </c>
      <c r="O238" s="544">
        <f t="shared" si="89"/>
        <v>0</v>
      </c>
      <c r="P238" s="231"/>
      <c r="R238" s="158"/>
      <c r="S238" s="158"/>
    </row>
    <row r="239" spans="1:19" hidden="1" x14ac:dyDescent="0.25">
      <c r="A239" s="178">
        <v>6241</v>
      </c>
      <c r="B239" s="223" t="s">
        <v>472</v>
      </c>
      <c r="C239" s="544">
        <f t="shared" si="63"/>
        <v>0</v>
      </c>
      <c r="D239" s="229"/>
      <c r="E239" s="337"/>
      <c r="F239" s="609">
        <f>D239+E239</f>
        <v>0</v>
      </c>
      <c r="G239" s="229"/>
      <c r="H239" s="230"/>
      <c r="I239" s="338">
        <f>G239+H239</f>
        <v>0</v>
      </c>
      <c r="J239" s="229"/>
      <c r="K239" s="337"/>
      <c r="L239" s="609">
        <f>J239+K239</f>
        <v>0</v>
      </c>
      <c r="M239" s="229"/>
      <c r="N239" s="337"/>
      <c r="O239" s="631">
        <f>N239+M239</f>
        <v>0</v>
      </c>
      <c r="P239" s="609"/>
      <c r="R239" s="158"/>
      <c r="S239" s="158"/>
    </row>
    <row r="240" spans="1:19" hidden="1" x14ac:dyDescent="0.25">
      <c r="A240" s="178">
        <v>6242</v>
      </c>
      <c r="B240" s="223" t="s">
        <v>473</v>
      </c>
      <c r="C240" s="544">
        <f t="shared" si="63"/>
        <v>0</v>
      </c>
      <c r="D240" s="229"/>
      <c r="E240" s="337"/>
      <c r="F240" s="609">
        <f>D240+E240</f>
        <v>0</v>
      </c>
      <c r="G240" s="229"/>
      <c r="H240" s="230"/>
      <c r="I240" s="338">
        <f>G240+H240</f>
        <v>0</v>
      </c>
      <c r="J240" s="229"/>
      <c r="K240" s="337"/>
      <c r="L240" s="609">
        <f>J240+K240</f>
        <v>0</v>
      </c>
      <c r="M240" s="229"/>
      <c r="N240" s="337"/>
      <c r="O240" s="631">
        <f>N240+M240</f>
        <v>0</v>
      </c>
      <c r="P240" s="609"/>
      <c r="R240" s="158"/>
      <c r="S240" s="158"/>
    </row>
    <row r="241" spans="1:19" ht="25.5" hidden="1" customHeight="1" x14ac:dyDescent="0.25">
      <c r="A241" s="339">
        <v>6250</v>
      </c>
      <c r="B241" s="223" t="s">
        <v>474</v>
      </c>
      <c r="C241" s="544">
        <f t="shared" si="63"/>
        <v>0</v>
      </c>
      <c r="D241" s="340">
        <f t="shared" ref="D241:O241" si="90">SUM(D242:D246)</f>
        <v>0</v>
      </c>
      <c r="E241" s="341">
        <f t="shared" si="90"/>
        <v>0</v>
      </c>
      <c r="F241" s="231">
        <f t="shared" si="90"/>
        <v>0</v>
      </c>
      <c r="G241" s="340">
        <f t="shared" si="90"/>
        <v>0</v>
      </c>
      <c r="H241" s="342">
        <f t="shared" si="90"/>
        <v>0</v>
      </c>
      <c r="I241" s="343">
        <f t="shared" si="90"/>
        <v>0</v>
      </c>
      <c r="J241" s="340">
        <f t="shared" si="90"/>
        <v>0</v>
      </c>
      <c r="K241" s="341">
        <f t="shared" si="90"/>
        <v>0</v>
      </c>
      <c r="L241" s="231">
        <f t="shared" si="90"/>
        <v>0</v>
      </c>
      <c r="M241" s="340">
        <f t="shared" si="90"/>
        <v>0</v>
      </c>
      <c r="N241" s="341">
        <f t="shared" si="90"/>
        <v>0</v>
      </c>
      <c r="O241" s="544">
        <f t="shared" si="90"/>
        <v>0</v>
      </c>
      <c r="P241" s="231"/>
      <c r="R241" s="158"/>
      <c r="S241" s="158"/>
    </row>
    <row r="242" spans="1:19" ht="14.25" hidden="1" customHeight="1" x14ac:dyDescent="0.25">
      <c r="A242" s="178">
        <v>6252</v>
      </c>
      <c r="B242" s="223" t="s">
        <v>475</v>
      </c>
      <c r="C242" s="544">
        <f t="shared" si="63"/>
        <v>0</v>
      </c>
      <c r="D242" s="229"/>
      <c r="E242" s="337"/>
      <c r="F242" s="609">
        <f t="shared" ref="F242:F248" si="91">D242+E242</f>
        <v>0</v>
      </c>
      <c r="G242" s="229"/>
      <c r="H242" s="230"/>
      <c r="I242" s="338">
        <f t="shared" ref="I242:I248" si="92">G242+H242</f>
        <v>0</v>
      </c>
      <c r="J242" s="229"/>
      <c r="K242" s="337"/>
      <c r="L242" s="609">
        <f t="shared" ref="L242:L248" si="93">J242+K242</f>
        <v>0</v>
      </c>
      <c r="M242" s="229"/>
      <c r="N242" s="337"/>
      <c r="O242" s="631">
        <f t="shared" ref="O242:O248" si="94">N242+M242</f>
        <v>0</v>
      </c>
      <c r="P242" s="609"/>
      <c r="R242" s="158"/>
      <c r="S242" s="158"/>
    </row>
    <row r="243" spans="1:19" ht="14.25" hidden="1" customHeight="1" x14ac:dyDescent="0.25">
      <c r="A243" s="178">
        <v>6253</v>
      </c>
      <c r="B243" s="223" t="s">
        <v>476</v>
      </c>
      <c r="C243" s="544">
        <f t="shared" si="63"/>
        <v>0</v>
      </c>
      <c r="D243" s="229"/>
      <c r="E243" s="337"/>
      <c r="F243" s="609">
        <f t="shared" si="91"/>
        <v>0</v>
      </c>
      <c r="G243" s="229"/>
      <c r="H243" s="230"/>
      <c r="I243" s="338">
        <f t="shared" si="92"/>
        <v>0</v>
      </c>
      <c r="J243" s="229"/>
      <c r="K243" s="337"/>
      <c r="L243" s="609">
        <f t="shared" si="93"/>
        <v>0</v>
      </c>
      <c r="M243" s="229"/>
      <c r="N243" s="337"/>
      <c r="O243" s="631">
        <f t="shared" si="94"/>
        <v>0</v>
      </c>
      <c r="P243" s="609"/>
      <c r="R243" s="158"/>
      <c r="S243" s="158"/>
    </row>
    <row r="244" spans="1:19" ht="24" hidden="1" x14ac:dyDescent="0.25">
      <c r="A244" s="178">
        <v>6254</v>
      </c>
      <c r="B244" s="223" t="s">
        <v>477</v>
      </c>
      <c r="C244" s="544">
        <f t="shared" si="63"/>
        <v>0</v>
      </c>
      <c r="D244" s="229"/>
      <c r="E244" s="337"/>
      <c r="F244" s="609">
        <f t="shared" si="91"/>
        <v>0</v>
      </c>
      <c r="G244" s="229"/>
      <c r="H244" s="230"/>
      <c r="I244" s="338">
        <f t="shared" si="92"/>
        <v>0</v>
      </c>
      <c r="J244" s="229"/>
      <c r="K244" s="337"/>
      <c r="L244" s="609">
        <f t="shared" si="93"/>
        <v>0</v>
      </c>
      <c r="M244" s="229"/>
      <c r="N244" s="337"/>
      <c r="O244" s="631">
        <f t="shared" si="94"/>
        <v>0</v>
      </c>
      <c r="P244" s="609"/>
      <c r="R244" s="158"/>
      <c r="S244" s="158"/>
    </row>
    <row r="245" spans="1:19" ht="24" hidden="1" x14ac:dyDescent="0.25">
      <c r="A245" s="178">
        <v>6255</v>
      </c>
      <c r="B245" s="223" t="s">
        <v>478</v>
      </c>
      <c r="C245" s="544">
        <f t="shared" ref="C245:C299" si="95">SUM(F245,I245,L245,O245)</f>
        <v>0</v>
      </c>
      <c r="D245" s="229"/>
      <c r="E245" s="337"/>
      <c r="F245" s="609">
        <f t="shared" si="91"/>
        <v>0</v>
      </c>
      <c r="G245" s="229"/>
      <c r="H245" s="230"/>
      <c r="I245" s="338">
        <f t="shared" si="92"/>
        <v>0</v>
      </c>
      <c r="J245" s="229"/>
      <c r="K245" s="337"/>
      <c r="L245" s="609">
        <f t="shared" si="93"/>
        <v>0</v>
      </c>
      <c r="M245" s="229"/>
      <c r="N245" s="337"/>
      <c r="O245" s="631">
        <f t="shared" si="94"/>
        <v>0</v>
      </c>
      <c r="P245" s="609"/>
      <c r="R245" s="158"/>
      <c r="S245" s="158"/>
    </row>
    <row r="246" spans="1:19" hidden="1" x14ac:dyDescent="0.25">
      <c r="A246" s="178">
        <v>6259</v>
      </c>
      <c r="B246" s="223" t="s">
        <v>479</v>
      </c>
      <c r="C246" s="544">
        <f t="shared" si="95"/>
        <v>0</v>
      </c>
      <c r="D246" s="229"/>
      <c r="E246" s="337"/>
      <c r="F246" s="609">
        <f t="shared" si="91"/>
        <v>0</v>
      </c>
      <c r="G246" s="229"/>
      <c r="H246" s="230"/>
      <c r="I246" s="338">
        <f t="shared" si="92"/>
        <v>0</v>
      </c>
      <c r="J246" s="229"/>
      <c r="K246" s="337"/>
      <c r="L246" s="609">
        <f t="shared" si="93"/>
        <v>0</v>
      </c>
      <c r="M246" s="229"/>
      <c r="N246" s="337"/>
      <c r="O246" s="631">
        <f t="shared" si="94"/>
        <v>0</v>
      </c>
      <c r="P246" s="609"/>
      <c r="R246" s="158"/>
      <c r="S246" s="158"/>
    </row>
    <row r="247" spans="1:19" ht="24" hidden="1" x14ac:dyDescent="0.25">
      <c r="A247" s="339">
        <v>6260</v>
      </c>
      <c r="B247" s="223" t="s">
        <v>480</v>
      </c>
      <c r="C247" s="544">
        <f t="shared" si="95"/>
        <v>0</v>
      </c>
      <c r="D247" s="229"/>
      <c r="E247" s="337"/>
      <c r="F247" s="609">
        <f t="shared" si="91"/>
        <v>0</v>
      </c>
      <c r="G247" s="229"/>
      <c r="H247" s="230"/>
      <c r="I247" s="338">
        <f t="shared" si="92"/>
        <v>0</v>
      </c>
      <c r="J247" s="229"/>
      <c r="K247" s="337"/>
      <c r="L247" s="609">
        <f t="shared" si="93"/>
        <v>0</v>
      </c>
      <c r="M247" s="229"/>
      <c r="N247" s="337"/>
      <c r="O247" s="631">
        <f t="shared" si="94"/>
        <v>0</v>
      </c>
      <c r="P247" s="609"/>
      <c r="R247" s="158"/>
      <c r="S247" s="158"/>
    </row>
    <row r="248" spans="1:19" hidden="1" x14ac:dyDescent="0.25">
      <c r="A248" s="339">
        <v>6270</v>
      </c>
      <c r="B248" s="223" t="s">
        <v>481</v>
      </c>
      <c r="C248" s="544">
        <f t="shared" si="95"/>
        <v>0</v>
      </c>
      <c r="D248" s="229"/>
      <c r="E248" s="337"/>
      <c r="F248" s="609">
        <f t="shared" si="91"/>
        <v>0</v>
      </c>
      <c r="G248" s="229"/>
      <c r="H248" s="230"/>
      <c r="I248" s="338">
        <f t="shared" si="92"/>
        <v>0</v>
      </c>
      <c r="J248" s="229"/>
      <c r="K248" s="337"/>
      <c r="L248" s="609">
        <f t="shared" si="93"/>
        <v>0</v>
      </c>
      <c r="M248" s="229"/>
      <c r="N248" s="337"/>
      <c r="O248" s="631">
        <f t="shared" si="94"/>
        <v>0</v>
      </c>
      <c r="P248" s="609"/>
      <c r="R248" s="158"/>
      <c r="S248" s="158"/>
    </row>
    <row r="249" spans="1:19" ht="24" hidden="1" x14ac:dyDescent="0.25">
      <c r="A249" s="784">
        <v>6290</v>
      </c>
      <c r="B249" s="213" t="s">
        <v>482</v>
      </c>
      <c r="C249" s="547">
        <f t="shared" si="95"/>
        <v>0</v>
      </c>
      <c r="D249" s="350">
        <f t="shared" ref="D249:O249" si="96">SUM(D250:D253)</f>
        <v>0</v>
      </c>
      <c r="E249" s="351">
        <f t="shared" si="96"/>
        <v>0</v>
      </c>
      <c r="F249" s="221">
        <f t="shared" si="96"/>
        <v>0</v>
      </c>
      <c r="G249" s="350">
        <f t="shared" si="96"/>
        <v>0</v>
      </c>
      <c r="H249" s="352">
        <f t="shared" si="96"/>
        <v>0</v>
      </c>
      <c r="I249" s="353">
        <f t="shared" si="96"/>
        <v>0</v>
      </c>
      <c r="J249" s="350">
        <f t="shared" si="96"/>
        <v>0</v>
      </c>
      <c r="K249" s="351">
        <f t="shared" si="96"/>
        <v>0</v>
      </c>
      <c r="L249" s="221">
        <f t="shared" si="96"/>
        <v>0</v>
      </c>
      <c r="M249" s="643">
        <f t="shared" si="96"/>
        <v>0</v>
      </c>
      <c r="N249" s="351">
        <f t="shared" si="96"/>
        <v>0</v>
      </c>
      <c r="O249" s="543">
        <f t="shared" si="96"/>
        <v>0</v>
      </c>
      <c r="P249" s="221"/>
      <c r="R249" s="158"/>
      <c r="S249" s="158"/>
    </row>
    <row r="250" spans="1:19" hidden="1" x14ac:dyDescent="0.25">
      <c r="A250" s="178">
        <v>6291</v>
      </c>
      <c r="B250" s="223" t="s">
        <v>483</v>
      </c>
      <c r="C250" s="544">
        <f t="shared" si="95"/>
        <v>0</v>
      </c>
      <c r="D250" s="229"/>
      <c r="E250" s="337"/>
      <c r="F250" s="609">
        <f>D250+E250</f>
        <v>0</v>
      </c>
      <c r="G250" s="229"/>
      <c r="H250" s="230"/>
      <c r="I250" s="338">
        <f>G250+H250</f>
        <v>0</v>
      </c>
      <c r="J250" s="229"/>
      <c r="K250" s="337"/>
      <c r="L250" s="609">
        <f>J250+K250</f>
        <v>0</v>
      </c>
      <c r="M250" s="229"/>
      <c r="N250" s="337"/>
      <c r="O250" s="631">
        <f>N250+M250</f>
        <v>0</v>
      </c>
      <c r="P250" s="609"/>
      <c r="R250" s="158"/>
      <c r="S250" s="158"/>
    </row>
    <row r="251" spans="1:19" hidden="1" x14ac:dyDescent="0.25">
      <c r="A251" s="178">
        <v>6292</v>
      </c>
      <c r="B251" s="223" t="s">
        <v>484</v>
      </c>
      <c r="C251" s="544">
        <f t="shared" si="95"/>
        <v>0</v>
      </c>
      <c r="D251" s="229"/>
      <c r="E251" s="337"/>
      <c r="F251" s="609">
        <f>D251+E251</f>
        <v>0</v>
      </c>
      <c r="G251" s="229"/>
      <c r="H251" s="230"/>
      <c r="I251" s="338">
        <f>G251+H251</f>
        <v>0</v>
      </c>
      <c r="J251" s="229"/>
      <c r="K251" s="337"/>
      <c r="L251" s="609">
        <f>J251+K251</f>
        <v>0</v>
      </c>
      <c r="M251" s="229"/>
      <c r="N251" s="337"/>
      <c r="O251" s="631">
        <f>N251+M251</f>
        <v>0</v>
      </c>
      <c r="P251" s="609"/>
      <c r="R251" s="158"/>
      <c r="S251" s="158"/>
    </row>
    <row r="252" spans="1:19" ht="72" hidden="1" x14ac:dyDescent="0.25">
      <c r="A252" s="178">
        <v>6296</v>
      </c>
      <c r="B252" s="223" t="s">
        <v>485</v>
      </c>
      <c r="C252" s="544">
        <f t="shared" si="95"/>
        <v>0</v>
      </c>
      <c r="D252" s="229"/>
      <c r="E252" s="337"/>
      <c r="F252" s="609">
        <f>D252+E252</f>
        <v>0</v>
      </c>
      <c r="G252" s="229"/>
      <c r="H252" s="230"/>
      <c r="I252" s="338">
        <f>G252+H252</f>
        <v>0</v>
      </c>
      <c r="J252" s="229"/>
      <c r="K252" s="337"/>
      <c r="L252" s="609">
        <f>J252+K252</f>
        <v>0</v>
      </c>
      <c r="M252" s="229"/>
      <c r="N252" s="337"/>
      <c r="O252" s="631">
        <f>N252+M252</f>
        <v>0</v>
      </c>
      <c r="P252" s="609"/>
      <c r="R252" s="158"/>
      <c r="S252" s="158"/>
    </row>
    <row r="253" spans="1:19" ht="39.75" hidden="1" customHeight="1" x14ac:dyDescent="0.25">
      <c r="A253" s="178">
        <v>6299</v>
      </c>
      <c r="B253" s="223" t="s">
        <v>486</v>
      </c>
      <c r="C253" s="544">
        <f t="shared" si="95"/>
        <v>0</v>
      </c>
      <c r="D253" s="229"/>
      <c r="E253" s="337"/>
      <c r="F253" s="609">
        <f>D253+E253</f>
        <v>0</v>
      </c>
      <c r="G253" s="229"/>
      <c r="H253" s="230"/>
      <c r="I253" s="338">
        <f>G253+H253</f>
        <v>0</v>
      </c>
      <c r="J253" s="229"/>
      <c r="K253" s="337"/>
      <c r="L253" s="609">
        <f>J253+K253</f>
        <v>0</v>
      </c>
      <c r="M253" s="229"/>
      <c r="N253" s="337"/>
      <c r="O253" s="631">
        <f>N253+M253</f>
        <v>0</v>
      </c>
      <c r="P253" s="609"/>
      <c r="R253" s="158"/>
      <c r="S253" s="158"/>
    </row>
    <row r="254" spans="1:19" hidden="1" x14ac:dyDescent="0.25">
      <c r="A254" s="198">
        <v>6300</v>
      </c>
      <c r="B254" s="323" t="s">
        <v>487</v>
      </c>
      <c r="C254" s="541">
        <f t="shared" si="95"/>
        <v>0</v>
      </c>
      <c r="D254" s="209">
        <f t="shared" ref="D254:O254" si="97">SUM(D255,D259,D260)</f>
        <v>0</v>
      </c>
      <c r="E254" s="324">
        <f t="shared" si="97"/>
        <v>0</v>
      </c>
      <c r="F254" s="211">
        <f t="shared" si="97"/>
        <v>0</v>
      </c>
      <c r="G254" s="209">
        <f t="shared" si="97"/>
        <v>0</v>
      </c>
      <c r="H254" s="210">
        <f t="shared" si="97"/>
        <v>0</v>
      </c>
      <c r="I254" s="348">
        <f t="shared" si="97"/>
        <v>0</v>
      </c>
      <c r="J254" s="209">
        <f t="shared" si="97"/>
        <v>0</v>
      </c>
      <c r="K254" s="324">
        <f t="shared" si="97"/>
        <v>0</v>
      </c>
      <c r="L254" s="211">
        <f t="shared" si="97"/>
        <v>0</v>
      </c>
      <c r="M254" s="406">
        <f t="shared" si="97"/>
        <v>0</v>
      </c>
      <c r="N254" s="324">
        <f t="shared" si="97"/>
        <v>0</v>
      </c>
      <c r="O254" s="541">
        <f t="shared" si="97"/>
        <v>0</v>
      </c>
      <c r="P254" s="211"/>
      <c r="R254" s="158"/>
      <c r="S254" s="158"/>
    </row>
    <row r="255" spans="1:19" ht="24" hidden="1" x14ac:dyDescent="0.25">
      <c r="A255" s="784">
        <v>6320</v>
      </c>
      <c r="B255" s="213" t="s">
        <v>488</v>
      </c>
      <c r="C255" s="547">
        <f t="shared" si="95"/>
        <v>0</v>
      </c>
      <c r="D255" s="350">
        <f t="shared" ref="D255:O255" si="98">SUM(D256:D258)</f>
        <v>0</v>
      </c>
      <c r="E255" s="351">
        <f t="shared" si="98"/>
        <v>0</v>
      </c>
      <c r="F255" s="221">
        <f t="shared" si="98"/>
        <v>0</v>
      </c>
      <c r="G255" s="350">
        <f t="shared" si="98"/>
        <v>0</v>
      </c>
      <c r="H255" s="352">
        <f t="shared" si="98"/>
        <v>0</v>
      </c>
      <c r="I255" s="353">
        <f t="shared" si="98"/>
        <v>0</v>
      </c>
      <c r="J255" s="350">
        <f t="shared" si="98"/>
        <v>0</v>
      </c>
      <c r="K255" s="351">
        <f t="shared" si="98"/>
        <v>0</v>
      </c>
      <c r="L255" s="221">
        <f t="shared" si="98"/>
        <v>0</v>
      </c>
      <c r="M255" s="350">
        <f t="shared" si="98"/>
        <v>0</v>
      </c>
      <c r="N255" s="351">
        <f t="shared" si="98"/>
        <v>0</v>
      </c>
      <c r="O255" s="543">
        <f t="shared" si="98"/>
        <v>0</v>
      </c>
      <c r="P255" s="221"/>
      <c r="R255" s="158"/>
      <c r="S255" s="158"/>
    </row>
    <row r="256" spans="1:19" hidden="1" x14ac:dyDescent="0.25">
      <c r="A256" s="178">
        <v>6322</v>
      </c>
      <c r="B256" s="223" t="s">
        <v>489</v>
      </c>
      <c r="C256" s="544">
        <f t="shared" si="95"/>
        <v>0</v>
      </c>
      <c r="D256" s="229"/>
      <c r="E256" s="337"/>
      <c r="F256" s="609">
        <f>D256+E256</f>
        <v>0</v>
      </c>
      <c r="G256" s="229"/>
      <c r="H256" s="230"/>
      <c r="I256" s="338">
        <f>G256+H256</f>
        <v>0</v>
      </c>
      <c r="J256" s="229"/>
      <c r="K256" s="337"/>
      <c r="L256" s="609">
        <f>J256+K256</f>
        <v>0</v>
      </c>
      <c r="M256" s="229"/>
      <c r="N256" s="337"/>
      <c r="O256" s="631">
        <f>N256+M256</f>
        <v>0</v>
      </c>
      <c r="P256" s="609"/>
      <c r="R256" s="158"/>
      <c r="S256" s="158"/>
    </row>
    <row r="257" spans="1:19" ht="24" hidden="1" x14ac:dyDescent="0.25">
      <c r="A257" s="178">
        <v>6323</v>
      </c>
      <c r="B257" s="223" t="s">
        <v>490</v>
      </c>
      <c r="C257" s="544">
        <f t="shared" si="95"/>
        <v>0</v>
      </c>
      <c r="D257" s="229"/>
      <c r="E257" s="337"/>
      <c r="F257" s="609">
        <f>D257+E257</f>
        <v>0</v>
      </c>
      <c r="G257" s="229"/>
      <c r="H257" s="230"/>
      <c r="I257" s="338">
        <f>G257+H257</f>
        <v>0</v>
      </c>
      <c r="J257" s="229"/>
      <c r="K257" s="337"/>
      <c r="L257" s="609">
        <f>J257+K257</f>
        <v>0</v>
      </c>
      <c r="M257" s="229"/>
      <c r="N257" s="337"/>
      <c r="O257" s="631">
        <f>N257+M257</f>
        <v>0</v>
      </c>
      <c r="P257" s="609"/>
      <c r="R257" s="158"/>
      <c r="S257" s="158"/>
    </row>
    <row r="258" spans="1:19" ht="24" hidden="1" x14ac:dyDescent="0.25">
      <c r="A258" s="169">
        <v>6324</v>
      </c>
      <c r="B258" s="213" t="s">
        <v>491</v>
      </c>
      <c r="C258" s="543">
        <f t="shared" si="95"/>
        <v>0</v>
      </c>
      <c r="D258" s="219"/>
      <c r="E258" s="335"/>
      <c r="F258" s="608">
        <f>D258+E258</f>
        <v>0</v>
      </c>
      <c r="G258" s="219"/>
      <c r="H258" s="220"/>
      <c r="I258" s="336">
        <f>G258+H258</f>
        <v>0</v>
      </c>
      <c r="J258" s="219"/>
      <c r="K258" s="335"/>
      <c r="L258" s="608">
        <f>J258+K258</f>
        <v>0</v>
      </c>
      <c r="M258" s="219"/>
      <c r="N258" s="335"/>
      <c r="O258" s="630">
        <f>N258+M258</f>
        <v>0</v>
      </c>
      <c r="P258" s="608"/>
      <c r="R258" s="158"/>
      <c r="S258" s="158"/>
    </row>
    <row r="259" spans="1:19" ht="24" hidden="1" x14ac:dyDescent="0.25">
      <c r="A259" s="391">
        <v>6330</v>
      </c>
      <c r="B259" s="392" t="s">
        <v>492</v>
      </c>
      <c r="C259" s="547">
        <f t="shared" si="95"/>
        <v>0</v>
      </c>
      <c r="D259" s="375"/>
      <c r="E259" s="376"/>
      <c r="F259" s="644">
        <f>D259+E259</f>
        <v>0</v>
      </c>
      <c r="G259" s="375"/>
      <c r="H259" s="377"/>
      <c r="I259" s="378">
        <f>G259+H259</f>
        <v>0</v>
      </c>
      <c r="J259" s="375"/>
      <c r="K259" s="376"/>
      <c r="L259" s="644">
        <f>J259+K259</f>
        <v>0</v>
      </c>
      <c r="M259" s="375"/>
      <c r="N259" s="376"/>
      <c r="O259" s="645">
        <f>N259+M259</f>
        <v>0</v>
      </c>
      <c r="P259" s="644"/>
      <c r="R259" s="158"/>
      <c r="S259" s="158"/>
    </row>
    <row r="260" spans="1:19" hidden="1" x14ac:dyDescent="0.25">
      <c r="A260" s="339">
        <v>6360</v>
      </c>
      <c r="B260" s="223" t="s">
        <v>493</v>
      </c>
      <c r="C260" s="544">
        <f t="shared" si="95"/>
        <v>0</v>
      </c>
      <c r="D260" s="229"/>
      <c r="E260" s="337"/>
      <c r="F260" s="609">
        <f>D260+E260</f>
        <v>0</v>
      </c>
      <c r="G260" s="229"/>
      <c r="H260" s="230"/>
      <c r="I260" s="338">
        <f>G260+H260</f>
        <v>0</v>
      </c>
      <c r="J260" s="229"/>
      <c r="K260" s="337"/>
      <c r="L260" s="609">
        <f>J260+K260</f>
        <v>0</v>
      </c>
      <c r="M260" s="229"/>
      <c r="N260" s="337"/>
      <c r="O260" s="631">
        <f>N260+M260</f>
        <v>0</v>
      </c>
      <c r="P260" s="609"/>
      <c r="R260" s="158"/>
      <c r="S260" s="158"/>
    </row>
    <row r="261" spans="1:19" ht="36" hidden="1" x14ac:dyDescent="0.25">
      <c r="A261" s="198">
        <v>6400</v>
      </c>
      <c r="B261" s="323" t="s">
        <v>494</v>
      </c>
      <c r="C261" s="541">
        <f t="shared" si="95"/>
        <v>0</v>
      </c>
      <c r="D261" s="209">
        <f t="shared" ref="D261:O261" si="99">SUM(D262,D266)</f>
        <v>0</v>
      </c>
      <c r="E261" s="324">
        <f t="shared" si="99"/>
        <v>0</v>
      </c>
      <c r="F261" s="211">
        <f t="shared" si="99"/>
        <v>0</v>
      </c>
      <c r="G261" s="209">
        <f t="shared" si="99"/>
        <v>0</v>
      </c>
      <c r="H261" s="210">
        <f t="shared" si="99"/>
        <v>0</v>
      </c>
      <c r="I261" s="348">
        <f t="shared" si="99"/>
        <v>0</v>
      </c>
      <c r="J261" s="209">
        <f t="shared" si="99"/>
        <v>0</v>
      </c>
      <c r="K261" s="324">
        <f t="shared" si="99"/>
        <v>0</v>
      </c>
      <c r="L261" s="211">
        <f t="shared" si="99"/>
        <v>0</v>
      </c>
      <c r="M261" s="406">
        <f t="shared" si="99"/>
        <v>0</v>
      </c>
      <c r="N261" s="324">
        <f t="shared" si="99"/>
        <v>0</v>
      </c>
      <c r="O261" s="541">
        <f t="shared" si="99"/>
        <v>0</v>
      </c>
      <c r="P261" s="211"/>
      <c r="R261" s="158"/>
      <c r="S261" s="158"/>
    </row>
    <row r="262" spans="1:19" ht="24" hidden="1" x14ac:dyDescent="0.25">
      <c r="A262" s="784">
        <v>6410</v>
      </c>
      <c r="B262" s="213" t="s">
        <v>495</v>
      </c>
      <c r="C262" s="543">
        <f t="shared" si="95"/>
        <v>0</v>
      </c>
      <c r="D262" s="350">
        <f t="shared" ref="D262:O262" si="100">SUM(D263:D265)</f>
        <v>0</v>
      </c>
      <c r="E262" s="351">
        <f t="shared" si="100"/>
        <v>0</v>
      </c>
      <c r="F262" s="221">
        <f t="shared" si="100"/>
        <v>0</v>
      </c>
      <c r="G262" s="350">
        <f t="shared" si="100"/>
        <v>0</v>
      </c>
      <c r="H262" s="352">
        <f t="shared" si="100"/>
        <v>0</v>
      </c>
      <c r="I262" s="353">
        <f t="shared" si="100"/>
        <v>0</v>
      </c>
      <c r="J262" s="350">
        <f t="shared" si="100"/>
        <v>0</v>
      </c>
      <c r="K262" s="351">
        <f t="shared" si="100"/>
        <v>0</v>
      </c>
      <c r="L262" s="221">
        <f t="shared" si="100"/>
        <v>0</v>
      </c>
      <c r="M262" s="360">
        <f t="shared" si="100"/>
        <v>0</v>
      </c>
      <c r="N262" s="351">
        <f t="shared" si="100"/>
        <v>0</v>
      </c>
      <c r="O262" s="543">
        <f t="shared" si="100"/>
        <v>0</v>
      </c>
      <c r="P262" s="221"/>
      <c r="R262" s="158"/>
      <c r="S262" s="158"/>
    </row>
    <row r="263" spans="1:19" hidden="1" x14ac:dyDescent="0.25">
      <c r="A263" s="178">
        <v>6411</v>
      </c>
      <c r="B263" s="393" t="s">
        <v>496</v>
      </c>
      <c r="C263" s="544">
        <f t="shared" si="95"/>
        <v>0</v>
      </c>
      <c r="D263" s="229"/>
      <c r="E263" s="337"/>
      <c r="F263" s="609">
        <f>D263+E263</f>
        <v>0</v>
      </c>
      <c r="G263" s="229"/>
      <c r="H263" s="230"/>
      <c r="I263" s="338">
        <f>G263+H263</f>
        <v>0</v>
      </c>
      <c r="J263" s="229"/>
      <c r="K263" s="337"/>
      <c r="L263" s="609">
        <f>J263+K263</f>
        <v>0</v>
      </c>
      <c r="M263" s="229"/>
      <c r="N263" s="337"/>
      <c r="O263" s="631">
        <f>N263+M263</f>
        <v>0</v>
      </c>
      <c r="P263" s="609"/>
      <c r="R263" s="158"/>
      <c r="S263" s="158"/>
    </row>
    <row r="264" spans="1:19" ht="36" hidden="1" x14ac:dyDescent="0.25">
      <c r="A264" s="178">
        <v>6412</v>
      </c>
      <c r="B264" s="223" t="s">
        <v>497</v>
      </c>
      <c r="C264" s="544">
        <f t="shared" si="95"/>
        <v>0</v>
      </c>
      <c r="D264" s="229"/>
      <c r="E264" s="337"/>
      <c r="F264" s="609">
        <f>D264+E264</f>
        <v>0</v>
      </c>
      <c r="G264" s="229"/>
      <c r="H264" s="230"/>
      <c r="I264" s="338">
        <f>G264+H264</f>
        <v>0</v>
      </c>
      <c r="J264" s="229"/>
      <c r="K264" s="337"/>
      <c r="L264" s="609">
        <f>J264+K264</f>
        <v>0</v>
      </c>
      <c r="M264" s="229"/>
      <c r="N264" s="337"/>
      <c r="O264" s="631">
        <f>N264+M264</f>
        <v>0</v>
      </c>
      <c r="P264" s="609"/>
      <c r="R264" s="158"/>
      <c r="S264" s="158"/>
    </row>
    <row r="265" spans="1:19" ht="36" hidden="1" x14ac:dyDescent="0.25">
      <c r="A265" s="178">
        <v>6419</v>
      </c>
      <c r="B265" s="223" t="s">
        <v>498</v>
      </c>
      <c r="C265" s="544">
        <f t="shared" si="95"/>
        <v>0</v>
      </c>
      <c r="D265" s="229"/>
      <c r="E265" s="337"/>
      <c r="F265" s="609">
        <f>D265+E265</f>
        <v>0</v>
      </c>
      <c r="G265" s="229"/>
      <c r="H265" s="230"/>
      <c r="I265" s="338">
        <f>G265+H265</f>
        <v>0</v>
      </c>
      <c r="J265" s="229"/>
      <c r="K265" s="337"/>
      <c r="L265" s="609">
        <f>J265+K265</f>
        <v>0</v>
      </c>
      <c r="M265" s="229"/>
      <c r="N265" s="337"/>
      <c r="O265" s="631">
        <f>N265+M265</f>
        <v>0</v>
      </c>
      <c r="P265" s="609"/>
      <c r="R265" s="158"/>
      <c r="S265" s="158"/>
    </row>
    <row r="266" spans="1:19" ht="36" hidden="1" x14ac:dyDescent="0.25">
      <c r="A266" s="339">
        <v>6420</v>
      </c>
      <c r="B266" s="223" t="s">
        <v>499</v>
      </c>
      <c r="C266" s="544">
        <f t="shared" si="95"/>
        <v>0</v>
      </c>
      <c r="D266" s="340">
        <f t="shared" ref="D266:O266" si="101">SUM(D267:D270)</f>
        <v>0</v>
      </c>
      <c r="E266" s="341">
        <f t="shared" si="101"/>
        <v>0</v>
      </c>
      <c r="F266" s="231">
        <f t="shared" si="101"/>
        <v>0</v>
      </c>
      <c r="G266" s="340">
        <f t="shared" si="101"/>
        <v>0</v>
      </c>
      <c r="H266" s="342">
        <f t="shared" si="101"/>
        <v>0</v>
      </c>
      <c r="I266" s="343">
        <f t="shared" si="101"/>
        <v>0</v>
      </c>
      <c r="J266" s="340">
        <f t="shared" si="101"/>
        <v>0</v>
      </c>
      <c r="K266" s="341">
        <f t="shared" si="101"/>
        <v>0</v>
      </c>
      <c r="L266" s="231">
        <f t="shared" si="101"/>
        <v>0</v>
      </c>
      <c r="M266" s="340">
        <f t="shared" si="101"/>
        <v>0</v>
      </c>
      <c r="N266" s="341">
        <f t="shared" si="101"/>
        <v>0</v>
      </c>
      <c r="O266" s="544">
        <f t="shared" si="101"/>
        <v>0</v>
      </c>
      <c r="P266" s="231"/>
      <c r="R266" s="158"/>
      <c r="S266" s="158"/>
    </row>
    <row r="267" spans="1:19" hidden="1" x14ac:dyDescent="0.25">
      <c r="A267" s="178">
        <v>6421</v>
      </c>
      <c r="B267" s="223" t="s">
        <v>500</v>
      </c>
      <c r="C267" s="544">
        <f t="shared" si="95"/>
        <v>0</v>
      </c>
      <c r="D267" s="229"/>
      <c r="E267" s="337"/>
      <c r="F267" s="609">
        <f>D267+E267</f>
        <v>0</v>
      </c>
      <c r="G267" s="229"/>
      <c r="H267" s="230"/>
      <c r="I267" s="338">
        <f>G267+H267</f>
        <v>0</v>
      </c>
      <c r="J267" s="229"/>
      <c r="K267" s="337"/>
      <c r="L267" s="609">
        <f>J267+K267</f>
        <v>0</v>
      </c>
      <c r="M267" s="229"/>
      <c r="N267" s="337"/>
      <c r="O267" s="631">
        <f>N267+M267</f>
        <v>0</v>
      </c>
      <c r="P267" s="609"/>
      <c r="R267" s="158"/>
      <c r="S267" s="158"/>
    </row>
    <row r="268" spans="1:19" hidden="1" x14ac:dyDescent="0.25">
      <c r="A268" s="178">
        <v>6422</v>
      </c>
      <c r="B268" s="223" t="s">
        <v>501</v>
      </c>
      <c r="C268" s="544">
        <f t="shared" si="95"/>
        <v>0</v>
      </c>
      <c r="D268" s="229"/>
      <c r="E268" s="337"/>
      <c r="F268" s="609">
        <f>D268+E268</f>
        <v>0</v>
      </c>
      <c r="G268" s="229"/>
      <c r="H268" s="230"/>
      <c r="I268" s="338">
        <f>G268+H268</f>
        <v>0</v>
      </c>
      <c r="J268" s="229"/>
      <c r="K268" s="337"/>
      <c r="L268" s="609">
        <f>J268+K268</f>
        <v>0</v>
      </c>
      <c r="M268" s="229"/>
      <c r="N268" s="337"/>
      <c r="O268" s="631">
        <f>N268+M268</f>
        <v>0</v>
      </c>
      <c r="P268" s="609"/>
      <c r="R268" s="158"/>
      <c r="S268" s="158"/>
    </row>
    <row r="269" spans="1:19" ht="24" hidden="1" x14ac:dyDescent="0.25">
      <c r="A269" s="178">
        <v>6423</v>
      </c>
      <c r="B269" s="223" t="s">
        <v>502</v>
      </c>
      <c r="C269" s="544">
        <f t="shared" si="95"/>
        <v>0</v>
      </c>
      <c r="D269" s="229"/>
      <c r="E269" s="337"/>
      <c r="F269" s="609">
        <f>D269+E269</f>
        <v>0</v>
      </c>
      <c r="G269" s="229"/>
      <c r="H269" s="230"/>
      <c r="I269" s="338">
        <f>G269+H269</f>
        <v>0</v>
      </c>
      <c r="J269" s="229"/>
      <c r="K269" s="337"/>
      <c r="L269" s="609">
        <f>J269+K269</f>
        <v>0</v>
      </c>
      <c r="M269" s="229"/>
      <c r="N269" s="337"/>
      <c r="O269" s="631">
        <f>N269+M269</f>
        <v>0</v>
      </c>
      <c r="P269" s="609"/>
      <c r="R269" s="158"/>
      <c r="S269" s="158"/>
    </row>
    <row r="270" spans="1:19" ht="36" hidden="1" x14ac:dyDescent="0.25">
      <c r="A270" s="178">
        <v>6424</v>
      </c>
      <c r="B270" s="223" t="s">
        <v>503</v>
      </c>
      <c r="C270" s="544">
        <f t="shared" si="95"/>
        <v>0</v>
      </c>
      <c r="D270" s="229"/>
      <c r="E270" s="337"/>
      <c r="F270" s="609">
        <f>D270+E270</f>
        <v>0</v>
      </c>
      <c r="G270" s="229"/>
      <c r="H270" s="230"/>
      <c r="I270" s="338">
        <f>G270+H270</f>
        <v>0</v>
      </c>
      <c r="J270" s="229"/>
      <c r="K270" s="337"/>
      <c r="L270" s="609">
        <f>J270+K270</f>
        <v>0</v>
      </c>
      <c r="M270" s="229"/>
      <c r="N270" s="337"/>
      <c r="O270" s="631">
        <f>N270+M270</f>
        <v>0</v>
      </c>
      <c r="P270" s="609"/>
      <c r="Q270" s="404"/>
      <c r="R270" s="158"/>
      <c r="S270" s="158"/>
    </row>
    <row r="271" spans="1:19" ht="36" hidden="1" x14ac:dyDescent="0.25">
      <c r="A271" s="394">
        <v>7000</v>
      </c>
      <c r="B271" s="394" t="s">
        <v>504</v>
      </c>
      <c r="C271" s="648">
        <f t="shared" si="95"/>
        <v>0</v>
      </c>
      <c r="D271" s="649">
        <f t="shared" ref="D271:O271" si="102">SUM(D272,D282)</f>
        <v>0</v>
      </c>
      <c r="E271" s="650">
        <f t="shared" si="102"/>
        <v>0</v>
      </c>
      <c r="F271" s="651">
        <f t="shared" si="102"/>
        <v>0</v>
      </c>
      <c r="G271" s="649">
        <f t="shared" si="102"/>
        <v>0</v>
      </c>
      <c r="H271" s="581">
        <f t="shared" si="102"/>
        <v>0</v>
      </c>
      <c r="I271" s="652">
        <f t="shared" si="102"/>
        <v>0</v>
      </c>
      <c r="J271" s="649">
        <f t="shared" si="102"/>
        <v>0</v>
      </c>
      <c r="K271" s="650">
        <f t="shared" si="102"/>
        <v>0</v>
      </c>
      <c r="L271" s="651">
        <f t="shared" si="102"/>
        <v>0</v>
      </c>
      <c r="M271" s="653">
        <f t="shared" si="102"/>
        <v>0</v>
      </c>
      <c r="N271" s="397">
        <f t="shared" si="102"/>
        <v>0</v>
      </c>
      <c r="O271" s="551">
        <f t="shared" si="102"/>
        <v>0</v>
      </c>
      <c r="P271" s="398"/>
      <c r="R271" s="158"/>
      <c r="S271" s="158"/>
    </row>
    <row r="272" spans="1:19" ht="24" hidden="1" x14ac:dyDescent="0.25">
      <c r="A272" s="198">
        <v>7200</v>
      </c>
      <c r="B272" s="323" t="s">
        <v>505</v>
      </c>
      <c r="C272" s="541">
        <f t="shared" si="95"/>
        <v>0</v>
      </c>
      <c r="D272" s="209">
        <f t="shared" ref="D272:O272" si="103">SUM(D273,D274,D277,D278,D281)</f>
        <v>0</v>
      </c>
      <c r="E272" s="324">
        <f t="shared" si="103"/>
        <v>0</v>
      </c>
      <c r="F272" s="211">
        <f t="shared" si="103"/>
        <v>0</v>
      </c>
      <c r="G272" s="209">
        <f t="shared" si="103"/>
        <v>0</v>
      </c>
      <c r="H272" s="210">
        <f t="shared" si="103"/>
        <v>0</v>
      </c>
      <c r="I272" s="348">
        <f t="shared" si="103"/>
        <v>0</v>
      </c>
      <c r="J272" s="209">
        <f t="shared" si="103"/>
        <v>0</v>
      </c>
      <c r="K272" s="324">
        <f t="shared" si="103"/>
        <v>0</v>
      </c>
      <c r="L272" s="211">
        <f t="shared" si="103"/>
        <v>0</v>
      </c>
      <c r="M272" s="380">
        <f t="shared" si="103"/>
        <v>0</v>
      </c>
      <c r="N272" s="324">
        <f t="shared" si="103"/>
        <v>0</v>
      </c>
      <c r="O272" s="541">
        <f t="shared" si="103"/>
        <v>0</v>
      </c>
      <c r="P272" s="211"/>
      <c r="R272" s="158"/>
      <c r="S272" s="158"/>
    </row>
    <row r="273" spans="1:19" ht="24" hidden="1" x14ac:dyDescent="0.25">
      <c r="A273" s="784">
        <v>7210</v>
      </c>
      <c r="B273" s="213" t="s">
        <v>506</v>
      </c>
      <c r="C273" s="543">
        <f t="shared" si="95"/>
        <v>0</v>
      </c>
      <c r="D273" s="219"/>
      <c r="E273" s="335"/>
      <c r="F273" s="608">
        <f>D273+E273</f>
        <v>0</v>
      </c>
      <c r="G273" s="219"/>
      <c r="H273" s="220"/>
      <c r="I273" s="336">
        <f>G273+H273</f>
        <v>0</v>
      </c>
      <c r="J273" s="219"/>
      <c r="K273" s="335"/>
      <c r="L273" s="608">
        <f>J273+K273</f>
        <v>0</v>
      </c>
      <c r="M273" s="219"/>
      <c r="N273" s="335"/>
      <c r="O273" s="630">
        <f>N273+M273</f>
        <v>0</v>
      </c>
      <c r="P273" s="608"/>
      <c r="R273" s="158"/>
      <c r="S273" s="158"/>
    </row>
    <row r="274" spans="1:19" s="404" customFormat="1" ht="36" hidden="1" x14ac:dyDescent="0.25">
      <c r="A274" s="339">
        <v>7220</v>
      </c>
      <c r="B274" s="223" t="s">
        <v>507</v>
      </c>
      <c r="C274" s="544">
        <f t="shared" si="95"/>
        <v>0</v>
      </c>
      <c r="D274" s="340">
        <f t="shared" ref="D274:O274" si="104">SUM(D275:D276)</f>
        <v>0</v>
      </c>
      <c r="E274" s="341">
        <f t="shared" si="104"/>
        <v>0</v>
      </c>
      <c r="F274" s="231">
        <f t="shared" si="104"/>
        <v>0</v>
      </c>
      <c r="G274" s="340">
        <f t="shared" si="104"/>
        <v>0</v>
      </c>
      <c r="H274" s="342">
        <f t="shared" si="104"/>
        <v>0</v>
      </c>
      <c r="I274" s="343">
        <f t="shared" si="104"/>
        <v>0</v>
      </c>
      <c r="J274" s="340">
        <f t="shared" si="104"/>
        <v>0</v>
      </c>
      <c r="K274" s="341">
        <f t="shared" si="104"/>
        <v>0</v>
      </c>
      <c r="L274" s="231">
        <f t="shared" si="104"/>
        <v>0</v>
      </c>
      <c r="M274" s="340">
        <f t="shared" si="104"/>
        <v>0</v>
      </c>
      <c r="N274" s="341">
        <f t="shared" si="104"/>
        <v>0</v>
      </c>
      <c r="O274" s="544">
        <f t="shared" si="104"/>
        <v>0</v>
      </c>
      <c r="P274" s="231"/>
      <c r="R274" s="158"/>
      <c r="S274" s="158"/>
    </row>
    <row r="275" spans="1:19" s="404" customFormat="1" ht="36" hidden="1" x14ac:dyDescent="0.25">
      <c r="A275" s="178">
        <v>7221</v>
      </c>
      <c r="B275" s="223" t="s">
        <v>508</v>
      </c>
      <c r="C275" s="544">
        <f t="shared" si="95"/>
        <v>0</v>
      </c>
      <c r="D275" s="229"/>
      <c r="E275" s="337"/>
      <c r="F275" s="609">
        <f>D275+E275</f>
        <v>0</v>
      </c>
      <c r="G275" s="229"/>
      <c r="H275" s="230"/>
      <c r="I275" s="338">
        <f>G275+H275</f>
        <v>0</v>
      </c>
      <c r="J275" s="229"/>
      <c r="K275" s="337"/>
      <c r="L275" s="609">
        <f>J275+K275</f>
        <v>0</v>
      </c>
      <c r="M275" s="229"/>
      <c r="N275" s="337"/>
      <c r="O275" s="631">
        <f>N275+M275</f>
        <v>0</v>
      </c>
      <c r="P275" s="609"/>
      <c r="R275" s="158"/>
      <c r="S275" s="158"/>
    </row>
    <row r="276" spans="1:19" s="404" customFormat="1" ht="36" hidden="1" x14ac:dyDescent="0.25">
      <c r="A276" s="178">
        <v>7222</v>
      </c>
      <c r="B276" s="223" t="s">
        <v>509</v>
      </c>
      <c r="C276" s="544">
        <f t="shared" si="95"/>
        <v>0</v>
      </c>
      <c r="D276" s="229"/>
      <c r="E276" s="337"/>
      <c r="F276" s="609">
        <f>D276+E276</f>
        <v>0</v>
      </c>
      <c r="G276" s="229"/>
      <c r="H276" s="230"/>
      <c r="I276" s="338">
        <f>G276+H276</f>
        <v>0</v>
      </c>
      <c r="J276" s="229"/>
      <c r="K276" s="337"/>
      <c r="L276" s="609">
        <f>J276+K276</f>
        <v>0</v>
      </c>
      <c r="M276" s="229"/>
      <c r="N276" s="337"/>
      <c r="O276" s="631">
        <f>N276+M276</f>
        <v>0</v>
      </c>
      <c r="P276" s="609"/>
      <c r="R276" s="158"/>
      <c r="S276" s="158"/>
    </row>
    <row r="277" spans="1:19" ht="24" hidden="1" x14ac:dyDescent="0.25">
      <c r="A277" s="339">
        <v>7230</v>
      </c>
      <c r="B277" s="223" t="s">
        <v>510</v>
      </c>
      <c r="C277" s="544">
        <f t="shared" si="95"/>
        <v>0</v>
      </c>
      <c r="D277" s="229"/>
      <c r="E277" s="337"/>
      <c r="F277" s="609">
        <f>D277+E277</f>
        <v>0</v>
      </c>
      <c r="G277" s="229"/>
      <c r="H277" s="230"/>
      <c r="I277" s="338">
        <f>G277+H277</f>
        <v>0</v>
      </c>
      <c r="J277" s="229"/>
      <c r="K277" s="337"/>
      <c r="L277" s="609">
        <f>J277+K277</f>
        <v>0</v>
      </c>
      <c r="M277" s="229"/>
      <c r="N277" s="337"/>
      <c r="O277" s="631">
        <f>N277+M277</f>
        <v>0</v>
      </c>
      <c r="P277" s="609"/>
      <c r="R277" s="158"/>
      <c r="S277" s="158"/>
    </row>
    <row r="278" spans="1:19" ht="24" hidden="1" x14ac:dyDescent="0.25">
      <c r="A278" s="339">
        <v>7240</v>
      </c>
      <c r="B278" s="223" t="s">
        <v>511</v>
      </c>
      <c r="C278" s="544">
        <f t="shared" si="95"/>
        <v>0</v>
      </c>
      <c r="D278" s="340">
        <f t="shared" ref="D278:O278" si="105">SUM(D279:D280)</f>
        <v>0</v>
      </c>
      <c r="E278" s="341">
        <f t="shared" si="105"/>
        <v>0</v>
      </c>
      <c r="F278" s="231">
        <f t="shared" si="105"/>
        <v>0</v>
      </c>
      <c r="G278" s="340">
        <f t="shared" si="105"/>
        <v>0</v>
      </c>
      <c r="H278" s="342">
        <f t="shared" si="105"/>
        <v>0</v>
      </c>
      <c r="I278" s="343">
        <f t="shared" si="105"/>
        <v>0</v>
      </c>
      <c r="J278" s="340">
        <f t="shared" si="105"/>
        <v>0</v>
      </c>
      <c r="K278" s="341">
        <f t="shared" si="105"/>
        <v>0</v>
      </c>
      <c r="L278" s="231">
        <f t="shared" si="105"/>
        <v>0</v>
      </c>
      <c r="M278" s="340">
        <f t="shared" si="105"/>
        <v>0</v>
      </c>
      <c r="N278" s="341">
        <f t="shared" si="105"/>
        <v>0</v>
      </c>
      <c r="O278" s="544">
        <f t="shared" si="105"/>
        <v>0</v>
      </c>
      <c r="P278" s="231"/>
      <c r="R278" s="158"/>
      <c r="S278" s="158"/>
    </row>
    <row r="279" spans="1:19" ht="48" hidden="1" x14ac:dyDescent="0.25">
      <c r="A279" s="178">
        <v>7245</v>
      </c>
      <c r="B279" s="223" t="s">
        <v>512</v>
      </c>
      <c r="C279" s="544">
        <f t="shared" si="95"/>
        <v>0</v>
      </c>
      <c r="D279" s="229"/>
      <c r="E279" s="337"/>
      <c r="F279" s="609">
        <f>D279+E279</f>
        <v>0</v>
      </c>
      <c r="G279" s="229"/>
      <c r="H279" s="230"/>
      <c r="I279" s="338">
        <f>G279+H279</f>
        <v>0</v>
      </c>
      <c r="J279" s="229"/>
      <c r="K279" s="337"/>
      <c r="L279" s="609">
        <f>J279+K279</f>
        <v>0</v>
      </c>
      <c r="M279" s="229"/>
      <c r="N279" s="337"/>
      <c r="O279" s="631">
        <f>N279+M279</f>
        <v>0</v>
      </c>
      <c r="P279" s="609"/>
      <c r="R279" s="158"/>
      <c r="S279" s="158"/>
    </row>
    <row r="280" spans="1:19" ht="96" hidden="1" x14ac:dyDescent="0.25">
      <c r="A280" s="178">
        <v>7246</v>
      </c>
      <c r="B280" s="223" t="s">
        <v>513</v>
      </c>
      <c r="C280" s="544">
        <f t="shared" si="95"/>
        <v>0</v>
      </c>
      <c r="D280" s="229"/>
      <c r="E280" s="337"/>
      <c r="F280" s="609">
        <f>D280+E280</f>
        <v>0</v>
      </c>
      <c r="G280" s="229"/>
      <c r="H280" s="230"/>
      <c r="I280" s="338">
        <f>G280+H280</f>
        <v>0</v>
      </c>
      <c r="J280" s="229"/>
      <c r="K280" s="337"/>
      <c r="L280" s="609">
        <f>J280+K280</f>
        <v>0</v>
      </c>
      <c r="M280" s="229"/>
      <c r="N280" s="337"/>
      <c r="O280" s="631">
        <f>N280+M280</f>
        <v>0</v>
      </c>
      <c r="P280" s="609"/>
      <c r="R280" s="158"/>
      <c r="S280" s="158"/>
    </row>
    <row r="281" spans="1:19" ht="24" hidden="1" x14ac:dyDescent="0.25">
      <c r="A281" s="391">
        <v>7260</v>
      </c>
      <c r="B281" s="213" t="s">
        <v>514</v>
      </c>
      <c r="C281" s="543">
        <f t="shared" si="95"/>
        <v>0</v>
      </c>
      <c r="D281" s="219"/>
      <c r="E281" s="335"/>
      <c r="F281" s="608">
        <f>D281+E281</f>
        <v>0</v>
      </c>
      <c r="G281" s="219"/>
      <c r="H281" s="220"/>
      <c r="I281" s="336">
        <f>G281+H281</f>
        <v>0</v>
      </c>
      <c r="J281" s="219"/>
      <c r="K281" s="335"/>
      <c r="L281" s="608">
        <f>J281+K281</f>
        <v>0</v>
      </c>
      <c r="M281" s="219"/>
      <c r="N281" s="335"/>
      <c r="O281" s="630">
        <f>N281+M281</f>
        <v>0</v>
      </c>
      <c r="P281" s="608"/>
      <c r="R281" s="158"/>
      <c r="S281" s="158"/>
    </row>
    <row r="282" spans="1:19" hidden="1" x14ac:dyDescent="0.25">
      <c r="A282" s="257">
        <v>7700</v>
      </c>
      <c r="B282" s="654" t="s">
        <v>515</v>
      </c>
      <c r="C282" s="552">
        <f t="shared" si="95"/>
        <v>0</v>
      </c>
      <c r="D282" s="406">
        <f t="shared" ref="D282:O282" si="106">D283</f>
        <v>0</v>
      </c>
      <c r="E282" s="356">
        <f t="shared" si="106"/>
        <v>0</v>
      </c>
      <c r="F282" s="357">
        <f t="shared" si="106"/>
        <v>0</v>
      </c>
      <c r="G282" s="406">
        <f t="shared" si="106"/>
        <v>0</v>
      </c>
      <c r="H282" s="407">
        <f t="shared" si="106"/>
        <v>0</v>
      </c>
      <c r="I282" s="355">
        <f t="shared" si="106"/>
        <v>0</v>
      </c>
      <c r="J282" s="406">
        <f t="shared" si="106"/>
        <v>0</v>
      </c>
      <c r="K282" s="356">
        <f t="shared" si="106"/>
        <v>0</v>
      </c>
      <c r="L282" s="357">
        <f t="shared" si="106"/>
        <v>0</v>
      </c>
      <c r="M282" s="406">
        <f t="shared" si="106"/>
        <v>0</v>
      </c>
      <c r="N282" s="356">
        <f t="shared" si="106"/>
        <v>0</v>
      </c>
      <c r="O282" s="552">
        <f t="shared" si="106"/>
        <v>0</v>
      </c>
      <c r="P282" s="357"/>
      <c r="R282" s="158"/>
      <c r="S282" s="158"/>
    </row>
    <row r="283" spans="1:19" hidden="1" x14ac:dyDescent="0.25">
      <c r="A283" s="329">
        <v>7720</v>
      </c>
      <c r="B283" s="213" t="s">
        <v>516</v>
      </c>
      <c r="C283" s="553">
        <f t="shared" si="95"/>
        <v>0</v>
      </c>
      <c r="D283" s="240"/>
      <c r="E283" s="409"/>
      <c r="F283" s="611">
        <f>D283+E283</f>
        <v>0</v>
      </c>
      <c r="G283" s="240"/>
      <c r="H283" s="241"/>
      <c r="I283" s="410">
        <f>G283+H283</f>
        <v>0</v>
      </c>
      <c r="J283" s="240"/>
      <c r="K283" s="409"/>
      <c r="L283" s="611">
        <f>J283+K283</f>
        <v>0</v>
      </c>
      <c r="M283" s="240"/>
      <c r="N283" s="409"/>
      <c r="O283" s="655">
        <f>N283+M283</f>
        <v>0</v>
      </c>
      <c r="P283" s="611"/>
      <c r="R283" s="158"/>
      <c r="S283" s="158"/>
    </row>
    <row r="284" spans="1:19" hidden="1" x14ac:dyDescent="0.25">
      <c r="A284" s="393"/>
      <c r="B284" s="223" t="s">
        <v>517</v>
      </c>
      <c r="C284" s="544">
        <f t="shared" si="95"/>
        <v>0</v>
      </c>
      <c r="D284" s="340">
        <f t="shared" ref="D284:O284" si="107">SUM(D285:D286)</f>
        <v>0</v>
      </c>
      <c r="E284" s="341">
        <f t="shared" si="107"/>
        <v>0</v>
      </c>
      <c r="F284" s="231">
        <f t="shared" si="107"/>
        <v>0</v>
      </c>
      <c r="G284" s="340">
        <f t="shared" si="107"/>
        <v>0</v>
      </c>
      <c r="H284" s="342">
        <f t="shared" si="107"/>
        <v>0</v>
      </c>
      <c r="I284" s="343">
        <f t="shared" si="107"/>
        <v>0</v>
      </c>
      <c r="J284" s="340">
        <f t="shared" si="107"/>
        <v>0</v>
      </c>
      <c r="K284" s="341">
        <f t="shared" si="107"/>
        <v>0</v>
      </c>
      <c r="L284" s="231">
        <f t="shared" si="107"/>
        <v>0</v>
      </c>
      <c r="M284" s="340">
        <f t="shared" si="107"/>
        <v>0</v>
      </c>
      <c r="N284" s="341">
        <f t="shared" si="107"/>
        <v>0</v>
      </c>
      <c r="O284" s="544">
        <f t="shared" si="107"/>
        <v>0</v>
      </c>
      <c r="P284" s="231"/>
      <c r="R284" s="158"/>
      <c r="S284" s="158"/>
    </row>
    <row r="285" spans="1:19" hidden="1" x14ac:dyDescent="0.25">
      <c r="A285" s="393" t="s">
        <v>518</v>
      </c>
      <c r="B285" s="178" t="s">
        <v>519</v>
      </c>
      <c r="C285" s="544">
        <f t="shared" si="95"/>
        <v>0</v>
      </c>
      <c r="D285" s="229"/>
      <c r="E285" s="337"/>
      <c r="F285" s="609">
        <f>D285+E285</f>
        <v>0</v>
      </c>
      <c r="G285" s="229"/>
      <c r="H285" s="230"/>
      <c r="I285" s="338">
        <f>G285+H285</f>
        <v>0</v>
      </c>
      <c r="J285" s="229"/>
      <c r="K285" s="337"/>
      <c r="L285" s="609">
        <f>J285+K285</f>
        <v>0</v>
      </c>
      <c r="M285" s="229"/>
      <c r="N285" s="337"/>
      <c r="O285" s="631">
        <f>N285+M285</f>
        <v>0</v>
      </c>
      <c r="P285" s="638"/>
      <c r="R285" s="158"/>
      <c r="S285" s="158"/>
    </row>
    <row r="286" spans="1:19" ht="24" hidden="1" x14ac:dyDescent="0.25">
      <c r="A286" s="393" t="s">
        <v>520</v>
      </c>
      <c r="B286" s="412" t="s">
        <v>521</v>
      </c>
      <c r="C286" s="543">
        <f t="shared" si="95"/>
        <v>0</v>
      </c>
      <c r="D286" s="219"/>
      <c r="E286" s="335"/>
      <c r="F286" s="608">
        <f>D286+E286</f>
        <v>0</v>
      </c>
      <c r="G286" s="219"/>
      <c r="H286" s="220"/>
      <c r="I286" s="336">
        <f>G286+H286</f>
        <v>0</v>
      </c>
      <c r="J286" s="219"/>
      <c r="K286" s="335"/>
      <c r="L286" s="608">
        <f>J286+K286</f>
        <v>0</v>
      </c>
      <c r="M286" s="219"/>
      <c r="N286" s="335"/>
      <c r="O286" s="630">
        <f>N286+M286</f>
        <v>0</v>
      </c>
      <c r="P286" s="608"/>
      <c r="R286" s="158"/>
      <c r="S286" s="158"/>
    </row>
    <row r="287" spans="1:19" ht="12.75" thickBot="1" x14ac:dyDescent="0.3">
      <c r="A287" s="656"/>
      <c r="B287" s="656" t="s">
        <v>522</v>
      </c>
      <c r="C287" s="657">
        <f t="shared" si="95"/>
        <v>322246</v>
      </c>
      <c r="D287" s="658">
        <f t="shared" ref="D287:O287" si="108">SUM(D284,D271,D233,D198,D190,D176,D78,D56)</f>
        <v>199715</v>
      </c>
      <c r="E287" s="659">
        <f t="shared" si="108"/>
        <v>0</v>
      </c>
      <c r="F287" s="660">
        <f t="shared" si="108"/>
        <v>199715</v>
      </c>
      <c r="G287" s="658">
        <f t="shared" si="108"/>
        <v>0</v>
      </c>
      <c r="H287" s="661">
        <f t="shared" si="108"/>
        <v>0</v>
      </c>
      <c r="I287" s="662">
        <f t="shared" si="108"/>
        <v>0</v>
      </c>
      <c r="J287" s="658">
        <f>SUM(J284,J271,J233,J198,J190,J176,J78,J56)</f>
        <v>122531</v>
      </c>
      <c r="K287" s="694">
        <f t="shared" si="108"/>
        <v>0</v>
      </c>
      <c r="L287" s="702">
        <f t="shared" si="108"/>
        <v>122531</v>
      </c>
      <c r="M287" s="658">
        <f t="shared" si="108"/>
        <v>0</v>
      </c>
      <c r="N287" s="659">
        <f t="shared" si="108"/>
        <v>0</v>
      </c>
      <c r="O287" s="657">
        <f t="shared" si="108"/>
        <v>0</v>
      </c>
      <c r="P287" s="660"/>
      <c r="R287" s="158"/>
      <c r="S287" s="158"/>
    </row>
    <row r="288" spans="1:19" s="148" customFormat="1" ht="13.5" hidden="1" thickTop="1" thickBot="1" x14ac:dyDescent="0.3">
      <c r="A288" s="1276" t="s">
        <v>523</v>
      </c>
      <c r="B288" s="1277"/>
      <c r="C288" s="663">
        <f>SUM(F288,I288,L288,O288)</f>
        <v>0</v>
      </c>
      <c r="D288" s="664">
        <f t="shared" ref="D288:I288" si="109">SUM(D28,D29,D45)-D54</f>
        <v>0</v>
      </c>
      <c r="E288" s="665">
        <f t="shared" si="109"/>
        <v>0</v>
      </c>
      <c r="F288" s="666">
        <f t="shared" si="109"/>
        <v>0</v>
      </c>
      <c r="G288" s="664">
        <f t="shared" si="109"/>
        <v>0</v>
      </c>
      <c r="H288" s="667">
        <f t="shared" si="109"/>
        <v>0</v>
      </c>
      <c r="I288" s="668">
        <f t="shared" si="109"/>
        <v>0</v>
      </c>
      <c r="J288" s="664">
        <f>(J30+J46)-J54</f>
        <v>0</v>
      </c>
      <c r="K288" s="665">
        <f>(K30+K46)-K54</f>
        <v>0</v>
      </c>
      <c r="L288" s="666">
        <f>(L30+L46)-L54</f>
        <v>0</v>
      </c>
      <c r="M288" s="664">
        <f>M48-M54</f>
        <v>0</v>
      </c>
      <c r="N288" s="665">
        <f>N48-N54</f>
        <v>0</v>
      </c>
      <c r="O288" s="663">
        <f>O48-O54</f>
        <v>0</v>
      </c>
      <c r="P288" s="666"/>
      <c r="R288" s="158"/>
      <c r="S288" s="158"/>
    </row>
    <row r="289" spans="1:19" s="148" customFormat="1" ht="12.75" hidden="1" thickTop="1" x14ac:dyDescent="0.25">
      <c r="A289" s="1278" t="s">
        <v>524</v>
      </c>
      <c r="B289" s="1279"/>
      <c r="C289" s="557">
        <f>SUM(F289,I289,L289,O289)</f>
        <v>0</v>
      </c>
      <c r="D289" s="669">
        <f t="shared" ref="D289:O289" si="110">SUM(D290,D291)-D298+D299</f>
        <v>0</v>
      </c>
      <c r="E289" s="670">
        <f t="shared" si="110"/>
        <v>0</v>
      </c>
      <c r="F289" s="442">
        <f t="shared" si="110"/>
        <v>0</v>
      </c>
      <c r="G289" s="669">
        <f t="shared" si="110"/>
        <v>0</v>
      </c>
      <c r="H289" s="671">
        <f t="shared" si="110"/>
        <v>0</v>
      </c>
      <c r="I289" s="672">
        <f t="shared" si="110"/>
        <v>0</v>
      </c>
      <c r="J289" s="669">
        <f>SUM(J290,J291)-J298+J299</f>
        <v>0</v>
      </c>
      <c r="K289" s="670">
        <f t="shared" si="110"/>
        <v>0</v>
      </c>
      <c r="L289" s="442">
        <f t="shared" si="110"/>
        <v>0</v>
      </c>
      <c r="M289" s="669">
        <f t="shared" si="110"/>
        <v>0</v>
      </c>
      <c r="N289" s="670">
        <f t="shared" si="110"/>
        <v>0</v>
      </c>
      <c r="O289" s="557">
        <f t="shared" si="110"/>
        <v>0</v>
      </c>
      <c r="P289" s="442"/>
      <c r="R289" s="158"/>
      <c r="S289" s="158"/>
    </row>
    <row r="290" spans="1:19" s="148" customFormat="1" ht="13.5" hidden="1" thickTop="1" thickBot="1" x14ac:dyDescent="0.3">
      <c r="A290" s="292" t="s">
        <v>525</v>
      </c>
      <c r="B290" s="292" t="s">
        <v>526</v>
      </c>
      <c r="C290" s="537">
        <f t="shared" si="95"/>
        <v>0</v>
      </c>
      <c r="D290" s="294">
        <f t="shared" ref="D290:O290" si="111">D25-D284</f>
        <v>0</v>
      </c>
      <c r="E290" s="295">
        <f t="shared" si="111"/>
        <v>0</v>
      </c>
      <c r="F290" s="296">
        <f t="shared" si="111"/>
        <v>0</v>
      </c>
      <c r="G290" s="294">
        <f t="shared" si="111"/>
        <v>0</v>
      </c>
      <c r="H290" s="297">
        <f t="shared" si="111"/>
        <v>0</v>
      </c>
      <c r="I290" s="298">
        <f t="shared" si="111"/>
        <v>0</v>
      </c>
      <c r="J290" s="294">
        <f>J25-J284</f>
        <v>0</v>
      </c>
      <c r="K290" s="295">
        <f t="shared" si="111"/>
        <v>0</v>
      </c>
      <c r="L290" s="296">
        <f t="shared" si="111"/>
        <v>0</v>
      </c>
      <c r="M290" s="294">
        <f t="shared" si="111"/>
        <v>0</v>
      </c>
      <c r="N290" s="295">
        <f t="shared" si="111"/>
        <v>0</v>
      </c>
      <c r="O290" s="537">
        <f t="shared" si="111"/>
        <v>0</v>
      </c>
      <c r="P290" s="296"/>
      <c r="R290" s="158"/>
      <c r="S290" s="158"/>
    </row>
    <row r="291" spans="1:19" s="148" customFormat="1" ht="12.75" hidden="1" thickTop="1" x14ac:dyDescent="0.25">
      <c r="A291" s="673" t="s">
        <v>527</v>
      </c>
      <c r="B291" s="673" t="s">
        <v>528</v>
      </c>
      <c r="C291" s="557">
        <f t="shared" si="95"/>
        <v>0</v>
      </c>
      <c r="D291" s="669">
        <f t="shared" ref="D291:O291" si="112">SUM(D292,D294,D296)-SUM(D293,D295,D297)</f>
        <v>0</v>
      </c>
      <c r="E291" s="670">
        <f t="shared" si="112"/>
        <v>0</v>
      </c>
      <c r="F291" s="442">
        <f t="shared" si="112"/>
        <v>0</v>
      </c>
      <c r="G291" s="669">
        <f t="shared" si="112"/>
        <v>0</v>
      </c>
      <c r="H291" s="671">
        <f t="shared" si="112"/>
        <v>0</v>
      </c>
      <c r="I291" s="672">
        <f t="shared" si="112"/>
        <v>0</v>
      </c>
      <c r="J291" s="669">
        <f t="shared" si="112"/>
        <v>0</v>
      </c>
      <c r="K291" s="670">
        <f t="shared" si="112"/>
        <v>0</v>
      </c>
      <c r="L291" s="442">
        <f t="shared" si="112"/>
        <v>0</v>
      </c>
      <c r="M291" s="669">
        <f t="shared" si="112"/>
        <v>0</v>
      </c>
      <c r="N291" s="670">
        <f t="shared" si="112"/>
        <v>0</v>
      </c>
      <c r="O291" s="557">
        <f t="shared" si="112"/>
        <v>0</v>
      </c>
      <c r="P291" s="442"/>
      <c r="R291" s="158"/>
      <c r="S291" s="158"/>
    </row>
    <row r="292" spans="1:19" ht="12.75" hidden="1" thickTop="1" x14ac:dyDescent="0.25">
      <c r="A292" s="411" t="s">
        <v>529</v>
      </c>
      <c r="B292" s="275" t="s">
        <v>530</v>
      </c>
      <c r="C292" s="553">
        <f t="shared" si="95"/>
        <v>0</v>
      </c>
      <c r="D292" s="240"/>
      <c r="E292" s="409"/>
      <c r="F292" s="611">
        <f t="shared" ref="F292:F299" si="113">D292+E292</f>
        <v>0</v>
      </c>
      <c r="G292" s="240"/>
      <c r="H292" s="241"/>
      <c r="I292" s="410">
        <f t="shared" ref="I292:I299" si="114">G292+H292</f>
        <v>0</v>
      </c>
      <c r="J292" s="240"/>
      <c r="K292" s="409"/>
      <c r="L292" s="611">
        <f t="shared" ref="L292:L299" si="115">J292+K292</f>
        <v>0</v>
      </c>
      <c r="M292" s="240"/>
      <c r="N292" s="409"/>
      <c r="O292" s="655">
        <f t="shared" ref="O292:O299" si="116">N292+M292</f>
        <v>0</v>
      </c>
      <c r="P292" s="611"/>
      <c r="R292" s="158"/>
      <c r="S292" s="158"/>
    </row>
    <row r="293" spans="1:19" ht="24.75" hidden="1" thickTop="1" x14ac:dyDescent="0.25">
      <c r="A293" s="393" t="s">
        <v>531</v>
      </c>
      <c r="B293" s="177" t="s">
        <v>532</v>
      </c>
      <c r="C293" s="544">
        <f t="shared" si="95"/>
        <v>0</v>
      </c>
      <c r="D293" s="229"/>
      <c r="E293" s="337"/>
      <c r="F293" s="609">
        <f t="shared" si="113"/>
        <v>0</v>
      </c>
      <c r="G293" s="229"/>
      <c r="H293" s="230"/>
      <c r="I293" s="338">
        <f t="shared" si="114"/>
        <v>0</v>
      </c>
      <c r="J293" s="229"/>
      <c r="K293" s="337"/>
      <c r="L293" s="609">
        <f t="shared" si="115"/>
        <v>0</v>
      </c>
      <c r="M293" s="229"/>
      <c r="N293" s="337"/>
      <c r="O293" s="631">
        <f t="shared" si="116"/>
        <v>0</v>
      </c>
      <c r="P293" s="609"/>
      <c r="R293" s="158"/>
      <c r="S293" s="158"/>
    </row>
    <row r="294" spans="1:19" ht="12.75" hidden="1" thickTop="1" x14ac:dyDescent="0.25">
      <c r="A294" s="393" t="s">
        <v>533</v>
      </c>
      <c r="B294" s="177" t="s">
        <v>534</v>
      </c>
      <c r="C294" s="544">
        <f t="shared" si="95"/>
        <v>0</v>
      </c>
      <c r="D294" s="229"/>
      <c r="E294" s="337"/>
      <c r="F294" s="609">
        <f t="shared" si="113"/>
        <v>0</v>
      </c>
      <c r="G294" s="229"/>
      <c r="H294" s="230"/>
      <c r="I294" s="338">
        <f t="shared" si="114"/>
        <v>0</v>
      </c>
      <c r="J294" s="229"/>
      <c r="K294" s="337"/>
      <c r="L294" s="609">
        <f t="shared" si="115"/>
        <v>0</v>
      </c>
      <c r="M294" s="229"/>
      <c r="N294" s="337"/>
      <c r="O294" s="631">
        <f t="shared" si="116"/>
        <v>0</v>
      </c>
      <c r="P294" s="609"/>
      <c r="R294" s="158"/>
      <c r="S294" s="158"/>
    </row>
    <row r="295" spans="1:19" ht="24.75" hidden="1" thickTop="1" x14ac:dyDescent="0.25">
      <c r="A295" s="393" t="s">
        <v>535</v>
      </c>
      <c r="B295" s="177" t="s">
        <v>536</v>
      </c>
      <c r="C295" s="544">
        <f t="shared" si="95"/>
        <v>0</v>
      </c>
      <c r="D295" s="229"/>
      <c r="E295" s="337"/>
      <c r="F295" s="609">
        <f t="shared" si="113"/>
        <v>0</v>
      </c>
      <c r="G295" s="229"/>
      <c r="H295" s="230"/>
      <c r="I295" s="338">
        <f t="shared" si="114"/>
        <v>0</v>
      </c>
      <c r="J295" s="229"/>
      <c r="K295" s="337"/>
      <c r="L295" s="609">
        <f t="shared" si="115"/>
        <v>0</v>
      </c>
      <c r="M295" s="229"/>
      <c r="N295" s="337"/>
      <c r="O295" s="631">
        <f t="shared" si="116"/>
        <v>0</v>
      </c>
      <c r="P295" s="609"/>
      <c r="R295" s="158"/>
      <c r="S295" s="158"/>
    </row>
    <row r="296" spans="1:19" ht="12.75" hidden="1" thickTop="1" x14ac:dyDescent="0.25">
      <c r="A296" s="393" t="s">
        <v>537</v>
      </c>
      <c r="B296" s="177" t="s">
        <v>538</v>
      </c>
      <c r="C296" s="544">
        <f t="shared" si="95"/>
        <v>0</v>
      </c>
      <c r="D296" s="229"/>
      <c r="E296" s="337"/>
      <c r="F296" s="609">
        <f t="shared" si="113"/>
        <v>0</v>
      </c>
      <c r="G296" s="229"/>
      <c r="H296" s="230"/>
      <c r="I296" s="338">
        <f t="shared" si="114"/>
        <v>0</v>
      </c>
      <c r="J296" s="229"/>
      <c r="K296" s="337"/>
      <c r="L296" s="609">
        <f t="shared" si="115"/>
        <v>0</v>
      </c>
      <c r="M296" s="229"/>
      <c r="N296" s="337"/>
      <c r="O296" s="631">
        <f t="shared" si="116"/>
        <v>0</v>
      </c>
      <c r="P296" s="609"/>
      <c r="R296" s="158"/>
      <c r="S296" s="158"/>
    </row>
    <row r="297" spans="1:19" ht="24.75" hidden="1" thickTop="1" x14ac:dyDescent="0.25">
      <c r="A297" s="431" t="s">
        <v>539</v>
      </c>
      <c r="B297" s="432" t="s">
        <v>540</v>
      </c>
      <c r="C297" s="547">
        <f t="shared" si="95"/>
        <v>0</v>
      </c>
      <c r="D297" s="375"/>
      <c r="E297" s="376"/>
      <c r="F297" s="644">
        <f t="shared" si="113"/>
        <v>0</v>
      </c>
      <c r="G297" s="375"/>
      <c r="H297" s="377"/>
      <c r="I297" s="378">
        <f t="shared" si="114"/>
        <v>0</v>
      </c>
      <c r="J297" s="375"/>
      <c r="K297" s="376"/>
      <c r="L297" s="644">
        <f t="shared" si="115"/>
        <v>0</v>
      </c>
      <c r="M297" s="375"/>
      <c r="N297" s="376"/>
      <c r="O297" s="645">
        <f t="shared" si="116"/>
        <v>0</v>
      </c>
      <c r="P297" s="644"/>
      <c r="R297" s="158"/>
      <c r="S297" s="158"/>
    </row>
    <row r="298" spans="1:19" s="148" customFormat="1" ht="13.5" hidden="1" thickTop="1" thickBot="1" x14ac:dyDescent="0.3">
      <c r="A298" s="674" t="s">
        <v>541</v>
      </c>
      <c r="B298" s="674" t="s">
        <v>542</v>
      </c>
      <c r="C298" s="663">
        <f t="shared" si="95"/>
        <v>0</v>
      </c>
      <c r="D298" s="675"/>
      <c r="E298" s="676"/>
      <c r="F298" s="677">
        <f t="shared" si="113"/>
        <v>0</v>
      </c>
      <c r="G298" s="675"/>
      <c r="H298" s="678"/>
      <c r="I298" s="679">
        <f t="shared" si="114"/>
        <v>0</v>
      </c>
      <c r="J298" s="675"/>
      <c r="K298" s="676"/>
      <c r="L298" s="677">
        <f t="shared" si="115"/>
        <v>0</v>
      </c>
      <c r="M298" s="675"/>
      <c r="N298" s="676"/>
      <c r="O298" s="680">
        <f t="shared" si="116"/>
        <v>0</v>
      </c>
      <c r="P298" s="677"/>
      <c r="R298" s="158"/>
      <c r="S298" s="158"/>
    </row>
    <row r="299" spans="1:19" s="148" customFormat="1" ht="48.75" hidden="1" thickTop="1" x14ac:dyDescent="0.25">
      <c r="A299" s="673" t="s">
        <v>543</v>
      </c>
      <c r="B299" s="438" t="s">
        <v>544</v>
      </c>
      <c r="C299" s="557">
        <f t="shared" si="95"/>
        <v>0</v>
      </c>
      <c r="D299" s="361"/>
      <c r="E299" s="362"/>
      <c r="F299" s="641">
        <f t="shared" si="113"/>
        <v>0</v>
      </c>
      <c r="G299" s="361"/>
      <c r="H299" s="363"/>
      <c r="I299" s="364">
        <f t="shared" si="114"/>
        <v>0</v>
      </c>
      <c r="J299" s="361"/>
      <c r="K299" s="362"/>
      <c r="L299" s="641">
        <f t="shared" si="115"/>
        <v>0</v>
      </c>
      <c r="M299" s="361"/>
      <c r="N299" s="362"/>
      <c r="O299" s="642">
        <f t="shared" si="116"/>
        <v>0</v>
      </c>
      <c r="P299" s="681"/>
      <c r="R299" s="158"/>
      <c r="S299" s="158"/>
    </row>
    <row r="300" spans="1:19" ht="12.75" thickTop="1" x14ac:dyDescent="0.2">
      <c r="A300" s="682" t="s">
        <v>545</v>
      </c>
      <c r="B300" s="444"/>
      <c r="C300" s="444"/>
      <c r="D300" s="444"/>
      <c r="E300" s="444"/>
      <c r="F300" s="444"/>
      <c r="G300" s="444"/>
      <c r="H300" s="444"/>
      <c r="I300" s="444"/>
      <c r="J300" s="444"/>
      <c r="K300" s="444"/>
      <c r="L300" s="444"/>
      <c r="M300" s="444"/>
      <c r="N300" s="444"/>
      <c r="O300" s="444"/>
      <c r="P300" s="445"/>
      <c r="Q300" s="118"/>
    </row>
    <row r="301" spans="1:19" x14ac:dyDescent="0.2">
      <c r="A301" s="683" t="s">
        <v>587</v>
      </c>
      <c r="B301" s="559"/>
      <c r="C301" s="559"/>
      <c r="D301" s="559"/>
      <c r="E301" s="559"/>
      <c r="F301" s="559"/>
      <c r="G301" s="559"/>
      <c r="H301" s="559"/>
      <c r="I301" s="559"/>
      <c r="J301" s="559"/>
      <c r="K301" s="559"/>
      <c r="L301" s="559"/>
      <c r="M301" s="559"/>
      <c r="N301" s="559"/>
      <c r="O301" s="559"/>
      <c r="P301" s="560"/>
      <c r="Q301" s="118"/>
    </row>
    <row r="302" spans="1:19" x14ac:dyDescent="0.25">
      <c r="A302" s="558" t="s">
        <v>588</v>
      </c>
      <c r="B302" s="559"/>
      <c r="C302" s="559"/>
      <c r="D302" s="559"/>
      <c r="E302" s="559"/>
      <c r="F302" s="559"/>
      <c r="G302" s="559"/>
      <c r="H302" s="559"/>
      <c r="I302" s="559"/>
      <c r="J302" s="559"/>
      <c r="K302" s="559"/>
      <c r="L302" s="559"/>
      <c r="M302" s="559"/>
      <c r="N302" s="559"/>
      <c r="O302" s="559"/>
      <c r="P302" s="560"/>
      <c r="Q302" s="118"/>
    </row>
    <row r="303" spans="1:19" ht="12.75" thickBot="1" x14ac:dyDescent="0.3">
      <c r="A303" s="684"/>
      <c r="B303" s="685"/>
      <c r="C303" s="685"/>
      <c r="D303" s="685"/>
      <c r="E303" s="685"/>
      <c r="F303" s="685"/>
      <c r="G303" s="685"/>
      <c r="H303" s="685"/>
      <c r="I303" s="685"/>
      <c r="J303" s="685"/>
      <c r="K303" s="685"/>
      <c r="L303" s="685"/>
      <c r="M303" s="685"/>
      <c r="N303" s="685"/>
      <c r="O303" s="685"/>
      <c r="P303" s="686">
        <v>42684</v>
      </c>
      <c r="Q303" s="118"/>
    </row>
    <row r="304" spans="1:19" x14ac:dyDescent="0.25">
      <c r="A304" s="117"/>
      <c r="B304" s="117"/>
      <c r="C304" s="117"/>
      <c r="D304" s="117"/>
      <c r="E304" s="117"/>
      <c r="F304" s="117"/>
      <c r="G304" s="117"/>
      <c r="H304" s="117"/>
      <c r="I304" s="117"/>
      <c r="J304" s="117"/>
      <c r="K304" s="117"/>
      <c r="L304" s="117"/>
      <c r="M304" s="117"/>
      <c r="N304" s="117"/>
      <c r="O304" s="687"/>
      <c r="P304" s="687"/>
    </row>
    <row r="305" spans="1:16" x14ac:dyDescent="0.25">
      <c r="A305" s="117"/>
      <c r="B305" s="117"/>
      <c r="C305" s="117"/>
      <c r="D305" s="117"/>
      <c r="E305" s="117"/>
      <c r="F305" s="117"/>
      <c r="G305" s="117"/>
      <c r="H305" s="117"/>
      <c r="I305" s="117"/>
      <c r="J305" s="117"/>
      <c r="K305" s="117"/>
      <c r="L305" s="117"/>
      <c r="M305" s="117"/>
      <c r="N305" s="117"/>
      <c r="O305" s="117"/>
      <c r="P305" s="117"/>
    </row>
    <row r="306" spans="1:16" x14ac:dyDescent="0.25">
      <c r="A306" s="117"/>
      <c r="B306" s="117"/>
      <c r="C306" s="117"/>
      <c r="D306" s="117"/>
      <c r="E306" s="117"/>
      <c r="F306" s="117"/>
      <c r="G306" s="117"/>
      <c r="H306" s="117"/>
      <c r="I306" s="117"/>
      <c r="J306" s="117"/>
      <c r="K306" s="117"/>
      <c r="L306" s="117"/>
      <c r="M306" s="117"/>
      <c r="N306" s="117"/>
      <c r="O306" s="117"/>
      <c r="P306" s="117"/>
    </row>
    <row r="307" spans="1:16" x14ac:dyDescent="0.25">
      <c r="A307" s="117"/>
      <c r="B307" s="117"/>
      <c r="C307" s="117"/>
      <c r="D307" s="117"/>
      <c r="E307" s="117"/>
      <c r="F307" s="117"/>
      <c r="G307" s="117"/>
      <c r="H307" s="117"/>
      <c r="I307" s="117"/>
      <c r="J307" s="117"/>
      <c r="K307" s="117"/>
      <c r="L307" s="117"/>
      <c r="M307" s="117"/>
      <c r="N307" s="117"/>
      <c r="O307" s="117"/>
      <c r="P307" s="117"/>
    </row>
    <row r="308" spans="1:16" x14ac:dyDescent="0.25">
      <c r="A308" s="117"/>
      <c r="B308" s="117"/>
      <c r="C308" s="117"/>
      <c r="D308" s="117"/>
      <c r="E308" s="117"/>
      <c r="F308" s="117"/>
      <c r="G308" s="117"/>
      <c r="H308" s="117"/>
      <c r="I308" s="117"/>
      <c r="J308" s="117"/>
      <c r="K308" s="117"/>
      <c r="L308" s="117"/>
      <c r="M308" s="117"/>
      <c r="N308" s="117"/>
      <c r="O308" s="117"/>
      <c r="P308" s="117"/>
    </row>
    <row r="309" spans="1:16" x14ac:dyDescent="0.25">
      <c r="A309" s="117"/>
      <c r="B309" s="117"/>
      <c r="C309" s="117"/>
      <c r="D309" s="117"/>
      <c r="E309" s="117"/>
      <c r="F309" s="117"/>
      <c r="G309" s="117"/>
      <c r="H309" s="117"/>
      <c r="I309" s="117"/>
      <c r="J309" s="117"/>
      <c r="K309" s="117"/>
      <c r="L309" s="117"/>
      <c r="M309" s="117"/>
      <c r="N309" s="117"/>
      <c r="O309" s="117"/>
      <c r="P309" s="117"/>
    </row>
    <row r="310" spans="1:16" x14ac:dyDescent="0.25">
      <c r="A310" s="117"/>
      <c r="B310" s="117"/>
      <c r="C310" s="117"/>
      <c r="D310" s="117"/>
      <c r="E310" s="117"/>
      <c r="F310" s="117"/>
      <c r="G310" s="117"/>
      <c r="H310" s="117"/>
      <c r="I310" s="117"/>
      <c r="J310" s="117"/>
      <c r="K310" s="117"/>
      <c r="L310" s="117"/>
      <c r="M310" s="117"/>
      <c r="N310" s="117"/>
      <c r="O310" s="117"/>
      <c r="P310" s="117"/>
    </row>
    <row r="311" spans="1:16" x14ac:dyDescent="0.25">
      <c r="A311" s="117"/>
      <c r="B311" s="117"/>
      <c r="C311" s="117"/>
      <c r="D311" s="117"/>
      <c r="E311" s="117"/>
      <c r="F311" s="117"/>
      <c r="G311" s="117"/>
      <c r="H311" s="117"/>
      <c r="I311" s="117"/>
      <c r="J311" s="117"/>
      <c r="K311" s="117"/>
      <c r="L311" s="117"/>
      <c r="M311" s="117"/>
      <c r="N311" s="117"/>
      <c r="O311" s="117"/>
      <c r="P311" s="117"/>
    </row>
    <row r="312" spans="1:16" x14ac:dyDescent="0.25">
      <c r="A312" s="117"/>
      <c r="B312" s="117"/>
      <c r="C312" s="117"/>
      <c r="D312" s="117"/>
      <c r="E312" s="117"/>
      <c r="F312" s="117"/>
      <c r="G312" s="117"/>
      <c r="H312" s="117"/>
      <c r="I312" s="117"/>
      <c r="J312" s="117"/>
      <c r="K312" s="117"/>
      <c r="L312" s="117"/>
      <c r="M312" s="117"/>
      <c r="N312" s="117"/>
      <c r="O312" s="117"/>
      <c r="P312" s="117"/>
    </row>
    <row r="313" spans="1:16" x14ac:dyDescent="0.25">
      <c r="A313" s="117"/>
      <c r="B313" s="117"/>
      <c r="C313" s="117"/>
      <c r="D313" s="117"/>
      <c r="E313" s="117"/>
      <c r="F313" s="117"/>
      <c r="G313" s="117"/>
      <c r="H313" s="117"/>
      <c r="I313" s="117"/>
      <c r="J313" s="117"/>
      <c r="K313" s="117"/>
      <c r="L313" s="117"/>
      <c r="M313" s="117"/>
      <c r="N313" s="117"/>
      <c r="O313" s="117"/>
      <c r="P313" s="117"/>
    </row>
    <row r="314" spans="1:16" x14ac:dyDescent="0.25">
      <c r="A314" s="117"/>
      <c r="B314" s="117"/>
      <c r="C314" s="117"/>
      <c r="D314" s="117"/>
      <c r="E314" s="117"/>
      <c r="F314" s="117"/>
      <c r="G314" s="117"/>
      <c r="H314" s="117"/>
      <c r="I314" s="117"/>
      <c r="J314" s="117"/>
      <c r="K314" s="117"/>
      <c r="L314" s="117"/>
      <c r="M314" s="117"/>
      <c r="N314" s="117"/>
      <c r="O314" s="117"/>
      <c r="P314" s="117"/>
    </row>
    <row r="315" spans="1:16" x14ac:dyDescent="0.25">
      <c r="A315" s="117"/>
      <c r="B315" s="117"/>
      <c r="C315" s="117"/>
      <c r="D315" s="117"/>
      <c r="E315" s="117"/>
      <c r="F315" s="117"/>
      <c r="G315" s="117"/>
      <c r="H315" s="117"/>
      <c r="I315" s="117"/>
      <c r="J315" s="117"/>
      <c r="K315" s="117"/>
      <c r="L315" s="117"/>
      <c r="M315" s="117"/>
      <c r="N315" s="117"/>
      <c r="O315" s="117"/>
      <c r="P315" s="117"/>
    </row>
    <row r="316" spans="1:16" x14ac:dyDescent="0.25">
      <c r="A316" s="117"/>
      <c r="B316" s="117"/>
      <c r="C316" s="117"/>
      <c r="D316" s="117"/>
      <c r="E316" s="117"/>
      <c r="F316" s="117"/>
      <c r="G316" s="117"/>
      <c r="H316" s="117"/>
      <c r="I316" s="117"/>
      <c r="J316" s="117"/>
      <c r="K316" s="117"/>
      <c r="L316" s="117"/>
      <c r="M316" s="117"/>
      <c r="N316" s="117"/>
      <c r="O316" s="117"/>
      <c r="P316" s="117"/>
    </row>
    <row r="317" spans="1:16" x14ac:dyDescent="0.25">
      <c r="A317" s="117"/>
      <c r="B317" s="117"/>
      <c r="C317" s="117"/>
      <c r="D317" s="117"/>
      <c r="E317" s="117"/>
      <c r="F317" s="117"/>
      <c r="G317" s="117"/>
      <c r="H317" s="117"/>
      <c r="I317" s="117"/>
      <c r="J317" s="117"/>
      <c r="K317" s="117"/>
      <c r="L317" s="117"/>
      <c r="M317" s="117"/>
      <c r="N317" s="117"/>
      <c r="O317" s="117"/>
      <c r="P317" s="117"/>
    </row>
    <row r="318" spans="1:16" x14ac:dyDescent="0.25">
      <c r="A318" s="117"/>
      <c r="B318" s="117"/>
      <c r="C318" s="117"/>
      <c r="D318" s="117"/>
      <c r="E318" s="117"/>
      <c r="F318" s="117"/>
      <c r="G318" s="117"/>
      <c r="H318" s="117"/>
      <c r="I318" s="117"/>
      <c r="J318" s="117"/>
      <c r="K318" s="117"/>
      <c r="L318" s="117"/>
      <c r="M318" s="117"/>
      <c r="N318" s="117"/>
      <c r="O318" s="117"/>
      <c r="P318" s="117"/>
    </row>
    <row r="319" spans="1:16" x14ac:dyDescent="0.25">
      <c r="A319" s="117"/>
      <c r="B319" s="117"/>
      <c r="C319" s="117"/>
      <c r="D319" s="117"/>
      <c r="E319" s="117"/>
      <c r="F319" s="117"/>
      <c r="G319" s="117"/>
      <c r="H319" s="117"/>
      <c r="I319" s="117"/>
      <c r="J319" s="117"/>
      <c r="K319" s="117"/>
      <c r="L319" s="117"/>
      <c r="M319" s="117"/>
      <c r="N319" s="117"/>
      <c r="O319" s="117"/>
      <c r="P319" s="117"/>
    </row>
    <row r="320" spans="1:16" x14ac:dyDescent="0.25">
      <c r="A320" s="117"/>
      <c r="B320" s="117"/>
      <c r="C320" s="117"/>
      <c r="D320" s="117"/>
      <c r="E320" s="117"/>
      <c r="F320" s="117"/>
      <c r="G320" s="117"/>
      <c r="H320" s="117"/>
      <c r="I320" s="117"/>
      <c r="J320" s="117"/>
      <c r="K320" s="117"/>
      <c r="L320" s="117"/>
      <c r="M320" s="117"/>
      <c r="N320" s="117"/>
      <c r="O320" s="117"/>
      <c r="P320" s="117"/>
    </row>
    <row r="321" spans="1:16" x14ac:dyDescent="0.25">
      <c r="A321" s="117"/>
      <c r="B321" s="117"/>
      <c r="C321" s="117"/>
      <c r="D321" s="117"/>
      <c r="E321" s="117"/>
      <c r="F321" s="117"/>
      <c r="G321" s="117"/>
      <c r="H321" s="117"/>
      <c r="I321" s="117"/>
      <c r="J321" s="117"/>
      <c r="K321" s="117"/>
      <c r="L321" s="117"/>
      <c r="M321" s="117"/>
      <c r="N321" s="117"/>
      <c r="O321" s="117"/>
      <c r="P321" s="117"/>
    </row>
    <row r="322" spans="1:16" x14ac:dyDescent="0.25">
      <c r="A322" s="117"/>
      <c r="B322" s="117"/>
      <c r="C322" s="117"/>
      <c r="D322" s="117"/>
      <c r="E322" s="117"/>
      <c r="F322" s="117"/>
      <c r="G322" s="117"/>
      <c r="H322" s="117"/>
      <c r="I322" s="117"/>
      <c r="J322" s="117"/>
      <c r="K322" s="117"/>
      <c r="L322" s="117"/>
      <c r="M322" s="117"/>
      <c r="N322" s="117"/>
      <c r="O322" s="117"/>
      <c r="P322" s="117"/>
    </row>
  </sheetData>
  <sheetProtection algorithmName="SHA-512" hashValue="YjAhtWWGgaAwDoTv7iPwguXGGxwol1sPUa7XyyL5XZQThTZekPdgKKPkuF56SpiEfpshjXSB+08DG6izgodA8w==" saltValue="IkT3ARAFzBpCZ3YruHUxDQ==" spinCount="100000" sheet="1" objects="1" scenarios="1"/>
  <autoFilter ref="C22:O302">
    <filterColumn colId="0">
      <filters blank="1">
        <filter val="1 100"/>
        <filter val="1 170"/>
        <filter val="1 200"/>
        <filter val="1 201"/>
        <filter val="1 511"/>
        <filter val="1 977"/>
        <filter val="10 389"/>
        <filter val="10 645"/>
        <filter val="11 986"/>
        <filter val="12 691"/>
        <filter val="122 531"/>
        <filter val="125 490"/>
        <filter val="128 431"/>
        <filter val="13 953"/>
        <filter val="142 596"/>
        <filter val="15 582"/>
        <filter val="156"/>
        <filter val="17 588"/>
        <filter val="17 744"/>
        <filter val="18 968"/>
        <filter val="182"/>
        <filter val="191 410"/>
        <filter val="199 715"/>
        <filter val="2 016"/>
        <filter val="2 179"/>
        <filter val="2 989"/>
        <filter val="2 995"/>
        <filter val="22 633"/>
        <filter val="23 267"/>
        <filter val="268"/>
        <filter val="3 147"/>
        <filter val="3 257"/>
        <filter val="3 260"/>
        <filter val="3 266"/>
        <filter val="3 655"/>
        <filter val="3 682"/>
        <filter val="30 068"/>
        <filter val="316 900"/>
        <filter val="322 246"/>
        <filter val="33 232"/>
        <filter val="335"/>
        <filter val="37 427"/>
        <filter val="4 755"/>
        <filter val="48"/>
        <filter val="48 814"/>
        <filter val="5 346"/>
        <filter val="6 070"/>
        <filter val="630"/>
        <filter val="666"/>
        <filter val="683"/>
        <filter val="7 271"/>
        <filter val="7 311"/>
        <filter val="750"/>
        <filter val="8 720"/>
        <filter val="85 113"/>
        <filter val="857"/>
        <filter val="95"/>
      </filters>
    </filterColumn>
  </autoFilter>
  <mergeCells count="32">
    <mergeCell ref="C16:P16"/>
    <mergeCell ref="A4:P4"/>
    <mergeCell ref="C6:P6"/>
    <mergeCell ref="C7:P7"/>
    <mergeCell ref="C8:P8"/>
    <mergeCell ref="C9:P9"/>
    <mergeCell ref="C10:P10"/>
    <mergeCell ref="C11:P11"/>
    <mergeCell ref="C12:P12"/>
    <mergeCell ref="C13:P13"/>
    <mergeCell ref="C14:P14"/>
    <mergeCell ref="C15:P15"/>
    <mergeCell ref="C17:P17"/>
    <mergeCell ref="A19:A21"/>
    <mergeCell ref="B19:B21"/>
    <mergeCell ref="C19:O19"/>
    <mergeCell ref="P19:P21"/>
    <mergeCell ref="C20:C21"/>
    <mergeCell ref="D20:D21"/>
    <mergeCell ref="E20:E21"/>
    <mergeCell ref="F20:F21"/>
    <mergeCell ref="G20:G21"/>
    <mergeCell ref="N20:N21"/>
    <mergeCell ref="O20:O21"/>
    <mergeCell ref="K20:K21"/>
    <mergeCell ref="L20:L21"/>
    <mergeCell ref="M20:M21"/>
    <mergeCell ref="A288:B288"/>
    <mergeCell ref="A289:B289"/>
    <mergeCell ref="H20:H21"/>
    <mergeCell ref="I20:I21"/>
    <mergeCell ref="J20:J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131.pielikums Jūrmalas pilsētas domes
2016.gada 25.novembra saistošajiem noteikumiem Nr.44
(protokols Nr.18, 5.punkts)</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S6" sqref="S6"/>
    </sheetView>
  </sheetViews>
  <sheetFormatPr defaultRowHeight="12" outlineLevelCol="1" x14ac:dyDescent="0.25"/>
  <cols>
    <col min="1" max="1" width="10.85546875" style="113" customWidth="1"/>
    <col min="2" max="2" width="34"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603</v>
      </c>
    </row>
    <row r="2" spans="1:17" x14ac:dyDescent="0.25">
      <c r="B2" s="114"/>
      <c r="C2" s="114"/>
      <c r="D2" s="114"/>
      <c r="E2" s="114"/>
      <c r="F2" s="114"/>
      <c r="G2" s="114"/>
      <c r="H2" s="114"/>
      <c r="I2" s="114"/>
      <c r="J2" s="114"/>
      <c r="K2" s="114"/>
      <c r="L2" s="114"/>
      <c r="M2" s="115"/>
      <c r="N2" s="115"/>
      <c r="O2" s="116"/>
    </row>
    <row r="3" spans="1:17" x14ac:dyDescent="0.25">
      <c r="A3" s="1249"/>
      <c r="B3" s="1250"/>
      <c r="C3" s="1250"/>
      <c r="D3" s="1250"/>
      <c r="E3" s="1250"/>
      <c r="F3" s="1250"/>
      <c r="G3" s="1250"/>
      <c r="H3" s="1250"/>
      <c r="I3" s="1250"/>
      <c r="J3" s="1250"/>
      <c r="K3" s="1250"/>
      <c r="L3" s="1250"/>
      <c r="M3" s="1250"/>
      <c r="N3" s="1250"/>
      <c r="O3" s="1250"/>
      <c r="P3" s="1251"/>
      <c r="Q3" s="118"/>
    </row>
    <row r="4" spans="1:17" ht="15.75" x14ac:dyDescent="0.25">
      <c r="A4" s="1227" t="s">
        <v>226</v>
      </c>
      <c r="B4" s="1228"/>
      <c r="C4" s="1228"/>
      <c r="D4" s="1228"/>
      <c r="E4" s="1228"/>
      <c r="F4" s="1228"/>
      <c r="G4" s="1228"/>
      <c r="H4" s="1228"/>
      <c r="I4" s="1228"/>
      <c r="J4" s="1228"/>
      <c r="K4" s="1228"/>
      <c r="L4" s="1228"/>
      <c r="M4" s="1228"/>
      <c r="N4" s="1228"/>
      <c r="O4" s="1228"/>
      <c r="P4" s="1228"/>
      <c r="Q4" s="118"/>
    </row>
    <row r="5" spans="1:17" ht="15.75" x14ac:dyDescent="0.25">
      <c r="A5" s="471"/>
      <c r="B5" s="472"/>
      <c r="C5" s="472"/>
      <c r="D5" s="472"/>
      <c r="E5" s="472"/>
      <c r="F5" s="472"/>
      <c r="G5" s="472"/>
      <c r="H5" s="472"/>
      <c r="I5" s="472"/>
      <c r="J5" s="472"/>
      <c r="K5" s="472"/>
      <c r="L5" s="472"/>
      <c r="M5" s="472"/>
      <c r="N5" s="472"/>
      <c r="O5" s="472"/>
      <c r="P5" s="472"/>
      <c r="Q5" s="118"/>
    </row>
    <row r="6" spans="1:17" ht="12.75" x14ac:dyDescent="0.25">
      <c r="A6" s="121" t="s">
        <v>227</v>
      </c>
      <c r="B6" s="122"/>
      <c r="C6" s="1230" t="s">
        <v>228</v>
      </c>
      <c r="D6" s="1230"/>
      <c r="E6" s="1230"/>
      <c r="F6" s="1230"/>
      <c r="G6" s="1230"/>
      <c r="H6" s="1230"/>
      <c r="I6" s="1230"/>
      <c r="J6" s="1230"/>
      <c r="K6" s="1230"/>
      <c r="L6" s="1230"/>
      <c r="M6" s="1230"/>
      <c r="N6" s="1230"/>
      <c r="O6" s="1230"/>
      <c r="P6" s="1230"/>
      <c r="Q6" s="118"/>
    </row>
    <row r="7" spans="1:17" ht="12.75" x14ac:dyDescent="0.25">
      <c r="A7" s="121" t="s">
        <v>229</v>
      </c>
      <c r="B7" s="122"/>
      <c r="C7" s="1230" t="s">
        <v>230</v>
      </c>
      <c r="D7" s="1230"/>
      <c r="E7" s="1230"/>
      <c r="F7" s="1230"/>
      <c r="G7" s="1230"/>
      <c r="H7" s="1230"/>
      <c r="I7" s="1230"/>
      <c r="J7" s="1230"/>
      <c r="K7" s="1230"/>
      <c r="L7" s="1230"/>
      <c r="M7" s="1230"/>
      <c r="N7" s="1230"/>
      <c r="O7" s="1230"/>
      <c r="P7" s="1230"/>
      <c r="Q7" s="118"/>
    </row>
    <row r="8" spans="1:17" x14ac:dyDescent="0.25">
      <c r="A8" s="123" t="s">
        <v>231</v>
      </c>
      <c r="B8" s="124"/>
      <c r="C8" s="1222" t="s">
        <v>232</v>
      </c>
      <c r="D8" s="1222"/>
      <c r="E8" s="1222"/>
      <c r="F8" s="1222"/>
      <c r="G8" s="1222"/>
      <c r="H8" s="1222"/>
      <c r="I8" s="1222"/>
      <c r="J8" s="1222"/>
      <c r="K8" s="1222"/>
      <c r="L8" s="1222"/>
      <c r="M8" s="1222"/>
      <c r="N8" s="1222"/>
      <c r="O8" s="1222"/>
      <c r="P8" s="1222"/>
      <c r="Q8" s="118"/>
    </row>
    <row r="9" spans="1:17" x14ac:dyDescent="0.25">
      <c r="A9" s="123" t="s">
        <v>233</v>
      </c>
      <c r="B9" s="124"/>
      <c r="C9" s="1222" t="s">
        <v>604</v>
      </c>
      <c r="D9" s="1222"/>
      <c r="E9" s="1222"/>
      <c r="F9" s="1222"/>
      <c r="G9" s="1222"/>
      <c r="H9" s="1222"/>
      <c r="I9" s="1222"/>
      <c r="J9" s="1222"/>
      <c r="K9" s="1222"/>
      <c r="L9" s="1222"/>
      <c r="M9" s="1222"/>
      <c r="N9" s="1222"/>
      <c r="O9" s="1222"/>
      <c r="P9" s="1222"/>
      <c r="Q9" s="118"/>
    </row>
    <row r="10" spans="1:17" ht="23.25" customHeight="1" x14ac:dyDescent="0.25">
      <c r="A10" s="123" t="s">
        <v>234</v>
      </c>
      <c r="B10" s="124"/>
      <c r="C10" s="1230" t="s">
        <v>566</v>
      </c>
      <c r="D10" s="1230"/>
      <c r="E10" s="1230"/>
      <c r="F10" s="1230"/>
      <c r="G10" s="1230"/>
      <c r="H10" s="1230"/>
      <c r="I10" s="1230"/>
      <c r="J10" s="1230"/>
      <c r="K10" s="1230"/>
      <c r="L10" s="1230"/>
      <c r="M10" s="1230"/>
      <c r="N10" s="1230"/>
      <c r="O10" s="1230"/>
      <c r="P10" s="1230"/>
      <c r="Q10" s="118"/>
    </row>
    <row r="11" spans="1:17" x14ac:dyDescent="0.25">
      <c r="A11" s="123" t="s">
        <v>235</v>
      </c>
      <c r="B11" s="124"/>
      <c r="C11" s="1230"/>
      <c r="D11" s="1230"/>
      <c r="E11" s="1230"/>
      <c r="F11" s="1230"/>
      <c r="G11" s="1230"/>
      <c r="H11" s="1230"/>
      <c r="I11" s="1230"/>
      <c r="J11" s="1230"/>
      <c r="K11" s="1230"/>
      <c r="L11" s="1230"/>
      <c r="M11" s="1230"/>
      <c r="N11" s="1230"/>
      <c r="O11" s="1230"/>
      <c r="P11" s="1230"/>
      <c r="Q11" s="118"/>
    </row>
    <row r="12" spans="1:17" x14ac:dyDescent="0.25">
      <c r="A12" s="125" t="s">
        <v>236</v>
      </c>
      <c r="B12" s="124"/>
      <c r="C12" s="126"/>
      <c r="D12" s="126"/>
      <c r="E12" s="126"/>
      <c r="F12" s="126"/>
      <c r="G12" s="126"/>
      <c r="H12" s="126"/>
      <c r="I12" s="126"/>
      <c r="J12" s="126"/>
      <c r="K12" s="126"/>
      <c r="L12" s="126"/>
      <c r="M12" s="126"/>
      <c r="N12" s="126"/>
      <c r="O12" s="126"/>
      <c r="P12" s="127"/>
      <c r="Q12" s="118"/>
    </row>
    <row r="13" spans="1:17" x14ac:dyDescent="0.25">
      <c r="A13" s="123"/>
      <c r="B13" s="124" t="s">
        <v>237</v>
      </c>
      <c r="C13" s="1222" t="s">
        <v>567</v>
      </c>
      <c r="D13" s="1222"/>
      <c r="E13" s="1222"/>
      <c r="F13" s="1222"/>
      <c r="G13" s="1222"/>
      <c r="H13" s="1222"/>
      <c r="I13" s="1222"/>
      <c r="J13" s="1222"/>
      <c r="K13" s="1222"/>
      <c r="L13" s="1222"/>
      <c r="M13" s="1222"/>
      <c r="N13" s="1222"/>
      <c r="O13" s="1222"/>
      <c r="P13" s="1222"/>
      <c r="Q13" s="118"/>
    </row>
    <row r="14" spans="1:17" x14ac:dyDescent="0.25">
      <c r="A14" s="123"/>
      <c r="B14" s="124" t="s">
        <v>239</v>
      </c>
      <c r="C14" s="1222"/>
      <c r="D14" s="1222"/>
      <c r="E14" s="1222"/>
      <c r="F14" s="1222"/>
      <c r="G14" s="1222"/>
      <c r="H14" s="1222"/>
      <c r="I14" s="1222"/>
      <c r="J14" s="1222"/>
      <c r="K14" s="1222"/>
      <c r="L14" s="1222"/>
      <c r="M14" s="1222"/>
      <c r="N14" s="1222"/>
      <c r="O14" s="1222"/>
      <c r="P14" s="1222"/>
      <c r="Q14" s="118"/>
    </row>
    <row r="15" spans="1:17" x14ac:dyDescent="0.25">
      <c r="A15" s="123"/>
      <c r="B15" s="124" t="s">
        <v>240</v>
      </c>
      <c r="C15" s="1222"/>
      <c r="D15" s="1222"/>
      <c r="E15" s="1222"/>
      <c r="F15" s="1222"/>
      <c r="G15" s="1222"/>
      <c r="H15" s="1222"/>
      <c r="I15" s="1222"/>
      <c r="J15" s="1222"/>
      <c r="K15" s="1222"/>
      <c r="L15" s="1222"/>
      <c r="M15" s="1222"/>
      <c r="N15" s="1222"/>
      <c r="O15" s="1222"/>
      <c r="P15" s="1222"/>
      <c r="Q15" s="118"/>
    </row>
    <row r="16" spans="1:17" x14ac:dyDescent="0.25">
      <c r="A16" s="123"/>
      <c r="B16" s="124" t="s">
        <v>241</v>
      </c>
      <c r="C16" s="1222"/>
      <c r="D16" s="1222"/>
      <c r="E16" s="1222"/>
      <c r="F16" s="1222"/>
      <c r="G16" s="1222"/>
      <c r="H16" s="1222"/>
      <c r="I16" s="1222"/>
      <c r="J16" s="1222"/>
      <c r="K16" s="1222"/>
      <c r="L16" s="1222"/>
      <c r="M16" s="1222"/>
      <c r="N16" s="1222"/>
      <c r="O16" s="1222"/>
      <c r="P16" s="1222"/>
      <c r="Q16" s="118"/>
    </row>
    <row r="17" spans="1:18" x14ac:dyDescent="0.25">
      <c r="A17" s="123"/>
      <c r="B17" s="124" t="s">
        <v>242</v>
      </c>
      <c r="C17" s="1222"/>
      <c r="D17" s="1222"/>
      <c r="E17" s="1222"/>
      <c r="F17" s="1222"/>
      <c r="G17" s="1222"/>
      <c r="H17" s="1222"/>
      <c r="I17" s="1222"/>
      <c r="J17" s="1222"/>
      <c r="K17" s="1222"/>
      <c r="L17" s="1222"/>
      <c r="M17" s="1222"/>
      <c r="N17" s="1222"/>
      <c r="O17" s="1222"/>
      <c r="P17" s="1222"/>
      <c r="Q17" s="118"/>
    </row>
    <row r="18" spans="1:18" x14ac:dyDescent="0.25">
      <c r="A18" s="128"/>
      <c r="B18" s="129"/>
      <c r="C18" s="1234"/>
      <c r="D18" s="1234"/>
      <c r="E18" s="1234"/>
      <c r="F18" s="1234"/>
      <c r="G18" s="1234"/>
      <c r="H18" s="1234"/>
      <c r="I18" s="1234"/>
      <c r="J18" s="1234"/>
      <c r="K18" s="1234"/>
      <c r="L18" s="1234"/>
      <c r="M18" s="1234"/>
      <c r="N18" s="1234"/>
      <c r="O18" s="1234"/>
      <c r="P18" s="1234"/>
      <c r="Q18" s="118"/>
    </row>
    <row r="19" spans="1:18"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8"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18" s="131" customFormat="1" ht="70.5" customHeight="1" thickBot="1" x14ac:dyDescent="0.3">
      <c r="A21" s="1238"/>
      <c r="B21" s="1241"/>
      <c r="C21" s="1246"/>
      <c r="D21" s="1248"/>
      <c r="E21" s="1221"/>
      <c r="F21" s="1233"/>
      <c r="G21" s="1248"/>
      <c r="H21" s="1221"/>
      <c r="I21" s="1233"/>
      <c r="J21" s="1248"/>
      <c r="K21" s="1221"/>
      <c r="L21" s="1233"/>
      <c r="M21" s="1248"/>
      <c r="N21" s="1221"/>
      <c r="O21" s="1233"/>
      <c r="P21" s="1241"/>
    </row>
    <row r="22" spans="1:18" s="131" customFormat="1" ht="9" thickTop="1" x14ac:dyDescent="0.25">
      <c r="A22" s="132" t="s">
        <v>259</v>
      </c>
      <c r="B22" s="132">
        <v>2</v>
      </c>
      <c r="C22" s="133">
        <v>3</v>
      </c>
      <c r="D22" s="134">
        <v>4</v>
      </c>
      <c r="E22" s="487">
        <v>5</v>
      </c>
      <c r="F22" s="132">
        <v>4</v>
      </c>
      <c r="G22" s="134">
        <v>7</v>
      </c>
      <c r="H22" s="137">
        <v>8</v>
      </c>
      <c r="I22" s="136">
        <v>5</v>
      </c>
      <c r="J22" s="134">
        <v>10</v>
      </c>
      <c r="K22" s="138">
        <v>11</v>
      </c>
      <c r="L22" s="136">
        <v>6</v>
      </c>
      <c r="M22" s="138">
        <v>13</v>
      </c>
      <c r="N22" s="135">
        <v>14</v>
      </c>
      <c r="O22" s="136">
        <v>7</v>
      </c>
      <c r="P22" s="136">
        <v>16</v>
      </c>
    </row>
    <row r="23" spans="1:18" s="148" customFormat="1" x14ac:dyDescent="0.25">
      <c r="A23" s="139"/>
      <c r="B23" s="140" t="s">
        <v>260</v>
      </c>
      <c r="C23" s="141"/>
      <c r="D23" s="142"/>
      <c r="E23" s="488"/>
      <c r="F23" s="308"/>
      <c r="G23" s="142"/>
      <c r="H23" s="145"/>
      <c r="I23" s="144"/>
      <c r="J23" s="142"/>
      <c r="K23" s="146"/>
      <c r="L23" s="144"/>
      <c r="M23" s="146"/>
      <c r="N23" s="143"/>
      <c r="O23" s="144"/>
      <c r="P23" s="147"/>
    </row>
    <row r="24" spans="1:18" s="148" customFormat="1" ht="12.75" thickBot="1" x14ac:dyDescent="0.3">
      <c r="A24" s="149"/>
      <c r="B24" s="150" t="s">
        <v>261</v>
      </c>
      <c r="C24" s="151">
        <f>F24+I24+L24+O24</f>
        <v>264995</v>
      </c>
      <c r="D24" s="152">
        <f>SUM(D25,D28,D29,D45,D46)</f>
        <v>264295</v>
      </c>
      <c r="E24" s="489">
        <f>SUM(E25,E28,E29,E45,E46)</f>
        <v>700</v>
      </c>
      <c r="F24" s="455">
        <f t="shared" ref="F24:F29" si="0">D24+E24</f>
        <v>264995</v>
      </c>
      <c r="G24" s="152">
        <f>SUM(G25,G28,G46)</f>
        <v>0</v>
      </c>
      <c r="H24" s="155">
        <f>SUM(H25,H28,H46)</f>
        <v>0</v>
      </c>
      <c r="I24" s="154">
        <f>G24+H24</f>
        <v>0</v>
      </c>
      <c r="J24" s="152">
        <f>SUM(J25,J30,J46)</f>
        <v>0</v>
      </c>
      <c r="K24" s="155">
        <f>SUM(K25,K30,K46)</f>
        <v>0</v>
      </c>
      <c r="L24" s="154">
        <f>J24+K24</f>
        <v>0</v>
      </c>
      <c r="M24" s="156">
        <f>SUM(M25,M48)</f>
        <v>0</v>
      </c>
      <c r="N24" s="153">
        <f>SUM(N25,N48)</f>
        <v>0</v>
      </c>
      <c r="O24" s="154">
        <f>M24+N24</f>
        <v>0</v>
      </c>
      <c r="P24" s="157"/>
      <c r="R24" s="158"/>
    </row>
    <row r="25" spans="1:18" ht="12.75" hidden="1" thickTop="1" x14ac:dyDescent="0.25">
      <c r="A25" s="159"/>
      <c r="B25" s="160" t="s">
        <v>262</v>
      </c>
      <c r="C25" s="161">
        <f>F25+I25+L25+O25</f>
        <v>0</v>
      </c>
      <c r="D25" s="162">
        <f>SUM(D26:D27)</f>
        <v>0</v>
      </c>
      <c r="E25" s="163">
        <f>SUM(E26:E27)</f>
        <v>0</v>
      </c>
      <c r="F25" s="164">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c r="R25" s="158"/>
    </row>
    <row r="26" spans="1:18" ht="12.75" hidden="1" thickTop="1" x14ac:dyDescent="0.25">
      <c r="A26" s="168"/>
      <c r="B26" s="169" t="s">
        <v>263</v>
      </c>
      <c r="C26" s="170">
        <f>F26+I26+L26+O26</f>
        <v>0</v>
      </c>
      <c r="D26" s="171"/>
      <c r="E26" s="172"/>
      <c r="F26" s="173">
        <f t="shared" si="0"/>
        <v>0</v>
      </c>
      <c r="G26" s="171"/>
      <c r="H26" s="174"/>
      <c r="I26" s="173">
        <f>G26+H26</f>
        <v>0</v>
      </c>
      <c r="J26" s="171"/>
      <c r="K26" s="174"/>
      <c r="L26" s="173">
        <f>J26+K26</f>
        <v>0</v>
      </c>
      <c r="M26" s="175"/>
      <c r="N26" s="172"/>
      <c r="O26" s="173">
        <f>M26+N26</f>
        <v>0</v>
      </c>
      <c r="P26" s="176"/>
      <c r="R26" s="158"/>
    </row>
    <row r="27" spans="1:18" ht="12.75" hidden="1" thickTop="1" x14ac:dyDescent="0.25">
      <c r="A27" s="177"/>
      <c r="B27" s="178" t="s">
        <v>264</v>
      </c>
      <c r="C27" s="179">
        <f>F27+I27+L27+O27</f>
        <v>0</v>
      </c>
      <c r="D27" s="180"/>
      <c r="E27" s="181"/>
      <c r="F27" s="182">
        <f t="shared" si="0"/>
        <v>0</v>
      </c>
      <c r="G27" s="180"/>
      <c r="H27" s="183"/>
      <c r="I27" s="182">
        <f>G27+H27</f>
        <v>0</v>
      </c>
      <c r="J27" s="180"/>
      <c r="K27" s="183"/>
      <c r="L27" s="182">
        <f>J27+K27</f>
        <v>0</v>
      </c>
      <c r="M27" s="184"/>
      <c r="N27" s="181"/>
      <c r="O27" s="182">
        <f>M27+N27</f>
        <v>0</v>
      </c>
      <c r="P27" s="185"/>
      <c r="R27" s="158"/>
    </row>
    <row r="28" spans="1:18" s="148" customFormat="1" ht="25.5" thickTop="1" thickBot="1" x14ac:dyDescent="0.3">
      <c r="A28" s="186">
        <v>19300</v>
      </c>
      <c r="B28" s="186" t="s">
        <v>265</v>
      </c>
      <c r="C28" s="187">
        <f>SUM(F28,I28)</f>
        <v>264995</v>
      </c>
      <c r="D28" s="188">
        <f>385159-120864</f>
        <v>264295</v>
      </c>
      <c r="E28" s="492">
        <v>700</v>
      </c>
      <c r="F28" s="458">
        <f t="shared" si="0"/>
        <v>264995</v>
      </c>
      <c r="G28" s="188"/>
      <c r="H28" s="191"/>
      <c r="I28" s="190">
        <f>G28+H28</f>
        <v>0</v>
      </c>
      <c r="J28" s="192" t="s">
        <v>266</v>
      </c>
      <c r="K28" s="193" t="s">
        <v>266</v>
      </c>
      <c r="L28" s="194" t="s">
        <v>266</v>
      </c>
      <c r="M28" s="195" t="s">
        <v>266</v>
      </c>
      <c r="N28" s="196" t="s">
        <v>266</v>
      </c>
      <c r="O28" s="194" t="s">
        <v>266</v>
      </c>
      <c r="P28" s="197"/>
      <c r="R28" s="158"/>
    </row>
    <row r="29" spans="1:18" s="148" customFormat="1" ht="24.75" hidden="1" thickTop="1" x14ac:dyDescent="0.25">
      <c r="A29" s="198"/>
      <c r="B29" s="198" t="s">
        <v>267</v>
      </c>
      <c r="C29" s="199">
        <f>F29</f>
        <v>0</v>
      </c>
      <c r="D29" s="200"/>
      <c r="E29" s="201"/>
      <c r="F29" s="202">
        <f t="shared" si="0"/>
        <v>0</v>
      </c>
      <c r="G29" s="203" t="s">
        <v>266</v>
      </c>
      <c r="H29" s="204" t="s">
        <v>266</v>
      </c>
      <c r="I29" s="205" t="s">
        <v>266</v>
      </c>
      <c r="J29" s="203" t="s">
        <v>266</v>
      </c>
      <c r="K29" s="204" t="s">
        <v>266</v>
      </c>
      <c r="L29" s="205" t="s">
        <v>266</v>
      </c>
      <c r="M29" s="206" t="s">
        <v>266</v>
      </c>
      <c r="N29" s="207" t="s">
        <v>266</v>
      </c>
      <c r="O29" s="205" t="s">
        <v>266</v>
      </c>
      <c r="P29" s="208"/>
      <c r="R29" s="158"/>
    </row>
    <row r="30" spans="1:18" s="148" customFormat="1" ht="24.75" hidden="1" thickTop="1" x14ac:dyDescent="0.25">
      <c r="A30" s="198">
        <v>21300</v>
      </c>
      <c r="B30" s="198" t="s">
        <v>268</v>
      </c>
      <c r="C30" s="199">
        <f t="shared" ref="C30:C44" si="1">L30</f>
        <v>0</v>
      </c>
      <c r="D30" s="203" t="s">
        <v>266</v>
      </c>
      <c r="E30" s="207" t="s">
        <v>266</v>
      </c>
      <c r="F30" s="205" t="s">
        <v>266</v>
      </c>
      <c r="G30" s="203" t="s">
        <v>266</v>
      </c>
      <c r="H30" s="204" t="s">
        <v>266</v>
      </c>
      <c r="I30" s="205" t="s">
        <v>266</v>
      </c>
      <c r="J30" s="209">
        <f>SUM(J31,J35,J37,J40)</f>
        <v>0</v>
      </c>
      <c r="K30" s="210">
        <f>SUM(K31,K35,K37,K40)</f>
        <v>0</v>
      </c>
      <c r="L30" s="211">
        <f t="shared" ref="L30:L44" si="2">J30+K30</f>
        <v>0</v>
      </c>
      <c r="M30" s="206" t="s">
        <v>266</v>
      </c>
      <c r="N30" s="207" t="s">
        <v>266</v>
      </c>
      <c r="O30" s="205" t="s">
        <v>266</v>
      </c>
      <c r="P30" s="208"/>
      <c r="R30" s="158"/>
    </row>
    <row r="31" spans="1:18" s="148" customFormat="1" ht="12.75" hidden="1" thickTop="1" x14ac:dyDescent="0.25">
      <c r="A31" s="212">
        <v>21350</v>
      </c>
      <c r="B31" s="198" t="s">
        <v>269</v>
      </c>
      <c r="C31" s="199">
        <f t="shared" si="1"/>
        <v>0</v>
      </c>
      <c r="D31" s="203" t="s">
        <v>266</v>
      </c>
      <c r="E31" s="207" t="s">
        <v>266</v>
      </c>
      <c r="F31" s="205" t="s">
        <v>266</v>
      </c>
      <c r="G31" s="203" t="s">
        <v>266</v>
      </c>
      <c r="H31" s="204" t="s">
        <v>266</v>
      </c>
      <c r="I31" s="205" t="s">
        <v>266</v>
      </c>
      <c r="J31" s="209">
        <f>SUM(J32:J34)</f>
        <v>0</v>
      </c>
      <c r="K31" s="210">
        <f>SUM(K32:K34)</f>
        <v>0</v>
      </c>
      <c r="L31" s="211">
        <f t="shared" si="2"/>
        <v>0</v>
      </c>
      <c r="M31" s="206" t="s">
        <v>266</v>
      </c>
      <c r="N31" s="207" t="s">
        <v>266</v>
      </c>
      <c r="O31" s="205" t="s">
        <v>266</v>
      </c>
      <c r="P31" s="208"/>
      <c r="R31" s="158"/>
    </row>
    <row r="32" spans="1:18" ht="12.75" hidden="1" thickTop="1" x14ac:dyDescent="0.25">
      <c r="A32" s="168">
        <v>21351</v>
      </c>
      <c r="B32" s="213" t="s">
        <v>270</v>
      </c>
      <c r="C32" s="214">
        <f t="shared" si="1"/>
        <v>0</v>
      </c>
      <c r="D32" s="215" t="s">
        <v>266</v>
      </c>
      <c r="E32" s="216" t="s">
        <v>266</v>
      </c>
      <c r="F32" s="217" t="s">
        <v>266</v>
      </c>
      <c r="G32" s="215" t="s">
        <v>266</v>
      </c>
      <c r="H32" s="218" t="s">
        <v>266</v>
      </c>
      <c r="I32" s="217" t="s">
        <v>266</v>
      </c>
      <c r="J32" s="219"/>
      <c r="K32" s="220"/>
      <c r="L32" s="221">
        <f t="shared" si="2"/>
        <v>0</v>
      </c>
      <c r="M32" s="222" t="s">
        <v>266</v>
      </c>
      <c r="N32" s="216" t="s">
        <v>266</v>
      </c>
      <c r="O32" s="217" t="s">
        <v>266</v>
      </c>
      <c r="P32" s="176"/>
      <c r="R32" s="158"/>
    </row>
    <row r="33" spans="1:18" ht="12.75" hidden="1" thickTop="1" x14ac:dyDescent="0.25">
      <c r="A33" s="177">
        <v>21352</v>
      </c>
      <c r="B33" s="223" t="s">
        <v>271</v>
      </c>
      <c r="C33" s="224">
        <f t="shared" si="1"/>
        <v>0</v>
      </c>
      <c r="D33" s="225" t="s">
        <v>266</v>
      </c>
      <c r="E33" s="226" t="s">
        <v>266</v>
      </c>
      <c r="F33" s="227" t="s">
        <v>266</v>
      </c>
      <c r="G33" s="225" t="s">
        <v>266</v>
      </c>
      <c r="H33" s="228" t="s">
        <v>266</v>
      </c>
      <c r="I33" s="227" t="s">
        <v>266</v>
      </c>
      <c r="J33" s="229"/>
      <c r="K33" s="230"/>
      <c r="L33" s="231">
        <f t="shared" si="2"/>
        <v>0</v>
      </c>
      <c r="M33" s="232" t="s">
        <v>266</v>
      </c>
      <c r="N33" s="226" t="s">
        <v>266</v>
      </c>
      <c r="O33" s="227" t="s">
        <v>266</v>
      </c>
      <c r="P33" s="185"/>
      <c r="R33" s="158"/>
    </row>
    <row r="34" spans="1:18" ht="12.75" hidden="1" thickTop="1" x14ac:dyDescent="0.25">
      <c r="A34" s="177">
        <v>21359</v>
      </c>
      <c r="B34" s="223" t="s">
        <v>272</v>
      </c>
      <c r="C34" s="224">
        <f t="shared" si="1"/>
        <v>0</v>
      </c>
      <c r="D34" s="225" t="s">
        <v>266</v>
      </c>
      <c r="E34" s="226" t="s">
        <v>266</v>
      </c>
      <c r="F34" s="227" t="s">
        <v>266</v>
      </c>
      <c r="G34" s="225" t="s">
        <v>266</v>
      </c>
      <c r="H34" s="228" t="s">
        <v>266</v>
      </c>
      <c r="I34" s="227" t="s">
        <v>266</v>
      </c>
      <c r="J34" s="229"/>
      <c r="K34" s="230"/>
      <c r="L34" s="231">
        <f t="shared" si="2"/>
        <v>0</v>
      </c>
      <c r="M34" s="232" t="s">
        <v>266</v>
      </c>
      <c r="N34" s="226" t="s">
        <v>266</v>
      </c>
      <c r="O34" s="227" t="s">
        <v>266</v>
      </c>
      <c r="P34" s="185"/>
      <c r="R34" s="158"/>
    </row>
    <row r="35" spans="1:18" s="148" customFormat="1" ht="24.75" hidden="1" thickTop="1" x14ac:dyDescent="0.25">
      <c r="A35" s="212">
        <v>21370</v>
      </c>
      <c r="B35" s="198" t="s">
        <v>273</v>
      </c>
      <c r="C35" s="199">
        <f t="shared" si="1"/>
        <v>0</v>
      </c>
      <c r="D35" s="203" t="s">
        <v>266</v>
      </c>
      <c r="E35" s="207" t="s">
        <v>266</v>
      </c>
      <c r="F35" s="205" t="s">
        <v>266</v>
      </c>
      <c r="G35" s="203" t="s">
        <v>266</v>
      </c>
      <c r="H35" s="204" t="s">
        <v>266</v>
      </c>
      <c r="I35" s="205" t="s">
        <v>266</v>
      </c>
      <c r="J35" s="209">
        <f>SUM(J36)</f>
        <v>0</v>
      </c>
      <c r="K35" s="210">
        <f>SUM(K36)</f>
        <v>0</v>
      </c>
      <c r="L35" s="211">
        <f t="shared" si="2"/>
        <v>0</v>
      </c>
      <c r="M35" s="206" t="s">
        <v>266</v>
      </c>
      <c r="N35" s="207" t="s">
        <v>266</v>
      </c>
      <c r="O35" s="205" t="s">
        <v>266</v>
      </c>
      <c r="P35" s="208"/>
      <c r="R35" s="158"/>
    </row>
    <row r="36" spans="1:18" ht="24.75" hidden="1" thickTop="1" x14ac:dyDescent="0.25">
      <c r="A36" s="233">
        <v>21379</v>
      </c>
      <c r="B36" s="234" t="s">
        <v>274</v>
      </c>
      <c r="C36" s="235">
        <f t="shared" si="1"/>
        <v>0</v>
      </c>
      <c r="D36" s="236" t="s">
        <v>266</v>
      </c>
      <c r="E36" s="237" t="s">
        <v>266</v>
      </c>
      <c r="F36" s="238" t="s">
        <v>266</v>
      </c>
      <c r="G36" s="236" t="s">
        <v>266</v>
      </c>
      <c r="H36" s="239" t="s">
        <v>266</v>
      </c>
      <c r="I36" s="238" t="s">
        <v>266</v>
      </c>
      <c r="J36" s="240"/>
      <c r="K36" s="241"/>
      <c r="L36" s="242">
        <f t="shared" si="2"/>
        <v>0</v>
      </c>
      <c r="M36" s="243" t="s">
        <v>266</v>
      </c>
      <c r="N36" s="237" t="s">
        <v>266</v>
      </c>
      <c r="O36" s="238" t="s">
        <v>266</v>
      </c>
      <c r="P36" s="244"/>
      <c r="R36" s="158"/>
    </row>
    <row r="37" spans="1:18" s="148" customFormat="1" ht="12.75" hidden="1" thickTop="1" x14ac:dyDescent="0.25">
      <c r="A37" s="212">
        <v>21380</v>
      </c>
      <c r="B37" s="198" t="s">
        <v>275</v>
      </c>
      <c r="C37" s="199">
        <f t="shared" si="1"/>
        <v>0</v>
      </c>
      <c r="D37" s="203" t="s">
        <v>266</v>
      </c>
      <c r="E37" s="207" t="s">
        <v>266</v>
      </c>
      <c r="F37" s="205" t="s">
        <v>266</v>
      </c>
      <c r="G37" s="203" t="s">
        <v>266</v>
      </c>
      <c r="H37" s="204" t="s">
        <v>266</v>
      </c>
      <c r="I37" s="205" t="s">
        <v>266</v>
      </c>
      <c r="J37" s="209">
        <f>SUM(J38:J39)</f>
        <v>0</v>
      </c>
      <c r="K37" s="210">
        <f>SUM(K38:K39)</f>
        <v>0</v>
      </c>
      <c r="L37" s="211">
        <f t="shared" si="2"/>
        <v>0</v>
      </c>
      <c r="M37" s="206" t="s">
        <v>266</v>
      </c>
      <c r="N37" s="207" t="s">
        <v>266</v>
      </c>
      <c r="O37" s="205" t="s">
        <v>266</v>
      </c>
      <c r="P37" s="208"/>
      <c r="R37" s="158"/>
    </row>
    <row r="38" spans="1:18" ht="12.75" hidden="1" thickTop="1" x14ac:dyDescent="0.25">
      <c r="A38" s="169">
        <v>21381</v>
      </c>
      <c r="B38" s="213" t="s">
        <v>276</v>
      </c>
      <c r="C38" s="214">
        <f t="shared" si="1"/>
        <v>0</v>
      </c>
      <c r="D38" s="215" t="s">
        <v>266</v>
      </c>
      <c r="E38" s="216" t="s">
        <v>266</v>
      </c>
      <c r="F38" s="217" t="s">
        <v>266</v>
      </c>
      <c r="G38" s="215" t="s">
        <v>266</v>
      </c>
      <c r="H38" s="218" t="s">
        <v>266</v>
      </c>
      <c r="I38" s="217" t="s">
        <v>266</v>
      </c>
      <c r="J38" s="219"/>
      <c r="K38" s="220"/>
      <c r="L38" s="221">
        <f t="shared" si="2"/>
        <v>0</v>
      </c>
      <c r="M38" s="222" t="s">
        <v>266</v>
      </c>
      <c r="N38" s="216" t="s">
        <v>266</v>
      </c>
      <c r="O38" s="217" t="s">
        <v>266</v>
      </c>
      <c r="P38" s="176"/>
      <c r="R38" s="158"/>
    </row>
    <row r="39" spans="1:18" ht="12.75" hidden="1" thickTop="1" x14ac:dyDescent="0.25">
      <c r="A39" s="178">
        <v>21383</v>
      </c>
      <c r="B39" s="223" t="s">
        <v>277</v>
      </c>
      <c r="C39" s="224">
        <f t="shared" si="1"/>
        <v>0</v>
      </c>
      <c r="D39" s="225" t="s">
        <v>266</v>
      </c>
      <c r="E39" s="226" t="s">
        <v>266</v>
      </c>
      <c r="F39" s="227" t="s">
        <v>266</v>
      </c>
      <c r="G39" s="225" t="s">
        <v>266</v>
      </c>
      <c r="H39" s="228" t="s">
        <v>266</v>
      </c>
      <c r="I39" s="227" t="s">
        <v>266</v>
      </c>
      <c r="J39" s="229"/>
      <c r="K39" s="230"/>
      <c r="L39" s="231">
        <f t="shared" si="2"/>
        <v>0</v>
      </c>
      <c r="M39" s="232" t="s">
        <v>266</v>
      </c>
      <c r="N39" s="226" t="s">
        <v>266</v>
      </c>
      <c r="O39" s="227" t="s">
        <v>266</v>
      </c>
      <c r="P39" s="185"/>
      <c r="R39" s="158"/>
    </row>
    <row r="40" spans="1:18" s="148" customFormat="1" ht="24.75" hidden="1" thickTop="1" x14ac:dyDescent="0.25">
      <c r="A40" s="212">
        <v>21390</v>
      </c>
      <c r="B40" s="198" t="s">
        <v>278</v>
      </c>
      <c r="C40" s="199">
        <f t="shared" si="1"/>
        <v>0</v>
      </c>
      <c r="D40" s="203" t="s">
        <v>266</v>
      </c>
      <c r="E40" s="207" t="s">
        <v>266</v>
      </c>
      <c r="F40" s="205" t="s">
        <v>266</v>
      </c>
      <c r="G40" s="203" t="s">
        <v>266</v>
      </c>
      <c r="H40" s="204" t="s">
        <v>266</v>
      </c>
      <c r="I40" s="205" t="s">
        <v>266</v>
      </c>
      <c r="J40" s="209">
        <f>SUM(J41:J44)</f>
        <v>0</v>
      </c>
      <c r="K40" s="210">
        <f>SUM(K41:K44)</f>
        <v>0</v>
      </c>
      <c r="L40" s="211">
        <f t="shared" si="2"/>
        <v>0</v>
      </c>
      <c r="M40" s="206" t="s">
        <v>266</v>
      </c>
      <c r="N40" s="207" t="s">
        <v>266</v>
      </c>
      <c r="O40" s="205" t="s">
        <v>266</v>
      </c>
      <c r="P40" s="208"/>
      <c r="R40" s="158"/>
    </row>
    <row r="41" spans="1:18" ht="24.75" hidden="1" thickTop="1" x14ac:dyDescent="0.25">
      <c r="A41" s="169">
        <v>21391</v>
      </c>
      <c r="B41" s="213" t="s">
        <v>279</v>
      </c>
      <c r="C41" s="214">
        <f t="shared" si="1"/>
        <v>0</v>
      </c>
      <c r="D41" s="215" t="s">
        <v>266</v>
      </c>
      <c r="E41" s="216" t="s">
        <v>266</v>
      </c>
      <c r="F41" s="217" t="s">
        <v>266</v>
      </c>
      <c r="G41" s="215" t="s">
        <v>266</v>
      </c>
      <c r="H41" s="218" t="s">
        <v>266</v>
      </c>
      <c r="I41" s="217" t="s">
        <v>266</v>
      </c>
      <c r="J41" s="219"/>
      <c r="K41" s="220"/>
      <c r="L41" s="221">
        <f t="shared" si="2"/>
        <v>0</v>
      </c>
      <c r="M41" s="222" t="s">
        <v>266</v>
      </c>
      <c r="N41" s="216" t="s">
        <v>266</v>
      </c>
      <c r="O41" s="217" t="s">
        <v>266</v>
      </c>
      <c r="P41" s="176"/>
      <c r="R41" s="158"/>
    </row>
    <row r="42" spans="1:18" ht="12.75" hidden="1" thickTop="1" x14ac:dyDescent="0.25">
      <c r="A42" s="178">
        <v>21393</v>
      </c>
      <c r="B42" s="223" t="s">
        <v>280</v>
      </c>
      <c r="C42" s="224">
        <f t="shared" si="1"/>
        <v>0</v>
      </c>
      <c r="D42" s="225" t="s">
        <v>266</v>
      </c>
      <c r="E42" s="226" t="s">
        <v>266</v>
      </c>
      <c r="F42" s="227" t="s">
        <v>266</v>
      </c>
      <c r="G42" s="225" t="s">
        <v>266</v>
      </c>
      <c r="H42" s="228" t="s">
        <v>266</v>
      </c>
      <c r="I42" s="227" t="s">
        <v>266</v>
      </c>
      <c r="J42" s="229"/>
      <c r="K42" s="230"/>
      <c r="L42" s="231">
        <f t="shared" si="2"/>
        <v>0</v>
      </c>
      <c r="M42" s="232" t="s">
        <v>266</v>
      </c>
      <c r="N42" s="226" t="s">
        <v>266</v>
      </c>
      <c r="O42" s="227" t="s">
        <v>266</v>
      </c>
      <c r="P42" s="185"/>
      <c r="R42" s="158"/>
    </row>
    <row r="43" spans="1:18" ht="12.75" hidden="1" thickTop="1" x14ac:dyDescent="0.25">
      <c r="A43" s="178">
        <v>21395</v>
      </c>
      <c r="B43" s="223" t="s">
        <v>281</v>
      </c>
      <c r="C43" s="224">
        <f t="shared" si="1"/>
        <v>0</v>
      </c>
      <c r="D43" s="225" t="s">
        <v>266</v>
      </c>
      <c r="E43" s="226" t="s">
        <v>266</v>
      </c>
      <c r="F43" s="227" t="s">
        <v>266</v>
      </c>
      <c r="G43" s="225" t="s">
        <v>266</v>
      </c>
      <c r="H43" s="228" t="s">
        <v>266</v>
      </c>
      <c r="I43" s="227" t="s">
        <v>266</v>
      </c>
      <c r="J43" s="229"/>
      <c r="K43" s="230"/>
      <c r="L43" s="231">
        <f t="shared" si="2"/>
        <v>0</v>
      </c>
      <c r="M43" s="232" t="s">
        <v>266</v>
      </c>
      <c r="N43" s="226" t="s">
        <v>266</v>
      </c>
      <c r="O43" s="227" t="s">
        <v>266</v>
      </c>
      <c r="P43" s="185"/>
      <c r="R43" s="158"/>
    </row>
    <row r="44" spans="1:18" ht="12.75" hidden="1" thickTop="1" x14ac:dyDescent="0.25">
      <c r="A44" s="178">
        <v>21399</v>
      </c>
      <c r="B44" s="223" t="s">
        <v>282</v>
      </c>
      <c r="C44" s="224">
        <f t="shared" si="1"/>
        <v>0</v>
      </c>
      <c r="D44" s="225" t="s">
        <v>266</v>
      </c>
      <c r="E44" s="226" t="s">
        <v>266</v>
      </c>
      <c r="F44" s="227" t="s">
        <v>266</v>
      </c>
      <c r="G44" s="225" t="s">
        <v>266</v>
      </c>
      <c r="H44" s="228" t="s">
        <v>266</v>
      </c>
      <c r="I44" s="227" t="s">
        <v>266</v>
      </c>
      <c r="J44" s="229"/>
      <c r="K44" s="230"/>
      <c r="L44" s="231">
        <f t="shared" si="2"/>
        <v>0</v>
      </c>
      <c r="M44" s="232" t="s">
        <v>266</v>
      </c>
      <c r="N44" s="226" t="s">
        <v>266</v>
      </c>
      <c r="O44" s="227" t="s">
        <v>266</v>
      </c>
      <c r="P44" s="185"/>
      <c r="R44" s="158"/>
    </row>
    <row r="45" spans="1:18" s="148" customFormat="1" ht="24.75" hidden="1" thickTop="1" x14ac:dyDescent="0.25">
      <c r="A45" s="212">
        <v>21420</v>
      </c>
      <c r="B45" s="198" t="s">
        <v>283</v>
      </c>
      <c r="C45" s="245">
        <f>F45</f>
        <v>0</v>
      </c>
      <c r="D45" s="246"/>
      <c r="E45" s="247"/>
      <c r="F45" s="202">
        <f>D45+E45</f>
        <v>0</v>
      </c>
      <c r="G45" s="203" t="s">
        <v>266</v>
      </c>
      <c r="H45" s="204" t="s">
        <v>266</v>
      </c>
      <c r="I45" s="205" t="s">
        <v>266</v>
      </c>
      <c r="J45" s="203" t="s">
        <v>266</v>
      </c>
      <c r="K45" s="204" t="s">
        <v>266</v>
      </c>
      <c r="L45" s="205" t="s">
        <v>266</v>
      </c>
      <c r="M45" s="206" t="s">
        <v>266</v>
      </c>
      <c r="N45" s="207" t="s">
        <v>266</v>
      </c>
      <c r="O45" s="205" t="s">
        <v>266</v>
      </c>
      <c r="P45" s="208"/>
      <c r="R45" s="158"/>
    </row>
    <row r="46" spans="1:18" s="148" customFormat="1" ht="24.75" hidden="1" thickTop="1" x14ac:dyDescent="0.25">
      <c r="A46" s="248">
        <v>21490</v>
      </c>
      <c r="B46" s="249" t="s">
        <v>284</v>
      </c>
      <c r="C46" s="245">
        <f>F46+I46+L46</f>
        <v>0</v>
      </c>
      <c r="D46" s="250">
        <f>D47</f>
        <v>0</v>
      </c>
      <c r="E46" s="251">
        <f>E47</f>
        <v>0</v>
      </c>
      <c r="F46" s="252">
        <f>D46+E46</f>
        <v>0</v>
      </c>
      <c r="G46" s="250">
        <f>G47</f>
        <v>0</v>
      </c>
      <c r="H46" s="253">
        <f t="shared" ref="H46:K46" si="3">H47</f>
        <v>0</v>
      </c>
      <c r="I46" s="252">
        <f>G46+H46</f>
        <v>0</v>
      </c>
      <c r="J46" s="250">
        <f>J47</f>
        <v>0</v>
      </c>
      <c r="K46" s="253">
        <f t="shared" si="3"/>
        <v>0</v>
      </c>
      <c r="L46" s="252">
        <f>J46+K46</f>
        <v>0</v>
      </c>
      <c r="M46" s="206" t="s">
        <v>266</v>
      </c>
      <c r="N46" s="207" t="s">
        <v>266</v>
      </c>
      <c r="O46" s="205" t="s">
        <v>266</v>
      </c>
      <c r="P46" s="208"/>
      <c r="R46" s="158"/>
    </row>
    <row r="47" spans="1:18" s="148" customFormat="1" ht="12.75" hidden="1" thickTop="1" x14ac:dyDescent="0.25">
      <c r="A47" s="178">
        <v>21499</v>
      </c>
      <c r="B47" s="223" t="s">
        <v>285</v>
      </c>
      <c r="C47" s="254">
        <f>F47+I47+L47</f>
        <v>0</v>
      </c>
      <c r="D47" s="171"/>
      <c r="E47" s="172"/>
      <c r="F47" s="173">
        <f>D47+E47</f>
        <v>0</v>
      </c>
      <c r="G47" s="255"/>
      <c r="H47" s="174"/>
      <c r="I47" s="173">
        <f>G47+H47</f>
        <v>0</v>
      </c>
      <c r="J47" s="171"/>
      <c r="K47" s="174"/>
      <c r="L47" s="173">
        <f>J47+K47</f>
        <v>0</v>
      </c>
      <c r="M47" s="243" t="s">
        <v>266</v>
      </c>
      <c r="N47" s="237" t="s">
        <v>266</v>
      </c>
      <c r="O47" s="238" t="s">
        <v>266</v>
      </c>
      <c r="P47" s="244"/>
      <c r="R47" s="158"/>
    </row>
    <row r="48" spans="1:18" ht="12.75" hidden="1" thickTop="1" x14ac:dyDescent="0.25">
      <c r="A48" s="256">
        <v>23000</v>
      </c>
      <c r="B48" s="257" t="s">
        <v>286</v>
      </c>
      <c r="C48" s="245">
        <f>O48</f>
        <v>0</v>
      </c>
      <c r="D48" s="258" t="s">
        <v>266</v>
      </c>
      <c r="E48" s="259" t="s">
        <v>266</v>
      </c>
      <c r="F48" s="260" t="s">
        <v>266</v>
      </c>
      <c r="G48" s="258" t="s">
        <v>266</v>
      </c>
      <c r="H48" s="261" t="s">
        <v>266</v>
      </c>
      <c r="I48" s="260" t="s">
        <v>266</v>
      </c>
      <c r="J48" s="258" t="s">
        <v>266</v>
      </c>
      <c r="K48" s="261" t="s">
        <v>266</v>
      </c>
      <c r="L48" s="260" t="s">
        <v>266</v>
      </c>
      <c r="M48" s="262">
        <f>SUM(M49:M50)</f>
        <v>0</v>
      </c>
      <c r="N48" s="263">
        <f>SUM(N49:N50)</f>
        <v>0</v>
      </c>
      <c r="O48" s="202">
        <f>M48+N48</f>
        <v>0</v>
      </c>
      <c r="P48" s="208"/>
      <c r="R48" s="158"/>
    </row>
    <row r="49" spans="1:18" ht="24.75" hidden="1" thickTop="1" x14ac:dyDescent="0.25">
      <c r="A49" s="264">
        <v>23410</v>
      </c>
      <c r="B49" s="265" t="s">
        <v>287</v>
      </c>
      <c r="C49" s="266">
        <f>O49</f>
        <v>0</v>
      </c>
      <c r="D49" s="267" t="s">
        <v>266</v>
      </c>
      <c r="E49" s="268" t="s">
        <v>266</v>
      </c>
      <c r="F49" s="269" t="s">
        <v>266</v>
      </c>
      <c r="G49" s="267" t="s">
        <v>266</v>
      </c>
      <c r="H49" s="270" t="s">
        <v>266</v>
      </c>
      <c r="I49" s="269" t="s">
        <v>266</v>
      </c>
      <c r="J49" s="267" t="s">
        <v>266</v>
      </c>
      <c r="K49" s="270" t="s">
        <v>266</v>
      </c>
      <c r="L49" s="269" t="s">
        <v>266</v>
      </c>
      <c r="M49" s="271"/>
      <c r="N49" s="272"/>
      <c r="O49" s="273">
        <f>M49+N49</f>
        <v>0</v>
      </c>
      <c r="P49" s="274"/>
      <c r="R49" s="158"/>
    </row>
    <row r="50" spans="1:18" ht="24.75" hidden="1" thickTop="1" x14ac:dyDescent="0.25">
      <c r="A50" s="264">
        <v>23510</v>
      </c>
      <c r="B50" s="265" t="s">
        <v>288</v>
      </c>
      <c r="C50" s="266">
        <f>O50</f>
        <v>0</v>
      </c>
      <c r="D50" s="267" t="s">
        <v>266</v>
      </c>
      <c r="E50" s="268" t="s">
        <v>266</v>
      </c>
      <c r="F50" s="269" t="s">
        <v>266</v>
      </c>
      <c r="G50" s="267" t="s">
        <v>266</v>
      </c>
      <c r="H50" s="270" t="s">
        <v>266</v>
      </c>
      <c r="I50" s="269" t="s">
        <v>266</v>
      </c>
      <c r="J50" s="267" t="s">
        <v>266</v>
      </c>
      <c r="K50" s="270" t="s">
        <v>266</v>
      </c>
      <c r="L50" s="269" t="s">
        <v>266</v>
      </c>
      <c r="M50" s="271"/>
      <c r="N50" s="272"/>
      <c r="O50" s="273">
        <f>M50+N50</f>
        <v>0</v>
      </c>
      <c r="P50" s="274"/>
      <c r="R50" s="158"/>
    </row>
    <row r="51" spans="1:18" ht="12.75" thickTop="1" x14ac:dyDescent="0.25">
      <c r="A51" s="275"/>
      <c r="B51" s="265"/>
      <c r="C51" s="276"/>
      <c r="D51" s="277"/>
      <c r="E51" s="497"/>
      <c r="F51" s="498"/>
      <c r="G51" s="277"/>
      <c r="H51" s="279"/>
      <c r="I51" s="269"/>
      <c r="J51" s="280"/>
      <c r="K51" s="281"/>
      <c r="L51" s="273"/>
      <c r="M51" s="271"/>
      <c r="N51" s="272"/>
      <c r="O51" s="273"/>
      <c r="P51" s="274"/>
      <c r="R51" s="158"/>
    </row>
    <row r="52" spans="1:18" s="148" customFormat="1" x14ac:dyDescent="0.25">
      <c r="A52" s="282"/>
      <c r="B52" s="283" t="s">
        <v>289</v>
      </c>
      <c r="C52" s="284"/>
      <c r="D52" s="285"/>
      <c r="E52" s="499"/>
      <c r="F52" s="500"/>
      <c r="G52" s="285"/>
      <c r="H52" s="288"/>
      <c r="I52" s="289"/>
      <c r="J52" s="285"/>
      <c r="K52" s="288"/>
      <c r="L52" s="289"/>
      <c r="M52" s="290"/>
      <c r="N52" s="286"/>
      <c r="O52" s="289"/>
      <c r="P52" s="291"/>
      <c r="R52" s="158"/>
    </row>
    <row r="53" spans="1:18" s="148" customFormat="1" ht="12.75" thickBot="1" x14ac:dyDescent="0.3">
      <c r="A53" s="292"/>
      <c r="B53" s="149" t="s">
        <v>290</v>
      </c>
      <c r="C53" s="293">
        <f t="shared" ref="C53:C116" si="4">F53+I53+L53+O53</f>
        <v>264995</v>
      </c>
      <c r="D53" s="294">
        <f>SUM(D54,D284)</f>
        <v>264295</v>
      </c>
      <c r="E53" s="501">
        <f>SUM(E54,E284)</f>
        <v>700</v>
      </c>
      <c r="F53" s="462">
        <f t="shared" ref="F53:F117" si="5">D53+E53</f>
        <v>264995</v>
      </c>
      <c r="G53" s="294">
        <f>SUM(G54,G284)</f>
        <v>0</v>
      </c>
      <c r="H53" s="297">
        <f>SUM(H54,H284)</f>
        <v>0</v>
      </c>
      <c r="I53" s="296">
        <f t="shared" ref="I53:I117" si="6">G53+H53</f>
        <v>0</v>
      </c>
      <c r="J53" s="294">
        <f>SUM(J54,J284)</f>
        <v>0</v>
      </c>
      <c r="K53" s="297">
        <f>SUM(K54,K284)</f>
        <v>0</v>
      </c>
      <c r="L53" s="296">
        <f t="shared" ref="L53:L117" si="7">J53+K53</f>
        <v>0</v>
      </c>
      <c r="M53" s="298">
        <f>SUM(M54,M284)</f>
        <v>0</v>
      </c>
      <c r="N53" s="295">
        <f>SUM(N54,N284)</f>
        <v>0</v>
      </c>
      <c r="O53" s="296">
        <f t="shared" ref="O53:O117" si="8">M53+N53</f>
        <v>0</v>
      </c>
      <c r="P53" s="157"/>
      <c r="R53" s="158"/>
    </row>
    <row r="54" spans="1:18" s="148" customFormat="1" ht="24.75" thickTop="1" x14ac:dyDescent="0.25">
      <c r="A54" s="299"/>
      <c r="B54" s="300" t="s">
        <v>291</v>
      </c>
      <c r="C54" s="301">
        <f t="shared" si="4"/>
        <v>264995</v>
      </c>
      <c r="D54" s="302">
        <f>SUM(D55,D197)</f>
        <v>264295</v>
      </c>
      <c r="E54" s="502">
        <f>SUM(E55,E197)</f>
        <v>700</v>
      </c>
      <c r="F54" s="463">
        <f t="shared" si="5"/>
        <v>264995</v>
      </c>
      <c r="G54" s="302">
        <f>SUM(G55,G197)</f>
        <v>0</v>
      </c>
      <c r="H54" s="305">
        <f>SUM(H55,H197)</f>
        <v>0</v>
      </c>
      <c r="I54" s="304">
        <f t="shared" si="6"/>
        <v>0</v>
      </c>
      <c r="J54" s="302">
        <f>SUM(J55,J197)</f>
        <v>0</v>
      </c>
      <c r="K54" s="305">
        <f>SUM(K55,K197)</f>
        <v>0</v>
      </c>
      <c r="L54" s="304">
        <f t="shared" si="7"/>
        <v>0</v>
      </c>
      <c r="M54" s="306">
        <f>SUM(M55,M197)</f>
        <v>0</v>
      </c>
      <c r="N54" s="303">
        <f>SUM(N55,N197)</f>
        <v>0</v>
      </c>
      <c r="O54" s="304">
        <f t="shared" si="8"/>
        <v>0</v>
      </c>
      <c r="P54" s="307"/>
      <c r="R54" s="158"/>
    </row>
    <row r="55" spans="1:18" s="148" customFormat="1" ht="24" x14ac:dyDescent="0.25">
      <c r="A55" s="308"/>
      <c r="B55" s="139" t="s">
        <v>292</v>
      </c>
      <c r="C55" s="309">
        <f t="shared" si="4"/>
        <v>264995</v>
      </c>
      <c r="D55" s="310">
        <f>SUM(D56,D78,D176,D190)</f>
        <v>264295</v>
      </c>
      <c r="E55" s="503">
        <f>SUM(E56,E78,E176,E190)</f>
        <v>700</v>
      </c>
      <c r="F55" s="464">
        <f t="shared" si="5"/>
        <v>264995</v>
      </c>
      <c r="G55" s="310">
        <f>SUM(G56,G78,G176,G190)</f>
        <v>0</v>
      </c>
      <c r="H55" s="313">
        <f>SUM(H56,H78,H176,H190)</f>
        <v>0</v>
      </c>
      <c r="I55" s="312">
        <f t="shared" si="6"/>
        <v>0</v>
      </c>
      <c r="J55" s="310">
        <f>SUM(J56,J78,J176,J190)</f>
        <v>0</v>
      </c>
      <c r="K55" s="313">
        <f>SUM(K56,K78,K176,K190)</f>
        <v>0</v>
      </c>
      <c r="L55" s="312">
        <f t="shared" si="7"/>
        <v>0</v>
      </c>
      <c r="M55" s="158">
        <f>SUM(M56,M78,M176,M190)</f>
        <v>0</v>
      </c>
      <c r="N55" s="311">
        <f>SUM(N56,N78,N176,N190)</f>
        <v>0</v>
      </c>
      <c r="O55" s="312">
        <f t="shared" si="8"/>
        <v>0</v>
      </c>
      <c r="P55" s="314"/>
      <c r="R55" s="158"/>
    </row>
    <row r="56" spans="1:18" s="148" customFormat="1" x14ac:dyDescent="0.25">
      <c r="A56" s="315">
        <v>1000</v>
      </c>
      <c r="B56" s="315" t="s">
        <v>293</v>
      </c>
      <c r="C56" s="316">
        <f t="shared" si="4"/>
        <v>264995</v>
      </c>
      <c r="D56" s="317">
        <f>SUM(D57,D70)</f>
        <v>264295</v>
      </c>
      <c r="E56" s="504">
        <f>SUM(E57,E70)</f>
        <v>700</v>
      </c>
      <c r="F56" s="465">
        <f t="shared" si="5"/>
        <v>264995</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c r="R56" s="158"/>
    </row>
    <row r="57" spans="1:18" x14ac:dyDescent="0.25">
      <c r="A57" s="198">
        <v>1100</v>
      </c>
      <c r="B57" s="323" t="s">
        <v>294</v>
      </c>
      <c r="C57" s="199">
        <f t="shared" si="4"/>
        <v>195555</v>
      </c>
      <c r="D57" s="209">
        <f>SUM(D58,D61,D69)</f>
        <v>195555</v>
      </c>
      <c r="E57" s="505">
        <f>SUM(E58,E61,E69)</f>
        <v>0</v>
      </c>
      <c r="F57" s="459">
        <f t="shared" si="5"/>
        <v>195555</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c r="R57" s="158"/>
    </row>
    <row r="58" spans="1:18" x14ac:dyDescent="0.25">
      <c r="A58" s="329">
        <v>1110</v>
      </c>
      <c r="B58" s="265" t="s">
        <v>295</v>
      </c>
      <c r="C58" s="276">
        <f t="shared" si="4"/>
        <v>172706</v>
      </c>
      <c r="D58" s="330">
        <f>SUM(D59:D60)</f>
        <v>172706</v>
      </c>
      <c r="E58" s="506">
        <f>SUM(E59:E60)</f>
        <v>0</v>
      </c>
      <c r="F58" s="460">
        <f t="shared" si="5"/>
        <v>172706</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c r="R58" s="158"/>
    </row>
    <row r="59" spans="1:18" hidden="1" x14ac:dyDescent="0.25">
      <c r="A59" s="169">
        <v>1111</v>
      </c>
      <c r="B59" s="213" t="s">
        <v>296</v>
      </c>
      <c r="C59" s="214">
        <f t="shared" si="4"/>
        <v>0</v>
      </c>
      <c r="D59" s="219">
        <v>0</v>
      </c>
      <c r="E59" s="335"/>
      <c r="F59" s="221">
        <f t="shared" si="5"/>
        <v>0</v>
      </c>
      <c r="G59" s="219"/>
      <c r="H59" s="220"/>
      <c r="I59" s="221">
        <f t="shared" si="6"/>
        <v>0</v>
      </c>
      <c r="J59" s="219"/>
      <c r="K59" s="220"/>
      <c r="L59" s="221">
        <f t="shared" si="7"/>
        <v>0</v>
      </c>
      <c r="M59" s="336"/>
      <c r="N59" s="335"/>
      <c r="O59" s="221">
        <f t="shared" si="8"/>
        <v>0</v>
      </c>
      <c r="P59" s="176"/>
      <c r="R59" s="158"/>
    </row>
    <row r="60" spans="1:18" x14ac:dyDescent="0.25">
      <c r="A60" s="178">
        <v>1119</v>
      </c>
      <c r="B60" s="223" t="s">
        <v>297</v>
      </c>
      <c r="C60" s="224">
        <f t="shared" si="4"/>
        <v>172706</v>
      </c>
      <c r="D60" s="229">
        <f>218556-37850-8000</f>
        <v>172706</v>
      </c>
      <c r="E60" s="507"/>
      <c r="F60" s="359">
        <f t="shared" si="5"/>
        <v>172706</v>
      </c>
      <c r="G60" s="229"/>
      <c r="H60" s="230"/>
      <c r="I60" s="231">
        <f t="shared" si="6"/>
        <v>0</v>
      </c>
      <c r="J60" s="229"/>
      <c r="K60" s="230"/>
      <c r="L60" s="231">
        <f t="shared" si="7"/>
        <v>0</v>
      </c>
      <c r="M60" s="338"/>
      <c r="N60" s="337"/>
      <c r="O60" s="231">
        <f t="shared" si="8"/>
        <v>0</v>
      </c>
      <c r="P60" s="185"/>
      <c r="R60" s="158"/>
    </row>
    <row r="61" spans="1:18" x14ac:dyDescent="0.25">
      <c r="A61" s="339">
        <v>1140</v>
      </c>
      <c r="B61" s="223" t="s">
        <v>298</v>
      </c>
      <c r="C61" s="224">
        <f t="shared" si="4"/>
        <v>21069</v>
      </c>
      <c r="D61" s="340">
        <f>SUM(D62:D68)</f>
        <v>21069</v>
      </c>
      <c r="E61" s="390">
        <f>SUM(E62:E68)</f>
        <v>0</v>
      </c>
      <c r="F61" s="359">
        <f>D61+E61</f>
        <v>21069</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c r="R61" s="158"/>
    </row>
    <row r="62" spans="1:18" hidden="1" x14ac:dyDescent="0.25">
      <c r="A62" s="178">
        <v>1141</v>
      </c>
      <c r="B62" s="223" t="s">
        <v>299</v>
      </c>
      <c r="C62" s="224">
        <f t="shared" si="4"/>
        <v>0</v>
      </c>
      <c r="D62" s="229">
        <v>0</v>
      </c>
      <c r="E62" s="337"/>
      <c r="F62" s="231">
        <f t="shared" si="5"/>
        <v>0</v>
      </c>
      <c r="G62" s="229"/>
      <c r="H62" s="230"/>
      <c r="I62" s="231">
        <f t="shared" si="6"/>
        <v>0</v>
      </c>
      <c r="J62" s="229"/>
      <c r="K62" s="230"/>
      <c r="L62" s="231">
        <f t="shared" si="7"/>
        <v>0</v>
      </c>
      <c r="M62" s="338"/>
      <c r="N62" s="337"/>
      <c r="O62" s="231">
        <f t="shared" si="8"/>
        <v>0</v>
      </c>
      <c r="P62" s="185"/>
      <c r="R62" s="158"/>
    </row>
    <row r="63" spans="1:18" ht="24" x14ac:dyDescent="0.25">
      <c r="A63" s="178">
        <v>1142</v>
      </c>
      <c r="B63" s="223" t="s">
        <v>300</v>
      </c>
      <c r="C63" s="224">
        <f t="shared" si="4"/>
        <v>7576</v>
      </c>
      <c r="D63" s="229">
        <f>19356-1780-10000</f>
        <v>7576</v>
      </c>
      <c r="E63" s="507"/>
      <c r="F63" s="359">
        <f t="shared" si="5"/>
        <v>7576</v>
      </c>
      <c r="G63" s="229"/>
      <c r="H63" s="230"/>
      <c r="I63" s="231">
        <f t="shared" si="6"/>
        <v>0</v>
      </c>
      <c r="J63" s="229"/>
      <c r="K63" s="230"/>
      <c r="L63" s="231">
        <f t="shared" si="7"/>
        <v>0</v>
      </c>
      <c r="M63" s="338"/>
      <c r="N63" s="337"/>
      <c r="O63" s="231">
        <f t="shared" si="8"/>
        <v>0</v>
      </c>
      <c r="P63" s="508"/>
      <c r="R63" s="158"/>
    </row>
    <row r="64" spans="1:18" ht="24" hidden="1" x14ac:dyDescent="0.25">
      <c r="A64" s="178">
        <v>1145</v>
      </c>
      <c r="B64" s="223" t="s">
        <v>301</v>
      </c>
      <c r="C64" s="224">
        <f t="shared" si="4"/>
        <v>0</v>
      </c>
      <c r="D64" s="229">
        <v>0</v>
      </c>
      <c r="E64" s="337"/>
      <c r="F64" s="231">
        <f t="shared" si="5"/>
        <v>0</v>
      </c>
      <c r="G64" s="229"/>
      <c r="H64" s="230"/>
      <c r="I64" s="231">
        <f t="shared" si="6"/>
        <v>0</v>
      </c>
      <c r="J64" s="229"/>
      <c r="K64" s="230"/>
      <c r="L64" s="231">
        <f t="shared" si="7"/>
        <v>0</v>
      </c>
      <c r="M64" s="338"/>
      <c r="N64" s="337"/>
      <c r="O64" s="231">
        <f t="shared" si="8"/>
        <v>0</v>
      </c>
      <c r="P64" s="185"/>
      <c r="R64" s="158"/>
    </row>
    <row r="65" spans="1:18" ht="24" x14ac:dyDescent="0.25">
      <c r="A65" s="178">
        <v>1146</v>
      </c>
      <c r="B65" s="223" t="s">
        <v>302</v>
      </c>
      <c r="C65" s="224">
        <f t="shared" si="4"/>
        <v>8190</v>
      </c>
      <c r="D65" s="229">
        <f>38190-30000</f>
        <v>8190</v>
      </c>
      <c r="E65" s="507"/>
      <c r="F65" s="359">
        <f t="shared" si="5"/>
        <v>8190</v>
      </c>
      <c r="G65" s="229"/>
      <c r="H65" s="230"/>
      <c r="I65" s="231">
        <f t="shared" si="6"/>
        <v>0</v>
      </c>
      <c r="J65" s="229"/>
      <c r="K65" s="230"/>
      <c r="L65" s="231">
        <f t="shared" si="7"/>
        <v>0</v>
      </c>
      <c r="M65" s="338"/>
      <c r="N65" s="337"/>
      <c r="O65" s="231">
        <f t="shared" si="8"/>
        <v>0</v>
      </c>
      <c r="P65" s="185"/>
      <c r="R65" s="158"/>
    </row>
    <row r="66" spans="1:18" x14ac:dyDescent="0.25">
      <c r="A66" s="178">
        <v>1147</v>
      </c>
      <c r="B66" s="223" t="s">
        <v>303</v>
      </c>
      <c r="C66" s="224">
        <f t="shared" si="4"/>
        <v>1303</v>
      </c>
      <c r="D66" s="229">
        <f>6803-5500</f>
        <v>1303</v>
      </c>
      <c r="E66" s="507"/>
      <c r="F66" s="359">
        <f t="shared" si="5"/>
        <v>1303</v>
      </c>
      <c r="G66" s="229"/>
      <c r="H66" s="230"/>
      <c r="I66" s="231">
        <f t="shared" si="6"/>
        <v>0</v>
      </c>
      <c r="J66" s="229"/>
      <c r="K66" s="230"/>
      <c r="L66" s="231">
        <f t="shared" si="7"/>
        <v>0</v>
      </c>
      <c r="M66" s="338"/>
      <c r="N66" s="337"/>
      <c r="O66" s="231">
        <f t="shared" si="8"/>
        <v>0</v>
      </c>
      <c r="P66" s="185"/>
      <c r="R66" s="158"/>
    </row>
    <row r="67" spans="1:18" x14ac:dyDescent="0.25">
      <c r="A67" s="178">
        <v>1148</v>
      </c>
      <c r="B67" s="223" t="s">
        <v>304</v>
      </c>
      <c r="C67" s="224">
        <f t="shared" si="4"/>
        <v>4000</v>
      </c>
      <c r="D67" s="229">
        <f>14323-10323</f>
        <v>4000</v>
      </c>
      <c r="E67" s="507"/>
      <c r="F67" s="359">
        <f t="shared" si="5"/>
        <v>4000</v>
      </c>
      <c r="G67" s="229"/>
      <c r="H67" s="230"/>
      <c r="I67" s="231">
        <f t="shared" si="6"/>
        <v>0</v>
      </c>
      <c r="J67" s="229"/>
      <c r="K67" s="230"/>
      <c r="L67" s="231">
        <f t="shared" si="7"/>
        <v>0</v>
      </c>
      <c r="M67" s="338"/>
      <c r="N67" s="337"/>
      <c r="O67" s="231">
        <f t="shared" si="8"/>
        <v>0</v>
      </c>
      <c r="P67" s="185"/>
      <c r="R67" s="158"/>
    </row>
    <row r="68" spans="1:18" ht="24" hidden="1" x14ac:dyDescent="0.25">
      <c r="A68" s="178">
        <v>1149</v>
      </c>
      <c r="B68" s="223" t="s">
        <v>305</v>
      </c>
      <c r="C68" s="224">
        <f t="shared" si="4"/>
        <v>0</v>
      </c>
      <c r="D68" s="229">
        <v>0</v>
      </c>
      <c r="E68" s="337"/>
      <c r="F68" s="231">
        <f t="shared" si="5"/>
        <v>0</v>
      </c>
      <c r="G68" s="229"/>
      <c r="H68" s="230"/>
      <c r="I68" s="231">
        <f t="shared" si="6"/>
        <v>0</v>
      </c>
      <c r="J68" s="229"/>
      <c r="K68" s="230"/>
      <c r="L68" s="231">
        <f t="shared" si="7"/>
        <v>0</v>
      </c>
      <c r="M68" s="338"/>
      <c r="N68" s="337"/>
      <c r="O68" s="231">
        <f t="shared" si="8"/>
        <v>0</v>
      </c>
      <c r="P68" s="185"/>
      <c r="R68" s="158"/>
    </row>
    <row r="69" spans="1:18" ht="24" x14ac:dyDescent="0.25">
      <c r="A69" s="329">
        <v>1150</v>
      </c>
      <c r="B69" s="265" t="s">
        <v>306</v>
      </c>
      <c r="C69" s="224">
        <f t="shared" si="4"/>
        <v>1780</v>
      </c>
      <c r="D69" s="344">
        <v>1780</v>
      </c>
      <c r="E69" s="509"/>
      <c r="F69" s="460">
        <f t="shared" si="5"/>
        <v>1780</v>
      </c>
      <c r="G69" s="344"/>
      <c r="H69" s="346"/>
      <c r="I69" s="332">
        <f t="shared" si="6"/>
        <v>0</v>
      </c>
      <c r="J69" s="344"/>
      <c r="K69" s="346"/>
      <c r="L69" s="332">
        <f t="shared" si="7"/>
        <v>0</v>
      </c>
      <c r="M69" s="347"/>
      <c r="N69" s="345"/>
      <c r="O69" s="332">
        <f t="shared" si="8"/>
        <v>0</v>
      </c>
      <c r="P69" s="274"/>
      <c r="R69" s="158"/>
    </row>
    <row r="70" spans="1:18" ht="24" x14ac:dyDescent="0.25">
      <c r="A70" s="198">
        <v>1200</v>
      </c>
      <c r="B70" s="323" t="s">
        <v>307</v>
      </c>
      <c r="C70" s="199">
        <f t="shared" si="4"/>
        <v>69440</v>
      </c>
      <c r="D70" s="209">
        <f>SUM(D71:D72)</f>
        <v>68740</v>
      </c>
      <c r="E70" s="505">
        <f>SUM(E71:E72)</f>
        <v>700</v>
      </c>
      <c r="F70" s="459">
        <f>D70+E70</f>
        <v>69440</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c r="R70" s="158"/>
    </row>
    <row r="71" spans="1:18" ht="24" x14ac:dyDescent="0.25">
      <c r="A71" s="595">
        <v>1210</v>
      </c>
      <c r="B71" s="213" t="s">
        <v>308</v>
      </c>
      <c r="C71" s="214">
        <f t="shared" si="4"/>
        <v>49981</v>
      </c>
      <c r="D71" s="219">
        <f>72987-23006</f>
        <v>49981</v>
      </c>
      <c r="E71" s="510"/>
      <c r="F71" s="466">
        <f t="shared" si="5"/>
        <v>49981</v>
      </c>
      <c r="G71" s="219"/>
      <c r="H71" s="220"/>
      <c r="I71" s="221">
        <f t="shared" si="6"/>
        <v>0</v>
      </c>
      <c r="J71" s="219"/>
      <c r="K71" s="220"/>
      <c r="L71" s="221">
        <f t="shared" si="7"/>
        <v>0</v>
      </c>
      <c r="M71" s="336"/>
      <c r="N71" s="335"/>
      <c r="O71" s="221">
        <f t="shared" si="8"/>
        <v>0</v>
      </c>
      <c r="P71" s="176"/>
      <c r="R71" s="158"/>
    </row>
    <row r="72" spans="1:18" ht="24" x14ac:dyDescent="0.25">
      <c r="A72" s="339">
        <v>1220</v>
      </c>
      <c r="B72" s="223" t="s">
        <v>309</v>
      </c>
      <c r="C72" s="224">
        <f t="shared" si="4"/>
        <v>19459</v>
      </c>
      <c r="D72" s="340">
        <f>SUM(D73:D77)</f>
        <v>18759</v>
      </c>
      <c r="E72" s="390">
        <f>SUM(E73:E77)</f>
        <v>700</v>
      </c>
      <c r="F72" s="359">
        <f t="shared" si="5"/>
        <v>19459</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c r="R72" s="158"/>
    </row>
    <row r="73" spans="1:18" ht="48" x14ac:dyDescent="0.25">
      <c r="A73" s="178">
        <v>1221</v>
      </c>
      <c r="B73" s="223" t="s">
        <v>310</v>
      </c>
      <c r="C73" s="224">
        <f t="shared" si="4"/>
        <v>16319</v>
      </c>
      <c r="D73" s="229">
        <f>12169-3850+8000</f>
        <v>16319</v>
      </c>
      <c r="E73" s="507"/>
      <c r="F73" s="359">
        <f t="shared" si="5"/>
        <v>16319</v>
      </c>
      <c r="G73" s="229"/>
      <c r="H73" s="230"/>
      <c r="I73" s="231">
        <f t="shared" si="6"/>
        <v>0</v>
      </c>
      <c r="J73" s="229"/>
      <c r="K73" s="230"/>
      <c r="L73" s="231">
        <f t="shared" si="7"/>
        <v>0</v>
      </c>
      <c r="M73" s="338"/>
      <c r="N73" s="337"/>
      <c r="O73" s="231">
        <f t="shared" si="8"/>
        <v>0</v>
      </c>
      <c r="P73" s="185"/>
      <c r="R73" s="158"/>
    </row>
    <row r="74" spans="1:18" ht="24" x14ac:dyDescent="0.25">
      <c r="A74" s="178">
        <v>1223</v>
      </c>
      <c r="B74" s="223" t="s">
        <v>311</v>
      </c>
      <c r="C74" s="224">
        <f t="shared" si="4"/>
        <v>700</v>
      </c>
      <c r="D74" s="229">
        <v>0</v>
      </c>
      <c r="E74" s="507">
        <v>700</v>
      </c>
      <c r="F74" s="359">
        <f t="shared" si="5"/>
        <v>700</v>
      </c>
      <c r="G74" s="229"/>
      <c r="H74" s="230"/>
      <c r="I74" s="231">
        <f t="shared" si="6"/>
        <v>0</v>
      </c>
      <c r="J74" s="229"/>
      <c r="K74" s="230"/>
      <c r="L74" s="231">
        <f t="shared" si="7"/>
        <v>0</v>
      </c>
      <c r="M74" s="338"/>
      <c r="N74" s="337"/>
      <c r="O74" s="231">
        <f t="shared" si="8"/>
        <v>0</v>
      </c>
      <c r="P74" s="185" t="s">
        <v>605</v>
      </c>
      <c r="R74" s="158"/>
    </row>
    <row r="75" spans="1:18" hidden="1" x14ac:dyDescent="0.25">
      <c r="A75" s="178">
        <v>1225</v>
      </c>
      <c r="B75" s="223" t="s">
        <v>312</v>
      </c>
      <c r="C75" s="224">
        <f t="shared" si="4"/>
        <v>0</v>
      </c>
      <c r="D75" s="229">
        <v>0</v>
      </c>
      <c r="E75" s="337"/>
      <c r="F75" s="231">
        <f t="shared" si="5"/>
        <v>0</v>
      </c>
      <c r="G75" s="229"/>
      <c r="H75" s="230"/>
      <c r="I75" s="231">
        <f t="shared" si="6"/>
        <v>0</v>
      </c>
      <c r="J75" s="229"/>
      <c r="K75" s="230"/>
      <c r="L75" s="231">
        <f t="shared" si="7"/>
        <v>0</v>
      </c>
      <c r="M75" s="338"/>
      <c r="N75" s="337"/>
      <c r="O75" s="231">
        <f t="shared" si="8"/>
        <v>0</v>
      </c>
      <c r="P75" s="185"/>
      <c r="R75" s="158"/>
    </row>
    <row r="76" spans="1:18" ht="24" x14ac:dyDescent="0.25">
      <c r="A76" s="178">
        <v>1227</v>
      </c>
      <c r="B76" s="223" t="s">
        <v>313</v>
      </c>
      <c r="C76" s="224">
        <f t="shared" si="4"/>
        <v>2440</v>
      </c>
      <c r="D76" s="229">
        <f>2775-335</f>
        <v>2440</v>
      </c>
      <c r="E76" s="507"/>
      <c r="F76" s="359">
        <f t="shared" si="5"/>
        <v>2440</v>
      </c>
      <c r="G76" s="229"/>
      <c r="H76" s="230"/>
      <c r="I76" s="231">
        <f t="shared" si="6"/>
        <v>0</v>
      </c>
      <c r="J76" s="229"/>
      <c r="K76" s="230"/>
      <c r="L76" s="231">
        <f t="shared" si="7"/>
        <v>0</v>
      </c>
      <c r="M76" s="338"/>
      <c r="N76" s="337"/>
      <c r="O76" s="231">
        <f t="shared" si="8"/>
        <v>0</v>
      </c>
      <c r="P76" s="185"/>
      <c r="R76" s="158"/>
    </row>
    <row r="77" spans="1:18" ht="48" hidden="1" x14ac:dyDescent="0.25">
      <c r="A77" s="178">
        <v>1228</v>
      </c>
      <c r="B77" s="223" t="s">
        <v>314</v>
      </c>
      <c r="C77" s="224">
        <f t="shared" si="4"/>
        <v>0</v>
      </c>
      <c r="D77" s="229">
        <v>0</v>
      </c>
      <c r="E77" s="337"/>
      <c r="F77" s="231">
        <f t="shared" si="5"/>
        <v>0</v>
      </c>
      <c r="G77" s="229"/>
      <c r="H77" s="230"/>
      <c r="I77" s="231">
        <f t="shared" si="6"/>
        <v>0</v>
      </c>
      <c r="J77" s="229"/>
      <c r="K77" s="230"/>
      <c r="L77" s="231">
        <f t="shared" si="7"/>
        <v>0</v>
      </c>
      <c r="M77" s="338"/>
      <c r="N77" s="337"/>
      <c r="O77" s="231">
        <f t="shared" si="8"/>
        <v>0</v>
      </c>
      <c r="P77" s="185"/>
      <c r="R77" s="158"/>
    </row>
    <row r="78" spans="1:18" hidden="1" x14ac:dyDescent="0.25">
      <c r="A78" s="315">
        <v>2000</v>
      </c>
      <c r="B78" s="315" t="s">
        <v>315</v>
      </c>
      <c r="C78" s="316">
        <f t="shared" si="4"/>
        <v>0</v>
      </c>
      <c r="D78" s="317">
        <f>SUM(D79,D86,D133,D167,D168,D175)</f>
        <v>0</v>
      </c>
      <c r="E78" s="318">
        <f>SUM(E79,E86,E133,E167,E168,E175)</f>
        <v>0</v>
      </c>
      <c r="F78" s="319">
        <f t="shared" si="5"/>
        <v>0</v>
      </c>
      <c r="G78" s="317">
        <f>SUM(G79,G86,G133,G167,G168,G175)</f>
        <v>0</v>
      </c>
      <c r="H78" s="320">
        <f>SUM(H79,H86,H133,H167,H168,H175)</f>
        <v>0</v>
      </c>
      <c r="I78" s="319">
        <f t="shared" si="6"/>
        <v>0</v>
      </c>
      <c r="J78" s="317">
        <f>SUM(J79,J86,J133,J167,J168,J175)</f>
        <v>0</v>
      </c>
      <c r="K78" s="320">
        <f>SUM(K79,K86,K133,K167,K168,K175)</f>
        <v>0</v>
      </c>
      <c r="L78" s="319">
        <f t="shared" si="7"/>
        <v>0</v>
      </c>
      <c r="M78" s="321">
        <f>SUM(M79,M86,M133,M167,M168,M175)</f>
        <v>0</v>
      </c>
      <c r="N78" s="318">
        <f>SUM(N79,N86,N133,N167,N168,N175)</f>
        <v>0</v>
      </c>
      <c r="O78" s="319">
        <f t="shared" si="8"/>
        <v>0</v>
      </c>
      <c r="P78" s="322"/>
      <c r="R78" s="158"/>
    </row>
    <row r="79" spans="1:18" ht="24" hidden="1" x14ac:dyDescent="0.25">
      <c r="A79" s="198">
        <v>2100</v>
      </c>
      <c r="B79" s="323" t="s">
        <v>316</v>
      </c>
      <c r="C79" s="199">
        <f t="shared" si="4"/>
        <v>0</v>
      </c>
      <c r="D79" s="209">
        <f>SUM(D80,D83)</f>
        <v>0</v>
      </c>
      <c r="E79" s="324">
        <f>SUM(E80,E83)</f>
        <v>0</v>
      </c>
      <c r="F79" s="211">
        <f t="shared" si="5"/>
        <v>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c r="R79" s="158"/>
    </row>
    <row r="80" spans="1:18" ht="24" hidden="1" x14ac:dyDescent="0.25">
      <c r="A80" s="595">
        <v>2110</v>
      </c>
      <c r="B80" s="213" t="s">
        <v>317</v>
      </c>
      <c r="C80" s="214">
        <f t="shared" si="4"/>
        <v>0</v>
      </c>
      <c r="D80" s="350">
        <f>SUM(D81:D82)</f>
        <v>0</v>
      </c>
      <c r="E80" s="351">
        <f>SUM(E81:E82)</f>
        <v>0</v>
      </c>
      <c r="F80" s="221">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c r="R80" s="158"/>
    </row>
    <row r="81" spans="1:18" hidden="1" x14ac:dyDescent="0.25">
      <c r="A81" s="178">
        <v>2111</v>
      </c>
      <c r="B81" s="223" t="s">
        <v>216</v>
      </c>
      <c r="C81" s="224">
        <f t="shared" si="4"/>
        <v>0</v>
      </c>
      <c r="D81" s="229">
        <v>0</v>
      </c>
      <c r="E81" s="337"/>
      <c r="F81" s="231">
        <f t="shared" si="5"/>
        <v>0</v>
      </c>
      <c r="G81" s="229"/>
      <c r="H81" s="230"/>
      <c r="I81" s="231">
        <f t="shared" si="6"/>
        <v>0</v>
      </c>
      <c r="J81" s="229"/>
      <c r="K81" s="230"/>
      <c r="L81" s="231">
        <f t="shared" si="7"/>
        <v>0</v>
      </c>
      <c r="M81" s="338"/>
      <c r="N81" s="337"/>
      <c r="O81" s="231">
        <f t="shared" si="8"/>
        <v>0</v>
      </c>
      <c r="P81" s="185"/>
      <c r="R81" s="158"/>
    </row>
    <row r="82" spans="1:18" ht="24" hidden="1" x14ac:dyDescent="0.25">
      <c r="A82" s="178">
        <v>2112</v>
      </c>
      <c r="B82" s="223" t="s">
        <v>318</v>
      </c>
      <c r="C82" s="224">
        <f t="shared" si="4"/>
        <v>0</v>
      </c>
      <c r="D82" s="229">
        <v>0</v>
      </c>
      <c r="E82" s="337"/>
      <c r="F82" s="231">
        <f t="shared" si="5"/>
        <v>0</v>
      </c>
      <c r="G82" s="229"/>
      <c r="H82" s="230"/>
      <c r="I82" s="231">
        <f t="shared" si="6"/>
        <v>0</v>
      </c>
      <c r="J82" s="229"/>
      <c r="K82" s="230"/>
      <c r="L82" s="231">
        <f t="shared" si="7"/>
        <v>0</v>
      </c>
      <c r="M82" s="338"/>
      <c r="N82" s="337"/>
      <c r="O82" s="231">
        <f t="shared" si="8"/>
        <v>0</v>
      </c>
      <c r="P82" s="185"/>
      <c r="R82" s="158"/>
    </row>
    <row r="83" spans="1:18" ht="24" hidden="1" x14ac:dyDescent="0.25">
      <c r="A83" s="339">
        <v>2120</v>
      </c>
      <c r="B83" s="223" t="s">
        <v>319</v>
      </c>
      <c r="C83" s="224">
        <f t="shared" si="4"/>
        <v>0</v>
      </c>
      <c r="D83" s="340">
        <f>SUM(D84:D85)</f>
        <v>0</v>
      </c>
      <c r="E83" s="341">
        <f>SUM(E84:E85)</f>
        <v>0</v>
      </c>
      <c r="F83" s="231">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c r="R83" s="158"/>
    </row>
    <row r="84" spans="1:18" hidden="1" x14ac:dyDescent="0.25">
      <c r="A84" s="178">
        <v>2121</v>
      </c>
      <c r="B84" s="223" t="s">
        <v>216</v>
      </c>
      <c r="C84" s="224">
        <f t="shared" si="4"/>
        <v>0</v>
      </c>
      <c r="D84" s="229">
        <v>0</v>
      </c>
      <c r="E84" s="337"/>
      <c r="F84" s="231">
        <f t="shared" si="5"/>
        <v>0</v>
      </c>
      <c r="G84" s="229"/>
      <c r="H84" s="230"/>
      <c r="I84" s="231">
        <f t="shared" si="6"/>
        <v>0</v>
      </c>
      <c r="J84" s="229"/>
      <c r="K84" s="230"/>
      <c r="L84" s="231">
        <f t="shared" si="7"/>
        <v>0</v>
      </c>
      <c r="M84" s="338"/>
      <c r="N84" s="337"/>
      <c r="O84" s="231">
        <f t="shared" si="8"/>
        <v>0</v>
      </c>
      <c r="P84" s="185"/>
      <c r="R84" s="158"/>
    </row>
    <row r="85" spans="1:18" ht="24" hidden="1" x14ac:dyDescent="0.25">
      <c r="A85" s="178">
        <v>2122</v>
      </c>
      <c r="B85" s="223" t="s">
        <v>318</v>
      </c>
      <c r="C85" s="224">
        <f t="shared" si="4"/>
        <v>0</v>
      </c>
      <c r="D85" s="229">
        <v>0</v>
      </c>
      <c r="E85" s="337"/>
      <c r="F85" s="231">
        <f t="shared" si="5"/>
        <v>0</v>
      </c>
      <c r="G85" s="229"/>
      <c r="H85" s="230"/>
      <c r="I85" s="231">
        <f t="shared" si="6"/>
        <v>0</v>
      </c>
      <c r="J85" s="229"/>
      <c r="K85" s="230"/>
      <c r="L85" s="231">
        <f t="shared" si="7"/>
        <v>0</v>
      </c>
      <c r="M85" s="338"/>
      <c r="N85" s="337"/>
      <c r="O85" s="231">
        <f t="shared" si="8"/>
        <v>0</v>
      </c>
      <c r="P85" s="185"/>
      <c r="R85" s="158"/>
    </row>
    <row r="86" spans="1:18" hidden="1" x14ac:dyDescent="0.25">
      <c r="A86" s="198">
        <v>2200</v>
      </c>
      <c r="B86" s="323" t="s">
        <v>320</v>
      </c>
      <c r="C86" s="354">
        <f t="shared" si="4"/>
        <v>0</v>
      </c>
      <c r="D86" s="209">
        <f>SUM(D87,D92,D98,D106,D115,D119,D125,D131)</f>
        <v>0</v>
      </c>
      <c r="E86" s="324">
        <f>SUM(E87,E92,E98,E106,E115,E119,E125,E131)</f>
        <v>0</v>
      </c>
      <c r="F86" s="211">
        <f t="shared" si="5"/>
        <v>0</v>
      </c>
      <c r="G86" s="209">
        <f>SUM(G87,G92,G98,G106,G115,G119,G125,G131)</f>
        <v>0</v>
      </c>
      <c r="H86" s="210">
        <f>SUM(H87,H92,H98,H106,H115,H119,H125,H131)</f>
        <v>0</v>
      </c>
      <c r="I86" s="211">
        <f t="shared" si="6"/>
        <v>0</v>
      </c>
      <c r="J86" s="209">
        <f>SUM(J87,J92,J98,J106,J115,J119,J125,J131)</f>
        <v>0</v>
      </c>
      <c r="K86" s="210">
        <f>SUM(K87,K92,K98,K106,K115,K119,K125,K131)</f>
        <v>0</v>
      </c>
      <c r="L86" s="211">
        <f t="shared" si="7"/>
        <v>0</v>
      </c>
      <c r="M86" s="355">
        <f>SUM(M87,M92,M98,M106,M115,M119,M125,M131)</f>
        <v>0</v>
      </c>
      <c r="N86" s="356">
        <f>SUM(N87,N92,N98,N106,N115,N119,N125,N131)</f>
        <v>0</v>
      </c>
      <c r="O86" s="357">
        <f t="shared" si="8"/>
        <v>0</v>
      </c>
      <c r="P86" s="358"/>
      <c r="R86" s="158"/>
    </row>
    <row r="87" spans="1:18" hidden="1" x14ac:dyDescent="0.25">
      <c r="A87" s="329">
        <v>2210</v>
      </c>
      <c r="B87" s="265" t="s">
        <v>321</v>
      </c>
      <c r="C87" s="276">
        <f t="shared" si="4"/>
        <v>0</v>
      </c>
      <c r="D87" s="330">
        <f>SUM(D88:D91)</f>
        <v>0</v>
      </c>
      <c r="E87" s="331">
        <f>SUM(E88:E91)</f>
        <v>0</v>
      </c>
      <c r="F87" s="332">
        <f t="shared" si="5"/>
        <v>0</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c r="R87" s="158"/>
    </row>
    <row r="88" spans="1:18" ht="24" hidden="1" x14ac:dyDescent="0.25">
      <c r="A88" s="169">
        <v>2211</v>
      </c>
      <c r="B88" s="213" t="s">
        <v>322</v>
      </c>
      <c r="C88" s="224">
        <f t="shared" si="4"/>
        <v>0</v>
      </c>
      <c r="D88" s="219">
        <v>0</v>
      </c>
      <c r="E88" s="335"/>
      <c r="F88" s="221">
        <f t="shared" si="5"/>
        <v>0</v>
      </c>
      <c r="G88" s="219"/>
      <c r="H88" s="220"/>
      <c r="I88" s="221">
        <f t="shared" si="6"/>
        <v>0</v>
      </c>
      <c r="J88" s="219"/>
      <c r="K88" s="220"/>
      <c r="L88" s="221">
        <f t="shared" si="7"/>
        <v>0</v>
      </c>
      <c r="M88" s="336"/>
      <c r="N88" s="335"/>
      <c r="O88" s="221">
        <f t="shared" si="8"/>
        <v>0</v>
      </c>
      <c r="P88" s="176"/>
      <c r="R88" s="158"/>
    </row>
    <row r="89" spans="1:18" ht="36" hidden="1" x14ac:dyDescent="0.25">
      <c r="A89" s="178">
        <v>2212</v>
      </c>
      <c r="B89" s="223" t="s">
        <v>323</v>
      </c>
      <c r="C89" s="224">
        <f t="shared" si="4"/>
        <v>0</v>
      </c>
      <c r="D89" s="229">
        <v>0</v>
      </c>
      <c r="E89" s="337"/>
      <c r="F89" s="231">
        <f t="shared" si="5"/>
        <v>0</v>
      </c>
      <c r="G89" s="229"/>
      <c r="H89" s="230"/>
      <c r="I89" s="231">
        <f t="shared" si="6"/>
        <v>0</v>
      </c>
      <c r="J89" s="229"/>
      <c r="K89" s="230"/>
      <c r="L89" s="231">
        <f t="shared" si="7"/>
        <v>0</v>
      </c>
      <c r="M89" s="338"/>
      <c r="N89" s="337"/>
      <c r="O89" s="231">
        <f t="shared" si="8"/>
        <v>0</v>
      </c>
      <c r="P89" s="185"/>
      <c r="R89" s="158"/>
    </row>
    <row r="90" spans="1:18" ht="24" hidden="1" x14ac:dyDescent="0.25">
      <c r="A90" s="178">
        <v>2214</v>
      </c>
      <c r="B90" s="223" t="s">
        <v>324</v>
      </c>
      <c r="C90" s="224">
        <f t="shared" si="4"/>
        <v>0</v>
      </c>
      <c r="D90" s="229">
        <v>0</v>
      </c>
      <c r="E90" s="337"/>
      <c r="F90" s="231">
        <f t="shared" si="5"/>
        <v>0</v>
      </c>
      <c r="G90" s="229"/>
      <c r="H90" s="230"/>
      <c r="I90" s="231">
        <f t="shared" si="6"/>
        <v>0</v>
      </c>
      <c r="J90" s="229"/>
      <c r="K90" s="230"/>
      <c r="L90" s="231">
        <f t="shared" si="7"/>
        <v>0</v>
      </c>
      <c r="M90" s="338"/>
      <c r="N90" s="337"/>
      <c r="O90" s="231">
        <f t="shared" si="8"/>
        <v>0</v>
      </c>
      <c r="P90" s="185"/>
      <c r="R90" s="158"/>
    </row>
    <row r="91" spans="1:18" hidden="1" x14ac:dyDescent="0.25">
      <c r="A91" s="178">
        <v>2219</v>
      </c>
      <c r="B91" s="223" t="s">
        <v>325</v>
      </c>
      <c r="C91" s="224">
        <f t="shared" si="4"/>
        <v>0</v>
      </c>
      <c r="D91" s="229">
        <v>0</v>
      </c>
      <c r="E91" s="337"/>
      <c r="F91" s="231">
        <f t="shared" si="5"/>
        <v>0</v>
      </c>
      <c r="G91" s="229"/>
      <c r="H91" s="230"/>
      <c r="I91" s="231">
        <f t="shared" si="6"/>
        <v>0</v>
      </c>
      <c r="J91" s="229"/>
      <c r="K91" s="230"/>
      <c r="L91" s="231">
        <f t="shared" si="7"/>
        <v>0</v>
      </c>
      <c r="M91" s="338"/>
      <c r="N91" s="337"/>
      <c r="O91" s="231">
        <f t="shared" si="8"/>
        <v>0</v>
      </c>
      <c r="P91" s="185"/>
      <c r="R91" s="158"/>
    </row>
    <row r="92" spans="1:18" hidden="1" x14ac:dyDescent="0.25">
      <c r="A92" s="339">
        <v>2220</v>
      </c>
      <c r="B92" s="223" t="s">
        <v>326</v>
      </c>
      <c r="C92" s="224">
        <f t="shared" si="4"/>
        <v>0</v>
      </c>
      <c r="D92" s="340">
        <f>SUM(D93:D97)</f>
        <v>0</v>
      </c>
      <c r="E92" s="341">
        <f>SUM(E93:E97)</f>
        <v>0</v>
      </c>
      <c r="F92" s="231">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c r="R92" s="158"/>
    </row>
    <row r="93" spans="1:18" hidden="1" x14ac:dyDescent="0.25">
      <c r="A93" s="178">
        <v>2221</v>
      </c>
      <c r="B93" s="223" t="s">
        <v>327</v>
      </c>
      <c r="C93" s="224">
        <f t="shared" si="4"/>
        <v>0</v>
      </c>
      <c r="D93" s="229">
        <v>0</v>
      </c>
      <c r="E93" s="337"/>
      <c r="F93" s="231">
        <f t="shared" si="5"/>
        <v>0</v>
      </c>
      <c r="G93" s="229"/>
      <c r="H93" s="230"/>
      <c r="I93" s="231">
        <f t="shared" si="6"/>
        <v>0</v>
      </c>
      <c r="J93" s="229"/>
      <c r="K93" s="230"/>
      <c r="L93" s="231">
        <f t="shared" si="7"/>
        <v>0</v>
      </c>
      <c r="M93" s="338"/>
      <c r="N93" s="337"/>
      <c r="O93" s="231">
        <f t="shared" si="8"/>
        <v>0</v>
      </c>
      <c r="P93" s="185"/>
      <c r="R93" s="158"/>
    </row>
    <row r="94" spans="1:18" hidden="1" x14ac:dyDescent="0.25">
      <c r="A94" s="178">
        <v>2222</v>
      </c>
      <c r="B94" s="223" t="s">
        <v>328</v>
      </c>
      <c r="C94" s="224">
        <f t="shared" si="4"/>
        <v>0</v>
      </c>
      <c r="D94" s="229">
        <v>0</v>
      </c>
      <c r="E94" s="337"/>
      <c r="F94" s="231">
        <f t="shared" si="5"/>
        <v>0</v>
      </c>
      <c r="G94" s="229"/>
      <c r="H94" s="230"/>
      <c r="I94" s="231">
        <f t="shared" si="6"/>
        <v>0</v>
      </c>
      <c r="J94" s="229"/>
      <c r="K94" s="230"/>
      <c r="L94" s="231">
        <f t="shared" si="7"/>
        <v>0</v>
      </c>
      <c r="M94" s="338"/>
      <c r="N94" s="337"/>
      <c r="O94" s="231">
        <f t="shared" si="8"/>
        <v>0</v>
      </c>
      <c r="P94" s="185"/>
      <c r="R94" s="158"/>
    </row>
    <row r="95" spans="1:18" hidden="1" x14ac:dyDescent="0.25">
      <c r="A95" s="178">
        <v>2223</v>
      </c>
      <c r="B95" s="223" t="s">
        <v>329</v>
      </c>
      <c r="C95" s="224">
        <f t="shared" si="4"/>
        <v>0</v>
      </c>
      <c r="D95" s="229">
        <v>0</v>
      </c>
      <c r="E95" s="337"/>
      <c r="F95" s="231">
        <f t="shared" si="5"/>
        <v>0</v>
      </c>
      <c r="G95" s="229"/>
      <c r="H95" s="230"/>
      <c r="I95" s="231">
        <f t="shared" si="6"/>
        <v>0</v>
      </c>
      <c r="J95" s="229"/>
      <c r="K95" s="230"/>
      <c r="L95" s="231">
        <f t="shared" si="7"/>
        <v>0</v>
      </c>
      <c r="M95" s="338"/>
      <c r="N95" s="337"/>
      <c r="O95" s="231">
        <f t="shared" si="8"/>
        <v>0</v>
      </c>
      <c r="P95" s="185"/>
      <c r="R95" s="158"/>
    </row>
    <row r="96" spans="1:18" ht="36" hidden="1" x14ac:dyDescent="0.25">
      <c r="A96" s="178">
        <v>2224</v>
      </c>
      <c r="B96" s="223" t="s">
        <v>330</v>
      </c>
      <c r="C96" s="224">
        <f t="shared" si="4"/>
        <v>0</v>
      </c>
      <c r="D96" s="229">
        <v>0</v>
      </c>
      <c r="E96" s="337"/>
      <c r="F96" s="231">
        <f t="shared" si="5"/>
        <v>0</v>
      </c>
      <c r="G96" s="229"/>
      <c r="H96" s="230"/>
      <c r="I96" s="231">
        <f t="shared" si="6"/>
        <v>0</v>
      </c>
      <c r="J96" s="229"/>
      <c r="K96" s="230"/>
      <c r="L96" s="231">
        <f t="shared" si="7"/>
        <v>0</v>
      </c>
      <c r="M96" s="338"/>
      <c r="N96" s="337"/>
      <c r="O96" s="231">
        <f t="shared" si="8"/>
        <v>0</v>
      </c>
      <c r="P96" s="185"/>
      <c r="R96" s="158"/>
    </row>
    <row r="97" spans="1:18" ht="24" hidden="1" x14ac:dyDescent="0.25">
      <c r="A97" s="178">
        <v>2229</v>
      </c>
      <c r="B97" s="223" t="s">
        <v>331</v>
      </c>
      <c r="C97" s="224">
        <f t="shared" si="4"/>
        <v>0</v>
      </c>
      <c r="D97" s="229">
        <v>0</v>
      </c>
      <c r="E97" s="337"/>
      <c r="F97" s="231">
        <f t="shared" si="5"/>
        <v>0</v>
      </c>
      <c r="G97" s="229"/>
      <c r="H97" s="230"/>
      <c r="I97" s="231">
        <f t="shared" si="6"/>
        <v>0</v>
      </c>
      <c r="J97" s="229"/>
      <c r="K97" s="230"/>
      <c r="L97" s="231">
        <f t="shared" si="7"/>
        <v>0</v>
      </c>
      <c r="M97" s="338"/>
      <c r="N97" s="337"/>
      <c r="O97" s="231">
        <f t="shared" si="8"/>
        <v>0</v>
      </c>
      <c r="P97" s="185"/>
      <c r="R97" s="158"/>
    </row>
    <row r="98" spans="1:18" ht="36" hidden="1" x14ac:dyDescent="0.25">
      <c r="A98" s="339">
        <v>2230</v>
      </c>
      <c r="B98" s="223" t="s">
        <v>332</v>
      </c>
      <c r="C98" s="224">
        <f t="shared" si="4"/>
        <v>0</v>
      </c>
      <c r="D98" s="340">
        <f>SUM(D99:D105)</f>
        <v>0</v>
      </c>
      <c r="E98" s="341">
        <f>SUM(E99:E105)</f>
        <v>0</v>
      </c>
      <c r="F98" s="231">
        <f t="shared" si="5"/>
        <v>0</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c r="R98" s="158"/>
    </row>
    <row r="99" spans="1:18" ht="24" hidden="1" x14ac:dyDescent="0.25">
      <c r="A99" s="178">
        <v>2231</v>
      </c>
      <c r="B99" s="223" t="s">
        <v>333</v>
      </c>
      <c r="C99" s="224">
        <f t="shared" si="4"/>
        <v>0</v>
      </c>
      <c r="D99" s="229"/>
      <c r="E99" s="337"/>
      <c r="F99" s="231">
        <f t="shared" si="5"/>
        <v>0</v>
      </c>
      <c r="G99" s="229"/>
      <c r="H99" s="230"/>
      <c r="I99" s="231">
        <f t="shared" si="6"/>
        <v>0</v>
      </c>
      <c r="J99" s="229"/>
      <c r="K99" s="230"/>
      <c r="L99" s="231">
        <f t="shared" si="7"/>
        <v>0</v>
      </c>
      <c r="M99" s="338"/>
      <c r="N99" s="337"/>
      <c r="O99" s="231">
        <f t="shared" si="8"/>
        <v>0</v>
      </c>
      <c r="P99" s="185"/>
      <c r="R99" s="158"/>
    </row>
    <row r="100" spans="1:18" ht="24" hidden="1" x14ac:dyDescent="0.25">
      <c r="A100" s="178">
        <v>2232</v>
      </c>
      <c r="B100" s="223" t="s">
        <v>334</v>
      </c>
      <c r="C100" s="224">
        <f t="shared" si="4"/>
        <v>0</v>
      </c>
      <c r="D100" s="229">
        <v>0</v>
      </c>
      <c r="E100" s="337"/>
      <c r="F100" s="231">
        <f t="shared" si="5"/>
        <v>0</v>
      </c>
      <c r="G100" s="229"/>
      <c r="H100" s="230"/>
      <c r="I100" s="231">
        <f t="shared" si="6"/>
        <v>0</v>
      </c>
      <c r="J100" s="229"/>
      <c r="K100" s="230"/>
      <c r="L100" s="231">
        <f t="shared" si="7"/>
        <v>0</v>
      </c>
      <c r="M100" s="338"/>
      <c r="N100" s="337"/>
      <c r="O100" s="231">
        <f t="shared" si="8"/>
        <v>0</v>
      </c>
      <c r="P100" s="185"/>
      <c r="R100" s="158"/>
    </row>
    <row r="101" spans="1:18" hidden="1" x14ac:dyDescent="0.25">
      <c r="A101" s="169">
        <v>2233</v>
      </c>
      <c r="B101" s="213" t="s">
        <v>335</v>
      </c>
      <c r="C101" s="224">
        <f t="shared" si="4"/>
        <v>0</v>
      </c>
      <c r="D101" s="219">
        <v>0</v>
      </c>
      <c r="E101" s="335"/>
      <c r="F101" s="221">
        <f t="shared" si="5"/>
        <v>0</v>
      </c>
      <c r="G101" s="219"/>
      <c r="H101" s="220"/>
      <c r="I101" s="221">
        <f t="shared" si="6"/>
        <v>0</v>
      </c>
      <c r="J101" s="219"/>
      <c r="K101" s="220"/>
      <c r="L101" s="221">
        <f t="shared" si="7"/>
        <v>0</v>
      </c>
      <c r="M101" s="336"/>
      <c r="N101" s="335"/>
      <c r="O101" s="221">
        <f t="shared" si="8"/>
        <v>0</v>
      </c>
      <c r="P101" s="176"/>
      <c r="R101" s="158"/>
    </row>
    <row r="102" spans="1:18" ht="24" hidden="1" x14ac:dyDescent="0.25">
      <c r="A102" s="178">
        <v>2234</v>
      </c>
      <c r="B102" s="223" t="s">
        <v>336</v>
      </c>
      <c r="C102" s="224">
        <f t="shared" si="4"/>
        <v>0</v>
      </c>
      <c r="D102" s="229">
        <v>0</v>
      </c>
      <c r="E102" s="337"/>
      <c r="F102" s="231">
        <f t="shared" si="5"/>
        <v>0</v>
      </c>
      <c r="G102" s="229"/>
      <c r="H102" s="230"/>
      <c r="I102" s="231">
        <f t="shared" si="6"/>
        <v>0</v>
      </c>
      <c r="J102" s="229"/>
      <c r="K102" s="230"/>
      <c r="L102" s="231">
        <f t="shared" si="7"/>
        <v>0</v>
      </c>
      <c r="M102" s="338"/>
      <c r="N102" s="337"/>
      <c r="O102" s="231">
        <f t="shared" si="8"/>
        <v>0</v>
      </c>
      <c r="P102" s="185"/>
      <c r="R102" s="158"/>
    </row>
    <row r="103" spans="1:18" ht="24" hidden="1" x14ac:dyDescent="0.25">
      <c r="A103" s="178">
        <v>2235</v>
      </c>
      <c r="B103" s="223" t="s">
        <v>337</v>
      </c>
      <c r="C103" s="224">
        <f t="shared" si="4"/>
        <v>0</v>
      </c>
      <c r="D103" s="229">
        <v>0</v>
      </c>
      <c r="E103" s="337"/>
      <c r="F103" s="231">
        <f t="shared" si="5"/>
        <v>0</v>
      </c>
      <c r="G103" s="229"/>
      <c r="H103" s="230"/>
      <c r="I103" s="231">
        <f t="shared" si="6"/>
        <v>0</v>
      </c>
      <c r="J103" s="229"/>
      <c r="K103" s="230"/>
      <c r="L103" s="231">
        <f t="shared" si="7"/>
        <v>0</v>
      </c>
      <c r="M103" s="338"/>
      <c r="N103" s="337"/>
      <c r="O103" s="231">
        <f t="shared" si="8"/>
        <v>0</v>
      </c>
      <c r="P103" s="185"/>
      <c r="R103" s="158"/>
    </row>
    <row r="104" spans="1:18" hidden="1" x14ac:dyDescent="0.25">
      <c r="A104" s="178">
        <v>2236</v>
      </c>
      <c r="B104" s="223" t="s">
        <v>338</v>
      </c>
      <c r="C104" s="224">
        <f t="shared" si="4"/>
        <v>0</v>
      </c>
      <c r="D104" s="229">
        <v>0</v>
      </c>
      <c r="E104" s="337"/>
      <c r="F104" s="231">
        <f t="shared" si="5"/>
        <v>0</v>
      </c>
      <c r="G104" s="229"/>
      <c r="H104" s="230"/>
      <c r="I104" s="231">
        <f t="shared" si="6"/>
        <v>0</v>
      </c>
      <c r="J104" s="229"/>
      <c r="K104" s="230"/>
      <c r="L104" s="231">
        <f t="shared" si="7"/>
        <v>0</v>
      </c>
      <c r="M104" s="338"/>
      <c r="N104" s="337"/>
      <c r="O104" s="231">
        <f t="shared" si="8"/>
        <v>0</v>
      </c>
      <c r="P104" s="185"/>
      <c r="R104" s="158"/>
    </row>
    <row r="105" spans="1:18" hidden="1" x14ac:dyDescent="0.25">
      <c r="A105" s="178">
        <v>2239</v>
      </c>
      <c r="B105" s="223" t="s">
        <v>339</v>
      </c>
      <c r="C105" s="224">
        <f t="shared" si="4"/>
        <v>0</v>
      </c>
      <c r="D105" s="229">
        <v>0</v>
      </c>
      <c r="E105" s="337"/>
      <c r="F105" s="231">
        <f t="shared" si="5"/>
        <v>0</v>
      </c>
      <c r="G105" s="229"/>
      <c r="H105" s="230"/>
      <c r="I105" s="231">
        <f t="shared" si="6"/>
        <v>0</v>
      </c>
      <c r="J105" s="229"/>
      <c r="K105" s="230"/>
      <c r="L105" s="231">
        <f t="shared" si="7"/>
        <v>0</v>
      </c>
      <c r="M105" s="338"/>
      <c r="N105" s="337"/>
      <c r="O105" s="231">
        <f t="shared" si="8"/>
        <v>0</v>
      </c>
      <c r="P105" s="185"/>
      <c r="R105" s="158"/>
    </row>
    <row r="106" spans="1:18" ht="24" hidden="1" x14ac:dyDescent="0.25">
      <c r="A106" s="339">
        <v>2240</v>
      </c>
      <c r="B106" s="223" t="s">
        <v>340</v>
      </c>
      <c r="C106" s="224">
        <f t="shared" si="4"/>
        <v>0</v>
      </c>
      <c r="D106" s="340">
        <f>SUM(D107:D114)</f>
        <v>0</v>
      </c>
      <c r="E106" s="341">
        <f>SUM(E107:E114)</f>
        <v>0</v>
      </c>
      <c r="F106" s="231">
        <f t="shared" si="5"/>
        <v>0</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c r="R106" s="158"/>
    </row>
    <row r="107" spans="1:18" hidden="1" x14ac:dyDescent="0.25">
      <c r="A107" s="178">
        <v>2241</v>
      </c>
      <c r="B107" s="223" t="s">
        <v>341</v>
      </c>
      <c r="C107" s="224">
        <f t="shared" si="4"/>
        <v>0</v>
      </c>
      <c r="D107" s="229">
        <v>0</v>
      </c>
      <c r="E107" s="337"/>
      <c r="F107" s="231">
        <f t="shared" si="5"/>
        <v>0</v>
      </c>
      <c r="G107" s="229"/>
      <c r="H107" s="230"/>
      <c r="I107" s="231">
        <f t="shared" si="6"/>
        <v>0</v>
      </c>
      <c r="J107" s="229"/>
      <c r="K107" s="230"/>
      <c r="L107" s="231">
        <f t="shared" si="7"/>
        <v>0</v>
      </c>
      <c r="M107" s="338"/>
      <c r="N107" s="337"/>
      <c r="O107" s="231">
        <f t="shared" si="8"/>
        <v>0</v>
      </c>
      <c r="P107" s="185"/>
      <c r="R107" s="158"/>
    </row>
    <row r="108" spans="1:18" hidden="1" x14ac:dyDescent="0.25">
      <c r="A108" s="178">
        <v>2242</v>
      </c>
      <c r="B108" s="223" t="s">
        <v>342</v>
      </c>
      <c r="C108" s="224">
        <f t="shared" si="4"/>
        <v>0</v>
      </c>
      <c r="D108" s="229">
        <v>0</v>
      </c>
      <c r="E108" s="337"/>
      <c r="F108" s="231">
        <f t="shared" si="5"/>
        <v>0</v>
      </c>
      <c r="G108" s="229"/>
      <c r="H108" s="230"/>
      <c r="I108" s="231">
        <f t="shared" si="6"/>
        <v>0</v>
      </c>
      <c r="J108" s="229"/>
      <c r="K108" s="230"/>
      <c r="L108" s="231">
        <f t="shared" si="7"/>
        <v>0</v>
      </c>
      <c r="M108" s="338"/>
      <c r="N108" s="337"/>
      <c r="O108" s="231">
        <f t="shared" si="8"/>
        <v>0</v>
      </c>
      <c r="P108" s="185"/>
      <c r="R108" s="158"/>
    </row>
    <row r="109" spans="1:18" ht="24" hidden="1" x14ac:dyDescent="0.25">
      <c r="A109" s="178">
        <v>2243</v>
      </c>
      <c r="B109" s="223" t="s">
        <v>343</v>
      </c>
      <c r="C109" s="224">
        <f t="shared" si="4"/>
        <v>0</v>
      </c>
      <c r="D109" s="229"/>
      <c r="E109" s="337"/>
      <c r="F109" s="231">
        <f t="shared" si="5"/>
        <v>0</v>
      </c>
      <c r="G109" s="229"/>
      <c r="H109" s="230"/>
      <c r="I109" s="231">
        <f t="shared" si="6"/>
        <v>0</v>
      </c>
      <c r="J109" s="229"/>
      <c r="K109" s="230"/>
      <c r="L109" s="231">
        <f t="shared" si="7"/>
        <v>0</v>
      </c>
      <c r="M109" s="338"/>
      <c r="N109" s="337"/>
      <c r="O109" s="231">
        <f t="shared" si="8"/>
        <v>0</v>
      </c>
      <c r="P109" s="185"/>
      <c r="R109" s="158"/>
    </row>
    <row r="110" spans="1:18" hidden="1" x14ac:dyDescent="0.25">
      <c r="A110" s="178">
        <v>2244</v>
      </c>
      <c r="B110" s="223" t="s">
        <v>344</v>
      </c>
      <c r="C110" s="224">
        <f t="shared" si="4"/>
        <v>0</v>
      </c>
      <c r="D110" s="229">
        <v>0</v>
      </c>
      <c r="E110" s="337"/>
      <c r="F110" s="231">
        <f t="shared" si="5"/>
        <v>0</v>
      </c>
      <c r="G110" s="229"/>
      <c r="H110" s="230"/>
      <c r="I110" s="231">
        <f t="shared" si="6"/>
        <v>0</v>
      </c>
      <c r="J110" s="229"/>
      <c r="K110" s="230"/>
      <c r="L110" s="231">
        <f t="shared" si="7"/>
        <v>0</v>
      </c>
      <c r="M110" s="338"/>
      <c r="N110" s="337"/>
      <c r="O110" s="231">
        <f t="shared" si="8"/>
        <v>0</v>
      </c>
      <c r="P110" s="185"/>
      <c r="R110" s="158"/>
    </row>
    <row r="111" spans="1:18" hidden="1" x14ac:dyDescent="0.25">
      <c r="A111" s="178">
        <v>2246</v>
      </c>
      <c r="B111" s="223" t="s">
        <v>345</v>
      </c>
      <c r="C111" s="224">
        <f t="shared" si="4"/>
        <v>0</v>
      </c>
      <c r="D111" s="229">
        <v>0</v>
      </c>
      <c r="E111" s="337"/>
      <c r="F111" s="231">
        <f t="shared" si="5"/>
        <v>0</v>
      </c>
      <c r="G111" s="229"/>
      <c r="H111" s="230"/>
      <c r="I111" s="231">
        <f t="shared" si="6"/>
        <v>0</v>
      </c>
      <c r="J111" s="229"/>
      <c r="K111" s="230"/>
      <c r="L111" s="231">
        <f t="shared" si="7"/>
        <v>0</v>
      </c>
      <c r="M111" s="338"/>
      <c r="N111" s="337"/>
      <c r="O111" s="231">
        <f t="shared" si="8"/>
        <v>0</v>
      </c>
      <c r="P111" s="185"/>
      <c r="R111" s="158"/>
    </row>
    <row r="112" spans="1:18" hidden="1" x14ac:dyDescent="0.25">
      <c r="A112" s="178">
        <v>2247</v>
      </c>
      <c r="B112" s="223" t="s">
        <v>346</v>
      </c>
      <c r="C112" s="224">
        <f t="shared" si="4"/>
        <v>0</v>
      </c>
      <c r="D112" s="229">
        <v>0</v>
      </c>
      <c r="E112" s="337"/>
      <c r="F112" s="231">
        <f t="shared" si="5"/>
        <v>0</v>
      </c>
      <c r="G112" s="229"/>
      <c r="H112" s="230"/>
      <c r="I112" s="231">
        <f t="shared" si="6"/>
        <v>0</v>
      </c>
      <c r="J112" s="229"/>
      <c r="K112" s="230"/>
      <c r="L112" s="231">
        <f t="shared" si="7"/>
        <v>0</v>
      </c>
      <c r="M112" s="338"/>
      <c r="N112" s="337"/>
      <c r="O112" s="231">
        <f t="shared" si="8"/>
        <v>0</v>
      </c>
      <c r="P112" s="185"/>
      <c r="R112" s="158"/>
    </row>
    <row r="113" spans="1:18" ht="24" hidden="1" x14ac:dyDescent="0.25">
      <c r="A113" s="178">
        <v>2248</v>
      </c>
      <c r="B113" s="223" t="s">
        <v>347</v>
      </c>
      <c r="C113" s="224">
        <f t="shared" si="4"/>
        <v>0</v>
      </c>
      <c r="D113" s="229">
        <v>0</v>
      </c>
      <c r="E113" s="337"/>
      <c r="F113" s="231">
        <f t="shared" si="5"/>
        <v>0</v>
      </c>
      <c r="G113" s="229"/>
      <c r="H113" s="230"/>
      <c r="I113" s="231">
        <f t="shared" si="6"/>
        <v>0</v>
      </c>
      <c r="J113" s="229"/>
      <c r="K113" s="230"/>
      <c r="L113" s="231">
        <f t="shared" si="7"/>
        <v>0</v>
      </c>
      <c r="M113" s="338"/>
      <c r="N113" s="337"/>
      <c r="O113" s="231">
        <f t="shared" si="8"/>
        <v>0</v>
      </c>
      <c r="P113" s="185"/>
      <c r="R113" s="158"/>
    </row>
    <row r="114" spans="1:18" ht="24" hidden="1" x14ac:dyDescent="0.25">
      <c r="A114" s="178">
        <v>2249</v>
      </c>
      <c r="B114" s="223" t="s">
        <v>348</v>
      </c>
      <c r="C114" s="224">
        <f t="shared" si="4"/>
        <v>0</v>
      </c>
      <c r="D114" s="229">
        <v>0</v>
      </c>
      <c r="E114" s="337"/>
      <c r="F114" s="231">
        <f t="shared" si="5"/>
        <v>0</v>
      </c>
      <c r="G114" s="229"/>
      <c r="H114" s="230"/>
      <c r="I114" s="231">
        <f t="shared" si="6"/>
        <v>0</v>
      </c>
      <c r="J114" s="229"/>
      <c r="K114" s="230"/>
      <c r="L114" s="231">
        <f t="shared" si="7"/>
        <v>0</v>
      </c>
      <c r="M114" s="338"/>
      <c r="N114" s="337"/>
      <c r="O114" s="231">
        <f t="shared" si="8"/>
        <v>0</v>
      </c>
      <c r="P114" s="185"/>
      <c r="R114" s="158"/>
    </row>
    <row r="115" spans="1:18" hidden="1" x14ac:dyDescent="0.25">
      <c r="A115" s="339">
        <v>2250</v>
      </c>
      <c r="B115" s="223" t="s">
        <v>349</v>
      </c>
      <c r="C115" s="224">
        <f t="shared" si="4"/>
        <v>0</v>
      </c>
      <c r="D115" s="340">
        <f>SUM(D116:D118)</f>
        <v>0</v>
      </c>
      <c r="E115" s="341">
        <f>SUM(E116:E118)</f>
        <v>0</v>
      </c>
      <c r="F115" s="231">
        <f t="shared" si="5"/>
        <v>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c r="R115" s="158"/>
    </row>
    <row r="116" spans="1:18" hidden="1" x14ac:dyDescent="0.25">
      <c r="A116" s="178">
        <v>2251</v>
      </c>
      <c r="B116" s="223" t="s">
        <v>350</v>
      </c>
      <c r="C116" s="224">
        <f t="shared" si="4"/>
        <v>0</v>
      </c>
      <c r="D116" s="229">
        <v>0</v>
      </c>
      <c r="E116" s="337"/>
      <c r="F116" s="231">
        <f t="shared" si="5"/>
        <v>0</v>
      </c>
      <c r="G116" s="229"/>
      <c r="H116" s="230"/>
      <c r="I116" s="231">
        <f t="shared" si="6"/>
        <v>0</v>
      </c>
      <c r="J116" s="229"/>
      <c r="K116" s="230"/>
      <c r="L116" s="231">
        <f t="shared" si="7"/>
        <v>0</v>
      </c>
      <c r="M116" s="338"/>
      <c r="N116" s="337"/>
      <c r="O116" s="231">
        <f t="shared" si="8"/>
        <v>0</v>
      </c>
      <c r="P116" s="185"/>
      <c r="R116" s="158"/>
    </row>
    <row r="117" spans="1:18" hidden="1" x14ac:dyDescent="0.25">
      <c r="A117" s="178">
        <v>2252</v>
      </c>
      <c r="B117" s="223" t="s">
        <v>351</v>
      </c>
      <c r="C117" s="224">
        <f t="shared" ref="C117:C181" si="9">F117+I117+L117+O117</f>
        <v>0</v>
      </c>
      <c r="D117" s="229">
        <v>0</v>
      </c>
      <c r="E117" s="337"/>
      <c r="F117" s="231">
        <f t="shared" si="5"/>
        <v>0</v>
      </c>
      <c r="G117" s="229"/>
      <c r="H117" s="230"/>
      <c r="I117" s="231">
        <f t="shared" si="6"/>
        <v>0</v>
      </c>
      <c r="J117" s="229"/>
      <c r="K117" s="230"/>
      <c r="L117" s="231">
        <f t="shared" si="7"/>
        <v>0</v>
      </c>
      <c r="M117" s="338"/>
      <c r="N117" s="337"/>
      <c r="O117" s="231">
        <f t="shared" si="8"/>
        <v>0</v>
      </c>
      <c r="P117" s="185"/>
      <c r="R117" s="158"/>
    </row>
    <row r="118" spans="1:18" hidden="1" x14ac:dyDescent="0.25">
      <c r="A118" s="178">
        <v>2259</v>
      </c>
      <c r="B118" s="223" t="s">
        <v>352</v>
      </c>
      <c r="C118" s="224">
        <f t="shared" si="9"/>
        <v>0</v>
      </c>
      <c r="D118" s="229">
        <v>0</v>
      </c>
      <c r="E118" s="337"/>
      <c r="F118" s="231">
        <f t="shared" ref="F118:F182" si="10">D118+E118</f>
        <v>0</v>
      </c>
      <c r="G118" s="229"/>
      <c r="H118" s="230"/>
      <c r="I118" s="231">
        <f t="shared" ref="I118:I182" si="11">G118+H118</f>
        <v>0</v>
      </c>
      <c r="J118" s="229"/>
      <c r="K118" s="230"/>
      <c r="L118" s="231">
        <f t="shared" ref="L118:L182" si="12">J118+K118</f>
        <v>0</v>
      </c>
      <c r="M118" s="338"/>
      <c r="N118" s="337"/>
      <c r="O118" s="231">
        <f t="shared" ref="O118:O182" si="13">M118+N118</f>
        <v>0</v>
      </c>
      <c r="P118" s="185"/>
      <c r="R118" s="158"/>
    </row>
    <row r="119" spans="1:18" hidden="1" x14ac:dyDescent="0.25">
      <c r="A119" s="339">
        <v>2260</v>
      </c>
      <c r="B119" s="223" t="s">
        <v>353</v>
      </c>
      <c r="C119" s="224">
        <f t="shared" si="9"/>
        <v>0</v>
      </c>
      <c r="D119" s="340">
        <f>SUM(D120:D124)</f>
        <v>0</v>
      </c>
      <c r="E119" s="341">
        <f>SUM(E120:E124)</f>
        <v>0</v>
      </c>
      <c r="F119" s="231">
        <f t="shared" si="10"/>
        <v>0</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c r="R119" s="158"/>
    </row>
    <row r="120" spans="1:18" hidden="1" x14ac:dyDescent="0.25">
      <c r="A120" s="178">
        <v>2261</v>
      </c>
      <c r="B120" s="223" t="s">
        <v>354</v>
      </c>
      <c r="C120" s="224">
        <f t="shared" si="9"/>
        <v>0</v>
      </c>
      <c r="D120" s="229">
        <v>0</v>
      </c>
      <c r="E120" s="337"/>
      <c r="F120" s="231">
        <f t="shared" si="10"/>
        <v>0</v>
      </c>
      <c r="G120" s="229"/>
      <c r="H120" s="230"/>
      <c r="I120" s="231">
        <f t="shared" si="11"/>
        <v>0</v>
      </c>
      <c r="J120" s="229"/>
      <c r="K120" s="230"/>
      <c r="L120" s="231">
        <f t="shared" si="12"/>
        <v>0</v>
      </c>
      <c r="M120" s="338"/>
      <c r="N120" s="337"/>
      <c r="O120" s="231">
        <f t="shared" si="13"/>
        <v>0</v>
      </c>
      <c r="P120" s="185"/>
      <c r="R120" s="158"/>
    </row>
    <row r="121" spans="1:18" hidden="1" x14ac:dyDescent="0.25">
      <c r="A121" s="178">
        <v>2262</v>
      </c>
      <c r="B121" s="223" t="s">
        <v>355</v>
      </c>
      <c r="C121" s="224">
        <f t="shared" si="9"/>
        <v>0</v>
      </c>
      <c r="D121" s="229">
        <v>0</v>
      </c>
      <c r="E121" s="337"/>
      <c r="F121" s="231">
        <f t="shared" si="10"/>
        <v>0</v>
      </c>
      <c r="G121" s="229"/>
      <c r="H121" s="230"/>
      <c r="I121" s="231">
        <f t="shared" si="11"/>
        <v>0</v>
      </c>
      <c r="J121" s="229"/>
      <c r="K121" s="230"/>
      <c r="L121" s="231">
        <f t="shared" si="12"/>
        <v>0</v>
      </c>
      <c r="M121" s="338"/>
      <c r="N121" s="337"/>
      <c r="O121" s="231">
        <f t="shared" si="13"/>
        <v>0</v>
      </c>
      <c r="P121" s="185"/>
      <c r="R121" s="158"/>
    </row>
    <row r="122" spans="1:18" hidden="1" x14ac:dyDescent="0.25">
      <c r="A122" s="178">
        <v>2263</v>
      </c>
      <c r="B122" s="223" t="s">
        <v>356</v>
      </c>
      <c r="C122" s="224">
        <f t="shared" si="9"/>
        <v>0</v>
      </c>
      <c r="D122" s="229">
        <v>0</v>
      </c>
      <c r="E122" s="337"/>
      <c r="F122" s="231">
        <f t="shared" si="10"/>
        <v>0</v>
      </c>
      <c r="G122" s="229"/>
      <c r="H122" s="230"/>
      <c r="I122" s="231">
        <f t="shared" si="11"/>
        <v>0</v>
      </c>
      <c r="J122" s="229"/>
      <c r="K122" s="230"/>
      <c r="L122" s="231">
        <f t="shared" si="12"/>
        <v>0</v>
      </c>
      <c r="M122" s="338"/>
      <c r="N122" s="337"/>
      <c r="O122" s="231">
        <f t="shared" si="13"/>
        <v>0</v>
      </c>
      <c r="P122" s="185"/>
      <c r="R122" s="158"/>
    </row>
    <row r="123" spans="1:18" hidden="1" x14ac:dyDescent="0.25">
      <c r="A123" s="178">
        <v>2264</v>
      </c>
      <c r="B123" s="223" t="s">
        <v>357</v>
      </c>
      <c r="C123" s="224">
        <f t="shared" si="9"/>
        <v>0</v>
      </c>
      <c r="D123" s="229">
        <v>0</v>
      </c>
      <c r="E123" s="337"/>
      <c r="F123" s="231">
        <f t="shared" si="10"/>
        <v>0</v>
      </c>
      <c r="G123" s="229"/>
      <c r="H123" s="230"/>
      <c r="I123" s="231">
        <f t="shared" si="11"/>
        <v>0</v>
      </c>
      <c r="J123" s="229"/>
      <c r="K123" s="230"/>
      <c r="L123" s="231">
        <f t="shared" si="12"/>
        <v>0</v>
      </c>
      <c r="M123" s="338"/>
      <c r="N123" s="337"/>
      <c r="O123" s="231">
        <f t="shared" si="13"/>
        <v>0</v>
      </c>
      <c r="P123" s="185"/>
      <c r="R123" s="158"/>
    </row>
    <row r="124" spans="1:18" hidden="1" x14ac:dyDescent="0.25">
      <c r="A124" s="178">
        <v>2269</v>
      </c>
      <c r="B124" s="223" t="s">
        <v>358</v>
      </c>
      <c r="C124" s="224">
        <f t="shared" si="9"/>
        <v>0</v>
      </c>
      <c r="D124" s="229">
        <v>0</v>
      </c>
      <c r="E124" s="337"/>
      <c r="F124" s="231">
        <f t="shared" si="10"/>
        <v>0</v>
      </c>
      <c r="G124" s="229"/>
      <c r="H124" s="230"/>
      <c r="I124" s="231">
        <f t="shared" si="11"/>
        <v>0</v>
      </c>
      <c r="J124" s="229"/>
      <c r="K124" s="230"/>
      <c r="L124" s="231">
        <f t="shared" si="12"/>
        <v>0</v>
      </c>
      <c r="M124" s="338"/>
      <c r="N124" s="337"/>
      <c r="O124" s="231">
        <f t="shared" si="13"/>
        <v>0</v>
      </c>
      <c r="P124" s="185"/>
      <c r="R124" s="158"/>
    </row>
    <row r="125" spans="1:18" hidden="1" x14ac:dyDescent="0.25">
      <c r="A125" s="339">
        <v>2270</v>
      </c>
      <c r="B125" s="223" t="s">
        <v>359</v>
      </c>
      <c r="C125" s="224">
        <f t="shared" si="9"/>
        <v>0</v>
      </c>
      <c r="D125" s="340">
        <f>SUM(D126:D130)</f>
        <v>0</v>
      </c>
      <c r="E125" s="341">
        <f>SUM(E126:E130)</f>
        <v>0</v>
      </c>
      <c r="F125" s="231">
        <f t="shared" si="10"/>
        <v>0</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c r="R125" s="158"/>
    </row>
    <row r="126" spans="1:18" hidden="1" x14ac:dyDescent="0.25">
      <c r="A126" s="178">
        <v>2272</v>
      </c>
      <c r="B126" s="117" t="s">
        <v>360</v>
      </c>
      <c r="C126" s="224">
        <f t="shared" si="9"/>
        <v>0</v>
      </c>
      <c r="D126" s="229">
        <v>0</v>
      </c>
      <c r="E126" s="337"/>
      <c r="F126" s="231">
        <f t="shared" si="10"/>
        <v>0</v>
      </c>
      <c r="G126" s="229"/>
      <c r="H126" s="230"/>
      <c r="I126" s="231">
        <f t="shared" si="11"/>
        <v>0</v>
      </c>
      <c r="J126" s="229"/>
      <c r="K126" s="230"/>
      <c r="L126" s="231">
        <f t="shared" si="12"/>
        <v>0</v>
      </c>
      <c r="M126" s="338"/>
      <c r="N126" s="337"/>
      <c r="O126" s="231">
        <f t="shared" si="13"/>
        <v>0</v>
      </c>
      <c r="P126" s="185"/>
      <c r="R126" s="158"/>
    </row>
    <row r="127" spans="1:18" hidden="1" x14ac:dyDescent="0.25">
      <c r="A127" s="178">
        <v>2275</v>
      </c>
      <c r="B127" s="223" t="s">
        <v>361</v>
      </c>
      <c r="C127" s="224">
        <f t="shared" si="9"/>
        <v>0</v>
      </c>
      <c r="D127" s="229">
        <v>0</v>
      </c>
      <c r="E127" s="337"/>
      <c r="F127" s="231">
        <f t="shared" si="10"/>
        <v>0</v>
      </c>
      <c r="G127" s="229"/>
      <c r="H127" s="230"/>
      <c r="I127" s="231">
        <f t="shared" si="11"/>
        <v>0</v>
      </c>
      <c r="J127" s="229"/>
      <c r="K127" s="230"/>
      <c r="L127" s="231">
        <f t="shared" si="12"/>
        <v>0</v>
      </c>
      <c r="M127" s="338"/>
      <c r="N127" s="337"/>
      <c r="O127" s="231">
        <f t="shared" si="13"/>
        <v>0</v>
      </c>
      <c r="P127" s="185"/>
      <c r="R127" s="158"/>
    </row>
    <row r="128" spans="1:18" ht="24" hidden="1" x14ac:dyDescent="0.25">
      <c r="A128" s="178">
        <v>2276</v>
      </c>
      <c r="B128" s="223" t="s">
        <v>362</v>
      </c>
      <c r="C128" s="224">
        <f t="shared" si="9"/>
        <v>0</v>
      </c>
      <c r="D128" s="229">
        <v>0</v>
      </c>
      <c r="E128" s="337"/>
      <c r="F128" s="231">
        <f t="shared" si="10"/>
        <v>0</v>
      </c>
      <c r="G128" s="229"/>
      <c r="H128" s="230"/>
      <c r="I128" s="231">
        <f t="shared" si="11"/>
        <v>0</v>
      </c>
      <c r="J128" s="229"/>
      <c r="K128" s="230"/>
      <c r="L128" s="231">
        <f t="shared" si="12"/>
        <v>0</v>
      </c>
      <c r="M128" s="338"/>
      <c r="N128" s="337"/>
      <c r="O128" s="231">
        <f t="shared" si="13"/>
        <v>0</v>
      </c>
      <c r="P128" s="185"/>
      <c r="R128" s="158"/>
    </row>
    <row r="129" spans="1:18" ht="24" hidden="1" x14ac:dyDescent="0.25">
      <c r="A129" s="178">
        <v>2278</v>
      </c>
      <c r="B129" s="223" t="s">
        <v>363</v>
      </c>
      <c r="C129" s="224">
        <f t="shared" si="9"/>
        <v>0</v>
      </c>
      <c r="D129" s="229">
        <v>0</v>
      </c>
      <c r="E129" s="337"/>
      <c r="F129" s="231">
        <f t="shared" si="10"/>
        <v>0</v>
      </c>
      <c r="G129" s="229"/>
      <c r="H129" s="230"/>
      <c r="I129" s="231">
        <f t="shared" si="11"/>
        <v>0</v>
      </c>
      <c r="J129" s="229"/>
      <c r="K129" s="230"/>
      <c r="L129" s="231">
        <f t="shared" si="12"/>
        <v>0</v>
      </c>
      <c r="M129" s="338"/>
      <c r="N129" s="337"/>
      <c r="O129" s="231">
        <f t="shared" si="13"/>
        <v>0</v>
      </c>
      <c r="P129" s="185"/>
      <c r="R129" s="158"/>
    </row>
    <row r="130" spans="1:18" ht="24" hidden="1" x14ac:dyDescent="0.25">
      <c r="A130" s="178">
        <v>2279</v>
      </c>
      <c r="B130" s="223" t="s">
        <v>364</v>
      </c>
      <c r="C130" s="224">
        <f t="shared" si="9"/>
        <v>0</v>
      </c>
      <c r="D130" s="229"/>
      <c r="E130" s="337"/>
      <c r="F130" s="231">
        <f t="shared" si="10"/>
        <v>0</v>
      </c>
      <c r="G130" s="229"/>
      <c r="H130" s="230"/>
      <c r="I130" s="231">
        <f t="shared" si="11"/>
        <v>0</v>
      </c>
      <c r="J130" s="229"/>
      <c r="K130" s="230"/>
      <c r="L130" s="231">
        <f t="shared" si="12"/>
        <v>0</v>
      </c>
      <c r="M130" s="338"/>
      <c r="N130" s="337"/>
      <c r="O130" s="231">
        <f t="shared" si="13"/>
        <v>0</v>
      </c>
      <c r="P130" s="185"/>
      <c r="R130" s="158"/>
    </row>
    <row r="131" spans="1:18" ht="24" hidden="1" x14ac:dyDescent="0.25">
      <c r="A131" s="595">
        <v>2280</v>
      </c>
      <c r="B131" s="213" t="s">
        <v>365</v>
      </c>
      <c r="C131" s="224">
        <f t="shared" si="9"/>
        <v>0</v>
      </c>
      <c r="D131" s="350">
        <f t="shared" ref="D131" si="14">SUM(D132)</f>
        <v>0</v>
      </c>
      <c r="E131" s="351">
        <f t="shared" ref="E131:N131" si="15">SUM(E132)</f>
        <v>0</v>
      </c>
      <c r="F131" s="221">
        <f t="shared" si="10"/>
        <v>0</v>
      </c>
      <c r="G131" s="350">
        <f t="shared" ref="G131" si="16">SUM(G132)</f>
        <v>0</v>
      </c>
      <c r="H131" s="352">
        <f t="shared" si="15"/>
        <v>0</v>
      </c>
      <c r="I131" s="221">
        <f t="shared" si="11"/>
        <v>0</v>
      </c>
      <c r="J131" s="350">
        <f t="shared" ref="J131" si="17">SUM(J132)</f>
        <v>0</v>
      </c>
      <c r="K131" s="352">
        <f t="shared" si="15"/>
        <v>0</v>
      </c>
      <c r="L131" s="221">
        <f t="shared" si="12"/>
        <v>0</v>
      </c>
      <c r="M131" s="343">
        <f t="shared" si="15"/>
        <v>0</v>
      </c>
      <c r="N131" s="341">
        <f t="shared" si="15"/>
        <v>0</v>
      </c>
      <c r="O131" s="231">
        <f t="shared" si="13"/>
        <v>0</v>
      </c>
      <c r="P131" s="185"/>
      <c r="R131" s="158"/>
    </row>
    <row r="132" spans="1:18" ht="24" hidden="1" x14ac:dyDescent="0.25">
      <c r="A132" s="178">
        <v>2283</v>
      </c>
      <c r="B132" s="223" t="s">
        <v>366</v>
      </c>
      <c r="C132" s="224">
        <f t="shared" si="9"/>
        <v>0</v>
      </c>
      <c r="D132" s="229">
        <v>0</v>
      </c>
      <c r="E132" s="337"/>
      <c r="F132" s="231">
        <f t="shared" si="10"/>
        <v>0</v>
      </c>
      <c r="G132" s="229"/>
      <c r="H132" s="230"/>
      <c r="I132" s="231">
        <f t="shared" si="11"/>
        <v>0</v>
      </c>
      <c r="J132" s="229"/>
      <c r="K132" s="230"/>
      <c r="L132" s="231">
        <f t="shared" si="12"/>
        <v>0</v>
      </c>
      <c r="M132" s="338"/>
      <c r="N132" s="337"/>
      <c r="O132" s="231">
        <f t="shared" si="13"/>
        <v>0</v>
      </c>
      <c r="P132" s="185"/>
      <c r="R132" s="158"/>
    </row>
    <row r="133" spans="1:18" ht="36" hidden="1" x14ac:dyDescent="0.25">
      <c r="A133" s="198">
        <v>2300</v>
      </c>
      <c r="B133" s="323" t="s">
        <v>367</v>
      </c>
      <c r="C133" s="199">
        <f t="shared" si="9"/>
        <v>0</v>
      </c>
      <c r="D133" s="209">
        <f>SUM(D134,D139,D143,D144,D147,D154,D162,D163,D166)</f>
        <v>0</v>
      </c>
      <c r="E133" s="324">
        <f>SUM(E134,E139,E143,E144,E147,E154,E162,E163,E166)</f>
        <v>0</v>
      </c>
      <c r="F133" s="211">
        <f t="shared" si="10"/>
        <v>0</v>
      </c>
      <c r="G133" s="209">
        <f>SUM(G134,G139,G143,G144,G147,G154,G162,G163,G166)</f>
        <v>0</v>
      </c>
      <c r="H133" s="210">
        <f>SUM(H134,H139,H143,H144,H147,H154,H162,H163,H166)</f>
        <v>0</v>
      </c>
      <c r="I133" s="211">
        <f t="shared" si="11"/>
        <v>0</v>
      </c>
      <c r="J133" s="209">
        <f>SUM(J134,J139,J143,J144,J147,J154,J162,J163,J166)</f>
        <v>0</v>
      </c>
      <c r="K133" s="210">
        <f>SUM(K134,K139,K143,K144,K147,K154,K162,K163,K166)</f>
        <v>0</v>
      </c>
      <c r="L133" s="211">
        <f t="shared" si="12"/>
        <v>0</v>
      </c>
      <c r="M133" s="348">
        <f>SUM(M134,M139,M143,M144,M147,M154,M162,M163,M166)</f>
        <v>0</v>
      </c>
      <c r="N133" s="324">
        <f>SUM(N134,N139,N143,N144,N147,N154,N162,N163,N166)</f>
        <v>0</v>
      </c>
      <c r="O133" s="211">
        <f t="shared" si="13"/>
        <v>0</v>
      </c>
      <c r="P133" s="208"/>
      <c r="R133" s="158"/>
    </row>
    <row r="134" spans="1:18" ht="24" hidden="1" x14ac:dyDescent="0.25">
      <c r="A134" s="595">
        <v>2310</v>
      </c>
      <c r="B134" s="213" t="s">
        <v>368</v>
      </c>
      <c r="C134" s="214">
        <f t="shared" si="9"/>
        <v>0</v>
      </c>
      <c r="D134" s="360">
        <f>SUM(D135:D138)</f>
        <v>0</v>
      </c>
      <c r="E134" s="351">
        <f>SUM(E135:E138)</f>
        <v>0</v>
      </c>
      <c r="F134" s="221">
        <f t="shared" si="10"/>
        <v>0</v>
      </c>
      <c r="G134" s="350">
        <f>SUM(G135:G138)</f>
        <v>0</v>
      </c>
      <c r="H134" s="352">
        <f>SUM(H135:H138)</f>
        <v>0</v>
      </c>
      <c r="I134" s="221">
        <f t="shared" si="11"/>
        <v>0</v>
      </c>
      <c r="J134" s="350">
        <f>SUM(J135:J138)</f>
        <v>0</v>
      </c>
      <c r="K134" s="352">
        <f>SUM(K135:K138)</f>
        <v>0</v>
      </c>
      <c r="L134" s="221">
        <f t="shared" si="12"/>
        <v>0</v>
      </c>
      <c r="M134" s="353">
        <f>SUM(M135:M138)</f>
        <v>0</v>
      </c>
      <c r="N134" s="351">
        <f>SUM(N135:N138)</f>
        <v>0</v>
      </c>
      <c r="O134" s="221">
        <f t="shared" si="13"/>
        <v>0</v>
      </c>
      <c r="P134" s="176"/>
      <c r="R134" s="158"/>
    </row>
    <row r="135" spans="1:18" hidden="1" x14ac:dyDescent="0.25">
      <c r="A135" s="178">
        <v>2311</v>
      </c>
      <c r="B135" s="223" t="s">
        <v>369</v>
      </c>
      <c r="C135" s="224">
        <f t="shared" si="9"/>
        <v>0</v>
      </c>
      <c r="D135" s="229">
        <v>0</v>
      </c>
      <c r="E135" s="337"/>
      <c r="F135" s="231">
        <f t="shared" si="10"/>
        <v>0</v>
      </c>
      <c r="G135" s="229"/>
      <c r="H135" s="230"/>
      <c r="I135" s="231">
        <f t="shared" si="11"/>
        <v>0</v>
      </c>
      <c r="J135" s="229"/>
      <c r="K135" s="230"/>
      <c r="L135" s="231">
        <f t="shared" si="12"/>
        <v>0</v>
      </c>
      <c r="M135" s="338"/>
      <c r="N135" s="337"/>
      <c r="O135" s="231">
        <f t="shared" si="13"/>
        <v>0</v>
      </c>
      <c r="P135" s="185"/>
      <c r="R135" s="158"/>
    </row>
    <row r="136" spans="1:18" hidden="1" x14ac:dyDescent="0.25">
      <c r="A136" s="178">
        <v>2312</v>
      </c>
      <c r="B136" s="223" t="s">
        <v>370</v>
      </c>
      <c r="C136" s="224">
        <f t="shared" si="9"/>
        <v>0</v>
      </c>
      <c r="D136" s="229">
        <v>0</v>
      </c>
      <c r="E136" s="337"/>
      <c r="F136" s="231">
        <f t="shared" si="10"/>
        <v>0</v>
      </c>
      <c r="G136" s="229"/>
      <c r="H136" s="230"/>
      <c r="I136" s="231">
        <f t="shared" si="11"/>
        <v>0</v>
      </c>
      <c r="J136" s="229"/>
      <c r="K136" s="230"/>
      <c r="L136" s="231">
        <f t="shared" si="12"/>
        <v>0</v>
      </c>
      <c r="M136" s="338"/>
      <c r="N136" s="337"/>
      <c r="O136" s="231">
        <f t="shared" si="13"/>
        <v>0</v>
      </c>
      <c r="P136" s="185"/>
      <c r="R136" s="158"/>
    </row>
    <row r="137" spans="1:18" hidden="1" x14ac:dyDescent="0.25">
      <c r="A137" s="178">
        <v>2313</v>
      </c>
      <c r="B137" s="223" t="s">
        <v>371</v>
      </c>
      <c r="C137" s="224">
        <f t="shared" si="9"/>
        <v>0</v>
      </c>
      <c r="D137" s="229">
        <v>0</v>
      </c>
      <c r="E137" s="337"/>
      <c r="F137" s="231">
        <f t="shared" si="10"/>
        <v>0</v>
      </c>
      <c r="G137" s="229"/>
      <c r="H137" s="230"/>
      <c r="I137" s="231">
        <f t="shared" si="11"/>
        <v>0</v>
      </c>
      <c r="J137" s="229"/>
      <c r="K137" s="230"/>
      <c r="L137" s="231">
        <f t="shared" si="12"/>
        <v>0</v>
      </c>
      <c r="M137" s="338"/>
      <c r="N137" s="337"/>
      <c r="O137" s="231">
        <f t="shared" si="13"/>
        <v>0</v>
      </c>
      <c r="P137" s="185"/>
      <c r="R137" s="158"/>
    </row>
    <row r="138" spans="1:18" ht="24" hidden="1" x14ac:dyDescent="0.25">
      <c r="A138" s="178">
        <v>2314</v>
      </c>
      <c r="B138" s="223" t="s">
        <v>372</v>
      </c>
      <c r="C138" s="224">
        <f t="shared" si="9"/>
        <v>0</v>
      </c>
      <c r="D138" s="229"/>
      <c r="E138" s="337"/>
      <c r="F138" s="231">
        <f t="shared" si="10"/>
        <v>0</v>
      </c>
      <c r="G138" s="229"/>
      <c r="H138" s="230"/>
      <c r="I138" s="231">
        <f t="shared" si="11"/>
        <v>0</v>
      </c>
      <c r="J138" s="229"/>
      <c r="K138" s="230"/>
      <c r="L138" s="231">
        <f t="shared" si="12"/>
        <v>0</v>
      </c>
      <c r="M138" s="338"/>
      <c r="N138" s="337"/>
      <c r="O138" s="231">
        <f t="shared" si="13"/>
        <v>0</v>
      </c>
      <c r="P138" s="185"/>
      <c r="R138" s="158"/>
    </row>
    <row r="139" spans="1:18" hidden="1" x14ac:dyDescent="0.25">
      <c r="A139" s="339">
        <v>2320</v>
      </c>
      <c r="B139" s="223" t="s">
        <v>373</v>
      </c>
      <c r="C139" s="224">
        <f t="shared" si="9"/>
        <v>0</v>
      </c>
      <c r="D139" s="340">
        <f>SUM(D140:D142)</f>
        <v>0</v>
      </c>
      <c r="E139" s="341">
        <f>SUM(E140:E142)</f>
        <v>0</v>
      </c>
      <c r="F139" s="231">
        <f t="shared" si="10"/>
        <v>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c r="R139" s="158"/>
    </row>
    <row r="140" spans="1:18" hidden="1" x14ac:dyDescent="0.25">
      <c r="A140" s="178">
        <v>2321</v>
      </c>
      <c r="B140" s="223" t="s">
        <v>374</v>
      </c>
      <c r="C140" s="224">
        <f t="shared" si="9"/>
        <v>0</v>
      </c>
      <c r="D140" s="229">
        <v>0</v>
      </c>
      <c r="E140" s="337"/>
      <c r="F140" s="231">
        <f t="shared" si="10"/>
        <v>0</v>
      </c>
      <c r="G140" s="229"/>
      <c r="H140" s="230"/>
      <c r="I140" s="231">
        <f t="shared" si="11"/>
        <v>0</v>
      </c>
      <c r="J140" s="229"/>
      <c r="K140" s="230"/>
      <c r="L140" s="231">
        <f t="shared" si="12"/>
        <v>0</v>
      </c>
      <c r="M140" s="338"/>
      <c r="N140" s="337"/>
      <c r="O140" s="231">
        <f t="shared" si="13"/>
        <v>0</v>
      </c>
      <c r="P140" s="185"/>
      <c r="R140" s="158"/>
    </row>
    <row r="141" spans="1:18" hidden="1" x14ac:dyDescent="0.25">
      <c r="A141" s="178">
        <v>2322</v>
      </c>
      <c r="B141" s="223" t="s">
        <v>375</v>
      </c>
      <c r="C141" s="224">
        <f t="shared" si="9"/>
        <v>0</v>
      </c>
      <c r="D141" s="229">
        <v>0</v>
      </c>
      <c r="E141" s="337"/>
      <c r="F141" s="231">
        <f t="shared" si="10"/>
        <v>0</v>
      </c>
      <c r="G141" s="229"/>
      <c r="H141" s="230"/>
      <c r="I141" s="231">
        <f t="shared" si="11"/>
        <v>0</v>
      </c>
      <c r="J141" s="229"/>
      <c r="K141" s="230"/>
      <c r="L141" s="231">
        <f t="shared" si="12"/>
        <v>0</v>
      </c>
      <c r="M141" s="338"/>
      <c r="N141" s="337"/>
      <c r="O141" s="231">
        <f t="shared" si="13"/>
        <v>0</v>
      </c>
      <c r="P141" s="185"/>
      <c r="R141" s="158"/>
    </row>
    <row r="142" spans="1:18" hidden="1" x14ac:dyDescent="0.25">
      <c r="A142" s="178">
        <v>2329</v>
      </c>
      <c r="B142" s="223" t="s">
        <v>376</v>
      </c>
      <c r="C142" s="224">
        <f t="shared" si="9"/>
        <v>0</v>
      </c>
      <c r="D142" s="229">
        <v>0</v>
      </c>
      <c r="E142" s="337"/>
      <c r="F142" s="231">
        <f t="shared" si="10"/>
        <v>0</v>
      </c>
      <c r="G142" s="229"/>
      <c r="H142" s="230"/>
      <c r="I142" s="231">
        <f t="shared" si="11"/>
        <v>0</v>
      </c>
      <c r="J142" s="229"/>
      <c r="K142" s="230"/>
      <c r="L142" s="231">
        <f t="shared" si="12"/>
        <v>0</v>
      </c>
      <c r="M142" s="338"/>
      <c r="N142" s="337"/>
      <c r="O142" s="231">
        <f t="shared" si="13"/>
        <v>0</v>
      </c>
      <c r="P142" s="185"/>
      <c r="R142" s="158"/>
    </row>
    <row r="143" spans="1:18" hidden="1" x14ac:dyDescent="0.25">
      <c r="A143" s="339">
        <v>2330</v>
      </c>
      <c r="B143" s="223" t="s">
        <v>377</v>
      </c>
      <c r="C143" s="224">
        <f t="shared" si="9"/>
        <v>0</v>
      </c>
      <c r="D143" s="229">
        <v>0</v>
      </c>
      <c r="E143" s="337"/>
      <c r="F143" s="231">
        <f t="shared" si="10"/>
        <v>0</v>
      </c>
      <c r="G143" s="229"/>
      <c r="H143" s="230"/>
      <c r="I143" s="231">
        <f t="shared" si="11"/>
        <v>0</v>
      </c>
      <c r="J143" s="229"/>
      <c r="K143" s="230"/>
      <c r="L143" s="231">
        <f t="shared" si="12"/>
        <v>0</v>
      </c>
      <c r="M143" s="338"/>
      <c r="N143" s="337"/>
      <c r="O143" s="231">
        <f t="shared" si="13"/>
        <v>0</v>
      </c>
      <c r="P143" s="185"/>
      <c r="R143" s="158"/>
    </row>
    <row r="144" spans="1:18" ht="36" hidden="1" x14ac:dyDescent="0.25">
      <c r="A144" s="339">
        <v>2340</v>
      </c>
      <c r="B144" s="223" t="s">
        <v>378</v>
      </c>
      <c r="C144" s="224">
        <f t="shared" si="9"/>
        <v>0</v>
      </c>
      <c r="D144" s="340">
        <f>SUM(D145:D146)</f>
        <v>0</v>
      </c>
      <c r="E144" s="341">
        <f>SUM(E145:E146)</f>
        <v>0</v>
      </c>
      <c r="F144" s="231">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c r="R144" s="158"/>
    </row>
    <row r="145" spans="1:18" hidden="1" x14ac:dyDescent="0.25">
      <c r="A145" s="178">
        <v>2341</v>
      </c>
      <c r="B145" s="223" t="s">
        <v>379</v>
      </c>
      <c r="C145" s="224">
        <f t="shared" si="9"/>
        <v>0</v>
      </c>
      <c r="D145" s="229">
        <v>0</v>
      </c>
      <c r="E145" s="337"/>
      <c r="F145" s="231">
        <f t="shared" si="10"/>
        <v>0</v>
      </c>
      <c r="G145" s="229"/>
      <c r="H145" s="230"/>
      <c r="I145" s="231">
        <f t="shared" si="11"/>
        <v>0</v>
      </c>
      <c r="J145" s="229"/>
      <c r="K145" s="230"/>
      <c r="L145" s="231">
        <f t="shared" si="12"/>
        <v>0</v>
      </c>
      <c r="M145" s="338"/>
      <c r="N145" s="337"/>
      <c r="O145" s="231">
        <f t="shared" si="13"/>
        <v>0</v>
      </c>
      <c r="P145" s="185"/>
      <c r="R145" s="158"/>
    </row>
    <row r="146" spans="1:18" ht="24" hidden="1" x14ac:dyDescent="0.25">
      <c r="A146" s="178">
        <v>2344</v>
      </c>
      <c r="B146" s="223" t="s">
        <v>380</v>
      </c>
      <c r="C146" s="224">
        <f t="shared" si="9"/>
        <v>0</v>
      </c>
      <c r="D146" s="229">
        <v>0</v>
      </c>
      <c r="E146" s="337"/>
      <c r="F146" s="231">
        <f t="shared" si="10"/>
        <v>0</v>
      </c>
      <c r="G146" s="229"/>
      <c r="H146" s="230"/>
      <c r="I146" s="231">
        <f t="shared" si="11"/>
        <v>0</v>
      </c>
      <c r="J146" s="229"/>
      <c r="K146" s="230"/>
      <c r="L146" s="231">
        <f t="shared" si="12"/>
        <v>0</v>
      </c>
      <c r="M146" s="338"/>
      <c r="N146" s="337"/>
      <c r="O146" s="231">
        <f t="shared" si="13"/>
        <v>0</v>
      </c>
      <c r="P146" s="185"/>
      <c r="R146" s="158"/>
    </row>
    <row r="147" spans="1:18" ht="24" hidden="1" x14ac:dyDescent="0.25">
      <c r="A147" s="329">
        <v>2350</v>
      </c>
      <c r="B147" s="265" t="s">
        <v>381</v>
      </c>
      <c r="C147" s="224">
        <f t="shared" si="9"/>
        <v>0</v>
      </c>
      <c r="D147" s="330">
        <f>SUM(D148:D153)</f>
        <v>0</v>
      </c>
      <c r="E147" s="331">
        <f>SUM(E148:E153)</f>
        <v>0</v>
      </c>
      <c r="F147" s="332">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c r="R147" s="158"/>
    </row>
    <row r="148" spans="1:18" hidden="1" x14ac:dyDescent="0.25">
      <c r="A148" s="169">
        <v>2351</v>
      </c>
      <c r="B148" s="213" t="s">
        <v>382</v>
      </c>
      <c r="C148" s="224">
        <f t="shared" si="9"/>
        <v>0</v>
      </c>
      <c r="D148" s="219">
        <v>0</v>
      </c>
      <c r="E148" s="335"/>
      <c r="F148" s="221">
        <f t="shared" si="10"/>
        <v>0</v>
      </c>
      <c r="G148" s="219"/>
      <c r="H148" s="220"/>
      <c r="I148" s="221">
        <f t="shared" si="11"/>
        <v>0</v>
      </c>
      <c r="J148" s="219"/>
      <c r="K148" s="220"/>
      <c r="L148" s="221">
        <f t="shared" si="12"/>
        <v>0</v>
      </c>
      <c r="M148" s="336"/>
      <c r="N148" s="335"/>
      <c r="O148" s="221">
        <f t="shared" si="13"/>
        <v>0</v>
      </c>
      <c r="P148" s="176"/>
      <c r="R148" s="158"/>
    </row>
    <row r="149" spans="1:18" hidden="1" x14ac:dyDescent="0.25">
      <c r="A149" s="178">
        <v>2352</v>
      </c>
      <c r="B149" s="223" t="s">
        <v>383</v>
      </c>
      <c r="C149" s="224">
        <f t="shared" si="9"/>
        <v>0</v>
      </c>
      <c r="D149" s="229">
        <v>0</v>
      </c>
      <c r="E149" s="337"/>
      <c r="F149" s="231">
        <f t="shared" si="10"/>
        <v>0</v>
      </c>
      <c r="G149" s="229"/>
      <c r="H149" s="230"/>
      <c r="I149" s="231">
        <f t="shared" si="11"/>
        <v>0</v>
      </c>
      <c r="J149" s="229"/>
      <c r="K149" s="230"/>
      <c r="L149" s="231">
        <f t="shared" si="12"/>
        <v>0</v>
      </c>
      <c r="M149" s="338"/>
      <c r="N149" s="337"/>
      <c r="O149" s="231">
        <f t="shared" si="13"/>
        <v>0</v>
      </c>
      <c r="P149" s="185"/>
      <c r="R149" s="158"/>
    </row>
    <row r="150" spans="1:18" ht="24" hidden="1" x14ac:dyDescent="0.25">
      <c r="A150" s="178">
        <v>2353</v>
      </c>
      <c r="B150" s="223" t="s">
        <v>384</v>
      </c>
      <c r="C150" s="224">
        <f t="shared" si="9"/>
        <v>0</v>
      </c>
      <c r="D150" s="229">
        <v>0</v>
      </c>
      <c r="E150" s="337"/>
      <c r="F150" s="231">
        <f t="shared" si="10"/>
        <v>0</v>
      </c>
      <c r="G150" s="229"/>
      <c r="H150" s="230"/>
      <c r="I150" s="231">
        <f t="shared" si="11"/>
        <v>0</v>
      </c>
      <c r="J150" s="229"/>
      <c r="K150" s="230"/>
      <c r="L150" s="231">
        <f t="shared" si="12"/>
        <v>0</v>
      </c>
      <c r="M150" s="338"/>
      <c r="N150" s="337"/>
      <c r="O150" s="231">
        <f t="shared" si="13"/>
        <v>0</v>
      </c>
      <c r="P150" s="185"/>
      <c r="R150" s="158"/>
    </row>
    <row r="151" spans="1:18" ht="24" hidden="1" x14ac:dyDescent="0.25">
      <c r="A151" s="178">
        <v>2354</v>
      </c>
      <c r="B151" s="223" t="s">
        <v>385</v>
      </c>
      <c r="C151" s="224">
        <f t="shared" si="9"/>
        <v>0</v>
      </c>
      <c r="D151" s="229">
        <v>0</v>
      </c>
      <c r="E151" s="337"/>
      <c r="F151" s="231">
        <f t="shared" si="10"/>
        <v>0</v>
      </c>
      <c r="G151" s="229"/>
      <c r="H151" s="230"/>
      <c r="I151" s="231">
        <f t="shared" si="11"/>
        <v>0</v>
      </c>
      <c r="J151" s="229"/>
      <c r="K151" s="230"/>
      <c r="L151" s="231">
        <f t="shared" si="12"/>
        <v>0</v>
      </c>
      <c r="M151" s="338"/>
      <c r="N151" s="337"/>
      <c r="O151" s="231">
        <f t="shared" si="13"/>
        <v>0</v>
      </c>
      <c r="P151" s="185"/>
      <c r="R151" s="158"/>
    </row>
    <row r="152" spans="1:18" ht="24" hidden="1" x14ac:dyDescent="0.25">
      <c r="A152" s="178">
        <v>2355</v>
      </c>
      <c r="B152" s="223" t="s">
        <v>386</v>
      </c>
      <c r="C152" s="224">
        <f t="shared" si="9"/>
        <v>0</v>
      </c>
      <c r="D152" s="229">
        <v>0</v>
      </c>
      <c r="E152" s="337"/>
      <c r="F152" s="231">
        <f t="shared" si="10"/>
        <v>0</v>
      </c>
      <c r="G152" s="229"/>
      <c r="H152" s="230"/>
      <c r="I152" s="231">
        <f t="shared" si="11"/>
        <v>0</v>
      </c>
      <c r="J152" s="229"/>
      <c r="K152" s="230"/>
      <c r="L152" s="231">
        <f t="shared" si="12"/>
        <v>0</v>
      </c>
      <c r="M152" s="338"/>
      <c r="N152" s="337"/>
      <c r="O152" s="231">
        <f t="shared" si="13"/>
        <v>0</v>
      </c>
      <c r="P152" s="185"/>
      <c r="R152" s="158"/>
    </row>
    <row r="153" spans="1:18" hidden="1" x14ac:dyDescent="0.25">
      <c r="A153" s="178">
        <v>2359</v>
      </c>
      <c r="B153" s="223" t="s">
        <v>387</v>
      </c>
      <c r="C153" s="224">
        <f t="shared" si="9"/>
        <v>0</v>
      </c>
      <c r="D153" s="229">
        <v>0</v>
      </c>
      <c r="E153" s="337"/>
      <c r="F153" s="231">
        <f t="shared" si="10"/>
        <v>0</v>
      </c>
      <c r="G153" s="229"/>
      <c r="H153" s="230"/>
      <c r="I153" s="231">
        <f t="shared" si="11"/>
        <v>0</v>
      </c>
      <c r="J153" s="229"/>
      <c r="K153" s="230"/>
      <c r="L153" s="231">
        <f t="shared" si="12"/>
        <v>0</v>
      </c>
      <c r="M153" s="338"/>
      <c r="N153" s="337"/>
      <c r="O153" s="231">
        <f t="shared" si="13"/>
        <v>0</v>
      </c>
      <c r="P153" s="185"/>
      <c r="R153" s="158"/>
    </row>
    <row r="154" spans="1:18" ht="24" hidden="1" x14ac:dyDescent="0.25">
      <c r="A154" s="339">
        <v>2360</v>
      </c>
      <c r="B154" s="223" t="s">
        <v>388</v>
      </c>
      <c r="C154" s="224">
        <f t="shared" si="9"/>
        <v>0</v>
      </c>
      <c r="D154" s="340">
        <f>SUM(D155:D161)</f>
        <v>0</v>
      </c>
      <c r="E154" s="341">
        <f>SUM(E155:E161)</f>
        <v>0</v>
      </c>
      <c r="F154" s="231">
        <f t="shared" si="10"/>
        <v>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c r="R154" s="158"/>
    </row>
    <row r="155" spans="1:18" hidden="1" x14ac:dyDescent="0.25">
      <c r="A155" s="177">
        <v>2361</v>
      </c>
      <c r="B155" s="223" t="s">
        <v>389</v>
      </c>
      <c r="C155" s="224">
        <f t="shared" si="9"/>
        <v>0</v>
      </c>
      <c r="D155" s="229"/>
      <c r="E155" s="337"/>
      <c r="F155" s="231">
        <f t="shared" si="10"/>
        <v>0</v>
      </c>
      <c r="G155" s="229"/>
      <c r="H155" s="230"/>
      <c r="I155" s="231">
        <f t="shared" si="11"/>
        <v>0</v>
      </c>
      <c r="J155" s="229"/>
      <c r="K155" s="230"/>
      <c r="L155" s="231">
        <f t="shared" si="12"/>
        <v>0</v>
      </c>
      <c r="M155" s="338"/>
      <c r="N155" s="337"/>
      <c r="O155" s="231">
        <f t="shared" si="13"/>
        <v>0</v>
      </c>
      <c r="P155" s="185"/>
      <c r="R155" s="158"/>
    </row>
    <row r="156" spans="1:18" hidden="1" x14ac:dyDescent="0.25">
      <c r="A156" s="177">
        <v>2362</v>
      </c>
      <c r="B156" s="223" t="s">
        <v>390</v>
      </c>
      <c r="C156" s="224">
        <f t="shared" si="9"/>
        <v>0</v>
      </c>
      <c r="D156" s="229">
        <v>0</v>
      </c>
      <c r="E156" s="337"/>
      <c r="F156" s="231">
        <f t="shared" si="10"/>
        <v>0</v>
      </c>
      <c r="G156" s="229"/>
      <c r="H156" s="230"/>
      <c r="I156" s="231">
        <f t="shared" si="11"/>
        <v>0</v>
      </c>
      <c r="J156" s="229"/>
      <c r="K156" s="230"/>
      <c r="L156" s="231">
        <f t="shared" si="12"/>
        <v>0</v>
      </c>
      <c r="M156" s="338"/>
      <c r="N156" s="337"/>
      <c r="O156" s="231">
        <f t="shared" si="13"/>
        <v>0</v>
      </c>
      <c r="P156" s="185"/>
      <c r="R156" s="158"/>
    </row>
    <row r="157" spans="1:18" hidden="1" x14ac:dyDescent="0.25">
      <c r="A157" s="177">
        <v>2363</v>
      </c>
      <c r="B157" s="223" t="s">
        <v>391</v>
      </c>
      <c r="C157" s="224">
        <f t="shared" si="9"/>
        <v>0</v>
      </c>
      <c r="D157" s="229">
        <v>0</v>
      </c>
      <c r="E157" s="337"/>
      <c r="F157" s="231">
        <f t="shared" si="10"/>
        <v>0</v>
      </c>
      <c r="G157" s="229"/>
      <c r="H157" s="230"/>
      <c r="I157" s="231">
        <f t="shared" si="11"/>
        <v>0</v>
      </c>
      <c r="J157" s="229"/>
      <c r="K157" s="230"/>
      <c r="L157" s="231">
        <f t="shared" si="12"/>
        <v>0</v>
      </c>
      <c r="M157" s="338"/>
      <c r="N157" s="337"/>
      <c r="O157" s="231">
        <f t="shared" si="13"/>
        <v>0</v>
      </c>
      <c r="P157" s="185"/>
      <c r="R157" s="158"/>
    </row>
    <row r="158" spans="1:18" hidden="1" x14ac:dyDescent="0.25">
      <c r="A158" s="177">
        <v>2364</v>
      </c>
      <c r="B158" s="223" t="s">
        <v>392</v>
      </c>
      <c r="C158" s="224">
        <f t="shared" si="9"/>
        <v>0</v>
      </c>
      <c r="D158" s="229">
        <v>0</v>
      </c>
      <c r="E158" s="337"/>
      <c r="F158" s="231">
        <f t="shared" si="10"/>
        <v>0</v>
      </c>
      <c r="G158" s="229"/>
      <c r="H158" s="230"/>
      <c r="I158" s="231">
        <f t="shared" si="11"/>
        <v>0</v>
      </c>
      <c r="J158" s="229"/>
      <c r="K158" s="230"/>
      <c r="L158" s="231">
        <f t="shared" si="12"/>
        <v>0</v>
      </c>
      <c r="M158" s="338"/>
      <c r="N158" s="337"/>
      <c r="O158" s="231">
        <f t="shared" si="13"/>
        <v>0</v>
      </c>
      <c r="P158" s="185"/>
      <c r="R158" s="158"/>
    </row>
    <row r="159" spans="1:18" hidden="1" x14ac:dyDescent="0.25">
      <c r="A159" s="177">
        <v>2365</v>
      </c>
      <c r="B159" s="223" t="s">
        <v>393</v>
      </c>
      <c r="C159" s="224">
        <f t="shared" si="9"/>
        <v>0</v>
      </c>
      <c r="D159" s="229">
        <v>0</v>
      </c>
      <c r="E159" s="337"/>
      <c r="F159" s="231">
        <f t="shared" si="10"/>
        <v>0</v>
      </c>
      <c r="G159" s="229"/>
      <c r="H159" s="230"/>
      <c r="I159" s="231">
        <f t="shared" si="11"/>
        <v>0</v>
      </c>
      <c r="J159" s="229"/>
      <c r="K159" s="230"/>
      <c r="L159" s="231">
        <f t="shared" si="12"/>
        <v>0</v>
      </c>
      <c r="M159" s="338"/>
      <c r="N159" s="337"/>
      <c r="O159" s="231">
        <f t="shared" si="13"/>
        <v>0</v>
      </c>
      <c r="P159" s="185"/>
      <c r="R159" s="158"/>
    </row>
    <row r="160" spans="1:18" ht="24" hidden="1" x14ac:dyDescent="0.25">
      <c r="A160" s="177">
        <v>2366</v>
      </c>
      <c r="B160" s="223" t="s">
        <v>394</v>
      </c>
      <c r="C160" s="224">
        <f t="shared" si="9"/>
        <v>0</v>
      </c>
      <c r="D160" s="229">
        <v>0</v>
      </c>
      <c r="E160" s="337"/>
      <c r="F160" s="231">
        <f t="shared" si="10"/>
        <v>0</v>
      </c>
      <c r="G160" s="229"/>
      <c r="H160" s="230"/>
      <c r="I160" s="231">
        <f t="shared" si="11"/>
        <v>0</v>
      </c>
      <c r="J160" s="229"/>
      <c r="K160" s="230"/>
      <c r="L160" s="231">
        <f t="shared" si="12"/>
        <v>0</v>
      </c>
      <c r="M160" s="338"/>
      <c r="N160" s="337"/>
      <c r="O160" s="231">
        <f t="shared" si="13"/>
        <v>0</v>
      </c>
      <c r="P160" s="185"/>
      <c r="R160" s="158"/>
    </row>
    <row r="161" spans="1:18" ht="36" hidden="1" x14ac:dyDescent="0.25">
      <c r="A161" s="177">
        <v>2369</v>
      </c>
      <c r="B161" s="223" t="s">
        <v>395</v>
      </c>
      <c r="C161" s="224">
        <f t="shared" si="9"/>
        <v>0</v>
      </c>
      <c r="D161" s="229">
        <v>0</v>
      </c>
      <c r="E161" s="337"/>
      <c r="F161" s="231">
        <f t="shared" si="10"/>
        <v>0</v>
      </c>
      <c r="G161" s="229"/>
      <c r="H161" s="230"/>
      <c r="I161" s="231">
        <f t="shared" si="11"/>
        <v>0</v>
      </c>
      <c r="J161" s="229"/>
      <c r="K161" s="230"/>
      <c r="L161" s="231">
        <f t="shared" si="12"/>
        <v>0</v>
      </c>
      <c r="M161" s="338"/>
      <c r="N161" s="337"/>
      <c r="O161" s="231">
        <f t="shared" si="13"/>
        <v>0</v>
      </c>
      <c r="P161" s="185"/>
      <c r="R161" s="158"/>
    </row>
    <row r="162" spans="1:18" hidden="1" x14ac:dyDescent="0.25">
      <c r="A162" s="329">
        <v>2370</v>
      </c>
      <c r="B162" s="265" t="s">
        <v>396</v>
      </c>
      <c r="C162" s="224">
        <f t="shared" si="9"/>
        <v>0</v>
      </c>
      <c r="D162" s="344">
        <v>0</v>
      </c>
      <c r="E162" s="345"/>
      <c r="F162" s="332">
        <f t="shared" si="10"/>
        <v>0</v>
      </c>
      <c r="G162" s="344"/>
      <c r="H162" s="346"/>
      <c r="I162" s="332">
        <f t="shared" si="11"/>
        <v>0</v>
      </c>
      <c r="J162" s="344"/>
      <c r="K162" s="346"/>
      <c r="L162" s="332">
        <f t="shared" si="12"/>
        <v>0</v>
      </c>
      <c r="M162" s="347"/>
      <c r="N162" s="345"/>
      <c r="O162" s="332">
        <f t="shared" si="13"/>
        <v>0</v>
      </c>
      <c r="P162" s="274"/>
      <c r="R162" s="158"/>
    </row>
    <row r="163" spans="1:18" hidden="1" x14ac:dyDescent="0.25">
      <c r="A163" s="329">
        <v>2380</v>
      </c>
      <c r="B163" s="265" t="s">
        <v>397</v>
      </c>
      <c r="C163" s="224">
        <f t="shared" si="9"/>
        <v>0</v>
      </c>
      <c r="D163" s="330">
        <f>SUM(D164:D165)</f>
        <v>0</v>
      </c>
      <c r="E163" s="331">
        <f>SUM(E164:E165)</f>
        <v>0</v>
      </c>
      <c r="F163" s="332">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c r="R163" s="158"/>
    </row>
    <row r="164" spans="1:18" hidden="1" x14ac:dyDescent="0.25">
      <c r="A164" s="168">
        <v>2381</v>
      </c>
      <c r="B164" s="213" t="s">
        <v>398</v>
      </c>
      <c r="C164" s="224">
        <f t="shared" si="9"/>
        <v>0</v>
      </c>
      <c r="D164" s="219">
        <v>0</v>
      </c>
      <c r="E164" s="335"/>
      <c r="F164" s="221">
        <f t="shared" si="10"/>
        <v>0</v>
      </c>
      <c r="G164" s="219"/>
      <c r="H164" s="220"/>
      <c r="I164" s="221">
        <f t="shared" si="11"/>
        <v>0</v>
      </c>
      <c r="J164" s="219"/>
      <c r="K164" s="220"/>
      <c r="L164" s="221">
        <f t="shared" si="12"/>
        <v>0</v>
      </c>
      <c r="M164" s="336"/>
      <c r="N164" s="335"/>
      <c r="O164" s="221">
        <f t="shared" si="13"/>
        <v>0</v>
      </c>
      <c r="P164" s="176"/>
      <c r="R164" s="158"/>
    </row>
    <row r="165" spans="1:18" ht="24" hidden="1" x14ac:dyDescent="0.25">
      <c r="A165" s="177">
        <v>2389</v>
      </c>
      <c r="B165" s="223" t="s">
        <v>399</v>
      </c>
      <c r="C165" s="224">
        <f t="shared" si="9"/>
        <v>0</v>
      </c>
      <c r="D165" s="229">
        <v>0</v>
      </c>
      <c r="E165" s="337"/>
      <c r="F165" s="231">
        <f t="shared" si="10"/>
        <v>0</v>
      </c>
      <c r="G165" s="229"/>
      <c r="H165" s="230"/>
      <c r="I165" s="231">
        <f t="shared" si="11"/>
        <v>0</v>
      </c>
      <c r="J165" s="229"/>
      <c r="K165" s="230"/>
      <c r="L165" s="231">
        <f t="shared" si="12"/>
        <v>0</v>
      </c>
      <c r="M165" s="338"/>
      <c r="N165" s="337"/>
      <c r="O165" s="231">
        <f t="shared" si="13"/>
        <v>0</v>
      </c>
      <c r="P165" s="185"/>
      <c r="R165" s="158"/>
    </row>
    <row r="166" spans="1:18" hidden="1" x14ac:dyDescent="0.25">
      <c r="A166" s="329">
        <v>2390</v>
      </c>
      <c r="B166" s="265" t="s">
        <v>400</v>
      </c>
      <c r="C166" s="224">
        <f t="shared" si="9"/>
        <v>0</v>
      </c>
      <c r="D166" s="344">
        <v>0</v>
      </c>
      <c r="E166" s="345"/>
      <c r="F166" s="231">
        <f t="shared" si="10"/>
        <v>0</v>
      </c>
      <c r="G166" s="344"/>
      <c r="H166" s="346"/>
      <c r="I166" s="332">
        <f t="shared" si="11"/>
        <v>0</v>
      </c>
      <c r="J166" s="344"/>
      <c r="K166" s="346"/>
      <c r="L166" s="332">
        <f t="shared" si="12"/>
        <v>0</v>
      </c>
      <c r="M166" s="347"/>
      <c r="N166" s="345"/>
      <c r="O166" s="332">
        <f t="shared" si="13"/>
        <v>0</v>
      </c>
      <c r="P166" s="274"/>
      <c r="R166" s="158"/>
    </row>
    <row r="167" spans="1:18" hidden="1" x14ac:dyDescent="0.25">
      <c r="A167" s="198">
        <v>2400</v>
      </c>
      <c r="B167" s="323" t="s">
        <v>401</v>
      </c>
      <c r="C167" s="199">
        <f t="shared" si="9"/>
        <v>0</v>
      </c>
      <c r="D167" s="361">
        <v>0</v>
      </c>
      <c r="E167" s="362"/>
      <c r="F167" s="211">
        <f t="shared" si="10"/>
        <v>0</v>
      </c>
      <c r="G167" s="361"/>
      <c r="H167" s="363"/>
      <c r="I167" s="211">
        <f t="shared" si="11"/>
        <v>0</v>
      </c>
      <c r="J167" s="361"/>
      <c r="K167" s="363"/>
      <c r="L167" s="211">
        <f t="shared" si="12"/>
        <v>0</v>
      </c>
      <c r="M167" s="364"/>
      <c r="N167" s="362"/>
      <c r="O167" s="211">
        <f t="shared" si="13"/>
        <v>0</v>
      </c>
      <c r="P167" s="208"/>
      <c r="R167" s="158"/>
    </row>
    <row r="168" spans="1:18" ht="24" hidden="1" x14ac:dyDescent="0.25">
      <c r="A168" s="198">
        <v>2500</v>
      </c>
      <c r="B168" s="323" t="s">
        <v>402</v>
      </c>
      <c r="C168" s="199">
        <f t="shared" si="9"/>
        <v>0</v>
      </c>
      <c r="D168" s="209">
        <f>SUM(D169,D174)</f>
        <v>0</v>
      </c>
      <c r="E168" s="324">
        <f>SUM(E169,E174)</f>
        <v>0</v>
      </c>
      <c r="F168" s="211">
        <f t="shared" si="10"/>
        <v>0</v>
      </c>
      <c r="G168" s="209">
        <f>SUM(G169,G174)</f>
        <v>0</v>
      </c>
      <c r="H168" s="210">
        <f t="shared" ref="H168" si="18">SUM(H169,H174)</f>
        <v>0</v>
      </c>
      <c r="I168" s="211">
        <f t="shared" si="11"/>
        <v>0</v>
      </c>
      <c r="J168" s="209">
        <f>SUM(J169,J174)</f>
        <v>0</v>
      </c>
      <c r="K168" s="210">
        <f t="shared" ref="K168" si="19">SUM(K169,K174)</f>
        <v>0</v>
      </c>
      <c r="L168" s="211">
        <f t="shared" si="12"/>
        <v>0</v>
      </c>
      <c r="M168" s="325">
        <f t="shared" ref="M168:N168" si="20">SUM(M169,M174)</f>
        <v>0</v>
      </c>
      <c r="N168" s="326">
        <f t="shared" si="20"/>
        <v>0</v>
      </c>
      <c r="O168" s="327">
        <f t="shared" si="13"/>
        <v>0</v>
      </c>
      <c r="P168" s="328"/>
      <c r="R168" s="158"/>
    </row>
    <row r="169" spans="1:18" hidden="1" x14ac:dyDescent="0.25">
      <c r="A169" s="595">
        <v>2510</v>
      </c>
      <c r="B169" s="213" t="s">
        <v>403</v>
      </c>
      <c r="C169" s="214">
        <f t="shared" si="9"/>
        <v>0</v>
      </c>
      <c r="D169" s="350">
        <f>SUM(D170:D173)</f>
        <v>0</v>
      </c>
      <c r="E169" s="351">
        <f>SUM(E170:E173)</f>
        <v>0</v>
      </c>
      <c r="F169" s="221">
        <f t="shared" si="10"/>
        <v>0</v>
      </c>
      <c r="G169" s="350">
        <f>SUM(G170:G173)</f>
        <v>0</v>
      </c>
      <c r="H169" s="352">
        <f t="shared" ref="H169" si="21">SUM(H170:H173)</f>
        <v>0</v>
      </c>
      <c r="I169" s="221">
        <f t="shared" si="11"/>
        <v>0</v>
      </c>
      <c r="J169" s="350">
        <f>SUM(J170:J173)</f>
        <v>0</v>
      </c>
      <c r="K169" s="352">
        <f t="shared" ref="K169" si="22">SUM(K170:K173)</f>
        <v>0</v>
      </c>
      <c r="L169" s="221">
        <f t="shared" si="12"/>
        <v>0</v>
      </c>
      <c r="M169" s="365">
        <f t="shared" ref="M169:N169" si="23">SUM(M170:M173)</f>
        <v>0</v>
      </c>
      <c r="N169" s="366">
        <f t="shared" si="23"/>
        <v>0</v>
      </c>
      <c r="O169" s="242">
        <f t="shared" si="13"/>
        <v>0</v>
      </c>
      <c r="P169" s="244"/>
      <c r="R169" s="158"/>
    </row>
    <row r="170" spans="1:18" ht="24" hidden="1" x14ac:dyDescent="0.25">
      <c r="A170" s="178">
        <v>2512</v>
      </c>
      <c r="B170" s="223" t="s">
        <v>404</v>
      </c>
      <c r="C170" s="224">
        <f t="shared" si="9"/>
        <v>0</v>
      </c>
      <c r="D170" s="229">
        <v>0</v>
      </c>
      <c r="E170" s="337"/>
      <c r="F170" s="231">
        <f t="shared" si="10"/>
        <v>0</v>
      </c>
      <c r="G170" s="229"/>
      <c r="H170" s="230"/>
      <c r="I170" s="231">
        <f t="shared" si="11"/>
        <v>0</v>
      </c>
      <c r="J170" s="229"/>
      <c r="K170" s="230"/>
      <c r="L170" s="231">
        <f t="shared" si="12"/>
        <v>0</v>
      </c>
      <c r="M170" s="338"/>
      <c r="N170" s="337"/>
      <c r="O170" s="231">
        <f t="shared" si="13"/>
        <v>0</v>
      </c>
      <c r="P170" s="185"/>
      <c r="R170" s="158"/>
    </row>
    <row r="171" spans="1:18" ht="36" hidden="1" x14ac:dyDescent="0.25">
      <c r="A171" s="178">
        <v>2513</v>
      </c>
      <c r="B171" s="223" t="s">
        <v>405</v>
      </c>
      <c r="C171" s="224">
        <f t="shared" si="9"/>
        <v>0</v>
      </c>
      <c r="D171" s="229">
        <v>0</v>
      </c>
      <c r="E171" s="337"/>
      <c r="F171" s="231">
        <f t="shared" si="10"/>
        <v>0</v>
      </c>
      <c r="G171" s="229"/>
      <c r="H171" s="230"/>
      <c r="I171" s="231">
        <f t="shared" si="11"/>
        <v>0</v>
      </c>
      <c r="J171" s="229"/>
      <c r="K171" s="230"/>
      <c r="L171" s="231">
        <f t="shared" si="12"/>
        <v>0</v>
      </c>
      <c r="M171" s="338"/>
      <c r="N171" s="337"/>
      <c r="O171" s="231">
        <f t="shared" si="13"/>
        <v>0</v>
      </c>
      <c r="P171" s="185"/>
      <c r="R171" s="158"/>
    </row>
    <row r="172" spans="1:18" ht="24" hidden="1" x14ac:dyDescent="0.25">
      <c r="A172" s="178">
        <v>2515</v>
      </c>
      <c r="B172" s="223" t="s">
        <v>406</v>
      </c>
      <c r="C172" s="224">
        <f t="shared" si="9"/>
        <v>0</v>
      </c>
      <c r="D172" s="229">
        <v>0</v>
      </c>
      <c r="E172" s="337"/>
      <c r="F172" s="231">
        <f t="shared" si="10"/>
        <v>0</v>
      </c>
      <c r="G172" s="229"/>
      <c r="H172" s="230"/>
      <c r="I172" s="231">
        <f t="shared" si="11"/>
        <v>0</v>
      </c>
      <c r="J172" s="229"/>
      <c r="K172" s="230"/>
      <c r="L172" s="231">
        <f t="shared" si="12"/>
        <v>0</v>
      </c>
      <c r="M172" s="338"/>
      <c r="N172" s="337"/>
      <c r="O172" s="231">
        <f t="shared" si="13"/>
        <v>0</v>
      </c>
      <c r="P172" s="185"/>
      <c r="R172" s="158"/>
    </row>
    <row r="173" spans="1:18" ht="24" hidden="1" x14ac:dyDescent="0.25">
      <c r="A173" s="178">
        <v>2519</v>
      </c>
      <c r="B173" s="223" t="s">
        <v>407</v>
      </c>
      <c r="C173" s="224">
        <f t="shared" si="9"/>
        <v>0</v>
      </c>
      <c r="D173" s="229">
        <v>0</v>
      </c>
      <c r="E173" s="337"/>
      <c r="F173" s="231">
        <f t="shared" si="10"/>
        <v>0</v>
      </c>
      <c r="G173" s="229"/>
      <c r="H173" s="230"/>
      <c r="I173" s="231">
        <f t="shared" si="11"/>
        <v>0</v>
      </c>
      <c r="J173" s="229"/>
      <c r="K173" s="230"/>
      <c r="L173" s="231">
        <f t="shared" si="12"/>
        <v>0</v>
      </c>
      <c r="M173" s="338"/>
      <c r="N173" s="337"/>
      <c r="O173" s="231">
        <f t="shared" si="13"/>
        <v>0</v>
      </c>
      <c r="P173" s="185"/>
      <c r="R173" s="158"/>
    </row>
    <row r="174" spans="1:18" hidden="1" x14ac:dyDescent="0.25">
      <c r="A174" s="339">
        <v>2520</v>
      </c>
      <c r="B174" s="223" t="s">
        <v>408</v>
      </c>
      <c r="C174" s="224">
        <f t="shared" si="9"/>
        <v>0</v>
      </c>
      <c r="D174" s="229">
        <v>0</v>
      </c>
      <c r="E174" s="337"/>
      <c r="F174" s="231">
        <f t="shared" si="10"/>
        <v>0</v>
      </c>
      <c r="G174" s="229"/>
      <c r="H174" s="230"/>
      <c r="I174" s="231">
        <f t="shared" si="11"/>
        <v>0</v>
      </c>
      <c r="J174" s="229"/>
      <c r="K174" s="230"/>
      <c r="L174" s="231">
        <f t="shared" si="12"/>
        <v>0</v>
      </c>
      <c r="M174" s="338"/>
      <c r="N174" s="337"/>
      <c r="O174" s="231">
        <f t="shared" si="13"/>
        <v>0</v>
      </c>
      <c r="P174" s="185"/>
      <c r="R174" s="158"/>
    </row>
    <row r="175" spans="1:18" s="367" customFormat="1" ht="36" hidden="1" x14ac:dyDescent="0.25">
      <c r="A175" s="140">
        <v>2800</v>
      </c>
      <c r="B175" s="213" t="s">
        <v>409</v>
      </c>
      <c r="C175" s="214">
        <f t="shared" si="9"/>
        <v>0</v>
      </c>
      <c r="D175" s="171">
        <v>0</v>
      </c>
      <c r="E175" s="172"/>
      <c r="F175" s="173">
        <f t="shared" si="10"/>
        <v>0</v>
      </c>
      <c r="G175" s="171"/>
      <c r="H175" s="174"/>
      <c r="I175" s="173">
        <f t="shared" si="11"/>
        <v>0</v>
      </c>
      <c r="J175" s="171"/>
      <c r="K175" s="174"/>
      <c r="L175" s="173">
        <f t="shared" si="12"/>
        <v>0</v>
      </c>
      <c r="M175" s="175"/>
      <c r="N175" s="172"/>
      <c r="O175" s="173">
        <f t="shared" si="13"/>
        <v>0</v>
      </c>
      <c r="P175" s="176"/>
      <c r="R175" s="158"/>
    </row>
    <row r="176" spans="1:18" hidden="1" x14ac:dyDescent="0.25">
      <c r="A176" s="315">
        <v>3000</v>
      </c>
      <c r="B176" s="315" t="s">
        <v>410</v>
      </c>
      <c r="C176" s="316">
        <f t="shared" si="9"/>
        <v>0</v>
      </c>
      <c r="D176" s="317">
        <f>SUM(D177,D187)</f>
        <v>0</v>
      </c>
      <c r="E176" s="318">
        <f>SUM(E177,E187)</f>
        <v>0</v>
      </c>
      <c r="F176" s="319">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c r="R176" s="158"/>
    </row>
    <row r="177" spans="1:18" ht="24" hidden="1" x14ac:dyDescent="0.25">
      <c r="A177" s="198">
        <v>3200</v>
      </c>
      <c r="B177" s="368" t="s">
        <v>411</v>
      </c>
      <c r="C177" s="199">
        <f t="shared" si="9"/>
        <v>0</v>
      </c>
      <c r="D177" s="209">
        <f>SUM(D178,D182)</f>
        <v>0</v>
      </c>
      <c r="E177" s="324">
        <f>SUM(E178,E182)</f>
        <v>0</v>
      </c>
      <c r="F177" s="211">
        <f t="shared" si="10"/>
        <v>0</v>
      </c>
      <c r="G177" s="209">
        <f>SUM(G178,G182)</f>
        <v>0</v>
      </c>
      <c r="H177" s="210">
        <f t="shared" ref="H177" si="24">SUM(H178,H182)</f>
        <v>0</v>
      </c>
      <c r="I177" s="211">
        <f t="shared" si="11"/>
        <v>0</v>
      </c>
      <c r="J177" s="209">
        <f>SUM(J178,J182)</f>
        <v>0</v>
      </c>
      <c r="K177" s="210">
        <f t="shared" ref="K177" si="25">SUM(K178,K182)</f>
        <v>0</v>
      </c>
      <c r="L177" s="211">
        <f t="shared" si="12"/>
        <v>0</v>
      </c>
      <c r="M177" s="325">
        <f t="shared" ref="M177:N177" si="26">SUM(M178,M182)</f>
        <v>0</v>
      </c>
      <c r="N177" s="326">
        <f t="shared" si="26"/>
        <v>0</v>
      </c>
      <c r="O177" s="327">
        <f t="shared" si="13"/>
        <v>0</v>
      </c>
      <c r="P177" s="328"/>
      <c r="R177" s="158"/>
    </row>
    <row r="178" spans="1:18" ht="36" hidden="1" x14ac:dyDescent="0.25">
      <c r="A178" s="595">
        <v>3260</v>
      </c>
      <c r="B178" s="213" t="s">
        <v>412</v>
      </c>
      <c r="C178" s="214">
        <f t="shared" si="9"/>
        <v>0</v>
      </c>
      <c r="D178" s="350">
        <f>SUM(D179:D181)</f>
        <v>0</v>
      </c>
      <c r="E178" s="351">
        <f>SUM(E179:E181)</f>
        <v>0</v>
      </c>
      <c r="F178" s="221">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c r="R178" s="158"/>
    </row>
    <row r="179" spans="1:18" ht="24" hidden="1" x14ac:dyDescent="0.25">
      <c r="A179" s="178">
        <v>3261</v>
      </c>
      <c r="B179" s="223" t="s">
        <v>413</v>
      </c>
      <c r="C179" s="224">
        <f t="shared" si="9"/>
        <v>0</v>
      </c>
      <c r="D179" s="229">
        <v>0</v>
      </c>
      <c r="E179" s="337"/>
      <c r="F179" s="231">
        <f t="shared" si="10"/>
        <v>0</v>
      </c>
      <c r="G179" s="229"/>
      <c r="H179" s="230"/>
      <c r="I179" s="231">
        <f t="shared" si="11"/>
        <v>0</v>
      </c>
      <c r="J179" s="229"/>
      <c r="K179" s="230"/>
      <c r="L179" s="231">
        <f t="shared" si="12"/>
        <v>0</v>
      </c>
      <c r="M179" s="338"/>
      <c r="N179" s="337"/>
      <c r="O179" s="231">
        <f t="shared" si="13"/>
        <v>0</v>
      </c>
      <c r="P179" s="185"/>
      <c r="R179" s="158"/>
    </row>
    <row r="180" spans="1:18" ht="36" hidden="1" x14ac:dyDescent="0.25">
      <c r="A180" s="178">
        <v>3262</v>
      </c>
      <c r="B180" s="223" t="s">
        <v>414</v>
      </c>
      <c r="C180" s="224">
        <f t="shared" si="9"/>
        <v>0</v>
      </c>
      <c r="D180" s="229">
        <v>0</v>
      </c>
      <c r="E180" s="337"/>
      <c r="F180" s="231">
        <f t="shared" si="10"/>
        <v>0</v>
      </c>
      <c r="G180" s="229"/>
      <c r="H180" s="230"/>
      <c r="I180" s="231">
        <f t="shared" si="11"/>
        <v>0</v>
      </c>
      <c r="J180" s="229"/>
      <c r="K180" s="230"/>
      <c r="L180" s="231">
        <f t="shared" si="12"/>
        <v>0</v>
      </c>
      <c r="M180" s="338"/>
      <c r="N180" s="337"/>
      <c r="O180" s="231">
        <f t="shared" si="13"/>
        <v>0</v>
      </c>
      <c r="P180" s="185"/>
      <c r="R180" s="158"/>
    </row>
    <row r="181" spans="1:18" ht="24" hidden="1" x14ac:dyDescent="0.25">
      <c r="A181" s="178">
        <v>3263</v>
      </c>
      <c r="B181" s="223" t="s">
        <v>415</v>
      </c>
      <c r="C181" s="224">
        <f t="shared" si="9"/>
        <v>0</v>
      </c>
      <c r="D181" s="229">
        <v>0</v>
      </c>
      <c r="E181" s="337"/>
      <c r="F181" s="231">
        <f t="shared" si="10"/>
        <v>0</v>
      </c>
      <c r="G181" s="229"/>
      <c r="H181" s="230"/>
      <c r="I181" s="231">
        <f t="shared" si="11"/>
        <v>0</v>
      </c>
      <c r="J181" s="229"/>
      <c r="K181" s="230"/>
      <c r="L181" s="231">
        <f t="shared" si="12"/>
        <v>0</v>
      </c>
      <c r="M181" s="338"/>
      <c r="N181" s="337"/>
      <c r="O181" s="231">
        <f t="shared" si="13"/>
        <v>0</v>
      </c>
      <c r="P181" s="185"/>
      <c r="R181" s="158"/>
    </row>
    <row r="182" spans="1:18" ht="72" hidden="1" x14ac:dyDescent="0.25">
      <c r="A182" s="595">
        <v>3290</v>
      </c>
      <c r="B182" s="213" t="s">
        <v>416</v>
      </c>
      <c r="C182" s="224">
        <f t="shared" ref="C182:C258" si="27">F182+I182+L182+O182</f>
        <v>0</v>
      </c>
      <c r="D182" s="350">
        <f>SUM(D183:D186)</f>
        <v>0</v>
      </c>
      <c r="E182" s="351">
        <f>SUM(E183:E186)</f>
        <v>0</v>
      </c>
      <c r="F182" s="221">
        <f t="shared" si="10"/>
        <v>0</v>
      </c>
      <c r="G182" s="350">
        <f>SUM(G183:G186)</f>
        <v>0</v>
      </c>
      <c r="H182" s="352">
        <f t="shared" ref="H182" si="28">SUM(H183:H186)</f>
        <v>0</v>
      </c>
      <c r="I182" s="221">
        <f t="shared" si="11"/>
        <v>0</v>
      </c>
      <c r="J182" s="350">
        <f>SUM(J183:J186)</f>
        <v>0</v>
      </c>
      <c r="K182" s="352">
        <f t="shared" ref="K182" si="29">SUM(K183:K186)</f>
        <v>0</v>
      </c>
      <c r="L182" s="221">
        <f t="shared" si="12"/>
        <v>0</v>
      </c>
      <c r="M182" s="369">
        <f t="shared" ref="M182:N182" si="30">SUM(M183:M186)</f>
        <v>0</v>
      </c>
      <c r="N182" s="370">
        <f t="shared" si="30"/>
        <v>0</v>
      </c>
      <c r="O182" s="371">
        <f t="shared" si="13"/>
        <v>0</v>
      </c>
      <c r="P182" s="372"/>
      <c r="R182" s="158"/>
    </row>
    <row r="183" spans="1:18" ht="60" hidden="1" x14ac:dyDescent="0.25">
      <c r="A183" s="178">
        <v>3291</v>
      </c>
      <c r="B183" s="223" t="s">
        <v>417</v>
      </c>
      <c r="C183" s="224">
        <f t="shared" si="27"/>
        <v>0</v>
      </c>
      <c r="D183" s="229">
        <v>0</v>
      </c>
      <c r="E183" s="337"/>
      <c r="F183" s="231">
        <f t="shared" ref="F183:F246" si="31">D183+E183</f>
        <v>0</v>
      </c>
      <c r="G183" s="229"/>
      <c r="H183" s="230"/>
      <c r="I183" s="231">
        <f t="shared" ref="I183:I246" si="32">G183+H183</f>
        <v>0</v>
      </c>
      <c r="J183" s="229"/>
      <c r="K183" s="230"/>
      <c r="L183" s="231">
        <f t="shared" ref="L183:L246" si="33">J183+K183</f>
        <v>0</v>
      </c>
      <c r="M183" s="338"/>
      <c r="N183" s="337"/>
      <c r="O183" s="231">
        <f t="shared" ref="O183:O246" si="34">M183+N183</f>
        <v>0</v>
      </c>
      <c r="P183" s="185"/>
      <c r="R183" s="158"/>
    </row>
    <row r="184" spans="1:18" ht="60" hidden="1" x14ac:dyDescent="0.25">
      <c r="A184" s="178">
        <v>3292</v>
      </c>
      <c r="B184" s="223" t="s">
        <v>418</v>
      </c>
      <c r="C184" s="224">
        <f t="shared" si="27"/>
        <v>0</v>
      </c>
      <c r="D184" s="229">
        <v>0</v>
      </c>
      <c r="E184" s="337"/>
      <c r="F184" s="231">
        <f t="shared" si="31"/>
        <v>0</v>
      </c>
      <c r="G184" s="229"/>
      <c r="H184" s="230"/>
      <c r="I184" s="231">
        <f t="shared" si="32"/>
        <v>0</v>
      </c>
      <c r="J184" s="229"/>
      <c r="K184" s="230"/>
      <c r="L184" s="231">
        <f t="shared" si="33"/>
        <v>0</v>
      </c>
      <c r="M184" s="338"/>
      <c r="N184" s="337"/>
      <c r="O184" s="231">
        <f t="shared" si="34"/>
        <v>0</v>
      </c>
      <c r="P184" s="185"/>
      <c r="R184" s="158"/>
    </row>
    <row r="185" spans="1:18" ht="60" hidden="1" x14ac:dyDescent="0.25">
      <c r="A185" s="178">
        <v>3293</v>
      </c>
      <c r="B185" s="223" t="s">
        <v>224</v>
      </c>
      <c r="C185" s="224">
        <f t="shared" si="27"/>
        <v>0</v>
      </c>
      <c r="D185" s="229">
        <v>0</v>
      </c>
      <c r="E185" s="337"/>
      <c r="F185" s="231">
        <f t="shared" si="31"/>
        <v>0</v>
      </c>
      <c r="G185" s="229"/>
      <c r="H185" s="230"/>
      <c r="I185" s="231">
        <f t="shared" si="32"/>
        <v>0</v>
      </c>
      <c r="J185" s="229"/>
      <c r="K185" s="230"/>
      <c r="L185" s="231">
        <f t="shared" si="33"/>
        <v>0</v>
      </c>
      <c r="M185" s="338"/>
      <c r="N185" s="337"/>
      <c r="O185" s="231">
        <f t="shared" si="34"/>
        <v>0</v>
      </c>
      <c r="P185" s="185"/>
      <c r="R185" s="158"/>
    </row>
    <row r="186" spans="1:18" ht="48" hidden="1" x14ac:dyDescent="0.25">
      <c r="A186" s="373">
        <v>3294</v>
      </c>
      <c r="B186" s="223" t="s">
        <v>419</v>
      </c>
      <c r="C186" s="374">
        <f t="shared" si="27"/>
        <v>0</v>
      </c>
      <c r="D186" s="375">
        <v>0</v>
      </c>
      <c r="E186" s="376"/>
      <c r="F186" s="371">
        <f t="shared" si="31"/>
        <v>0</v>
      </c>
      <c r="G186" s="375"/>
      <c r="H186" s="377"/>
      <c r="I186" s="371">
        <f t="shared" si="32"/>
        <v>0</v>
      </c>
      <c r="J186" s="375"/>
      <c r="K186" s="377"/>
      <c r="L186" s="371">
        <f t="shared" si="33"/>
        <v>0</v>
      </c>
      <c r="M186" s="378"/>
      <c r="N186" s="376"/>
      <c r="O186" s="371">
        <f t="shared" si="34"/>
        <v>0</v>
      </c>
      <c r="P186" s="372"/>
      <c r="R186" s="158"/>
    </row>
    <row r="187" spans="1:18" ht="36" hidden="1" x14ac:dyDescent="0.25">
      <c r="A187" s="249">
        <v>3300</v>
      </c>
      <c r="B187" s="368" t="s">
        <v>420</v>
      </c>
      <c r="C187" s="379">
        <f t="shared" si="27"/>
        <v>0</v>
      </c>
      <c r="D187" s="380">
        <f>SUM(D188:D189)</f>
        <v>0</v>
      </c>
      <c r="E187" s="326">
        <f>SUM(E188:E189)</f>
        <v>0</v>
      </c>
      <c r="F187" s="327">
        <f t="shared" si="31"/>
        <v>0</v>
      </c>
      <c r="G187" s="380">
        <f>SUM(G188:G189)</f>
        <v>0</v>
      </c>
      <c r="H187" s="381">
        <f t="shared" ref="H187" si="35">SUM(H188:H189)</f>
        <v>0</v>
      </c>
      <c r="I187" s="327">
        <f t="shared" si="32"/>
        <v>0</v>
      </c>
      <c r="J187" s="380">
        <f>SUM(J188:J189)</f>
        <v>0</v>
      </c>
      <c r="K187" s="381">
        <f t="shared" ref="K187" si="36">SUM(K188:K189)</f>
        <v>0</v>
      </c>
      <c r="L187" s="327">
        <f t="shared" si="33"/>
        <v>0</v>
      </c>
      <c r="M187" s="325">
        <f t="shared" ref="M187:N187" si="37">SUM(M188:M189)</f>
        <v>0</v>
      </c>
      <c r="N187" s="326">
        <f t="shared" si="37"/>
        <v>0</v>
      </c>
      <c r="O187" s="327">
        <f t="shared" si="34"/>
        <v>0</v>
      </c>
      <c r="P187" s="328"/>
      <c r="R187" s="158"/>
    </row>
    <row r="188" spans="1:18" ht="36" hidden="1" x14ac:dyDescent="0.25">
      <c r="A188" s="264">
        <v>3310</v>
      </c>
      <c r="B188" s="265" t="s">
        <v>421</v>
      </c>
      <c r="C188" s="276">
        <f t="shared" si="27"/>
        <v>0</v>
      </c>
      <c r="D188" s="344">
        <v>0</v>
      </c>
      <c r="E188" s="345"/>
      <c r="F188" s="332">
        <f t="shared" si="31"/>
        <v>0</v>
      </c>
      <c r="G188" s="344"/>
      <c r="H188" s="346"/>
      <c r="I188" s="332">
        <f t="shared" si="32"/>
        <v>0</v>
      </c>
      <c r="J188" s="344"/>
      <c r="K188" s="346"/>
      <c r="L188" s="332">
        <f t="shared" si="33"/>
        <v>0</v>
      </c>
      <c r="M188" s="347"/>
      <c r="N188" s="345"/>
      <c r="O188" s="332">
        <f t="shared" si="34"/>
        <v>0</v>
      </c>
      <c r="P188" s="274"/>
      <c r="R188" s="158"/>
    </row>
    <row r="189" spans="1:18" ht="48" hidden="1" x14ac:dyDescent="0.25">
      <c r="A189" s="169">
        <v>3320</v>
      </c>
      <c r="B189" s="213" t="s">
        <v>422</v>
      </c>
      <c r="C189" s="214">
        <f t="shared" si="27"/>
        <v>0</v>
      </c>
      <c r="D189" s="219">
        <v>0</v>
      </c>
      <c r="E189" s="335"/>
      <c r="F189" s="221">
        <f t="shared" si="31"/>
        <v>0</v>
      </c>
      <c r="G189" s="219"/>
      <c r="H189" s="220"/>
      <c r="I189" s="221">
        <f t="shared" si="32"/>
        <v>0</v>
      </c>
      <c r="J189" s="219"/>
      <c r="K189" s="220"/>
      <c r="L189" s="221">
        <f t="shared" si="33"/>
        <v>0</v>
      </c>
      <c r="M189" s="336"/>
      <c r="N189" s="335"/>
      <c r="O189" s="221">
        <f t="shared" si="34"/>
        <v>0</v>
      </c>
      <c r="P189" s="176"/>
      <c r="R189" s="158"/>
    </row>
    <row r="190" spans="1:18" hidden="1" x14ac:dyDescent="0.25">
      <c r="A190" s="382">
        <v>4000</v>
      </c>
      <c r="B190" s="315" t="s">
        <v>423</v>
      </c>
      <c r="C190" s="316">
        <f t="shared" si="27"/>
        <v>0</v>
      </c>
      <c r="D190" s="317">
        <f>SUM(D191,D194)</f>
        <v>0</v>
      </c>
      <c r="E190" s="318">
        <f>SUM(E191,E194)</f>
        <v>0</v>
      </c>
      <c r="F190" s="319">
        <f t="shared" si="31"/>
        <v>0</v>
      </c>
      <c r="G190" s="317">
        <f>SUM(G191,G194)</f>
        <v>0</v>
      </c>
      <c r="H190" s="320">
        <f>SUM(H191,H194)</f>
        <v>0</v>
      </c>
      <c r="I190" s="319">
        <f t="shared" si="32"/>
        <v>0</v>
      </c>
      <c r="J190" s="317">
        <f>SUM(J191,J194)</f>
        <v>0</v>
      </c>
      <c r="K190" s="320">
        <f>SUM(K191,K194)</f>
        <v>0</v>
      </c>
      <c r="L190" s="319">
        <f t="shared" si="33"/>
        <v>0</v>
      </c>
      <c r="M190" s="321">
        <f>SUM(M191,M194)</f>
        <v>0</v>
      </c>
      <c r="N190" s="318">
        <f>SUM(N191,N194)</f>
        <v>0</v>
      </c>
      <c r="O190" s="319">
        <f t="shared" si="34"/>
        <v>0</v>
      </c>
      <c r="P190" s="322"/>
      <c r="R190" s="158"/>
    </row>
    <row r="191" spans="1:18" hidden="1" x14ac:dyDescent="0.25">
      <c r="A191" s="383">
        <v>4200</v>
      </c>
      <c r="B191" s="323" t="s">
        <v>424</v>
      </c>
      <c r="C191" s="199">
        <f t="shared" si="27"/>
        <v>0</v>
      </c>
      <c r="D191" s="209">
        <f>SUM(D192,D193)</f>
        <v>0</v>
      </c>
      <c r="E191" s="324">
        <f>SUM(E192,E193)</f>
        <v>0</v>
      </c>
      <c r="F191" s="211">
        <f t="shared" si="31"/>
        <v>0</v>
      </c>
      <c r="G191" s="209">
        <f>SUM(G192,G193)</f>
        <v>0</v>
      </c>
      <c r="H191" s="210">
        <f>SUM(H192,H193)</f>
        <v>0</v>
      </c>
      <c r="I191" s="211">
        <f t="shared" si="32"/>
        <v>0</v>
      </c>
      <c r="J191" s="209">
        <f>SUM(J192,J193)</f>
        <v>0</v>
      </c>
      <c r="K191" s="210">
        <f>SUM(K192,K193)</f>
        <v>0</v>
      </c>
      <c r="L191" s="211">
        <f t="shared" si="33"/>
        <v>0</v>
      </c>
      <c r="M191" s="348">
        <f>SUM(M192,M193)</f>
        <v>0</v>
      </c>
      <c r="N191" s="324">
        <f>SUM(N192,N193)</f>
        <v>0</v>
      </c>
      <c r="O191" s="211">
        <f t="shared" si="34"/>
        <v>0</v>
      </c>
      <c r="P191" s="208"/>
      <c r="R191" s="158"/>
    </row>
    <row r="192" spans="1:18" ht="36" hidden="1" x14ac:dyDescent="0.25">
      <c r="A192" s="595">
        <v>4240</v>
      </c>
      <c r="B192" s="213" t="s">
        <v>425</v>
      </c>
      <c r="C192" s="214">
        <f t="shared" si="27"/>
        <v>0</v>
      </c>
      <c r="D192" s="219">
        <v>0</v>
      </c>
      <c r="E192" s="335"/>
      <c r="F192" s="221">
        <f t="shared" si="31"/>
        <v>0</v>
      </c>
      <c r="G192" s="219"/>
      <c r="H192" s="220"/>
      <c r="I192" s="221">
        <f t="shared" si="32"/>
        <v>0</v>
      </c>
      <c r="J192" s="219"/>
      <c r="K192" s="220"/>
      <c r="L192" s="221">
        <f t="shared" si="33"/>
        <v>0</v>
      </c>
      <c r="M192" s="336"/>
      <c r="N192" s="335"/>
      <c r="O192" s="221">
        <f t="shared" si="34"/>
        <v>0</v>
      </c>
      <c r="P192" s="176"/>
      <c r="R192" s="158"/>
    </row>
    <row r="193" spans="1:18" hidden="1" x14ac:dyDescent="0.25">
      <c r="A193" s="339">
        <v>4250</v>
      </c>
      <c r="B193" s="223" t="s">
        <v>426</v>
      </c>
      <c r="C193" s="224">
        <f t="shared" si="27"/>
        <v>0</v>
      </c>
      <c r="D193" s="229">
        <v>0</v>
      </c>
      <c r="E193" s="337"/>
      <c r="F193" s="231">
        <f t="shared" si="31"/>
        <v>0</v>
      </c>
      <c r="G193" s="229"/>
      <c r="H193" s="230"/>
      <c r="I193" s="231">
        <f t="shared" si="32"/>
        <v>0</v>
      </c>
      <c r="J193" s="229"/>
      <c r="K193" s="230"/>
      <c r="L193" s="231">
        <f t="shared" si="33"/>
        <v>0</v>
      </c>
      <c r="M193" s="338"/>
      <c r="N193" s="337"/>
      <c r="O193" s="231">
        <f t="shared" si="34"/>
        <v>0</v>
      </c>
      <c r="P193" s="185"/>
      <c r="R193" s="158"/>
    </row>
    <row r="194" spans="1:18" hidden="1" x14ac:dyDescent="0.25">
      <c r="A194" s="198">
        <v>4300</v>
      </c>
      <c r="B194" s="323" t="s">
        <v>427</v>
      </c>
      <c r="C194" s="199">
        <f t="shared" si="27"/>
        <v>0</v>
      </c>
      <c r="D194" s="209">
        <f>SUM(D195)</f>
        <v>0</v>
      </c>
      <c r="E194" s="324">
        <f>SUM(E195)</f>
        <v>0</v>
      </c>
      <c r="F194" s="211">
        <f t="shared" si="31"/>
        <v>0</v>
      </c>
      <c r="G194" s="209">
        <f>SUM(G195)</f>
        <v>0</v>
      </c>
      <c r="H194" s="210">
        <f>SUM(H195)</f>
        <v>0</v>
      </c>
      <c r="I194" s="211">
        <f t="shared" si="32"/>
        <v>0</v>
      </c>
      <c r="J194" s="209">
        <f>SUM(J195)</f>
        <v>0</v>
      </c>
      <c r="K194" s="210">
        <f>SUM(K195)</f>
        <v>0</v>
      </c>
      <c r="L194" s="211">
        <f t="shared" si="33"/>
        <v>0</v>
      </c>
      <c r="M194" s="348">
        <f>SUM(M195)</f>
        <v>0</v>
      </c>
      <c r="N194" s="324">
        <f>SUM(N195)</f>
        <v>0</v>
      </c>
      <c r="O194" s="211">
        <f t="shared" si="34"/>
        <v>0</v>
      </c>
      <c r="P194" s="208"/>
      <c r="R194" s="158"/>
    </row>
    <row r="195" spans="1:18" ht="24" hidden="1" x14ac:dyDescent="0.25">
      <c r="A195" s="595">
        <v>4310</v>
      </c>
      <c r="B195" s="213" t="s">
        <v>428</v>
      </c>
      <c r="C195" s="214">
        <f t="shared" si="27"/>
        <v>0</v>
      </c>
      <c r="D195" s="350">
        <f>SUM(D196:D196)</f>
        <v>0</v>
      </c>
      <c r="E195" s="351">
        <f>SUM(E196:E196)</f>
        <v>0</v>
      </c>
      <c r="F195" s="221">
        <f t="shared" si="31"/>
        <v>0</v>
      </c>
      <c r="G195" s="350">
        <f>SUM(G196:G196)</f>
        <v>0</v>
      </c>
      <c r="H195" s="352">
        <f>SUM(H196:H196)</f>
        <v>0</v>
      </c>
      <c r="I195" s="221">
        <f t="shared" si="32"/>
        <v>0</v>
      </c>
      <c r="J195" s="350">
        <f>SUM(J196:J196)</f>
        <v>0</v>
      </c>
      <c r="K195" s="352">
        <f>SUM(K196:K196)</f>
        <v>0</v>
      </c>
      <c r="L195" s="221">
        <f t="shared" si="33"/>
        <v>0</v>
      </c>
      <c r="M195" s="353">
        <f>SUM(M196:M196)</f>
        <v>0</v>
      </c>
      <c r="N195" s="351">
        <f>SUM(N196:N196)</f>
        <v>0</v>
      </c>
      <c r="O195" s="221">
        <f t="shared" si="34"/>
        <v>0</v>
      </c>
      <c r="P195" s="176"/>
      <c r="R195" s="158"/>
    </row>
    <row r="196" spans="1:18" ht="36" hidden="1" x14ac:dyDescent="0.25">
      <c r="A196" s="178">
        <v>4311</v>
      </c>
      <c r="B196" s="223" t="s">
        <v>429</v>
      </c>
      <c r="C196" s="224">
        <f t="shared" si="27"/>
        <v>0</v>
      </c>
      <c r="D196" s="229">
        <v>0</v>
      </c>
      <c r="E196" s="337"/>
      <c r="F196" s="231">
        <f t="shared" si="31"/>
        <v>0</v>
      </c>
      <c r="G196" s="229"/>
      <c r="H196" s="230"/>
      <c r="I196" s="231">
        <f t="shared" si="32"/>
        <v>0</v>
      </c>
      <c r="J196" s="229"/>
      <c r="K196" s="230"/>
      <c r="L196" s="231">
        <f t="shared" si="33"/>
        <v>0</v>
      </c>
      <c r="M196" s="338"/>
      <c r="N196" s="337"/>
      <c r="O196" s="231">
        <f t="shared" si="34"/>
        <v>0</v>
      </c>
      <c r="P196" s="185"/>
      <c r="R196" s="158"/>
    </row>
    <row r="197" spans="1:18" s="148" customFormat="1" hidden="1" x14ac:dyDescent="0.25">
      <c r="A197" s="384"/>
      <c r="B197" s="140" t="s">
        <v>430</v>
      </c>
      <c r="C197" s="309">
        <f t="shared" si="27"/>
        <v>0</v>
      </c>
      <c r="D197" s="310">
        <f>SUM(D198,D233,D271)</f>
        <v>0</v>
      </c>
      <c r="E197" s="311">
        <f>SUM(E198,E233,E271)</f>
        <v>0</v>
      </c>
      <c r="F197" s="716">
        <f t="shared" si="31"/>
        <v>0</v>
      </c>
      <c r="G197" s="310">
        <f>SUM(G198,G233,G271)</f>
        <v>0</v>
      </c>
      <c r="H197" s="313">
        <f>SUM(H198,H233,H271)</f>
        <v>0</v>
      </c>
      <c r="I197" s="312">
        <f t="shared" si="32"/>
        <v>0</v>
      </c>
      <c r="J197" s="310">
        <f>SUM(J198,J233,J271)</f>
        <v>0</v>
      </c>
      <c r="K197" s="313">
        <f>SUM(K198,K233,K271)</f>
        <v>0</v>
      </c>
      <c r="L197" s="312">
        <f t="shared" si="33"/>
        <v>0</v>
      </c>
      <c r="M197" s="385">
        <f>SUM(M198,M233,M271)</f>
        <v>0</v>
      </c>
      <c r="N197" s="386">
        <f>SUM(N198,N233,N271)</f>
        <v>0</v>
      </c>
      <c r="O197" s="387">
        <f t="shared" si="34"/>
        <v>0</v>
      </c>
      <c r="P197" s="388"/>
      <c r="R197" s="158"/>
    </row>
    <row r="198" spans="1:18" hidden="1" x14ac:dyDescent="0.25">
      <c r="A198" s="315">
        <v>5000</v>
      </c>
      <c r="B198" s="315" t="s">
        <v>431</v>
      </c>
      <c r="C198" s="316">
        <f>F198+I198+L198+O198</f>
        <v>0</v>
      </c>
      <c r="D198" s="317">
        <f>D199+D207</f>
        <v>0</v>
      </c>
      <c r="E198" s="318">
        <f>E199+E207</f>
        <v>0</v>
      </c>
      <c r="F198" s="319">
        <f t="shared" si="31"/>
        <v>0</v>
      </c>
      <c r="G198" s="317">
        <f>G199+G207</f>
        <v>0</v>
      </c>
      <c r="H198" s="320">
        <f>H199+H207</f>
        <v>0</v>
      </c>
      <c r="I198" s="319">
        <f t="shared" si="32"/>
        <v>0</v>
      </c>
      <c r="J198" s="317">
        <f>J199+J207</f>
        <v>0</v>
      </c>
      <c r="K198" s="320">
        <f>K199+K207</f>
        <v>0</v>
      </c>
      <c r="L198" s="319">
        <f t="shared" si="33"/>
        <v>0</v>
      </c>
      <c r="M198" s="321">
        <f>M199+M207</f>
        <v>0</v>
      </c>
      <c r="N198" s="318">
        <f>N199+N207</f>
        <v>0</v>
      </c>
      <c r="O198" s="319">
        <f t="shared" si="34"/>
        <v>0</v>
      </c>
      <c r="P198" s="322"/>
      <c r="R198" s="158"/>
    </row>
    <row r="199" spans="1:18" hidden="1" x14ac:dyDescent="0.25">
      <c r="A199" s="198">
        <v>5100</v>
      </c>
      <c r="B199" s="323" t="s">
        <v>432</v>
      </c>
      <c r="C199" s="199">
        <f t="shared" si="27"/>
        <v>0</v>
      </c>
      <c r="D199" s="209">
        <f>D200+D201+D204+D205+D206</f>
        <v>0</v>
      </c>
      <c r="E199" s="324">
        <f>E200+E201+E204+E205+E206</f>
        <v>0</v>
      </c>
      <c r="F199" s="211">
        <f t="shared" si="31"/>
        <v>0</v>
      </c>
      <c r="G199" s="209">
        <f>G200+G201+G204+G205+G206</f>
        <v>0</v>
      </c>
      <c r="H199" s="210">
        <f>H200+H201+H204+H205+H206</f>
        <v>0</v>
      </c>
      <c r="I199" s="211">
        <f t="shared" si="32"/>
        <v>0</v>
      </c>
      <c r="J199" s="209">
        <f>J200+J201+J204+J205+J206</f>
        <v>0</v>
      </c>
      <c r="K199" s="210">
        <f>K200+K201+K204+K205+K206</f>
        <v>0</v>
      </c>
      <c r="L199" s="211">
        <f t="shared" si="33"/>
        <v>0</v>
      </c>
      <c r="M199" s="348">
        <f>M200+M201+M204+M205+M206</f>
        <v>0</v>
      </c>
      <c r="N199" s="324">
        <f>N200+N201+N204+N205+N206</f>
        <v>0</v>
      </c>
      <c r="O199" s="211">
        <f t="shared" si="34"/>
        <v>0</v>
      </c>
      <c r="P199" s="208"/>
      <c r="R199" s="158"/>
    </row>
    <row r="200" spans="1:18" hidden="1" x14ac:dyDescent="0.25">
      <c r="A200" s="595">
        <v>5110</v>
      </c>
      <c r="B200" s="213" t="s">
        <v>433</v>
      </c>
      <c r="C200" s="214">
        <f t="shared" si="27"/>
        <v>0</v>
      </c>
      <c r="D200" s="219">
        <v>0</v>
      </c>
      <c r="E200" s="335"/>
      <c r="F200" s="221">
        <f t="shared" si="31"/>
        <v>0</v>
      </c>
      <c r="G200" s="219"/>
      <c r="H200" s="220"/>
      <c r="I200" s="221">
        <f t="shared" si="32"/>
        <v>0</v>
      </c>
      <c r="J200" s="219"/>
      <c r="K200" s="220"/>
      <c r="L200" s="221">
        <f t="shared" si="33"/>
        <v>0</v>
      </c>
      <c r="M200" s="336"/>
      <c r="N200" s="335"/>
      <c r="O200" s="221">
        <f t="shared" si="34"/>
        <v>0</v>
      </c>
      <c r="P200" s="176"/>
      <c r="R200" s="158"/>
    </row>
    <row r="201" spans="1:18" ht="24" hidden="1" x14ac:dyDescent="0.25">
      <c r="A201" s="339">
        <v>5120</v>
      </c>
      <c r="B201" s="223" t="s">
        <v>434</v>
      </c>
      <c r="C201" s="224">
        <f t="shared" si="27"/>
        <v>0</v>
      </c>
      <c r="D201" s="340">
        <f>D202+D203</f>
        <v>0</v>
      </c>
      <c r="E201" s="341">
        <f>E202+E203</f>
        <v>0</v>
      </c>
      <c r="F201" s="231">
        <f t="shared" si="31"/>
        <v>0</v>
      </c>
      <c r="G201" s="340">
        <f>G202+G203</f>
        <v>0</v>
      </c>
      <c r="H201" s="342">
        <f>H202+H203</f>
        <v>0</v>
      </c>
      <c r="I201" s="231">
        <f t="shared" si="32"/>
        <v>0</v>
      </c>
      <c r="J201" s="340">
        <f>J202+J203</f>
        <v>0</v>
      </c>
      <c r="K201" s="342">
        <f>K202+K203</f>
        <v>0</v>
      </c>
      <c r="L201" s="231">
        <f t="shared" si="33"/>
        <v>0</v>
      </c>
      <c r="M201" s="343">
        <f>M202+M203</f>
        <v>0</v>
      </c>
      <c r="N201" s="341">
        <f>N202+N203</f>
        <v>0</v>
      </c>
      <c r="O201" s="231">
        <f t="shared" si="34"/>
        <v>0</v>
      </c>
      <c r="P201" s="185"/>
      <c r="R201" s="158"/>
    </row>
    <row r="202" spans="1:18" hidden="1" x14ac:dyDescent="0.25">
      <c r="A202" s="178">
        <v>5121</v>
      </c>
      <c r="B202" s="223" t="s">
        <v>435</v>
      </c>
      <c r="C202" s="224">
        <f t="shared" si="27"/>
        <v>0</v>
      </c>
      <c r="D202" s="229">
        <v>0</v>
      </c>
      <c r="E202" s="337"/>
      <c r="F202" s="231">
        <f t="shared" si="31"/>
        <v>0</v>
      </c>
      <c r="G202" s="229"/>
      <c r="H202" s="230"/>
      <c r="I202" s="231">
        <f t="shared" si="32"/>
        <v>0</v>
      </c>
      <c r="J202" s="229"/>
      <c r="K202" s="230"/>
      <c r="L202" s="231">
        <f t="shared" si="33"/>
        <v>0</v>
      </c>
      <c r="M202" s="338"/>
      <c r="N202" s="337"/>
      <c r="O202" s="231">
        <f t="shared" si="34"/>
        <v>0</v>
      </c>
      <c r="P202" s="185"/>
      <c r="R202" s="158"/>
    </row>
    <row r="203" spans="1:18" ht="24" hidden="1" x14ac:dyDescent="0.25">
      <c r="A203" s="178">
        <v>5129</v>
      </c>
      <c r="B203" s="223" t="s">
        <v>436</v>
      </c>
      <c r="C203" s="224">
        <f t="shared" si="27"/>
        <v>0</v>
      </c>
      <c r="D203" s="229">
        <v>0</v>
      </c>
      <c r="E203" s="337"/>
      <c r="F203" s="231">
        <f t="shared" si="31"/>
        <v>0</v>
      </c>
      <c r="G203" s="229"/>
      <c r="H203" s="230"/>
      <c r="I203" s="231">
        <f t="shared" si="32"/>
        <v>0</v>
      </c>
      <c r="J203" s="229"/>
      <c r="K203" s="230"/>
      <c r="L203" s="231">
        <f t="shared" si="33"/>
        <v>0</v>
      </c>
      <c r="M203" s="338"/>
      <c r="N203" s="337"/>
      <c r="O203" s="231">
        <f t="shared" si="34"/>
        <v>0</v>
      </c>
      <c r="P203" s="185"/>
      <c r="R203" s="158"/>
    </row>
    <row r="204" spans="1:18" hidden="1" x14ac:dyDescent="0.25">
      <c r="A204" s="339">
        <v>5130</v>
      </c>
      <c r="B204" s="223" t="s">
        <v>437</v>
      </c>
      <c r="C204" s="224">
        <f t="shared" si="27"/>
        <v>0</v>
      </c>
      <c r="D204" s="229">
        <v>0</v>
      </c>
      <c r="E204" s="337"/>
      <c r="F204" s="231">
        <f t="shared" si="31"/>
        <v>0</v>
      </c>
      <c r="G204" s="229"/>
      <c r="H204" s="230"/>
      <c r="I204" s="231">
        <f t="shared" si="32"/>
        <v>0</v>
      </c>
      <c r="J204" s="229"/>
      <c r="K204" s="230"/>
      <c r="L204" s="231">
        <f t="shared" si="33"/>
        <v>0</v>
      </c>
      <c r="M204" s="338"/>
      <c r="N204" s="337"/>
      <c r="O204" s="231">
        <f t="shared" si="34"/>
        <v>0</v>
      </c>
      <c r="P204" s="185"/>
      <c r="R204" s="158"/>
    </row>
    <row r="205" spans="1:18" hidden="1" x14ac:dyDescent="0.25">
      <c r="A205" s="339">
        <v>5140</v>
      </c>
      <c r="B205" s="223" t="s">
        <v>438</v>
      </c>
      <c r="C205" s="224">
        <f t="shared" si="27"/>
        <v>0</v>
      </c>
      <c r="D205" s="229">
        <v>0</v>
      </c>
      <c r="E205" s="337"/>
      <c r="F205" s="231">
        <f t="shared" si="31"/>
        <v>0</v>
      </c>
      <c r="G205" s="229"/>
      <c r="H205" s="230"/>
      <c r="I205" s="231">
        <f t="shared" si="32"/>
        <v>0</v>
      </c>
      <c r="J205" s="229"/>
      <c r="K205" s="230"/>
      <c r="L205" s="231">
        <f t="shared" si="33"/>
        <v>0</v>
      </c>
      <c r="M205" s="338"/>
      <c r="N205" s="337"/>
      <c r="O205" s="231">
        <f t="shared" si="34"/>
        <v>0</v>
      </c>
      <c r="P205" s="185"/>
      <c r="R205" s="158"/>
    </row>
    <row r="206" spans="1:18" ht="24" hidden="1" x14ac:dyDescent="0.25">
      <c r="A206" s="339">
        <v>5170</v>
      </c>
      <c r="B206" s="223" t="s">
        <v>439</v>
      </c>
      <c r="C206" s="224">
        <f t="shared" si="27"/>
        <v>0</v>
      </c>
      <c r="D206" s="229">
        <v>0</v>
      </c>
      <c r="E206" s="337"/>
      <c r="F206" s="231">
        <f t="shared" si="31"/>
        <v>0</v>
      </c>
      <c r="G206" s="229"/>
      <c r="H206" s="230"/>
      <c r="I206" s="231">
        <f t="shared" si="32"/>
        <v>0</v>
      </c>
      <c r="J206" s="229"/>
      <c r="K206" s="230"/>
      <c r="L206" s="231">
        <f t="shared" si="33"/>
        <v>0</v>
      </c>
      <c r="M206" s="338"/>
      <c r="N206" s="337"/>
      <c r="O206" s="231">
        <f t="shared" si="34"/>
        <v>0</v>
      </c>
      <c r="P206" s="185"/>
      <c r="R206" s="158"/>
    </row>
    <row r="207" spans="1:18" hidden="1" x14ac:dyDescent="0.25">
      <c r="A207" s="198">
        <v>5200</v>
      </c>
      <c r="B207" s="323" t="s">
        <v>440</v>
      </c>
      <c r="C207" s="199">
        <f t="shared" si="27"/>
        <v>0</v>
      </c>
      <c r="D207" s="209">
        <f>D208+D218+D219+D228+D229+D230+D232</f>
        <v>0</v>
      </c>
      <c r="E207" s="324">
        <f>E208+E218+E219+E228+E229+E230+E232</f>
        <v>0</v>
      </c>
      <c r="F207" s="357">
        <f t="shared" si="31"/>
        <v>0</v>
      </c>
      <c r="G207" s="209">
        <f>G208+G218+G219+G228+G229+G230+G232</f>
        <v>0</v>
      </c>
      <c r="H207" s="210">
        <f>H208+H218+H219+H228+H229+H230+H232</f>
        <v>0</v>
      </c>
      <c r="I207" s="211">
        <f t="shared" si="32"/>
        <v>0</v>
      </c>
      <c r="J207" s="209">
        <f>J208+J218+J219+J228+J229+J230+J232</f>
        <v>0</v>
      </c>
      <c r="K207" s="210">
        <f>K208+K218+K219+K228+K229+K230+K232</f>
        <v>0</v>
      </c>
      <c r="L207" s="211">
        <f t="shared" si="33"/>
        <v>0</v>
      </c>
      <c r="M207" s="348">
        <f>M208+M218+M219+M228+M229+M230+M232</f>
        <v>0</v>
      </c>
      <c r="N207" s="324">
        <f>N208+N218+N219+N228+N229+N230+N232</f>
        <v>0</v>
      </c>
      <c r="O207" s="211">
        <f t="shared" si="34"/>
        <v>0</v>
      </c>
      <c r="P207" s="208"/>
      <c r="R207" s="158"/>
    </row>
    <row r="208" spans="1:18" hidden="1" x14ac:dyDescent="0.25">
      <c r="A208" s="329">
        <v>5210</v>
      </c>
      <c r="B208" s="265" t="s">
        <v>441</v>
      </c>
      <c r="C208" s="276">
        <f t="shared" si="27"/>
        <v>0</v>
      </c>
      <c r="D208" s="330">
        <f>SUM(D209:D217)</f>
        <v>0</v>
      </c>
      <c r="E208" s="331">
        <f>SUM(E209:E217)</f>
        <v>0</v>
      </c>
      <c r="F208" s="332">
        <f t="shared" si="31"/>
        <v>0</v>
      </c>
      <c r="G208" s="330">
        <f>SUM(G209:G217)</f>
        <v>0</v>
      </c>
      <c r="H208" s="333">
        <f>SUM(H209:H217)</f>
        <v>0</v>
      </c>
      <c r="I208" s="332">
        <f t="shared" si="32"/>
        <v>0</v>
      </c>
      <c r="J208" s="330">
        <f>SUM(J209:J217)</f>
        <v>0</v>
      </c>
      <c r="K208" s="333">
        <f>SUM(K209:K217)</f>
        <v>0</v>
      </c>
      <c r="L208" s="332">
        <f t="shared" si="33"/>
        <v>0</v>
      </c>
      <c r="M208" s="334">
        <f>SUM(M209:M217)</f>
        <v>0</v>
      </c>
      <c r="N208" s="331">
        <f>SUM(N209:N217)</f>
        <v>0</v>
      </c>
      <c r="O208" s="332">
        <f t="shared" si="34"/>
        <v>0</v>
      </c>
      <c r="P208" s="274"/>
      <c r="R208" s="158"/>
    </row>
    <row r="209" spans="1:18" hidden="1" x14ac:dyDescent="0.25">
      <c r="A209" s="169">
        <v>5211</v>
      </c>
      <c r="B209" s="213" t="s">
        <v>442</v>
      </c>
      <c r="C209" s="359">
        <f t="shared" si="27"/>
        <v>0</v>
      </c>
      <c r="D209" s="219">
        <v>0</v>
      </c>
      <c r="E209" s="335"/>
      <c r="F209" s="221">
        <f t="shared" si="31"/>
        <v>0</v>
      </c>
      <c r="G209" s="219"/>
      <c r="H209" s="220"/>
      <c r="I209" s="221">
        <f t="shared" si="32"/>
        <v>0</v>
      </c>
      <c r="J209" s="219"/>
      <c r="K209" s="220"/>
      <c r="L209" s="221">
        <f t="shared" si="33"/>
        <v>0</v>
      </c>
      <c r="M209" s="336"/>
      <c r="N209" s="335"/>
      <c r="O209" s="221">
        <f t="shared" si="34"/>
        <v>0</v>
      </c>
      <c r="P209" s="176"/>
      <c r="R209" s="158"/>
    </row>
    <row r="210" spans="1:18" hidden="1" x14ac:dyDescent="0.25">
      <c r="A210" s="178">
        <v>5212</v>
      </c>
      <c r="B210" s="223" t="s">
        <v>443</v>
      </c>
      <c r="C210" s="359">
        <f t="shared" si="27"/>
        <v>0</v>
      </c>
      <c r="D210" s="229">
        <v>0</v>
      </c>
      <c r="E210" s="337"/>
      <c r="F210" s="231">
        <f t="shared" si="31"/>
        <v>0</v>
      </c>
      <c r="G210" s="229"/>
      <c r="H210" s="230"/>
      <c r="I210" s="231">
        <f t="shared" si="32"/>
        <v>0</v>
      </c>
      <c r="J210" s="229"/>
      <c r="K210" s="230"/>
      <c r="L210" s="231">
        <f t="shared" si="33"/>
        <v>0</v>
      </c>
      <c r="M210" s="338"/>
      <c r="N210" s="337"/>
      <c r="O210" s="231">
        <f t="shared" si="34"/>
        <v>0</v>
      </c>
      <c r="P210" s="185"/>
      <c r="R210" s="158"/>
    </row>
    <row r="211" spans="1:18" hidden="1" x14ac:dyDescent="0.25">
      <c r="A211" s="178">
        <v>5213</v>
      </c>
      <c r="B211" s="223" t="s">
        <v>444</v>
      </c>
      <c r="C211" s="359">
        <f t="shared" si="27"/>
        <v>0</v>
      </c>
      <c r="D211" s="229">
        <v>0</v>
      </c>
      <c r="E211" s="337"/>
      <c r="F211" s="231">
        <f t="shared" si="31"/>
        <v>0</v>
      </c>
      <c r="G211" s="229"/>
      <c r="H211" s="230"/>
      <c r="I211" s="231">
        <f t="shared" si="32"/>
        <v>0</v>
      </c>
      <c r="J211" s="229"/>
      <c r="K211" s="230"/>
      <c r="L211" s="231">
        <f t="shared" si="33"/>
        <v>0</v>
      </c>
      <c r="M211" s="338"/>
      <c r="N211" s="337"/>
      <c r="O211" s="231">
        <f t="shared" si="34"/>
        <v>0</v>
      </c>
      <c r="P211" s="185"/>
      <c r="R211" s="158"/>
    </row>
    <row r="212" spans="1:18" hidden="1" x14ac:dyDescent="0.25">
      <c r="A212" s="178">
        <v>5214</v>
      </c>
      <c r="B212" s="223" t="s">
        <v>445</v>
      </c>
      <c r="C212" s="359">
        <f t="shared" si="27"/>
        <v>0</v>
      </c>
      <c r="D212" s="229">
        <v>0</v>
      </c>
      <c r="E212" s="337"/>
      <c r="F212" s="231">
        <f t="shared" si="31"/>
        <v>0</v>
      </c>
      <c r="G212" s="229"/>
      <c r="H212" s="230"/>
      <c r="I212" s="231">
        <f t="shared" si="32"/>
        <v>0</v>
      </c>
      <c r="J212" s="229"/>
      <c r="K212" s="230"/>
      <c r="L212" s="231">
        <f t="shared" si="33"/>
        <v>0</v>
      </c>
      <c r="M212" s="338"/>
      <c r="N212" s="337"/>
      <c r="O212" s="231">
        <f t="shared" si="34"/>
        <v>0</v>
      </c>
      <c r="P212" s="185"/>
      <c r="R212" s="158"/>
    </row>
    <row r="213" spans="1:18" hidden="1" x14ac:dyDescent="0.25">
      <c r="A213" s="178">
        <v>5215</v>
      </c>
      <c r="B213" s="223" t="s">
        <v>446</v>
      </c>
      <c r="C213" s="359">
        <f t="shared" si="27"/>
        <v>0</v>
      </c>
      <c r="D213" s="229">
        <v>0</v>
      </c>
      <c r="E213" s="337"/>
      <c r="F213" s="231">
        <f t="shared" si="31"/>
        <v>0</v>
      </c>
      <c r="G213" s="229"/>
      <c r="H213" s="230"/>
      <c r="I213" s="231">
        <f t="shared" si="32"/>
        <v>0</v>
      </c>
      <c r="J213" s="229"/>
      <c r="K213" s="230"/>
      <c r="L213" s="231">
        <f t="shared" si="33"/>
        <v>0</v>
      </c>
      <c r="M213" s="338"/>
      <c r="N213" s="337"/>
      <c r="O213" s="231">
        <f t="shared" si="34"/>
        <v>0</v>
      </c>
      <c r="P213" s="185"/>
      <c r="R213" s="158"/>
    </row>
    <row r="214" spans="1:18" hidden="1" x14ac:dyDescent="0.25">
      <c r="A214" s="178">
        <v>5216</v>
      </c>
      <c r="B214" s="223" t="s">
        <v>447</v>
      </c>
      <c r="C214" s="359">
        <f t="shared" si="27"/>
        <v>0</v>
      </c>
      <c r="D214" s="229">
        <v>0</v>
      </c>
      <c r="E214" s="337"/>
      <c r="F214" s="231">
        <f t="shared" si="31"/>
        <v>0</v>
      </c>
      <c r="G214" s="229"/>
      <c r="H214" s="230"/>
      <c r="I214" s="231">
        <f t="shared" si="32"/>
        <v>0</v>
      </c>
      <c r="J214" s="229"/>
      <c r="K214" s="230"/>
      <c r="L214" s="231">
        <f t="shared" si="33"/>
        <v>0</v>
      </c>
      <c r="M214" s="338"/>
      <c r="N214" s="337"/>
      <c r="O214" s="231">
        <f t="shared" si="34"/>
        <v>0</v>
      </c>
      <c r="P214" s="185"/>
      <c r="R214" s="158"/>
    </row>
    <row r="215" spans="1:18" hidden="1" x14ac:dyDescent="0.25">
      <c r="A215" s="178">
        <v>5217</v>
      </c>
      <c r="B215" s="223" t="s">
        <v>448</v>
      </c>
      <c r="C215" s="359">
        <f t="shared" si="27"/>
        <v>0</v>
      </c>
      <c r="D215" s="229">
        <v>0</v>
      </c>
      <c r="E215" s="337"/>
      <c r="F215" s="231">
        <f t="shared" si="31"/>
        <v>0</v>
      </c>
      <c r="G215" s="229"/>
      <c r="H215" s="230"/>
      <c r="I215" s="231">
        <f t="shared" si="32"/>
        <v>0</v>
      </c>
      <c r="J215" s="229"/>
      <c r="K215" s="230"/>
      <c r="L215" s="231">
        <f t="shared" si="33"/>
        <v>0</v>
      </c>
      <c r="M215" s="338"/>
      <c r="N215" s="337"/>
      <c r="O215" s="231">
        <f t="shared" si="34"/>
        <v>0</v>
      </c>
      <c r="P215" s="185"/>
      <c r="R215" s="158"/>
    </row>
    <row r="216" spans="1:18" hidden="1" x14ac:dyDescent="0.25">
      <c r="A216" s="178">
        <v>5218</v>
      </c>
      <c r="B216" s="223" t="s">
        <v>449</v>
      </c>
      <c r="C216" s="359">
        <f t="shared" si="27"/>
        <v>0</v>
      </c>
      <c r="D216" s="229">
        <v>0</v>
      </c>
      <c r="E216" s="337"/>
      <c r="F216" s="231">
        <f t="shared" si="31"/>
        <v>0</v>
      </c>
      <c r="G216" s="229"/>
      <c r="H216" s="230"/>
      <c r="I216" s="231">
        <f t="shared" si="32"/>
        <v>0</v>
      </c>
      <c r="J216" s="229"/>
      <c r="K216" s="230"/>
      <c r="L216" s="231">
        <f t="shared" si="33"/>
        <v>0</v>
      </c>
      <c r="M216" s="338"/>
      <c r="N216" s="337"/>
      <c r="O216" s="231">
        <f t="shared" si="34"/>
        <v>0</v>
      </c>
      <c r="P216" s="185"/>
      <c r="R216" s="158"/>
    </row>
    <row r="217" spans="1:18" hidden="1" x14ac:dyDescent="0.25">
      <c r="A217" s="178">
        <v>5219</v>
      </c>
      <c r="B217" s="223" t="s">
        <v>450</v>
      </c>
      <c r="C217" s="359">
        <f t="shared" si="27"/>
        <v>0</v>
      </c>
      <c r="D217" s="229">
        <v>0</v>
      </c>
      <c r="E217" s="337"/>
      <c r="F217" s="231">
        <f t="shared" si="31"/>
        <v>0</v>
      </c>
      <c r="G217" s="229"/>
      <c r="H217" s="230"/>
      <c r="I217" s="231">
        <f t="shared" si="32"/>
        <v>0</v>
      </c>
      <c r="J217" s="229"/>
      <c r="K217" s="230"/>
      <c r="L217" s="231">
        <f t="shared" si="33"/>
        <v>0</v>
      </c>
      <c r="M217" s="338"/>
      <c r="N217" s="337"/>
      <c r="O217" s="231">
        <f t="shared" si="34"/>
        <v>0</v>
      </c>
      <c r="P217" s="185"/>
      <c r="R217" s="158"/>
    </row>
    <row r="218" spans="1:18" hidden="1" x14ac:dyDescent="0.25">
      <c r="A218" s="339">
        <v>5220</v>
      </c>
      <c r="B218" s="223" t="s">
        <v>451</v>
      </c>
      <c r="C218" s="359">
        <f t="shared" si="27"/>
        <v>0</v>
      </c>
      <c r="D218" s="229">
        <v>0</v>
      </c>
      <c r="E218" s="337"/>
      <c r="F218" s="231">
        <f t="shared" si="31"/>
        <v>0</v>
      </c>
      <c r="G218" s="229"/>
      <c r="H218" s="230"/>
      <c r="I218" s="231">
        <f t="shared" si="32"/>
        <v>0</v>
      </c>
      <c r="J218" s="229"/>
      <c r="K218" s="230"/>
      <c r="L218" s="231">
        <f t="shared" si="33"/>
        <v>0</v>
      </c>
      <c r="M218" s="338"/>
      <c r="N218" s="337"/>
      <c r="O218" s="231">
        <f t="shared" si="34"/>
        <v>0</v>
      </c>
      <c r="P218" s="185"/>
      <c r="R218" s="158"/>
    </row>
    <row r="219" spans="1:18" hidden="1" x14ac:dyDescent="0.25">
      <c r="A219" s="339">
        <v>5230</v>
      </c>
      <c r="B219" s="223" t="s">
        <v>452</v>
      </c>
      <c r="C219" s="359">
        <f t="shared" si="27"/>
        <v>0</v>
      </c>
      <c r="D219" s="340">
        <f>SUM(D220:D227)</f>
        <v>0</v>
      </c>
      <c r="E219" s="341">
        <f>SUM(E220:E227)</f>
        <v>0</v>
      </c>
      <c r="F219" s="231">
        <f t="shared" si="31"/>
        <v>0</v>
      </c>
      <c r="G219" s="340">
        <f>SUM(G220:G227)</f>
        <v>0</v>
      </c>
      <c r="H219" s="342">
        <f>SUM(H220:H227)</f>
        <v>0</v>
      </c>
      <c r="I219" s="231">
        <f t="shared" si="32"/>
        <v>0</v>
      </c>
      <c r="J219" s="340">
        <f>SUM(J220:J227)</f>
        <v>0</v>
      </c>
      <c r="K219" s="342">
        <f>SUM(K220:K227)</f>
        <v>0</v>
      </c>
      <c r="L219" s="231">
        <f t="shared" si="33"/>
        <v>0</v>
      </c>
      <c r="M219" s="343">
        <f>SUM(M220:M227)</f>
        <v>0</v>
      </c>
      <c r="N219" s="341">
        <f>SUM(N220:N227)</f>
        <v>0</v>
      </c>
      <c r="O219" s="231">
        <f t="shared" si="34"/>
        <v>0</v>
      </c>
      <c r="P219" s="185"/>
      <c r="R219" s="158"/>
    </row>
    <row r="220" spans="1:18" hidden="1" x14ac:dyDescent="0.25">
      <c r="A220" s="178">
        <v>5231</v>
      </c>
      <c r="B220" s="223" t="s">
        <v>453</v>
      </c>
      <c r="C220" s="359">
        <f t="shared" si="27"/>
        <v>0</v>
      </c>
      <c r="D220" s="229">
        <v>0</v>
      </c>
      <c r="E220" s="337"/>
      <c r="F220" s="231">
        <f t="shared" si="31"/>
        <v>0</v>
      </c>
      <c r="G220" s="229"/>
      <c r="H220" s="230"/>
      <c r="I220" s="231">
        <f t="shared" si="32"/>
        <v>0</v>
      </c>
      <c r="J220" s="229"/>
      <c r="K220" s="230"/>
      <c r="L220" s="231">
        <f t="shared" si="33"/>
        <v>0</v>
      </c>
      <c r="M220" s="338"/>
      <c r="N220" s="337"/>
      <c r="O220" s="231">
        <f t="shared" si="34"/>
        <v>0</v>
      </c>
      <c r="P220" s="185"/>
      <c r="R220" s="158"/>
    </row>
    <row r="221" spans="1:18" hidden="1" x14ac:dyDescent="0.25">
      <c r="A221" s="178">
        <v>5232</v>
      </c>
      <c r="B221" s="223" t="s">
        <v>454</v>
      </c>
      <c r="C221" s="359">
        <f t="shared" si="27"/>
        <v>0</v>
      </c>
      <c r="D221" s="229">
        <v>0</v>
      </c>
      <c r="E221" s="337"/>
      <c r="F221" s="231">
        <f t="shared" si="31"/>
        <v>0</v>
      </c>
      <c r="G221" s="229"/>
      <c r="H221" s="230"/>
      <c r="I221" s="231">
        <f t="shared" si="32"/>
        <v>0</v>
      </c>
      <c r="J221" s="229"/>
      <c r="K221" s="230"/>
      <c r="L221" s="231">
        <f t="shared" si="33"/>
        <v>0</v>
      </c>
      <c r="M221" s="338"/>
      <c r="N221" s="337"/>
      <c r="O221" s="231">
        <f t="shared" si="34"/>
        <v>0</v>
      </c>
      <c r="P221" s="185"/>
      <c r="R221" s="158"/>
    </row>
    <row r="222" spans="1:18" hidden="1" x14ac:dyDescent="0.25">
      <c r="A222" s="178">
        <v>5233</v>
      </c>
      <c r="B222" s="223" t="s">
        <v>455</v>
      </c>
      <c r="C222" s="359">
        <f t="shared" si="27"/>
        <v>0</v>
      </c>
      <c r="D222" s="229">
        <v>0</v>
      </c>
      <c r="E222" s="337"/>
      <c r="F222" s="231">
        <f t="shared" si="31"/>
        <v>0</v>
      </c>
      <c r="G222" s="229"/>
      <c r="H222" s="230"/>
      <c r="I222" s="231">
        <f t="shared" si="32"/>
        <v>0</v>
      </c>
      <c r="J222" s="229"/>
      <c r="K222" s="230"/>
      <c r="L222" s="231">
        <f t="shared" si="33"/>
        <v>0</v>
      </c>
      <c r="M222" s="338"/>
      <c r="N222" s="337"/>
      <c r="O222" s="231">
        <f t="shared" si="34"/>
        <v>0</v>
      </c>
      <c r="P222" s="185"/>
      <c r="R222" s="158"/>
    </row>
    <row r="223" spans="1:18" hidden="1" x14ac:dyDescent="0.25">
      <c r="A223" s="178">
        <v>5234</v>
      </c>
      <c r="B223" s="223" t="s">
        <v>456</v>
      </c>
      <c r="C223" s="359">
        <f t="shared" si="27"/>
        <v>0</v>
      </c>
      <c r="D223" s="229">
        <v>0</v>
      </c>
      <c r="E223" s="337"/>
      <c r="F223" s="231">
        <f t="shared" si="31"/>
        <v>0</v>
      </c>
      <c r="G223" s="229"/>
      <c r="H223" s="230"/>
      <c r="I223" s="231">
        <f t="shared" si="32"/>
        <v>0</v>
      </c>
      <c r="J223" s="229"/>
      <c r="K223" s="230"/>
      <c r="L223" s="231">
        <f t="shared" si="33"/>
        <v>0</v>
      </c>
      <c r="M223" s="338"/>
      <c r="N223" s="337"/>
      <c r="O223" s="231">
        <f t="shared" si="34"/>
        <v>0</v>
      </c>
      <c r="P223" s="185"/>
      <c r="R223" s="158"/>
    </row>
    <row r="224" spans="1:18" hidden="1" x14ac:dyDescent="0.25">
      <c r="A224" s="178">
        <v>5236</v>
      </c>
      <c r="B224" s="223" t="s">
        <v>457</v>
      </c>
      <c r="C224" s="359">
        <f t="shared" si="27"/>
        <v>0</v>
      </c>
      <c r="D224" s="229">
        <v>0</v>
      </c>
      <c r="E224" s="337"/>
      <c r="F224" s="231">
        <f t="shared" si="31"/>
        <v>0</v>
      </c>
      <c r="G224" s="229"/>
      <c r="H224" s="230"/>
      <c r="I224" s="231">
        <f t="shared" si="32"/>
        <v>0</v>
      </c>
      <c r="J224" s="229"/>
      <c r="K224" s="230"/>
      <c r="L224" s="231">
        <f t="shared" si="33"/>
        <v>0</v>
      </c>
      <c r="M224" s="338"/>
      <c r="N224" s="337"/>
      <c r="O224" s="231">
        <f t="shared" si="34"/>
        <v>0</v>
      </c>
      <c r="P224" s="185"/>
      <c r="R224" s="158"/>
    </row>
    <row r="225" spans="1:18" hidden="1" x14ac:dyDescent="0.25">
      <c r="A225" s="178">
        <v>5237</v>
      </c>
      <c r="B225" s="223" t="s">
        <v>458</v>
      </c>
      <c r="C225" s="359">
        <f t="shared" si="27"/>
        <v>0</v>
      </c>
      <c r="D225" s="229">
        <v>0</v>
      </c>
      <c r="E225" s="337"/>
      <c r="F225" s="231">
        <f t="shared" si="31"/>
        <v>0</v>
      </c>
      <c r="G225" s="229"/>
      <c r="H225" s="230"/>
      <c r="I225" s="231">
        <f t="shared" si="32"/>
        <v>0</v>
      </c>
      <c r="J225" s="229"/>
      <c r="K225" s="230"/>
      <c r="L225" s="231">
        <f t="shared" si="33"/>
        <v>0</v>
      </c>
      <c r="M225" s="338"/>
      <c r="N225" s="337"/>
      <c r="O225" s="231">
        <f t="shared" si="34"/>
        <v>0</v>
      </c>
      <c r="P225" s="185"/>
      <c r="R225" s="158"/>
    </row>
    <row r="226" spans="1:18" hidden="1" x14ac:dyDescent="0.25">
      <c r="A226" s="178">
        <v>5238</v>
      </c>
      <c r="B226" s="223" t="s">
        <v>459</v>
      </c>
      <c r="C226" s="359">
        <f t="shared" si="27"/>
        <v>0</v>
      </c>
      <c r="D226" s="229">
        <v>0</v>
      </c>
      <c r="E226" s="337"/>
      <c r="F226" s="231">
        <f t="shared" si="31"/>
        <v>0</v>
      </c>
      <c r="G226" s="229"/>
      <c r="H226" s="230"/>
      <c r="I226" s="231">
        <f t="shared" si="32"/>
        <v>0</v>
      </c>
      <c r="J226" s="229"/>
      <c r="K226" s="230"/>
      <c r="L226" s="231">
        <f t="shared" si="33"/>
        <v>0</v>
      </c>
      <c r="M226" s="338"/>
      <c r="N226" s="337"/>
      <c r="O226" s="231">
        <f t="shared" si="34"/>
        <v>0</v>
      </c>
      <c r="P226" s="185"/>
      <c r="R226" s="158"/>
    </row>
    <row r="227" spans="1:18" hidden="1" x14ac:dyDescent="0.25">
      <c r="A227" s="178">
        <v>5239</v>
      </c>
      <c r="B227" s="223" t="s">
        <v>460</v>
      </c>
      <c r="C227" s="359">
        <f t="shared" si="27"/>
        <v>0</v>
      </c>
      <c r="D227" s="229">
        <v>0</v>
      </c>
      <c r="E227" s="337"/>
      <c r="F227" s="231">
        <f t="shared" si="31"/>
        <v>0</v>
      </c>
      <c r="G227" s="229"/>
      <c r="H227" s="230"/>
      <c r="I227" s="231">
        <f t="shared" si="32"/>
        <v>0</v>
      </c>
      <c r="J227" s="229"/>
      <c r="K227" s="230"/>
      <c r="L227" s="231">
        <f t="shared" si="33"/>
        <v>0</v>
      </c>
      <c r="M227" s="338"/>
      <c r="N227" s="337"/>
      <c r="O227" s="231">
        <f t="shared" si="34"/>
        <v>0</v>
      </c>
      <c r="P227" s="185"/>
      <c r="R227" s="158"/>
    </row>
    <row r="228" spans="1:18" ht="24" hidden="1" x14ac:dyDescent="0.25">
      <c r="A228" s="339">
        <v>5240</v>
      </c>
      <c r="B228" s="223" t="s">
        <v>461</v>
      </c>
      <c r="C228" s="359">
        <f t="shared" si="27"/>
        <v>0</v>
      </c>
      <c r="D228" s="229">
        <v>0</v>
      </c>
      <c r="E228" s="337"/>
      <c r="F228" s="231">
        <f t="shared" si="31"/>
        <v>0</v>
      </c>
      <c r="G228" s="229"/>
      <c r="H228" s="230"/>
      <c r="I228" s="231">
        <f t="shared" si="32"/>
        <v>0</v>
      </c>
      <c r="J228" s="229"/>
      <c r="K228" s="230"/>
      <c r="L228" s="231">
        <f t="shared" si="33"/>
        <v>0</v>
      </c>
      <c r="M228" s="338"/>
      <c r="N228" s="337"/>
      <c r="O228" s="231">
        <f t="shared" si="34"/>
        <v>0</v>
      </c>
      <c r="P228" s="185"/>
      <c r="R228" s="158"/>
    </row>
    <row r="229" spans="1:18" hidden="1" x14ac:dyDescent="0.25">
      <c r="A229" s="339">
        <v>5250</v>
      </c>
      <c r="B229" s="223" t="s">
        <v>462</v>
      </c>
      <c r="C229" s="359">
        <f t="shared" si="27"/>
        <v>0</v>
      </c>
      <c r="D229" s="229">
        <v>0</v>
      </c>
      <c r="E229" s="337"/>
      <c r="F229" s="231">
        <f t="shared" si="31"/>
        <v>0</v>
      </c>
      <c r="G229" s="229"/>
      <c r="H229" s="230"/>
      <c r="I229" s="231">
        <f t="shared" si="32"/>
        <v>0</v>
      </c>
      <c r="J229" s="229"/>
      <c r="K229" s="230"/>
      <c r="L229" s="231">
        <f t="shared" si="33"/>
        <v>0</v>
      </c>
      <c r="M229" s="338"/>
      <c r="N229" s="337"/>
      <c r="O229" s="231">
        <f t="shared" si="34"/>
        <v>0</v>
      </c>
      <c r="P229" s="185"/>
      <c r="R229" s="158"/>
    </row>
    <row r="230" spans="1:18" hidden="1" x14ac:dyDescent="0.25">
      <c r="A230" s="339">
        <v>5260</v>
      </c>
      <c r="B230" s="223" t="s">
        <v>463</v>
      </c>
      <c r="C230" s="359">
        <f t="shared" si="27"/>
        <v>0</v>
      </c>
      <c r="D230" s="340">
        <f>SUM(D231)</f>
        <v>0</v>
      </c>
      <c r="E230" s="341">
        <f>SUM(E231)</f>
        <v>0</v>
      </c>
      <c r="F230" s="231">
        <f t="shared" si="31"/>
        <v>0</v>
      </c>
      <c r="G230" s="340">
        <f>SUM(G231)</f>
        <v>0</v>
      </c>
      <c r="H230" s="342">
        <f>SUM(H231)</f>
        <v>0</v>
      </c>
      <c r="I230" s="231">
        <f t="shared" si="32"/>
        <v>0</v>
      </c>
      <c r="J230" s="340">
        <f>SUM(J231)</f>
        <v>0</v>
      </c>
      <c r="K230" s="342">
        <f>SUM(K231)</f>
        <v>0</v>
      </c>
      <c r="L230" s="231">
        <f t="shared" si="33"/>
        <v>0</v>
      </c>
      <c r="M230" s="343">
        <f>SUM(M231)</f>
        <v>0</v>
      </c>
      <c r="N230" s="341">
        <f>SUM(N231)</f>
        <v>0</v>
      </c>
      <c r="O230" s="231">
        <f t="shared" si="34"/>
        <v>0</v>
      </c>
      <c r="P230" s="185"/>
      <c r="R230" s="158"/>
    </row>
    <row r="231" spans="1:18" hidden="1" x14ac:dyDescent="0.25">
      <c r="A231" s="178">
        <v>5269</v>
      </c>
      <c r="B231" s="223" t="s">
        <v>464</v>
      </c>
      <c r="C231" s="359">
        <f t="shared" si="27"/>
        <v>0</v>
      </c>
      <c r="D231" s="229">
        <v>0</v>
      </c>
      <c r="E231" s="337"/>
      <c r="F231" s="231">
        <f t="shared" si="31"/>
        <v>0</v>
      </c>
      <c r="G231" s="229"/>
      <c r="H231" s="230"/>
      <c r="I231" s="231">
        <f t="shared" si="32"/>
        <v>0</v>
      </c>
      <c r="J231" s="229"/>
      <c r="K231" s="230"/>
      <c r="L231" s="231">
        <f t="shared" si="33"/>
        <v>0</v>
      </c>
      <c r="M231" s="338"/>
      <c r="N231" s="337"/>
      <c r="O231" s="231">
        <f t="shared" si="34"/>
        <v>0</v>
      </c>
      <c r="P231" s="185"/>
      <c r="R231" s="158"/>
    </row>
    <row r="232" spans="1:18" ht="24" hidden="1" x14ac:dyDescent="0.25">
      <c r="A232" s="329">
        <v>5270</v>
      </c>
      <c r="B232" s="265" t="s">
        <v>465</v>
      </c>
      <c r="C232" s="354">
        <f t="shared" si="27"/>
        <v>0</v>
      </c>
      <c r="D232" s="344">
        <v>0</v>
      </c>
      <c r="E232" s="345"/>
      <c r="F232" s="332">
        <f t="shared" si="31"/>
        <v>0</v>
      </c>
      <c r="G232" s="344"/>
      <c r="H232" s="346"/>
      <c r="I232" s="332">
        <f t="shared" si="32"/>
        <v>0</v>
      </c>
      <c r="J232" s="344"/>
      <c r="K232" s="346"/>
      <c r="L232" s="332">
        <f t="shared" si="33"/>
        <v>0</v>
      </c>
      <c r="M232" s="347"/>
      <c r="N232" s="345"/>
      <c r="O232" s="332">
        <f t="shared" si="34"/>
        <v>0</v>
      </c>
      <c r="P232" s="274"/>
      <c r="R232" s="158"/>
    </row>
    <row r="233" spans="1:18" hidden="1" x14ac:dyDescent="0.25">
      <c r="A233" s="315">
        <v>6000</v>
      </c>
      <c r="B233" s="315" t="s">
        <v>466</v>
      </c>
      <c r="C233" s="316">
        <f t="shared" si="27"/>
        <v>0</v>
      </c>
      <c r="D233" s="317">
        <f>D234+D254+D261</f>
        <v>0</v>
      </c>
      <c r="E233" s="318">
        <f>E234+E254+E261</f>
        <v>0</v>
      </c>
      <c r="F233" s="319">
        <f t="shared" si="31"/>
        <v>0</v>
      </c>
      <c r="G233" s="317">
        <f>G234+G254+G261</f>
        <v>0</v>
      </c>
      <c r="H233" s="320">
        <f>H234+H254+H261</f>
        <v>0</v>
      </c>
      <c r="I233" s="319">
        <f t="shared" si="32"/>
        <v>0</v>
      </c>
      <c r="J233" s="317">
        <f>J234+J254+J261</f>
        <v>0</v>
      </c>
      <c r="K233" s="320">
        <f>K234+K254+K261</f>
        <v>0</v>
      </c>
      <c r="L233" s="319">
        <f t="shared" si="33"/>
        <v>0</v>
      </c>
      <c r="M233" s="321">
        <f>M234+M254+M261</f>
        <v>0</v>
      </c>
      <c r="N233" s="318">
        <f>N234+N254+N261</f>
        <v>0</v>
      </c>
      <c r="O233" s="319">
        <f t="shared" si="34"/>
        <v>0</v>
      </c>
      <c r="P233" s="322"/>
      <c r="R233" s="158"/>
    </row>
    <row r="234" spans="1:18" hidden="1" x14ac:dyDescent="0.25">
      <c r="A234" s="249">
        <v>6200</v>
      </c>
      <c r="B234" s="368" t="s">
        <v>467</v>
      </c>
      <c r="C234" s="379">
        <f>F234+I234+L234+O234</f>
        <v>0</v>
      </c>
      <c r="D234" s="380">
        <f>SUM(D235,D236,D238,D241,D247,D248,D249)</f>
        <v>0</v>
      </c>
      <c r="E234" s="326">
        <f>SUM(E235,E236,E238,E241,E247,E248,E249)</f>
        <v>0</v>
      </c>
      <c r="F234" s="327">
        <f>D234+E234</f>
        <v>0</v>
      </c>
      <c r="G234" s="380">
        <f>SUM(G235,G236,G238,G241,G247,G248,G249)</f>
        <v>0</v>
      </c>
      <c r="H234" s="381">
        <f>SUM(H235,H236,H238,H241,H247,H248,H249)</f>
        <v>0</v>
      </c>
      <c r="I234" s="327">
        <f t="shared" si="32"/>
        <v>0</v>
      </c>
      <c r="J234" s="380">
        <f>SUM(J235,J236,J238,J241,J247,J248,J249)</f>
        <v>0</v>
      </c>
      <c r="K234" s="381">
        <f>SUM(K235,K236,K238,K241,K247,K248,K249)</f>
        <v>0</v>
      </c>
      <c r="L234" s="327">
        <f t="shared" si="33"/>
        <v>0</v>
      </c>
      <c r="M234" s="325">
        <f>SUM(M235,M236,M238,M241,M247,M248,M249)</f>
        <v>0</v>
      </c>
      <c r="N234" s="326">
        <f>SUM(N235,N236,N238,N241,N247,N248,N249)</f>
        <v>0</v>
      </c>
      <c r="O234" s="327">
        <f t="shared" si="34"/>
        <v>0</v>
      </c>
      <c r="P234" s="328"/>
      <c r="R234" s="158"/>
    </row>
    <row r="235" spans="1:18" hidden="1" x14ac:dyDescent="0.25">
      <c r="A235" s="595">
        <v>6220</v>
      </c>
      <c r="B235" s="213" t="s">
        <v>468</v>
      </c>
      <c r="C235" s="389">
        <f t="shared" si="27"/>
        <v>0</v>
      </c>
      <c r="D235" s="219">
        <v>0</v>
      </c>
      <c r="E235" s="335"/>
      <c r="F235" s="221">
        <f t="shared" si="31"/>
        <v>0</v>
      </c>
      <c r="G235" s="219"/>
      <c r="H235" s="220"/>
      <c r="I235" s="221">
        <f t="shared" si="32"/>
        <v>0</v>
      </c>
      <c r="J235" s="219"/>
      <c r="K235" s="220"/>
      <c r="L235" s="221">
        <f t="shared" si="33"/>
        <v>0</v>
      </c>
      <c r="M235" s="336"/>
      <c r="N235" s="335"/>
      <c r="O235" s="221">
        <f t="shared" si="34"/>
        <v>0</v>
      </c>
      <c r="P235" s="176"/>
      <c r="R235" s="158"/>
    </row>
    <row r="236" spans="1:18" hidden="1" x14ac:dyDescent="0.25">
      <c r="A236" s="339">
        <v>6230</v>
      </c>
      <c r="B236" s="223" t="s">
        <v>469</v>
      </c>
      <c r="C236" s="390">
        <f t="shared" si="27"/>
        <v>0</v>
      </c>
      <c r="D236" s="340">
        <f>SUM(D237)</f>
        <v>0</v>
      </c>
      <c r="E236" s="341">
        <f>SUM(E237)</f>
        <v>0</v>
      </c>
      <c r="F236" s="231">
        <f t="shared" si="31"/>
        <v>0</v>
      </c>
      <c r="G236" s="340">
        <f>SUM(G237)</f>
        <v>0</v>
      </c>
      <c r="H236" s="342">
        <f>SUM(H237)</f>
        <v>0</v>
      </c>
      <c r="I236" s="231">
        <f t="shared" si="32"/>
        <v>0</v>
      </c>
      <c r="J236" s="340">
        <f>SUM(J237)</f>
        <v>0</v>
      </c>
      <c r="K236" s="342">
        <f>SUM(K237)</f>
        <v>0</v>
      </c>
      <c r="L236" s="231">
        <f t="shared" si="33"/>
        <v>0</v>
      </c>
      <c r="M236" s="340">
        <f>SUM(M237)</f>
        <v>0</v>
      </c>
      <c r="N236" s="342">
        <f>SUM(N237)</f>
        <v>0</v>
      </c>
      <c r="O236" s="231">
        <f t="shared" si="34"/>
        <v>0</v>
      </c>
      <c r="P236" s="185"/>
      <c r="R236" s="158"/>
    </row>
    <row r="237" spans="1:18" hidden="1" x14ac:dyDescent="0.25">
      <c r="A237" s="178">
        <v>6239</v>
      </c>
      <c r="B237" s="213" t="s">
        <v>470</v>
      </c>
      <c r="C237" s="390">
        <f t="shared" si="27"/>
        <v>0</v>
      </c>
      <c r="D237" s="229">
        <v>0</v>
      </c>
      <c r="E237" s="337"/>
      <c r="F237" s="231">
        <f t="shared" si="31"/>
        <v>0</v>
      </c>
      <c r="G237" s="229"/>
      <c r="H237" s="230"/>
      <c r="I237" s="231">
        <f t="shared" si="32"/>
        <v>0</v>
      </c>
      <c r="J237" s="229"/>
      <c r="K237" s="230"/>
      <c r="L237" s="231">
        <f t="shared" si="33"/>
        <v>0</v>
      </c>
      <c r="M237" s="338"/>
      <c r="N237" s="337"/>
      <c r="O237" s="231">
        <f t="shared" si="34"/>
        <v>0</v>
      </c>
      <c r="P237" s="185"/>
      <c r="R237" s="158"/>
    </row>
    <row r="238" spans="1:18" ht="24" hidden="1" x14ac:dyDescent="0.25">
      <c r="A238" s="339">
        <v>6240</v>
      </c>
      <c r="B238" s="223" t="s">
        <v>471</v>
      </c>
      <c r="C238" s="390">
        <f t="shared" si="27"/>
        <v>0</v>
      </c>
      <c r="D238" s="340">
        <f>SUM(D239:D240)</f>
        <v>0</v>
      </c>
      <c r="E238" s="341">
        <f>SUM(E239:E240)</f>
        <v>0</v>
      </c>
      <c r="F238" s="231">
        <f t="shared" si="31"/>
        <v>0</v>
      </c>
      <c r="G238" s="340">
        <f>SUM(G239:G240)</f>
        <v>0</v>
      </c>
      <c r="H238" s="342">
        <f>SUM(H239:H240)</f>
        <v>0</v>
      </c>
      <c r="I238" s="231">
        <f t="shared" si="32"/>
        <v>0</v>
      </c>
      <c r="J238" s="340">
        <f>SUM(J239:J240)</f>
        <v>0</v>
      </c>
      <c r="K238" s="342">
        <f>SUM(K239:K240)</f>
        <v>0</v>
      </c>
      <c r="L238" s="231">
        <f t="shared" si="33"/>
        <v>0</v>
      </c>
      <c r="M238" s="343">
        <f>SUM(M239:M240)</f>
        <v>0</v>
      </c>
      <c r="N238" s="341">
        <f>SUM(N239:N240)</f>
        <v>0</v>
      </c>
      <c r="O238" s="231">
        <f t="shared" si="34"/>
        <v>0</v>
      </c>
      <c r="P238" s="185"/>
      <c r="R238" s="158"/>
    </row>
    <row r="239" spans="1:18" hidden="1" x14ac:dyDescent="0.25">
      <c r="A239" s="178">
        <v>6241</v>
      </c>
      <c r="B239" s="223" t="s">
        <v>472</v>
      </c>
      <c r="C239" s="390">
        <f t="shared" si="27"/>
        <v>0</v>
      </c>
      <c r="D239" s="229">
        <v>0</v>
      </c>
      <c r="E239" s="337"/>
      <c r="F239" s="231">
        <f t="shared" si="31"/>
        <v>0</v>
      </c>
      <c r="G239" s="229"/>
      <c r="H239" s="230"/>
      <c r="I239" s="231">
        <f t="shared" si="32"/>
        <v>0</v>
      </c>
      <c r="J239" s="229"/>
      <c r="K239" s="230"/>
      <c r="L239" s="231">
        <f t="shared" si="33"/>
        <v>0</v>
      </c>
      <c r="M239" s="338"/>
      <c r="N239" s="337"/>
      <c r="O239" s="231">
        <f t="shared" si="34"/>
        <v>0</v>
      </c>
      <c r="P239" s="185"/>
      <c r="R239" s="158"/>
    </row>
    <row r="240" spans="1:18" hidden="1" x14ac:dyDescent="0.25">
      <c r="A240" s="178">
        <v>6242</v>
      </c>
      <c r="B240" s="223" t="s">
        <v>473</v>
      </c>
      <c r="C240" s="390">
        <f t="shared" si="27"/>
        <v>0</v>
      </c>
      <c r="D240" s="229">
        <v>0</v>
      </c>
      <c r="E240" s="337"/>
      <c r="F240" s="231">
        <f t="shared" si="31"/>
        <v>0</v>
      </c>
      <c r="G240" s="229"/>
      <c r="H240" s="230"/>
      <c r="I240" s="231">
        <f t="shared" si="32"/>
        <v>0</v>
      </c>
      <c r="J240" s="229"/>
      <c r="K240" s="230"/>
      <c r="L240" s="231">
        <f t="shared" si="33"/>
        <v>0</v>
      </c>
      <c r="M240" s="338"/>
      <c r="N240" s="337"/>
      <c r="O240" s="231">
        <f t="shared" si="34"/>
        <v>0</v>
      </c>
      <c r="P240" s="185"/>
      <c r="R240" s="158"/>
    </row>
    <row r="241" spans="1:18" ht="24" hidden="1" x14ac:dyDescent="0.25">
      <c r="A241" s="339">
        <v>6250</v>
      </c>
      <c r="B241" s="223" t="s">
        <v>474</v>
      </c>
      <c r="C241" s="390">
        <f t="shared" si="27"/>
        <v>0</v>
      </c>
      <c r="D241" s="340">
        <f>SUM(D242:D246)</f>
        <v>0</v>
      </c>
      <c r="E241" s="341">
        <f>SUM(E242:E246)</f>
        <v>0</v>
      </c>
      <c r="F241" s="231">
        <f t="shared" si="31"/>
        <v>0</v>
      </c>
      <c r="G241" s="340">
        <f>SUM(G242:G246)</f>
        <v>0</v>
      </c>
      <c r="H241" s="342">
        <f>SUM(H242:H246)</f>
        <v>0</v>
      </c>
      <c r="I241" s="231">
        <f t="shared" si="32"/>
        <v>0</v>
      </c>
      <c r="J241" s="340">
        <f>SUM(J242:J246)</f>
        <v>0</v>
      </c>
      <c r="K241" s="342">
        <f>SUM(K242:K246)</f>
        <v>0</v>
      </c>
      <c r="L241" s="231">
        <f t="shared" si="33"/>
        <v>0</v>
      </c>
      <c r="M241" s="343">
        <f>SUM(M242:M246)</f>
        <v>0</v>
      </c>
      <c r="N241" s="341">
        <f>SUM(N242:N246)</f>
        <v>0</v>
      </c>
      <c r="O241" s="231">
        <f t="shared" si="34"/>
        <v>0</v>
      </c>
      <c r="P241" s="185"/>
      <c r="R241" s="158"/>
    </row>
    <row r="242" spans="1:18" hidden="1" x14ac:dyDescent="0.25">
      <c r="A242" s="178">
        <v>6252</v>
      </c>
      <c r="B242" s="223" t="s">
        <v>475</v>
      </c>
      <c r="C242" s="390">
        <f t="shared" si="27"/>
        <v>0</v>
      </c>
      <c r="D242" s="229">
        <v>0</v>
      </c>
      <c r="E242" s="337"/>
      <c r="F242" s="231">
        <f t="shared" si="31"/>
        <v>0</v>
      </c>
      <c r="G242" s="229"/>
      <c r="H242" s="230"/>
      <c r="I242" s="231">
        <f t="shared" si="32"/>
        <v>0</v>
      </c>
      <c r="J242" s="229"/>
      <c r="K242" s="230"/>
      <c r="L242" s="231">
        <f t="shared" si="33"/>
        <v>0</v>
      </c>
      <c r="M242" s="338"/>
      <c r="N242" s="337"/>
      <c r="O242" s="231">
        <f t="shared" si="34"/>
        <v>0</v>
      </c>
      <c r="P242" s="185"/>
      <c r="R242" s="158"/>
    </row>
    <row r="243" spans="1:18" hidden="1" x14ac:dyDescent="0.25">
      <c r="A243" s="178">
        <v>6253</v>
      </c>
      <c r="B243" s="223" t="s">
        <v>476</v>
      </c>
      <c r="C243" s="390">
        <f t="shared" si="27"/>
        <v>0</v>
      </c>
      <c r="D243" s="229">
        <v>0</v>
      </c>
      <c r="E243" s="337"/>
      <c r="F243" s="231">
        <f t="shared" si="31"/>
        <v>0</v>
      </c>
      <c r="G243" s="229"/>
      <c r="H243" s="230"/>
      <c r="I243" s="231">
        <f t="shared" si="32"/>
        <v>0</v>
      </c>
      <c r="J243" s="229"/>
      <c r="K243" s="230"/>
      <c r="L243" s="231">
        <f t="shared" si="33"/>
        <v>0</v>
      </c>
      <c r="M243" s="338"/>
      <c r="N243" s="337"/>
      <c r="O243" s="231">
        <f t="shared" si="34"/>
        <v>0</v>
      </c>
      <c r="P243" s="185"/>
      <c r="R243" s="158"/>
    </row>
    <row r="244" spans="1:18" ht="24" hidden="1" x14ac:dyDescent="0.25">
      <c r="A244" s="178">
        <v>6254</v>
      </c>
      <c r="B244" s="223" t="s">
        <v>477</v>
      </c>
      <c r="C244" s="390">
        <f t="shared" si="27"/>
        <v>0</v>
      </c>
      <c r="D244" s="229">
        <v>0</v>
      </c>
      <c r="E244" s="337"/>
      <c r="F244" s="231">
        <f t="shared" si="31"/>
        <v>0</v>
      </c>
      <c r="G244" s="229"/>
      <c r="H244" s="230"/>
      <c r="I244" s="231">
        <f t="shared" si="32"/>
        <v>0</v>
      </c>
      <c r="J244" s="229"/>
      <c r="K244" s="230"/>
      <c r="L244" s="231">
        <f t="shared" si="33"/>
        <v>0</v>
      </c>
      <c r="M244" s="338"/>
      <c r="N244" s="337"/>
      <c r="O244" s="231">
        <f t="shared" si="34"/>
        <v>0</v>
      </c>
      <c r="P244" s="185"/>
      <c r="R244" s="158"/>
    </row>
    <row r="245" spans="1:18" ht="24" hidden="1" x14ac:dyDescent="0.25">
      <c r="A245" s="178">
        <v>6255</v>
      </c>
      <c r="B245" s="223" t="s">
        <v>478</v>
      </c>
      <c r="C245" s="390">
        <f t="shared" si="27"/>
        <v>0</v>
      </c>
      <c r="D245" s="229">
        <v>0</v>
      </c>
      <c r="E245" s="337"/>
      <c r="F245" s="231">
        <f t="shared" si="31"/>
        <v>0</v>
      </c>
      <c r="G245" s="229"/>
      <c r="H245" s="230"/>
      <c r="I245" s="231">
        <f t="shared" si="32"/>
        <v>0</v>
      </c>
      <c r="J245" s="229"/>
      <c r="K245" s="230"/>
      <c r="L245" s="231">
        <f t="shared" si="33"/>
        <v>0</v>
      </c>
      <c r="M245" s="338"/>
      <c r="N245" s="337"/>
      <c r="O245" s="231">
        <f t="shared" si="34"/>
        <v>0</v>
      </c>
      <c r="P245" s="185"/>
      <c r="R245" s="158"/>
    </row>
    <row r="246" spans="1:18" hidden="1" x14ac:dyDescent="0.25">
      <c r="A246" s="178">
        <v>6259</v>
      </c>
      <c r="B246" s="223" t="s">
        <v>479</v>
      </c>
      <c r="C246" s="390">
        <f t="shared" si="27"/>
        <v>0</v>
      </c>
      <c r="D246" s="229">
        <v>0</v>
      </c>
      <c r="E246" s="337"/>
      <c r="F246" s="231">
        <f t="shared" si="31"/>
        <v>0</v>
      </c>
      <c r="G246" s="229"/>
      <c r="H246" s="230"/>
      <c r="I246" s="231">
        <f t="shared" si="32"/>
        <v>0</v>
      </c>
      <c r="J246" s="229"/>
      <c r="K246" s="230"/>
      <c r="L246" s="231">
        <f t="shared" si="33"/>
        <v>0</v>
      </c>
      <c r="M246" s="338"/>
      <c r="N246" s="337"/>
      <c r="O246" s="231">
        <f t="shared" si="34"/>
        <v>0</v>
      </c>
      <c r="P246" s="185"/>
      <c r="R246" s="158"/>
    </row>
    <row r="247" spans="1:18" ht="24" hidden="1" x14ac:dyDescent="0.25">
      <c r="A247" s="339">
        <v>6260</v>
      </c>
      <c r="B247" s="223" t="s">
        <v>480</v>
      </c>
      <c r="C247" s="390">
        <f t="shared" si="27"/>
        <v>0</v>
      </c>
      <c r="D247" s="229">
        <v>0</v>
      </c>
      <c r="E247" s="337"/>
      <c r="F247" s="231">
        <f t="shared" ref="F247:F299" si="38">D247+E247</f>
        <v>0</v>
      </c>
      <c r="G247" s="229"/>
      <c r="H247" s="230"/>
      <c r="I247" s="231">
        <f t="shared" ref="I247:I299" si="39">G247+H247</f>
        <v>0</v>
      </c>
      <c r="J247" s="229"/>
      <c r="K247" s="230"/>
      <c r="L247" s="231">
        <f t="shared" ref="L247:L299" si="40">J247+K247</f>
        <v>0</v>
      </c>
      <c r="M247" s="338"/>
      <c r="N247" s="337"/>
      <c r="O247" s="231">
        <f t="shared" ref="O247:O276" si="41">M247+N247</f>
        <v>0</v>
      </c>
      <c r="P247" s="185"/>
      <c r="R247" s="158"/>
    </row>
    <row r="248" spans="1:18" hidden="1" x14ac:dyDescent="0.25">
      <c r="A248" s="339">
        <v>6270</v>
      </c>
      <c r="B248" s="223" t="s">
        <v>481</v>
      </c>
      <c r="C248" s="390">
        <f t="shared" si="27"/>
        <v>0</v>
      </c>
      <c r="D248" s="229">
        <v>0</v>
      </c>
      <c r="E248" s="337"/>
      <c r="F248" s="231">
        <f t="shared" si="38"/>
        <v>0</v>
      </c>
      <c r="G248" s="229"/>
      <c r="H248" s="230"/>
      <c r="I248" s="231">
        <f t="shared" si="39"/>
        <v>0</v>
      </c>
      <c r="J248" s="229"/>
      <c r="K248" s="230"/>
      <c r="L248" s="231">
        <f t="shared" si="40"/>
        <v>0</v>
      </c>
      <c r="M248" s="338"/>
      <c r="N248" s="337"/>
      <c r="O248" s="231">
        <f t="shared" si="41"/>
        <v>0</v>
      </c>
      <c r="P248" s="185"/>
      <c r="R248" s="158"/>
    </row>
    <row r="249" spans="1:18" hidden="1" x14ac:dyDescent="0.25">
      <c r="A249" s="595">
        <v>6290</v>
      </c>
      <c r="B249" s="213" t="s">
        <v>482</v>
      </c>
      <c r="C249" s="390">
        <f t="shared" si="27"/>
        <v>0</v>
      </c>
      <c r="D249" s="350">
        <f>SUM(D250:D253)</f>
        <v>0</v>
      </c>
      <c r="E249" s="351">
        <f>SUM(E250:E253)</f>
        <v>0</v>
      </c>
      <c r="F249" s="221">
        <f t="shared" si="38"/>
        <v>0</v>
      </c>
      <c r="G249" s="350">
        <f>SUM(G250:G253)</f>
        <v>0</v>
      </c>
      <c r="H249" s="352">
        <f t="shared" ref="H249" si="42">SUM(H250:H253)</f>
        <v>0</v>
      </c>
      <c r="I249" s="221">
        <f t="shared" si="39"/>
        <v>0</v>
      </c>
      <c r="J249" s="350">
        <f>SUM(J250:J253)</f>
        <v>0</v>
      </c>
      <c r="K249" s="352">
        <f t="shared" ref="K249" si="43">SUM(K250:K253)</f>
        <v>0</v>
      </c>
      <c r="L249" s="221">
        <f t="shared" si="40"/>
        <v>0</v>
      </c>
      <c r="M249" s="369">
        <f t="shared" ref="M249:N249" si="44">SUM(M250:M253)</f>
        <v>0</v>
      </c>
      <c r="N249" s="370">
        <f t="shared" si="44"/>
        <v>0</v>
      </c>
      <c r="O249" s="371">
        <f t="shared" si="41"/>
        <v>0</v>
      </c>
      <c r="P249" s="372"/>
      <c r="R249" s="158"/>
    </row>
    <row r="250" spans="1:18" hidden="1" x14ac:dyDescent="0.25">
      <c r="A250" s="178">
        <v>6291</v>
      </c>
      <c r="B250" s="223" t="s">
        <v>483</v>
      </c>
      <c r="C250" s="390">
        <f t="shared" si="27"/>
        <v>0</v>
      </c>
      <c r="D250" s="229">
        <v>0</v>
      </c>
      <c r="E250" s="337"/>
      <c r="F250" s="231">
        <f t="shared" si="38"/>
        <v>0</v>
      </c>
      <c r="G250" s="229"/>
      <c r="H250" s="230"/>
      <c r="I250" s="231">
        <f t="shared" si="39"/>
        <v>0</v>
      </c>
      <c r="J250" s="229"/>
      <c r="K250" s="230"/>
      <c r="L250" s="231">
        <f t="shared" si="40"/>
        <v>0</v>
      </c>
      <c r="M250" s="338"/>
      <c r="N250" s="337"/>
      <c r="O250" s="231">
        <f t="shared" si="41"/>
        <v>0</v>
      </c>
      <c r="P250" s="185"/>
      <c r="R250" s="158"/>
    </row>
    <row r="251" spans="1:18" hidden="1" x14ac:dyDescent="0.25">
      <c r="A251" s="178">
        <v>6292</v>
      </c>
      <c r="B251" s="223" t="s">
        <v>484</v>
      </c>
      <c r="C251" s="390">
        <f t="shared" si="27"/>
        <v>0</v>
      </c>
      <c r="D251" s="229">
        <v>0</v>
      </c>
      <c r="E251" s="337"/>
      <c r="F251" s="231">
        <f t="shared" si="38"/>
        <v>0</v>
      </c>
      <c r="G251" s="229"/>
      <c r="H251" s="230"/>
      <c r="I251" s="231">
        <f t="shared" si="39"/>
        <v>0</v>
      </c>
      <c r="J251" s="229"/>
      <c r="K251" s="230"/>
      <c r="L251" s="231">
        <f t="shared" si="40"/>
        <v>0</v>
      </c>
      <c r="M251" s="338"/>
      <c r="N251" s="337"/>
      <c r="O251" s="231">
        <f t="shared" si="41"/>
        <v>0</v>
      </c>
      <c r="P251" s="185"/>
      <c r="R251" s="158"/>
    </row>
    <row r="252" spans="1:18" ht="72" hidden="1" x14ac:dyDescent="0.25">
      <c r="A252" s="178">
        <v>6296</v>
      </c>
      <c r="B252" s="223" t="s">
        <v>485</v>
      </c>
      <c r="C252" s="390">
        <f t="shared" si="27"/>
        <v>0</v>
      </c>
      <c r="D252" s="229">
        <v>0</v>
      </c>
      <c r="E252" s="337"/>
      <c r="F252" s="231">
        <f t="shared" si="38"/>
        <v>0</v>
      </c>
      <c r="G252" s="229"/>
      <c r="H252" s="230"/>
      <c r="I252" s="231">
        <f t="shared" si="39"/>
        <v>0</v>
      </c>
      <c r="J252" s="229"/>
      <c r="K252" s="230"/>
      <c r="L252" s="231">
        <f t="shared" si="40"/>
        <v>0</v>
      </c>
      <c r="M252" s="338"/>
      <c r="N252" s="337"/>
      <c r="O252" s="231">
        <f t="shared" si="41"/>
        <v>0</v>
      </c>
      <c r="P252" s="185"/>
      <c r="R252" s="158"/>
    </row>
    <row r="253" spans="1:18" ht="36" hidden="1" x14ac:dyDescent="0.25">
      <c r="A253" s="178">
        <v>6299</v>
      </c>
      <c r="B253" s="223" t="s">
        <v>486</v>
      </c>
      <c r="C253" s="390">
        <f t="shared" si="27"/>
        <v>0</v>
      </c>
      <c r="D253" s="229">
        <v>0</v>
      </c>
      <c r="E253" s="337"/>
      <c r="F253" s="231">
        <f t="shared" si="38"/>
        <v>0</v>
      </c>
      <c r="G253" s="229"/>
      <c r="H253" s="230"/>
      <c r="I253" s="231">
        <f t="shared" si="39"/>
        <v>0</v>
      </c>
      <c r="J253" s="229"/>
      <c r="K253" s="230"/>
      <c r="L253" s="231">
        <f t="shared" si="40"/>
        <v>0</v>
      </c>
      <c r="M253" s="338"/>
      <c r="N253" s="337"/>
      <c r="O253" s="231">
        <f t="shared" si="41"/>
        <v>0</v>
      </c>
      <c r="P253" s="185"/>
      <c r="R253" s="158"/>
    </row>
    <row r="254" spans="1:18" hidden="1" x14ac:dyDescent="0.25">
      <c r="A254" s="198">
        <v>6300</v>
      </c>
      <c r="B254" s="323" t="s">
        <v>487</v>
      </c>
      <c r="C254" s="199">
        <f t="shared" si="27"/>
        <v>0</v>
      </c>
      <c r="D254" s="209">
        <f>SUM(D255,D259,D260)</f>
        <v>0</v>
      </c>
      <c r="E254" s="324">
        <f>SUM(E255,E259,E260)</f>
        <v>0</v>
      </c>
      <c r="F254" s="211">
        <f t="shared" si="38"/>
        <v>0</v>
      </c>
      <c r="G254" s="209">
        <f>SUM(G255,G259,G260)</f>
        <v>0</v>
      </c>
      <c r="H254" s="210">
        <f t="shared" ref="H254" si="45">SUM(H255,H259,H260)</f>
        <v>0</v>
      </c>
      <c r="I254" s="211">
        <f t="shared" si="39"/>
        <v>0</v>
      </c>
      <c r="J254" s="209">
        <f>SUM(J255,J259,J260)</f>
        <v>0</v>
      </c>
      <c r="K254" s="210">
        <f t="shared" ref="K254" si="46">SUM(K255,K259,K260)</f>
        <v>0</v>
      </c>
      <c r="L254" s="211">
        <f t="shared" si="40"/>
        <v>0</v>
      </c>
      <c r="M254" s="355">
        <f t="shared" ref="M254:N254" si="47">SUM(M255,M259,M260)</f>
        <v>0</v>
      </c>
      <c r="N254" s="356">
        <f t="shared" si="47"/>
        <v>0</v>
      </c>
      <c r="O254" s="357">
        <f t="shared" si="41"/>
        <v>0</v>
      </c>
      <c r="P254" s="358"/>
      <c r="R254" s="158"/>
    </row>
    <row r="255" spans="1:18" ht="24" hidden="1" x14ac:dyDescent="0.25">
      <c r="A255" s="595">
        <v>6320</v>
      </c>
      <c r="B255" s="213" t="s">
        <v>488</v>
      </c>
      <c r="C255" s="369">
        <f t="shared" si="27"/>
        <v>0</v>
      </c>
      <c r="D255" s="350">
        <f>SUM(D256:D258)</f>
        <v>0</v>
      </c>
      <c r="E255" s="351">
        <f>SUM(E256:E258)</f>
        <v>0</v>
      </c>
      <c r="F255" s="221">
        <f t="shared" si="38"/>
        <v>0</v>
      </c>
      <c r="G255" s="350">
        <f>SUM(G256:G258)</f>
        <v>0</v>
      </c>
      <c r="H255" s="352">
        <f t="shared" ref="H255" si="48">SUM(H256:H258)</f>
        <v>0</v>
      </c>
      <c r="I255" s="221">
        <f t="shared" si="39"/>
        <v>0</v>
      </c>
      <c r="J255" s="350">
        <f>SUM(J256:J258)</f>
        <v>0</v>
      </c>
      <c r="K255" s="352">
        <f t="shared" ref="K255" si="49">SUM(K256:K258)</f>
        <v>0</v>
      </c>
      <c r="L255" s="221">
        <f t="shared" si="40"/>
        <v>0</v>
      </c>
      <c r="M255" s="353">
        <f t="shared" ref="M255:N255" si="50">SUM(M256:M258)</f>
        <v>0</v>
      </c>
      <c r="N255" s="351">
        <f t="shared" si="50"/>
        <v>0</v>
      </c>
      <c r="O255" s="221">
        <f t="shared" si="41"/>
        <v>0</v>
      </c>
      <c r="P255" s="176"/>
      <c r="R255" s="158"/>
    </row>
    <row r="256" spans="1:18" hidden="1" x14ac:dyDescent="0.25">
      <c r="A256" s="178">
        <v>6322</v>
      </c>
      <c r="B256" s="223" t="s">
        <v>489</v>
      </c>
      <c r="C256" s="343">
        <f t="shared" si="27"/>
        <v>0</v>
      </c>
      <c r="D256" s="229">
        <v>0</v>
      </c>
      <c r="E256" s="337"/>
      <c r="F256" s="231">
        <f t="shared" si="38"/>
        <v>0</v>
      </c>
      <c r="G256" s="229"/>
      <c r="H256" s="230"/>
      <c r="I256" s="231">
        <f t="shared" si="39"/>
        <v>0</v>
      </c>
      <c r="J256" s="229"/>
      <c r="K256" s="230"/>
      <c r="L256" s="231">
        <f t="shared" si="40"/>
        <v>0</v>
      </c>
      <c r="M256" s="338"/>
      <c r="N256" s="337"/>
      <c r="O256" s="231">
        <f t="shared" si="41"/>
        <v>0</v>
      </c>
      <c r="P256" s="185"/>
      <c r="R256" s="158"/>
    </row>
    <row r="257" spans="1:18" ht="24" hidden="1" x14ac:dyDescent="0.25">
      <c r="A257" s="178">
        <v>6323</v>
      </c>
      <c r="B257" s="223" t="s">
        <v>490</v>
      </c>
      <c r="C257" s="343">
        <f t="shared" si="27"/>
        <v>0</v>
      </c>
      <c r="D257" s="229">
        <v>0</v>
      </c>
      <c r="E257" s="337"/>
      <c r="F257" s="231">
        <f t="shared" si="38"/>
        <v>0</v>
      </c>
      <c r="G257" s="229"/>
      <c r="H257" s="230"/>
      <c r="I257" s="231">
        <f t="shared" si="39"/>
        <v>0</v>
      </c>
      <c r="J257" s="229"/>
      <c r="K257" s="230"/>
      <c r="L257" s="231">
        <f t="shared" si="40"/>
        <v>0</v>
      </c>
      <c r="M257" s="338"/>
      <c r="N257" s="337"/>
      <c r="O257" s="231">
        <f t="shared" si="41"/>
        <v>0</v>
      </c>
      <c r="P257" s="185"/>
      <c r="R257" s="158"/>
    </row>
    <row r="258" spans="1:18" ht="24" hidden="1" x14ac:dyDescent="0.25">
      <c r="A258" s="169">
        <v>6324</v>
      </c>
      <c r="B258" s="213" t="s">
        <v>491</v>
      </c>
      <c r="C258" s="343">
        <f t="shared" si="27"/>
        <v>0</v>
      </c>
      <c r="D258" s="219">
        <v>0</v>
      </c>
      <c r="E258" s="335"/>
      <c r="F258" s="221">
        <f t="shared" si="38"/>
        <v>0</v>
      </c>
      <c r="G258" s="219"/>
      <c r="H258" s="220"/>
      <c r="I258" s="221">
        <f t="shared" si="39"/>
        <v>0</v>
      </c>
      <c r="J258" s="219"/>
      <c r="K258" s="220"/>
      <c r="L258" s="221">
        <f t="shared" si="40"/>
        <v>0</v>
      </c>
      <c r="M258" s="336"/>
      <c r="N258" s="335"/>
      <c r="O258" s="221">
        <f t="shared" si="41"/>
        <v>0</v>
      </c>
      <c r="P258" s="176"/>
      <c r="R258" s="158"/>
    </row>
    <row r="259" spans="1:18" hidden="1" x14ac:dyDescent="0.25">
      <c r="A259" s="391">
        <v>6330</v>
      </c>
      <c r="B259" s="392" t="s">
        <v>492</v>
      </c>
      <c r="C259" s="343">
        <f t="shared" ref="C259:C286" si="51">F259+I259+L259+O259</f>
        <v>0</v>
      </c>
      <c r="D259" s="375">
        <v>0</v>
      </c>
      <c r="E259" s="376"/>
      <c r="F259" s="371">
        <f t="shared" si="38"/>
        <v>0</v>
      </c>
      <c r="G259" s="375"/>
      <c r="H259" s="377"/>
      <c r="I259" s="371">
        <f t="shared" si="39"/>
        <v>0</v>
      </c>
      <c r="J259" s="375"/>
      <c r="K259" s="377"/>
      <c r="L259" s="371">
        <f t="shared" si="40"/>
        <v>0</v>
      </c>
      <c r="M259" s="378"/>
      <c r="N259" s="376"/>
      <c r="O259" s="371">
        <f t="shared" si="41"/>
        <v>0</v>
      </c>
      <c r="P259" s="372"/>
      <c r="R259" s="158"/>
    </row>
    <row r="260" spans="1:18" hidden="1" x14ac:dyDescent="0.25">
      <c r="A260" s="339">
        <v>6360</v>
      </c>
      <c r="B260" s="223" t="s">
        <v>493</v>
      </c>
      <c r="C260" s="343">
        <f t="shared" si="51"/>
        <v>0</v>
      </c>
      <c r="D260" s="229">
        <v>0</v>
      </c>
      <c r="E260" s="337"/>
      <c r="F260" s="231">
        <f t="shared" si="38"/>
        <v>0</v>
      </c>
      <c r="G260" s="229"/>
      <c r="H260" s="230"/>
      <c r="I260" s="231">
        <f t="shared" si="39"/>
        <v>0</v>
      </c>
      <c r="J260" s="229"/>
      <c r="K260" s="230"/>
      <c r="L260" s="231">
        <f t="shared" si="40"/>
        <v>0</v>
      </c>
      <c r="M260" s="338"/>
      <c r="N260" s="337"/>
      <c r="O260" s="231">
        <f t="shared" si="41"/>
        <v>0</v>
      </c>
      <c r="P260" s="185"/>
      <c r="R260" s="158"/>
    </row>
    <row r="261" spans="1:18" ht="24" hidden="1" x14ac:dyDescent="0.25">
      <c r="A261" s="198">
        <v>6400</v>
      </c>
      <c r="B261" s="323" t="s">
        <v>494</v>
      </c>
      <c r="C261" s="199">
        <f t="shared" si="51"/>
        <v>0</v>
      </c>
      <c r="D261" s="209">
        <f>SUM(D262,D266)</f>
        <v>0</v>
      </c>
      <c r="E261" s="324">
        <f>SUM(E262,E266)</f>
        <v>0</v>
      </c>
      <c r="F261" s="211">
        <f t="shared" si="38"/>
        <v>0</v>
      </c>
      <c r="G261" s="209">
        <f>SUM(G262,G266)</f>
        <v>0</v>
      </c>
      <c r="H261" s="210">
        <f t="shared" ref="H261" si="52">SUM(H262,H266)</f>
        <v>0</v>
      </c>
      <c r="I261" s="211">
        <f t="shared" si="39"/>
        <v>0</v>
      </c>
      <c r="J261" s="209">
        <f>SUM(J262,J266)</f>
        <v>0</v>
      </c>
      <c r="K261" s="210">
        <f t="shared" ref="K261" si="53">SUM(K262,K266)</f>
        <v>0</v>
      </c>
      <c r="L261" s="211">
        <f t="shared" si="40"/>
        <v>0</v>
      </c>
      <c r="M261" s="355">
        <f t="shared" ref="M261:N261" si="54">SUM(M262,M266)</f>
        <v>0</v>
      </c>
      <c r="N261" s="356">
        <f t="shared" si="54"/>
        <v>0</v>
      </c>
      <c r="O261" s="357">
        <f t="shared" si="41"/>
        <v>0</v>
      </c>
      <c r="P261" s="358"/>
      <c r="R261" s="158"/>
    </row>
    <row r="262" spans="1:18" ht="24" hidden="1" x14ac:dyDescent="0.25">
      <c r="A262" s="595">
        <v>6410</v>
      </c>
      <c r="B262" s="213" t="s">
        <v>495</v>
      </c>
      <c r="C262" s="353">
        <f t="shared" si="51"/>
        <v>0</v>
      </c>
      <c r="D262" s="350">
        <f>SUM(D263:D265)</f>
        <v>0</v>
      </c>
      <c r="E262" s="351">
        <f>SUM(E263:E265)</f>
        <v>0</v>
      </c>
      <c r="F262" s="221">
        <f t="shared" si="38"/>
        <v>0</v>
      </c>
      <c r="G262" s="350">
        <f>SUM(G263:G265)</f>
        <v>0</v>
      </c>
      <c r="H262" s="352">
        <f t="shared" ref="H262" si="55">SUM(H263:H265)</f>
        <v>0</v>
      </c>
      <c r="I262" s="221">
        <f t="shared" si="39"/>
        <v>0</v>
      </c>
      <c r="J262" s="350">
        <f>SUM(J263:J265)</f>
        <v>0</v>
      </c>
      <c r="K262" s="352">
        <f t="shared" ref="K262" si="56">SUM(K263:K265)</f>
        <v>0</v>
      </c>
      <c r="L262" s="221">
        <f t="shared" si="40"/>
        <v>0</v>
      </c>
      <c r="M262" s="365">
        <f t="shared" ref="M262:N262" si="57">SUM(M263:M265)</f>
        <v>0</v>
      </c>
      <c r="N262" s="366">
        <f t="shared" si="57"/>
        <v>0</v>
      </c>
      <c r="O262" s="242">
        <f t="shared" si="41"/>
        <v>0</v>
      </c>
      <c r="P262" s="244"/>
      <c r="R262" s="158"/>
    </row>
    <row r="263" spans="1:18" hidden="1" x14ac:dyDescent="0.25">
      <c r="A263" s="178">
        <v>6411</v>
      </c>
      <c r="B263" s="393" t="s">
        <v>496</v>
      </c>
      <c r="C263" s="390">
        <f t="shared" si="51"/>
        <v>0</v>
      </c>
      <c r="D263" s="229">
        <v>0</v>
      </c>
      <c r="E263" s="337"/>
      <c r="F263" s="231">
        <f t="shared" si="38"/>
        <v>0</v>
      </c>
      <c r="G263" s="229"/>
      <c r="H263" s="230"/>
      <c r="I263" s="231">
        <f t="shared" si="39"/>
        <v>0</v>
      </c>
      <c r="J263" s="229"/>
      <c r="K263" s="230"/>
      <c r="L263" s="231">
        <f t="shared" si="40"/>
        <v>0</v>
      </c>
      <c r="M263" s="338"/>
      <c r="N263" s="337"/>
      <c r="O263" s="231">
        <f t="shared" si="41"/>
        <v>0</v>
      </c>
      <c r="P263" s="185"/>
      <c r="R263" s="158"/>
    </row>
    <row r="264" spans="1:18" ht="36" hidden="1" x14ac:dyDescent="0.25">
      <c r="A264" s="178">
        <v>6412</v>
      </c>
      <c r="B264" s="223" t="s">
        <v>497</v>
      </c>
      <c r="C264" s="390">
        <f t="shared" si="51"/>
        <v>0</v>
      </c>
      <c r="D264" s="229">
        <v>0</v>
      </c>
      <c r="E264" s="337"/>
      <c r="F264" s="231">
        <f t="shared" si="38"/>
        <v>0</v>
      </c>
      <c r="G264" s="229"/>
      <c r="H264" s="230"/>
      <c r="I264" s="231">
        <f t="shared" si="39"/>
        <v>0</v>
      </c>
      <c r="J264" s="229"/>
      <c r="K264" s="230"/>
      <c r="L264" s="231">
        <f t="shared" si="40"/>
        <v>0</v>
      </c>
      <c r="M264" s="338"/>
      <c r="N264" s="337"/>
      <c r="O264" s="231">
        <f t="shared" si="41"/>
        <v>0</v>
      </c>
      <c r="P264" s="185"/>
      <c r="R264" s="158"/>
    </row>
    <row r="265" spans="1:18" ht="36" hidden="1" x14ac:dyDescent="0.25">
      <c r="A265" s="178">
        <v>6419</v>
      </c>
      <c r="B265" s="223" t="s">
        <v>498</v>
      </c>
      <c r="C265" s="390">
        <f t="shared" si="51"/>
        <v>0</v>
      </c>
      <c r="D265" s="229">
        <v>0</v>
      </c>
      <c r="E265" s="337"/>
      <c r="F265" s="231">
        <f t="shared" si="38"/>
        <v>0</v>
      </c>
      <c r="G265" s="229"/>
      <c r="H265" s="230"/>
      <c r="I265" s="231">
        <f t="shared" si="39"/>
        <v>0</v>
      </c>
      <c r="J265" s="229"/>
      <c r="K265" s="230"/>
      <c r="L265" s="231">
        <f t="shared" si="40"/>
        <v>0</v>
      </c>
      <c r="M265" s="338"/>
      <c r="N265" s="337"/>
      <c r="O265" s="231">
        <f t="shared" si="41"/>
        <v>0</v>
      </c>
      <c r="P265" s="185"/>
      <c r="R265" s="158"/>
    </row>
    <row r="266" spans="1:18" ht="36" hidden="1" x14ac:dyDescent="0.25">
      <c r="A266" s="339">
        <v>6420</v>
      </c>
      <c r="B266" s="223" t="s">
        <v>499</v>
      </c>
      <c r="C266" s="390">
        <f t="shared" si="51"/>
        <v>0</v>
      </c>
      <c r="D266" s="340">
        <f>SUM(D267:D270)</f>
        <v>0</v>
      </c>
      <c r="E266" s="341">
        <f>SUM(E267:E270)</f>
        <v>0</v>
      </c>
      <c r="F266" s="231">
        <f t="shared" si="38"/>
        <v>0</v>
      </c>
      <c r="G266" s="340">
        <f>SUM(G267:G270)</f>
        <v>0</v>
      </c>
      <c r="H266" s="342">
        <f>SUM(H267:H270)</f>
        <v>0</v>
      </c>
      <c r="I266" s="231">
        <f t="shared" si="39"/>
        <v>0</v>
      </c>
      <c r="J266" s="340">
        <f>SUM(J267:J270)</f>
        <v>0</v>
      </c>
      <c r="K266" s="342">
        <f>SUM(K267:K270)</f>
        <v>0</v>
      </c>
      <c r="L266" s="231">
        <f t="shared" si="40"/>
        <v>0</v>
      </c>
      <c r="M266" s="343">
        <f>SUM(M267:M270)</f>
        <v>0</v>
      </c>
      <c r="N266" s="341">
        <f>SUM(N267:N270)</f>
        <v>0</v>
      </c>
      <c r="O266" s="231">
        <f t="shared" si="41"/>
        <v>0</v>
      </c>
      <c r="P266" s="185"/>
      <c r="R266" s="158"/>
    </row>
    <row r="267" spans="1:18" hidden="1" x14ac:dyDescent="0.25">
      <c r="A267" s="178">
        <v>6421</v>
      </c>
      <c r="B267" s="223" t="s">
        <v>500</v>
      </c>
      <c r="C267" s="390">
        <f t="shared" si="51"/>
        <v>0</v>
      </c>
      <c r="D267" s="229">
        <v>0</v>
      </c>
      <c r="E267" s="337"/>
      <c r="F267" s="231">
        <f t="shared" si="38"/>
        <v>0</v>
      </c>
      <c r="G267" s="229"/>
      <c r="H267" s="230"/>
      <c r="I267" s="231">
        <f t="shared" si="39"/>
        <v>0</v>
      </c>
      <c r="J267" s="229"/>
      <c r="K267" s="230"/>
      <c r="L267" s="231">
        <f t="shared" si="40"/>
        <v>0</v>
      </c>
      <c r="M267" s="338"/>
      <c r="N267" s="337"/>
      <c r="O267" s="231">
        <f t="shared" si="41"/>
        <v>0</v>
      </c>
      <c r="P267" s="185"/>
      <c r="R267" s="158"/>
    </row>
    <row r="268" spans="1:18" hidden="1" x14ac:dyDescent="0.25">
      <c r="A268" s="178">
        <v>6422</v>
      </c>
      <c r="B268" s="223" t="s">
        <v>501</v>
      </c>
      <c r="C268" s="390">
        <f t="shared" si="51"/>
        <v>0</v>
      </c>
      <c r="D268" s="229">
        <v>0</v>
      </c>
      <c r="E268" s="337"/>
      <c r="F268" s="231">
        <f t="shared" si="38"/>
        <v>0</v>
      </c>
      <c r="G268" s="229"/>
      <c r="H268" s="230"/>
      <c r="I268" s="231">
        <f t="shared" si="39"/>
        <v>0</v>
      </c>
      <c r="J268" s="229"/>
      <c r="K268" s="230"/>
      <c r="L268" s="231">
        <f t="shared" si="40"/>
        <v>0</v>
      </c>
      <c r="M268" s="338"/>
      <c r="N268" s="337"/>
      <c r="O268" s="231">
        <f t="shared" si="41"/>
        <v>0</v>
      </c>
      <c r="P268" s="185"/>
      <c r="R268" s="158"/>
    </row>
    <row r="269" spans="1:18" hidden="1" x14ac:dyDescent="0.25">
      <c r="A269" s="178">
        <v>6423</v>
      </c>
      <c r="B269" s="223" t="s">
        <v>502</v>
      </c>
      <c r="C269" s="390">
        <f t="shared" si="51"/>
        <v>0</v>
      </c>
      <c r="D269" s="229">
        <v>0</v>
      </c>
      <c r="E269" s="337"/>
      <c r="F269" s="231">
        <f t="shared" si="38"/>
        <v>0</v>
      </c>
      <c r="G269" s="229"/>
      <c r="H269" s="230"/>
      <c r="I269" s="231">
        <f t="shared" si="39"/>
        <v>0</v>
      </c>
      <c r="J269" s="229"/>
      <c r="K269" s="230"/>
      <c r="L269" s="231">
        <f t="shared" si="40"/>
        <v>0</v>
      </c>
      <c r="M269" s="338"/>
      <c r="N269" s="337"/>
      <c r="O269" s="231">
        <f t="shared" si="41"/>
        <v>0</v>
      </c>
      <c r="P269" s="185"/>
      <c r="R269" s="158"/>
    </row>
    <row r="270" spans="1:18" ht="24" hidden="1" x14ac:dyDescent="0.25">
      <c r="A270" s="178">
        <v>6424</v>
      </c>
      <c r="B270" s="223" t="s">
        <v>503</v>
      </c>
      <c r="C270" s="390">
        <f t="shared" si="51"/>
        <v>0</v>
      </c>
      <c r="D270" s="229">
        <v>0</v>
      </c>
      <c r="E270" s="337"/>
      <c r="F270" s="231">
        <f t="shared" si="38"/>
        <v>0</v>
      </c>
      <c r="G270" s="229"/>
      <c r="H270" s="230"/>
      <c r="I270" s="231">
        <f t="shared" si="39"/>
        <v>0</v>
      </c>
      <c r="J270" s="229"/>
      <c r="K270" s="230"/>
      <c r="L270" s="231">
        <f t="shared" si="40"/>
        <v>0</v>
      </c>
      <c r="M270" s="338"/>
      <c r="N270" s="337"/>
      <c r="O270" s="231">
        <f t="shared" si="41"/>
        <v>0</v>
      </c>
      <c r="P270" s="185"/>
      <c r="R270" s="158"/>
    </row>
    <row r="271" spans="1:18" ht="36" hidden="1" x14ac:dyDescent="0.25">
      <c r="A271" s="394">
        <v>7000</v>
      </c>
      <c r="B271" s="394" t="s">
        <v>504</v>
      </c>
      <c r="C271" s="395">
        <f t="shared" si="51"/>
        <v>0</v>
      </c>
      <c r="D271" s="396">
        <f>SUM(D272,D282)</f>
        <v>0</v>
      </c>
      <c r="E271" s="397">
        <f>SUM(E272,E282)</f>
        <v>0</v>
      </c>
      <c r="F271" s="398">
        <f t="shared" si="38"/>
        <v>0</v>
      </c>
      <c r="G271" s="396">
        <f>SUM(G272,G282)</f>
        <v>0</v>
      </c>
      <c r="H271" s="399">
        <f>SUM(H272,H282)</f>
        <v>0</v>
      </c>
      <c r="I271" s="398">
        <f t="shared" si="39"/>
        <v>0</v>
      </c>
      <c r="J271" s="396">
        <f>SUM(J272,J282)</f>
        <v>0</v>
      </c>
      <c r="K271" s="399">
        <f>SUM(K272,K282)</f>
        <v>0</v>
      </c>
      <c r="L271" s="398">
        <f t="shared" si="40"/>
        <v>0</v>
      </c>
      <c r="M271" s="400">
        <f>SUM(M272,M282)</f>
        <v>0</v>
      </c>
      <c r="N271" s="401">
        <f>SUM(N272,N282)</f>
        <v>0</v>
      </c>
      <c r="O271" s="402">
        <f t="shared" si="41"/>
        <v>0</v>
      </c>
      <c r="P271" s="403"/>
      <c r="R271" s="158"/>
    </row>
    <row r="272" spans="1:18" hidden="1" x14ac:dyDescent="0.25">
      <c r="A272" s="198">
        <v>7200</v>
      </c>
      <c r="B272" s="323" t="s">
        <v>505</v>
      </c>
      <c r="C272" s="199">
        <f t="shared" si="51"/>
        <v>0</v>
      </c>
      <c r="D272" s="209">
        <f>SUM(D273,D274,D277,D278,D281)</f>
        <v>0</v>
      </c>
      <c r="E272" s="324">
        <f>SUM(E273,E274,E277,E278,E281)</f>
        <v>0</v>
      </c>
      <c r="F272" s="211">
        <f t="shared" si="38"/>
        <v>0</v>
      </c>
      <c r="G272" s="209">
        <f>SUM(G273,G274,G277,G278,G281)</f>
        <v>0</v>
      </c>
      <c r="H272" s="210">
        <f>SUM(H273,H274,H277,H278,H281)</f>
        <v>0</v>
      </c>
      <c r="I272" s="211">
        <f t="shared" si="39"/>
        <v>0</v>
      </c>
      <c r="J272" s="209">
        <f>SUM(J273,J274,J277,J278,J281)</f>
        <v>0</v>
      </c>
      <c r="K272" s="210">
        <f>SUM(K273,K274,K277,K278,K281)</f>
        <v>0</v>
      </c>
      <c r="L272" s="211">
        <f t="shared" si="40"/>
        <v>0</v>
      </c>
      <c r="M272" s="325">
        <f>SUM(M273,M274,M277,M278,M281)</f>
        <v>0</v>
      </c>
      <c r="N272" s="326">
        <f>SUM(N273,N274,N277,N278,N281)</f>
        <v>0</v>
      </c>
      <c r="O272" s="327">
        <f t="shared" si="41"/>
        <v>0</v>
      </c>
      <c r="P272" s="328"/>
      <c r="R272" s="158"/>
    </row>
    <row r="273" spans="1:18" ht="24" hidden="1" x14ac:dyDescent="0.25">
      <c r="A273" s="595">
        <v>7210</v>
      </c>
      <c r="B273" s="213" t="s">
        <v>506</v>
      </c>
      <c r="C273" s="214">
        <f t="shared" si="51"/>
        <v>0</v>
      </c>
      <c r="D273" s="219">
        <v>0</v>
      </c>
      <c r="E273" s="335"/>
      <c r="F273" s="221">
        <f t="shared" si="38"/>
        <v>0</v>
      </c>
      <c r="G273" s="219"/>
      <c r="H273" s="220"/>
      <c r="I273" s="221">
        <f t="shared" si="39"/>
        <v>0</v>
      </c>
      <c r="J273" s="219"/>
      <c r="K273" s="220"/>
      <c r="L273" s="221">
        <f t="shared" si="40"/>
        <v>0</v>
      </c>
      <c r="M273" s="336"/>
      <c r="N273" s="335"/>
      <c r="O273" s="221">
        <f t="shared" si="41"/>
        <v>0</v>
      </c>
      <c r="P273" s="176"/>
      <c r="R273" s="158"/>
    </row>
    <row r="274" spans="1:18" s="404" customFormat="1" ht="24" hidden="1" x14ac:dyDescent="0.25">
      <c r="A274" s="339">
        <v>7220</v>
      </c>
      <c r="B274" s="223" t="s">
        <v>507</v>
      </c>
      <c r="C274" s="224">
        <f t="shared" si="51"/>
        <v>0</v>
      </c>
      <c r="D274" s="340">
        <f>SUM(D275:D276)</f>
        <v>0</v>
      </c>
      <c r="E274" s="341">
        <f>SUM(E275:E276)</f>
        <v>0</v>
      </c>
      <c r="F274" s="231">
        <f t="shared" si="38"/>
        <v>0</v>
      </c>
      <c r="G274" s="340">
        <f>SUM(G275:G276)</f>
        <v>0</v>
      </c>
      <c r="H274" s="342">
        <f>SUM(H275:H276)</f>
        <v>0</v>
      </c>
      <c r="I274" s="231">
        <f t="shared" si="39"/>
        <v>0</v>
      </c>
      <c r="J274" s="340">
        <f>SUM(J275:J276)</f>
        <v>0</v>
      </c>
      <c r="K274" s="342">
        <f>SUM(K275:K276)</f>
        <v>0</v>
      </c>
      <c r="L274" s="231">
        <f t="shared" si="40"/>
        <v>0</v>
      </c>
      <c r="M274" s="343">
        <f>SUM(M275:M276)</f>
        <v>0</v>
      </c>
      <c r="N274" s="341">
        <f>SUM(N275:N276)</f>
        <v>0</v>
      </c>
      <c r="O274" s="231">
        <f t="shared" si="41"/>
        <v>0</v>
      </c>
      <c r="P274" s="185"/>
      <c r="R274" s="158"/>
    </row>
    <row r="275" spans="1:18" s="404" customFormat="1" ht="36" hidden="1" x14ac:dyDescent="0.25">
      <c r="A275" s="178">
        <v>7221</v>
      </c>
      <c r="B275" s="223" t="s">
        <v>508</v>
      </c>
      <c r="C275" s="224">
        <f t="shared" si="51"/>
        <v>0</v>
      </c>
      <c r="D275" s="229">
        <v>0</v>
      </c>
      <c r="E275" s="337"/>
      <c r="F275" s="231">
        <f t="shared" si="38"/>
        <v>0</v>
      </c>
      <c r="G275" s="229"/>
      <c r="H275" s="230"/>
      <c r="I275" s="231">
        <f t="shared" si="39"/>
        <v>0</v>
      </c>
      <c r="J275" s="229"/>
      <c r="K275" s="230"/>
      <c r="L275" s="231">
        <f t="shared" si="40"/>
        <v>0</v>
      </c>
      <c r="M275" s="338"/>
      <c r="N275" s="337"/>
      <c r="O275" s="231">
        <f t="shared" si="41"/>
        <v>0</v>
      </c>
      <c r="P275" s="185"/>
      <c r="R275" s="158"/>
    </row>
    <row r="276" spans="1:18" s="404" customFormat="1" ht="36" hidden="1" x14ac:dyDescent="0.25">
      <c r="A276" s="178">
        <v>7222</v>
      </c>
      <c r="B276" s="223" t="s">
        <v>509</v>
      </c>
      <c r="C276" s="224">
        <f t="shared" si="51"/>
        <v>0</v>
      </c>
      <c r="D276" s="229">
        <v>0</v>
      </c>
      <c r="E276" s="337"/>
      <c r="F276" s="231">
        <f t="shared" si="38"/>
        <v>0</v>
      </c>
      <c r="G276" s="229"/>
      <c r="H276" s="230"/>
      <c r="I276" s="231">
        <f t="shared" si="39"/>
        <v>0</v>
      </c>
      <c r="J276" s="229"/>
      <c r="K276" s="230"/>
      <c r="L276" s="231">
        <f t="shared" si="40"/>
        <v>0</v>
      </c>
      <c r="M276" s="338"/>
      <c r="N276" s="337"/>
      <c r="O276" s="231">
        <f t="shared" si="41"/>
        <v>0</v>
      </c>
      <c r="P276" s="185"/>
      <c r="R276" s="158"/>
    </row>
    <row r="277" spans="1:18" s="404" customFormat="1" ht="24" hidden="1" x14ac:dyDescent="0.25">
      <c r="A277" s="339">
        <v>7230</v>
      </c>
      <c r="B277" s="223" t="s">
        <v>510</v>
      </c>
      <c r="C277" s="224">
        <f t="shared" si="51"/>
        <v>0</v>
      </c>
      <c r="D277" s="229">
        <v>0</v>
      </c>
      <c r="E277" s="337"/>
      <c r="F277" s="231">
        <f t="shared" si="38"/>
        <v>0</v>
      </c>
      <c r="G277" s="229"/>
      <c r="H277" s="230"/>
      <c r="I277" s="231">
        <f t="shared" si="39"/>
        <v>0</v>
      </c>
      <c r="J277" s="229"/>
      <c r="K277" s="230"/>
      <c r="L277" s="231">
        <f t="shared" si="40"/>
        <v>0</v>
      </c>
      <c r="M277" s="338"/>
      <c r="N277" s="337"/>
      <c r="O277" s="231">
        <f>M277+N277</f>
        <v>0</v>
      </c>
      <c r="P277" s="185"/>
      <c r="R277" s="158"/>
    </row>
    <row r="278" spans="1:18" ht="24" hidden="1" x14ac:dyDescent="0.25">
      <c r="A278" s="339">
        <v>7240</v>
      </c>
      <c r="B278" s="223" t="s">
        <v>511</v>
      </c>
      <c r="C278" s="224">
        <f t="shared" si="51"/>
        <v>0</v>
      </c>
      <c r="D278" s="340">
        <f>SUM(D279:D280)</f>
        <v>0</v>
      </c>
      <c r="E278" s="341">
        <f>SUM(E279:E280)</f>
        <v>0</v>
      </c>
      <c r="F278" s="231">
        <f t="shared" si="38"/>
        <v>0</v>
      </c>
      <c r="G278" s="340">
        <f>SUM(G279:G280)</f>
        <v>0</v>
      </c>
      <c r="H278" s="342">
        <f>SUM(H279:H280)</f>
        <v>0</v>
      </c>
      <c r="I278" s="231">
        <f t="shared" si="39"/>
        <v>0</v>
      </c>
      <c r="J278" s="340">
        <f>SUM(J279:J280)</f>
        <v>0</v>
      </c>
      <c r="K278" s="342">
        <f>SUM(K279:K280)</f>
        <v>0</v>
      </c>
      <c r="L278" s="231">
        <f t="shared" si="40"/>
        <v>0</v>
      </c>
      <c r="M278" s="343">
        <f>SUM(M279:M280)</f>
        <v>0</v>
      </c>
      <c r="N278" s="341">
        <f>SUM(N279:N280)</f>
        <v>0</v>
      </c>
      <c r="O278" s="231">
        <f>SUM(O279:O280)</f>
        <v>0</v>
      </c>
      <c r="P278" s="185"/>
      <c r="R278" s="158"/>
    </row>
    <row r="279" spans="1:18" ht="48" hidden="1" x14ac:dyDescent="0.25">
      <c r="A279" s="178">
        <v>7245</v>
      </c>
      <c r="B279" s="223" t="s">
        <v>512</v>
      </c>
      <c r="C279" s="224">
        <f t="shared" si="51"/>
        <v>0</v>
      </c>
      <c r="D279" s="229">
        <v>0</v>
      </c>
      <c r="E279" s="337"/>
      <c r="F279" s="231">
        <f t="shared" si="38"/>
        <v>0</v>
      </c>
      <c r="G279" s="229"/>
      <c r="H279" s="230"/>
      <c r="I279" s="231">
        <f t="shared" si="39"/>
        <v>0</v>
      </c>
      <c r="J279" s="229"/>
      <c r="K279" s="230"/>
      <c r="L279" s="231">
        <f t="shared" si="40"/>
        <v>0</v>
      </c>
      <c r="M279" s="338"/>
      <c r="N279" s="337"/>
      <c r="O279" s="231">
        <f t="shared" ref="O279:O282" si="58">M279+N279</f>
        <v>0</v>
      </c>
      <c r="P279" s="185"/>
      <c r="R279" s="158"/>
    </row>
    <row r="280" spans="1:18" ht="72" hidden="1" x14ac:dyDescent="0.25">
      <c r="A280" s="178">
        <v>7246</v>
      </c>
      <c r="B280" s="223" t="s">
        <v>513</v>
      </c>
      <c r="C280" s="224">
        <f t="shared" si="51"/>
        <v>0</v>
      </c>
      <c r="D280" s="229">
        <v>0</v>
      </c>
      <c r="E280" s="337"/>
      <c r="F280" s="231">
        <f t="shared" si="38"/>
        <v>0</v>
      </c>
      <c r="G280" s="229"/>
      <c r="H280" s="230"/>
      <c r="I280" s="231">
        <f t="shared" si="39"/>
        <v>0</v>
      </c>
      <c r="J280" s="229"/>
      <c r="K280" s="230"/>
      <c r="L280" s="231">
        <f t="shared" si="40"/>
        <v>0</v>
      </c>
      <c r="M280" s="338"/>
      <c r="N280" s="337"/>
      <c r="O280" s="231">
        <f t="shared" si="58"/>
        <v>0</v>
      </c>
      <c r="P280" s="185"/>
      <c r="R280" s="158"/>
    </row>
    <row r="281" spans="1:18" ht="24" hidden="1" x14ac:dyDescent="0.25">
      <c r="A281" s="339">
        <v>7260</v>
      </c>
      <c r="B281" s="223" t="s">
        <v>514</v>
      </c>
      <c r="C281" s="224">
        <f t="shared" si="51"/>
        <v>0</v>
      </c>
      <c r="D281" s="219">
        <v>0</v>
      </c>
      <c r="E281" s="335"/>
      <c r="F281" s="221">
        <f t="shared" si="38"/>
        <v>0</v>
      </c>
      <c r="G281" s="219"/>
      <c r="H281" s="220"/>
      <c r="I281" s="221">
        <f t="shared" si="39"/>
        <v>0</v>
      </c>
      <c r="J281" s="219"/>
      <c r="K281" s="220"/>
      <c r="L281" s="221">
        <f t="shared" si="40"/>
        <v>0</v>
      </c>
      <c r="M281" s="336"/>
      <c r="N281" s="335"/>
      <c r="O281" s="221">
        <f t="shared" si="58"/>
        <v>0</v>
      </c>
      <c r="P281" s="176"/>
      <c r="R281" s="158"/>
    </row>
    <row r="282" spans="1:18" hidden="1" x14ac:dyDescent="0.25">
      <c r="A282" s="198">
        <v>7700</v>
      </c>
      <c r="B282" s="323" t="s">
        <v>515</v>
      </c>
      <c r="C282" s="405">
        <f t="shared" si="51"/>
        <v>0</v>
      </c>
      <c r="D282" s="406">
        <f>D283</f>
        <v>0</v>
      </c>
      <c r="E282" s="356">
        <f>SUM(E283)</f>
        <v>0</v>
      </c>
      <c r="F282" s="357">
        <f t="shared" si="38"/>
        <v>0</v>
      </c>
      <c r="G282" s="406">
        <f>G283</f>
        <v>0</v>
      </c>
      <c r="H282" s="407">
        <f>SUM(H283)</f>
        <v>0</v>
      </c>
      <c r="I282" s="357">
        <f t="shared" si="39"/>
        <v>0</v>
      </c>
      <c r="J282" s="406">
        <f>J283</f>
        <v>0</v>
      </c>
      <c r="K282" s="407">
        <f>SUM(K283)</f>
        <v>0</v>
      </c>
      <c r="L282" s="357">
        <f t="shared" si="40"/>
        <v>0</v>
      </c>
      <c r="M282" s="355">
        <f>SUM(M283)</f>
        <v>0</v>
      </c>
      <c r="N282" s="356">
        <f>SUM(N283)</f>
        <v>0</v>
      </c>
      <c r="O282" s="357">
        <f t="shared" si="58"/>
        <v>0</v>
      </c>
      <c r="P282" s="358"/>
      <c r="R282" s="158"/>
    </row>
    <row r="283" spans="1:18" hidden="1" x14ac:dyDescent="0.25">
      <c r="A283" s="233">
        <v>7720</v>
      </c>
      <c r="B283" s="234" t="s">
        <v>516</v>
      </c>
      <c r="C283" s="408">
        <f t="shared" si="51"/>
        <v>0</v>
      </c>
      <c r="D283" s="240">
        <v>0</v>
      </c>
      <c r="E283" s="409"/>
      <c r="F283" s="242">
        <f t="shared" si="38"/>
        <v>0</v>
      </c>
      <c r="G283" s="240"/>
      <c r="H283" s="241"/>
      <c r="I283" s="242">
        <f t="shared" si="39"/>
        <v>0</v>
      </c>
      <c r="J283" s="240"/>
      <c r="K283" s="241"/>
      <c r="L283" s="242">
        <f t="shared" si="40"/>
        <v>0</v>
      </c>
      <c r="M283" s="410"/>
      <c r="N283" s="409"/>
      <c r="O283" s="242">
        <f>M283+N283</f>
        <v>0</v>
      </c>
      <c r="P283" s="244"/>
      <c r="R283" s="158"/>
    </row>
    <row r="284" spans="1:18" hidden="1" x14ac:dyDescent="0.25">
      <c r="A284" s="411"/>
      <c r="B284" s="265" t="s">
        <v>517</v>
      </c>
      <c r="C284" s="214">
        <f t="shared" si="51"/>
        <v>0</v>
      </c>
      <c r="D284" s="330">
        <f>SUM(D285:D286)</f>
        <v>0</v>
      </c>
      <c r="E284" s="331">
        <f>SUM(E285:E286)</f>
        <v>0</v>
      </c>
      <c r="F284" s="332">
        <f t="shared" si="38"/>
        <v>0</v>
      </c>
      <c r="G284" s="330">
        <f>SUM(G285:G286)</f>
        <v>0</v>
      </c>
      <c r="H284" s="333">
        <f>SUM(H285:H286)</f>
        <v>0</v>
      </c>
      <c r="I284" s="332">
        <f t="shared" si="39"/>
        <v>0</v>
      </c>
      <c r="J284" s="330">
        <f>SUM(J285:J286)</f>
        <v>0</v>
      </c>
      <c r="K284" s="333">
        <f>SUM(K285:K286)</f>
        <v>0</v>
      </c>
      <c r="L284" s="332">
        <f t="shared" si="40"/>
        <v>0</v>
      </c>
      <c r="M284" s="334">
        <f>SUM(M285:M286)</f>
        <v>0</v>
      </c>
      <c r="N284" s="331">
        <f>SUM(N285:N286)</f>
        <v>0</v>
      </c>
      <c r="O284" s="332">
        <f t="shared" ref="O284:O299" si="59">M284+N284</f>
        <v>0</v>
      </c>
      <c r="P284" s="274"/>
      <c r="R284" s="158"/>
    </row>
    <row r="285" spans="1:18" hidden="1" x14ac:dyDescent="0.25">
      <c r="A285" s="393" t="s">
        <v>518</v>
      </c>
      <c r="B285" s="178" t="s">
        <v>519</v>
      </c>
      <c r="C285" s="359">
        <f t="shared" si="51"/>
        <v>0</v>
      </c>
      <c r="D285" s="229"/>
      <c r="E285" s="337"/>
      <c r="F285" s="231">
        <f t="shared" si="38"/>
        <v>0</v>
      </c>
      <c r="G285" s="229"/>
      <c r="H285" s="230"/>
      <c r="I285" s="231">
        <f t="shared" si="39"/>
        <v>0</v>
      </c>
      <c r="J285" s="229"/>
      <c r="K285" s="230"/>
      <c r="L285" s="231">
        <f t="shared" si="40"/>
        <v>0</v>
      </c>
      <c r="M285" s="338"/>
      <c r="N285" s="337"/>
      <c r="O285" s="231">
        <f t="shared" si="59"/>
        <v>0</v>
      </c>
      <c r="P285" s="185"/>
      <c r="R285" s="158"/>
    </row>
    <row r="286" spans="1:18" hidden="1" x14ac:dyDescent="0.25">
      <c r="A286" s="393" t="s">
        <v>520</v>
      </c>
      <c r="B286" s="412" t="s">
        <v>521</v>
      </c>
      <c r="C286" s="214">
        <f t="shared" si="51"/>
        <v>0</v>
      </c>
      <c r="D286" s="219"/>
      <c r="E286" s="335"/>
      <c r="F286" s="221">
        <f t="shared" si="38"/>
        <v>0</v>
      </c>
      <c r="G286" s="219"/>
      <c r="H286" s="220"/>
      <c r="I286" s="221">
        <f t="shared" si="39"/>
        <v>0</v>
      </c>
      <c r="J286" s="219"/>
      <c r="K286" s="220"/>
      <c r="L286" s="221">
        <f t="shared" si="40"/>
        <v>0</v>
      </c>
      <c r="M286" s="336"/>
      <c r="N286" s="335"/>
      <c r="O286" s="221">
        <f t="shared" si="59"/>
        <v>0</v>
      </c>
      <c r="P286" s="176"/>
      <c r="R286" s="158"/>
    </row>
    <row r="287" spans="1:18" x14ac:dyDescent="0.25">
      <c r="A287" s="413"/>
      <c r="B287" s="414" t="s">
        <v>522</v>
      </c>
      <c r="C287" s="415">
        <f>SUM(C284,C271,C233,C198,C190,C176,C78,C56)</f>
        <v>264995</v>
      </c>
      <c r="D287" s="416">
        <f t="shared" ref="D287" si="60">SUM(D284,D271,D233,D198,D190,D176,D78,D56)</f>
        <v>264295</v>
      </c>
      <c r="E287" s="511">
        <f>SUM(E284,E271,E233,E198,E190,E176,E78,E56)</f>
        <v>700</v>
      </c>
      <c r="F287" s="467">
        <f t="shared" si="38"/>
        <v>264995</v>
      </c>
      <c r="G287" s="416">
        <f>SUM(G284,G271,G233,G198,G190,G176,G78,G56)</f>
        <v>0</v>
      </c>
      <c r="H287" s="419">
        <f>SUM(H284,H271,H233,H198,H190,H176,H78,H56)</f>
        <v>0</v>
      </c>
      <c r="I287" s="418">
        <f t="shared" si="39"/>
        <v>0</v>
      </c>
      <c r="J287" s="416">
        <f>SUM(J284,J271,J233,J198,J190,J176,J78,J56)</f>
        <v>0</v>
      </c>
      <c r="K287" s="419">
        <f>SUM(K284,K271,K233,K198,K190,K176,K78,K56)</f>
        <v>0</v>
      </c>
      <c r="L287" s="418">
        <f t="shared" si="40"/>
        <v>0</v>
      </c>
      <c r="M287" s="325">
        <f>SUM(M284,M271,M233,M198,M190,M176,M78,M56)</f>
        <v>0</v>
      </c>
      <c r="N287" s="326">
        <f>SUM(N284,N271,N233,N198,N190,N176,N78,N56)</f>
        <v>0</v>
      </c>
      <c r="O287" s="327">
        <f t="shared" si="59"/>
        <v>0</v>
      </c>
      <c r="P287" s="328"/>
      <c r="R287" s="158"/>
    </row>
    <row r="288" spans="1:18" hidden="1" x14ac:dyDescent="0.25">
      <c r="A288" s="420" t="s">
        <v>523</v>
      </c>
      <c r="B288" s="421"/>
      <c r="C288" s="422">
        <f t="shared" ref="C288" si="61">F288+I288+L288+O288</f>
        <v>0</v>
      </c>
      <c r="D288" s="423">
        <f>SUM(D28,D29,D45)-D54</f>
        <v>0</v>
      </c>
      <c r="E288" s="424">
        <f>SUM(E28,E29,E45)-E54</f>
        <v>0</v>
      </c>
      <c r="F288" s="425">
        <f t="shared" si="38"/>
        <v>0</v>
      </c>
      <c r="G288" s="423">
        <f>SUM(G28,G29,G45)-G54</f>
        <v>0</v>
      </c>
      <c r="H288" s="426">
        <f>SUM(H28,H29,H45)-H54</f>
        <v>0</v>
      </c>
      <c r="I288" s="425">
        <f t="shared" si="39"/>
        <v>0</v>
      </c>
      <c r="J288" s="423">
        <f>(J30+J46)-J54</f>
        <v>0</v>
      </c>
      <c r="K288" s="426">
        <f>(K30+K46)-K54</f>
        <v>0</v>
      </c>
      <c r="L288" s="425">
        <f t="shared" si="40"/>
        <v>0</v>
      </c>
      <c r="M288" s="422">
        <f>M48-M54</f>
        <v>0</v>
      </c>
      <c r="N288" s="424">
        <f>N48-N54</f>
        <v>0</v>
      </c>
      <c r="O288" s="425">
        <f t="shared" si="59"/>
        <v>0</v>
      </c>
      <c r="P288" s="427"/>
      <c r="R288" s="158"/>
    </row>
    <row r="289" spans="1:18" s="148" customFormat="1" hidden="1" x14ac:dyDescent="0.25">
      <c r="A289" s="420" t="s">
        <v>524</v>
      </c>
      <c r="B289" s="421"/>
      <c r="C289" s="428">
        <f>SUM(C290,C291)-C298+C299</f>
        <v>0</v>
      </c>
      <c r="D289" s="423">
        <f t="shared" ref="D289" si="62">SUM(D290,D291)-D298+D299</f>
        <v>0</v>
      </c>
      <c r="E289" s="424">
        <f>SUM(E290,E291)-E298+E299</f>
        <v>0</v>
      </c>
      <c r="F289" s="425">
        <f t="shared" si="38"/>
        <v>0</v>
      </c>
      <c r="G289" s="423">
        <f>SUM(G290,G291)-G298+G299</f>
        <v>0</v>
      </c>
      <c r="H289" s="426">
        <f>SUM(H290,H291)-H298+H299</f>
        <v>0</v>
      </c>
      <c r="I289" s="425">
        <f t="shared" si="39"/>
        <v>0</v>
      </c>
      <c r="J289" s="423">
        <f>SUM(J290,J291)-J298+J299</f>
        <v>0</v>
      </c>
      <c r="K289" s="426">
        <f>SUM(K290,K291)-K298+K299</f>
        <v>0</v>
      </c>
      <c r="L289" s="425">
        <f t="shared" si="40"/>
        <v>0</v>
      </c>
      <c r="M289" s="422">
        <f>SUM(M290,M291)-M298+M299</f>
        <v>0</v>
      </c>
      <c r="N289" s="424">
        <f>SUM(N290,N291)-N298+N299</f>
        <v>0</v>
      </c>
      <c r="O289" s="425">
        <f t="shared" si="59"/>
        <v>0</v>
      </c>
      <c r="P289" s="427"/>
      <c r="R289" s="158"/>
    </row>
    <row r="290" spans="1:18" s="148" customFormat="1" hidden="1" x14ac:dyDescent="0.25">
      <c r="A290" s="429" t="s">
        <v>525</v>
      </c>
      <c r="B290" s="429" t="s">
        <v>526</v>
      </c>
      <c r="C290" s="428">
        <f>C25-C284</f>
        <v>0</v>
      </c>
      <c r="D290" s="423">
        <f t="shared" ref="D290" si="63">D25-D284</f>
        <v>0</v>
      </c>
      <c r="E290" s="424">
        <f>E25-E284</f>
        <v>0</v>
      </c>
      <c r="F290" s="425">
        <f t="shared" si="38"/>
        <v>0</v>
      </c>
      <c r="G290" s="423">
        <f>G25-G284</f>
        <v>0</v>
      </c>
      <c r="H290" s="426">
        <f>H25-H284</f>
        <v>0</v>
      </c>
      <c r="I290" s="425">
        <f t="shared" si="39"/>
        <v>0</v>
      </c>
      <c r="J290" s="423">
        <f>J25-J284</f>
        <v>0</v>
      </c>
      <c r="K290" s="426">
        <f>K25-K284</f>
        <v>0</v>
      </c>
      <c r="L290" s="425">
        <f t="shared" si="40"/>
        <v>0</v>
      </c>
      <c r="M290" s="422">
        <f>M25-M284</f>
        <v>0</v>
      </c>
      <c r="N290" s="424">
        <f>N25-N284</f>
        <v>0</v>
      </c>
      <c r="O290" s="425">
        <f t="shared" si="59"/>
        <v>0</v>
      </c>
      <c r="P290" s="427"/>
      <c r="R290" s="158"/>
    </row>
    <row r="291" spans="1:18" s="148" customFormat="1" hidden="1" x14ac:dyDescent="0.25">
      <c r="A291" s="430" t="s">
        <v>527</v>
      </c>
      <c r="B291" s="430" t="s">
        <v>528</v>
      </c>
      <c r="C291" s="428">
        <f>SUM(C292,C294,C296)-SUM(C293,C295,C297)</f>
        <v>0</v>
      </c>
      <c r="D291" s="423">
        <f t="shared" ref="D291:E291" si="64">SUM(D292,D294,D296)-SUM(D293,D295,D297)</f>
        <v>0</v>
      </c>
      <c r="E291" s="424">
        <f t="shared" si="64"/>
        <v>0</v>
      </c>
      <c r="F291" s="425">
        <f t="shared" si="38"/>
        <v>0</v>
      </c>
      <c r="G291" s="423">
        <f t="shared" ref="G291:H291" si="65">SUM(G292,G294,G296)-SUM(G293,G295,G297)</f>
        <v>0</v>
      </c>
      <c r="H291" s="426">
        <f t="shared" si="65"/>
        <v>0</v>
      </c>
      <c r="I291" s="425">
        <f t="shared" si="39"/>
        <v>0</v>
      </c>
      <c r="J291" s="423">
        <f t="shared" ref="J291:K291" si="66">SUM(J292,J294,J296)-SUM(J293,J295,J297)</f>
        <v>0</v>
      </c>
      <c r="K291" s="426">
        <f t="shared" si="66"/>
        <v>0</v>
      </c>
      <c r="L291" s="425">
        <f t="shared" si="40"/>
        <v>0</v>
      </c>
      <c r="M291" s="422">
        <f t="shared" ref="M291:N291" si="67">SUM(M292,M294,M296)-SUM(M293,M295,M297)</f>
        <v>0</v>
      </c>
      <c r="N291" s="424">
        <f t="shared" si="67"/>
        <v>0</v>
      </c>
      <c r="O291" s="425">
        <f t="shared" si="59"/>
        <v>0</v>
      </c>
      <c r="P291" s="427"/>
      <c r="R291" s="158"/>
    </row>
    <row r="292" spans="1:18" s="148" customFormat="1" hidden="1" x14ac:dyDescent="0.25">
      <c r="A292" s="411" t="s">
        <v>529</v>
      </c>
      <c r="B292" s="275" t="s">
        <v>530</v>
      </c>
      <c r="C292" s="235">
        <f t="shared" ref="C292:C299" si="68">F292+I292+L292+O292</f>
        <v>0</v>
      </c>
      <c r="D292" s="240"/>
      <c r="E292" s="409"/>
      <c r="F292" s="242">
        <f t="shared" si="38"/>
        <v>0</v>
      </c>
      <c r="G292" s="240"/>
      <c r="H292" s="241"/>
      <c r="I292" s="242">
        <f t="shared" si="39"/>
        <v>0</v>
      </c>
      <c r="J292" s="240"/>
      <c r="K292" s="241"/>
      <c r="L292" s="242">
        <f t="shared" si="40"/>
        <v>0</v>
      </c>
      <c r="M292" s="410"/>
      <c r="N292" s="409"/>
      <c r="O292" s="242">
        <f t="shared" si="59"/>
        <v>0</v>
      </c>
      <c r="P292" s="244"/>
      <c r="R292" s="158"/>
    </row>
    <row r="293" spans="1:18" hidden="1" x14ac:dyDescent="0.25">
      <c r="A293" s="393" t="s">
        <v>531</v>
      </c>
      <c r="B293" s="177" t="s">
        <v>532</v>
      </c>
      <c r="C293" s="224">
        <f t="shared" si="68"/>
        <v>0</v>
      </c>
      <c r="D293" s="229"/>
      <c r="E293" s="337"/>
      <c r="F293" s="231">
        <f t="shared" si="38"/>
        <v>0</v>
      </c>
      <c r="G293" s="229"/>
      <c r="H293" s="230"/>
      <c r="I293" s="231">
        <f t="shared" si="39"/>
        <v>0</v>
      </c>
      <c r="J293" s="229"/>
      <c r="K293" s="230"/>
      <c r="L293" s="231">
        <f t="shared" si="40"/>
        <v>0</v>
      </c>
      <c r="M293" s="338"/>
      <c r="N293" s="337"/>
      <c r="O293" s="231">
        <f t="shared" si="59"/>
        <v>0</v>
      </c>
      <c r="P293" s="185"/>
      <c r="R293" s="158"/>
    </row>
    <row r="294" spans="1:18" hidden="1" x14ac:dyDescent="0.25">
      <c r="A294" s="393" t="s">
        <v>533</v>
      </c>
      <c r="B294" s="177" t="s">
        <v>534</v>
      </c>
      <c r="C294" s="224">
        <f t="shared" si="68"/>
        <v>0</v>
      </c>
      <c r="D294" s="229"/>
      <c r="E294" s="337"/>
      <c r="F294" s="231">
        <f t="shared" si="38"/>
        <v>0</v>
      </c>
      <c r="G294" s="229"/>
      <c r="H294" s="230"/>
      <c r="I294" s="231">
        <f t="shared" si="39"/>
        <v>0</v>
      </c>
      <c r="J294" s="229"/>
      <c r="K294" s="230"/>
      <c r="L294" s="231">
        <f t="shared" si="40"/>
        <v>0</v>
      </c>
      <c r="M294" s="338"/>
      <c r="N294" s="337"/>
      <c r="O294" s="231">
        <f t="shared" si="59"/>
        <v>0</v>
      </c>
      <c r="P294" s="185"/>
      <c r="R294" s="158"/>
    </row>
    <row r="295" spans="1:18" hidden="1" x14ac:dyDescent="0.25">
      <c r="A295" s="393" t="s">
        <v>535</v>
      </c>
      <c r="B295" s="177" t="s">
        <v>536</v>
      </c>
      <c r="C295" s="224">
        <f t="shared" si="68"/>
        <v>0</v>
      </c>
      <c r="D295" s="229"/>
      <c r="E295" s="337"/>
      <c r="F295" s="231">
        <f t="shared" si="38"/>
        <v>0</v>
      </c>
      <c r="G295" s="229"/>
      <c r="H295" s="230"/>
      <c r="I295" s="231">
        <f t="shared" si="39"/>
        <v>0</v>
      </c>
      <c r="J295" s="229"/>
      <c r="K295" s="230"/>
      <c r="L295" s="231">
        <f t="shared" si="40"/>
        <v>0</v>
      </c>
      <c r="M295" s="338"/>
      <c r="N295" s="337"/>
      <c r="O295" s="231">
        <f t="shared" si="59"/>
        <v>0</v>
      </c>
      <c r="P295" s="185"/>
      <c r="R295" s="158"/>
    </row>
    <row r="296" spans="1:18" hidden="1" x14ac:dyDescent="0.25">
      <c r="A296" s="393" t="s">
        <v>537</v>
      </c>
      <c r="B296" s="177" t="s">
        <v>538</v>
      </c>
      <c r="C296" s="224">
        <f t="shared" si="68"/>
        <v>0</v>
      </c>
      <c r="D296" s="229"/>
      <c r="E296" s="337"/>
      <c r="F296" s="231">
        <f t="shared" si="38"/>
        <v>0</v>
      </c>
      <c r="G296" s="229"/>
      <c r="H296" s="230"/>
      <c r="I296" s="231">
        <f t="shared" si="39"/>
        <v>0</v>
      </c>
      <c r="J296" s="229"/>
      <c r="K296" s="230"/>
      <c r="L296" s="231">
        <f t="shared" si="40"/>
        <v>0</v>
      </c>
      <c r="M296" s="338"/>
      <c r="N296" s="337"/>
      <c r="O296" s="231">
        <f t="shared" si="59"/>
        <v>0</v>
      </c>
      <c r="P296" s="185"/>
      <c r="R296" s="158"/>
    </row>
    <row r="297" spans="1:18" hidden="1" x14ac:dyDescent="0.25">
      <c r="A297" s="431" t="s">
        <v>539</v>
      </c>
      <c r="B297" s="432" t="s">
        <v>540</v>
      </c>
      <c r="C297" s="374">
        <f t="shared" si="68"/>
        <v>0</v>
      </c>
      <c r="D297" s="375"/>
      <c r="E297" s="376"/>
      <c r="F297" s="371">
        <f t="shared" si="38"/>
        <v>0</v>
      </c>
      <c r="G297" s="375"/>
      <c r="H297" s="377"/>
      <c r="I297" s="371">
        <f t="shared" si="39"/>
        <v>0</v>
      </c>
      <c r="J297" s="375"/>
      <c r="K297" s="377"/>
      <c r="L297" s="371">
        <f t="shared" si="40"/>
        <v>0</v>
      </c>
      <c r="M297" s="378"/>
      <c r="N297" s="376"/>
      <c r="O297" s="371">
        <f t="shared" si="59"/>
        <v>0</v>
      </c>
      <c r="P297" s="372"/>
      <c r="R297" s="158"/>
    </row>
    <row r="298" spans="1:18" hidden="1" x14ac:dyDescent="0.25">
      <c r="A298" s="430" t="s">
        <v>541</v>
      </c>
      <c r="B298" s="430" t="s">
        <v>542</v>
      </c>
      <c r="C298" s="433">
        <f t="shared" si="68"/>
        <v>0</v>
      </c>
      <c r="D298" s="434"/>
      <c r="E298" s="435"/>
      <c r="F298" s="425">
        <f t="shared" si="38"/>
        <v>0</v>
      </c>
      <c r="G298" s="434"/>
      <c r="H298" s="436"/>
      <c r="I298" s="425">
        <f t="shared" si="39"/>
        <v>0</v>
      </c>
      <c r="J298" s="434"/>
      <c r="K298" s="436"/>
      <c r="L298" s="425">
        <f t="shared" si="40"/>
        <v>0</v>
      </c>
      <c r="M298" s="437"/>
      <c r="N298" s="435"/>
      <c r="O298" s="425">
        <f t="shared" si="59"/>
        <v>0</v>
      </c>
      <c r="P298" s="427"/>
      <c r="R298" s="158"/>
    </row>
    <row r="299" spans="1:18" s="148" customFormat="1" ht="36" hidden="1" x14ac:dyDescent="0.25">
      <c r="A299" s="430" t="s">
        <v>543</v>
      </c>
      <c r="B299" s="438" t="s">
        <v>544</v>
      </c>
      <c r="C299" s="439">
        <f t="shared" si="68"/>
        <v>0</v>
      </c>
      <c r="D299" s="440"/>
      <c r="E299" s="441"/>
      <c r="F299" s="442">
        <f t="shared" si="38"/>
        <v>0</v>
      </c>
      <c r="G299" s="434"/>
      <c r="H299" s="436"/>
      <c r="I299" s="425">
        <f t="shared" si="39"/>
        <v>0</v>
      </c>
      <c r="J299" s="434"/>
      <c r="K299" s="436"/>
      <c r="L299" s="425">
        <f t="shared" si="40"/>
        <v>0</v>
      </c>
      <c r="M299" s="437"/>
      <c r="N299" s="435"/>
      <c r="O299" s="425">
        <f t="shared" si="59"/>
        <v>0</v>
      </c>
      <c r="P299" s="427"/>
      <c r="R299" s="158"/>
    </row>
    <row r="300" spans="1:18" s="148" customFormat="1" x14ac:dyDescent="0.25">
      <c r="A300" s="443" t="s">
        <v>545</v>
      </c>
      <c r="B300" s="444"/>
      <c r="C300" s="444"/>
      <c r="D300" s="444"/>
      <c r="E300" s="444"/>
      <c r="F300" s="444"/>
      <c r="G300" s="444"/>
      <c r="H300" s="444"/>
      <c r="I300" s="444"/>
      <c r="J300" s="444"/>
      <c r="K300" s="444"/>
      <c r="L300" s="444"/>
      <c r="M300" s="444"/>
      <c r="N300" s="444"/>
      <c r="O300" s="444"/>
      <c r="P300" s="445"/>
      <c r="Q300" s="141"/>
    </row>
    <row r="301" spans="1:18" ht="12.75" thickBot="1" x14ac:dyDescent="0.3">
      <c r="A301" s="446"/>
      <c r="B301" s="447"/>
      <c r="C301" s="447"/>
      <c r="D301" s="447"/>
      <c r="E301" s="447"/>
      <c r="F301" s="447"/>
      <c r="G301" s="447"/>
      <c r="H301" s="447"/>
      <c r="I301" s="447"/>
      <c r="J301" s="447"/>
      <c r="K301" s="447"/>
      <c r="L301" s="447"/>
      <c r="M301" s="447"/>
      <c r="N301" s="447"/>
      <c r="O301" s="447"/>
      <c r="P301" s="448"/>
      <c r="Q301" s="118"/>
    </row>
    <row r="302" spans="1:18" x14ac:dyDescent="0.25">
      <c r="A302" s="117"/>
      <c r="B302" s="117"/>
      <c r="C302" s="117"/>
      <c r="D302" s="117"/>
      <c r="E302" s="117"/>
      <c r="F302" s="117"/>
      <c r="G302" s="117"/>
      <c r="H302" s="117"/>
      <c r="I302" s="117"/>
      <c r="J302" s="117"/>
      <c r="K302" s="117"/>
      <c r="L302" s="117"/>
      <c r="M302" s="117"/>
      <c r="N302" s="117"/>
      <c r="O302" s="117"/>
    </row>
    <row r="303" spans="1:18" x14ac:dyDescent="0.25">
      <c r="A303" s="117"/>
      <c r="B303" s="117"/>
      <c r="C303" s="117"/>
      <c r="D303" s="117"/>
      <c r="E303" s="117"/>
      <c r="F303" s="117"/>
      <c r="G303" s="117"/>
      <c r="H303" s="117"/>
      <c r="I303" s="117"/>
      <c r="J303" s="117"/>
      <c r="K303" s="117"/>
      <c r="L303" s="117"/>
      <c r="M303" s="117"/>
      <c r="N303" s="117"/>
      <c r="O303" s="117"/>
    </row>
    <row r="304" spans="1:18"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IxjkGvEfOzUqzxGK9/O6uGV0YIArnAc5KTNcH6pgNL/ugd3JIycQazLasrz/n1pSRmvZsJIzULGbUPBERU/qvg==" saltValue="mhd3DBwH6xjOp5W64jJH2Q==" spinCount="100000" sheet="1" objects="1" scenarios="1" formatCells="0" formatColumns="0" formatRows="0"/>
  <autoFilter ref="A22:P300">
    <filterColumn colId="2">
      <filters blank="1">
        <filter val="1 303"/>
        <filter val="1 780"/>
        <filter val="16 319"/>
        <filter val="172 706"/>
        <filter val="19 459"/>
        <filter val="195 555"/>
        <filter val="2 440"/>
        <filter val="21 069"/>
        <filter val="264 995"/>
        <filter val="4 000"/>
        <filter val="49 981"/>
        <filter val="69 440"/>
        <filter val="7 576"/>
        <filter val="700"/>
        <filter val="8 190"/>
      </filters>
    </filterColumn>
  </autoFilter>
  <mergeCells count="3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132.pielikums Jūrmalas pilsētas domes
2016.gada 25.novembra saistošajiem noteikumiem Nr.44
(protokols Nr.18, 5.punkts)</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T6" sqref="T6"/>
    </sheetView>
  </sheetViews>
  <sheetFormatPr defaultRowHeight="12" outlineLevelCol="1" x14ac:dyDescent="0.25"/>
  <cols>
    <col min="1" max="1" width="10.85546875" style="113" customWidth="1"/>
    <col min="2" max="2" width="28"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7"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794</v>
      </c>
    </row>
    <row r="2" spans="1:17" x14ac:dyDescent="0.25">
      <c r="A2" s="513"/>
      <c r="B2" s="513"/>
      <c r="C2" s="513"/>
      <c r="D2" s="513"/>
      <c r="E2" s="513"/>
      <c r="F2" s="513"/>
      <c r="G2" s="513"/>
      <c r="H2" s="513"/>
      <c r="I2" s="513"/>
      <c r="J2" s="513"/>
      <c r="K2" s="513"/>
      <c r="L2" s="513"/>
      <c r="M2" s="513"/>
      <c r="N2" s="513"/>
      <c r="O2" s="513"/>
      <c r="P2" s="513"/>
    </row>
    <row r="3" spans="1:17" x14ac:dyDescent="0.25">
      <c r="A3" s="1224"/>
      <c r="B3" s="1225"/>
      <c r="C3" s="1225"/>
      <c r="D3" s="1225"/>
      <c r="E3" s="1225"/>
      <c r="F3" s="1225"/>
      <c r="G3" s="1225"/>
      <c r="H3" s="1225"/>
      <c r="I3" s="1225"/>
      <c r="J3" s="1225"/>
      <c r="K3" s="1225"/>
      <c r="L3" s="1225"/>
      <c r="M3" s="1225"/>
      <c r="N3" s="1225"/>
      <c r="O3" s="1225"/>
      <c r="P3" s="1226"/>
      <c r="Q3" s="118"/>
    </row>
    <row r="4" spans="1:17" ht="15.75" x14ac:dyDescent="0.25">
      <c r="A4" s="1227" t="s">
        <v>226</v>
      </c>
      <c r="B4" s="1228"/>
      <c r="C4" s="1228"/>
      <c r="D4" s="1228"/>
      <c r="E4" s="1228"/>
      <c r="F4" s="1228"/>
      <c r="G4" s="1228"/>
      <c r="H4" s="1228"/>
      <c r="I4" s="1228"/>
      <c r="J4" s="1228"/>
      <c r="K4" s="1228"/>
      <c r="L4" s="1228"/>
      <c r="M4" s="1228"/>
      <c r="N4" s="1228"/>
      <c r="O4" s="1228"/>
      <c r="P4" s="1229"/>
      <c r="Q4" s="118"/>
    </row>
    <row r="5" spans="1:17" x14ac:dyDescent="0.25">
      <c r="A5" s="123"/>
      <c r="B5" s="124"/>
      <c r="C5" s="514"/>
      <c r="D5" s="124"/>
      <c r="E5" s="124"/>
      <c r="F5" s="124"/>
      <c r="G5" s="124"/>
      <c r="H5" s="883"/>
      <c r="I5" s="124"/>
      <c r="J5" s="124"/>
      <c r="K5" s="124"/>
      <c r="L5" s="124"/>
      <c r="M5" s="124"/>
      <c r="N5" s="124"/>
      <c r="O5" s="515"/>
      <c r="P5" s="516"/>
      <c r="Q5" s="118"/>
    </row>
    <row r="6" spans="1:17" ht="12.75" x14ac:dyDescent="0.25">
      <c r="A6" s="121" t="s">
        <v>227</v>
      </c>
      <c r="B6" s="122"/>
      <c r="C6" s="1230" t="s">
        <v>228</v>
      </c>
      <c r="D6" s="1230"/>
      <c r="E6" s="1230"/>
      <c r="F6" s="1230"/>
      <c r="G6" s="1230"/>
      <c r="H6" s="1230"/>
      <c r="I6" s="1230"/>
      <c r="J6" s="1230"/>
      <c r="K6" s="1230"/>
      <c r="L6" s="1230"/>
      <c r="M6" s="1230"/>
      <c r="N6" s="1230"/>
      <c r="O6" s="1230"/>
      <c r="P6" s="1231"/>
      <c r="Q6" s="118"/>
    </row>
    <row r="7" spans="1:17" ht="12.75" x14ac:dyDescent="0.25">
      <c r="A7" s="121" t="s">
        <v>229</v>
      </c>
      <c r="B7" s="122"/>
      <c r="C7" s="1230" t="s">
        <v>230</v>
      </c>
      <c r="D7" s="1230"/>
      <c r="E7" s="1230"/>
      <c r="F7" s="1230"/>
      <c r="G7" s="1230"/>
      <c r="H7" s="1230"/>
      <c r="I7" s="1230"/>
      <c r="J7" s="1230"/>
      <c r="K7" s="1230"/>
      <c r="L7" s="1230"/>
      <c r="M7" s="1230"/>
      <c r="N7" s="1230"/>
      <c r="O7" s="1230"/>
      <c r="P7" s="1231"/>
      <c r="Q7" s="118"/>
    </row>
    <row r="8" spans="1:17" x14ac:dyDescent="0.25">
      <c r="A8" s="123" t="s">
        <v>231</v>
      </c>
      <c r="B8" s="124"/>
      <c r="C8" s="1222" t="s">
        <v>232</v>
      </c>
      <c r="D8" s="1222"/>
      <c r="E8" s="1222"/>
      <c r="F8" s="1222"/>
      <c r="G8" s="1222"/>
      <c r="H8" s="1222"/>
      <c r="I8" s="1222"/>
      <c r="J8" s="1222"/>
      <c r="K8" s="1222"/>
      <c r="L8" s="1222"/>
      <c r="M8" s="1222"/>
      <c r="N8" s="1222"/>
      <c r="O8" s="1222"/>
      <c r="P8" s="1223"/>
      <c r="Q8" s="118"/>
    </row>
    <row r="9" spans="1:17" x14ac:dyDescent="0.25">
      <c r="A9" s="123" t="s">
        <v>233</v>
      </c>
      <c r="B9" s="124"/>
      <c r="C9" s="1222" t="s">
        <v>795</v>
      </c>
      <c r="D9" s="1222"/>
      <c r="E9" s="1222"/>
      <c r="F9" s="1222"/>
      <c r="G9" s="1222"/>
      <c r="H9" s="1222"/>
      <c r="I9" s="1222"/>
      <c r="J9" s="1222"/>
      <c r="K9" s="1222"/>
      <c r="L9" s="1222"/>
      <c r="M9" s="1222"/>
      <c r="N9" s="1222"/>
      <c r="O9" s="1222"/>
      <c r="P9" s="1223"/>
      <c r="Q9" s="118"/>
    </row>
    <row r="10" spans="1:17" x14ac:dyDescent="0.25">
      <c r="A10" s="123" t="s">
        <v>234</v>
      </c>
      <c r="B10" s="124"/>
      <c r="C10" s="1230" t="s">
        <v>796</v>
      </c>
      <c r="D10" s="1230"/>
      <c r="E10" s="1230"/>
      <c r="F10" s="1230"/>
      <c r="G10" s="1230"/>
      <c r="H10" s="1230"/>
      <c r="I10" s="1230"/>
      <c r="J10" s="1230"/>
      <c r="K10" s="1230"/>
      <c r="L10" s="1230"/>
      <c r="M10" s="1230"/>
      <c r="N10" s="1230"/>
      <c r="O10" s="1230"/>
      <c r="P10" s="1231"/>
      <c r="Q10" s="118"/>
    </row>
    <row r="11" spans="1:17" x14ac:dyDescent="0.25">
      <c r="A11" s="123" t="s">
        <v>235</v>
      </c>
      <c r="B11" s="124"/>
      <c r="C11" s="1230"/>
      <c r="D11" s="1230"/>
      <c r="E11" s="1230"/>
      <c r="F11" s="1230"/>
      <c r="G11" s="1230"/>
      <c r="H11" s="1230"/>
      <c r="I11" s="1230"/>
      <c r="J11" s="1230"/>
      <c r="K11" s="1230"/>
      <c r="L11" s="1230"/>
      <c r="M11" s="1230"/>
      <c r="N11" s="1230"/>
      <c r="O11" s="1230"/>
      <c r="P11" s="1231"/>
      <c r="Q11" s="118"/>
    </row>
    <row r="12" spans="1:17" x14ac:dyDescent="0.25">
      <c r="A12" s="125" t="s">
        <v>236</v>
      </c>
      <c r="B12" s="124"/>
      <c r="C12" s="126"/>
      <c r="D12" s="126"/>
      <c r="E12" s="126"/>
      <c r="F12" s="126"/>
      <c r="G12" s="126"/>
      <c r="H12" s="884"/>
      <c r="I12" s="126"/>
      <c r="J12" s="126"/>
      <c r="K12" s="126"/>
      <c r="L12" s="126"/>
      <c r="M12" s="126"/>
      <c r="N12" s="126"/>
      <c r="O12" s="126"/>
      <c r="P12" s="484"/>
      <c r="Q12" s="118"/>
    </row>
    <row r="13" spans="1:17" x14ac:dyDescent="0.25">
      <c r="A13" s="123"/>
      <c r="B13" s="124" t="s">
        <v>237</v>
      </c>
      <c r="C13" s="1222" t="s">
        <v>238</v>
      </c>
      <c r="D13" s="1222"/>
      <c r="E13" s="1222"/>
      <c r="F13" s="1222"/>
      <c r="G13" s="1222"/>
      <c r="H13" s="1222"/>
      <c r="I13" s="1222"/>
      <c r="J13" s="1222"/>
      <c r="K13" s="1222"/>
      <c r="L13" s="1222"/>
      <c r="M13" s="1222"/>
      <c r="N13" s="1222"/>
      <c r="O13" s="1222"/>
      <c r="P13" s="1223"/>
      <c r="Q13" s="118"/>
    </row>
    <row r="14" spans="1:17" x14ac:dyDescent="0.25">
      <c r="A14" s="123"/>
      <c r="B14" s="124" t="s">
        <v>239</v>
      </c>
      <c r="C14" s="1222" t="s">
        <v>797</v>
      </c>
      <c r="D14" s="1222"/>
      <c r="E14" s="1222"/>
      <c r="F14" s="1222"/>
      <c r="G14" s="1222"/>
      <c r="H14" s="1222"/>
      <c r="I14" s="1222"/>
      <c r="J14" s="1222"/>
      <c r="K14" s="1222"/>
      <c r="L14" s="1222"/>
      <c r="M14" s="1222"/>
      <c r="N14" s="1222"/>
      <c r="O14" s="1222"/>
      <c r="P14" s="1223"/>
      <c r="Q14" s="118"/>
    </row>
    <row r="15" spans="1:17" x14ac:dyDescent="0.25">
      <c r="A15" s="123"/>
      <c r="B15" s="124" t="s">
        <v>240</v>
      </c>
      <c r="C15" s="1222"/>
      <c r="D15" s="1222"/>
      <c r="E15" s="1222"/>
      <c r="F15" s="1222"/>
      <c r="G15" s="1222"/>
      <c r="H15" s="1222"/>
      <c r="I15" s="1222"/>
      <c r="J15" s="1222"/>
      <c r="K15" s="1222"/>
      <c r="L15" s="1222"/>
      <c r="M15" s="1222"/>
      <c r="N15" s="1222"/>
      <c r="O15" s="1222"/>
      <c r="P15" s="1223"/>
      <c r="Q15" s="118"/>
    </row>
    <row r="16" spans="1:17" x14ac:dyDescent="0.25">
      <c r="A16" s="123"/>
      <c r="B16" s="124" t="s">
        <v>241</v>
      </c>
      <c r="C16" s="1222"/>
      <c r="D16" s="1222"/>
      <c r="E16" s="1222"/>
      <c r="F16" s="1222"/>
      <c r="G16" s="1222"/>
      <c r="H16" s="1222"/>
      <c r="I16" s="1222"/>
      <c r="J16" s="1222"/>
      <c r="K16" s="1222"/>
      <c r="L16" s="1222"/>
      <c r="M16" s="1222"/>
      <c r="N16" s="1222"/>
      <c r="O16" s="1222"/>
      <c r="P16" s="1223"/>
      <c r="Q16" s="118"/>
    </row>
    <row r="17" spans="1:17" x14ac:dyDescent="0.25">
      <c r="A17" s="123"/>
      <c r="B17" s="124" t="s">
        <v>242</v>
      </c>
      <c r="C17" s="1222"/>
      <c r="D17" s="1222"/>
      <c r="E17" s="1222"/>
      <c r="F17" s="1222"/>
      <c r="G17" s="1222"/>
      <c r="H17" s="1222"/>
      <c r="I17" s="1222"/>
      <c r="J17" s="1222"/>
      <c r="K17" s="1222"/>
      <c r="L17" s="1222"/>
      <c r="M17" s="1222"/>
      <c r="N17" s="1222"/>
      <c r="O17" s="1222"/>
      <c r="P17" s="1223"/>
      <c r="Q17" s="118"/>
    </row>
    <row r="18" spans="1:17" x14ac:dyDescent="0.25">
      <c r="A18" s="128"/>
      <c r="B18" s="129"/>
      <c r="C18" s="1234"/>
      <c r="D18" s="1234"/>
      <c r="E18" s="1234"/>
      <c r="F18" s="1234"/>
      <c r="G18" s="1234"/>
      <c r="H18" s="1234"/>
      <c r="I18" s="1234"/>
      <c r="J18" s="1234"/>
      <c r="K18" s="1234"/>
      <c r="L18" s="1234"/>
      <c r="M18" s="1234"/>
      <c r="N18" s="1234"/>
      <c r="O18" s="1234"/>
      <c r="P18" s="1235"/>
      <c r="Q18" s="118"/>
    </row>
    <row r="19" spans="1:17"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7" s="130" customFormat="1" x14ac:dyDescent="0.25">
      <c r="A20" s="1237"/>
      <c r="B20" s="1240"/>
      <c r="C20" s="1245" t="s">
        <v>246</v>
      </c>
      <c r="D20" s="1247" t="s">
        <v>247</v>
      </c>
      <c r="E20" s="1252" t="s">
        <v>248</v>
      </c>
      <c r="F20" s="1254" t="s">
        <v>249</v>
      </c>
      <c r="G20" s="1247" t="s">
        <v>250</v>
      </c>
      <c r="H20" s="1220" t="s">
        <v>251</v>
      </c>
      <c r="I20" s="1232" t="s">
        <v>252</v>
      </c>
      <c r="J20" s="1247" t="s">
        <v>253</v>
      </c>
      <c r="K20" s="1220" t="s">
        <v>254</v>
      </c>
      <c r="L20" s="1232" t="s">
        <v>255</v>
      </c>
      <c r="M20" s="1247" t="s">
        <v>256</v>
      </c>
      <c r="N20" s="1220" t="s">
        <v>257</v>
      </c>
      <c r="O20" s="1232" t="s">
        <v>258</v>
      </c>
      <c r="P20" s="1240"/>
    </row>
    <row r="21" spans="1:17" s="131" customFormat="1" ht="70.5" customHeight="1" thickBot="1" x14ac:dyDescent="0.3">
      <c r="A21" s="1238"/>
      <c r="B21" s="1241"/>
      <c r="C21" s="1246"/>
      <c r="D21" s="1248"/>
      <c r="E21" s="1253"/>
      <c r="F21" s="1255"/>
      <c r="G21" s="1248"/>
      <c r="H21" s="1221"/>
      <c r="I21" s="1233"/>
      <c r="J21" s="1248"/>
      <c r="K21" s="1221"/>
      <c r="L21" s="1233"/>
      <c r="M21" s="1248"/>
      <c r="N21" s="1221"/>
      <c r="O21" s="1233"/>
      <c r="P21" s="1241"/>
    </row>
    <row r="22" spans="1:17" s="131" customFormat="1" ht="9" thickTop="1" x14ac:dyDescent="0.25">
      <c r="A22" s="132" t="s">
        <v>259</v>
      </c>
      <c r="B22" s="132">
        <v>2</v>
      </c>
      <c r="C22" s="132">
        <v>3</v>
      </c>
      <c r="D22" s="134">
        <v>4</v>
      </c>
      <c r="E22" s="487">
        <v>5</v>
      </c>
      <c r="F22" s="132">
        <v>6</v>
      </c>
      <c r="G22" s="134">
        <v>7</v>
      </c>
      <c r="H22" s="137">
        <v>8</v>
      </c>
      <c r="I22" s="136">
        <v>9</v>
      </c>
      <c r="J22" s="134">
        <v>10</v>
      </c>
      <c r="K22" s="138">
        <v>11</v>
      </c>
      <c r="L22" s="136">
        <v>12</v>
      </c>
      <c r="M22" s="138">
        <v>13</v>
      </c>
      <c r="N22" s="135">
        <v>14</v>
      </c>
      <c r="O22" s="136">
        <v>15</v>
      </c>
      <c r="P22" s="136">
        <v>16</v>
      </c>
    </row>
    <row r="23" spans="1:17" s="148" customFormat="1" x14ac:dyDescent="0.25">
      <c r="A23" s="139"/>
      <c r="B23" s="140" t="s">
        <v>260</v>
      </c>
      <c r="C23" s="308"/>
      <c r="D23" s="142"/>
      <c r="E23" s="488"/>
      <c r="F23" s="308"/>
      <c r="G23" s="142"/>
      <c r="H23" s="145"/>
      <c r="I23" s="144"/>
      <c r="J23" s="142"/>
      <c r="K23" s="146"/>
      <c r="L23" s="144"/>
      <c r="M23" s="146"/>
      <c r="N23" s="143"/>
      <c r="O23" s="144"/>
      <c r="P23" s="147"/>
    </row>
    <row r="24" spans="1:17" s="148" customFormat="1" ht="12.75" thickBot="1" x14ac:dyDescent="0.3">
      <c r="A24" s="149"/>
      <c r="B24" s="150" t="s">
        <v>261</v>
      </c>
      <c r="C24" s="455">
        <f>F24+I24+L24+O24</f>
        <v>103138</v>
      </c>
      <c r="D24" s="152">
        <f>SUM(D25,D28,D29,D45,D46)</f>
        <v>101000</v>
      </c>
      <c r="E24" s="489">
        <f>SUM(E25,E28,E29,E45,E46)</f>
        <v>-362</v>
      </c>
      <c r="F24" s="455">
        <f t="shared" ref="F24:F29" si="0">D24+E24</f>
        <v>100638</v>
      </c>
      <c r="G24" s="152">
        <f>SUM(G25,G28,G46)</f>
        <v>2500</v>
      </c>
      <c r="H24" s="155">
        <f>SUM(H25,H28,H46)</f>
        <v>0</v>
      </c>
      <c r="I24" s="154">
        <f>G24+H24</f>
        <v>2500</v>
      </c>
      <c r="J24" s="152">
        <f>SUM(J25,J30,J46)</f>
        <v>0</v>
      </c>
      <c r="K24" s="155">
        <f>SUM(K25,K30,K46)</f>
        <v>0</v>
      </c>
      <c r="L24" s="154">
        <f>J24+K24</f>
        <v>0</v>
      </c>
      <c r="M24" s="156">
        <f>SUM(M25,M48)</f>
        <v>0</v>
      </c>
      <c r="N24" s="153">
        <f>SUM(N25,N48)</f>
        <v>0</v>
      </c>
      <c r="O24" s="154">
        <f>M24+N24</f>
        <v>0</v>
      </c>
      <c r="P24" s="157"/>
    </row>
    <row r="25" spans="1:17" ht="12.75" hidden="1" thickTop="1" x14ac:dyDescent="0.25">
      <c r="A25" s="159"/>
      <c r="B25" s="160" t="s">
        <v>262</v>
      </c>
      <c r="C25" s="456">
        <f>F25+I25+L25+O25</f>
        <v>0</v>
      </c>
      <c r="D25" s="162">
        <f>SUM(D26:D27)</f>
        <v>0</v>
      </c>
      <c r="E25" s="490">
        <f>SUM(E26:E27)</f>
        <v>0</v>
      </c>
      <c r="F25" s="456">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row>
    <row r="26" spans="1:17" ht="12.75" hidden="1" thickTop="1" x14ac:dyDescent="0.25">
      <c r="A26" s="168"/>
      <c r="B26" s="169" t="s">
        <v>263</v>
      </c>
      <c r="C26" s="521">
        <f>F26+I26+L26+O26</f>
        <v>0</v>
      </c>
      <c r="D26" s="171"/>
      <c r="E26" s="561"/>
      <c r="F26" s="521">
        <f t="shared" si="0"/>
        <v>0</v>
      </c>
      <c r="G26" s="171"/>
      <c r="H26" s="174"/>
      <c r="I26" s="173">
        <f>G26+H26</f>
        <v>0</v>
      </c>
      <c r="J26" s="171"/>
      <c r="K26" s="174"/>
      <c r="L26" s="173">
        <f>J26+K26</f>
        <v>0</v>
      </c>
      <c r="M26" s="175"/>
      <c r="N26" s="172"/>
      <c r="O26" s="173">
        <f>M26+N26</f>
        <v>0</v>
      </c>
      <c r="P26" s="176"/>
    </row>
    <row r="27" spans="1:17" ht="12.75" hidden="1" thickTop="1" x14ac:dyDescent="0.25">
      <c r="A27" s="177"/>
      <c r="B27" s="178" t="s">
        <v>264</v>
      </c>
      <c r="C27" s="457">
        <f>F27+I27+L27+O27</f>
        <v>0</v>
      </c>
      <c r="D27" s="180"/>
      <c r="E27" s="491"/>
      <c r="F27" s="457">
        <f t="shared" si="0"/>
        <v>0</v>
      </c>
      <c r="G27" s="180"/>
      <c r="H27" s="183"/>
      <c r="I27" s="182">
        <f>G27+H27</f>
        <v>0</v>
      </c>
      <c r="J27" s="180">
        <f>11641-11641</f>
        <v>0</v>
      </c>
      <c r="K27" s="183"/>
      <c r="L27" s="182">
        <f>J27+K27</f>
        <v>0</v>
      </c>
      <c r="M27" s="184"/>
      <c r="N27" s="181"/>
      <c r="O27" s="182">
        <f>M27+N27</f>
        <v>0</v>
      </c>
      <c r="P27" s="185"/>
    </row>
    <row r="28" spans="1:17" s="148" customFormat="1" ht="25.5" thickTop="1" thickBot="1" x14ac:dyDescent="0.3">
      <c r="A28" s="186">
        <v>19300</v>
      </c>
      <c r="B28" s="186" t="s">
        <v>265</v>
      </c>
      <c r="C28" s="458">
        <f>SUM(F28,I28)</f>
        <v>103138</v>
      </c>
      <c r="D28" s="188">
        <f>D54</f>
        <v>101000</v>
      </c>
      <c r="E28" s="885">
        <v>-362</v>
      </c>
      <c r="F28" s="458">
        <f t="shared" si="0"/>
        <v>100638</v>
      </c>
      <c r="G28" s="188">
        <f>G54</f>
        <v>2500</v>
      </c>
      <c r="H28" s="191"/>
      <c r="I28" s="190">
        <f>G28+H28</f>
        <v>2500</v>
      </c>
      <c r="J28" s="192" t="s">
        <v>266</v>
      </c>
      <c r="K28" s="193" t="s">
        <v>266</v>
      </c>
      <c r="L28" s="194" t="s">
        <v>266</v>
      </c>
      <c r="M28" s="195" t="s">
        <v>266</v>
      </c>
      <c r="N28" s="196" t="s">
        <v>266</v>
      </c>
      <c r="O28" s="194" t="s">
        <v>266</v>
      </c>
      <c r="P28" s="197"/>
    </row>
    <row r="29" spans="1:17" s="148" customFormat="1" ht="31.5" hidden="1" customHeight="1" thickTop="1" x14ac:dyDescent="0.25">
      <c r="A29" s="198"/>
      <c r="B29" s="198" t="s">
        <v>267</v>
      </c>
      <c r="C29" s="459">
        <f>F29</f>
        <v>0</v>
      </c>
      <c r="D29" s="200"/>
      <c r="E29" s="563"/>
      <c r="F29" s="530">
        <f t="shared" si="0"/>
        <v>0</v>
      </c>
      <c r="G29" s="203" t="s">
        <v>266</v>
      </c>
      <c r="H29" s="204" t="s">
        <v>266</v>
      </c>
      <c r="I29" s="205" t="s">
        <v>266</v>
      </c>
      <c r="J29" s="203" t="s">
        <v>266</v>
      </c>
      <c r="K29" s="204" t="s">
        <v>266</v>
      </c>
      <c r="L29" s="205" t="s">
        <v>266</v>
      </c>
      <c r="M29" s="206" t="s">
        <v>266</v>
      </c>
      <c r="N29" s="207" t="s">
        <v>266</v>
      </c>
      <c r="O29" s="205" t="s">
        <v>266</v>
      </c>
      <c r="P29" s="208"/>
    </row>
    <row r="30" spans="1:17" s="148" customFormat="1" ht="36.75" hidden="1" thickTop="1" x14ac:dyDescent="0.25">
      <c r="A30" s="198">
        <v>21300</v>
      </c>
      <c r="B30" s="198" t="s">
        <v>268</v>
      </c>
      <c r="C30" s="459">
        <f t="shared" ref="C30:C44" si="1">L30</f>
        <v>0</v>
      </c>
      <c r="D30" s="203" t="s">
        <v>266</v>
      </c>
      <c r="E30" s="493" t="s">
        <v>266</v>
      </c>
      <c r="F30" s="494" t="s">
        <v>266</v>
      </c>
      <c r="G30" s="203" t="s">
        <v>266</v>
      </c>
      <c r="H30" s="204" t="s">
        <v>266</v>
      </c>
      <c r="I30" s="205" t="s">
        <v>266</v>
      </c>
      <c r="J30" s="209">
        <f>SUM(J31,J35,J37,J40)</f>
        <v>0</v>
      </c>
      <c r="K30" s="210">
        <f>SUM(K31,K35,K37,K40)</f>
        <v>0</v>
      </c>
      <c r="L30" s="211">
        <f t="shared" ref="L30:L44" si="2">J30+K30</f>
        <v>0</v>
      </c>
      <c r="M30" s="206" t="s">
        <v>266</v>
      </c>
      <c r="N30" s="207" t="s">
        <v>266</v>
      </c>
      <c r="O30" s="205" t="s">
        <v>266</v>
      </c>
      <c r="P30" s="208"/>
    </row>
    <row r="31" spans="1:17" s="148" customFormat="1" ht="24.75" hidden="1" thickTop="1" x14ac:dyDescent="0.25">
      <c r="A31" s="212">
        <v>21350</v>
      </c>
      <c r="B31" s="198" t="s">
        <v>269</v>
      </c>
      <c r="C31" s="459">
        <f t="shared" si="1"/>
        <v>0</v>
      </c>
      <c r="D31" s="203" t="s">
        <v>266</v>
      </c>
      <c r="E31" s="493" t="s">
        <v>266</v>
      </c>
      <c r="F31" s="494" t="s">
        <v>266</v>
      </c>
      <c r="G31" s="203" t="s">
        <v>266</v>
      </c>
      <c r="H31" s="204" t="s">
        <v>266</v>
      </c>
      <c r="I31" s="205" t="s">
        <v>266</v>
      </c>
      <c r="J31" s="209">
        <f>SUM(J32:J34)</f>
        <v>0</v>
      </c>
      <c r="K31" s="210">
        <f>SUM(K32:K34)</f>
        <v>0</v>
      </c>
      <c r="L31" s="211">
        <f t="shared" si="2"/>
        <v>0</v>
      </c>
      <c r="M31" s="206" t="s">
        <v>266</v>
      </c>
      <c r="N31" s="207" t="s">
        <v>266</v>
      </c>
      <c r="O31" s="205" t="s">
        <v>266</v>
      </c>
      <c r="P31" s="208"/>
    </row>
    <row r="32" spans="1:17" ht="12.75" hidden="1" thickTop="1" x14ac:dyDescent="0.25">
      <c r="A32" s="168">
        <v>21351</v>
      </c>
      <c r="B32" s="213" t="s">
        <v>270</v>
      </c>
      <c r="C32" s="466">
        <f t="shared" si="1"/>
        <v>0</v>
      </c>
      <c r="D32" s="215" t="s">
        <v>266</v>
      </c>
      <c r="E32" s="564" t="s">
        <v>266</v>
      </c>
      <c r="F32" s="565" t="s">
        <v>266</v>
      </c>
      <c r="G32" s="215" t="s">
        <v>266</v>
      </c>
      <c r="H32" s="218" t="s">
        <v>266</v>
      </c>
      <c r="I32" s="217" t="s">
        <v>266</v>
      </c>
      <c r="J32" s="219"/>
      <c r="K32" s="220"/>
      <c r="L32" s="221">
        <f t="shared" si="2"/>
        <v>0</v>
      </c>
      <c r="M32" s="222" t="s">
        <v>266</v>
      </c>
      <c r="N32" s="216" t="s">
        <v>266</v>
      </c>
      <c r="O32" s="217" t="s">
        <v>266</v>
      </c>
      <c r="P32" s="176"/>
    </row>
    <row r="33" spans="1:16" ht="12.75" hidden="1" thickTop="1" x14ac:dyDescent="0.25">
      <c r="A33" s="177">
        <v>21352</v>
      </c>
      <c r="B33" s="223" t="s">
        <v>271</v>
      </c>
      <c r="C33" s="359">
        <f t="shared" si="1"/>
        <v>0</v>
      </c>
      <c r="D33" s="225" t="s">
        <v>266</v>
      </c>
      <c r="E33" s="495" t="s">
        <v>266</v>
      </c>
      <c r="F33" s="496" t="s">
        <v>266</v>
      </c>
      <c r="G33" s="225" t="s">
        <v>266</v>
      </c>
      <c r="H33" s="228" t="s">
        <v>266</v>
      </c>
      <c r="I33" s="227" t="s">
        <v>266</v>
      </c>
      <c r="J33" s="229"/>
      <c r="K33" s="230"/>
      <c r="L33" s="231">
        <f t="shared" si="2"/>
        <v>0</v>
      </c>
      <c r="M33" s="232" t="s">
        <v>266</v>
      </c>
      <c r="N33" s="226" t="s">
        <v>266</v>
      </c>
      <c r="O33" s="227" t="s">
        <v>266</v>
      </c>
      <c r="P33" s="185"/>
    </row>
    <row r="34" spans="1:16" ht="24.75" hidden="1" thickTop="1" x14ac:dyDescent="0.25">
      <c r="A34" s="177">
        <v>21359</v>
      </c>
      <c r="B34" s="223" t="s">
        <v>272</v>
      </c>
      <c r="C34" s="359">
        <f t="shared" si="1"/>
        <v>0</v>
      </c>
      <c r="D34" s="225" t="s">
        <v>266</v>
      </c>
      <c r="E34" s="495" t="s">
        <v>266</v>
      </c>
      <c r="F34" s="496" t="s">
        <v>266</v>
      </c>
      <c r="G34" s="225" t="s">
        <v>266</v>
      </c>
      <c r="H34" s="228" t="s">
        <v>266</v>
      </c>
      <c r="I34" s="227" t="s">
        <v>266</v>
      </c>
      <c r="J34" s="229"/>
      <c r="K34" s="230"/>
      <c r="L34" s="231">
        <f t="shared" si="2"/>
        <v>0</v>
      </c>
      <c r="M34" s="232" t="s">
        <v>266</v>
      </c>
      <c r="N34" s="226" t="s">
        <v>266</v>
      </c>
      <c r="O34" s="227" t="s">
        <v>266</v>
      </c>
      <c r="P34" s="185"/>
    </row>
    <row r="35" spans="1:16" s="148" customFormat="1" ht="36.75" hidden="1" thickTop="1" x14ac:dyDescent="0.25">
      <c r="A35" s="212">
        <v>21370</v>
      </c>
      <c r="B35" s="198" t="s">
        <v>273</v>
      </c>
      <c r="C35" s="459">
        <f t="shared" si="1"/>
        <v>0</v>
      </c>
      <c r="D35" s="203" t="s">
        <v>266</v>
      </c>
      <c r="E35" s="493" t="s">
        <v>266</v>
      </c>
      <c r="F35" s="494" t="s">
        <v>266</v>
      </c>
      <c r="G35" s="203" t="s">
        <v>266</v>
      </c>
      <c r="H35" s="204" t="s">
        <v>266</v>
      </c>
      <c r="I35" s="205" t="s">
        <v>266</v>
      </c>
      <c r="J35" s="209">
        <f>SUM(J36)</f>
        <v>0</v>
      </c>
      <c r="K35" s="210">
        <f>SUM(K36)</f>
        <v>0</v>
      </c>
      <c r="L35" s="211">
        <f t="shared" si="2"/>
        <v>0</v>
      </c>
      <c r="M35" s="206" t="s">
        <v>266</v>
      </c>
      <c r="N35" s="207" t="s">
        <v>266</v>
      </c>
      <c r="O35" s="205" t="s">
        <v>266</v>
      </c>
      <c r="P35" s="208"/>
    </row>
    <row r="36" spans="1:16" ht="36.75" hidden="1" thickTop="1" x14ac:dyDescent="0.25">
      <c r="A36" s="233">
        <v>21379</v>
      </c>
      <c r="B36" s="234" t="s">
        <v>274</v>
      </c>
      <c r="C36" s="408">
        <f t="shared" si="1"/>
        <v>0</v>
      </c>
      <c r="D36" s="236" t="s">
        <v>266</v>
      </c>
      <c r="E36" s="566" t="s">
        <v>266</v>
      </c>
      <c r="F36" s="567" t="s">
        <v>266</v>
      </c>
      <c r="G36" s="236" t="s">
        <v>266</v>
      </c>
      <c r="H36" s="239" t="s">
        <v>266</v>
      </c>
      <c r="I36" s="238" t="s">
        <v>266</v>
      </c>
      <c r="J36" s="240"/>
      <c r="K36" s="241"/>
      <c r="L36" s="242">
        <f t="shared" si="2"/>
        <v>0</v>
      </c>
      <c r="M36" s="243" t="s">
        <v>266</v>
      </c>
      <c r="N36" s="237" t="s">
        <v>266</v>
      </c>
      <c r="O36" s="238" t="s">
        <v>266</v>
      </c>
      <c r="P36" s="244"/>
    </row>
    <row r="37" spans="1:16" s="148" customFormat="1" ht="12.75" hidden="1" thickTop="1" x14ac:dyDescent="0.25">
      <c r="A37" s="212">
        <v>21380</v>
      </c>
      <c r="B37" s="198" t="s">
        <v>275</v>
      </c>
      <c r="C37" s="459">
        <f t="shared" si="1"/>
        <v>0</v>
      </c>
      <c r="D37" s="203" t="s">
        <v>266</v>
      </c>
      <c r="E37" s="493" t="s">
        <v>266</v>
      </c>
      <c r="F37" s="494" t="s">
        <v>266</v>
      </c>
      <c r="G37" s="203" t="s">
        <v>266</v>
      </c>
      <c r="H37" s="204" t="s">
        <v>266</v>
      </c>
      <c r="I37" s="205" t="s">
        <v>266</v>
      </c>
      <c r="J37" s="209">
        <f>SUM(J38:J39)</f>
        <v>0</v>
      </c>
      <c r="K37" s="210">
        <f>SUM(K38:K39)</f>
        <v>0</v>
      </c>
      <c r="L37" s="211">
        <f t="shared" si="2"/>
        <v>0</v>
      </c>
      <c r="M37" s="206" t="s">
        <v>266</v>
      </c>
      <c r="N37" s="207" t="s">
        <v>266</v>
      </c>
      <c r="O37" s="205" t="s">
        <v>266</v>
      </c>
      <c r="P37" s="208"/>
    </row>
    <row r="38" spans="1:16" ht="12.75" hidden="1" thickTop="1" x14ac:dyDescent="0.25">
      <c r="A38" s="169">
        <v>21381</v>
      </c>
      <c r="B38" s="213" t="s">
        <v>276</v>
      </c>
      <c r="C38" s="466">
        <f t="shared" si="1"/>
        <v>0</v>
      </c>
      <c r="D38" s="215" t="s">
        <v>266</v>
      </c>
      <c r="E38" s="564" t="s">
        <v>266</v>
      </c>
      <c r="F38" s="565" t="s">
        <v>266</v>
      </c>
      <c r="G38" s="215" t="s">
        <v>266</v>
      </c>
      <c r="H38" s="218" t="s">
        <v>266</v>
      </c>
      <c r="I38" s="217" t="s">
        <v>266</v>
      </c>
      <c r="J38" s="219"/>
      <c r="K38" s="220"/>
      <c r="L38" s="221">
        <f t="shared" si="2"/>
        <v>0</v>
      </c>
      <c r="M38" s="222" t="s">
        <v>266</v>
      </c>
      <c r="N38" s="216" t="s">
        <v>266</v>
      </c>
      <c r="O38" s="217" t="s">
        <v>266</v>
      </c>
      <c r="P38" s="176"/>
    </row>
    <row r="39" spans="1:16" ht="24.75" hidden="1" thickTop="1" x14ac:dyDescent="0.25">
      <c r="A39" s="178">
        <v>21383</v>
      </c>
      <c r="B39" s="223" t="s">
        <v>277</v>
      </c>
      <c r="C39" s="359">
        <f t="shared" si="1"/>
        <v>0</v>
      </c>
      <c r="D39" s="225" t="s">
        <v>266</v>
      </c>
      <c r="E39" s="495" t="s">
        <v>266</v>
      </c>
      <c r="F39" s="496" t="s">
        <v>266</v>
      </c>
      <c r="G39" s="225" t="s">
        <v>266</v>
      </c>
      <c r="H39" s="228" t="s">
        <v>266</v>
      </c>
      <c r="I39" s="227" t="s">
        <v>266</v>
      </c>
      <c r="J39" s="229"/>
      <c r="K39" s="230"/>
      <c r="L39" s="231">
        <f t="shared" si="2"/>
        <v>0</v>
      </c>
      <c r="M39" s="232" t="s">
        <v>266</v>
      </c>
      <c r="N39" s="226" t="s">
        <v>266</v>
      </c>
      <c r="O39" s="227" t="s">
        <v>266</v>
      </c>
      <c r="P39" s="185"/>
    </row>
    <row r="40" spans="1:16" s="148" customFormat="1" ht="24.75" hidden="1" thickTop="1" x14ac:dyDescent="0.25">
      <c r="A40" s="212">
        <v>21390</v>
      </c>
      <c r="B40" s="198" t="s">
        <v>278</v>
      </c>
      <c r="C40" s="459">
        <f t="shared" si="1"/>
        <v>0</v>
      </c>
      <c r="D40" s="203" t="s">
        <v>266</v>
      </c>
      <c r="E40" s="493" t="s">
        <v>266</v>
      </c>
      <c r="F40" s="494" t="s">
        <v>266</v>
      </c>
      <c r="G40" s="203" t="s">
        <v>266</v>
      </c>
      <c r="H40" s="204" t="s">
        <v>266</v>
      </c>
      <c r="I40" s="205" t="s">
        <v>266</v>
      </c>
      <c r="J40" s="209">
        <f>SUM(J41:J44)</f>
        <v>0</v>
      </c>
      <c r="K40" s="210">
        <f>SUM(K41:K44)</f>
        <v>0</v>
      </c>
      <c r="L40" s="211">
        <f t="shared" si="2"/>
        <v>0</v>
      </c>
      <c r="M40" s="206" t="s">
        <v>266</v>
      </c>
      <c r="N40" s="207" t="s">
        <v>266</v>
      </c>
      <c r="O40" s="205" t="s">
        <v>266</v>
      </c>
      <c r="P40" s="208"/>
    </row>
    <row r="41" spans="1:16" ht="24.75" hidden="1" thickTop="1" x14ac:dyDescent="0.25">
      <c r="A41" s="169">
        <v>21391</v>
      </c>
      <c r="B41" s="213" t="s">
        <v>279</v>
      </c>
      <c r="C41" s="466">
        <f t="shared" si="1"/>
        <v>0</v>
      </c>
      <c r="D41" s="215" t="s">
        <v>266</v>
      </c>
      <c r="E41" s="564" t="s">
        <v>266</v>
      </c>
      <c r="F41" s="565" t="s">
        <v>266</v>
      </c>
      <c r="G41" s="215" t="s">
        <v>266</v>
      </c>
      <c r="H41" s="218" t="s">
        <v>266</v>
      </c>
      <c r="I41" s="217" t="s">
        <v>266</v>
      </c>
      <c r="J41" s="219"/>
      <c r="K41" s="220"/>
      <c r="L41" s="221">
        <f t="shared" si="2"/>
        <v>0</v>
      </c>
      <c r="M41" s="222" t="s">
        <v>266</v>
      </c>
      <c r="N41" s="216" t="s">
        <v>266</v>
      </c>
      <c r="O41" s="217" t="s">
        <v>266</v>
      </c>
      <c r="P41" s="176"/>
    </row>
    <row r="42" spans="1:16" ht="12.75" hidden="1" thickTop="1" x14ac:dyDescent="0.25">
      <c r="A42" s="178">
        <v>21393</v>
      </c>
      <c r="B42" s="223" t="s">
        <v>280</v>
      </c>
      <c r="C42" s="359">
        <f t="shared" si="1"/>
        <v>0</v>
      </c>
      <c r="D42" s="225" t="s">
        <v>266</v>
      </c>
      <c r="E42" s="495" t="s">
        <v>266</v>
      </c>
      <c r="F42" s="496" t="s">
        <v>266</v>
      </c>
      <c r="G42" s="225" t="s">
        <v>266</v>
      </c>
      <c r="H42" s="228" t="s">
        <v>266</v>
      </c>
      <c r="I42" s="227" t="s">
        <v>266</v>
      </c>
      <c r="J42" s="229"/>
      <c r="K42" s="230"/>
      <c r="L42" s="231">
        <f t="shared" si="2"/>
        <v>0</v>
      </c>
      <c r="M42" s="232" t="s">
        <v>266</v>
      </c>
      <c r="N42" s="226" t="s">
        <v>266</v>
      </c>
      <c r="O42" s="227" t="s">
        <v>266</v>
      </c>
      <c r="P42" s="185"/>
    </row>
    <row r="43" spans="1:16" ht="12.75" hidden="1" thickTop="1" x14ac:dyDescent="0.25">
      <c r="A43" s="178">
        <v>21395</v>
      </c>
      <c r="B43" s="223" t="s">
        <v>281</v>
      </c>
      <c r="C43" s="359">
        <f t="shared" si="1"/>
        <v>0</v>
      </c>
      <c r="D43" s="225" t="s">
        <v>266</v>
      </c>
      <c r="E43" s="495" t="s">
        <v>266</v>
      </c>
      <c r="F43" s="496" t="s">
        <v>266</v>
      </c>
      <c r="G43" s="225" t="s">
        <v>266</v>
      </c>
      <c r="H43" s="228" t="s">
        <v>266</v>
      </c>
      <c r="I43" s="227" t="s">
        <v>266</v>
      </c>
      <c r="J43" s="229"/>
      <c r="K43" s="230"/>
      <c r="L43" s="231">
        <f t="shared" si="2"/>
        <v>0</v>
      </c>
      <c r="M43" s="232" t="s">
        <v>266</v>
      </c>
      <c r="N43" s="226" t="s">
        <v>266</v>
      </c>
      <c r="O43" s="227" t="s">
        <v>266</v>
      </c>
      <c r="P43" s="185"/>
    </row>
    <row r="44" spans="1:16" ht="24.75" hidden="1" thickTop="1" x14ac:dyDescent="0.25">
      <c r="A44" s="178">
        <v>21399</v>
      </c>
      <c r="B44" s="223" t="s">
        <v>282</v>
      </c>
      <c r="C44" s="359">
        <f t="shared" si="1"/>
        <v>0</v>
      </c>
      <c r="D44" s="225" t="s">
        <v>266</v>
      </c>
      <c r="E44" s="495" t="s">
        <v>266</v>
      </c>
      <c r="F44" s="496" t="s">
        <v>266</v>
      </c>
      <c r="G44" s="225" t="s">
        <v>266</v>
      </c>
      <c r="H44" s="228" t="s">
        <v>266</v>
      </c>
      <c r="I44" s="227" t="s">
        <v>266</v>
      </c>
      <c r="J44" s="229"/>
      <c r="K44" s="230"/>
      <c r="L44" s="231">
        <f t="shared" si="2"/>
        <v>0</v>
      </c>
      <c r="M44" s="232" t="s">
        <v>266</v>
      </c>
      <c r="N44" s="226" t="s">
        <v>266</v>
      </c>
      <c r="O44" s="227" t="s">
        <v>266</v>
      </c>
      <c r="P44" s="185"/>
    </row>
    <row r="45" spans="1:16" s="148" customFormat="1" ht="34.5" hidden="1" customHeight="1" x14ac:dyDescent="0.25">
      <c r="A45" s="212">
        <v>21420</v>
      </c>
      <c r="B45" s="198" t="s">
        <v>283</v>
      </c>
      <c r="C45" s="530">
        <f>F45</f>
        <v>0</v>
      </c>
      <c r="D45" s="246"/>
      <c r="E45" s="569"/>
      <c r="F45" s="530">
        <f>D45+E45</f>
        <v>0</v>
      </c>
      <c r="G45" s="203" t="s">
        <v>266</v>
      </c>
      <c r="H45" s="204" t="s">
        <v>266</v>
      </c>
      <c r="I45" s="205" t="s">
        <v>266</v>
      </c>
      <c r="J45" s="203" t="s">
        <v>266</v>
      </c>
      <c r="K45" s="204" t="s">
        <v>266</v>
      </c>
      <c r="L45" s="205" t="s">
        <v>266</v>
      </c>
      <c r="M45" s="206" t="s">
        <v>266</v>
      </c>
      <c r="N45" s="207" t="s">
        <v>266</v>
      </c>
      <c r="O45" s="205" t="s">
        <v>266</v>
      </c>
      <c r="P45" s="208"/>
    </row>
    <row r="46" spans="1:16" s="148" customFormat="1" ht="24.75" hidden="1" thickTop="1" x14ac:dyDescent="0.25">
      <c r="A46" s="248">
        <v>21490</v>
      </c>
      <c r="B46" s="249" t="s">
        <v>284</v>
      </c>
      <c r="C46" s="530">
        <f>F46+I46+L46</f>
        <v>0</v>
      </c>
      <c r="D46" s="250">
        <f>D47</f>
        <v>0</v>
      </c>
      <c r="E46" s="570">
        <f>E47</f>
        <v>0</v>
      </c>
      <c r="F46" s="571">
        <f>D46+E46</f>
        <v>0</v>
      </c>
      <c r="G46" s="250">
        <f>G47</f>
        <v>0</v>
      </c>
      <c r="H46" s="253">
        <f t="shared" ref="H46:K46" si="3">H47</f>
        <v>0</v>
      </c>
      <c r="I46" s="252">
        <f>G46+H46</f>
        <v>0</v>
      </c>
      <c r="J46" s="250">
        <f>J47</f>
        <v>0</v>
      </c>
      <c r="K46" s="253">
        <f t="shared" si="3"/>
        <v>0</v>
      </c>
      <c r="L46" s="252">
        <f>J46+K46</f>
        <v>0</v>
      </c>
      <c r="M46" s="206" t="s">
        <v>266</v>
      </c>
      <c r="N46" s="207" t="s">
        <v>266</v>
      </c>
      <c r="O46" s="205" t="s">
        <v>266</v>
      </c>
      <c r="P46" s="208"/>
    </row>
    <row r="47" spans="1:16" s="148" customFormat="1" ht="24.75" hidden="1" thickTop="1" x14ac:dyDescent="0.25">
      <c r="A47" s="178">
        <v>21499</v>
      </c>
      <c r="B47" s="223" t="s">
        <v>285</v>
      </c>
      <c r="C47" s="532">
        <f>F47+I47+L47</f>
        <v>0</v>
      </c>
      <c r="D47" s="171"/>
      <c r="E47" s="561"/>
      <c r="F47" s="521">
        <f>D47+E47</f>
        <v>0</v>
      </c>
      <c r="G47" s="255"/>
      <c r="H47" s="174"/>
      <c r="I47" s="173">
        <f>G47+H47</f>
        <v>0</v>
      </c>
      <c r="J47" s="171"/>
      <c r="K47" s="174"/>
      <c r="L47" s="173">
        <f>J47+K47</f>
        <v>0</v>
      </c>
      <c r="M47" s="243" t="s">
        <v>266</v>
      </c>
      <c r="N47" s="237" t="s">
        <v>266</v>
      </c>
      <c r="O47" s="238" t="s">
        <v>266</v>
      </c>
      <c r="P47" s="244"/>
    </row>
    <row r="48" spans="1:16" ht="24.75" hidden="1" thickTop="1" x14ac:dyDescent="0.25">
      <c r="A48" s="256">
        <v>23000</v>
      </c>
      <c r="B48" s="257" t="s">
        <v>286</v>
      </c>
      <c r="C48" s="530">
        <f>O48</f>
        <v>0</v>
      </c>
      <c r="D48" s="258" t="s">
        <v>266</v>
      </c>
      <c r="E48" s="572" t="s">
        <v>266</v>
      </c>
      <c r="F48" s="573" t="s">
        <v>266</v>
      </c>
      <c r="G48" s="258" t="s">
        <v>266</v>
      </c>
      <c r="H48" s="261" t="s">
        <v>266</v>
      </c>
      <c r="I48" s="260" t="s">
        <v>266</v>
      </c>
      <c r="J48" s="258" t="s">
        <v>266</v>
      </c>
      <c r="K48" s="261" t="s">
        <v>266</v>
      </c>
      <c r="L48" s="260" t="s">
        <v>266</v>
      </c>
      <c r="M48" s="262">
        <f>SUM(M49:M50)</f>
        <v>0</v>
      </c>
      <c r="N48" s="263">
        <f>SUM(N49:N50)</f>
        <v>0</v>
      </c>
      <c r="O48" s="202">
        <f>M48+N48</f>
        <v>0</v>
      </c>
      <c r="P48" s="208"/>
    </row>
    <row r="49" spans="1:16" ht="24.75" hidden="1" thickTop="1" x14ac:dyDescent="0.25">
      <c r="A49" s="264">
        <v>23410</v>
      </c>
      <c r="B49" s="265" t="s">
        <v>287</v>
      </c>
      <c r="C49" s="498">
        <f>O49</f>
        <v>0</v>
      </c>
      <c r="D49" s="267" t="s">
        <v>266</v>
      </c>
      <c r="E49" s="574" t="s">
        <v>266</v>
      </c>
      <c r="F49" s="575" t="s">
        <v>266</v>
      </c>
      <c r="G49" s="267" t="s">
        <v>266</v>
      </c>
      <c r="H49" s="270" t="s">
        <v>266</v>
      </c>
      <c r="I49" s="269" t="s">
        <v>266</v>
      </c>
      <c r="J49" s="267" t="s">
        <v>266</v>
      </c>
      <c r="K49" s="270" t="s">
        <v>266</v>
      </c>
      <c r="L49" s="269" t="s">
        <v>266</v>
      </c>
      <c r="M49" s="271"/>
      <c r="N49" s="272"/>
      <c r="O49" s="273">
        <f>M49+N49</f>
        <v>0</v>
      </c>
      <c r="P49" s="274"/>
    </row>
    <row r="50" spans="1:16" ht="24.75" hidden="1" thickTop="1" x14ac:dyDescent="0.25">
      <c r="A50" s="264">
        <v>23510</v>
      </c>
      <c r="B50" s="265" t="s">
        <v>288</v>
      </c>
      <c r="C50" s="498">
        <f>O50</f>
        <v>0</v>
      </c>
      <c r="D50" s="267" t="s">
        <v>266</v>
      </c>
      <c r="E50" s="574" t="s">
        <v>266</v>
      </c>
      <c r="F50" s="575" t="s">
        <v>266</v>
      </c>
      <c r="G50" s="267" t="s">
        <v>266</v>
      </c>
      <c r="H50" s="270" t="s">
        <v>266</v>
      </c>
      <c r="I50" s="269" t="s">
        <v>266</v>
      </c>
      <c r="J50" s="267" t="s">
        <v>266</v>
      </c>
      <c r="K50" s="270" t="s">
        <v>266</v>
      </c>
      <c r="L50" s="269" t="s">
        <v>266</v>
      </c>
      <c r="M50" s="271"/>
      <c r="N50" s="272"/>
      <c r="O50" s="273">
        <f>M50+N50</f>
        <v>0</v>
      </c>
      <c r="P50" s="274"/>
    </row>
    <row r="51" spans="1:16" ht="12.75" thickTop="1" x14ac:dyDescent="0.25">
      <c r="A51" s="275"/>
      <c r="B51" s="265"/>
      <c r="C51" s="460"/>
      <c r="D51" s="277"/>
      <c r="E51" s="497"/>
      <c r="F51" s="498"/>
      <c r="G51" s="277"/>
      <c r="H51" s="279"/>
      <c r="I51" s="269"/>
      <c r="J51" s="280"/>
      <c r="K51" s="281"/>
      <c r="L51" s="273"/>
      <c r="M51" s="271"/>
      <c r="N51" s="272"/>
      <c r="O51" s="273"/>
      <c r="P51" s="274"/>
    </row>
    <row r="52" spans="1:16" s="148" customFormat="1" x14ac:dyDescent="0.25">
      <c r="A52" s="282"/>
      <c r="B52" s="283" t="s">
        <v>289</v>
      </c>
      <c r="C52" s="461"/>
      <c r="D52" s="285"/>
      <c r="E52" s="499"/>
      <c r="F52" s="500"/>
      <c r="G52" s="285"/>
      <c r="H52" s="886"/>
      <c r="I52" s="289"/>
      <c r="J52" s="285"/>
      <c r="K52" s="288"/>
      <c r="L52" s="289"/>
      <c r="M52" s="290"/>
      <c r="N52" s="286"/>
      <c r="O52" s="289"/>
      <c r="P52" s="291"/>
    </row>
    <row r="53" spans="1:16" s="148" customFormat="1" ht="12.75" thickBot="1" x14ac:dyDescent="0.3">
      <c r="A53" s="292"/>
      <c r="B53" s="149" t="s">
        <v>290</v>
      </c>
      <c r="C53" s="462">
        <f t="shared" ref="C53:C116" si="4">F53+I53+L53+O53</f>
        <v>103138</v>
      </c>
      <c r="D53" s="294">
        <f>SUM(D54,D284)</f>
        <v>101000</v>
      </c>
      <c r="E53" s="501">
        <f>SUM(E54,E284)</f>
        <v>-362</v>
      </c>
      <c r="F53" s="462">
        <f t="shared" ref="F53:F117" si="5">D53+E53</f>
        <v>100638</v>
      </c>
      <c r="G53" s="294">
        <f>SUM(G54,G284)</f>
        <v>2500</v>
      </c>
      <c r="H53" s="297">
        <f>SUM(H54,H284)</f>
        <v>0</v>
      </c>
      <c r="I53" s="296">
        <f t="shared" ref="I53:I117" si="6">G53+H53</f>
        <v>2500</v>
      </c>
      <c r="J53" s="294">
        <f>SUM(J54,J284)</f>
        <v>0</v>
      </c>
      <c r="K53" s="297">
        <f>SUM(K54,K284)</f>
        <v>0</v>
      </c>
      <c r="L53" s="296">
        <f t="shared" ref="L53:L117" si="7">J53+K53</f>
        <v>0</v>
      </c>
      <c r="M53" s="298">
        <f>SUM(M54,M284)</f>
        <v>0</v>
      </c>
      <c r="N53" s="295">
        <f>SUM(N54,N284)</f>
        <v>0</v>
      </c>
      <c r="O53" s="296">
        <f t="shared" ref="O53:O117" si="8">M53+N53</f>
        <v>0</v>
      </c>
      <c r="P53" s="157"/>
    </row>
    <row r="54" spans="1:16" s="148" customFormat="1" ht="36.75" thickTop="1" x14ac:dyDescent="0.25">
      <c r="A54" s="299"/>
      <c r="B54" s="300" t="s">
        <v>291</v>
      </c>
      <c r="C54" s="463">
        <f t="shared" si="4"/>
        <v>103138</v>
      </c>
      <c r="D54" s="302">
        <f>SUM(D55,D197)</f>
        <v>101000</v>
      </c>
      <c r="E54" s="887">
        <f>SUM(E55,E197)</f>
        <v>-362</v>
      </c>
      <c r="F54" s="463">
        <f t="shared" si="5"/>
        <v>100638</v>
      </c>
      <c r="G54" s="302">
        <f>SUM(G55,G197)</f>
        <v>2500</v>
      </c>
      <c r="H54" s="305">
        <f>SUM(H55,H197)</f>
        <v>0</v>
      </c>
      <c r="I54" s="304">
        <f t="shared" si="6"/>
        <v>2500</v>
      </c>
      <c r="J54" s="302">
        <f>SUM(J55,J197)</f>
        <v>0</v>
      </c>
      <c r="K54" s="305">
        <f>SUM(K55,K197)</f>
        <v>0</v>
      </c>
      <c r="L54" s="304">
        <f t="shared" si="7"/>
        <v>0</v>
      </c>
      <c r="M54" s="306">
        <f>SUM(M55,M197)</f>
        <v>0</v>
      </c>
      <c r="N54" s="303">
        <f>SUM(N55,N197)</f>
        <v>0</v>
      </c>
      <c r="O54" s="304">
        <f t="shared" si="8"/>
        <v>0</v>
      </c>
      <c r="P54" s="307"/>
    </row>
    <row r="55" spans="1:16" s="148" customFormat="1" ht="24" x14ac:dyDescent="0.25">
      <c r="A55" s="308"/>
      <c r="B55" s="139" t="s">
        <v>292</v>
      </c>
      <c r="C55" s="464">
        <f t="shared" si="4"/>
        <v>44138</v>
      </c>
      <c r="D55" s="310">
        <f>SUM(D56,D78,D176,D190)</f>
        <v>46000</v>
      </c>
      <c r="E55" s="503">
        <f>SUM(E56,E78,E176,E190)</f>
        <v>-1862</v>
      </c>
      <c r="F55" s="464">
        <f t="shared" si="5"/>
        <v>44138</v>
      </c>
      <c r="G55" s="310">
        <f>SUM(G56,G78,G176,G190)</f>
        <v>0</v>
      </c>
      <c r="H55" s="313">
        <f>SUM(H56,H78,H176,H190)</f>
        <v>0</v>
      </c>
      <c r="I55" s="312">
        <f t="shared" si="6"/>
        <v>0</v>
      </c>
      <c r="J55" s="310">
        <f>SUM(J56,J78,J176,J190)</f>
        <v>0</v>
      </c>
      <c r="K55" s="313">
        <f>SUM(K56,K78,K176,K190)</f>
        <v>0</v>
      </c>
      <c r="L55" s="312">
        <f t="shared" si="7"/>
        <v>0</v>
      </c>
      <c r="M55" s="158">
        <f>SUM(M56,M78,M176,M190)</f>
        <v>0</v>
      </c>
      <c r="N55" s="311">
        <f>SUM(N56,N78,N176,N190)</f>
        <v>0</v>
      </c>
      <c r="O55" s="312">
        <f t="shared" si="8"/>
        <v>0</v>
      </c>
      <c r="P55" s="314"/>
    </row>
    <row r="56" spans="1:16" s="148" customFormat="1" hidden="1" x14ac:dyDescent="0.25">
      <c r="A56" s="315">
        <v>1000</v>
      </c>
      <c r="B56" s="315" t="s">
        <v>293</v>
      </c>
      <c r="C56" s="465">
        <f t="shared" si="4"/>
        <v>0</v>
      </c>
      <c r="D56" s="317">
        <f>SUM(D57,D70)</f>
        <v>0</v>
      </c>
      <c r="E56" s="504">
        <f>SUM(E57,E70)</f>
        <v>0</v>
      </c>
      <c r="F56" s="465">
        <f t="shared" si="5"/>
        <v>0</v>
      </c>
      <c r="G56" s="317">
        <f>SUM(G57,G70)</f>
        <v>0</v>
      </c>
      <c r="H56" s="426">
        <f>SUM(H57,H70)</f>
        <v>0</v>
      </c>
      <c r="I56" s="319">
        <f t="shared" si="6"/>
        <v>0</v>
      </c>
      <c r="J56" s="317">
        <f>SUM(J57,J70)</f>
        <v>0</v>
      </c>
      <c r="K56" s="320">
        <f>SUM(K57,K70)</f>
        <v>0</v>
      </c>
      <c r="L56" s="319">
        <f t="shared" si="7"/>
        <v>0</v>
      </c>
      <c r="M56" s="321">
        <f>SUM(M57,M70)</f>
        <v>0</v>
      </c>
      <c r="N56" s="318">
        <f>SUM(N57,N70)</f>
        <v>0</v>
      </c>
      <c r="O56" s="319">
        <f t="shared" si="8"/>
        <v>0</v>
      </c>
      <c r="P56" s="322"/>
    </row>
    <row r="57" spans="1:16" hidden="1" x14ac:dyDescent="0.25">
      <c r="A57" s="198">
        <v>1100</v>
      </c>
      <c r="B57" s="323" t="s">
        <v>294</v>
      </c>
      <c r="C57" s="459">
        <f t="shared" si="4"/>
        <v>0</v>
      </c>
      <c r="D57" s="209">
        <f>SUM(D58,D61,D69)</f>
        <v>0</v>
      </c>
      <c r="E57" s="505">
        <f>SUM(E58,E61,E69)</f>
        <v>0</v>
      </c>
      <c r="F57" s="459">
        <f t="shared" si="5"/>
        <v>0</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row>
    <row r="58" spans="1:16" hidden="1" x14ac:dyDescent="0.25">
      <c r="A58" s="329">
        <v>1110</v>
      </c>
      <c r="B58" s="265" t="s">
        <v>295</v>
      </c>
      <c r="C58" s="460">
        <f t="shared" si="4"/>
        <v>0</v>
      </c>
      <c r="D58" s="330">
        <f>SUM(D59:D60)</f>
        <v>0</v>
      </c>
      <c r="E58" s="506">
        <f>SUM(E59:E60)</f>
        <v>0</v>
      </c>
      <c r="F58" s="460">
        <f t="shared" si="5"/>
        <v>0</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row>
    <row r="59" spans="1:16" hidden="1" x14ac:dyDescent="0.25">
      <c r="A59" s="169">
        <v>1111</v>
      </c>
      <c r="B59" s="213" t="s">
        <v>296</v>
      </c>
      <c r="C59" s="466">
        <f t="shared" si="4"/>
        <v>0</v>
      </c>
      <c r="D59" s="219">
        <v>0</v>
      </c>
      <c r="E59" s="510"/>
      <c r="F59" s="466">
        <f t="shared" si="5"/>
        <v>0</v>
      </c>
      <c r="G59" s="219"/>
      <c r="H59" s="220"/>
      <c r="I59" s="221">
        <f t="shared" si="6"/>
        <v>0</v>
      </c>
      <c r="J59" s="219">
        <v>0</v>
      </c>
      <c r="K59" s="220"/>
      <c r="L59" s="221">
        <f t="shared" si="7"/>
        <v>0</v>
      </c>
      <c r="M59" s="336"/>
      <c r="N59" s="335"/>
      <c r="O59" s="221">
        <f t="shared" si="8"/>
        <v>0</v>
      </c>
      <c r="P59" s="176"/>
    </row>
    <row r="60" spans="1:16" ht="24" hidden="1" x14ac:dyDescent="0.25">
      <c r="A60" s="178">
        <v>1119</v>
      </c>
      <c r="B60" s="223" t="s">
        <v>297</v>
      </c>
      <c r="C60" s="359">
        <f t="shared" si="4"/>
        <v>0</v>
      </c>
      <c r="D60" s="229">
        <v>0</v>
      </c>
      <c r="E60" s="507"/>
      <c r="F60" s="359">
        <f t="shared" si="5"/>
        <v>0</v>
      </c>
      <c r="G60" s="229"/>
      <c r="H60" s="230"/>
      <c r="I60" s="231">
        <f t="shared" si="6"/>
        <v>0</v>
      </c>
      <c r="J60" s="229">
        <v>0</v>
      </c>
      <c r="K60" s="230"/>
      <c r="L60" s="231">
        <f t="shared" si="7"/>
        <v>0</v>
      </c>
      <c r="M60" s="338"/>
      <c r="N60" s="337"/>
      <c r="O60" s="231">
        <f t="shared" si="8"/>
        <v>0</v>
      </c>
      <c r="P60" s="185"/>
    </row>
    <row r="61" spans="1:16" ht="24" hidden="1" x14ac:dyDescent="0.25">
      <c r="A61" s="339">
        <v>1140</v>
      </c>
      <c r="B61" s="223" t="s">
        <v>298</v>
      </c>
      <c r="C61" s="359">
        <f t="shared" si="4"/>
        <v>0</v>
      </c>
      <c r="D61" s="340">
        <f>SUM(D62:D68)</f>
        <v>0</v>
      </c>
      <c r="E61" s="390">
        <f>SUM(E62:E68)</f>
        <v>0</v>
      </c>
      <c r="F61" s="359">
        <f>D61+E61</f>
        <v>0</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row>
    <row r="62" spans="1:16" hidden="1" x14ac:dyDescent="0.25">
      <c r="A62" s="178">
        <v>1141</v>
      </c>
      <c r="B62" s="223" t="s">
        <v>299</v>
      </c>
      <c r="C62" s="359">
        <f t="shared" si="4"/>
        <v>0</v>
      </c>
      <c r="D62" s="229">
        <v>0</v>
      </c>
      <c r="E62" s="507"/>
      <c r="F62" s="359">
        <f t="shared" si="5"/>
        <v>0</v>
      </c>
      <c r="G62" s="229"/>
      <c r="H62" s="230"/>
      <c r="I62" s="231">
        <f t="shared" si="6"/>
        <v>0</v>
      </c>
      <c r="J62" s="229">
        <v>0</v>
      </c>
      <c r="K62" s="230"/>
      <c r="L62" s="231">
        <f t="shared" si="7"/>
        <v>0</v>
      </c>
      <c r="M62" s="338"/>
      <c r="N62" s="337"/>
      <c r="O62" s="231">
        <f t="shared" si="8"/>
        <v>0</v>
      </c>
      <c r="P62" s="185"/>
    </row>
    <row r="63" spans="1:16" ht="24" hidden="1" x14ac:dyDescent="0.25">
      <c r="A63" s="178">
        <v>1142</v>
      </c>
      <c r="B63" s="223" t="s">
        <v>300</v>
      </c>
      <c r="C63" s="359">
        <f t="shared" si="4"/>
        <v>0</v>
      </c>
      <c r="D63" s="229">
        <v>0</v>
      </c>
      <c r="E63" s="507"/>
      <c r="F63" s="359">
        <f t="shared" si="5"/>
        <v>0</v>
      </c>
      <c r="G63" s="229"/>
      <c r="H63" s="230"/>
      <c r="I63" s="231">
        <f t="shared" si="6"/>
        <v>0</v>
      </c>
      <c r="J63" s="229">
        <v>0</v>
      </c>
      <c r="K63" s="230"/>
      <c r="L63" s="231">
        <f t="shared" si="7"/>
        <v>0</v>
      </c>
      <c r="M63" s="338"/>
      <c r="N63" s="337"/>
      <c r="O63" s="231">
        <f t="shared" si="8"/>
        <v>0</v>
      </c>
      <c r="P63" s="185"/>
    </row>
    <row r="64" spans="1:16" ht="24" hidden="1" x14ac:dyDescent="0.25">
      <c r="A64" s="178">
        <v>1145</v>
      </c>
      <c r="B64" s="223" t="s">
        <v>301</v>
      </c>
      <c r="C64" s="359">
        <f t="shared" si="4"/>
        <v>0</v>
      </c>
      <c r="D64" s="229">
        <v>0</v>
      </c>
      <c r="E64" s="507"/>
      <c r="F64" s="359">
        <f t="shared" si="5"/>
        <v>0</v>
      </c>
      <c r="G64" s="229"/>
      <c r="H64" s="230"/>
      <c r="I64" s="231">
        <f t="shared" si="6"/>
        <v>0</v>
      </c>
      <c r="J64" s="229">
        <v>0</v>
      </c>
      <c r="K64" s="230"/>
      <c r="L64" s="231">
        <f t="shared" si="7"/>
        <v>0</v>
      </c>
      <c r="M64" s="338"/>
      <c r="N64" s="337"/>
      <c r="O64" s="231">
        <f t="shared" si="8"/>
        <v>0</v>
      </c>
      <c r="P64" s="185"/>
    </row>
    <row r="65" spans="1:16" ht="24" hidden="1" x14ac:dyDescent="0.25">
      <c r="A65" s="178">
        <v>1146</v>
      </c>
      <c r="B65" s="223" t="s">
        <v>302</v>
      </c>
      <c r="C65" s="359">
        <f t="shared" si="4"/>
        <v>0</v>
      </c>
      <c r="D65" s="229">
        <v>0</v>
      </c>
      <c r="E65" s="507"/>
      <c r="F65" s="359">
        <f t="shared" si="5"/>
        <v>0</v>
      </c>
      <c r="G65" s="229"/>
      <c r="H65" s="230"/>
      <c r="I65" s="231">
        <f t="shared" si="6"/>
        <v>0</v>
      </c>
      <c r="J65" s="229">
        <v>0</v>
      </c>
      <c r="K65" s="230"/>
      <c r="L65" s="231">
        <f t="shared" si="7"/>
        <v>0</v>
      </c>
      <c r="M65" s="338"/>
      <c r="N65" s="337"/>
      <c r="O65" s="231">
        <f t="shared" si="8"/>
        <v>0</v>
      </c>
      <c r="P65" s="185"/>
    </row>
    <row r="66" spans="1:16" hidden="1" x14ac:dyDescent="0.25">
      <c r="A66" s="178">
        <v>1147</v>
      </c>
      <c r="B66" s="223" t="s">
        <v>303</v>
      </c>
      <c r="C66" s="359">
        <f t="shared" si="4"/>
        <v>0</v>
      </c>
      <c r="D66" s="229">
        <v>0</v>
      </c>
      <c r="E66" s="507"/>
      <c r="F66" s="359">
        <f t="shared" si="5"/>
        <v>0</v>
      </c>
      <c r="G66" s="229"/>
      <c r="H66" s="230"/>
      <c r="I66" s="231">
        <f t="shared" si="6"/>
        <v>0</v>
      </c>
      <c r="J66" s="229">
        <v>0</v>
      </c>
      <c r="K66" s="230"/>
      <c r="L66" s="231">
        <f t="shared" si="7"/>
        <v>0</v>
      </c>
      <c r="M66" s="338"/>
      <c r="N66" s="337"/>
      <c r="O66" s="231">
        <f t="shared" si="8"/>
        <v>0</v>
      </c>
      <c r="P66" s="185"/>
    </row>
    <row r="67" spans="1:16" hidden="1" x14ac:dyDescent="0.25">
      <c r="A67" s="178">
        <v>1148</v>
      </c>
      <c r="B67" s="223" t="s">
        <v>304</v>
      </c>
      <c r="C67" s="359">
        <f t="shared" si="4"/>
        <v>0</v>
      </c>
      <c r="D67" s="229">
        <v>0</v>
      </c>
      <c r="E67" s="507"/>
      <c r="F67" s="359">
        <f t="shared" si="5"/>
        <v>0</v>
      </c>
      <c r="G67" s="229"/>
      <c r="H67" s="230"/>
      <c r="I67" s="231">
        <f t="shared" si="6"/>
        <v>0</v>
      </c>
      <c r="J67" s="229">
        <v>0</v>
      </c>
      <c r="K67" s="230"/>
      <c r="L67" s="231">
        <f t="shared" si="7"/>
        <v>0</v>
      </c>
      <c r="M67" s="338"/>
      <c r="N67" s="337"/>
      <c r="O67" s="231">
        <f t="shared" si="8"/>
        <v>0</v>
      </c>
      <c r="P67" s="185"/>
    </row>
    <row r="68" spans="1:16" ht="36" hidden="1" x14ac:dyDescent="0.25">
      <c r="A68" s="178">
        <v>1149</v>
      </c>
      <c r="B68" s="223" t="s">
        <v>305</v>
      </c>
      <c r="C68" s="359">
        <f t="shared" si="4"/>
        <v>0</v>
      </c>
      <c r="D68" s="229">
        <v>0</v>
      </c>
      <c r="E68" s="507"/>
      <c r="F68" s="359">
        <f t="shared" si="5"/>
        <v>0</v>
      </c>
      <c r="G68" s="229"/>
      <c r="H68" s="230"/>
      <c r="I68" s="231">
        <f t="shared" si="6"/>
        <v>0</v>
      </c>
      <c r="J68" s="229">
        <v>0</v>
      </c>
      <c r="K68" s="230"/>
      <c r="L68" s="231">
        <f t="shared" si="7"/>
        <v>0</v>
      </c>
      <c r="M68" s="338"/>
      <c r="N68" s="337"/>
      <c r="O68" s="231">
        <f t="shared" si="8"/>
        <v>0</v>
      </c>
      <c r="P68" s="185"/>
    </row>
    <row r="69" spans="1:16" ht="36" hidden="1" x14ac:dyDescent="0.25">
      <c r="A69" s="329">
        <v>1150</v>
      </c>
      <c r="B69" s="265" t="s">
        <v>306</v>
      </c>
      <c r="C69" s="359">
        <f t="shared" si="4"/>
        <v>0</v>
      </c>
      <c r="D69" s="344">
        <v>0</v>
      </c>
      <c r="E69" s="509"/>
      <c r="F69" s="460">
        <f t="shared" si="5"/>
        <v>0</v>
      </c>
      <c r="G69" s="344"/>
      <c r="H69" s="346"/>
      <c r="I69" s="332">
        <f t="shared" si="6"/>
        <v>0</v>
      </c>
      <c r="J69" s="344">
        <v>0</v>
      </c>
      <c r="K69" s="346"/>
      <c r="L69" s="332">
        <f t="shared" si="7"/>
        <v>0</v>
      </c>
      <c r="M69" s="347"/>
      <c r="N69" s="345"/>
      <c r="O69" s="332">
        <f t="shared" si="8"/>
        <v>0</v>
      </c>
      <c r="P69" s="274"/>
    </row>
    <row r="70" spans="1:16" ht="36" hidden="1" x14ac:dyDescent="0.25">
      <c r="A70" s="198">
        <v>1200</v>
      </c>
      <c r="B70" s="323" t="s">
        <v>307</v>
      </c>
      <c r="C70" s="459">
        <f t="shared" si="4"/>
        <v>0</v>
      </c>
      <c r="D70" s="209">
        <f>SUM(D71:D72)</f>
        <v>0</v>
      </c>
      <c r="E70" s="505">
        <f>SUM(E71:E72)</f>
        <v>0</v>
      </c>
      <c r="F70" s="459">
        <f>D70+E70</f>
        <v>0</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row>
    <row r="71" spans="1:16" ht="24" hidden="1" x14ac:dyDescent="0.25">
      <c r="A71" s="705">
        <v>1210</v>
      </c>
      <c r="B71" s="213" t="s">
        <v>308</v>
      </c>
      <c r="C71" s="466">
        <f t="shared" si="4"/>
        <v>0</v>
      </c>
      <c r="D71" s="219">
        <v>0</v>
      </c>
      <c r="E71" s="510"/>
      <c r="F71" s="466">
        <f t="shared" si="5"/>
        <v>0</v>
      </c>
      <c r="G71" s="219"/>
      <c r="H71" s="220"/>
      <c r="I71" s="221">
        <f t="shared" si="6"/>
        <v>0</v>
      </c>
      <c r="J71" s="219">
        <v>0</v>
      </c>
      <c r="K71" s="220"/>
      <c r="L71" s="221">
        <f t="shared" si="7"/>
        <v>0</v>
      </c>
      <c r="M71" s="336"/>
      <c r="N71" s="335"/>
      <c r="O71" s="221">
        <f t="shared" si="8"/>
        <v>0</v>
      </c>
      <c r="P71" s="176"/>
    </row>
    <row r="72" spans="1:16" ht="24" hidden="1" x14ac:dyDescent="0.25">
      <c r="A72" s="339">
        <v>1220</v>
      </c>
      <c r="B72" s="223" t="s">
        <v>309</v>
      </c>
      <c r="C72" s="359">
        <f t="shared" si="4"/>
        <v>0</v>
      </c>
      <c r="D72" s="340">
        <f>SUM(D73:D77)</f>
        <v>0</v>
      </c>
      <c r="E72" s="390">
        <f>SUM(E73:E77)</f>
        <v>0</v>
      </c>
      <c r="F72" s="359">
        <f t="shared" si="5"/>
        <v>0</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row>
    <row r="73" spans="1:16" ht="60" hidden="1" x14ac:dyDescent="0.25">
      <c r="A73" s="178">
        <v>1221</v>
      </c>
      <c r="B73" s="223" t="s">
        <v>310</v>
      </c>
      <c r="C73" s="359">
        <f t="shared" si="4"/>
        <v>0</v>
      </c>
      <c r="D73" s="229">
        <v>0</v>
      </c>
      <c r="E73" s="507"/>
      <c r="F73" s="359">
        <f t="shared" si="5"/>
        <v>0</v>
      </c>
      <c r="G73" s="229"/>
      <c r="H73" s="230"/>
      <c r="I73" s="231">
        <f t="shared" si="6"/>
        <v>0</v>
      </c>
      <c r="J73" s="229">
        <v>0</v>
      </c>
      <c r="K73" s="230"/>
      <c r="L73" s="231">
        <f t="shared" si="7"/>
        <v>0</v>
      </c>
      <c r="M73" s="338"/>
      <c r="N73" s="337"/>
      <c r="O73" s="231">
        <f t="shared" si="8"/>
        <v>0</v>
      </c>
      <c r="P73" s="185"/>
    </row>
    <row r="74" spans="1:16" hidden="1" x14ac:dyDescent="0.25">
      <c r="A74" s="178">
        <v>1223</v>
      </c>
      <c r="B74" s="223" t="s">
        <v>311</v>
      </c>
      <c r="C74" s="359">
        <f t="shared" si="4"/>
        <v>0</v>
      </c>
      <c r="D74" s="229">
        <v>0</v>
      </c>
      <c r="E74" s="507"/>
      <c r="F74" s="359">
        <f t="shared" si="5"/>
        <v>0</v>
      </c>
      <c r="G74" s="229"/>
      <c r="H74" s="230"/>
      <c r="I74" s="231">
        <f t="shared" si="6"/>
        <v>0</v>
      </c>
      <c r="J74" s="229">
        <v>0</v>
      </c>
      <c r="K74" s="230"/>
      <c r="L74" s="231">
        <f t="shared" si="7"/>
        <v>0</v>
      </c>
      <c r="M74" s="338"/>
      <c r="N74" s="337"/>
      <c r="O74" s="231">
        <f t="shared" si="8"/>
        <v>0</v>
      </c>
      <c r="P74" s="185"/>
    </row>
    <row r="75" spans="1:16" hidden="1" x14ac:dyDescent="0.25">
      <c r="A75" s="178">
        <v>1225</v>
      </c>
      <c r="B75" s="223" t="s">
        <v>312</v>
      </c>
      <c r="C75" s="359">
        <f t="shared" si="4"/>
        <v>0</v>
      </c>
      <c r="D75" s="229">
        <v>0</v>
      </c>
      <c r="E75" s="507"/>
      <c r="F75" s="359">
        <f t="shared" si="5"/>
        <v>0</v>
      </c>
      <c r="G75" s="229"/>
      <c r="H75" s="230"/>
      <c r="I75" s="231">
        <f t="shared" si="6"/>
        <v>0</v>
      </c>
      <c r="J75" s="229">
        <v>0</v>
      </c>
      <c r="K75" s="230"/>
      <c r="L75" s="231">
        <f t="shared" si="7"/>
        <v>0</v>
      </c>
      <c r="M75" s="338"/>
      <c r="N75" s="337"/>
      <c r="O75" s="231">
        <f t="shared" si="8"/>
        <v>0</v>
      </c>
      <c r="P75" s="185"/>
    </row>
    <row r="76" spans="1:16" ht="36" hidden="1" x14ac:dyDescent="0.25">
      <c r="A76" s="178">
        <v>1227</v>
      </c>
      <c r="B76" s="223" t="s">
        <v>313</v>
      </c>
      <c r="C76" s="359">
        <f t="shared" si="4"/>
        <v>0</v>
      </c>
      <c r="D76" s="229">
        <v>0</v>
      </c>
      <c r="E76" s="507"/>
      <c r="F76" s="359">
        <f t="shared" si="5"/>
        <v>0</v>
      </c>
      <c r="G76" s="229"/>
      <c r="H76" s="230"/>
      <c r="I76" s="231">
        <f t="shared" si="6"/>
        <v>0</v>
      </c>
      <c r="J76" s="229">
        <v>0</v>
      </c>
      <c r="K76" s="230"/>
      <c r="L76" s="231">
        <f t="shared" si="7"/>
        <v>0</v>
      </c>
      <c r="M76" s="338"/>
      <c r="N76" s="337"/>
      <c r="O76" s="231">
        <f t="shared" si="8"/>
        <v>0</v>
      </c>
      <c r="P76" s="185"/>
    </row>
    <row r="77" spans="1:16" ht="60" hidden="1" x14ac:dyDescent="0.25">
      <c r="A77" s="178">
        <v>1228</v>
      </c>
      <c r="B77" s="223" t="s">
        <v>314</v>
      </c>
      <c r="C77" s="359">
        <f t="shared" si="4"/>
        <v>0</v>
      </c>
      <c r="D77" s="229">
        <v>0</v>
      </c>
      <c r="E77" s="507"/>
      <c r="F77" s="359">
        <f t="shared" si="5"/>
        <v>0</v>
      </c>
      <c r="G77" s="229"/>
      <c r="H77" s="230"/>
      <c r="I77" s="231">
        <f t="shared" si="6"/>
        <v>0</v>
      </c>
      <c r="J77" s="229">
        <v>0</v>
      </c>
      <c r="K77" s="230"/>
      <c r="L77" s="231">
        <f t="shared" si="7"/>
        <v>0</v>
      </c>
      <c r="M77" s="338"/>
      <c r="N77" s="337"/>
      <c r="O77" s="231">
        <f t="shared" si="8"/>
        <v>0</v>
      </c>
      <c r="P77" s="185"/>
    </row>
    <row r="78" spans="1:16" x14ac:dyDescent="0.25">
      <c r="A78" s="315">
        <v>2000</v>
      </c>
      <c r="B78" s="315" t="s">
        <v>315</v>
      </c>
      <c r="C78" s="465">
        <f t="shared" si="4"/>
        <v>44138</v>
      </c>
      <c r="D78" s="317">
        <f>SUM(D79,D86,D133,D167,D168,D175)</f>
        <v>46000</v>
      </c>
      <c r="E78" s="504">
        <f>SUM(E79,E86,E133,E167,E168,E175)</f>
        <v>-1862</v>
      </c>
      <c r="F78" s="465">
        <f t="shared" si="5"/>
        <v>44138</v>
      </c>
      <c r="G78" s="317">
        <f>SUM(G79,G86,G133,G167,G168,G175)</f>
        <v>0</v>
      </c>
      <c r="H78" s="426">
        <f>SUM(H79,H86,H133,H167,H168,H175)</f>
        <v>0</v>
      </c>
      <c r="I78" s="319">
        <f t="shared" si="6"/>
        <v>0</v>
      </c>
      <c r="J78" s="317">
        <f>SUM(J79,J86,J133,J167,J168,J175)</f>
        <v>0</v>
      </c>
      <c r="K78" s="320">
        <f>SUM(K79,K86,K133,K167,K168,K175)</f>
        <v>0</v>
      </c>
      <c r="L78" s="319">
        <f t="shared" si="7"/>
        <v>0</v>
      </c>
      <c r="M78" s="321">
        <f>SUM(M79,M86,M133,M167,M168,M175)</f>
        <v>0</v>
      </c>
      <c r="N78" s="318">
        <f>SUM(N79,N86,N133,N167,N168,N175)</f>
        <v>0</v>
      </c>
      <c r="O78" s="319">
        <f t="shared" si="8"/>
        <v>0</v>
      </c>
      <c r="P78" s="322"/>
    </row>
    <row r="79" spans="1:16" ht="24" hidden="1" x14ac:dyDescent="0.25">
      <c r="A79" s="198">
        <v>2100</v>
      </c>
      <c r="B79" s="323" t="s">
        <v>316</v>
      </c>
      <c r="C79" s="459">
        <f t="shared" si="4"/>
        <v>0</v>
      </c>
      <c r="D79" s="209">
        <f>SUM(D80,D83)</f>
        <v>0</v>
      </c>
      <c r="E79" s="505">
        <f>SUM(E80,E83)</f>
        <v>0</v>
      </c>
      <c r="F79" s="459">
        <f t="shared" si="5"/>
        <v>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row>
    <row r="80" spans="1:16" ht="24" hidden="1" x14ac:dyDescent="0.25">
      <c r="A80" s="705">
        <v>2110</v>
      </c>
      <c r="B80" s="213" t="s">
        <v>317</v>
      </c>
      <c r="C80" s="466">
        <f t="shared" si="4"/>
        <v>0</v>
      </c>
      <c r="D80" s="350">
        <f>SUM(D81:D82)</f>
        <v>0</v>
      </c>
      <c r="E80" s="389">
        <f>SUM(E81:E82)</f>
        <v>0</v>
      </c>
      <c r="F80" s="466">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row>
    <row r="81" spans="1:16" hidden="1" x14ac:dyDescent="0.25">
      <c r="A81" s="178">
        <v>2111</v>
      </c>
      <c r="B81" s="223" t="s">
        <v>216</v>
      </c>
      <c r="C81" s="359">
        <f t="shared" si="4"/>
        <v>0</v>
      </c>
      <c r="D81" s="229">
        <v>0</v>
      </c>
      <c r="E81" s="507"/>
      <c r="F81" s="359">
        <f t="shared" si="5"/>
        <v>0</v>
      </c>
      <c r="G81" s="229"/>
      <c r="H81" s="230"/>
      <c r="I81" s="231">
        <f t="shared" si="6"/>
        <v>0</v>
      </c>
      <c r="J81" s="229">
        <v>0</v>
      </c>
      <c r="K81" s="230"/>
      <c r="L81" s="231">
        <f t="shared" si="7"/>
        <v>0</v>
      </c>
      <c r="M81" s="338"/>
      <c r="N81" s="337"/>
      <c r="O81" s="231">
        <f t="shared" si="8"/>
        <v>0</v>
      </c>
      <c r="P81" s="185"/>
    </row>
    <row r="82" spans="1:16" ht="24" hidden="1" x14ac:dyDescent="0.25">
      <c r="A82" s="178">
        <v>2112</v>
      </c>
      <c r="B82" s="223" t="s">
        <v>318</v>
      </c>
      <c r="C82" s="359">
        <f t="shared" si="4"/>
        <v>0</v>
      </c>
      <c r="D82" s="229">
        <v>0</v>
      </c>
      <c r="E82" s="507"/>
      <c r="F82" s="359">
        <f t="shared" si="5"/>
        <v>0</v>
      </c>
      <c r="G82" s="229"/>
      <c r="H82" s="230"/>
      <c r="I82" s="231">
        <f t="shared" si="6"/>
        <v>0</v>
      </c>
      <c r="J82" s="229">
        <v>0</v>
      </c>
      <c r="K82" s="230"/>
      <c r="L82" s="231">
        <f t="shared" si="7"/>
        <v>0</v>
      </c>
      <c r="M82" s="338"/>
      <c r="N82" s="337"/>
      <c r="O82" s="231">
        <f t="shared" si="8"/>
        <v>0</v>
      </c>
      <c r="P82" s="185"/>
    </row>
    <row r="83" spans="1:16" ht="24" hidden="1" x14ac:dyDescent="0.25">
      <c r="A83" s="339">
        <v>2120</v>
      </c>
      <c r="B83" s="223" t="s">
        <v>319</v>
      </c>
      <c r="C83" s="359">
        <f t="shared" si="4"/>
        <v>0</v>
      </c>
      <c r="D83" s="340">
        <f>SUM(D84:D85)</f>
        <v>0</v>
      </c>
      <c r="E83" s="390">
        <f>SUM(E84:E85)</f>
        <v>0</v>
      </c>
      <c r="F83" s="359">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row>
    <row r="84" spans="1:16" hidden="1" x14ac:dyDescent="0.25">
      <c r="A84" s="178">
        <v>2121</v>
      </c>
      <c r="B84" s="223" t="s">
        <v>216</v>
      </c>
      <c r="C84" s="359">
        <f t="shared" si="4"/>
        <v>0</v>
      </c>
      <c r="D84" s="229">
        <v>0</v>
      </c>
      <c r="E84" s="507"/>
      <c r="F84" s="359">
        <f t="shared" si="5"/>
        <v>0</v>
      </c>
      <c r="G84" s="229"/>
      <c r="H84" s="230"/>
      <c r="I84" s="231">
        <f t="shared" si="6"/>
        <v>0</v>
      </c>
      <c r="J84" s="229">
        <v>0</v>
      </c>
      <c r="K84" s="230"/>
      <c r="L84" s="231">
        <f t="shared" si="7"/>
        <v>0</v>
      </c>
      <c r="M84" s="338"/>
      <c r="N84" s="337"/>
      <c r="O84" s="231">
        <f t="shared" si="8"/>
        <v>0</v>
      </c>
      <c r="P84" s="185"/>
    </row>
    <row r="85" spans="1:16" ht="24" hidden="1" x14ac:dyDescent="0.25">
      <c r="A85" s="178">
        <v>2122</v>
      </c>
      <c r="B85" s="223" t="s">
        <v>318</v>
      </c>
      <c r="C85" s="359">
        <f t="shared" si="4"/>
        <v>0</v>
      </c>
      <c r="D85" s="229">
        <v>0</v>
      </c>
      <c r="E85" s="507"/>
      <c r="F85" s="359">
        <f t="shared" si="5"/>
        <v>0</v>
      </c>
      <c r="G85" s="229"/>
      <c r="H85" s="230"/>
      <c r="I85" s="231">
        <f t="shared" si="6"/>
        <v>0</v>
      </c>
      <c r="J85" s="229">
        <v>0</v>
      </c>
      <c r="K85" s="230"/>
      <c r="L85" s="231">
        <f t="shared" si="7"/>
        <v>0</v>
      </c>
      <c r="M85" s="338"/>
      <c r="N85" s="337"/>
      <c r="O85" s="231">
        <f t="shared" si="8"/>
        <v>0</v>
      </c>
      <c r="P85" s="185"/>
    </row>
    <row r="86" spans="1:16" x14ac:dyDescent="0.25">
      <c r="A86" s="198">
        <v>2200</v>
      </c>
      <c r="B86" s="323" t="s">
        <v>320</v>
      </c>
      <c r="C86" s="354">
        <f t="shared" si="4"/>
        <v>44138</v>
      </c>
      <c r="D86" s="209">
        <f>SUM(D87,D92,D98,D106,D115,D119,D125,D131)</f>
        <v>46000</v>
      </c>
      <c r="E86" s="505">
        <f>SUM(E87,E92,E98,E106,E115,E119,E125,E131)</f>
        <v>-1862</v>
      </c>
      <c r="F86" s="459">
        <f t="shared" si="5"/>
        <v>44138</v>
      </c>
      <c r="G86" s="209">
        <f>SUM(G87,G92,G98,G106,G115,G119,G125,G131)</f>
        <v>0</v>
      </c>
      <c r="H86" s="210">
        <f>SUM(H87,H92,H98,H106,H115,H119,H125,H131)</f>
        <v>0</v>
      </c>
      <c r="I86" s="211">
        <f t="shared" si="6"/>
        <v>0</v>
      </c>
      <c r="J86" s="209">
        <f>SUM(J87,J92,J98,J106,J115,J119,J125,J131)</f>
        <v>0</v>
      </c>
      <c r="K86" s="210">
        <f>SUM(K87,K92,K98,K106,K115,K119,K125,K131)</f>
        <v>0</v>
      </c>
      <c r="L86" s="211">
        <f t="shared" si="7"/>
        <v>0</v>
      </c>
      <c r="M86" s="355">
        <f>SUM(M87,M92,M98,M106,M115,M119,M125,M131)</f>
        <v>0</v>
      </c>
      <c r="N86" s="356">
        <f>SUM(N87,N92,N98,N106,N115,N119,N125,N131)</f>
        <v>0</v>
      </c>
      <c r="O86" s="357">
        <f t="shared" si="8"/>
        <v>0</v>
      </c>
      <c r="P86" s="358"/>
    </row>
    <row r="87" spans="1:16" ht="24" hidden="1" x14ac:dyDescent="0.25">
      <c r="A87" s="329">
        <v>2210</v>
      </c>
      <c r="B87" s="265" t="s">
        <v>321</v>
      </c>
      <c r="C87" s="460">
        <f t="shared" si="4"/>
        <v>0</v>
      </c>
      <c r="D87" s="330">
        <f>SUM(D88:D91)</f>
        <v>0</v>
      </c>
      <c r="E87" s="506">
        <f>SUM(E88:E91)</f>
        <v>0</v>
      </c>
      <c r="F87" s="460">
        <f t="shared" si="5"/>
        <v>0</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row>
    <row r="88" spans="1:16" ht="24" hidden="1" x14ac:dyDescent="0.25">
      <c r="A88" s="169">
        <v>2211</v>
      </c>
      <c r="B88" s="213" t="s">
        <v>322</v>
      </c>
      <c r="C88" s="359">
        <f t="shared" si="4"/>
        <v>0</v>
      </c>
      <c r="D88" s="219">
        <v>0</v>
      </c>
      <c r="E88" s="510"/>
      <c r="F88" s="466">
        <f t="shared" si="5"/>
        <v>0</v>
      </c>
      <c r="G88" s="219"/>
      <c r="H88" s="220"/>
      <c r="I88" s="221">
        <f t="shared" si="6"/>
        <v>0</v>
      </c>
      <c r="J88" s="219">
        <v>0</v>
      </c>
      <c r="K88" s="220"/>
      <c r="L88" s="221">
        <f t="shared" si="7"/>
        <v>0</v>
      </c>
      <c r="M88" s="336"/>
      <c r="N88" s="335"/>
      <c r="O88" s="221">
        <f t="shared" si="8"/>
        <v>0</v>
      </c>
      <c r="P88" s="176"/>
    </row>
    <row r="89" spans="1:16" ht="36" hidden="1" x14ac:dyDescent="0.25">
      <c r="A89" s="178">
        <v>2212</v>
      </c>
      <c r="B89" s="223" t="s">
        <v>323</v>
      </c>
      <c r="C89" s="359">
        <f t="shared" si="4"/>
        <v>0</v>
      </c>
      <c r="D89" s="229">
        <v>0</v>
      </c>
      <c r="E89" s="507"/>
      <c r="F89" s="359">
        <f t="shared" si="5"/>
        <v>0</v>
      </c>
      <c r="G89" s="229"/>
      <c r="H89" s="230"/>
      <c r="I89" s="231">
        <f t="shared" si="6"/>
        <v>0</v>
      </c>
      <c r="J89" s="229">
        <v>0</v>
      </c>
      <c r="K89" s="230"/>
      <c r="L89" s="231">
        <f t="shared" si="7"/>
        <v>0</v>
      </c>
      <c r="M89" s="338"/>
      <c r="N89" s="337"/>
      <c r="O89" s="231">
        <f t="shared" si="8"/>
        <v>0</v>
      </c>
      <c r="P89" s="185"/>
    </row>
    <row r="90" spans="1:16" ht="24" hidden="1" x14ac:dyDescent="0.25">
      <c r="A90" s="178">
        <v>2214</v>
      </c>
      <c r="B90" s="223" t="s">
        <v>324</v>
      </c>
      <c r="C90" s="359">
        <f t="shared" si="4"/>
        <v>0</v>
      </c>
      <c r="D90" s="229">
        <v>0</v>
      </c>
      <c r="E90" s="507"/>
      <c r="F90" s="359">
        <f t="shared" si="5"/>
        <v>0</v>
      </c>
      <c r="G90" s="229"/>
      <c r="H90" s="230"/>
      <c r="I90" s="231">
        <f t="shared" si="6"/>
        <v>0</v>
      </c>
      <c r="J90" s="229">
        <v>0</v>
      </c>
      <c r="K90" s="230"/>
      <c r="L90" s="231">
        <f t="shared" si="7"/>
        <v>0</v>
      </c>
      <c r="M90" s="338"/>
      <c r="N90" s="337"/>
      <c r="O90" s="231">
        <f t="shared" si="8"/>
        <v>0</v>
      </c>
      <c r="P90" s="185"/>
    </row>
    <row r="91" spans="1:16" hidden="1" x14ac:dyDescent="0.25">
      <c r="A91" s="178">
        <v>2219</v>
      </c>
      <c r="B91" s="223" t="s">
        <v>325</v>
      </c>
      <c r="C91" s="359">
        <f t="shared" si="4"/>
        <v>0</v>
      </c>
      <c r="D91" s="229">
        <v>0</v>
      </c>
      <c r="E91" s="507"/>
      <c r="F91" s="359">
        <f t="shared" si="5"/>
        <v>0</v>
      </c>
      <c r="G91" s="229"/>
      <c r="H91" s="230"/>
      <c r="I91" s="231">
        <f t="shared" si="6"/>
        <v>0</v>
      </c>
      <c r="J91" s="229">
        <v>0</v>
      </c>
      <c r="K91" s="230"/>
      <c r="L91" s="231">
        <f t="shared" si="7"/>
        <v>0</v>
      </c>
      <c r="M91" s="338"/>
      <c r="N91" s="337"/>
      <c r="O91" s="231">
        <f t="shared" si="8"/>
        <v>0</v>
      </c>
      <c r="P91" s="185"/>
    </row>
    <row r="92" spans="1:16" ht="24" hidden="1" x14ac:dyDescent="0.25">
      <c r="A92" s="339">
        <v>2220</v>
      </c>
      <c r="B92" s="223" t="s">
        <v>326</v>
      </c>
      <c r="C92" s="359">
        <f t="shared" si="4"/>
        <v>0</v>
      </c>
      <c r="D92" s="340">
        <f>SUM(D93:D97)</f>
        <v>0</v>
      </c>
      <c r="E92" s="390">
        <f>SUM(E93:E97)</f>
        <v>0</v>
      </c>
      <c r="F92" s="359">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row>
    <row r="93" spans="1:16" hidden="1" x14ac:dyDescent="0.25">
      <c r="A93" s="178">
        <v>2221</v>
      </c>
      <c r="B93" s="223" t="s">
        <v>327</v>
      </c>
      <c r="C93" s="359">
        <f t="shared" si="4"/>
        <v>0</v>
      </c>
      <c r="D93" s="229">
        <v>0</v>
      </c>
      <c r="E93" s="507"/>
      <c r="F93" s="359">
        <f t="shared" si="5"/>
        <v>0</v>
      </c>
      <c r="G93" s="229"/>
      <c r="H93" s="230"/>
      <c r="I93" s="231">
        <f t="shared" si="6"/>
        <v>0</v>
      </c>
      <c r="J93" s="229">
        <v>0</v>
      </c>
      <c r="K93" s="230"/>
      <c r="L93" s="231">
        <f t="shared" si="7"/>
        <v>0</v>
      </c>
      <c r="M93" s="338"/>
      <c r="N93" s="337"/>
      <c r="O93" s="231">
        <f t="shared" si="8"/>
        <v>0</v>
      </c>
      <c r="P93" s="185"/>
    </row>
    <row r="94" spans="1:16" hidden="1" x14ac:dyDescent="0.25">
      <c r="A94" s="178">
        <v>2222</v>
      </c>
      <c r="B94" s="223" t="s">
        <v>328</v>
      </c>
      <c r="C94" s="359">
        <f t="shared" si="4"/>
        <v>0</v>
      </c>
      <c r="D94" s="229">
        <v>0</v>
      </c>
      <c r="E94" s="507"/>
      <c r="F94" s="359">
        <f t="shared" si="5"/>
        <v>0</v>
      </c>
      <c r="G94" s="229"/>
      <c r="H94" s="230"/>
      <c r="I94" s="231">
        <f t="shared" si="6"/>
        <v>0</v>
      </c>
      <c r="J94" s="229">
        <v>0</v>
      </c>
      <c r="K94" s="230"/>
      <c r="L94" s="231">
        <f t="shared" si="7"/>
        <v>0</v>
      </c>
      <c r="M94" s="338"/>
      <c r="N94" s="337"/>
      <c r="O94" s="231">
        <f t="shared" si="8"/>
        <v>0</v>
      </c>
      <c r="P94" s="185"/>
    </row>
    <row r="95" spans="1:16" hidden="1" x14ac:dyDescent="0.25">
      <c r="A95" s="178">
        <v>2223</v>
      </c>
      <c r="B95" s="223" t="s">
        <v>329</v>
      </c>
      <c r="C95" s="359">
        <f t="shared" si="4"/>
        <v>0</v>
      </c>
      <c r="D95" s="229">
        <v>0</v>
      </c>
      <c r="E95" s="507"/>
      <c r="F95" s="359">
        <f t="shared" si="5"/>
        <v>0</v>
      </c>
      <c r="G95" s="229"/>
      <c r="H95" s="230"/>
      <c r="I95" s="231">
        <f t="shared" si="6"/>
        <v>0</v>
      </c>
      <c r="J95" s="229">
        <v>0</v>
      </c>
      <c r="K95" s="230"/>
      <c r="L95" s="231">
        <f t="shared" si="7"/>
        <v>0</v>
      </c>
      <c r="M95" s="338"/>
      <c r="N95" s="337"/>
      <c r="O95" s="231">
        <f t="shared" si="8"/>
        <v>0</v>
      </c>
      <c r="P95" s="185"/>
    </row>
    <row r="96" spans="1:16" ht="48" hidden="1" x14ac:dyDescent="0.25">
      <c r="A96" s="178">
        <v>2224</v>
      </c>
      <c r="B96" s="223" t="s">
        <v>330</v>
      </c>
      <c r="C96" s="359">
        <f t="shared" si="4"/>
        <v>0</v>
      </c>
      <c r="D96" s="229">
        <v>0</v>
      </c>
      <c r="E96" s="507"/>
      <c r="F96" s="359">
        <f t="shared" si="5"/>
        <v>0</v>
      </c>
      <c r="G96" s="229"/>
      <c r="H96" s="230"/>
      <c r="I96" s="231">
        <f t="shared" si="6"/>
        <v>0</v>
      </c>
      <c r="J96" s="229">
        <v>0</v>
      </c>
      <c r="K96" s="230"/>
      <c r="L96" s="231">
        <f t="shared" si="7"/>
        <v>0</v>
      </c>
      <c r="M96" s="338"/>
      <c r="N96" s="337"/>
      <c r="O96" s="231">
        <f t="shared" si="8"/>
        <v>0</v>
      </c>
      <c r="P96" s="185"/>
    </row>
    <row r="97" spans="1:16" ht="24" hidden="1" x14ac:dyDescent="0.25">
      <c r="A97" s="178">
        <v>2229</v>
      </c>
      <c r="B97" s="223" t="s">
        <v>331</v>
      </c>
      <c r="C97" s="359">
        <f t="shared" si="4"/>
        <v>0</v>
      </c>
      <c r="D97" s="229">
        <v>0</v>
      </c>
      <c r="E97" s="507"/>
      <c r="F97" s="359">
        <f t="shared" si="5"/>
        <v>0</v>
      </c>
      <c r="G97" s="229"/>
      <c r="H97" s="230"/>
      <c r="I97" s="231">
        <f t="shared" si="6"/>
        <v>0</v>
      </c>
      <c r="J97" s="229">
        <v>0</v>
      </c>
      <c r="K97" s="230"/>
      <c r="L97" s="231">
        <f t="shared" si="7"/>
        <v>0</v>
      </c>
      <c r="M97" s="338"/>
      <c r="N97" s="337"/>
      <c r="O97" s="231">
        <f t="shared" si="8"/>
        <v>0</v>
      </c>
      <c r="P97" s="185"/>
    </row>
    <row r="98" spans="1:16" ht="36" hidden="1" x14ac:dyDescent="0.25">
      <c r="A98" s="339">
        <v>2230</v>
      </c>
      <c r="B98" s="223" t="s">
        <v>332</v>
      </c>
      <c r="C98" s="359">
        <f t="shared" si="4"/>
        <v>0</v>
      </c>
      <c r="D98" s="340">
        <f>SUM(D99:D105)</f>
        <v>0</v>
      </c>
      <c r="E98" s="390">
        <f>SUM(E99:E105)</f>
        <v>0</v>
      </c>
      <c r="F98" s="359">
        <f t="shared" si="5"/>
        <v>0</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row>
    <row r="99" spans="1:16" ht="24" hidden="1" x14ac:dyDescent="0.25">
      <c r="A99" s="178">
        <v>2231</v>
      </c>
      <c r="B99" s="223" t="s">
        <v>333</v>
      </c>
      <c r="C99" s="359">
        <f t="shared" si="4"/>
        <v>0</v>
      </c>
      <c r="D99" s="229">
        <v>0</v>
      </c>
      <c r="E99" s="507"/>
      <c r="F99" s="359">
        <f t="shared" si="5"/>
        <v>0</v>
      </c>
      <c r="G99" s="229"/>
      <c r="H99" s="230"/>
      <c r="I99" s="231">
        <f t="shared" si="6"/>
        <v>0</v>
      </c>
      <c r="J99" s="229">
        <v>0</v>
      </c>
      <c r="K99" s="230"/>
      <c r="L99" s="231">
        <f t="shared" si="7"/>
        <v>0</v>
      </c>
      <c r="M99" s="338"/>
      <c r="N99" s="337"/>
      <c r="O99" s="231">
        <f t="shared" si="8"/>
        <v>0</v>
      </c>
      <c r="P99" s="185"/>
    </row>
    <row r="100" spans="1:16" ht="36" hidden="1" x14ac:dyDescent="0.25">
      <c r="A100" s="178">
        <v>2232</v>
      </c>
      <c r="B100" s="223" t="s">
        <v>334</v>
      </c>
      <c r="C100" s="359">
        <f t="shared" si="4"/>
        <v>0</v>
      </c>
      <c r="D100" s="229">
        <v>0</v>
      </c>
      <c r="E100" s="507"/>
      <c r="F100" s="359">
        <f t="shared" si="5"/>
        <v>0</v>
      </c>
      <c r="G100" s="229"/>
      <c r="H100" s="230"/>
      <c r="I100" s="231">
        <f t="shared" si="6"/>
        <v>0</v>
      </c>
      <c r="J100" s="229">
        <v>0</v>
      </c>
      <c r="K100" s="230"/>
      <c r="L100" s="231">
        <f t="shared" si="7"/>
        <v>0</v>
      </c>
      <c r="M100" s="338"/>
      <c r="N100" s="337"/>
      <c r="O100" s="231">
        <f t="shared" si="8"/>
        <v>0</v>
      </c>
      <c r="P100" s="185"/>
    </row>
    <row r="101" spans="1:16" ht="24" hidden="1" x14ac:dyDescent="0.25">
      <c r="A101" s="169">
        <v>2233</v>
      </c>
      <c r="B101" s="213" t="s">
        <v>335</v>
      </c>
      <c r="C101" s="359">
        <f t="shared" si="4"/>
        <v>0</v>
      </c>
      <c r="D101" s="219">
        <v>0</v>
      </c>
      <c r="E101" s="510"/>
      <c r="F101" s="466">
        <f t="shared" si="5"/>
        <v>0</v>
      </c>
      <c r="G101" s="219"/>
      <c r="H101" s="220"/>
      <c r="I101" s="221">
        <f t="shared" si="6"/>
        <v>0</v>
      </c>
      <c r="J101" s="219">
        <v>0</v>
      </c>
      <c r="K101" s="220"/>
      <c r="L101" s="221">
        <f t="shared" si="7"/>
        <v>0</v>
      </c>
      <c r="M101" s="336"/>
      <c r="N101" s="335"/>
      <c r="O101" s="221">
        <f t="shared" si="8"/>
        <v>0</v>
      </c>
      <c r="P101" s="176"/>
    </row>
    <row r="102" spans="1:16" ht="36" hidden="1" x14ac:dyDescent="0.25">
      <c r="A102" s="178">
        <v>2234</v>
      </c>
      <c r="B102" s="223" t="s">
        <v>336</v>
      </c>
      <c r="C102" s="359">
        <f t="shared" si="4"/>
        <v>0</v>
      </c>
      <c r="D102" s="229">
        <v>0</v>
      </c>
      <c r="E102" s="507"/>
      <c r="F102" s="359">
        <f t="shared" si="5"/>
        <v>0</v>
      </c>
      <c r="G102" s="229"/>
      <c r="H102" s="230"/>
      <c r="I102" s="231">
        <f t="shared" si="6"/>
        <v>0</v>
      </c>
      <c r="J102" s="229">
        <v>0</v>
      </c>
      <c r="K102" s="230"/>
      <c r="L102" s="231">
        <f t="shared" si="7"/>
        <v>0</v>
      </c>
      <c r="M102" s="338"/>
      <c r="N102" s="337"/>
      <c r="O102" s="231">
        <f t="shared" si="8"/>
        <v>0</v>
      </c>
      <c r="P102" s="185"/>
    </row>
    <row r="103" spans="1:16" ht="24" hidden="1" x14ac:dyDescent="0.25">
      <c r="A103" s="178">
        <v>2235</v>
      </c>
      <c r="B103" s="223" t="s">
        <v>337</v>
      </c>
      <c r="C103" s="359">
        <f t="shared" si="4"/>
        <v>0</v>
      </c>
      <c r="D103" s="229">
        <v>0</v>
      </c>
      <c r="E103" s="507"/>
      <c r="F103" s="359">
        <f t="shared" si="5"/>
        <v>0</v>
      </c>
      <c r="G103" s="229"/>
      <c r="H103" s="230"/>
      <c r="I103" s="231">
        <f t="shared" si="6"/>
        <v>0</v>
      </c>
      <c r="J103" s="229">
        <v>0</v>
      </c>
      <c r="K103" s="230"/>
      <c r="L103" s="231">
        <f t="shared" si="7"/>
        <v>0</v>
      </c>
      <c r="M103" s="338"/>
      <c r="N103" s="337"/>
      <c r="O103" s="231">
        <f t="shared" si="8"/>
        <v>0</v>
      </c>
      <c r="P103" s="185"/>
    </row>
    <row r="104" spans="1:16" hidden="1" x14ac:dyDescent="0.25">
      <c r="A104" s="178">
        <v>2236</v>
      </c>
      <c r="B104" s="223" t="s">
        <v>338</v>
      </c>
      <c r="C104" s="359">
        <f t="shared" si="4"/>
        <v>0</v>
      </c>
      <c r="D104" s="229">
        <v>0</v>
      </c>
      <c r="E104" s="507"/>
      <c r="F104" s="359">
        <f t="shared" si="5"/>
        <v>0</v>
      </c>
      <c r="G104" s="229"/>
      <c r="H104" s="230"/>
      <c r="I104" s="231">
        <f t="shared" si="6"/>
        <v>0</v>
      </c>
      <c r="J104" s="229">
        <v>0</v>
      </c>
      <c r="K104" s="230"/>
      <c r="L104" s="231">
        <f t="shared" si="7"/>
        <v>0</v>
      </c>
      <c r="M104" s="338"/>
      <c r="N104" s="337"/>
      <c r="O104" s="231">
        <f t="shared" si="8"/>
        <v>0</v>
      </c>
      <c r="P104" s="185"/>
    </row>
    <row r="105" spans="1:16" ht="24" hidden="1" x14ac:dyDescent="0.25">
      <c r="A105" s="178">
        <v>2239</v>
      </c>
      <c r="B105" s="223" t="s">
        <v>339</v>
      </c>
      <c r="C105" s="359">
        <f t="shared" si="4"/>
        <v>0</v>
      </c>
      <c r="D105" s="229">
        <v>0</v>
      </c>
      <c r="E105" s="507"/>
      <c r="F105" s="359">
        <f t="shared" si="5"/>
        <v>0</v>
      </c>
      <c r="G105" s="229"/>
      <c r="H105" s="230"/>
      <c r="I105" s="231">
        <f t="shared" si="6"/>
        <v>0</v>
      </c>
      <c r="J105" s="229">
        <v>0</v>
      </c>
      <c r="K105" s="230"/>
      <c r="L105" s="231">
        <f t="shared" si="7"/>
        <v>0</v>
      </c>
      <c r="M105" s="338"/>
      <c r="N105" s="337"/>
      <c r="O105" s="231">
        <f t="shared" si="8"/>
        <v>0</v>
      </c>
      <c r="P105" s="185"/>
    </row>
    <row r="106" spans="1:16" ht="36" hidden="1" x14ac:dyDescent="0.25">
      <c r="A106" s="339">
        <v>2240</v>
      </c>
      <c r="B106" s="223" t="s">
        <v>340</v>
      </c>
      <c r="C106" s="359">
        <f t="shared" si="4"/>
        <v>0</v>
      </c>
      <c r="D106" s="340">
        <f>SUM(D107:D114)</f>
        <v>0</v>
      </c>
      <c r="E106" s="390">
        <f>SUM(E107:E114)</f>
        <v>0</v>
      </c>
      <c r="F106" s="359">
        <f t="shared" si="5"/>
        <v>0</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row>
    <row r="107" spans="1:16" hidden="1" x14ac:dyDescent="0.25">
      <c r="A107" s="178">
        <v>2241</v>
      </c>
      <c r="B107" s="223" t="s">
        <v>341</v>
      </c>
      <c r="C107" s="359">
        <f t="shared" si="4"/>
        <v>0</v>
      </c>
      <c r="D107" s="229">
        <v>0</v>
      </c>
      <c r="E107" s="507"/>
      <c r="F107" s="359">
        <f t="shared" si="5"/>
        <v>0</v>
      </c>
      <c r="G107" s="229"/>
      <c r="H107" s="230"/>
      <c r="I107" s="231">
        <f t="shared" si="6"/>
        <v>0</v>
      </c>
      <c r="J107" s="229">
        <v>0</v>
      </c>
      <c r="K107" s="230"/>
      <c r="L107" s="231">
        <f t="shared" si="7"/>
        <v>0</v>
      </c>
      <c r="M107" s="338"/>
      <c r="N107" s="337"/>
      <c r="O107" s="231">
        <f t="shared" si="8"/>
        <v>0</v>
      </c>
      <c r="P107" s="185"/>
    </row>
    <row r="108" spans="1:16" ht="24" hidden="1" x14ac:dyDescent="0.25">
      <c r="A108" s="178">
        <v>2242</v>
      </c>
      <c r="B108" s="223" t="s">
        <v>342</v>
      </c>
      <c r="C108" s="359">
        <f t="shared" si="4"/>
        <v>0</v>
      </c>
      <c r="D108" s="229">
        <v>0</v>
      </c>
      <c r="E108" s="507"/>
      <c r="F108" s="359">
        <f t="shared" si="5"/>
        <v>0</v>
      </c>
      <c r="G108" s="229"/>
      <c r="H108" s="230"/>
      <c r="I108" s="231">
        <f t="shared" si="6"/>
        <v>0</v>
      </c>
      <c r="J108" s="229">
        <v>0</v>
      </c>
      <c r="K108" s="230"/>
      <c r="L108" s="231">
        <f t="shared" si="7"/>
        <v>0</v>
      </c>
      <c r="M108" s="338"/>
      <c r="N108" s="337"/>
      <c r="O108" s="231">
        <f t="shared" si="8"/>
        <v>0</v>
      </c>
      <c r="P108" s="185"/>
    </row>
    <row r="109" spans="1:16" ht="24" hidden="1" x14ac:dyDescent="0.25">
      <c r="A109" s="178">
        <v>2243</v>
      </c>
      <c r="B109" s="223" t="s">
        <v>343</v>
      </c>
      <c r="C109" s="359">
        <f t="shared" si="4"/>
        <v>0</v>
      </c>
      <c r="D109" s="229">
        <v>0</v>
      </c>
      <c r="E109" s="507"/>
      <c r="F109" s="359">
        <f t="shared" si="5"/>
        <v>0</v>
      </c>
      <c r="G109" s="229"/>
      <c r="H109" s="230"/>
      <c r="I109" s="231">
        <f t="shared" si="6"/>
        <v>0</v>
      </c>
      <c r="J109" s="229">
        <v>0</v>
      </c>
      <c r="K109" s="230"/>
      <c r="L109" s="231">
        <f t="shared" si="7"/>
        <v>0</v>
      </c>
      <c r="M109" s="338"/>
      <c r="N109" s="337"/>
      <c r="O109" s="231">
        <f t="shared" si="8"/>
        <v>0</v>
      </c>
      <c r="P109" s="185"/>
    </row>
    <row r="110" spans="1:16" hidden="1" x14ac:dyDescent="0.25">
      <c r="A110" s="178">
        <v>2244</v>
      </c>
      <c r="B110" s="223" t="s">
        <v>344</v>
      </c>
      <c r="C110" s="359">
        <f t="shared" si="4"/>
        <v>0</v>
      </c>
      <c r="D110" s="229">
        <v>0</v>
      </c>
      <c r="E110" s="507"/>
      <c r="F110" s="359">
        <f t="shared" si="5"/>
        <v>0</v>
      </c>
      <c r="G110" s="229"/>
      <c r="H110" s="230"/>
      <c r="I110" s="231">
        <f t="shared" si="6"/>
        <v>0</v>
      </c>
      <c r="J110" s="229">
        <v>0</v>
      </c>
      <c r="K110" s="230"/>
      <c r="L110" s="231">
        <f t="shared" si="7"/>
        <v>0</v>
      </c>
      <c r="M110" s="338"/>
      <c r="N110" s="337"/>
      <c r="O110" s="231">
        <f t="shared" si="8"/>
        <v>0</v>
      </c>
      <c r="P110" s="185"/>
    </row>
    <row r="111" spans="1:16" ht="24" hidden="1" x14ac:dyDescent="0.25">
      <c r="A111" s="178">
        <v>2246</v>
      </c>
      <c r="B111" s="223" t="s">
        <v>345</v>
      </c>
      <c r="C111" s="359">
        <f t="shared" si="4"/>
        <v>0</v>
      </c>
      <c r="D111" s="229">
        <v>0</v>
      </c>
      <c r="E111" s="507"/>
      <c r="F111" s="359">
        <f t="shared" si="5"/>
        <v>0</v>
      </c>
      <c r="G111" s="229"/>
      <c r="H111" s="230"/>
      <c r="I111" s="231">
        <f t="shared" si="6"/>
        <v>0</v>
      </c>
      <c r="J111" s="229">
        <v>0</v>
      </c>
      <c r="K111" s="230"/>
      <c r="L111" s="231">
        <f t="shared" si="7"/>
        <v>0</v>
      </c>
      <c r="M111" s="338"/>
      <c r="N111" s="337"/>
      <c r="O111" s="231">
        <f t="shared" si="8"/>
        <v>0</v>
      </c>
      <c r="P111" s="185"/>
    </row>
    <row r="112" spans="1:16" hidden="1" x14ac:dyDescent="0.25">
      <c r="A112" s="178">
        <v>2247</v>
      </c>
      <c r="B112" s="223" t="s">
        <v>346</v>
      </c>
      <c r="C112" s="359">
        <f t="shared" si="4"/>
        <v>0</v>
      </c>
      <c r="D112" s="229">
        <v>0</v>
      </c>
      <c r="E112" s="507"/>
      <c r="F112" s="359">
        <f t="shared" si="5"/>
        <v>0</v>
      </c>
      <c r="G112" s="229"/>
      <c r="H112" s="230"/>
      <c r="I112" s="231">
        <f t="shared" si="6"/>
        <v>0</v>
      </c>
      <c r="J112" s="229">
        <v>0</v>
      </c>
      <c r="K112" s="230"/>
      <c r="L112" s="231">
        <f t="shared" si="7"/>
        <v>0</v>
      </c>
      <c r="M112" s="338"/>
      <c r="N112" s="337"/>
      <c r="O112" s="231">
        <f t="shared" si="8"/>
        <v>0</v>
      </c>
      <c r="P112" s="185"/>
    </row>
    <row r="113" spans="1:16" ht="24" hidden="1" x14ac:dyDescent="0.25">
      <c r="A113" s="178">
        <v>2248</v>
      </c>
      <c r="B113" s="223" t="s">
        <v>347</v>
      </c>
      <c r="C113" s="359">
        <f t="shared" si="4"/>
        <v>0</v>
      </c>
      <c r="D113" s="229">
        <v>0</v>
      </c>
      <c r="E113" s="507"/>
      <c r="F113" s="359">
        <f t="shared" si="5"/>
        <v>0</v>
      </c>
      <c r="G113" s="229"/>
      <c r="H113" s="230"/>
      <c r="I113" s="231">
        <f t="shared" si="6"/>
        <v>0</v>
      </c>
      <c r="J113" s="229">
        <v>0</v>
      </c>
      <c r="K113" s="230"/>
      <c r="L113" s="231">
        <f t="shared" si="7"/>
        <v>0</v>
      </c>
      <c r="M113" s="338"/>
      <c r="N113" s="337"/>
      <c r="O113" s="231">
        <f t="shared" si="8"/>
        <v>0</v>
      </c>
      <c r="P113" s="185"/>
    </row>
    <row r="114" spans="1:16" ht="24" hidden="1" x14ac:dyDescent="0.25">
      <c r="A114" s="178">
        <v>2249</v>
      </c>
      <c r="B114" s="223" t="s">
        <v>348</v>
      </c>
      <c r="C114" s="359">
        <f t="shared" si="4"/>
        <v>0</v>
      </c>
      <c r="D114" s="229">
        <v>0</v>
      </c>
      <c r="E114" s="507"/>
      <c r="F114" s="359">
        <f t="shared" si="5"/>
        <v>0</v>
      </c>
      <c r="G114" s="229"/>
      <c r="H114" s="230"/>
      <c r="I114" s="231">
        <f t="shared" si="6"/>
        <v>0</v>
      </c>
      <c r="J114" s="229">
        <v>0</v>
      </c>
      <c r="K114" s="230"/>
      <c r="L114" s="231">
        <f t="shared" si="7"/>
        <v>0</v>
      </c>
      <c r="M114" s="338"/>
      <c r="N114" s="337"/>
      <c r="O114" s="231">
        <f t="shared" si="8"/>
        <v>0</v>
      </c>
      <c r="P114" s="185"/>
    </row>
    <row r="115" spans="1:16" hidden="1" x14ac:dyDescent="0.25">
      <c r="A115" s="339">
        <v>2250</v>
      </c>
      <c r="B115" s="223" t="s">
        <v>349</v>
      </c>
      <c r="C115" s="359">
        <f t="shared" si="4"/>
        <v>0</v>
      </c>
      <c r="D115" s="340">
        <f>SUM(D116:D118)</f>
        <v>0</v>
      </c>
      <c r="E115" s="390">
        <f>SUM(E116:E118)</f>
        <v>0</v>
      </c>
      <c r="F115" s="359">
        <f t="shared" si="5"/>
        <v>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row>
    <row r="116" spans="1:16" hidden="1" x14ac:dyDescent="0.25">
      <c r="A116" s="178">
        <v>2251</v>
      </c>
      <c r="B116" s="223" t="s">
        <v>350</v>
      </c>
      <c r="C116" s="359">
        <f t="shared" si="4"/>
        <v>0</v>
      </c>
      <c r="D116" s="229">
        <v>0</v>
      </c>
      <c r="E116" s="507"/>
      <c r="F116" s="359">
        <f t="shared" si="5"/>
        <v>0</v>
      </c>
      <c r="G116" s="229"/>
      <c r="H116" s="230"/>
      <c r="I116" s="231">
        <f t="shared" si="6"/>
        <v>0</v>
      </c>
      <c r="J116" s="229">
        <v>0</v>
      </c>
      <c r="K116" s="230"/>
      <c r="L116" s="231">
        <f t="shared" si="7"/>
        <v>0</v>
      </c>
      <c r="M116" s="338"/>
      <c r="N116" s="337"/>
      <c r="O116" s="231">
        <f t="shared" si="8"/>
        <v>0</v>
      </c>
      <c r="P116" s="185"/>
    </row>
    <row r="117" spans="1:16" ht="24" hidden="1" x14ac:dyDescent="0.25">
      <c r="A117" s="178">
        <v>2252</v>
      </c>
      <c r="B117" s="223" t="s">
        <v>351</v>
      </c>
      <c r="C117" s="359">
        <f t="shared" ref="C117:C181" si="9">F117+I117+L117+O117</f>
        <v>0</v>
      </c>
      <c r="D117" s="229">
        <v>0</v>
      </c>
      <c r="E117" s="507"/>
      <c r="F117" s="359">
        <f t="shared" si="5"/>
        <v>0</v>
      </c>
      <c r="G117" s="229"/>
      <c r="H117" s="230"/>
      <c r="I117" s="231">
        <f t="shared" si="6"/>
        <v>0</v>
      </c>
      <c r="J117" s="229">
        <v>0</v>
      </c>
      <c r="K117" s="230"/>
      <c r="L117" s="231">
        <f t="shared" si="7"/>
        <v>0</v>
      </c>
      <c r="M117" s="338"/>
      <c r="N117" s="337"/>
      <c r="O117" s="231">
        <f t="shared" si="8"/>
        <v>0</v>
      </c>
      <c r="P117" s="185"/>
    </row>
    <row r="118" spans="1:16" ht="24" hidden="1" x14ac:dyDescent="0.25">
      <c r="A118" s="178">
        <v>2259</v>
      </c>
      <c r="B118" s="223" t="s">
        <v>352</v>
      </c>
      <c r="C118" s="359">
        <f t="shared" si="9"/>
        <v>0</v>
      </c>
      <c r="D118" s="229">
        <v>0</v>
      </c>
      <c r="E118" s="507"/>
      <c r="F118" s="359">
        <f t="shared" ref="F118:F182" si="10">D118+E118</f>
        <v>0</v>
      </c>
      <c r="G118" s="229"/>
      <c r="H118" s="230"/>
      <c r="I118" s="231">
        <f t="shared" ref="I118:I182" si="11">G118+H118</f>
        <v>0</v>
      </c>
      <c r="J118" s="229">
        <v>0</v>
      </c>
      <c r="K118" s="230"/>
      <c r="L118" s="231">
        <f t="shared" ref="L118:L182" si="12">J118+K118</f>
        <v>0</v>
      </c>
      <c r="M118" s="338"/>
      <c r="N118" s="337"/>
      <c r="O118" s="231">
        <f t="shared" ref="O118:O182" si="13">M118+N118</f>
        <v>0</v>
      </c>
      <c r="P118" s="185"/>
    </row>
    <row r="119" spans="1:16" hidden="1" x14ac:dyDescent="0.25">
      <c r="A119" s="339">
        <v>2260</v>
      </c>
      <c r="B119" s="223" t="s">
        <v>353</v>
      </c>
      <c r="C119" s="359">
        <f t="shared" si="9"/>
        <v>0</v>
      </c>
      <c r="D119" s="340">
        <f>SUM(D120:D124)</f>
        <v>0</v>
      </c>
      <c r="E119" s="390">
        <f>SUM(E120:E124)</f>
        <v>0</v>
      </c>
      <c r="F119" s="359">
        <f t="shared" si="10"/>
        <v>0</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row>
    <row r="120" spans="1:16" hidden="1" x14ac:dyDescent="0.25">
      <c r="A120" s="178">
        <v>2261</v>
      </c>
      <c r="B120" s="223" t="s">
        <v>354</v>
      </c>
      <c r="C120" s="359">
        <f t="shared" si="9"/>
        <v>0</v>
      </c>
      <c r="D120" s="229">
        <v>0</v>
      </c>
      <c r="E120" s="507"/>
      <c r="F120" s="359">
        <f t="shared" si="10"/>
        <v>0</v>
      </c>
      <c r="G120" s="229"/>
      <c r="H120" s="230"/>
      <c r="I120" s="231">
        <f t="shared" si="11"/>
        <v>0</v>
      </c>
      <c r="J120" s="229">
        <v>0</v>
      </c>
      <c r="K120" s="230"/>
      <c r="L120" s="231">
        <f t="shared" si="12"/>
        <v>0</v>
      </c>
      <c r="M120" s="338"/>
      <c r="N120" s="337"/>
      <c r="O120" s="231">
        <f t="shared" si="13"/>
        <v>0</v>
      </c>
      <c r="P120" s="185"/>
    </row>
    <row r="121" spans="1:16" hidden="1" x14ac:dyDescent="0.25">
      <c r="A121" s="178">
        <v>2262</v>
      </c>
      <c r="B121" s="223" t="s">
        <v>355</v>
      </c>
      <c r="C121" s="359">
        <f t="shared" si="9"/>
        <v>0</v>
      </c>
      <c r="D121" s="229">
        <v>0</v>
      </c>
      <c r="E121" s="507"/>
      <c r="F121" s="359">
        <f t="shared" si="10"/>
        <v>0</v>
      </c>
      <c r="G121" s="229"/>
      <c r="H121" s="230"/>
      <c r="I121" s="231">
        <f t="shared" si="11"/>
        <v>0</v>
      </c>
      <c r="J121" s="229">
        <v>0</v>
      </c>
      <c r="K121" s="230"/>
      <c r="L121" s="231">
        <f t="shared" si="12"/>
        <v>0</v>
      </c>
      <c r="M121" s="338"/>
      <c r="N121" s="337"/>
      <c r="O121" s="231">
        <f t="shared" si="13"/>
        <v>0</v>
      </c>
      <c r="P121" s="185"/>
    </row>
    <row r="122" spans="1:16" hidden="1" x14ac:dyDescent="0.25">
      <c r="A122" s="178">
        <v>2263</v>
      </c>
      <c r="B122" s="223" t="s">
        <v>356</v>
      </c>
      <c r="C122" s="359">
        <f t="shared" si="9"/>
        <v>0</v>
      </c>
      <c r="D122" s="229">
        <v>0</v>
      </c>
      <c r="E122" s="507"/>
      <c r="F122" s="359">
        <f t="shared" si="10"/>
        <v>0</v>
      </c>
      <c r="G122" s="229"/>
      <c r="H122" s="230"/>
      <c r="I122" s="231">
        <f t="shared" si="11"/>
        <v>0</v>
      </c>
      <c r="J122" s="229">
        <v>0</v>
      </c>
      <c r="K122" s="230"/>
      <c r="L122" s="231">
        <f t="shared" si="12"/>
        <v>0</v>
      </c>
      <c r="M122" s="338"/>
      <c r="N122" s="337"/>
      <c r="O122" s="231">
        <f t="shared" si="13"/>
        <v>0</v>
      </c>
      <c r="P122" s="185"/>
    </row>
    <row r="123" spans="1:16" ht="24" hidden="1" x14ac:dyDescent="0.25">
      <c r="A123" s="178">
        <v>2264</v>
      </c>
      <c r="B123" s="223" t="s">
        <v>357</v>
      </c>
      <c r="C123" s="359">
        <f t="shared" si="9"/>
        <v>0</v>
      </c>
      <c r="D123" s="229">
        <v>0</v>
      </c>
      <c r="E123" s="507"/>
      <c r="F123" s="359">
        <f t="shared" si="10"/>
        <v>0</v>
      </c>
      <c r="G123" s="229"/>
      <c r="H123" s="230"/>
      <c r="I123" s="231">
        <f t="shared" si="11"/>
        <v>0</v>
      </c>
      <c r="J123" s="229">
        <v>0</v>
      </c>
      <c r="K123" s="230"/>
      <c r="L123" s="231">
        <f t="shared" si="12"/>
        <v>0</v>
      </c>
      <c r="M123" s="338"/>
      <c r="N123" s="337"/>
      <c r="O123" s="231">
        <f t="shared" si="13"/>
        <v>0</v>
      </c>
      <c r="P123" s="185"/>
    </row>
    <row r="124" spans="1:16" hidden="1" x14ac:dyDescent="0.25">
      <c r="A124" s="178">
        <v>2269</v>
      </c>
      <c r="B124" s="223" t="s">
        <v>358</v>
      </c>
      <c r="C124" s="359">
        <f t="shared" si="9"/>
        <v>0</v>
      </c>
      <c r="D124" s="229">
        <v>0</v>
      </c>
      <c r="E124" s="507"/>
      <c r="F124" s="359">
        <f t="shared" si="10"/>
        <v>0</v>
      </c>
      <c r="G124" s="229"/>
      <c r="H124" s="230"/>
      <c r="I124" s="231">
        <f t="shared" si="11"/>
        <v>0</v>
      </c>
      <c r="J124" s="229">
        <v>0</v>
      </c>
      <c r="K124" s="230"/>
      <c r="L124" s="231">
        <f t="shared" si="12"/>
        <v>0</v>
      </c>
      <c r="M124" s="338"/>
      <c r="N124" s="337"/>
      <c r="O124" s="231">
        <f t="shared" si="13"/>
        <v>0</v>
      </c>
      <c r="P124" s="185"/>
    </row>
    <row r="125" spans="1:16" x14ac:dyDescent="0.25">
      <c r="A125" s="339">
        <v>2270</v>
      </c>
      <c r="B125" s="223" t="s">
        <v>359</v>
      </c>
      <c r="C125" s="359">
        <f t="shared" si="9"/>
        <v>44138</v>
      </c>
      <c r="D125" s="340">
        <f>SUM(D126:D130)</f>
        <v>46000</v>
      </c>
      <c r="E125" s="390">
        <f>SUM(E126:E130)</f>
        <v>-1862</v>
      </c>
      <c r="F125" s="359">
        <f t="shared" si="10"/>
        <v>44138</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row>
    <row r="126" spans="1:16" hidden="1" x14ac:dyDescent="0.25">
      <c r="A126" s="178">
        <v>2272</v>
      </c>
      <c r="B126" s="117" t="s">
        <v>360</v>
      </c>
      <c r="C126" s="359">
        <f t="shared" si="9"/>
        <v>0</v>
      </c>
      <c r="D126" s="229">
        <v>0</v>
      </c>
      <c r="E126" s="507"/>
      <c r="F126" s="359">
        <f t="shared" si="10"/>
        <v>0</v>
      </c>
      <c r="G126" s="229"/>
      <c r="H126" s="230"/>
      <c r="I126" s="231">
        <f t="shared" si="11"/>
        <v>0</v>
      </c>
      <c r="J126" s="229">
        <v>0</v>
      </c>
      <c r="K126" s="230"/>
      <c r="L126" s="231">
        <f t="shared" si="12"/>
        <v>0</v>
      </c>
      <c r="M126" s="338"/>
      <c r="N126" s="337"/>
      <c r="O126" s="231">
        <f t="shared" si="13"/>
        <v>0</v>
      </c>
      <c r="P126" s="185"/>
    </row>
    <row r="127" spans="1:16" ht="24" hidden="1" x14ac:dyDescent="0.25">
      <c r="A127" s="178">
        <v>2275</v>
      </c>
      <c r="B127" s="223" t="s">
        <v>361</v>
      </c>
      <c r="C127" s="359">
        <f t="shared" si="9"/>
        <v>0</v>
      </c>
      <c r="D127" s="229">
        <v>0</v>
      </c>
      <c r="E127" s="507"/>
      <c r="F127" s="359">
        <f t="shared" si="10"/>
        <v>0</v>
      </c>
      <c r="G127" s="229"/>
      <c r="H127" s="230"/>
      <c r="I127" s="231">
        <f t="shared" si="11"/>
        <v>0</v>
      </c>
      <c r="J127" s="229">
        <v>0</v>
      </c>
      <c r="K127" s="230"/>
      <c r="L127" s="231">
        <f t="shared" si="12"/>
        <v>0</v>
      </c>
      <c r="M127" s="338"/>
      <c r="N127" s="337"/>
      <c r="O127" s="231">
        <f t="shared" si="13"/>
        <v>0</v>
      </c>
      <c r="P127" s="185"/>
    </row>
    <row r="128" spans="1:16" ht="36" hidden="1" x14ac:dyDescent="0.25">
      <c r="A128" s="178">
        <v>2276</v>
      </c>
      <c r="B128" s="223" t="s">
        <v>362</v>
      </c>
      <c r="C128" s="359">
        <f t="shared" si="9"/>
        <v>0</v>
      </c>
      <c r="D128" s="229">
        <v>0</v>
      </c>
      <c r="E128" s="507"/>
      <c r="F128" s="359">
        <f t="shared" si="10"/>
        <v>0</v>
      </c>
      <c r="G128" s="229"/>
      <c r="H128" s="230"/>
      <c r="I128" s="231">
        <f t="shared" si="11"/>
        <v>0</v>
      </c>
      <c r="J128" s="229">
        <v>0</v>
      </c>
      <c r="K128" s="230"/>
      <c r="L128" s="231">
        <f t="shared" si="12"/>
        <v>0</v>
      </c>
      <c r="M128" s="338"/>
      <c r="N128" s="337"/>
      <c r="O128" s="231">
        <f t="shared" si="13"/>
        <v>0</v>
      </c>
      <c r="P128" s="185"/>
    </row>
    <row r="129" spans="1:16" ht="24" hidden="1" x14ac:dyDescent="0.25">
      <c r="A129" s="178">
        <v>2278</v>
      </c>
      <c r="B129" s="223" t="s">
        <v>363</v>
      </c>
      <c r="C129" s="359">
        <f t="shared" si="9"/>
        <v>0</v>
      </c>
      <c r="D129" s="229">
        <v>0</v>
      </c>
      <c r="E129" s="507"/>
      <c r="F129" s="359">
        <f t="shared" si="10"/>
        <v>0</v>
      </c>
      <c r="G129" s="229"/>
      <c r="H129" s="230"/>
      <c r="I129" s="231">
        <f t="shared" si="11"/>
        <v>0</v>
      </c>
      <c r="J129" s="229">
        <v>0</v>
      </c>
      <c r="K129" s="230"/>
      <c r="L129" s="231">
        <f t="shared" si="12"/>
        <v>0</v>
      </c>
      <c r="M129" s="338"/>
      <c r="N129" s="337"/>
      <c r="O129" s="231">
        <f t="shared" si="13"/>
        <v>0</v>
      </c>
      <c r="P129" s="185"/>
    </row>
    <row r="130" spans="1:16" ht="48" x14ac:dyDescent="0.25">
      <c r="A130" s="178">
        <v>2279</v>
      </c>
      <c r="B130" s="223" t="s">
        <v>364</v>
      </c>
      <c r="C130" s="359">
        <f t="shared" si="9"/>
        <v>44138</v>
      </c>
      <c r="D130" s="229">
        <v>46000</v>
      </c>
      <c r="E130" s="507">
        <f>-3662+1800</f>
        <v>-1862</v>
      </c>
      <c r="F130" s="359">
        <f t="shared" si="10"/>
        <v>44138</v>
      </c>
      <c r="G130" s="229"/>
      <c r="H130" s="230"/>
      <c r="I130" s="231">
        <f t="shared" si="11"/>
        <v>0</v>
      </c>
      <c r="J130" s="229">
        <v>0</v>
      </c>
      <c r="K130" s="230"/>
      <c r="L130" s="231">
        <f t="shared" si="12"/>
        <v>0</v>
      </c>
      <c r="M130" s="338"/>
      <c r="N130" s="337"/>
      <c r="O130" s="231">
        <f t="shared" si="13"/>
        <v>0</v>
      </c>
      <c r="P130" s="185" t="s">
        <v>798</v>
      </c>
    </row>
    <row r="131" spans="1:16" ht="24" hidden="1" x14ac:dyDescent="0.25">
      <c r="A131" s="705">
        <v>2280</v>
      </c>
      <c r="B131" s="213" t="s">
        <v>365</v>
      </c>
      <c r="C131" s="359">
        <f t="shared" si="9"/>
        <v>0</v>
      </c>
      <c r="D131" s="350">
        <f>SUM(D132)</f>
        <v>0</v>
      </c>
      <c r="E131" s="389">
        <f t="shared" ref="E131:N131" si="14">SUM(E132)</f>
        <v>0</v>
      </c>
      <c r="F131" s="466">
        <f t="shared" si="10"/>
        <v>0</v>
      </c>
      <c r="G131" s="350">
        <f t="shared" ref="G131" si="15">SUM(G132)</f>
        <v>0</v>
      </c>
      <c r="H131" s="352">
        <f t="shared" si="14"/>
        <v>0</v>
      </c>
      <c r="I131" s="221">
        <f t="shared" si="11"/>
        <v>0</v>
      </c>
      <c r="J131" s="350">
        <f t="shared" ref="J131" si="16">SUM(J132)</f>
        <v>0</v>
      </c>
      <c r="K131" s="352">
        <f t="shared" si="14"/>
        <v>0</v>
      </c>
      <c r="L131" s="221">
        <f t="shared" si="12"/>
        <v>0</v>
      </c>
      <c r="M131" s="343">
        <f t="shared" si="14"/>
        <v>0</v>
      </c>
      <c r="N131" s="341">
        <f t="shared" si="14"/>
        <v>0</v>
      </c>
      <c r="O131" s="231">
        <f t="shared" si="13"/>
        <v>0</v>
      </c>
      <c r="P131" s="185"/>
    </row>
    <row r="132" spans="1:16" ht="24" hidden="1" x14ac:dyDescent="0.25">
      <c r="A132" s="178">
        <v>2283</v>
      </c>
      <c r="B132" s="223" t="s">
        <v>366</v>
      </c>
      <c r="C132" s="359">
        <f t="shared" si="9"/>
        <v>0</v>
      </c>
      <c r="D132" s="229">
        <v>0</v>
      </c>
      <c r="E132" s="507"/>
      <c r="F132" s="359">
        <f t="shared" si="10"/>
        <v>0</v>
      </c>
      <c r="G132" s="229"/>
      <c r="H132" s="230"/>
      <c r="I132" s="231">
        <f t="shared" si="11"/>
        <v>0</v>
      </c>
      <c r="J132" s="229">
        <v>0</v>
      </c>
      <c r="K132" s="230"/>
      <c r="L132" s="231">
        <f t="shared" si="12"/>
        <v>0</v>
      </c>
      <c r="M132" s="338"/>
      <c r="N132" s="337"/>
      <c r="O132" s="231">
        <f t="shared" si="13"/>
        <v>0</v>
      </c>
      <c r="P132" s="185"/>
    </row>
    <row r="133" spans="1:16" ht="36" hidden="1" x14ac:dyDescent="0.25">
      <c r="A133" s="198">
        <v>2300</v>
      </c>
      <c r="B133" s="323" t="s">
        <v>367</v>
      </c>
      <c r="C133" s="459">
        <f t="shared" si="9"/>
        <v>0</v>
      </c>
      <c r="D133" s="209">
        <f>SUM(D134,D139,D143,D144,D147,D154,D162,D163,D166)</f>
        <v>0</v>
      </c>
      <c r="E133" s="505">
        <f>SUM(E134,E139,E143,E144,E147,E154,E162,E163,E166)</f>
        <v>0</v>
      </c>
      <c r="F133" s="459">
        <f t="shared" si="10"/>
        <v>0</v>
      </c>
      <c r="G133" s="209">
        <f>SUM(G134,G139,G143,G144,G147,G154,G162,G163,G166)</f>
        <v>0</v>
      </c>
      <c r="H133" s="210">
        <f>SUM(H134,H139,H143,H144,H147,H154,H162,H163,H166)</f>
        <v>0</v>
      </c>
      <c r="I133" s="211">
        <f t="shared" si="11"/>
        <v>0</v>
      </c>
      <c r="J133" s="209">
        <f>SUM(J134,J139,J143,J144,J147,J154,J162,J163,J166)</f>
        <v>0</v>
      </c>
      <c r="K133" s="210">
        <f>SUM(K134,K139,K143,K144,K147,K154,K162,K163,K166)</f>
        <v>0</v>
      </c>
      <c r="L133" s="211">
        <f t="shared" si="12"/>
        <v>0</v>
      </c>
      <c r="M133" s="348">
        <f>SUM(M134,M139,M143,M144,M147,M154,M162,M163,M166)</f>
        <v>0</v>
      </c>
      <c r="N133" s="324">
        <f>SUM(N134,N139,N143,N144,N147,N154,N162,N163,N166)</f>
        <v>0</v>
      </c>
      <c r="O133" s="211">
        <f t="shared" si="13"/>
        <v>0</v>
      </c>
      <c r="P133" s="208"/>
    </row>
    <row r="134" spans="1:16" ht="24" hidden="1" x14ac:dyDescent="0.25">
      <c r="A134" s="705">
        <v>2310</v>
      </c>
      <c r="B134" s="213" t="s">
        <v>368</v>
      </c>
      <c r="C134" s="466">
        <f t="shared" si="9"/>
        <v>0</v>
      </c>
      <c r="D134" s="360">
        <f>SUM(D135:D138)</f>
        <v>0</v>
      </c>
      <c r="E134" s="353">
        <f>SUM(E135:E138)</f>
        <v>0</v>
      </c>
      <c r="F134" s="466">
        <f t="shared" si="10"/>
        <v>0</v>
      </c>
      <c r="G134" s="350">
        <f>SUM(G135:G138)</f>
        <v>0</v>
      </c>
      <c r="H134" s="352">
        <f>SUM(H135:H138)</f>
        <v>0</v>
      </c>
      <c r="I134" s="221">
        <f t="shared" si="11"/>
        <v>0</v>
      </c>
      <c r="J134" s="350">
        <f>SUM(J135:J138)</f>
        <v>0</v>
      </c>
      <c r="K134" s="352">
        <f>SUM(K135:K138)</f>
        <v>0</v>
      </c>
      <c r="L134" s="221">
        <f t="shared" si="12"/>
        <v>0</v>
      </c>
      <c r="M134" s="353">
        <f>SUM(M135:M138)</f>
        <v>0</v>
      </c>
      <c r="N134" s="351">
        <f>SUM(N135:N138)</f>
        <v>0</v>
      </c>
      <c r="O134" s="221">
        <f t="shared" si="13"/>
        <v>0</v>
      </c>
      <c r="P134" s="176"/>
    </row>
    <row r="135" spans="1:16" hidden="1" x14ac:dyDescent="0.25">
      <c r="A135" s="178">
        <v>2311</v>
      </c>
      <c r="B135" s="223" t="s">
        <v>369</v>
      </c>
      <c r="C135" s="359">
        <f t="shared" si="9"/>
        <v>0</v>
      </c>
      <c r="D135" s="229">
        <v>0</v>
      </c>
      <c r="E135" s="507"/>
      <c r="F135" s="359">
        <f t="shared" si="10"/>
        <v>0</v>
      </c>
      <c r="G135" s="229"/>
      <c r="H135" s="230"/>
      <c r="I135" s="231">
        <f t="shared" si="11"/>
        <v>0</v>
      </c>
      <c r="J135" s="229"/>
      <c r="K135" s="230"/>
      <c r="L135" s="231">
        <f t="shared" si="12"/>
        <v>0</v>
      </c>
      <c r="M135" s="338"/>
      <c r="N135" s="337"/>
      <c r="O135" s="231">
        <f t="shared" si="13"/>
        <v>0</v>
      </c>
      <c r="P135" s="185"/>
    </row>
    <row r="136" spans="1:16" hidden="1" x14ac:dyDescent="0.25">
      <c r="A136" s="178">
        <v>2312</v>
      </c>
      <c r="B136" s="223" t="s">
        <v>370</v>
      </c>
      <c r="C136" s="359">
        <f t="shared" si="9"/>
        <v>0</v>
      </c>
      <c r="D136" s="229">
        <v>0</v>
      </c>
      <c r="E136" s="507"/>
      <c r="F136" s="359">
        <f t="shared" si="10"/>
        <v>0</v>
      </c>
      <c r="G136" s="229"/>
      <c r="H136" s="230"/>
      <c r="I136" s="231">
        <f t="shared" si="11"/>
        <v>0</v>
      </c>
      <c r="J136" s="229">
        <v>0</v>
      </c>
      <c r="K136" s="230"/>
      <c r="L136" s="231">
        <f t="shared" si="12"/>
        <v>0</v>
      </c>
      <c r="M136" s="338"/>
      <c r="N136" s="337"/>
      <c r="O136" s="231">
        <f t="shared" si="13"/>
        <v>0</v>
      </c>
      <c r="P136" s="185"/>
    </row>
    <row r="137" spans="1:16" hidden="1" x14ac:dyDescent="0.25">
      <c r="A137" s="178">
        <v>2313</v>
      </c>
      <c r="B137" s="223" t="s">
        <v>371</v>
      </c>
      <c r="C137" s="359">
        <f t="shared" si="9"/>
        <v>0</v>
      </c>
      <c r="D137" s="229">
        <v>0</v>
      </c>
      <c r="E137" s="507"/>
      <c r="F137" s="359">
        <f t="shared" si="10"/>
        <v>0</v>
      </c>
      <c r="G137" s="229"/>
      <c r="H137" s="230"/>
      <c r="I137" s="231">
        <f t="shared" si="11"/>
        <v>0</v>
      </c>
      <c r="J137" s="229">
        <v>0</v>
      </c>
      <c r="K137" s="230"/>
      <c r="L137" s="231">
        <f t="shared" si="12"/>
        <v>0</v>
      </c>
      <c r="M137" s="338"/>
      <c r="N137" s="337"/>
      <c r="O137" s="231">
        <f t="shared" si="13"/>
        <v>0</v>
      </c>
      <c r="P137" s="185"/>
    </row>
    <row r="138" spans="1:16" ht="36" hidden="1" x14ac:dyDescent="0.25">
      <c r="A138" s="178">
        <v>2314</v>
      </c>
      <c r="B138" s="223" t="s">
        <v>372</v>
      </c>
      <c r="C138" s="359">
        <f t="shared" si="9"/>
        <v>0</v>
      </c>
      <c r="D138" s="229">
        <v>0</v>
      </c>
      <c r="E138" s="507"/>
      <c r="F138" s="359">
        <f t="shared" si="10"/>
        <v>0</v>
      </c>
      <c r="G138" s="229"/>
      <c r="H138" s="230"/>
      <c r="I138" s="231">
        <f t="shared" si="11"/>
        <v>0</v>
      </c>
      <c r="J138" s="229"/>
      <c r="K138" s="230"/>
      <c r="L138" s="231">
        <f t="shared" si="12"/>
        <v>0</v>
      </c>
      <c r="M138" s="338"/>
      <c r="N138" s="337"/>
      <c r="O138" s="231">
        <f t="shared" si="13"/>
        <v>0</v>
      </c>
      <c r="P138" s="185"/>
    </row>
    <row r="139" spans="1:16" hidden="1" x14ac:dyDescent="0.25">
      <c r="A139" s="339">
        <v>2320</v>
      </c>
      <c r="B139" s="223" t="s">
        <v>373</v>
      </c>
      <c r="C139" s="359">
        <f t="shared" si="9"/>
        <v>0</v>
      </c>
      <c r="D139" s="340">
        <f>SUM(D140:D142)</f>
        <v>0</v>
      </c>
      <c r="E139" s="390">
        <f>SUM(E140:E142)</f>
        <v>0</v>
      </c>
      <c r="F139" s="359">
        <f t="shared" si="10"/>
        <v>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row>
    <row r="140" spans="1:16" hidden="1" x14ac:dyDescent="0.25">
      <c r="A140" s="178">
        <v>2321</v>
      </c>
      <c r="B140" s="223" t="s">
        <v>374</v>
      </c>
      <c r="C140" s="359">
        <f t="shared" si="9"/>
        <v>0</v>
      </c>
      <c r="D140" s="229">
        <v>0</v>
      </c>
      <c r="E140" s="507"/>
      <c r="F140" s="359">
        <f t="shared" si="10"/>
        <v>0</v>
      </c>
      <c r="G140" s="229"/>
      <c r="H140" s="230"/>
      <c r="I140" s="231">
        <f t="shared" si="11"/>
        <v>0</v>
      </c>
      <c r="J140" s="229">
        <v>0</v>
      </c>
      <c r="K140" s="230"/>
      <c r="L140" s="231">
        <f t="shared" si="12"/>
        <v>0</v>
      </c>
      <c r="M140" s="338"/>
      <c r="N140" s="337"/>
      <c r="O140" s="231">
        <f t="shared" si="13"/>
        <v>0</v>
      </c>
      <c r="P140" s="185"/>
    </row>
    <row r="141" spans="1:16" hidden="1" x14ac:dyDescent="0.25">
      <c r="A141" s="178">
        <v>2322</v>
      </c>
      <c r="B141" s="223" t="s">
        <v>375</v>
      </c>
      <c r="C141" s="359">
        <f t="shared" si="9"/>
        <v>0</v>
      </c>
      <c r="D141" s="229">
        <v>0</v>
      </c>
      <c r="E141" s="507"/>
      <c r="F141" s="359">
        <f t="shared" si="10"/>
        <v>0</v>
      </c>
      <c r="G141" s="229"/>
      <c r="H141" s="230"/>
      <c r="I141" s="231">
        <f t="shared" si="11"/>
        <v>0</v>
      </c>
      <c r="J141" s="229">
        <v>0</v>
      </c>
      <c r="K141" s="230"/>
      <c r="L141" s="231">
        <f t="shared" si="12"/>
        <v>0</v>
      </c>
      <c r="M141" s="338"/>
      <c r="N141" s="337"/>
      <c r="O141" s="231">
        <f t="shared" si="13"/>
        <v>0</v>
      </c>
      <c r="P141" s="185"/>
    </row>
    <row r="142" spans="1:16" hidden="1" x14ac:dyDescent="0.25">
      <c r="A142" s="178">
        <v>2329</v>
      </c>
      <c r="B142" s="223" t="s">
        <v>376</v>
      </c>
      <c r="C142" s="359">
        <f t="shared" si="9"/>
        <v>0</v>
      </c>
      <c r="D142" s="229">
        <v>0</v>
      </c>
      <c r="E142" s="507"/>
      <c r="F142" s="359">
        <f t="shared" si="10"/>
        <v>0</v>
      </c>
      <c r="G142" s="229"/>
      <c r="H142" s="230"/>
      <c r="I142" s="231">
        <f t="shared" si="11"/>
        <v>0</v>
      </c>
      <c r="J142" s="229">
        <v>0</v>
      </c>
      <c r="K142" s="230"/>
      <c r="L142" s="231">
        <f t="shared" si="12"/>
        <v>0</v>
      </c>
      <c r="M142" s="338"/>
      <c r="N142" s="337"/>
      <c r="O142" s="231">
        <f t="shared" si="13"/>
        <v>0</v>
      </c>
      <c r="P142" s="185"/>
    </row>
    <row r="143" spans="1:16" hidden="1" x14ac:dyDescent="0.25">
      <c r="A143" s="339">
        <v>2330</v>
      </c>
      <c r="B143" s="223" t="s">
        <v>377</v>
      </c>
      <c r="C143" s="359">
        <f t="shared" si="9"/>
        <v>0</v>
      </c>
      <c r="D143" s="229">
        <v>0</v>
      </c>
      <c r="E143" s="507"/>
      <c r="F143" s="359">
        <f t="shared" si="10"/>
        <v>0</v>
      </c>
      <c r="G143" s="229"/>
      <c r="H143" s="230"/>
      <c r="I143" s="231">
        <f t="shared" si="11"/>
        <v>0</v>
      </c>
      <c r="J143" s="229">
        <v>0</v>
      </c>
      <c r="K143" s="230"/>
      <c r="L143" s="231">
        <f t="shared" si="12"/>
        <v>0</v>
      </c>
      <c r="M143" s="338"/>
      <c r="N143" s="337"/>
      <c r="O143" s="231">
        <f t="shared" si="13"/>
        <v>0</v>
      </c>
      <c r="P143" s="185"/>
    </row>
    <row r="144" spans="1:16" ht="48" hidden="1" x14ac:dyDescent="0.25">
      <c r="A144" s="339">
        <v>2340</v>
      </c>
      <c r="B144" s="223" t="s">
        <v>378</v>
      </c>
      <c r="C144" s="359">
        <f t="shared" si="9"/>
        <v>0</v>
      </c>
      <c r="D144" s="340">
        <f>SUM(D145:D146)</f>
        <v>0</v>
      </c>
      <c r="E144" s="390">
        <f>SUM(E145:E146)</f>
        <v>0</v>
      </c>
      <c r="F144" s="359">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row>
    <row r="145" spans="1:16" hidden="1" x14ac:dyDescent="0.25">
      <c r="A145" s="178">
        <v>2341</v>
      </c>
      <c r="B145" s="223" t="s">
        <v>379</v>
      </c>
      <c r="C145" s="359">
        <f t="shared" si="9"/>
        <v>0</v>
      </c>
      <c r="D145" s="229">
        <v>0</v>
      </c>
      <c r="E145" s="507"/>
      <c r="F145" s="359">
        <f t="shared" si="10"/>
        <v>0</v>
      </c>
      <c r="G145" s="229"/>
      <c r="H145" s="230"/>
      <c r="I145" s="231">
        <f t="shared" si="11"/>
        <v>0</v>
      </c>
      <c r="J145" s="229">
        <v>0</v>
      </c>
      <c r="K145" s="230"/>
      <c r="L145" s="231">
        <f t="shared" si="12"/>
        <v>0</v>
      </c>
      <c r="M145" s="338"/>
      <c r="N145" s="337"/>
      <c r="O145" s="231">
        <f t="shared" si="13"/>
        <v>0</v>
      </c>
      <c r="P145" s="185"/>
    </row>
    <row r="146" spans="1:16" ht="24" hidden="1" x14ac:dyDescent="0.25">
      <c r="A146" s="178">
        <v>2344</v>
      </c>
      <c r="B146" s="223" t="s">
        <v>380</v>
      </c>
      <c r="C146" s="359">
        <f t="shared" si="9"/>
        <v>0</v>
      </c>
      <c r="D146" s="229">
        <v>0</v>
      </c>
      <c r="E146" s="507"/>
      <c r="F146" s="359">
        <f t="shared" si="10"/>
        <v>0</v>
      </c>
      <c r="G146" s="229"/>
      <c r="H146" s="230"/>
      <c r="I146" s="231">
        <f t="shared" si="11"/>
        <v>0</v>
      </c>
      <c r="J146" s="229">
        <v>0</v>
      </c>
      <c r="K146" s="230"/>
      <c r="L146" s="231">
        <f t="shared" si="12"/>
        <v>0</v>
      </c>
      <c r="M146" s="338"/>
      <c r="N146" s="337"/>
      <c r="O146" s="231">
        <f t="shared" si="13"/>
        <v>0</v>
      </c>
      <c r="P146" s="185"/>
    </row>
    <row r="147" spans="1:16" ht="24" hidden="1" x14ac:dyDescent="0.25">
      <c r="A147" s="329">
        <v>2350</v>
      </c>
      <c r="B147" s="265" t="s">
        <v>381</v>
      </c>
      <c r="C147" s="359">
        <f t="shared" si="9"/>
        <v>0</v>
      </c>
      <c r="D147" s="330">
        <f>SUM(D148:D153)</f>
        <v>0</v>
      </c>
      <c r="E147" s="506">
        <f>SUM(E148:E153)</f>
        <v>0</v>
      </c>
      <c r="F147" s="460">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row>
    <row r="148" spans="1:16" hidden="1" x14ac:dyDescent="0.25">
      <c r="A148" s="169">
        <v>2351</v>
      </c>
      <c r="B148" s="213" t="s">
        <v>382</v>
      </c>
      <c r="C148" s="359">
        <f t="shared" si="9"/>
        <v>0</v>
      </c>
      <c r="D148" s="219">
        <v>0</v>
      </c>
      <c r="E148" s="510"/>
      <c r="F148" s="466">
        <f t="shared" si="10"/>
        <v>0</v>
      </c>
      <c r="G148" s="219"/>
      <c r="H148" s="220"/>
      <c r="I148" s="221">
        <f t="shared" si="11"/>
        <v>0</v>
      </c>
      <c r="J148" s="219">
        <v>0</v>
      </c>
      <c r="K148" s="220"/>
      <c r="L148" s="221">
        <f t="shared" si="12"/>
        <v>0</v>
      </c>
      <c r="M148" s="336"/>
      <c r="N148" s="335"/>
      <c r="O148" s="221">
        <f t="shared" si="13"/>
        <v>0</v>
      </c>
      <c r="P148" s="176"/>
    </row>
    <row r="149" spans="1:16" hidden="1" x14ac:dyDescent="0.25">
      <c r="A149" s="178">
        <v>2352</v>
      </c>
      <c r="B149" s="223" t="s">
        <v>383</v>
      </c>
      <c r="C149" s="359">
        <f t="shared" si="9"/>
        <v>0</v>
      </c>
      <c r="D149" s="229">
        <v>0</v>
      </c>
      <c r="E149" s="507"/>
      <c r="F149" s="359">
        <f t="shared" si="10"/>
        <v>0</v>
      </c>
      <c r="G149" s="229"/>
      <c r="H149" s="230"/>
      <c r="I149" s="231">
        <f t="shared" si="11"/>
        <v>0</v>
      </c>
      <c r="J149" s="229">
        <v>0</v>
      </c>
      <c r="K149" s="230"/>
      <c r="L149" s="231">
        <f t="shared" si="12"/>
        <v>0</v>
      </c>
      <c r="M149" s="338"/>
      <c r="N149" s="337"/>
      <c r="O149" s="231">
        <f t="shared" si="13"/>
        <v>0</v>
      </c>
      <c r="P149" s="185"/>
    </row>
    <row r="150" spans="1:16" ht="24" hidden="1" x14ac:dyDescent="0.25">
      <c r="A150" s="178">
        <v>2353</v>
      </c>
      <c r="B150" s="223" t="s">
        <v>384</v>
      </c>
      <c r="C150" s="359">
        <f t="shared" si="9"/>
        <v>0</v>
      </c>
      <c r="D150" s="229">
        <v>0</v>
      </c>
      <c r="E150" s="507"/>
      <c r="F150" s="359">
        <f t="shared" si="10"/>
        <v>0</v>
      </c>
      <c r="G150" s="229"/>
      <c r="H150" s="230"/>
      <c r="I150" s="231">
        <f t="shared" si="11"/>
        <v>0</v>
      </c>
      <c r="J150" s="229">
        <v>0</v>
      </c>
      <c r="K150" s="230"/>
      <c r="L150" s="231">
        <f t="shared" si="12"/>
        <v>0</v>
      </c>
      <c r="M150" s="338"/>
      <c r="N150" s="337"/>
      <c r="O150" s="231">
        <f t="shared" si="13"/>
        <v>0</v>
      </c>
      <c r="P150" s="185"/>
    </row>
    <row r="151" spans="1:16" ht="24" hidden="1" x14ac:dyDescent="0.25">
      <c r="A151" s="178">
        <v>2354</v>
      </c>
      <c r="B151" s="223" t="s">
        <v>385</v>
      </c>
      <c r="C151" s="359">
        <f t="shared" si="9"/>
        <v>0</v>
      </c>
      <c r="D151" s="229">
        <v>0</v>
      </c>
      <c r="E151" s="507"/>
      <c r="F151" s="359">
        <f t="shared" si="10"/>
        <v>0</v>
      </c>
      <c r="G151" s="229"/>
      <c r="H151" s="230"/>
      <c r="I151" s="231">
        <f t="shared" si="11"/>
        <v>0</v>
      </c>
      <c r="J151" s="229">
        <v>0</v>
      </c>
      <c r="K151" s="230"/>
      <c r="L151" s="231">
        <f t="shared" si="12"/>
        <v>0</v>
      </c>
      <c r="M151" s="338"/>
      <c r="N151" s="337"/>
      <c r="O151" s="231">
        <f t="shared" si="13"/>
        <v>0</v>
      </c>
      <c r="P151" s="185"/>
    </row>
    <row r="152" spans="1:16" ht="24" hidden="1" x14ac:dyDescent="0.25">
      <c r="A152" s="178">
        <v>2355</v>
      </c>
      <c r="B152" s="223" t="s">
        <v>386</v>
      </c>
      <c r="C152" s="359">
        <f t="shared" si="9"/>
        <v>0</v>
      </c>
      <c r="D152" s="229">
        <v>0</v>
      </c>
      <c r="E152" s="507"/>
      <c r="F152" s="359">
        <f t="shared" si="10"/>
        <v>0</v>
      </c>
      <c r="G152" s="229"/>
      <c r="H152" s="230"/>
      <c r="I152" s="231">
        <f t="shared" si="11"/>
        <v>0</v>
      </c>
      <c r="J152" s="229">
        <v>0</v>
      </c>
      <c r="K152" s="230"/>
      <c r="L152" s="231">
        <f t="shared" si="12"/>
        <v>0</v>
      </c>
      <c r="M152" s="338"/>
      <c r="N152" s="337"/>
      <c r="O152" s="231">
        <f t="shared" si="13"/>
        <v>0</v>
      </c>
      <c r="P152" s="185"/>
    </row>
    <row r="153" spans="1:16" ht="24" hidden="1" x14ac:dyDescent="0.25">
      <c r="A153" s="178">
        <v>2359</v>
      </c>
      <c r="B153" s="223" t="s">
        <v>387</v>
      </c>
      <c r="C153" s="359">
        <f t="shared" si="9"/>
        <v>0</v>
      </c>
      <c r="D153" s="229">
        <v>0</v>
      </c>
      <c r="E153" s="507"/>
      <c r="F153" s="359">
        <f t="shared" si="10"/>
        <v>0</v>
      </c>
      <c r="G153" s="229"/>
      <c r="H153" s="230"/>
      <c r="I153" s="231">
        <f t="shared" si="11"/>
        <v>0</v>
      </c>
      <c r="J153" s="229">
        <v>0</v>
      </c>
      <c r="K153" s="230"/>
      <c r="L153" s="231">
        <f t="shared" si="12"/>
        <v>0</v>
      </c>
      <c r="M153" s="338"/>
      <c r="N153" s="337"/>
      <c r="O153" s="231">
        <f t="shared" si="13"/>
        <v>0</v>
      </c>
      <c r="P153" s="185"/>
    </row>
    <row r="154" spans="1:16" ht="24" hidden="1" x14ac:dyDescent="0.25">
      <c r="A154" s="339">
        <v>2360</v>
      </c>
      <c r="B154" s="223" t="s">
        <v>388</v>
      </c>
      <c r="C154" s="359">
        <f t="shared" si="9"/>
        <v>0</v>
      </c>
      <c r="D154" s="340">
        <f>SUM(D155:D161)</f>
        <v>0</v>
      </c>
      <c r="E154" s="390">
        <f>SUM(E155:E161)</f>
        <v>0</v>
      </c>
      <c r="F154" s="359">
        <f t="shared" si="10"/>
        <v>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row>
    <row r="155" spans="1:16" hidden="1" x14ac:dyDescent="0.25">
      <c r="A155" s="177">
        <v>2361</v>
      </c>
      <c r="B155" s="223" t="s">
        <v>389</v>
      </c>
      <c r="C155" s="359">
        <f t="shared" si="9"/>
        <v>0</v>
      </c>
      <c r="D155" s="229">
        <v>0</v>
      </c>
      <c r="E155" s="507"/>
      <c r="F155" s="359">
        <f t="shared" si="10"/>
        <v>0</v>
      </c>
      <c r="G155" s="229"/>
      <c r="H155" s="230"/>
      <c r="I155" s="231">
        <f t="shared" si="11"/>
        <v>0</v>
      </c>
      <c r="J155" s="229">
        <v>0</v>
      </c>
      <c r="K155" s="230"/>
      <c r="L155" s="231">
        <f t="shared" si="12"/>
        <v>0</v>
      </c>
      <c r="M155" s="338"/>
      <c r="N155" s="337"/>
      <c r="O155" s="231">
        <f t="shared" si="13"/>
        <v>0</v>
      </c>
      <c r="P155" s="185"/>
    </row>
    <row r="156" spans="1:16" ht="24" hidden="1" x14ac:dyDescent="0.25">
      <c r="A156" s="177">
        <v>2362</v>
      </c>
      <c r="B156" s="223" t="s">
        <v>390</v>
      </c>
      <c r="C156" s="359">
        <f t="shared" si="9"/>
        <v>0</v>
      </c>
      <c r="D156" s="229">
        <v>0</v>
      </c>
      <c r="E156" s="507"/>
      <c r="F156" s="359">
        <f t="shared" si="10"/>
        <v>0</v>
      </c>
      <c r="G156" s="229"/>
      <c r="H156" s="230"/>
      <c r="I156" s="231">
        <f t="shared" si="11"/>
        <v>0</v>
      </c>
      <c r="J156" s="229">
        <v>0</v>
      </c>
      <c r="K156" s="230"/>
      <c r="L156" s="231">
        <f t="shared" si="12"/>
        <v>0</v>
      </c>
      <c r="M156" s="338"/>
      <c r="N156" s="337"/>
      <c r="O156" s="231">
        <f t="shared" si="13"/>
        <v>0</v>
      </c>
      <c r="P156" s="185"/>
    </row>
    <row r="157" spans="1:16" hidden="1" x14ac:dyDescent="0.25">
      <c r="A157" s="177">
        <v>2363</v>
      </c>
      <c r="B157" s="223" t="s">
        <v>391</v>
      </c>
      <c r="C157" s="359">
        <f t="shared" si="9"/>
        <v>0</v>
      </c>
      <c r="D157" s="229">
        <v>0</v>
      </c>
      <c r="E157" s="507"/>
      <c r="F157" s="359">
        <f t="shared" si="10"/>
        <v>0</v>
      </c>
      <c r="G157" s="229"/>
      <c r="H157" s="230"/>
      <c r="I157" s="231">
        <f t="shared" si="11"/>
        <v>0</v>
      </c>
      <c r="J157" s="229">
        <v>0</v>
      </c>
      <c r="K157" s="230"/>
      <c r="L157" s="231">
        <f t="shared" si="12"/>
        <v>0</v>
      </c>
      <c r="M157" s="338"/>
      <c r="N157" s="337"/>
      <c r="O157" s="231">
        <f t="shared" si="13"/>
        <v>0</v>
      </c>
      <c r="P157" s="185"/>
    </row>
    <row r="158" spans="1:16" hidden="1" x14ac:dyDescent="0.25">
      <c r="A158" s="177">
        <v>2364</v>
      </c>
      <c r="B158" s="223" t="s">
        <v>392</v>
      </c>
      <c r="C158" s="359">
        <f t="shared" si="9"/>
        <v>0</v>
      </c>
      <c r="D158" s="229">
        <v>0</v>
      </c>
      <c r="E158" s="507"/>
      <c r="F158" s="359">
        <f t="shared" si="10"/>
        <v>0</v>
      </c>
      <c r="G158" s="229"/>
      <c r="H158" s="230"/>
      <c r="I158" s="231">
        <f t="shared" si="11"/>
        <v>0</v>
      </c>
      <c r="J158" s="229">
        <v>0</v>
      </c>
      <c r="K158" s="230"/>
      <c r="L158" s="231">
        <f t="shared" si="12"/>
        <v>0</v>
      </c>
      <c r="M158" s="338"/>
      <c r="N158" s="337"/>
      <c r="O158" s="231">
        <f t="shared" si="13"/>
        <v>0</v>
      </c>
      <c r="P158" s="185"/>
    </row>
    <row r="159" spans="1:16" hidden="1" x14ac:dyDescent="0.25">
      <c r="A159" s="177">
        <v>2365</v>
      </c>
      <c r="B159" s="223" t="s">
        <v>393</v>
      </c>
      <c r="C159" s="359">
        <f t="shared" si="9"/>
        <v>0</v>
      </c>
      <c r="D159" s="229">
        <v>0</v>
      </c>
      <c r="E159" s="507"/>
      <c r="F159" s="359">
        <f t="shared" si="10"/>
        <v>0</v>
      </c>
      <c r="G159" s="229"/>
      <c r="H159" s="230"/>
      <c r="I159" s="231">
        <f t="shared" si="11"/>
        <v>0</v>
      </c>
      <c r="J159" s="229">
        <v>0</v>
      </c>
      <c r="K159" s="230"/>
      <c r="L159" s="231">
        <f t="shared" si="12"/>
        <v>0</v>
      </c>
      <c r="M159" s="338"/>
      <c r="N159" s="337"/>
      <c r="O159" s="231">
        <f t="shared" si="13"/>
        <v>0</v>
      </c>
      <c r="P159" s="185"/>
    </row>
    <row r="160" spans="1:16" ht="36" hidden="1" x14ac:dyDescent="0.25">
      <c r="A160" s="177">
        <v>2366</v>
      </c>
      <c r="B160" s="223" t="s">
        <v>394</v>
      </c>
      <c r="C160" s="359">
        <f t="shared" si="9"/>
        <v>0</v>
      </c>
      <c r="D160" s="229">
        <v>0</v>
      </c>
      <c r="E160" s="507"/>
      <c r="F160" s="359">
        <f t="shared" si="10"/>
        <v>0</v>
      </c>
      <c r="G160" s="229"/>
      <c r="H160" s="230"/>
      <c r="I160" s="231">
        <f t="shared" si="11"/>
        <v>0</v>
      </c>
      <c r="J160" s="229">
        <v>0</v>
      </c>
      <c r="K160" s="230"/>
      <c r="L160" s="231">
        <f t="shared" si="12"/>
        <v>0</v>
      </c>
      <c r="M160" s="338"/>
      <c r="N160" s="337"/>
      <c r="O160" s="231">
        <f t="shared" si="13"/>
        <v>0</v>
      </c>
      <c r="P160" s="185"/>
    </row>
    <row r="161" spans="1:16" ht="48" hidden="1" x14ac:dyDescent="0.25">
      <c r="A161" s="177">
        <v>2369</v>
      </c>
      <c r="B161" s="223" t="s">
        <v>395</v>
      </c>
      <c r="C161" s="359">
        <f t="shared" si="9"/>
        <v>0</v>
      </c>
      <c r="D161" s="229">
        <v>0</v>
      </c>
      <c r="E161" s="507"/>
      <c r="F161" s="359">
        <f t="shared" si="10"/>
        <v>0</v>
      </c>
      <c r="G161" s="229"/>
      <c r="H161" s="230"/>
      <c r="I161" s="231">
        <f t="shared" si="11"/>
        <v>0</v>
      </c>
      <c r="J161" s="229">
        <v>0</v>
      </c>
      <c r="K161" s="230"/>
      <c r="L161" s="231">
        <f t="shared" si="12"/>
        <v>0</v>
      </c>
      <c r="M161" s="338"/>
      <c r="N161" s="337"/>
      <c r="O161" s="231">
        <f t="shared" si="13"/>
        <v>0</v>
      </c>
      <c r="P161" s="185"/>
    </row>
    <row r="162" spans="1:16" hidden="1" x14ac:dyDescent="0.25">
      <c r="A162" s="329">
        <v>2370</v>
      </c>
      <c r="B162" s="265" t="s">
        <v>396</v>
      </c>
      <c r="C162" s="359">
        <f t="shared" si="9"/>
        <v>0</v>
      </c>
      <c r="D162" s="344">
        <v>0</v>
      </c>
      <c r="E162" s="509"/>
      <c r="F162" s="460">
        <f t="shared" si="10"/>
        <v>0</v>
      </c>
      <c r="G162" s="344"/>
      <c r="H162" s="346"/>
      <c r="I162" s="332">
        <f t="shared" si="11"/>
        <v>0</v>
      </c>
      <c r="J162" s="344">
        <v>0</v>
      </c>
      <c r="K162" s="346"/>
      <c r="L162" s="332">
        <f t="shared" si="12"/>
        <v>0</v>
      </c>
      <c r="M162" s="347"/>
      <c r="N162" s="345"/>
      <c r="O162" s="332">
        <f t="shared" si="13"/>
        <v>0</v>
      </c>
      <c r="P162" s="274"/>
    </row>
    <row r="163" spans="1:16" hidden="1" x14ac:dyDescent="0.25">
      <c r="A163" s="329">
        <v>2380</v>
      </c>
      <c r="B163" s="265" t="s">
        <v>397</v>
      </c>
      <c r="C163" s="359">
        <f t="shared" si="9"/>
        <v>0</v>
      </c>
      <c r="D163" s="330">
        <f>SUM(D164:D165)</f>
        <v>0</v>
      </c>
      <c r="E163" s="506">
        <f>SUM(E164:E165)</f>
        <v>0</v>
      </c>
      <c r="F163" s="460">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row>
    <row r="164" spans="1:16" hidden="1" x14ac:dyDescent="0.25">
      <c r="A164" s="168">
        <v>2381</v>
      </c>
      <c r="B164" s="213" t="s">
        <v>398</v>
      </c>
      <c r="C164" s="359">
        <f t="shared" si="9"/>
        <v>0</v>
      </c>
      <c r="D164" s="219">
        <v>0</v>
      </c>
      <c r="E164" s="510"/>
      <c r="F164" s="466">
        <f t="shared" si="10"/>
        <v>0</v>
      </c>
      <c r="G164" s="219"/>
      <c r="H164" s="220"/>
      <c r="I164" s="221">
        <f t="shared" si="11"/>
        <v>0</v>
      </c>
      <c r="J164" s="219">
        <v>0</v>
      </c>
      <c r="K164" s="220"/>
      <c r="L164" s="221">
        <f t="shared" si="12"/>
        <v>0</v>
      </c>
      <c r="M164" s="336"/>
      <c r="N164" s="335"/>
      <c r="O164" s="221">
        <f t="shared" si="13"/>
        <v>0</v>
      </c>
      <c r="P164" s="176"/>
    </row>
    <row r="165" spans="1:16" ht="24" hidden="1" x14ac:dyDescent="0.25">
      <c r="A165" s="177">
        <v>2389</v>
      </c>
      <c r="B165" s="223" t="s">
        <v>399</v>
      </c>
      <c r="C165" s="359">
        <f t="shared" si="9"/>
        <v>0</v>
      </c>
      <c r="D165" s="229">
        <v>0</v>
      </c>
      <c r="E165" s="507"/>
      <c r="F165" s="359">
        <f t="shared" si="10"/>
        <v>0</v>
      </c>
      <c r="G165" s="229"/>
      <c r="H165" s="230"/>
      <c r="I165" s="231">
        <f t="shared" si="11"/>
        <v>0</v>
      </c>
      <c r="J165" s="229">
        <v>0</v>
      </c>
      <c r="K165" s="230"/>
      <c r="L165" s="231">
        <f t="shared" si="12"/>
        <v>0</v>
      </c>
      <c r="M165" s="338"/>
      <c r="N165" s="337"/>
      <c r="O165" s="231">
        <f t="shared" si="13"/>
        <v>0</v>
      </c>
      <c r="P165" s="185"/>
    </row>
    <row r="166" spans="1:16" hidden="1" x14ac:dyDescent="0.25">
      <c r="A166" s="329">
        <v>2390</v>
      </c>
      <c r="B166" s="265" t="s">
        <v>400</v>
      </c>
      <c r="C166" s="359">
        <f t="shared" si="9"/>
        <v>0</v>
      </c>
      <c r="D166" s="344">
        <v>0</v>
      </c>
      <c r="E166" s="509"/>
      <c r="F166" s="460">
        <f t="shared" si="10"/>
        <v>0</v>
      </c>
      <c r="G166" s="344"/>
      <c r="H166" s="346"/>
      <c r="I166" s="332">
        <f t="shared" si="11"/>
        <v>0</v>
      </c>
      <c r="J166" s="344">
        <v>0</v>
      </c>
      <c r="K166" s="346"/>
      <c r="L166" s="332">
        <f t="shared" si="12"/>
        <v>0</v>
      </c>
      <c r="M166" s="347"/>
      <c r="N166" s="345"/>
      <c r="O166" s="332">
        <f t="shared" si="13"/>
        <v>0</v>
      </c>
      <c r="P166" s="274"/>
    </row>
    <row r="167" spans="1:16" hidden="1" x14ac:dyDescent="0.25">
      <c r="A167" s="198">
        <v>2400</v>
      </c>
      <c r="B167" s="323" t="s">
        <v>401</v>
      </c>
      <c r="C167" s="459">
        <f t="shared" si="9"/>
        <v>0</v>
      </c>
      <c r="D167" s="361">
        <v>0</v>
      </c>
      <c r="E167" s="578"/>
      <c r="F167" s="459">
        <f t="shared" si="10"/>
        <v>0</v>
      </c>
      <c r="G167" s="361"/>
      <c r="H167" s="363"/>
      <c r="I167" s="211">
        <f t="shared" si="11"/>
        <v>0</v>
      </c>
      <c r="J167" s="361">
        <v>0</v>
      </c>
      <c r="K167" s="363"/>
      <c r="L167" s="211">
        <f t="shared" si="12"/>
        <v>0</v>
      </c>
      <c r="M167" s="364"/>
      <c r="N167" s="362"/>
      <c r="O167" s="211">
        <f t="shared" si="13"/>
        <v>0</v>
      </c>
      <c r="P167" s="208"/>
    </row>
    <row r="168" spans="1:16" ht="24" hidden="1" x14ac:dyDescent="0.25">
      <c r="A168" s="198">
        <v>2500</v>
      </c>
      <c r="B168" s="323" t="s">
        <v>402</v>
      </c>
      <c r="C168" s="459">
        <f t="shared" si="9"/>
        <v>0</v>
      </c>
      <c r="D168" s="209">
        <f>SUM(D169,D174)</f>
        <v>0</v>
      </c>
      <c r="E168" s="505">
        <f>SUM(E169,E174)</f>
        <v>0</v>
      </c>
      <c r="F168" s="459">
        <f t="shared" si="10"/>
        <v>0</v>
      </c>
      <c r="G168" s="209">
        <f>SUM(G169,G174)</f>
        <v>0</v>
      </c>
      <c r="H168" s="210">
        <f t="shared" ref="H168" si="17">SUM(H169,H174)</f>
        <v>0</v>
      </c>
      <c r="I168" s="211">
        <f t="shared" si="11"/>
        <v>0</v>
      </c>
      <c r="J168" s="209">
        <f>SUM(J169,J174)</f>
        <v>0</v>
      </c>
      <c r="K168" s="210">
        <f t="shared" ref="K168" si="18">SUM(K169,K174)</f>
        <v>0</v>
      </c>
      <c r="L168" s="211">
        <f t="shared" si="12"/>
        <v>0</v>
      </c>
      <c r="M168" s="325">
        <f t="shared" ref="M168:N168" si="19">SUM(M169,M174)</f>
        <v>0</v>
      </c>
      <c r="N168" s="326">
        <f t="shared" si="19"/>
        <v>0</v>
      </c>
      <c r="O168" s="327">
        <f t="shared" si="13"/>
        <v>0</v>
      </c>
      <c r="P168" s="328"/>
    </row>
    <row r="169" spans="1:16" hidden="1" x14ac:dyDescent="0.25">
      <c r="A169" s="705">
        <v>2510</v>
      </c>
      <c r="B169" s="213" t="s">
        <v>403</v>
      </c>
      <c r="C169" s="466">
        <f t="shared" si="9"/>
        <v>0</v>
      </c>
      <c r="D169" s="350">
        <f>SUM(D170:D173)</f>
        <v>0</v>
      </c>
      <c r="E169" s="389">
        <f>SUM(E170:E173)</f>
        <v>0</v>
      </c>
      <c r="F169" s="466">
        <f t="shared" si="10"/>
        <v>0</v>
      </c>
      <c r="G169" s="350">
        <f>SUM(G170:G173)</f>
        <v>0</v>
      </c>
      <c r="H169" s="352">
        <f t="shared" ref="H169" si="20">SUM(H170:H173)</f>
        <v>0</v>
      </c>
      <c r="I169" s="221">
        <f t="shared" si="11"/>
        <v>0</v>
      </c>
      <c r="J169" s="350">
        <f>SUM(J170:J173)</f>
        <v>0</v>
      </c>
      <c r="K169" s="352">
        <f t="shared" ref="K169" si="21">SUM(K170:K173)</f>
        <v>0</v>
      </c>
      <c r="L169" s="221">
        <f t="shared" si="12"/>
        <v>0</v>
      </c>
      <c r="M169" s="365">
        <f t="shared" ref="M169:N169" si="22">SUM(M170:M173)</f>
        <v>0</v>
      </c>
      <c r="N169" s="366">
        <f t="shared" si="22"/>
        <v>0</v>
      </c>
      <c r="O169" s="242">
        <f t="shared" si="13"/>
        <v>0</v>
      </c>
      <c r="P169" s="244"/>
    </row>
    <row r="170" spans="1:16" ht="24" hidden="1" x14ac:dyDescent="0.25">
      <c r="A170" s="178">
        <v>2512</v>
      </c>
      <c r="B170" s="223" t="s">
        <v>404</v>
      </c>
      <c r="C170" s="359">
        <f t="shared" si="9"/>
        <v>0</v>
      </c>
      <c r="D170" s="229">
        <v>0</v>
      </c>
      <c r="E170" s="507"/>
      <c r="F170" s="359">
        <f t="shared" si="10"/>
        <v>0</v>
      </c>
      <c r="G170" s="229"/>
      <c r="H170" s="230"/>
      <c r="I170" s="231">
        <f t="shared" si="11"/>
        <v>0</v>
      </c>
      <c r="J170" s="229"/>
      <c r="K170" s="230"/>
      <c r="L170" s="231">
        <f t="shared" si="12"/>
        <v>0</v>
      </c>
      <c r="M170" s="338"/>
      <c r="N170" s="337"/>
      <c r="O170" s="231">
        <f t="shared" si="13"/>
        <v>0</v>
      </c>
      <c r="P170" s="185"/>
    </row>
    <row r="171" spans="1:16" ht="36" hidden="1" x14ac:dyDescent="0.25">
      <c r="A171" s="178">
        <v>2513</v>
      </c>
      <c r="B171" s="223" t="s">
        <v>405</v>
      </c>
      <c r="C171" s="359">
        <f t="shared" si="9"/>
        <v>0</v>
      </c>
      <c r="D171" s="229">
        <v>0</v>
      </c>
      <c r="E171" s="507"/>
      <c r="F171" s="359">
        <f t="shared" si="10"/>
        <v>0</v>
      </c>
      <c r="G171" s="229"/>
      <c r="H171" s="230"/>
      <c r="I171" s="231">
        <f t="shared" si="11"/>
        <v>0</v>
      </c>
      <c r="J171" s="229">
        <v>0</v>
      </c>
      <c r="K171" s="230"/>
      <c r="L171" s="231">
        <f t="shared" si="12"/>
        <v>0</v>
      </c>
      <c r="M171" s="338"/>
      <c r="N171" s="337"/>
      <c r="O171" s="231">
        <f t="shared" si="13"/>
        <v>0</v>
      </c>
      <c r="P171" s="185"/>
    </row>
    <row r="172" spans="1:16" ht="24" hidden="1" x14ac:dyDescent="0.25">
      <c r="A172" s="178">
        <v>2515</v>
      </c>
      <c r="B172" s="223" t="s">
        <v>406</v>
      </c>
      <c r="C172" s="359">
        <f t="shared" si="9"/>
        <v>0</v>
      </c>
      <c r="D172" s="229">
        <v>0</v>
      </c>
      <c r="E172" s="507"/>
      <c r="F172" s="359">
        <f t="shared" si="10"/>
        <v>0</v>
      </c>
      <c r="G172" s="229"/>
      <c r="H172" s="230"/>
      <c r="I172" s="231">
        <f t="shared" si="11"/>
        <v>0</v>
      </c>
      <c r="J172" s="229">
        <v>0</v>
      </c>
      <c r="K172" s="230"/>
      <c r="L172" s="231">
        <f t="shared" si="12"/>
        <v>0</v>
      </c>
      <c r="M172" s="338"/>
      <c r="N172" s="337"/>
      <c r="O172" s="231">
        <f t="shared" si="13"/>
        <v>0</v>
      </c>
      <c r="P172" s="185"/>
    </row>
    <row r="173" spans="1:16" ht="24" hidden="1" x14ac:dyDescent="0.25">
      <c r="A173" s="178">
        <v>2519</v>
      </c>
      <c r="B173" s="223" t="s">
        <v>407</v>
      </c>
      <c r="C173" s="359">
        <f t="shared" si="9"/>
        <v>0</v>
      </c>
      <c r="D173" s="229">
        <v>0</v>
      </c>
      <c r="E173" s="507"/>
      <c r="F173" s="359">
        <f t="shared" si="10"/>
        <v>0</v>
      </c>
      <c r="G173" s="229"/>
      <c r="H173" s="230"/>
      <c r="I173" s="231">
        <f t="shared" si="11"/>
        <v>0</v>
      </c>
      <c r="J173" s="229">
        <v>0</v>
      </c>
      <c r="K173" s="230"/>
      <c r="L173" s="231">
        <f t="shared" si="12"/>
        <v>0</v>
      </c>
      <c r="M173" s="338"/>
      <c r="N173" s="337"/>
      <c r="O173" s="231">
        <f t="shared" si="13"/>
        <v>0</v>
      </c>
      <c r="P173" s="185"/>
    </row>
    <row r="174" spans="1:16" ht="24" hidden="1" x14ac:dyDescent="0.25">
      <c r="A174" s="339">
        <v>2520</v>
      </c>
      <c r="B174" s="223" t="s">
        <v>408</v>
      </c>
      <c r="C174" s="359">
        <f t="shared" si="9"/>
        <v>0</v>
      </c>
      <c r="D174" s="229">
        <v>0</v>
      </c>
      <c r="E174" s="507"/>
      <c r="F174" s="359">
        <f t="shared" si="10"/>
        <v>0</v>
      </c>
      <c r="G174" s="229"/>
      <c r="H174" s="230"/>
      <c r="I174" s="231">
        <f t="shared" si="11"/>
        <v>0</v>
      </c>
      <c r="J174" s="229">
        <v>0</v>
      </c>
      <c r="K174" s="230"/>
      <c r="L174" s="231">
        <f t="shared" si="12"/>
        <v>0</v>
      </c>
      <c r="M174" s="338"/>
      <c r="N174" s="337"/>
      <c r="O174" s="231">
        <f t="shared" si="13"/>
        <v>0</v>
      </c>
      <c r="P174" s="185"/>
    </row>
    <row r="175" spans="1:16" s="367" customFormat="1" ht="48" hidden="1" x14ac:dyDescent="0.25">
      <c r="A175" s="140">
        <v>2800</v>
      </c>
      <c r="B175" s="213" t="s">
        <v>409</v>
      </c>
      <c r="C175" s="466">
        <f t="shared" si="9"/>
        <v>0</v>
      </c>
      <c r="D175" s="171">
        <v>0</v>
      </c>
      <c r="E175" s="561"/>
      <c r="F175" s="521">
        <f t="shared" si="10"/>
        <v>0</v>
      </c>
      <c r="G175" s="171"/>
      <c r="H175" s="174"/>
      <c r="I175" s="173">
        <f t="shared" si="11"/>
        <v>0</v>
      </c>
      <c r="J175" s="171">
        <v>0</v>
      </c>
      <c r="K175" s="174"/>
      <c r="L175" s="173">
        <f t="shared" si="12"/>
        <v>0</v>
      </c>
      <c r="M175" s="175"/>
      <c r="N175" s="172"/>
      <c r="O175" s="173">
        <f t="shared" si="13"/>
        <v>0</v>
      </c>
      <c r="P175" s="176"/>
    </row>
    <row r="176" spans="1:16" hidden="1" x14ac:dyDescent="0.25">
      <c r="A176" s="315">
        <v>3000</v>
      </c>
      <c r="B176" s="315" t="s">
        <v>410</v>
      </c>
      <c r="C176" s="465">
        <f t="shared" si="9"/>
        <v>0</v>
      </c>
      <c r="D176" s="317">
        <f>SUM(D177,D187)</f>
        <v>0</v>
      </c>
      <c r="E176" s="504">
        <f>SUM(E177,E187)</f>
        <v>0</v>
      </c>
      <c r="F176" s="465">
        <f t="shared" si="10"/>
        <v>0</v>
      </c>
      <c r="G176" s="317">
        <f>SUM(G177,G187)</f>
        <v>0</v>
      </c>
      <c r="H176" s="426">
        <f>SUM(H177,H187)</f>
        <v>0</v>
      </c>
      <c r="I176" s="319">
        <f t="shared" si="11"/>
        <v>0</v>
      </c>
      <c r="J176" s="317">
        <f>SUM(J177,J187)</f>
        <v>0</v>
      </c>
      <c r="K176" s="320">
        <f>SUM(K177,K187)</f>
        <v>0</v>
      </c>
      <c r="L176" s="319">
        <f t="shared" si="12"/>
        <v>0</v>
      </c>
      <c r="M176" s="321">
        <f>SUM(M177,M187)</f>
        <v>0</v>
      </c>
      <c r="N176" s="318">
        <f>SUM(N177,N187)</f>
        <v>0</v>
      </c>
      <c r="O176" s="319">
        <f t="shared" si="13"/>
        <v>0</v>
      </c>
      <c r="P176" s="322"/>
    </row>
    <row r="177" spans="1:16" ht="24" hidden="1" x14ac:dyDescent="0.25">
      <c r="A177" s="198">
        <v>3200</v>
      </c>
      <c r="B177" s="368" t="s">
        <v>411</v>
      </c>
      <c r="C177" s="459">
        <f t="shared" si="9"/>
        <v>0</v>
      </c>
      <c r="D177" s="209">
        <f>SUM(D178,D182)</f>
        <v>0</v>
      </c>
      <c r="E177" s="505">
        <f>SUM(E178,E182)</f>
        <v>0</v>
      </c>
      <c r="F177" s="459">
        <f t="shared" si="10"/>
        <v>0</v>
      </c>
      <c r="G177" s="209">
        <f>SUM(G178,G182)</f>
        <v>0</v>
      </c>
      <c r="H177" s="210">
        <f t="shared" ref="H177" si="23">SUM(H178,H182)</f>
        <v>0</v>
      </c>
      <c r="I177" s="211">
        <f t="shared" si="11"/>
        <v>0</v>
      </c>
      <c r="J177" s="209">
        <f>SUM(J178,J182)</f>
        <v>0</v>
      </c>
      <c r="K177" s="210">
        <f t="shared" ref="K177" si="24">SUM(K178,K182)</f>
        <v>0</v>
      </c>
      <c r="L177" s="211">
        <f t="shared" si="12"/>
        <v>0</v>
      </c>
      <c r="M177" s="325">
        <f t="shared" ref="M177:N177" si="25">SUM(M178,M182)</f>
        <v>0</v>
      </c>
      <c r="N177" s="326">
        <f t="shared" si="25"/>
        <v>0</v>
      </c>
      <c r="O177" s="327">
        <f t="shared" si="13"/>
        <v>0</v>
      </c>
      <c r="P177" s="328"/>
    </row>
    <row r="178" spans="1:16" ht="36" hidden="1" x14ac:dyDescent="0.25">
      <c r="A178" s="705">
        <v>3260</v>
      </c>
      <c r="B178" s="213" t="s">
        <v>412</v>
      </c>
      <c r="C178" s="466">
        <f t="shared" si="9"/>
        <v>0</v>
      </c>
      <c r="D178" s="350">
        <f>SUM(D179:D181)</f>
        <v>0</v>
      </c>
      <c r="E178" s="389">
        <f>SUM(E179:E181)</f>
        <v>0</v>
      </c>
      <c r="F178" s="466">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row>
    <row r="179" spans="1:16" ht="24" hidden="1" x14ac:dyDescent="0.25">
      <c r="A179" s="178">
        <v>3261</v>
      </c>
      <c r="B179" s="223" t="s">
        <v>413</v>
      </c>
      <c r="C179" s="359">
        <f t="shared" si="9"/>
        <v>0</v>
      </c>
      <c r="D179" s="229">
        <v>0</v>
      </c>
      <c r="E179" s="507"/>
      <c r="F179" s="359">
        <f t="shared" si="10"/>
        <v>0</v>
      </c>
      <c r="G179" s="229"/>
      <c r="H179" s="230"/>
      <c r="I179" s="231">
        <f t="shared" si="11"/>
        <v>0</v>
      </c>
      <c r="J179" s="229">
        <v>0</v>
      </c>
      <c r="K179" s="230"/>
      <c r="L179" s="231">
        <f t="shared" si="12"/>
        <v>0</v>
      </c>
      <c r="M179" s="338"/>
      <c r="N179" s="337"/>
      <c r="O179" s="231">
        <f t="shared" si="13"/>
        <v>0</v>
      </c>
      <c r="P179" s="185"/>
    </row>
    <row r="180" spans="1:16" ht="36" hidden="1" x14ac:dyDescent="0.25">
      <c r="A180" s="178">
        <v>3262</v>
      </c>
      <c r="B180" s="223" t="s">
        <v>414</v>
      </c>
      <c r="C180" s="359">
        <f t="shared" si="9"/>
        <v>0</v>
      </c>
      <c r="D180" s="229">
        <v>0</v>
      </c>
      <c r="E180" s="507"/>
      <c r="F180" s="359">
        <f t="shared" si="10"/>
        <v>0</v>
      </c>
      <c r="G180" s="229"/>
      <c r="H180" s="230"/>
      <c r="I180" s="231">
        <f t="shared" si="11"/>
        <v>0</v>
      </c>
      <c r="J180" s="229">
        <v>0</v>
      </c>
      <c r="K180" s="230"/>
      <c r="L180" s="231">
        <f t="shared" si="12"/>
        <v>0</v>
      </c>
      <c r="M180" s="338"/>
      <c r="N180" s="337"/>
      <c r="O180" s="231">
        <f t="shared" si="13"/>
        <v>0</v>
      </c>
      <c r="P180" s="185"/>
    </row>
    <row r="181" spans="1:16" ht="24" hidden="1" x14ac:dyDescent="0.25">
      <c r="A181" s="178">
        <v>3263</v>
      </c>
      <c r="B181" s="223" t="s">
        <v>415</v>
      </c>
      <c r="C181" s="359">
        <f t="shared" si="9"/>
        <v>0</v>
      </c>
      <c r="D181" s="229">
        <v>0</v>
      </c>
      <c r="E181" s="507"/>
      <c r="F181" s="359">
        <f t="shared" si="10"/>
        <v>0</v>
      </c>
      <c r="G181" s="229"/>
      <c r="H181" s="230"/>
      <c r="I181" s="231">
        <f t="shared" si="11"/>
        <v>0</v>
      </c>
      <c r="J181" s="229">
        <v>0</v>
      </c>
      <c r="K181" s="230"/>
      <c r="L181" s="231">
        <f t="shared" si="12"/>
        <v>0</v>
      </c>
      <c r="M181" s="338"/>
      <c r="N181" s="337"/>
      <c r="O181" s="231">
        <f t="shared" si="13"/>
        <v>0</v>
      </c>
      <c r="P181" s="185"/>
    </row>
    <row r="182" spans="1:16" ht="84" hidden="1" x14ac:dyDescent="0.25">
      <c r="A182" s="705">
        <v>3290</v>
      </c>
      <c r="B182" s="213" t="s">
        <v>416</v>
      </c>
      <c r="C182" s="359">
        <f t="shared" ref="C182:C258" si="26">F182+I182+L182+O182</f>
        <v>0</v>
      </c>
      <c r="D182" s="350">
        <f>SUM(D183:D186)</f>
        <v>0</v>
      </c>
      <c r="E182" s="389">
        <f>SUM(E183:E186)</f>
        <v>0</v>
      </c>
      <c r="F182" s="466">
        <f t="shared" si="10"/>
        <v>0</v>
      </c>
      <c r="G182" s="350">
        <f>SUM(G183:G186)</f>
        <v>0</v>
      </c>
      <c r="H182" s="352">
        <f t="shared" ref="H182" si="27">SUM(H183:H186)</f>
        <v>0</v>
      </c>
      <c r="I182" s="221">
        <f t="shared" si="11"/>
        <v>0</v>
      </c>
      <c r="J182" s="350">
        <f>SUM(J183:J186)</f>
        <v>0</v>
      </c>
      <c r="K182" s="352">
        <f t="shared" ref="K182" si="28">SUM(K183:K186)</f>
        <v>0</v>
      </c>
      <c r="L182" s="221">
        <f t="shared" si="12"/>
        <v>0</v>
      </c>
      <c r="M182" s="369">
        <f t="shared" ref="M182:N182" si="29">SUM(M183:M186)</f>
        <v>0</v>
      </c>
      <c r="N182" s="370">
        <f t="shared" si="29"/>
        <v>0</v>
      </c>
      <c r="O182" s="371">
        <f t="shared" si="13"/>
        <v>0</v>
      </c>
      <c r="P182" s="372"/>
    </row>
    <row r="183" spans="1:16" ht="72" hidden="1" x14ac:dyDescent="0.25">
      <c r="A183" s="178">
        <v>3291</v>
      </c>
      <c r="B183" s="223" t="s">
        <v>417</v>
      </c>
      <c r="C183" s="359">
        <f t="shared" si="26"/>
        <v>0</v>
      </c>
      <c r="D183" s="229">
        <v>0</v>
      </c>
      <c r="E183" s="507"/>
      <c r="F183" s="359">
        <f t="shared" ref="F183:F246" si="30">D183+E183</f>
        <v>0</v>
      </c>
      <c r="G183" s="229"/>
      <c r="H183" s="230"/>
      <c r="I183" s="231">
        <f t="shared" ref="I183:I246" si="31">G183+H183</f>
        <v>0</v>
      </c>
      <c r="J183" s="229">
        <v>0</v>
      </c>
      <c r="K183" s="230"/>
      <c r="L183" s="231">
        <f t="shared" ref="L183:L246" si="32">J183+K183</f>
        <v>0</v>
      </c>
      <c r="M183" s="338"/>
      <c r="N183" s="337"/>
      <c r="O183" s="231">
        <f t="shared" ref="O183:O246" si="33">M183+N183</f>
        <v>0</v>
      </c>
      <c r="P183" s="185"/>
    </row>
    <row r="184" spans="1:16" ht="72" hidden="1" x14ac:dyDescent="0.25">
      <c r="A184" s="178">
        <v>3292</v>
      </c>
      <c r="B184" s="223" t="s">
        <v>418</v>
      </c>
      <c r="C184" s="359">
        <f t="shared" si="26"/>
        <v>0</v>
      </c>
      <c r="D184" s="229">
        <v>0</v>
      </c>
      <c r="E184" s="507"/>
      <c r="F184" s="359">
        <f t="shared" si="30"/>
        <v>0</v>
      </c>
      <c r="G184" s="229"/>
      <c r="H184" s="230"/>
      <c r="I184" s="231">
        <f t="shared" si="31"/>
        <v>0</v>
      </c>
      <c r="J184" s="229">
        <v>0</v>
      </c>
      <c r="K184" s="230"/>
      <c r="L184" s="231">
        <f t="shared" si="32"/>
        <v>0</v>
      </c>
      <c r="M184" s="338"/>
      <c r="N184" s="337"/>
      <c r="O184" s="231">
        <f t="shared" si="33"/>
        <v>0</v>
      </c>
      <c r="P184" s="185"/>
    </row>
    <row r="185" spans="1:16" ht="72" hidden="1" x14ac:dyDescent="0.25">
      <c r="A185" s="178">
        <v>3293</v>
      </c>
      <c r="B185" s="223" t="s">
        <v>224</v>
      </c>
      <c r="C185" s="359">
        <f t="shared" si="26"/>
        <v>0</v>
      </c>
      <c r="D185" s="229">
        <v>0</v>
      </c>
      <c r="E185" s="507"/>
      <c r="F185" s="359">
        <f t="shared" si="30"/>
        <v>0</v>
      </c>
      <c r="G185" s="229"/>
      <c r="H185" s="230"/>
      <c r="I185" s="231">
        <f t="shared" si="31"/>
        <v>0</v>
      </c>
      <c r="J185" s="229">
        <v>0</v>
      </c>
      <c r="K185" s="230"/>
      <c r="L185" s="231">
        <f t="shared" si="32"/>
        <v>0</v>
      </c>
      <c r="M185" s="338"/>
      <c r="N185" s="337"/>
      <c r="O185" s="231">
        <f t="shared" si="33"/>
        <v>0</v>
      </c>
      <c r="P185" s="185"/>
    </row>
    <row r="186" spans="1:16" ht="60" hidden="1" x14ac:dyDescent="0.25">
      <c r="A186" s="373">
        <v>3294</v>
      </c>
      <c r="B186" s="223" t="s">
        <v>419</v>
      </c>
      <c r="C186" s="546">
        <f t="shared" si="26"/>
        <v>0</v>
      </c>
      <c r="D186" s="375">
        <v>0</v>
      </c>
      <c r="E186" s="579"/>
      <c r="F186" s="546">
        <f t="shared" si="30"/>
        <v>0</v>
      </c>
      <c r="G186" s="375"/>
      <c r="H186" s="377"/>
      <c r="I186" s="371">
        <f t="shared" si="31"/>
        <v>0</v>
      </c>
      <c r="J186" s="375">
        <v>0</v>
      </c>
      <c r="K186" s="377"/>
      <c r="L186" s="371">
        <f t="shared" si="32"/>
        <v>0</v>
      </c>
      <c r="M186" s="378"/>
      <c r="N186" s="376"/>
      <c r="O186" s="371">
        <f t="shared" si="33"/>
        <v>0</v>
      </c>
      <c r="P186" s="372"/>
    </row>
    <row r="187" spans="1:16" ht="48" hidden="1" x14ac:dyDescent="0.25">
      <c r="A187" s="249">
        <v>3300</v>
      </c>
      <c r="B187" s="368" t="s">
        <v>420</v>
      </c>
      <c r="C187" s="548">
        <f t="shared" si="26"/>
        <v>0</v>
      </c>
      <c r="D187" s="380">
        <f>SUM(D188:D189)</f>
        <v>0</v>
      </c>
      <c r="E187" s="580">
        <f>SUM(E188:E189)</f>
        <v>0</v>
      </c>
      <c r="F187" s="548">
        <f t="shared" si="30"/>
        <v>0</v>
      </c>
      <c r="G187" s="380">
        <f>SUM(G188:G189)</f>
        <v>0</v>
      </c>
      <c r="H187" s="381">
        <f t="shared" ref="H187" si="34">SUM(H188:H189)</f>
        <v>0</v>
      </c>
      <c r="I187" s="327">
        <f t="shared" si="31"/>
        <v>0</v>
      </c>
      <c r="J187" s="380">
        <f>SUM(J188:J189)</f>
        <v>0</v>
      </c>
      <c r="K187" s="381">
        <f t="shared" ref="K187" si="35">SUM(K188:K189)</f>
        <v>0</v>
      </c>
      <c r="L187" s="327">
        <f t="shared" si="32"/>
        <v>0</v>
      </c>
      <c r="M187" s="325">
        <f t="shared" ref="M187:N187" si="36">SUM(M188:M189)</f>
        <v>0</v>
      </c>
      <c r="N187" s="326">
        <f t="shared" si="36"/>
        <v>0</v>
      </c>
      <c r="O187" s="327">
        <f t="shared" si="33"/>
        <v>0</v>
      </c>
      <c r="P187" s="328"/>
    </row>
    <row r="188" spans="1:16" ht="48" hidden="1" x14ac:dyDescent="0.25">
      <c r="A188" s="264">
        <v>3310</v>
      </c>
      <c r="B188" s="265" t="s">
        <v>421</v>
      </c>
      <c r="C188" s="460">
        <f t="shared" si="26"/>
        <v>0</v>
      </c>
      <c r="D188" s="344">
        <v>0</v>
      </c>
      <c r="E188" s="509"/>
      <c r="F188" s="460">
        <f t="shared" si="30"/>
        <v>0</v>
      </c>
      <c r="G188" s="344"/>
      <c r="H188" s="346"/>
      <c r="I188" s="332">
        <f t="shared" si="31"/>
        <v>0</v>
      </c>
      <c r="J188" s="344">
        <v>0</v>
      </c>
      <c r="K188" s="346"/>
      <c r="L188" s="332">
        <f t="shared" si="32"/>
        <v>0</v>
      </c>
      <c r="M188" s="347"/>
      <c r="N188" s="345"/>
      <c r="O188" s="332">
        <f t="shared" si="33"/>
        <v>0</v>
      </c>
      <c r="P188" s="274"/>
    </row>
    <row r="189" spans="1:16" ht="60" hidden="1" x14ac:dyDescent="0.25">
      <c r="A189" s="169">
        <v>3320</v>
      </c>
      <c r="B189" s="213" t="s">
        <v>422</v>
      </c>
      <c r="C189" s="466">
        <f t="shared" si="26"/>
        <v>0</v>
      </c>
      <c r="D189" s="219">
        <v>0</v>
      </c>
      <c r="E189" s="510"/>
      <c r="F189" s="466">
        <f t="shared" si="30"/>
        <v>0</v>
      </c>
      <c r="G189" s="219"/>
      <c r="H189" s="220"/>
      <c r="I189" s="221">
        <f t="shared" si="31"/>
        <v>0</v>
      </c>
      <c r="J189" s="219">
        <v>0</v>
      </c>
      <c r="K189" s="220"/>
      <c r="L189" s="221">
        <f t="shared" si="32"/>
        <v>0</v>
      </c>
      <c r="M189" s="336"/>
      <c r="N189" s="335"/>
      <c r="O189" s="221">
        <f t="shared" si="33"/>
        <v>0</v>
      </c>
      <c r="P189" s="176"/>
    </row>
    <row r="190" spans="1:16" hidden="1" x14ac:dyDescent="0.25">
      <c r="A190" s="382">
        <v>4000</v>
      </c>
      <c r="B190" s="315" t="s">
        <v>423</v>
      </c>
      <c r="C190" s="465">
        <f t="shared" si="26"/>
        <v>0</v>
      </c>
      <c r="D190" s="317">
        <f>SUM(D191,D194)</f>
        <v>0</v>
      </c>
      <c r="E190" s="504">
        <f>SUM(E191,E194)</f>
        <v>0</v>
      </c>
      <c r="F190" s="465">
        <f t="shared" si="30"/>
        <v>0</v>
      </c>
      <c r="G190" s="317">
        <f>SUM(G191,G194)</f>
        <v>0</v>
      </c>
      <c r="H190" s="426">
        <f>SUM(H191,H194)</f>
        <v>0</v>
      </c>
      <c r="I190" s="319">
        <f t="shared" si="31"/>
        <v>0</v>
      </c>
      <c r="J190" s="317">
        <f>SUM(J191,J194)</f>
        <v>0</v>
      </c>
      <c r="K190" s="320">
        <f>SUM(K191,K194)</f>
        <v>0</v>
      </c>
      <c r="L190" s="319">
        <f t="shared" si="32"/>
        <v>0</v>
      </c>
      <c r="M190" s="321">
        <f>SUM(M191,M194)</f>
        <v>0</v>
      </c>
      <c r="N190" s="318">
        <f>SUM(N191,N194)</f>
        <v>0</v>
      </c>
      <c r="O190" s="319">
        <f t="shared" si="33"/>
        <v>0</v>
      </c>
      <c r="P190" s="322"/>
    </row>
    <row r="191" spans="1:16" ht="24" hidden="1" x14ac:dyDescent="0.25">
      <c r="A191" s="383">
        <v>4200</v>
      </c>
      <c r="B191" s="323" t="s">
        <v>424</v>
      </c>
      <c r="C191" s="459">
        <f t="shared" si="26"/>
        <v>0</v>
      </c>
      <c r="D191" s="209">
        <f>SUM(D192,D193)</f>
        <v>0</v>
      </c>
      <c r="E191" s="505">
        <f>SUM(E192,E193)</f>
        <v>0</v>
      </c>
      <c r="F191" s="459">
        <f t="shared" si="30"/>
        <v>0</v>
      </c>
      <c r="G191" s="209">
        <f>SUM(G192,G193)</f>
        <v>0</v>
      </c>
      <c r="H191" s="210">
        <f>SUM(H192,H193)</f>
        <v>0</v>
      </c>
      <c r="I191" s="211">
        <f t="shared" si="31"/>
        <v>0</v>
      </c>
      <c r="J191" s="209">
        <f>SUM(J192,J193)</f>
        <v>0</v>
      </c>
      <c r="K191" s="210">
        <f>SUM(K192,K193)</f>
        <v>0</v>
      </c>
      <c r="L191" s="211">
        <f t="shared" si="32"/>
        <v>0</v>
      </c>
      <c r="M191" s="348">
        <f>SUM(M192,M193)</f>
        <v>0</v>
      </c>
      <c r="N191" s="324">
        <f>SUM(N192,N193)</f>
        <v>0</v>
      </c>
      <c r="O191" s="211">
        <f t="shared" si="33"/>
        <v>0</v>
      </c>
      <c r="P191" s="208"/>
    </row>
    <row r="192" spans="1:16" ht="36" hidden="1" x14ac:dyDescent="0.25">
      <c r="A192" s="705">
        <v>4240</v>
      </c>
      <c r="B192" s="213" t="s">
        <v>425</v>
      </c>
      <c r="C192" s="466">
        <f t="shared" si="26"/>
        <v>0</v>
      </c>
      <c r="D192" s="219">
        <v>0</v>
      </c>
      <c r="E192" s="510"/>
      <c r="F192" s="466">
        <f t="shared" si="30"/>
        <v>0</v>
      </c>
      <c r="G192" s="219"/>
      <c r="H192" s="220"/>
      <c r="I192" s="221">
        <f t="shared" si="31"/>
        <v>0</v>
      </c>
      <c r="J192" s="219">
        <v>0</v>
      </c>
      <c r="K192" s="220"/>
      <c r="L192" s="221">
        <f t="shared" si="32"/>
        <v>0</v>
      </c>
      <c r="M192" s="336"/>
      <c r="N192" s="335"/>
      <c r="O192" s="221">
        <f t="shared" si="33"/>
        <v>0</v>
      </c>
      <c r="P192" s="176"/>
    </row>
    <row r="193" spans="1:16" ht="24" hidden="1" x14ac:dyDescent="0.25">
      <c r="A193" s="339">
        <v>4250</v>
      </c>
      <c r="B193" s="223" t="s">
        <v>426</v>
      </c>
      <c r="C193" s="359">
        <f t="shared" si="26"/>
        <v>0</v>
      </c>
      <c r="D193" s="229">
        <v>0</v>
      </c>
      <c r="E193" s="507"/>
      <c r="F193" s="359">
        <f t="shared" si="30"/>
        <v>0</v>
      </c>
      <c r="G193" s="229"/>
      <c r="H193" s="230"/>
      <c r="I193" s="231">
        <f t="shared" si="31"/>
        <v>0</v>
      </c>
      <c r="J193" s="229">
        <v>0</v>
      </c>
      <c r="K193" s="230"/>
      <c r="L193" s="231">
        <f t="shared" si="32"/>
        <v>0</v>
      </c>
      <c r="M193" s="338"/>
      <c r="N193" s="337"/>
      <c r="O193" s="231">
        <f t="shared" si="33"/>
        <v>0</v>
      </c>
      <c r="P193" s="185"/>
    </row>
    <row r="194" spans="1:16" hidden="1" x14ac:dyDescent="0.25">
      <c r="A194" s="198">
        <v>4300</v>
      </c>
      <c r="B194" s="323" t="s">
        <v>427</v>
      </c>
      <c r="C194" s="459">
        <f t="shared" si="26"/>
        <v>0</v>
      </c>
      <c r="D194" s="209">
        <f>SUM(D195)</f>
        <v>0</v>
      </c>
      <c r="E194" s="505">
        <f>SUM(E195)</f>
        <v>0</v>
      </c>
      <c r="F194" s="459">
        <f t="shared" si="30"/>
        <v>0</v>
      </c>
      <c r="G194" s="209">
        <f>SUM(G195)</f>
        <v>0</v>
      </c>
      <c r="H194" s="210">
        <f>SUM(H195)</f>
        <v>0</v>
      </c>
      <c r="I194" s="211">
        <f t="shared" si="31"/>
        <v>0</v>
      </c>
      <c r="J194" s="209">
        <f>SUM(J195)</f>
        <v>0</v>
      </c>
      <c r="K194" s="210">
        <f>SUM(K195)</f>
        <v>0</v>
      </c>
      <c r="L194" s="211">
        <f t="shared" si="32"/>
        <v>0</v>
      </c>
      <c r="M194" s="348">
        <f>SUM(M195)</f>
        <v>0</v>
      </c>
      <c r="N194" s="324">
        <f>SUM(N195)</f>
        <v>0</v>
      </c>
      <c r="O194" s="211">
        <f t="shared" si="33"/>
        <v>0</v>
      </c>
      <c r="P194" s="208"/>
    </row>
    <row r="195" spans="1:16" ht="24" hidden="1" x14ac:dyDescent="0.25">
      <c r="A195" s="705">
        <v>4310</v>
      </c>
      <c r="B195" s="213" t="s">
        <v>428</v>
      </c>
      <c r="C195" s="466">
        <f t="shared" si="26"/>
        <v>0</v>
      </c>
      <c r="D195" s="350">
        <f>SUM(D196:D196)</f>
        <v>0</v>
      </c>
      <c r="E195" s="389">
        <f>SUM(E196:E196)</f>
        <v>0</v>
      </c>
      <c r="F195" s="466">
        <f t="shared" si="30"/>
        <v>0</v>
      </c>
      <c r="G195" s="350">
        <f>SUM(G196:G196)</f>
        <v>0</v>
      </c>
      <c r="H195" s="352">
        <f>SUM(H196:H196)</f>
        <v>0</v>
      </c>
      <c r="I195" s="221">
        <f t="shared" si="31"/>
        <v>0</v>
      </c>
      <c r="J195" s="350">
        <f>SUM(J196:J196)</f>
        <v>0</v>
      </c>
      <c r="K195" s="352">
        <f>SUM(K196:K196)</f>
        <v>0</v>
      </c>
      <c r="L195" s="221">
        <f t="shared" si="32"/>
        <v>0</v>
      </c>
      <c r="M195" s="353">
        <f>SUM(M196:M196)</f>
        <v>0</v>
      </c>
      <c r="N195" s="351">
        <f>SUM(N196:N196)</f>
        <v>0</v>
      </c>
      <c r="O195" s="221">
        <f t="shared" si="33"/>
        <v>0</v>
      </c>
      <c r="P195" s="176"/>
    </row>
    <row r="196" spans="1:16" ht="36" hidden="1" x14ac:dyDescent="0.25">
      <c r="A196" s="178">
        <v>4311</v>
      </c>
      <c r="B196" s="223" t="s">
        <v>429</v>
      </c>
      <c r="C196" s="359">
        <f t="shared" si="26"/>
        <v>0</v>
      </c>
      <c r="D196" s="229">
        <v>0</v>
      </c>
      <c r="E196" s="507"/>
      <c r="F196" s="359">
        <f t="shared" si="30"/>
        <v>0</v>
      </c>
      <c r="G196" s="229"/>
      <c r="H196" s="230"/>
      <c r="I196" s="231">
        <f t="shared" si="31"/>
        <v>0</v>
      </c>
      <c r="J196" s="229">
        <v>0</v>
      </c>
      <c r="K196" s="230"/>
      <c r="L196" s="231">
        <f t="shared" si="32"/>
        <v>0</v>
      </c>
      <c r="M196" s="338"/>
      <c r="N196" s="337"/>
      <c r="O196" s="231">
        <f t="shared" si="33"/>
        <v>0</v>
      </c>
      <c r="P196" s="185"/>
    </row>
    <row r="197" spans="1:16" s="148" customFormat="1" ht="24" x14ac:dyDescent="0.25">
      <c r="A197" s="384"/>
      <c r="B197" s="140" t="s">
        <v>430</v>
      </c>
      <c r="C197" s="464">
        <f t="shared" si="26"/>
        <v>59000</v>
      </c>
      <c r="D197" s="310">
        <f>SUM(D198,D233,D271)</f>
        <v>55000</v>
      </c>
      <c r="E197" s="503">
        <f>SUM(E198,E233,E271)</f>
        <v>1500</v>
      </c>
      <c r="F197" s="464">
        <f t="shared" si="30"/>
        <v>56500</v>
      </c>
      <c r="G197" s="310">
        <f>SUM(G198,G233,G271)</f>
        <v>2500</v>
      </c>
      <c r="H197" s="313">
        <f>SUM(H198,H233,H271)</f>
        <v>0</v>
      </c>
      <c r="I197" s="312">
        <f t="shared" si="31"/>
        <v>2500</v>
      </c>
      <c r="J197" s="310">
        <f>SUM(J198,J233,J271)</f>
        <v>0</v>
      </c>
      <c r="K197" s="313">
        <f>SUM(K198,K233,K271)</f>
        <v>0</v>
      </c>
      <c r="L197" s="312">
        <f t="shared" si="32"/>
        <v>0</v>
      </c>
      <c r="M197" s="385">
        <f>SUM(M198,M233,M271)</f>
        <v>0</v>
      </c>
      <c r="N197" s="386">
        <f>SUM(N198,N233,N271)</f>
        <v>0</v>
      </c>
      <c r="O197" s="387">
        <f t="shared" si="33"/>
        <v>0</v>
      </c>
      <c r="P197" s="388"/>
    </row>
    <row r="198" spans="1:16" x14ac:dyDescent="0.25">
      <c r="A198" s="315">
        <v>5000</v>
      </c>
      <c r="B198" s="315" t="s">
        <v>431</v>
      </c>
      <c r="C198" s="465">
        <f>F198+I198+L198+O198</f>
        <v>59000</v>
      </c>
      <c r="D198" s="317">
        <f>D199+D207</f>
        <v>55000</v>
      </c>
      <c r="E198" s="504">
        <f>E199+E207</f>
        <v>1500</v>
      </c>
      <c r="F198" s="465">
        <f t="shared" si="30"/>
        <v>56500</v>
      </c>
      <c r="G198" s="317">
        <f>G199+G207</f>
        <v>2500</v>
      </c>
      <c r="H198" s="426">
        <f>H199+H207</f>
        <v>0</v>
      </c>
      <c r="I198" s="319">
        <f t="shared" si="31"/>
        <v>2500</v>
      </c>
      <c r="J198" s="317">
        <f>J199+J207</f>
        <v>0</v>
      </c>
      <c r="K198" s="320">
        <f>K199+K207</f>
        <v>0</v>
      </c>
      <c r="L198" s="319">
        <f t="shared" si="32"/>
        <v>0</v>
      </c>
      <c r="M198" s="321">
        <f>M199+M207</f>
        <v>0</v>
      </c>
      <c r="N198" s="318">
        <f>N199+N207</f>
        <v>0</v>
      </c>
      <c r="O198" s="319">
        <f t="shared" si="33"/>
        <v>0</v>
      </c>
      <c r="P198" s="322"/>
    </row>
    <row r="199" spans="1:16" x14ac:dyDescent="0.25">
      <c r="A199" s="198">
        <v>5100</v>
      </c>
      <c r="B199" s="323" t="s">
        <v>432</v>
      </c>
      <c r="C199" s="459">
        <f t="shared" si="26"/>
        <v>13000</v>
      </c>
      <c r="D199" s="209">
        <f>D200+D201+D204+D205+D206</f>
        <v>13000</v>
      </c>
      <c r="E199" s="505">
        <f>E200+E201+E204+E205+E206</f>
        <v>0</v>
      </c>
      <c r="F199" s="459">
        <f t="shared" si="30"/>
        <v>13000</v>
      </c>
      <c r="G199" s="209">
        <f>G200+G201+G204+G205+G206</f>
        <v>0</v>
      </c>
      <c r="H199" s="210">
        <f>H200+H201+H204+H205+H206</f>
        <v>0</v>
      </c>
      <c r="I199" s="211">
        <f t="shared" si="31"/>
        <v>0</v>
      </c>
      <c r="J199" s="209">
        <f>J200+J201+J204+J205+J206</f>
        <v>0</v>
      </c>
      <c r="K199" s="210">
        <f>K200+K201+K204+K205+K206</f>
        <v>0</v>
      </c>
      <c r="L199" s="211">
        <f t="shared" si="32"/>
        <v>0</v>
      </c>
      <c r="M199" s="348">
        <f>M200+M201+M204+M205+M206</f>
        <v>0</v>
      </c>
      <c r="N199" s="324">
        <f>N200+N201+N204+N205+N206</f>
        <v>0</v>
      </c>
      <c r="O199" s="211">
        <f t="shared" si="33"/>
        <v>0</v>
      </c>
      <c r="P199" s="208"/>
    </row>
    <row r="200" spans="1:16" x14ac:dyDescent="0.25">
      <c r="A200" s="705">
        <v>5110</v>
      </c>
      <c r="B200" s="213" t="s">
        <v>433</v>
      </c>
      <c r="C200" s="466">
        <f t="shared" si="26"/>
        <v>13000</v>
      </c>
      <c r="D200" s="219">
        <v>13000</v>
      </c>
      <c r="E200" s="510"/>
      <c r="F200" s="466">
        <f t="shared" si="30"/>
        <v>13000</v>
      </c>
      <c r="G200" s="219"/>
      <c r="H200" s="220"/>
      <c r="I200" s="221">
        <f t="shared" si="31"/>
        <v>0</v>
      </c>
      <c r="J200" s="219">
        <v>0</v>
      </c>
      <c r="K200" s="220"/>
      <c r="L200" s="221">
        <f t="shared" si="32"/>
        <v>0</v>
      </c>
      <c r="M200" s="336"/>
      <c r="N200" s="335"/>
      <c r="O200" s="221">
        <f t="shared" si="33"/>
        <v>0</v>
      </c>
      <c r="P200" s="176"/>
    </row>
    <row r="201" spans="1:16" ht="24" hidden="1" x14ac:dyDescent="0.25">
      <c r="A201" s="339">
        <v>5120</v>
      </c>
      <c r="B201" s="223" t="s">
        <v>434</v>
      </c>
      <c r="C201" s="359">
        <f t="shared" si="26"/>
        <v>0</v>
      </c>
      <c r="D201" s="340">
        <f>D202+D203</f>
        <v>0</v>
      </c>
      <c r="E201" s="390">
        <f>E202+E203</f>
        <v>0</v>
      </c>
      <c r="F201" s="359">
        <f t="shared" si="30"/>
        <v>0</v>
      </c>
      <c r="G201" s="340">
        <f>G202+G203</f>
        <v>0</v>
      </c>
      <c r="H201" s="342">
        <f>H202+H203</f>
        <v>0</v>
      </c>
      <c r="I201" s="231">
        <f t="shared" si="31"/>
        <v>0</v>
      </c>
      <c r="J201" s="340">
        <f>J202+J203</f>
        <v>0</v>
      </c>
      <c r="K201" s="342">
        <f>K202+K203</f>
        <v>0</v>
      </c>
      <c r="L201" s="231">
        <f t="shared" si="32"/>
        <v>0</v>
      </c>
      <c r="M201" s="343">
        <f>M202+M203</f>
        <v>0</v>
      </c>
      <c r="N201" s="341">
        <f>N202+N203</f>
        <v>0</v>
      </c>
      <c r="O201" s="231">
        <f t="shared" si="33"/>
        <v>0</v>
      </c>
      <c r="P201" s="185"/>
    </row>
    <row r="202" spans="1:16" hidden="1" x14ac:dyDescent="0.25">
      <c r="A202" s="178">
        <v>5121</v>
      </c>
      <c r="B202" s="223" t="s">
        <v>435</v>
      </c>
      <c r="C202" s="359">
        <f t="shared" si="26"/>
        <v>0</v>
      </c>
      <c r="D202" s="229">
        <v>0</v>
      </c>
      <c r="E202" s="507"/>
      <c r="F202" s="359">
        <f t="shared" si="30"/>
        <v>0</v>
      </c>
      <c r="G202" s="229"/>
      <c r="H202" s="230"/>
      <c r="I202" s="231">
        <f t="shared" si="31"/>
        <v>0</v>
      </c>
      <c r="J202" s="229">
        <v>0</v>
      </c>
      <c r="K202" s="230"/>
      <c r="L202" s="231">
        <f t="shared" si="32"/>
        <v>0</v>
      </c>
      <c r="M202" s="338"/>
      <c r="N202" s="337"/>
      <c r="O202" s="231">
        <f t="shared" si="33"/>
        <v>0</v>
      </c>
      <c r="P202" s="185"/>
    </row>
    <row r="203" spans="1:16" ht="24" hidden="1" x14ac:dyDescent="0.25">
      <c r="A203" s="178">
        <v>5129</v>
      </c>
      <c r="B203" s="223" t="s">
        <v>436</v>
      </c>
      <c r="C203" s="359">
        <f t="shared" si="26"/>
        <v>0</v>
      </c>
      <c r="D203" s="229">
        <v>0</v>
      </c>
      <c r="E203" s="507"/>
      <c r="F203" s="359">
        <f t="shared" si="30"/>
        <v>0</v>
      </c>
      <c r="G203" s="229"/>
      <c r="H203" s="230"/>
      <c r="I203" s="231">
        <f t="shared" si="31"/>
        <v>0</v>
      </c>
      <c r="J203" s="229">
        <v>0</v>
      </c>
      <c r="K203" s="230"/>
      <c r="L203" s="231">
        <f t="shared" si="32"/>
        <v>0</v>
      </c>
      <c r="M203" s="338"/>
      <c r="N203" s="337"/>
      <c r="O203" s="231">
        <f t="shared" si="33"/>
        <v>0</v>
      </c>
      <c r="P203" s="185"/>
    </row>
    <row r="204" spans="1:16" hidden="1" x14ac:dyDescent="0.25">
      <c r="A204" s="339">
        <v>5130</v>
      </c>
      <c r="B204" s="223" t="s">
        <v>437</v>
      </c>
      <c r="C204" s="359">
        <f t="shared" si="26"/>
        <v>0</v>
      </c>
      <c r="D204" s="229">
        <v>0</v>
      </c>
      <c r="E204" s="507"/>
      <c r="F204" s="359">
        <f t="shared" si="30"/>
        <v>0</v>
      </c>
      <c r="G204" s="229"/>
      <c r="H204" s="230"/>
      <c r="I204" s="231">
        <f t="shared" si="31"/>
        <v>0</v>
      </c>
      <c r="J204" s="229">
        <v>0</v>
      </c>
      <c r="K204" s="230"/>
      <c r="L204" s="231">
        <f t="shared" si="32"/>
        <v>0</v>
      </c>
      <c r="M204" s="338"/>
      <c r="N204" s="337"/>
      <c r="O204" s="231">
        <f t="shared" si="33"/>
        <v>0</v>
      </c>
      <c r="P204" s="185"/>
    </row>
    <row r="205" spans="1:16" hidden="1" x14ac:dyDescent="0.25">
      <c r="A205" s="339">
        <v>5140</v>
      </c>
      <c r="B205" s="223" t="s">
        <v>438</v>
      </c>
      <c r="C205" s="359">
        <f t="shared" si="26"/>
        <v>0</v>
      </c>
      <c r="D205" s="229">
        <v>0</v>
      </c>
      <c r="E205" s="507"/>
      <c r="F205" s="359">
        <f t="shared" si="30"/>
        <v>0</v>
      </c>
      <c r="G205" s="229"/>
      <c r="H205" s="230"/>
      <c r="I205" s="231">
        <f t="shared" si="31"/>
        <v>0</v>
      </c>
      <c r="J205" s="229">
        <v>0</v>
      </c>
      <c r="K205" s="230"/>
      <c r="L205" s="231">
        <f t="shared" si="32"/>
        <v>0</v>
      </c>
      <c r="M205" s="338"/>
      <c r="N205" s="337"/>
      <c r="O205" s="231">
        <f t="shared" si="33"/>
        <v>0</v>
      </c>
      <c r="P205" s="185"/>
    </row>
    <row r="206" spans="1:16" ht="24" hidden="1" x14ac:dyDescent="0.25">
      <c r="A206" s="339">
        <v>5170</v>
      </c>
      <c r="B206" s="223" t="s">
        <v>439</v>
      </c>
      <c r="C206" s="359">
        <f t="shared" si="26"/>
        <v>0</v>
      </c>
      <c r="D206" s="229">
        <v>0</v>
      </c>
      <c r="E206" s="507"/>
      <c r="F206" s="359">
        <f t="shared" si="30"/>
        <v>0</v>
      </c>
      <c r="G206" s="229"/>
      <c r="H206" s="230"/>
      <c r="I206" s="231">
        <f t="shared" si="31"/>
        <v>0</v>
      </c>
      <c r="J206" s="229">
        <v>0</v>
      </c>
      <c r="K206" s="230"/>
      <c r="L206" s="231">
        <f t="shared" si="32"/>
        <v>0</v>
      </c>
      <c r="M206" s="338"/>
      <c r="N206" s="337"/>
      <c r="O206" s="231">
        <f t="shared" si="33"/>
        <v>0</v>
      </c>
      <c r="P206" s="185"/>
    </row>
    <row r="207" spans="1:16" x14ac:dyDescent="0.25">
      <c r="A207" s="198">
        <v>5200</v>
      </c>
      <c r="B207" s="323" t="s">
        <v>440</v>
      </c>
      <c r="C207" s="459">
        <f t="shared" si="26"/>
        <v>46000</v>
      </c>
      <c r="D207" s="209">
        <f>D208+D218+D219+D228+D229+D230+D232</f>
        <v>42000</v>
      </c>
      <c r="E207" s="505">
        <f>E208+E218+E219+E228+E229+E230+E232</f>
        <v>1500</v>
      </c>
      <c r="F207" s="459">
        <f t="shared" si="30"/>
        <v>43500</v>
      </c>
      <c r="G207" s="209">
        <f>G208+G218+G219+G228+G229+G230+G232</f>
        <v>2500</v>
      </c>
      <c r="H207" s="210">
        <f>H208+H218+H219+H228+H229+H230+H232</f>
        <v>0</v>
      </c>
      <c r="I207" s="211">
        <f t="shared" si="31"/>
        <v>2500</v>
      </c>
      <c r="J207" s="209">
        <f>J208+J218+J219+J228+J229+J230+J232</f>
        <v>0</v>
      </c>
      <c r="K207" s="210">
        <f>K208+K218+K219+K228+K229+K230+K232</f>
        <v>0</v>
      </c>
      <c r="L207" s="211">
        <f t="shared" si="32"/>
        <v>0</v>
      </c>
      <c r="M207" s="348">
        <f>M208+M218+M219+M228+M229+M230+M232</f>
        <v>0</v>
      </c>
      <c r="N207" s="324">
        <f>N208+N218+N219+N228+N229+N230+N232</f>
        <v>0</v>
      </c>
      <c r="O207" s="211">
        <f t="shared" si="33"/>
        <v>0</v>
      </c>
      <c r="P207" s="208"/>
    </row>
    <row r="208" spans="1:16" hidden="1" x14ac:dyDescent="0.25">
      <c r="A208" s="329">
        <v>5210</v>
      </c>
      <c r="B208" s="265" t="s">
        <v>441</v>
      </c>
      <c r="C208" s="460">
        <f t="shared" si="26"/>
        <v>0</v>
      </c>
      <c r="D208" s="330">
        <f>SUM(D209:D217)</f>
        <v>0</v>
      </c>
      <c r="E208" s="506">
        <f>SUM(E209:E217)</f>
        <v>0</v>
      </c>
      <c r="F208" s="460">
        <f t="shared" si="30"/>
        <v>0</v>
      </c>
      <c r="G208" s="330">
        <f>SUM(G209:G217)</f>
        <v>0</v>
      </c>
      <c r="H208" s="333">
        <f>SUM(H209:H217)</f>
        <v>0</v>
      </c>
      <c r="I208" s="332">
        <f t="shared" si="31"/>
        <v>0</v>
      </c>
      <c r="J208" s="330">
        <f>SUM(J209:J217)</f>
        <v>0</v>
      </c>
      <c r="K208" s="333">
        <f>SUM(K209:K217)</f>
        <v>0</v>
      </c>
      <c r="L208" s="332">
        <f t="shared" si="32"/>
        <v>0</v>
      </c>
      <c r="M208" s="334">
        <f>SUM(M209:M217)</f>
        <v>0</v>
      </c>
      <c r="N208" s="331">
        <f>SUM(N209:N217)</f>
        <v>0</v>
      </c>
      <c r="O208" s="332">
        <f t="shared" si="33"/>
        <v>0</v>
      </c>
      <c r="P208" s="274"/>
    </row>
    <row r="209" spans="1:16" hidden="1" x14ac:dyDescent="0.25">
      <c r="A209" s="169">
        <v>5211</v>
      </c>
      <c r="B209" s="213" t="s">
        <v>442</v>
      </c>
      <c r="C209" s="359">
        <f t="shared" si="26"/>
        <v>0</v>
      </c>
      <c r="D209" s="219">
        <v>0</v>
      </c>
      <c r="E209" s="510"/>
      <c r="F209" s="466">
        <f t="shared" si="30"/>
        <v>0</v>
      </c>
      <c r="G209" s="219"/>
      <c r="H209" s="220"/>
      <c r="I209" s="221">
        <f t="shared" si="31"/>
        <v>0</v>
      </c>
      <c r="J209" s="219">
        <v>0</v>
      </c>
      <c r="K209" s="220"/>
      <c r="L209" s="221">
        <f t="shared" si="32"/>
        <v>0</v>
      </c>
      <c r="M209" s="336"/>
      <c r="N209" s="335"/>
      <c r="O209" s="221">
        <f t="shared" si="33"/>
        <v>0</v>
      </c>
      <c r="P209" s="176"/>
    </row>
    <row r="210" spans="1:16" hidden="1" x14ac:dyDescent="0.25">
      <c r="A210" s="178">
        <v>5212</v>
      </c>
      <c r="B210" s="223" t="s">
        <v>443</v>
      </c>
      <c r="C210" s="359">
        <f t="shared" si="26"/>
        <v>0</v>
      </c>
      <c r="D210" s="229">
        <v>0</v>
      </c>
      <c r="E210" s="507"/>
      <c r="F210" s="359">
        <f t="shared" si="30"/>
        <v>0</v>
      </c>
      <c r="G210" s="229"/>
      <c r="H210" s="230"/>
      <c r="I210" s="231">
        <f t="shared" si="31"/>
        <v>0</v>
      </c>
      <c r="J210" s="229">
        <v>0</v>
      </c>
      <c r="K210" s="230"/>
      <c r="L210" s="231">
        <f t="shared" si="32"/>
        <v>0</v>
      </c>
      <c r="M210" s="338"/>
      <c r="N210" s="337"/>
      <c r="O210" s="231">
        <f t="shared" si="33"/>
        <v>0</v>
      </c>
      <c r="P210" s="185"/>
    </row>
    <row r="211" spans="1:16" hidden="1" x14ac:dyDescent="0.25">
      <c r="A211" s="178">
        <v>5213</v>
      </c>
      <c r="B211" s="223" t="s">
        <v>444</v>
      </c>
      <c r="C211" s="359">
        <f t="shared" si="26"/>
        <v>0</v>
      </c>
      <c r="D211" s="229">
        <v>0</v>
      </c>
      <c r="E211" s="507"/>
      <c r="F211" s="359">
        <f t="shared" si="30"/>
        <v>0</v>
      </c>
      <c r="G211" s="229"/>
      <c r="H211" s="230"/>
      <c r="I211" s="231">
        <f t="shared" si="31"/>
        <v>0</v>
      </c>
      <c r="J211" s="229">
        <v>0</v>
      </c>
      <c r="K211" s="230"/>
      <c r="L211" s="231">
        <f t="shared" si="32"/>
        <v>0</v>
      </c>
      <c r="M211" s="338"/>
      <c r="N211" s="337"/>
      <c r="O211" s="231">
        <f t="shared" si="33"/>
        <v>0</v>
      </c>
      <c r="P211" s="185"/>
    </row>
    <row r="212" spans="1:16" hidden="1" x14ac:dyDescent="0.25">
      <c r="A212" s="178">
        <v>5214</v>
      </c>
      <c r="B212" s="223" t="s">
        <v>445</v>
      </c>
      <c r="C212" s="359">
        <f t="shared" si="26"/>
        <v>0</v>
      </c>
      <c r="D212" s="229">
        <v>0</v>
      </c>
      <c r="E212" s="507"/>
      <c r="F212" s="359">
        <f t="shared" si="30"/>
        <v>0</v>
      </c>
      <c r="G212" s="229"/>
      <c r="H212" s="230"/>
      <c r="I212" s="231">
        <f t="shared" si="31"/>
        <v>0</v>
      </c>
      <c r="J212" s="229">
        <v>0</v>
      </c>
      <c r="K212" s="230"/>
      <c r="L212" s="231">
        <f t="shared" si="32"/>
        <v>0</v>
      </c>
      <c r="M212" s="338"/>
      <c r="N212" s="337"/>
      <c r="O212" s="231">
        <f t="shared" si="33"/>
        <v>0</v>
      </c>
      <c r="P212" s="185"/>
    </row>
    <row r="213" spans="1:16" hidden="1" x14ac:dyDescent="0.25">
      <c r="A213" s="178">
        <v>5215</v>
      </c>
      <c r="B213" s="223" t="s">
        <v>446</v>
      </c>
      <c r="C213" s="359">
        <f t="shared" si="26"/>
        <v>0</v>
      </c>
      <c r="D213" s="229">
        <v>0</v>
      </c>
      <c r="E213" s="507"/>
      <c r="F213" s="359">
        <f t="shared" si="30"/>
        <v>0</v>
      </c>
      <c r="G213" s="229"/>
      <c r="H213" s="230"/>
      <c r="I213" s="231">
        <f t="shared" si="31"/>
        <v>0</v>
      </c>
      <c r="J213" s="229">
        <v>0</v>
      </c>
      <c r="K213" s="230"/>
      <c r="L213" s="231">
        <f t="shared" si="32"/>
        <v>0</v>
      </c>
      <c r="M213" s="338"/>
      <c r="N213" s="337"/>
      <c r="O213" s="231">
        <f t="shared" si="33"/>
        <v>0</v>
      </c>
      <c r="P213" s="185"/>
    </row>
    <row r="214" spans="1:16" ht="24" hidden="1" x14ac:dyDescent="0.25">
      <c r="A214" s="178">
        <v>5216</v>
      </c>
      <c r="B214" s="223" t="s">
        <v>447</v>
      </c>
      <c r="C214" s="359">
        <f t="shared" si="26"/>
        <v>0</v>
      </c>
      <c r="D214" s="229">
        <v>0</v>
      </c>
      <c r="E214" s="507"/>
      <c r="F214" s="359">
        <f t="shared" si="30"/>
        <v>0</v>
      </c>
      <c r="G214" s="229"/>
      <c r="H214" s="230"/>
      <c r="I214" s="231">
        <f t="shared" si="31"/>
        <v>0</v>
      </c>
      <c r="J214" s="229">
        <v>0</v>
      </c>
      <c r="K214" s="230"/>
      <c r="L214" s="231">
        <f t="shared" si="32"/>
        <v>0</v>
      </c>
      <c r="M214" s="338"/>
      <c r="N214" s="337"/>
      <c r="O214" s="231">
        <f t="shared" si="33"/>
        <v>0</v>
      </c>
      <c r="P214" s="185"/>
    </row>
    <row r="215" spans="1:16" hidden="1" x14ac:dyDescent="0.25">
      <c r="A215" s="178">
        <v>5217</v>
      </c>
      <c r="B215" s="223" t="s">
        <v>448</v>
      </c>
      <c r="C215" s="359">
        <f t="shared" si="26"/>
        <v>0</v>
      </c>
      <c r="D215" s="229">
        <v>0</v>
      </c>
      <c r="E215" s="507"/>
      <c r="F215" s="359">
        <f t="shared" si="30"/>
        <v>0</v>
      </c>
      <c r="G215" s="229"/>
      <c r="H215" s="230"/>
      <c r="I215" s="231">
        <f t="shared" si="31"/>
        <v>0</v>
      </c>
      <c r="J215" s="229">
        <v>0</v>
      </c>
      <c r="K215" s="230"/>
      <c r="L215" s="231">
        <f t="shared" si="32"/>
        <v>0</v>
      </c>
      <c r="M215" s="338"/>
      <c r="N215" s="337"/>
      <c r="O215" s="231">
        <f t="shared" si="33"/>
        <v>0</v>
      </c>
      <c r="P215" s="185"/>
    </row>
    <row r="216" spans="1:16" hidden="1" x14ac:dyDescent="0.25">
      <c r="A216" s="178">
        <v>5218</v>
      </c>
      <c r="B216" s="223" t="s">
        <v>449</v>
      </c>
      <c r="C216" s="359">
        <f t="shared" si="26"/>
        <v>0</v>
      </c>
      <c r="D216" s="229">
        <v>0</v>
      </c>
      <c r="E216" s="507"/>
      <c r="F216" s="359">
        <f t="shared" si="30"/>
        <v>0</v>
      </c>
      <c r="G216" s="229"/>
      <c r="H216" s="230"/>
      <c r="I216" s="231">
        <f t="shared" si="31"/>
        <v>0</v>
      </c>
      <c r="J216" s="229">
        <v>0</v>
      </c>
      <c r="K216" s="230"/>
      <c r="L216" s="231">
        <f t="shared" si="32"/>
        <v>0</v>
      </c>
      <c r="M216" s="338"/>
      <c r="N216" s="337"/>
      <c r="O216" s="231">
        <f t="shared" si="33"/>
        <v>0</v>
      </c>
      <c r="P216" s="185"/>
    </row>
    <row r="217" spans="1:16" hidden="1" x14ac:dyDescent="0.25">
      <c r="A217" s="178">
        <v>5219</v>
      </c>
      <c r="B217" s="223" t="s">
        <v>450</v>
      </c>
      <c r="C217" s="359">
        <f t="shared" si="26"/>
        <v>0</v>
      </c>
      <c r="D217" s="229">
        <v>0</v>
      </c>
      <c r="E217" s="507"/>
      <c r="F217" s="359">
        <f t="shared" si="30"/>
        <v>0</v>
      </c>
      <c r="G217" s="229"/>
      <c r="H217" s="230"/>
      <c r="I217" s="231">
        <f t="shared" si="31"/>
        <v>0</v>
      </c>
      <c r="J217" s="229">
        <v>0</v>
      </c>
      <c r="K217" s="230"/>
      <c r="L217" s="231">
        <f t="shared" si="32"/>
        <v>0</v>
      </c>
      <c r="M217" s="338"/>
      <c r="N217" s="337"/>
      <c r="O217" s="231">
        <f t="shared" si="33"/>
        <v>0</v>
      </c>
      <c r="P217" s="185"/>
    </row>
    <row r="218" spans="1:16" hidden="1" x14ac:dyDescent="0.25">
      <c r="A218" s="339">
        <v>5220</v>
      </c>
      <c r="B218" s="223" t="s">
        <v>451</v>
      </c>
      <c r="C218" s="359">
        <f t="shared" si="26"/>
        <v>0</v>
      </c>
      <c r="D218" s="229">
        <v>0</v>
      </c>
      <c r="E218" s="507"/>
      <c r="F218" s="359">
        <f t="shared" si="30"/>
        <v>0</v>
      </c>
      <c r="G218" s="229"/>
      <c r="H218" s="230"/>
      <c r="I218" s="231">
        <f t="shared" si="31"/>
        <v>0</v>
      </c>
      <c r="J218" s="229">
        <v>0</v>
      </c>
      <c r="K218" s="230"/>
      <c r="L218" s="231">
        <f t="shared" si="32"/>
        <v>0</v>
      </c>
      <c r="M218" s="338"/>
      <c r="N218" s="337"/>
      <c r="O218" s="231">
        <f t="shared" si="33"/>
        <v>0</v>
      </c>
      <c r="P218" s="185"/>
    </row>
    <row r="219" spans="1:16" x14ac:dyDescent="0.25">
      <c r="A219" s="339">
        <v>5230</v>
      </c>
      <c r="B219" s="223" t="s">
        <v>452</v>
      </c>
      <c r="C219" s="359">
        <f t="shared" si="26"/>
        <v>38000</v>
      </c>
      <c r="D219" s="340">
        <f>SUM(D220:D227)</f>
        <v>38000</v>
      </c>
      <c r="E219" s="390">
        <f>SUM(E220:E227)</f>
        <v>0</v>
      </c>
      <c r="F219" s="359">
        <f t="shared" si="30"/>
        <v>38000</v>
      </c>
      <c r="G219" s="340">
        <f>SUM(G220:G227)</f>
        <v>0</v>
      </c>
      <c r="H219" s="342">
        <f>SUM(H220:H227)</f>
        <v>0</v>
      </c>
      <c r="I219" s="231">
        <f t="shared" si="31"/>
        <v>0</v>
      </c>
      <c r="J219" s="340">
        <f>SUM(J220:J227)</f>
        <v>0</v>
      </c>
      <c r="K219" s="342">
        <f>SUM(K220:K227)</f>
        <v>0</v>
      </c>
      <c r="L219" s="231">
        <f t="shared" si="32"/>
        <v>0</v>
      </c>
      <c r="M219" s="343">
        <f>SUM(M220:M227)</f>
        <v>0</v>
      </c>
      <c r="N219" s="341">
        <f>SUM(N220:N227)</f>
        <v>0</v>
      </c>
      <c r="O219" s="231">
        <f t="shared" si="33"/>
        <v>0</v>
      </c>
      <c r="P219" s="185"/>
    </row>
    <row r="220" spans="1:16" hidden="1" x14ac:dyDescent="0.25">
      <c r="A220" s="178">
        <v>5231</v>
      </c>
      <c r="B220" s="223" t="s">
        <v>453</v>
      </c>
      <c r="C220" s="359">
        <f t="shared" si="26"/>
        <v>0</v>
      </c>
      <c r="D220" s="229">
        <v>0</v>
      </c>
      <c r="E220" s="507"/>
      <c r="F220" s="359">
        <f t="shared" si="30"/>
        <v>0</v>
      </c>
      <c r="G220" s="229"/>
      <c r="H220" s="230"/>
      <c r="I220" s="231">
        <f t="shared" si="31"/>
        <v>0</v>
      </c>
      <c r="J220" s="229">
        <v>0</v>
      </c>
      <c r="K220" s="230"/>
      <c r="L220" s="231">
        <f t="shared" si="32"/>
        <v>0</v>
      </c>
      <c r="M220" s="338"/>
      <c r="N220" s="337"/>
      <c r="O220" s="231">
        <f t="shared" si="33"/>
        <v>0</v>
      </c>
      <c r="P220" s="185"/>
    </row>
    <row r="221" spans="1:16" hidden="1" x14ac:dyDescent="0.25">
      <c r="A221" s="178">
        <v>5232</v>
      </c>
      <c r="B221" s="223" t="s">
        <v>454</v>
      </c>
      <c r="C221" s="359">
        <f t="shared" si="26"/>
        <v>0</v>
      </c>
      <c r="D221" s="229">
        <v>0</v>
      </c>
      <c r="E221" s="507"/>
      <c r="F221" s="359">
        <f t="shared" si="30"/>
        <v>0</v>
      </c>
      <c r="G221" s="229"/>
      <c r="H221" s="230"/>
      <c r="I221" s="231">
        <f t="shared" si="31"/>
        <v>0</v>
      </c>
      <c r="J221" s="229">
        <v>0</v>
      </c>
      <c r="K221" s="230"/>
      <c r="L221" s="231">
        <f t="shared" si="32"/>
        <v>0</v>
      </c>
      <c r="M221" s="338"/>
      <c r="N221" s="337"/>
      <c r="O221" s="231">
        <f t="shared" si="33"/>
        <v>0</v>
      </c>
      <c r="P221" s="185"/>
    </row>
    <row r="222" spans="1:16" hidden="1" x14ac:dyDescent="0.25">
      <c r="A222" s="178">
        <v>5233</v>
      </c>
      <c r="B222" s="223" t="s">
        <v>455</v>
      </c>
      <c r="C222" s="359">
        <f t="shared" si="26"/>
        <v>0</v>
      </c>
      <c r="D222" s="229">
        <v>0</v>
      </c>
      <c r="E222" s="507"/>
      <c r="F222" s="359">
        <f t="shared" si="30"/>
        <v>0</v>
      </c>
      <c r="G222" s="229"/>
      <c r="H222" s="230"/>
      <c r="I222" s="231">
        <f t="shared" si="31"/>
        <v>0</v>
      </c>
      <c r="J222" s="229">
        <v>0</v>
      </c>
      <c r="K222" s="230"/>
      <c r="L222" s="231">
        <f t="shared" si="32"/>
        <v>0</v>
      </c>
      <c r="M222" s="338"/>
      <c r="N222" s="337"/>
      <c r="O222" s="231">
        <f t="shared" si="33"/>
        <v>0</v>
      </c>
      <c r="P222" s="185"/>
    </row>
    <row r="223" spans="1:16" ht="24" hidden="1" x14ac:dyDescent="0.25">
      <c r="A223" s="178">
        <v>5234</v>
      </c>
      <c r="B223" s="223" t="s">
        <v>456</v>
      </c>
      <c r="C223" s="359">
        <f t="shared" si="26"/>
        <v>0</v>
      </c>
      <c r="D223" s="229">
        <v>0</v>
      </c>
      <c r="E223" s="507"/>
      <c r="F223" s="359">
        <f t="shared" si="30"/>
        <v>0</v>
      </c>
      <c r="G223" s="229"/>
      <c r="H223" s="230"/>
      <c r="I223" s="231">
        <f t="shared" si="31"/>
        <v>0</v>
      </c>
      <c r="J223" s="229">
        <v>0</v>
      </c>
      <c r="K223" s="230"/>
      <c r="L223" s="231">
        <f t="shared" si="32"/>
        <v>0</v>
      </c>
      <c r="M223" s="338"/>
      <c r="N223" s="337"/>
      <c r="O223" s="231">
        <f t="shared" si="33"/>
        <v>0</v>
      </c>
      <c r="P223" s="185"/>
    </row>
    <row r="224" spans="1:16" x14ac:dyDescent="0.25">
      <c r="A224" s="178">
        <v>5236</v>
      </c>
      <c r="B224" s="223" t="s">
        <v>457</v>
      </c>
      <c r="C224" s="359">
        <f t="shared" si="26"/>
        <v>38000</v>
      </c>
      <c r="D224" s="229">
        <v>38000</v>
      </c>
      <c r="E224" s="507"/>
      <c r="F224" s="359">
        <f t="shared" si="30"/>
        <v>38000</v>
      </c>
      <c r="G224" s="229"/>
      <c r="H224" s="230"/>
      <c r="I224" s="231">
        <f t="shared" si="31"/>
        <v>0</v>
      </c>
      <c r="J224" s="229">
        <v>0</v>
      </c>
      <c r="K224" s="230"/>
      <c r="L224" s="231">
        <f t="shared" si="32"/>
        <v>0</v>
      </c>
      <c r="M224" s="338"/>
      <c r="N224" s="337"/>
      <c r="O224" s="231">
        <f t="shared" si="33"/>
        <v>0</v>
      </c>
      <c r="P224" s="185"/>
    </row>
    <row r="225" spans="1:16" hidden="1" x14ac:dyDescent="0.25">
      <c r="A225" s="178">
        <v>5237</v>
      </c>
      <c r="B225" s="223" t="s">
        <v>458</v>
      </c>
      <c r="C225" s="359">
        <f t="shared" si="26"/>
        <v>0</v>
      </c>
      <c r="D225" s="229">
        <v>0</v>
      </c>
      <c r="E225" s="507"/>
      <c r="F225" s="359">
        <f t="shared" si="30"/>
        <v>0</v>
      </c>
      <c r="G225" s="229"/>
      <c r="H225" s="230"/>
      <c r="I225" s="231">
        <f t="shared" si="31"/>
        <v>0</v>
      </c>
      <c r="J225" s="229">
        <v>0</v>
      </c>
      <c r="K225" s="230"/>
      <c r="L225" s="231">
        <f t="shared" si="32"/>
        <v>0</v>
      </c>
      <c r="M225" s="338"/>
      <c r="N225" s="337"/>
      <c r="O225" s="231">
        <f t="shared" si="33"/>
        <v>0</v>
      </c>
      <c r="P225" s="185"/>
    </row>
    <row r="226" spans="1:16" ht="24" hidden="1" x14ac:dyDescent="0.25">
      <c r="A226" s="178">
        <v>5238</v>
      </c>
      <c r="B226" s="223" t="s">
        <v>459</v>
      </c>
      <c r="C226" s="359">
        <f t="shared" si="26"/>
        <v>0</v>
      </c>
      <c r="D226" s="229">
        <v>0</v>
      </c>
      <c r="E226" s="507"/>
      <c r="F226" s="359">
        <f t="shared" si="30"/>
        <v>0</v>
      </c>
      <c r="G226" s="229"/>
      <c r="H226" s="230"/>
      <c r="I226" s="231">
        <f t="shared" si="31"/>
        <v>0</v>
      </c>
      <c r="J226" s="229">
        <v>0</v>
      </c>
      <c r="K226" s="230"/>
      <c r="L226" s="231">
        <f t="shared" si="32"/>
        <v>0</v>
      </c>
      <c r="M226" s="338"/>
      <c r="N226" s="337"/>
      <c r="O226" s="231">
        <f t="shared" si="33"/>
        <v>0</v>
      </c>
      <c r="P226" s="185"/>
    </row>
    <row r="227" spans="1:16" ht="24" hidden="1" x14ac:dyDescent="0.25">
      <c r="A227" s="178">
        <v>5239</v>
      </c>
      <c r="B227" s="223" t="s">
        <v>460</v>
      </c>
      <c r="C227" s="359">
        <f t="shared" si="26"/>
        <v>0</v>
      </c>
      <c r="D227" s="229">
        <v>0</v>
      </c>
      <c r="E227" s="507"/>
      <c r="F227" s="359">
        <f t="shared" si="30"/>
        <v>0</v>
      </c>
      <c r="G227" s="229"/>
      <c r="H227" s="230"/>
      <c r="I227" s="231">
        <f t="shared" si="31"/>
        <v>0</v>
      </c>
      <c r="J227" s="229">
        <v>0</v>
      </c>
      <c r="K227" s="230"/>
      <c r="L227" s="231">
        <f t="shared" si="32"/>
        <v>0</v>
      </c>
      <c r="M227" s="338"/>
      <c r="N227" s="337"/>
      <c r="O227" s="231">
        <f t="shared" si="33"/>
        <v>0</v>
      </c>
      <c r="P227" s="185"/>
    </row>
    <row r="228" spans="1:16" ht="24" x14ac:dyDescent="0.25">
      <c r="A228" s="339">
        <v>5240</v>
      </c>
      <c r="B228" s="223" t="s">
        <v>461</v>
      </c>
      <c r="C228" s="359">
        <f t="shared" si="26"/>
        <v>1500</v>
      </c>
      <c r="D228" s="229">
        <v>0</v>
      </c>
      <c r="E228" s="507">
        <v>1500</v>
      </c>
      <c r="F228" s="359">
        <f t="shared" si="30"/>
        <v>1500</v>
      </c>
      <c r="G228" s="229"/>
      <c r="H228" s="230"/>
      <c r="I228" s="231">
        <f t="shared" si="31"/>
        <v>0</v>
      </c>
      <c r="J228" s="229">
        <v>0</v>
      </c>
      <c r="K228" s="230"/>
      <c r="L228" s="231">
        <f t="shared" si="32"/>
        <v>0</v>
      </c>
      <c r="M228" s="338"/>
      <c r="N228" s="337"/>
      <c r="O228" s="231">
        <f t="shared" si="33"/>
        <v>0</v>
      </c>
      <c r="P228" s="185"/>
    </row>
    <row r="229" spans="1:16" x14ac:dyDescent="0.25">
      <c r="A229" s="339">
        <v>5250</v>
      </c>
      <c r="B229" s="223" t="s">
        <v>462</v>
      </c>
      <c r="C229" s="359">
        <f t="shared" si="26"/>
        <v>6500</v>
      </c>
      <c r="D229" s="229">
        <v>4000</v>
      </c>
      <c r="E229" s="507"/>
      <c r="F229" s="359">
        <f t="shared" si="30"/>
        <v>4000</v>
      </c>
      <c r="G229" s="229">
        <f>2500</f>
        <v>2500</v>
      </c>
      <c r="H229" s="230"/>
      <c r="I229" s="231">
        <f t="shared" si="31"/>
        <v>2500</v>
      </c>
      <c r="J229" s="229">
        <v>0</v>
      </c>
      <c r="K229" s="230"/>
      <c r="L229" s="231">
        <f t="shared" si="32"/>
        <v>0</v>
      </c>
      <c r="M229" s="338"/>
      <c r="N229" s="337"/>
      <c r="O229" s="231">
        <f t="shared" si="33"/>
        <v>0</v>
      </c>
      <c r="P229" s="185"/>
    </row>
    <row r="230" spans="1:16" hidden="1" x14ac:dyDescent="0.25">
      <c r="A230" s="339">
        <v>5260</v>
      </c>
      <c r="B230" s="223" t="s">
        <v>463</v>
      </c>
      <c r="C230" s="359">
        <f t="shared" si="26"/>
        <v>0</v>
      </c>
      <c r="D230" s="340">
        <f>SUM(D231)</f>
        <v>0</v>
      </c>
      <c r="E230" s="390">
        <f>SUM(E231)</f>
        <v>0</v>
      </c>
      <c r="F230" s="359">
        <f t="shared" si="30"/>
        <v>0</v>
      </c>
      <c r="G230" s="340">
        <f>SUM(G231)</f>
        <v>0</v>
      </c>
      <c r="H230" s="342">
        <f>SUM(H231)</f>
        <v>0</v>
      </c>
      <c r="I230" s="231">
        <f t="shared" si="31"/>
        <v>0</v>
      </c>
      <c r="J230" s="340">
        <f>SUM(J231)</f>
        <v>0</v>
      </c>
      <c r="K230" s="342">
        <f>SUM(K231)</f>
        <v>0</v>
      </c>
      <c r="L230" s="231">
        <f t="shared" si="32"/>
        <v>0</v>
      </c>
      <c r="M230" s="343">
        <f>SUM(M231)</f>
        <v>0</v>
      </c>
      <c r="N230" s="341">
        <f>SUM(N231)</f>
        <v>0</v>
      </c>
      <c r="O230" s="231">
        <f t="shared" si="33"/>
        <v>0</v>
      </c>
      <c r="P230" s="185"/>
    </row>
    <row r="231" spans="1:16" ht="24" hidden="1" x14ac:dyDescent="0.25">
      <c r="A231" s="178">
        <v>5269</v>
      </c>
      <c r="B231" s="223" t="s">
        <v>464</v>
      </c>
      <c r="C231" s="359">
        <f t="shared" si="26"/>
        <v>0</v>
      </c>
      <c r="D231" s="229">
        <v>0</v>
      </c>
      <c r="E231" s="507"/>
      <c r="F231" s="359">
        <f t="shared" si="30"/>
        <v>0</v>
      </c>
      <c r="G231" s="229"/>
      <c r="H231" s="230"/>
      <c r="I231" s="231">
        <f t="shared" si="31"/>
        <v>0</v>
      </c>
      <c r="J231" s="229">
        <v>0</v>
      </c>
      <c r="K231" s="230"/>
      <c r="L231" s="231">
        <f t="shared" si="32"/>
        <v>0</v>
      </c>
      <c r="M231" s="338"/>
      <c r="N231" s="337"/>
      <c r="O231" s="231">
        <f t="shared" si="33"/>
        <v>0</v>
      </c>
      <c r="P231" s="185"/>
    </row>
    <row r="232" spans="1:16" ht="24" hidden="1" x14ac:dyDescent="0.25">
      <c r="A232" s="329">
        <v>5270</v>
      </c>
      <c r="B232" s="265" t="s">
        <v>465</v>
      </c>
      <c r="C232" s="354">
        <f t="shared" si="26"/>
        <v>0</v>
      </c>
      <c r="D232" s="344">
        <v>0</v>
      </c>
      <c r="E232" s="509"/>
      <c r="F232" s="460">
        <f t="shared" si="30"/>
        <v>0</v>
      </c>
      <c r="G232" s="344"/>
      <c r="H232" s="346"/>
      <c r="I232" s="332">
        <f t="shared" si="31"/>
        <v>0</v>
      </c>
      <c r="J232" s="344">
        <v>0</v>
      </c>
      <c r="K232" s="346"/>
      <c r="L232" s="332">
        <f t="shared" si="32"/>
        <v>0</v>
      </c>
      <c r="M232" s="347"/>
      <c r="N232" s="345"/>
      <c r="O232" s="332">
        <f t="shared" si="33"/>
        <v>0</v>
      </c>
      <c r="P232" s="274"/>
    </row>
    <row r="233" spans="1:16" hidden="1" x14ac:dyDescent="0.25">
      <c r="A233" s="315">
        <v>6000</v>
      </c>
      <c r="B233" s="315" t="s">
        <v>466</v>
      </c>
      <c r="C233" s="465">
        <f t="shared" si="26"/>
        <v>0</v>
      </c>
      <c r="D233" s="317">
        <f>D234+D254+D261</f>
        <v>0</v>
      </c>
      <c r="E233" s="504">
        <f>E234+E254+E261</f>
        <v>0</v>
      </c>
      <c r="F233" s="465">
        <f t="shared" si="30"/>
        <v>0</v>
      </c>
      <c r="G233" s="317">
        <f>G234+G254+G261</f>
        <v>0</v>
      </c>
      <c r="H233" s="426">
        <f>H234+H254+H261</f>
        <v>0</v>
      </c>
      <c r="I233" s="319">
        <f t="shared" si="31"/>
        <v>0</v>
      </c>
      <c r="J233" s="317">
        <f>J234+J254+J261</f>
        <v>0</v>
      </c>
      <c r="K233" s="320">
        <f>K234+K254+K261</f>
        <v>0</v>
      </c>
      <c r="L233" s="319">
        <f t="shared" si="32"/>
        <v>0</v>
      </c>
      <c r="M233" s="321">
        <f>M234+M254+M261</f>
        <v>0</v>
      </c>
      <c r="N233" s="318">
        <f>N234+N254+N261</f>
        <v>0</v>
      </c>
      <c r="O233" s="319">
        <f t="shared" si="33"/>
        <v>0</v>
      </c>
      <c r="P233" s="322"/>
    </row>
    <row r="234" spans="1:16" hidden="1" x14ac:dyDescent="0.25">
      <c r="A234" s="249">
        <v>6200</v>
      </c>
      <c r="B234" s="368" t="s">
        <v>467</v>
      </c>
      <c r="C234" s="548">
        <f>F234+I234+L234+O234</f>
        <v>0</v>
      </c>
      <c r="D234" s="380">
        <f>SUM(D235,D236,D238,D241,D247,D248,D249)</f>
        <v>0</v>
      </c>
      <c r="E234" s="580">
        <f>SUM(E235,E236,E238,E241,E247,E248,E249)</f>
        <v>0</v>
      </c>
      <c r="F234" s="548">
        <f>D234+E234</f>
        <v>0</v>
      </c>
      <c r="G234" s="380">
        <f>SUM(G235,G236,G238,G241,G247,G248,G249)</f>
        <v>0</v>
      </c>
      <c r="H234" s="381">
        <f>SUM(H235,H236,H238,H241,H247,H248,H249)</f>
        <v>0</v>
      </c>
      <c r="I234" s="327">
        <f t="shared" si="31"/>
        <v>0</v>
      </c>
      <c r="J234" s="380">
        <f>SUM(J235,J236,J238,J241,J247,J248,J249)</f>
        <v>0</v>
      </c>
      <c r="K234" s="381">
        <f>SUM(K235,K236,K238,K241,K247,K248,K249)</f>
        <v>0</v>
      </c>
      <c r="L234" s="327">
        <f t="shared" si="32"/>
        <v>0</v>
      </c>
      <c r="M234" s="325">
        <f>SUM(M235,M236,M238,M241,M247,M248,M249)</f>
        <v>0</v>
      </c>
      <c r="N234" s="326">
        <f>SUM(N235,N236,N238,N241,N247,N248,N249)</f>
        <v>0</v>
      </c>
      <c r="O234" s="327">
        <f t="shared" si="33"/>
        <v>0</v>
      </c>
      <c r="P234" s="328"/>
    </row>
    <row r="235" spans="1:16" ht="24" hidden="1" x14ac:dyDescent="0.25">
      <c r="A235" s="705">
        <v>6220</v>
      </c>
      <c r="B235" s="213" t="s">
        <v>468</v>
      </c>
      <c r="C235" s="466">
        <f t="shared" si="26"/>
        <v>0</v>
      </c>
      <c r="D235" s="219">
        <v>0</v>
      </c>
      <c r="E235" s="510"/>
      <c r="F235" s="466">
        <f t="shared" si="30"/>
        <v>0</v>
      </c>
      <c r="G235" s="219"/>
      <c r="H235" s="220"/>
      <c r="I235" s="221">
        <f t="shared" si="31"/>
        <v>0</v>
      </c>
      <c r="J235" s="219">
        <v>0</v>
      </c>
      <c r="K235" s="220"/>
      <c r="L235" s="221">
        <f t="shared" si="32"/>
        <v>0</v>
      </c>
      <c r="M235" s="336"/>
      <c r="N235" s="335"/>
      <c r="O235" s="221">
        <f t="shared" si="33"/>
        <v>0</v>
      </c>
      <c r="P235" s="176"/>
    </row>
    <row r="236" spans="1:16" hidden="1" x14ac:dyDescent="0.25">
      <c r="A236" s="339">
        <v>6230</v>
      </c>
      <c r="B236" s="223" t="s">
        <v>469</v>
      </c>
      <c r="C236" s="359">
        <f t="shared" si="26"/>
        <v>0</v>
      </c>
      <c r="D236" s="340">
        <f>SUM(D237)</f>
        <v>0</v>
      </c>
      <c r="E236" s="343">
        <f>SUM(E237)</f>
        <v>0</v>
      </c>
      <c r="F236" s="359">
        <f t="shared" si="30"/>
        <v>0</v>
      </c>
      <c r="G236" s="340">
        <f>SUM(G237)</f>
        <v>0</v>
      </c>
      <c r="H236" s="342">
        <f>SUM(H237)</f>
        <v>0</v>
      </c>
      <c r="I236" s="231">
        <f t="shared" si="31"/>
        <v>0</v>
      </c>
      <c r="J236" s="340">
        <f>SUM(J237)</f>
        <v>0</v>
      </c>
      <c r="K236" s="342">
        <f>SUM(K237)</f>
        <v>0</v>
      </c>
      <c r="L236" s="231">
        <f t="shared" si="32"/>
        <v>0</v>
      </c>
      <c r="M236" s="340">
        <f>SUM(M237)</f>
        <v>0</v>
      </c>
      <c r="N236" s="342">
        <f>SUM(N237)</f>
        <v>0</v>
      </c>
      <c r="O236" s="231">
        <f t="shared" si="33"/>
        <v>0</v>
      </c>
      <c r="P236" s="185"/>
    </row>
    <row r="237" spans="1:16" ht="24" hidden="1" x14ac:dyDescent="0.25">
      <c r="A237" s="178">
        <v>6239</v>
      </c>
      <c r="B237" s="213" t="s">
        <v>470</v>
      </c>
      <c r="C237" s="359">
        <f t="shared" si="26"/>
        <v>0</v>
      </c>
      <c r="D237" s="229">
        <v>0</v>
      </c>
      <c r="E237" s="507"/>
      <c r="F237" s="359">
        <f t="shared" si="30"/>
        <v>0</v>
      </c>
      <c r="G237" s="229"/>
      <c r="H237" s="230"/>
      <c r="I237" s="231">
        <f t="shared" si="31"/>
        <v>0</v>
      </c>
      <c r="J237" s="229">
        <v>0</v>
      </c>
      <c r="K237" s="230"/>
      <c r="L237" s="231">
        <f t="shared" si="32"/>
        <v>0</v>
      </c>
      <c r="M237" s="338"/>
      <c r="N237" s="337"/>
      <c r="O237" s="231">
        <f t="shared" si="33"/>
        <v>0</v>
      </c>
      <c r="P237" s="185"/>
    </row>
    <row r="238" spans="1:16" ht="24" hidden="1" x14ac:dyDescent="0.25">
      <c r="A238" s="339">
        <v>6240</v>
      </c>
      <c r="B238" s="223" t="s">
        <v>471</v>
      </c>
      <c r="C238" s="359">
        <f t="shared" si="26"/>
        <v>0</v>
      </c>
      <c r="D238" s="340">
        <f>SUM(D239:D240)</f>
        <v>0</v>
      </c>
      <c r="E238" s="390">
        <f>SUM(E239:E240)</f>
        <v>0</v>
      </c>
      <c r="F238" s="359">
        <f t="shared" si="30"/>
        <v>0</v>
      </c>
      <c r="G238" s="340">
        <f>SUM(G239:G240)</f>
        <v>0</v>
      </c>
      <c r="H238" s="342">
        <f>SUM(H239:H240)</f>
        <v>0</v>
      </c>
      <c r="I238" s="231">
        <f t="shared" si="31"/>
        <v>0</v>
      </c>
      <c r="J238" s="340">
        <f>SUM(J239:J240)</f>
        <v>0</v>
      </c>
      <c r="K238" s="342">
        <f>SUM(K239:K240)</f>
        <v>0</v>
      </c>
      <c r="L238" s="231">
        <f t="shared" si="32"/>
        <v>0</v>
      </c>
      <c r="M238" s="343">
        <f>SUM(M239:M240)</f>
        <v>0</v>
      </c>
      <c r="N238" s="341">
        <f>SUM(N239:N240)</f>
        <v>0</v>
      </c>
      <c r="O238" s="231">
        <f t="shared" si="33"/>
        <v>0</v>
      </c>
      <c r="P238" s="185"/>
    </row>
    <row r="239" spans="1:16" hidden="1" x14ac:dyDescent="0.25">
      <c r="A239" s="178">
        <v>6241</v>
      </c>
      <c r="B239" s="223" t="s">
        <v>472</v>
      </c>
      <c r="C239" s="359">
        <f t="shared" si="26"/>
        <v>0</v>
      </c>
      <c r="D239" s="229">
        <v>0</v>
      </c>
      <c r="E239" s="507"/>
      <c r="F239" s="359">
        <f t="shared" si="30"/>
        <v>0</v>
      </c>
      <c r="G239" s="229"/>
      <c r="H239" s="230"/>
      <c r="I239" s="231">
        <f t="shared" si="31"/>
        <v>0</v>
      </c>
      <c r="J239" s="229">
        <v>0</v>
      </c>
      <c r="K239" s="230"/>
      <c r="L239" s="231">
        <f t="shared" si="32"/>
        <v>0</v>
      </c>
      <c r="M239" s="338"/>
      <c r="N239" s="337"/>
      <c r="O239" s="231">
        <f t="shared" si="33"/>
        <v>0</v>
      </c>
      <c r="P239" s="185"/>
    </row>
    <row r="240" spans="1:16" hidden="1" x14ac:dyDescent="0.25">
      <c r="A240" s="178">
        <v>6242</v>
      </c>
      <c r="B240" s="223" t="s">
        <v>473</v>
      </c>
      <c r="C240" s="359">
        <f t="shared" si="26"/>
        <v>0</v>
      </c>
      <c r="D240" s="229">
        <v>0</v>
      </c>
      <c r="E240" s="507"/>
      <c r="F240" s="359">
        <f t="shared" si="30"/>
        <v>0</v>
      </c>
      <c r="G240" s="229"/>
      <c r="H240" s="230"/>
      <c r="I240" s="231">
        <f t="shared" si="31"/>
        <v>0</v>
      </c>
      <c r="J240" s="229">
        <v>0</v>
      </c>
      <c r="K240" s="230"/>
      <c r="L240" s="231">
        <f t="shared" si="32"/>
        <v>0</v>
      </c>
      <c r="M240" s="338"/>
      <c r="N240" s="337"/>
      <c r="O240" s="231">
        <f t="shared" si="33"/>
        <v>0</v>
      </c>
      <c r="P240" s="185"/>
    </row>
    <row r="241" spans="1:16" ht="24" hidden="1" x14ac:dyDescent="0.25">
      <c r="A241" s="339">
        <v>6250</v>
      </c>
      <c r="B241" s="223" t="s">
        <v>474</v>
      </c>
      <c r="C241" s="359">
        <f t="shared" si="26"/>
        <v>0</v>
      </c>
      <c r="D241" s="340">
        <f>SUM(D242:D246)</f>
        <v>0</v>
      </c>
      <c r="E241" s="390">
        <f>SUM(E242:E246)</f>
        <v>0</v>
      </c>
      <c r="F241" s="359">
        <f t="shared" si="30"/>
        <v>0</v>
      </c>
      <c r="G241" s="340">
        <f>SUM(G242:G246)</f>
        <v>0</v>
      </c>
      <c r="H241" s="342">
        <f>SUM(H242:H246)</f>
        <v>0</v>
      </c>
      <c r="I241" s="231">
        <f t="shared" si="31"/>
        <v>0</v>
      </c>
      <c r="J241" s="340">
        <f>SUM(J242:J246)</f>
        <v>0</v>
      </c>
      <c r="K241" s="342">
        <f>SUM(K242:K246)</f>
        <v>0</v>
      </c>
      <c r="L241" s="231">
        <f t="shared" si="32"/>
        <v>0</v>
      </c>
      <c r="M241" s="343">
        <f>SUM(M242:M246)</f>
        <v>0</v>
      </c>
      <c r="N241" s="341">
        <f>SUM(N242:N246)</f>
        <v>0</v>
      </c>
      <c r="O241" s="231">
        <f t="shared" si="33"/>
        <v>0</v>
      </c>
      <c r="P241" s="185"/>
    </row>
    <row r="242" spans="1:16" hidden="1" x14ac:dyDescent="0.25">
      <c r="A242" s="178">
        <v>6252</v>
      </c>
      <c r="B242" s="223" t="s">
        <v>475</v>
      </c>
      <c r="C242" s="359">
        <f t="shared" si="26"/>
        <v>0</v>
      </c>
      <c r="D242" s="229">
        <v>0</v>
      </c>
      <c r="E242" s="507"/>
      <c r="F242" s="359">
        <f t="shared" si="30"/>
        <v>0</v>
      </c>
      <c r="G242" s="229"/>
      <c r="H242" s="230"/>
      <c r="I242" s="231">
        <f t="shared" si="31"/>
        <v>0</v>
      </c>
      <c r="J242" s="229">
        <v>0</v>
      </c>
      <c r="K242" s="230"/>
      <c r="L242" s="231">
        <f t="shared" si="32"/>
        <v>0</v>
      </c>
      <c r="M242" s="338"/>
      <c r="N242" s="337"/>
      <c r="O242" s="231">
        <f t="shared" si="33"/>
        <v>0</v>
      </c>
      <c r="P242" s="185"/>
    </row>
    <row r="243" spans="1:16" hidden="1" x14ac:dyDescent="0.25">
      <c r="A243" s="178">
        <v>6253</v>
      </c>
      <c r="B243" s="223" t="s">
        <v>476</v>
      </c>
      <c r="C243" s="359">
        <f t="shared" si="26"/>
        <v>0</v>
      </c>
      <c r="D243" s="229">
        <v>0</v>
      </c>
      <c r="E243" s="507"/>
      <c r="F243" s="359">
        <f t="shared" si="30"/>
        <v>0</v>
      </c>
      <c r="G243" s="229"/>
      <c r="H243" s="230"/>
      <c r="I243" s="231">
        <f t="shared" si="31"/>
        <v>0</v>
      </c>
      <c r="J243" s="229">
        <v>0</v>
      </c>
      <c r="K243" s="230"/>
      <c r="L243" s="231">
        <f t="shared" si="32"/>
        <v>0</v>
      </c>
      <c r="M243" s="338"/>
      <c r="N243" s="337"/>
      <c r="O243" s="231">
        <f t="shared" si="33"/>
        <v>0</v>
      </c>
      <c r="P243" s="185"/>
    </row>
    <row r="244" spans="1:16" ht="24" hidden="1" x14ac:dyDescent="0.25">
      <c r="A244" s="178">
        <v>6254</v>
      </c>
      <c r="B244" s="223" t="s">
        <v>477</v>
      </c>
      <c r="C244" s="359">
        <f t="shared" si="26"/>
        <v>0</v>
      </c>
      <c r="D244" s="229">
        <v>0</v>
      </c>
      <c r="E244" s="507"/>
      <c r="F244" s="359">
        <f t="shared" si="30"/>
        <v>0</v>
      </c>
      <c r="G244" s="229"/>
      <c r="H244" s="230"/>
      <c r="I244" s="231">
        <f t="shared" si="31"/>
        <v>0</v>
      </c>
      <c r="J244" s="229">
        <v>0</v>
      </c>
      <c r="K244" s="230"/>
      <c r="L244" s="231">
        <f t="shared" si="32"/>
        <v>0</v>
      </c>
      <c r="M244" s="338"/>
      <c r="N244" s="337"/>
      <c r="O244" s="231">
        <f t="shared" si="33"/>
        <v>0</v>
      </c>
      <c r="P244" s="185"/>
    </row>
    <row r="245" spans="1:16" ht="24" hidden="1" x14ac:dyDescent="0.25">
      <c r="A245" s="178">
        <v>6255</v>
      </c>
      <c r="B245" s="223" t="s">
        <v>478</v>
      </c>
      <c r="C245" s="359">
        <f t="shared" si="26"/>
        <v>0</v>
      </c>
      <c r="D245" s="229">
        <v>0</v>
      </c>
      <c r="E245" s="507"/>
      <c r="F245" s="359">
        <f t="shared" si="30"/>
        <v>0</v>
      </c>
      <c r="G245" s="229"/>
      <c r="H245" s="230"/>
      <c r="I245" s="231">
        <f t="shared" si="31"/>
        <v>0</v>
      </c>
      <c r="J245" s="229">
        <v>0</v>
      </c>
      <c r="K245" s="230"/>
      <c r="L245" s="231">
        <f t="shared" si="32"/>
        <v>0</v>
      </c>
      <c r="M245" s="338"/>
      <c r="N245" s="337"/>
      <c r="O245" s="231">
        <f t="shared" si="33"/>
        <v>0</v>
      </c>
      <c r="P245" s="185"/>
    </row>
    <row r="246" spans="1:16" hidden="1" x14ac:dyDescent="0.25">
      <c r="A246" s="178">
        <v>6259</v>
      </c>
      <c r="B246" s="223" t="s">
        <v>479</v>
      </c>
      <c r="C246" s="359">
        <f t="shared" si="26"/>
        <v>0</v>
      </c>
      <c r="D246" s="229">
        <v>0</v>
      </c>
      <c r="E246" s="507"/>
      <c r="F246" s="359">
        <f t="shared" si="30"/>
        <v>0</v>
      </c>
      <c r="G246" s="229"/>
      <c r="H246" s="230"/>
      <c r="I246" s="231">
        <f t="shared" si="31"/>
        <v>0</v>
      </c>
      <c r="J246" s="229">
        <v>0</v>
      </c>
      <c r="K246" s="230"/>
      <c r="L246" s="231">
        <f t="shared" si="32"/>
        <v>0</v>
      </c>
      <c r="M246" s="338"/>
      <c r="N246" s="337"/>
      <c r="O246" s="231">
        <f t="shared" si="33"/>
        <v>0</v>
      </c>
      <c r="P246" s="185"/>
    </row>
    <row r="247" spans="1:16" ht="24" hidden="1" x14ac:dyDescent="0.25">
      <c r="A247" s="339">
        <v>6260</v>
      </c>
      <c r="B247" s="223" t="s">
        <v>480</v>
      </c>
      <c r="C247" s="359">
        <f t="shared" si="26"/>
        <v>0</v>
      </c>
      <c r="D247" s="229">
        <v>0</v>
      </c>
      <c r="E247" s="507"/>
      <c r="F247" s="359">
        <f t="shared" ref="F247:F299" si="37">D247+E247</f>
        <v>0</v>
      </c>
      <c r="G247" s="229"/>
      <c r="H247" s="230"/>
      <c r="I247" s="231">
        <f t="shared" ref="I247:I299" si="38">G247+H247</f>
        <v>0</v>
      </c>
      <c r="J247" s="229">
        <v>0</v>
      </c>
      <c r="K247" s="230"/>
      <c r="L247" s="231">
        <f t="shared" ref="L247:L299" si="39">J247+K247</f>
        <v>0</v>
      </c>
      <c r="M247" s="338"/>
      <c r="N247" s="337"/>
      <c r="O247" s="231">
        <f t="shared" ref="O247:O276" si="40">M247+N247</f>
        <v>0</v>
      </c>
      <c r="P247" s="185"/>
    </row>
    <row r="248" spans="1:16" hidden="1" x14ac:dyDescent="0.25">
      <c r="A248" s="339">
        <v>6270</v>
      </c>
      <c r="B248" s="223" t="s">
        <v>481</v>
      </c>
      <c r="C248" s="359">
        <f t="shared" si="26"/>
        <v>0</v>
      </c>
      <c r="D248" s="229">
        <v>0</v>
      </c>
      <c r="E248" s="507"/>
      <c r="F248" s="359">
        <f t="shared" si="37"/>
        <v>0</v>
      </c>
      <c r="G248" s="229"/>
      <c r="H248" s="230"/>
      <c r="I248" s="231">
        <f t="shared" si="38"/>
        <v>0</v>
      </c>
      <c r="J248" s="229">
        <v>0</v>
      </c>
      <c r="K248" s="230"/>
      <c r="L248" s="231">
        <f t="shared" si="39"/>
        <v>0</v>
      </c>
      <c r="M248" s="338"/>
      <c r="N248" s="337"/>
      <c r="O248" s="231">
        <f t="shared" si="40"/>
        <v>0</v>
      </c>
      <c r="P248" s="185"/>
    </row>
    <row r="249" spans="1:16" ht="24" hidden="1" x14ac:dyDescent="0.25">
      <c r="A249" s="705">
        <v>6290</v>
      </c>
      <c r="B249" s="213" t="s">
        <v>482</v>
      </c>
      <c r="C249" s="359">
        <f t="shared" si="26"/>
        <v>0</v>
      </c>
      <c r="D249" s="350">
        <f>SUM(D250:D253)</f>
        <v>0</v>
      </c>
      <c r="E249" s="389">
        <f>SUM(E250:E253)</f>
        <v>0</v>
      </c>
      <c r="F249" s="466">
        <f t="shared" si="37"/>
        <v>0</v>
      </c>
      <c r="G249" s="350">
        <f>SUM(G250:G253)</f>
        <v>0</v>
      </c>
      <c r="H249" s="352">
        <f t="shared" ref="H249" si="41">SUM(H250:H253)</f>
        <v>0</v>
      </c>
      <c r="I249" s="221">
        <f t="shared" si="38"/>
        <v>0</v>
      </c>
      <c r="J249" s="350">
        <f>SUM(J250:J253)</f>
        <v>0</v>
      </c>
      <c r="K249" s="352">
        <f t="shared" ref="K249" si="42">SUM(K250:K253)</f>
        <v>0</v>
      </c>
      <c r="L249" s="221">
        <f t="shared" si="39"/>
        <v>0</v>
      </c>
      <c r="M249" s="369">
        <f t="shared" ref="M249:N249" si="43">SUM(M250:M253)</f>
        <v>0</v>
      </c>
      <c r="N249" s="370">
        <f t="shared" si="43"/>
        <v>0</v>
      </c>
      <c r="O249" s="371">
        <f t="shared" si="40"/>
        <v>0</v>
      </c>
      <c r="P249" s="372"/>
    </row>
    <row r="250" spans="1:16" hidden="1" x14ac:dyDescent="0.25">
      <c r="A250" s="178">
        <v>6291</v>
      </c>
      <c r="B250" s="223" t="s">
        <v>483</v>
      </c>
      <c r="C250" s="359">
        <f t="shared" si="26"/>
        <v>0</v>
      </c>
      <c r="D250" s="229">
        <v>0</v>
      </c>
      <c r="E250" s="507"/>
      <c r="F250" s="359">
        <f t="shared" si="37"/>
        <v>0</v>
      </c>
      <c r="G250" s="229"/>
      <c r="H250" s="230"/>
      <c r="I250" s="231">
        <f t="shared" si="38"/>
        <v>0</v>
      </c>
      <c r="J250" s="229">
        <v>0</v>
      </c>
      <c r="K250" s="230"/>
      <c r="L250" s="231">
        <f t="shared" si="39"/>
        <v>0</v>
      </c>
      <c r="M250" s="338"/>
      <c r="N250" s="337"/>
      <c r="O250" s="231">
        <f t="shared" si="40"/>
        <v>0</v>
      </c>
      <c r="P250" s="185"/>
    </row>
    <row r="251" spans="1:16" hidden="1" x14ac:dyDescent="0.25">
      <c r="A251" s="178">
        <v>6292</v>
      </c>
      <c r="B251" s="223" t="s">
        <v>484</v>
      </c>
      <c r="C251" s="359">
        <f t="shared" si="26"/>
        <v>0</v>
      </c>
      <c r="D251" s="229">
        <v>0</v>
      </c>
      <c r="E251" s="507"/>
      <c r="F251" s="359">
        <f t="shared" si="37"/>
        <v>0</v>
      </c>
      <c r="G251" s="229"/>
      <c r="H251" s="230"/>
      <c r="I251" s="231">
        <f t="shared" si="38"/>
        <v>0</v>
      </c>
      <c r="J251" s="229">
        <v>0</v>
      </c>
      <c r="K251" s="230"/>
      <c r="L251" s="231">
        <f t="shared" si="39"/>
        <v>0</v>
      </c>
      <c r="M251" s="338"/>
      <c r="N251" s="337"/>
      <c r="O251" s="231">
        <f t="shared" si="40"/>
        <v>0</v>
      </c>
      <c r="P251" s="185"/>
    </row>
    <row r="252" spans="1:16" ht="72" hidden="1" x14ac:dyDescent="0.25">
      <c r="A252" s="178">
        <v>6296</v>
      </c>
      <c r="B252" s="223" t="s">
        <v>485</v>
      </c>
      <c r="C252" s="359">
        <f t="shared" si="26"/>
        <v>0</v>
      </c>
      <c r="D252" s="229">
        <v>0</v>
      </c>
      <c r="E252" s="507"/>
      <c r="F252" s="359">
        <f t="shared" si="37"/>
        <v>0</v>
      </c>
      <c r="G252" s="229"/>
      <c r="H252" s="230"/>
      <c r="I252" s="231">
        <f t="shared" si="38"/>
        <v>0</v>
      </c>
      <c r="J252" s="229">
        <v>0</v>
      </c>
      <c r="K252" s="230"/>
      <c r="L252" s="231">
        <f t="shared" si="39"/>
        <v>0</v>
      </c>
      <c r="M252" s="338"/>
      <c r="N252" s="337"/>
      <c r="O252" s="231">
        <f t="shared" si="40"/>
        <v>0</v>
      </c>
      <c r="P252" s="185"/>
    </row>
    <row r="253" spans="1:16" ht="36" hidden="1" x14ac:dyDescent="0.25">
      <c r="A253" s="178">
        <v>6299</v>
      </c>
      <c r="B253" s="223" t="s">
        <v>486</v>
      </c>
      <c r="C253" s="359">
        <f t="shared" si="26"/>
        <v>0</v>
      </c>
      <c r="D253" s="229">
        <v>0</v>
      </c>
      <c r="E253" s="507"/>
      <c r="F253" s="359">
        <f t="shared" si="37"/>
        <v>0</v>
      </c>
      <c r="G253" s="229"/>
      <c r="H253" s="230"/>
      <c r="I253" s="231">
        <f t="shared" si="38"/>
        <v>0</v>
      </c>
      <c r="J253" s="229">
        <v>0</v>
      </c>
      <c r="K253" s="230"/>
      <c r="L253" s="231">
        <f t="shared" si="39"/>
        <v>0</v>
      </c>
      <c r="M253" s="338"/>
      <c r="N253" s="337"/>
      <c r="O253" s="231">
        <f t="shared" si="40"/>
        <v>0</v>
      </c>
      <c r="P253" s="185"/>
    </row>
    <row r="254" spans="1:16" hidden="1" x14ac:dyDescent="0.25">
      <c r="A254" s="198">
        <v>6300</v>
      </c>
      <c r="B254" s="323" t="s">
        <v>487</v>
      </c>
      <c r="C254" s="459">
        <f t="shared" si="26"/>
        <v>0</v>
      </c>
      <c r="D254" s="209">
        <f>SUM(D255,D259,D260)</f>
        <v>0</v>
      </c>
      <c r="E254" s="505">
        <f>SUM(E255,E259,E260)</f>
        <v>0</v>
      </c>
      <c r="F254" s="459">
        <f t="shared" si="37"/>
        <v>0</v>
      </c>
      <c r="G254" s="209">
        <f>SUM(G255,G259,G260)</f>
        <v>0</v>
      </c>
      <c r="H254" s="210">
        <f t="shared" ref="H254" si="44">SUM(H255,H259,H260)</f>
        <v>0</v>
      </c>
      <c r="I254" s="211">
        <f t="shared" si="38"/>
        <v>0</v>
      </c>
      <c r="J254" s="209">
        <f>SUM(J255,J259,J260)</f>
        <v>0</v>
      </c>
      <c r="K254" s="210">
        <f t="shared" ref="K254" si="45">SUM(K255,K259,K260)</f>
        <v>0</v>
      </c>
      <c r="L254" s="211">
        <f t="shared" si="39"/>
        <v>0</v>
      </c>
      <c r="M254" s="355">
        <f t="shared" ref="M254:N254" si="46">SUM(M255,M259,M260)</f>
        <v>0</v>
      </c>
      <c r="N254" s="356">
        <f t="shared" si="46"/>
        <v>0</v>
      </c>
      <c r="O254" s="357">
        <f t="shared" si="40"/>
        <v>0</v>
      </c>
      <c r="P254" s="358"/>
    </row>
    <row r="255" spans="1:16" ht="24" hidden="1" x14ac:dyDescent="0.25">
      <c r="A255" s="705">
        <v>6320</v>
      </c>
      <c r="B255" s="213" t="s">
        <v>488</v>
      </c>
      <c r="C255" s="546">
        <f t="shared" si="26"/>
        <v>0</v>
      </c>
      <c r="D255" s="350">
        <f>SUM(D256:D258)</f>
        <v>0</v>
      </c>
      <c r="E255" s="389">
        <f>SUM(E256:E258)</f>
        <v>0</v>
      </c>
      <c r="F255" s="466">
        <f t="shared" si="37"/>
        <v>0</v>
      </c>
      <c r="G255" s="350">
        <f>SUM(G256:G258)</f>
        <v>0</v>
      </c>
      <c r="H255" s="352">
        <f t="shared" ref="H255" si="47">SUM(H256:H258)</f>
        <v>0</v>
      </c>
      <c r="I255" s="221">
        <f t="shared" si="38"/>
        <v>0</v>
      </c>
      <c r="J255" s="350">
        <f>SUM(J256:J258)</f>
        <v>0</v>
      </c>
      <c r="K255" s="352">
        <f t="shared" ref="K255" si="48">SUM(K256:K258)</f>
        <v>0</v>
      </c>
      <c r="L255" s="221">
        <f t="shared" si="39"/>
        <v>0</v>
      </c>
      <c r="M255" s="353">
        <f t="shared" ref="M255:N255" si="49">SUM(M256:M258)</f>
        <v>0</v>
      </c>
      <c r="N255" s="351">
        <f t="shared" si="49"/>
        <v>0</v>
      </c>
      <c r="O255" s="221">
        <f t="shared" si="40"/>
        <v>0</v>
      </c>
      <c r="P255" s="176"/>
    </row>
    <row r="256" spans="1:16" hidden="1" x14ac:dyDescent="0.25">
      <c r="A256" s="178">
        <v>6322</v>
      </c>
      <c r="B256" s="223" t="s">
        <v>489</v>
      </c>
      <c r="C256" s="359">
        <f t="shared" si="26"/>
        <v>0</v>
      </c>
      <c r="D256" s="229">
        <v>0</v>
      </c>
      <c r="E256" s="507"/>
      <c r="F256" s="359">
        <f t="shared" si="37"/>
        <v>0</v>
      </c>
      <c r="G256" s="229"/>
      <c r="H256" s="230"/>
      <c r="I256" s="231">
        <f t="shared" si="38"/>
        <v>0</v>
      </c>
      <c r="J256" s="229">
        <v>0</v>
      </c>
      <c r="K256" s="230"/>
      <c r="L256" s="231">
        <f t="shared" si="39"/>
        <v>0</v>
      </c>
      <c r="M256" s="338"/>
      <c r="N256" s="337"/>
      <c r="O256" s="231">
        <f t="shared" si="40"/>
        <v>0</v>
      </c>
      <c r="P256" s="185"/>
    </row>
    <row r="257" spans="1:16" ht="24" hidden="1" x14ac:dyDescent="0.25">
      <c r="A257" s="178">
        <v>6323</v>
      </c>
      <c r="B257" s="223" t="s">
        <v>490</v>
      </c>
      <c r="C257" s="359">
        <f t="shared" si="26"/>
        <v>0</v>
      </c>
      <c r="D257" s="229">
        <v>0</v>
      </c>
      <c r="E257" s="507"/>
      <c r="F257" s="359">
        <f t="shared" si="37"/>
        <v>0</v>
      </c>
      <c r="G257" s="229"/>
      <c r="H257" s="230"/>
      <c r="I257" s="231">
        <f t="shared" si="38"/>
        <v>0</v>
      </c>
      <c r="J257" s="229">
        <v>0</v>
      </c>
      <c r="K257" s="230"/>
      <c r="L257" s="231">
        <f t="shared" si="39"/>
        <v>0</v>
      </c>
      <c r="M257" s="338"/>
      <c r="N257" s="337"/>
      <c r="O257" s="231">
        <f t="shared" si="40"/>
        <v>0</v>
      </c>
      <c r="P257" s="185"/>
    </row>
    <row r="258" spans="1:16" ht="24" hidden="1" x14ac:dyDescent="0.25">
      <c r="A258" s="169">
        <v>6324</v>
      </c>
      <c r="B258" s="213" t="s">
        <v>491</v>
      </c>
      <c r="C258" s="359">
        <f t="shared" si="26"/>
        <v>0</v>
      </c>
      <c r="D258" s="219">
        <v>0</v>
      </c>
      <c r="E258" s="510"/>
      <c r="F258" s="466">
        <f t="shared" si="37"/>
        <v>0</v>
      </c>
      <c r="G258" s="219"/>
      <c r="H258" s="220"/>
      <c r="I258" s="221">
        <f t="shared" si="38"/>
        <v>0</v>
      </c>
      <c r="J258" s="219">
        <v>0</v>
      </c>
      <c r="K258" s="220"/>
      <c r="L258" s="221">
        <f t="shared" si="39"/>
        <v>0</v>
      </c>
      <c r="M258" s="336"/>
      <c r="N258" s="335"/>
      <c r="O258" s="221">
        <f t="shared" si="40"/>
        <v>0</v>
      </c>
      <c r="P258" s="176"/>
    </row>
    <row r="259" spans="1:16" ht="24" hidden="1" x14ac:dyDescent="0.25">
      <c r="A259" s="391">
        <v>6330</v>
      </c>
      <c r="B259" s="392" t="s">
        <v>492</v>
      </c>
      <c r="C259" s="359">
        <f t="shared" ref="C259:C286" si="50">F259+I259+L259+O259</f>
        <v>0</v>
      </c>
      <c r="D259" s="375">
        <v>0</v>
      </c>
      <c r="E259" s="579"/>
      <c r="F259" s="546">
        <f t="shared" si="37"/>
        <v>0</v>
      </c>
      <c r="G259" s="375"/>
      <c r="H259" s="377"/>
      <c r="I259" s="371">
        <f t="shared" si="38"/>
        <v>0</v>
      </c>
      <c r="J259" s="375">
        <v>0</v>
      </c>
      <c r="K259" s="377"/>
      <c r="L259" s="371">
        <f t="shared" si="39"/>
        <v>0</v>
      </c>
      <c r="M259" s="378"/>
      <c r="N259" s="376"/>
      <c r="O259" s="371">
        <f t="shared" si="40"/>
        <v>0</v>
      </c>
      <c r="P259" s="372"/>
    </row>
    <row r="260" spans="1:16" hidden="1" x14ac:dyDescent="0.25">
      <c r="A260" s="339">
        <v>6360</v>
      </c>
      <c r="B260" s="223" t="s">
        <v>493</v>
      </c>
      <c r="C260" s="359">
        <f t="shared" si="50"/>
        <v>0</v>
      </c>
      <c r="D260" s="229">
        <v>0</v>
      </c>
      <c r="E260" s="507"/>
      <c r="F260" s="359">
        <f t="shared" si="37"/>
        <v>0</v>
      </c>
      <c r="G260" s="229"/>
      <c r="H260" s="230"/>
      <c r="I260" s="231">
        <f t="shared" si="38"/>
        <v>0</v>
      </c>
      <c r="J260" s="229">
        <v>0</v>
      </c>
      <c r="K260" s="230"/>
      <c r="L260" s="231">
        <f t="shared" si="39"/>
        <v>0</v>
      </c>
      <c r="M260" s="338"/>
      <c r="N260" s="337"/>
      <c r="O260" s="231">
        <f t="shared" si="40"/>
        <v>0</v>
      </c>
      <c r="P260" s="185"/>
    </row>
    <row r="261" spans="1:16" ht="36" hidden="1" x14ac:dyDescent="0.25">
      <c r="A261" s="198">
        <v>6400</v>
      </c>
      <c r="B261" s="323" t="s">
        <v>494</v>
      </c>
      <c r="C261" s="459">
        <f t="shared" si="50"/>
        <v>0</v>
      </c>
      <c r="D261" s="209">
        <f>SUM(D262,D266)</f>
        <v>0</v>
      </c>
      <c r="E261" s="505">
        <f>SUM(E262,E266)</f>
        <v>0</v>
      </c>
      <c r="F261" s="459">
        <f t="shared" si="37"/>
        <v>0</v>
      </c>
      <c r="G261" s="209">
        <f>SUM(G262,G266)</f>
        <v>0</v>
      </c>
      <c r="H261" s="210">
        <f t="shared" ref="H261" si="51">SUM(H262,H266)</f>
        <v>0</v>
      </c>
      <c r="I261" s="211">
        <f t="shared" si="38"/>
        <v>0</v>
      </c>
      <c r="J261" s="209">
        <f>SUM(J262,J266)</f>
        <v>0</v>
      </c>
      <c r="K261" s="210">
        <f t="shared" ref="K261" si="52">SUM(K262,K266)</f>
        <v>0</v>
      </c>
      <c r="L261" s="211">
        <f t="shared" si="39"/>
        <v>0</v>
      </c>
      <c r="M261" s="355">
        <f t="shared" ref="M261:N261" si="53">SUM(M262,M266)</f>
        <v>0</v>
      </c>
      <c r="N261" s="356">
        <f t="shared" si="53"/>
        <v>0</v>
      </c>
      <c r="O261" s="357">
        <f t="shared" si="40"/>
        <v>0</v>
      </c>
      <c r="P261" s="358"/>
    </row>
    <row r="262" spans="1:16" ht="24" hidden="1" x14ac:dyDescent="0.25">
      <c r="A262" s="705">
        <v>6410</v>
      </c>
      <c r="B262" s="213" t="s">
        <v>495</v>
      </c>
      <c r="C262" s="466">
        <f t="shared" si="50"/>
        <v>0</v>
      </c>
      <c r="D262" s="350">
        <f>SUM(D263:D265)</f>
        <v>0</v>
      </c>
      <c r="E262" s="389">
        <f>SUM(E263:E265)</f>
        <v>0</v>
      </c>
      <c r="F262" s="466">
        <f t="shared" si="37"/>
        <v>0</v>
      </c>
      <c r="G262" s="350">
        <f>SUM(G263:G265)</f>
        <v>0</v>
      </c>
      <c r="H262" s="352">
        <f t="shared" ref="H262" si="54">SUM(H263:H265)</f>
        <v>0</v>
      </c>
      <c r="I262" s="221">
        <f t="shared" si="38"/>
        <v>0</v>
      </c>
      <c r="J262" s="350">
        <f>SUM(J263:J265)</f>
        <v>0</v>
      </c>
      <c r="K262" s="352">
        <f t="shared" ref="K262" si="55">SUM(K263:K265)</f>
        <v>0</v>
      </c>
      <c r="L262" s="221">
        <f t="shared" si="39"/>
        <v>0</v>
      </c>
      <c r="M262" s="365">
        <f t="shared" ref="M262:N262" si="56">SUM(M263:M265)</f>
        <v>0</v>
      </c>
      <c r="N262" s="366">
        <f t="shared" si="56"/>
        <v>0</v>
      </c>
      <c r="O262" s="242">
        <f t="shared" si="40"/>
        <v>0</v>
      </c>
      <c r="P262" s="244"/>
    </row>
    <row r="263" spans="1:16" hidden="1" x14ac:dyDescent="0.25">
      <c r="A263" s="178">
        <v>6411</v>
      </c>
      <c r="B263" s="393" t="s">
        <v>496</v>
      </c>
      <c r="C263" s="359">
        <f t="shared" si="50"/>
        <v>0</v>
      </c>
      <c r="D263" s="229">
        <v>0</v>
      </c>
      <c r="E263" s="507"/>
      <c r="F263" s="359">
        <f t="shared" si="37"/>
        <v>0</v>
      </c>
      <c r="G263" s="229"/>
      <c r="H263" s="230"/>
      <c r="I263" s="231">
        <f t="shared" si="38"/>
        <v>0</v>
      </c>
      <c r="J263" s="229">
        <v>0</v>
      </c>
      <c r="K263" s="230"/>
      <c r="L263" s="231">
        <f t="shared" si="39"/>
        <v>0</v>
      </c>
      <c r="M263" s="338"/>
      <c r="N263" s="337"/>
      <c r="O263" s="231">
        <f t="shared" si="40"/>
        <v>0</v>
      </c>
      <c r="P263" s="185"/>
    </row>
    <row r="264" spans="1:16" ht="36" hidden="1" x14ac:dyDescent="0.25">
      <c r="A264" s="178">
        <v>6412</v>
      </c>
      <c r="B264" s="223" t="s">
        <v>497</v>
      </c>
      <c r="C264" s="359">
        <f t="shared" si="50"/>
        <v>0</v>
      </c>
      <c r="D264" s="229">
        <v>0</v>
      </c>
      <c r="E264" s="507"/>
      <c r="F264" s="359">
        <f t="shared" si="37"/>
        <v>0</v>
      </c>
      <c r="G264" s="229"/>
      <c r="H264" s="230"/>
      <c r="I264" s="231">
        <f t="shared" si="38"/>
        <v>0</v>
      </c>
      <c r="J264" s="229">
        <v>0</v>
      </c>
      <c r="K264" s="230"/>
      <c r="L264" s="231">
        <f t="shared" si="39"/>
        <v>0</v>
      </c>
      <c r="M264" s="338"/>
      <c r="N264" s="337"/>
      <c r="O264" s="231">
        <f t="shared" si="40"/>
        <v>0</v>
      </c>
      <c r="P264" s="185"/>
    </row>
    <row r="265" spans="1:16" ht="36" hidden="1" x14ac:dyDescent="0.25">
      <c r="A265" s="178">
        <v>6419</v>
      </c>
      <c r="B265" s="223" t="s">
        <v>498</v>
      </c>
      <c r="C265" s="359">
        <f t="shared" si="50"/>
        <v>0</v>
      </c>
      <c r="D265" s="229">
        <v>0</v>
      </c>
      <c r="E265" s="507"/>
      <c r="F265" s="359">
        <f t="shared" si="37"/>
        <v>0</v>
      </c>
      <c r="G265" s="229"/>
      <c r="H265" s="230"/>
      <c r="I265" s="231">
        <f t="shared" si="38"/>
        <v>0</v>
      </c>
      <c r="J265" s="229">
        <v>0</v>
      </c>
      <c r="K265" s="230"/>
      <c r="L265" s="231">
        <f t="shared" si="39"/>
        <v>0</v>
      </c>
      <c r="M265" s="338"/>
      <c r="N265" s="337"/>
      <c r="O265" s="231">
        <f t="shared" si="40"/>
        <v>0</v>
      </c>
      <c r="P265" s="185"/>
    </row>
    <row r="266" spans="1:16" ht="36" hidden="1" x14ac:dyDescent="0.25">
      <c r="A266" s="339">
        <v>6420</v>
      </c>
      <c r="B266" s="223" t="s">
        <v>499</v>
      </c>
      <c r="C266" s="359">
        <f t="shared" si="50"/>
        <v>0</v>
      </c>
      <c r="D266" s="340">
        <f>SUM(D267:D270)</f>
        <v>0</v>
      </c>
      <c r="E266" s="390">
        <f>SUM(E267:E270)</f>
        <v>0</v>
      </c>
      <c r="F266" s="359">
        <f t="shared" si="37"/>
        <v>0</v>
      </c>
      <c r="G266" s="340">
        <f>SUM(G267:G270)</f>
        <v>0</v>
      </c>
      <c r="H266" s="342">
        <f>SUM(H267:H270)</f>
        <v>0</v>
      </c>
      <c r="I266" s="231">
        <f t="shared" si="38"/>
        <v>0</v>
      </c>
      <c r="J266" s="340">
        <f>SUM(J267:J270)</f>
        <v>0</v>
      </c>
      <c r="K266" s="342">
        <f>SUM(K267:K270)</f>
        <v>0</v>
      </c>
      <c r="L266" s="231">
        <f t="shared" si="39"/>
        <v>0</v>
      </c>
      <c r="M266" s="343">
        <f>SUM(M267:M270)</f>
        <v>0</v>
      </c>
      <c r="N266" s="341">
        <f>SUM(N267:N270)</f>
        <v>0</v>
      </c>
      <c r="O266" s="231">
        <f t="shared" si="40"/>
        <v>0</v>
      </c>
      <c r="P266" s="185"/>
    </row>
    <row r="267" spans="1:16" hidden="1" x14ac:dyDescent="0.25">
      <c r="A267" s="178">
        <v>6421</v>
      </c>
      <c r="B267" s="223" t="s">
        <v>500</v>
      </c>
      <c r="C267" s="359">
        <f t="shared" si="50"/>
        <v>0</v>
      </c>
      <c r="D267" s="229">
        <v>0</v>
      </c>
      <c r="E267" s="507"/>
      <c r="F267" s="359">
        <f t="shared" si="37"/>
        <v>0</v>
      </c>
      <c r="G267" s="229"/>
      <c r="H267" s="230"/>
      <c r="I267" s="231">
        <f t="shared" si="38"/>
        <v>0</v>
      </c>
      <c r="J267" s="229">
        <v>0</v>
      </c>
      <c r="K267" s="230"/>
      <c r="L267" s="231">
        <f t="shared" si="39"/>
        <v>0</v>
      </c>
      <c r="M267" s="338"/>
      <c r="N267" s="337"/>
      <c r="O267" s="231">
        <f t="shared" si="40"/>
        <v>0</v>
      </c>
      <c r="P267" s="185"/>
    </row>
    <row r="268" spans="1:16" hidden="1" x14ac:dyDescent="0.25">
      <c r="A268" s="178">
        <v>6422</v>
      </c>
      <c r="B268" s="223" t="s">
        <v>501</v>
      </c>
      <c r="C268" s="359">
        <f t="shared" si="50"/>
        <v>0</v>
      </c>
      <c r="D268" s="229">
        <v>0</v>
      </c>
      <c r="E268" s="507"/>
      <c r="F268" s="359">
        <f t="shared" si="37"/>
        <v>0</v>
      </c>
      <c r="G268" s="229"/>
      <c r="H268" s="230"/>
      <c r="I268" s="231">
        <f t="shared" si="38"/>
        <v>0</v>
      </c>
      <c r="J268" s="229">
        <v>0</v>
      </c>
      <c r="K268" s="230"/>
      <c r="L268" s="231">
        <f t="shared" si="39"/>
        <v>0</v>
      </c>
      <c r="M268" s="338"/>
      <c r="N268" s="337"/>
      <c r="O268" s="231">
        <f t="shared" si="40"/>
        <v>0</v>
      </c>
      <c r="P268" s="185"/>
    </row>
    <row r="269" spans="1:16" ht="24" hidden="1" x14ac:dyDescent="0.25">
      <c r="A269" s="178">
        <v>6423</v>
      </c>
      <c r="B269" s="223" t="s">
        <v>502</v>
      </c>
      <c r="C269" s="359">
        <f t="shared" si="50"/>
        <v>0</v>
      </c>
      <c r="D269" s="229">
        <v>0</v>
      </c>
      <c r="E269" s="507"/>
      <c r="F269" s="359">
        <f t="shared" si="37"/>
        <v>0</v>
      </c>
      <c r="G269" s="229"/>
      <c r="H269" s="230"/>
      <c r="I269" s="231">
        <f t="shared" si="38"/>
        <v>0</v>
      </c>
      <c r="J269" s="229">
        <v>0</v>
      </c>
      <c r="K269" s="230"/>
      <c r="L269" s="231">
        <f t="shared" si="39"/>
        <v>0</v>
      </c>
      <c r="M269" s="338"/>
      <c r="N269" s="337"/>
      <c r="O269" s="231">
        <f t="shared" si="40"/>
        <v>0</v>
      </c>
      <c r="P269" s="185"/>
    </row>
    <row r="270" spans="1:16" ht="36" hidden="1" x14ac:dyDescent="0.25">
      <c r="A270" s="178">
        <v>6424</v>
      </c>
      <c r="B270" s="223" t="s">
        <v>503</v>
      </c>
      <c r="C270" s="359">
        <f t="shared" si="50"/>
        <v>0</v>
      </c>
      <c r="D270" s="229">
        <v>0</v>
      </c>
      <c r="E270" s="507"/>
      <c r="F270" s="359">
        <f t="shared" si="37"/>
        <v>0</v>
      </c>
      <c r="G270" s="229"/>
      <c r="H270" s="230"/>
      <c r="I270" s="231">
        <f t="shared" si="38"/>
        <v>0</v>
      </c>
      <c r="J270" s="229">
        <v>0</v>
      </c>
      <c r="K270" s="230"/>
      <c r="L270" s="231">
        <f t="shared" si="39"/>
        <v>0</v>
      </c>
      <c r="M270" s="338"/>
      <c r="N270" s="337"/>
      <c r="O270" s="231">
        <f t="shared" si="40"/>
        <v>0</v>
      </c>
      <c r="P270" s="185"/>
    </row>
    <row r="271" spans="1:16" ht="36" hidden="1" x14ac:dyDescent="0.25">
      <c r="A271" s="394">
        <v>7000</v>
      </c>
      <c r="B271" s="394" t="s">
        <v>504</v>
      </c>
      <c r="C271" s="550">
        <f t="shared" si="50"/>
        <v>0</v>
      </c>
      <c r="D271" s="396">
        <f>SUM(D272,D282)</f>
        <v>0</v>
      </c>
      <c r="E271" s="582">
        <f>SUM(E272,E282)</f>
        <v>0</v>
      </c>
      <c r="F271" s="550">
        <f t="shared" si="37"/>
        <v>0</v>
      </c>
      <c r="G271" s="396">
        <f>SUM(G272,G282)</f>
        <v>0</v>
      </c>
      <c r="H271" s="671">
        <f>SUM(H272,H282)</f>
        <v>0</v>
      </c>
      <c r="I271" s="398">
        <f t="shared" si="38"/>
        <v>0</v>
      </c>
      <c r="J271" s="396">
        <f>SUM(J272,J282)</f>
        <v>0</v>
      </c>
      <c r="K271" s="399">
        <f>SUM(K272,K282)</f>
        <v>0</v>
      </c>
      <c r="L271" s="398">
        <f t="shared" si="39"/>
        <v>0</v>
      </c>
      <c r="M271" s="400">
        <f>SUM(M272,M282)</f>
        <v>0</v>
      </c>
      <c r="N271" s="401">
        <f>SUM(N272,N282)</f>
        <v>0</v>
      </c>
      <c r="O271" s="402">
        <f t="shared" si="40"/>
        <v>0</v>
      </c>
      <c r="P271" s="403"/>
    </row>
    <row r="272" spans="1:16" ht="24" hidden="1" x14ac:dyDescent="0.25">
      <c r="A272" s="198">
        <v>7200</v>
      </c>
      <c r="B272" s="323" t="s">
        <v>505</v>
      </c>
      <c r="C272" s="459">
        <f t="shared" si="50"/>
        <v>0</v>
      </c>
      <c r="D272" s="209">
        <f>SUM(D273,D274,D277,D278,D281)</f>
        <v>0</v>
      </c>
      <c r="E272" s="505">
        <f>SUM(E273,E274,E277,E278,E281)</f>
        <v>0</v>
      </c>
      <c r="F272" s="459">
        <f t="shared" si="37"/>
        <v>0</v>
      </c>
      <c r="G272" s="209">
        <f>SUM(G273,G274,G277,G278,G281)</f>
        <v>0</v>
      </c>
      <c r="H272" s="210">
        <f>SUM(H273,H274,H277,H278,H281)</f>
        <v>0</v>
      </c>
      <c r="I272" s="211">
        <f t="shared" si="38"/>
        <v>0</v>
      </c>
      <c r="J272" s="209">
        <f>SUM(J273,J274,J277,J278,J281)</f>
        <v>0</v>
      </c>
      <c r="K272" s="210">
        <f>SUM(K273,K274,K277,K278,K281)</f>
        <v>0</v>
      </c>
      <c r="L272" s="211">
        <f t="shared" si="39"/>
        <v>0</v>
      </c>
      <c r="M272" s="325">
        <f>SUM(M273,M274,M277,M278,M281)</f>
        <v>0</v>
      </c>
      <c r="N272" s="326">
        <f>SUM(N273,N274,N277,N278,N281)</f>
        <v>0</v>
      </c>
      <c r="O272" s="327">
        <f t="shared" si="40"/>
        <v>0</v>
      </c>
      <c r="P272" s="328"/>
    </row>
    <row r="273" spans="1:16" ht="24" hidden="1" x14ac:dyDescent="0.25">
      <c r="A273" s="705">
        <v>7210</v>
      </c>
      <c r="B273" s="213" t="s">
        <v>506</v>
      </c>
      <c r="C273" s="466">
        <f t="shared" si="50"/>
        <v>0</v>
      </c>
      <c r="D273" s="219">
        <v>0</v>
      </c>
      <c r="E273" s="510"/>
      <c r="F273" s="466">
        <f t="shared" si="37"/>
        <v>0</v>
      </c>
      <c r="G273" s="219"/>
      <c r="H273" s="220"/>
      <c r="I273" s="221">
        <f t="shared" si="38"/>
        <v>0</v>
      </c>
      <c r="J273" s="219">
        <v>0</v>
      </c>
      <c r="K273" s="220"/>
      <c r="L273" s="221">
        <f t="shared" si="39"/>
        <v>0</v>
      </c>
      <c r="M273" s="336"/>
      <c r="N273" s="335"/>
      <c r="O273" s="221">
        <f t="shared" si="40"/>
        <v>0</v>
      </c>
      <c r="P273" s="176"/>
    </row>
    <row r="274" spans="1:16" s="404" customFormat="1" ht="36" hidden="1" x14ac:dyDescent="0.25">
      <c r="A274" s="339">
        <v>7220</v>
      </c>
      <c r="B274" s="223" t="s">
        <v>507</v>
      </c>
      <c r="C274" s="359">
        <f t="shared" si="50"/>
        <v>0</v>
      </c>
      <c r="D274" s="340">
        <f>SUM(D275:D276)</f>
        <v>0</v>
      </c>
      <c r="E274" s="390">
        <f>SUM(E275:E276)</f>
        <v>0</v>
      </c>
      <c r="F274" s="359">
        <f t="shared" si="37"/>
        <v>0</v>
      </c>
      <c r="G274" s="340">
        <f>SUM(G275:G276)</f>
        <v>0</v>
      </c>
      <c r="H274" s="342">
        <f>SUM(H275:H276)</f>
        <v>0</v>
      </c>
      <c r="I274" s="231">
        <f t="shared" si="38"/>
        <v>0</v>
      </c>
      <c r="J274" s="340">
        <f>SUM(J275:J276)</f>
        <v>0</v>
      </c>
      <c r="K274" s="342">
        <f>SUM(K275:K276)</f>
        <v>0</v>
      </c>
      <c r="L274" s="231">
        <f t="shared" si="39"/>
        <v>0</v>
      </c>
      <c r="M274" s="343">
        <f>SUM(M275:M276)</f>
        <v>0</v>
      </c>
      <c r="N274" s="341">
        <f>SUM(N275:N276)</f>
        <v>0</v>
      </c>
      <c r="O274" s="231">
        <f t="shared" si="40"/>
        <v>0</v>
      </c>
      <c r="P274" s="185"/>
    </row>
    <row r="275" spans="1:16" s="404" customFormat="1" ht="36" hidden="1" x14ac:dyDescent="0.25">
      <c r="A275" s="178">
        <v>7221</v>
      </c>
      <c r="B275" s="223" t="s">
        <v>508</v>
      </c>
      <c r="C275" s="359">
        <f t="shared" si="50"/>
        <v>0</v>
      </c>
      <c r="D275" s="229">
        <v>0</v>
      </c>
      <c r="E275" s="507"/>
      <c r="F275" s="359">
        <f t="shared" si="37"/>
        <v>0</v>
      </c>
      <c r="G275" s="229"/>
      <c r="H275" s="230"/>
      <c r="I275" s="231">
        <f t="shared" si="38"/>
        <v>0</v>
      </c>
      <c r="J275" s="229">
        <v>0</v>
      </c>
      <c r="K275" s="230"/>
      <c r="L275" s="231">
        <f t="shared" si="39"/>
        <v>0</v>
      </c>
      <c r="M275" s="338"/>
      <c r="N275" s="337"/>
      <c r="O275" s="231">
        <f t="shared" si="40"/>
        <v>0</v>
      </c>
      <c r="P275" s="185"/>
    </row>
    <row r="276" spans="1:16" s="404" customFormat="1" ht="36" hidden="1" x14ac:dyDescent="0.25">
      <c r="A276" s="178">
        <v>7222</v>
      </c>
      <c r="B276" s="223" t="s">
        <v>509</v>
      </c>
      <c r="C276" s="359">
        <f t="shared" si="50"/>
        <v>0</v>
      </c>
      <c r="D276" s="229">
        <v>0</v>
      </c>
      <c r="E276" s="507"/>
      <c r="F276" s="359">
        <f t="shared" si="37"/>
        <v>0</v>
      </c>
      <c r="G276" s="229"/>
      <c r="H276" s="230"/>
      <c r="I276" s="231">
        <f t="shared" si="38"/>
        <v>0</v>
      </c>
      <c r="J276" s="229">
        <v>0</v>
      </c>
      <c r="K276" s="230"/>
      <c r="L276" s="231">
        <f t="shared" si="39"/>
        <v>0</v>
      </c>
      <c r="M276" s="338"/>
      <c r="N276" s="337"/>
      <c r="O276" s="231">
        <f t="shared" si="40"/>
        <v>0</v>
      </c>
      <c r="P276" s="185"/>
    </row>
    <row r="277" spans="1:16" s="404" customFormat="1" ht="24" hidden="1" x14ac:dyDescent="0.25">
      <c r="A277" s="339">
        <v>7230</v>
      </c>
      <c r="B277" s="223" t="s">
        <v>510</v>
      </c>
      <c r="C277" s="359">
        <f t="shared" si="50"/>
        <v>0</v>
      </c>
      <c r="D277" s="229">
        <v>0</v>
      </c>
      <c r="E277" s="507"/>
      <c r="F277" s="359">
        <f t="shared" si="37"/>
        <v>0</v>
      </c>
      <c r="G277" s="229"/>
      <c r="H277" s="230"/>
      <c r="I277" s="231">
        <f t="shared" si="38"/>
        <v>0</v>
      </c>
      <c r="J277" s="229">
        <v>0</v>
      </c>
      <c r="K277" s="230"/>
      <c r="L277" s="231">
        <f t="shared" si="39"/>
        <v>0</v>
      </c>
      <c r="M277" s="338"/>
      <c r="N277" s="337"/>
      <c r="O277" s="231">
        <f>M277+N277</f>
        <v>0</v>
      </c>
      <c r="P277" s="185"/>
    </row>
    <row r="278" spans="1:16" ht="24" hidden="1" x14ac:dyDescent="0.25">
      <c r="A278" s="339">
        <v>7240</v>
      </c>
      <c r="B278" s="223" t="s">
        <v>511</v>
      </c>
      <c r="C278" s="359">
        <f t="shared" si="50"/>
        <v>0</v>
      </c>
      <c r="D278" s="340">
        <f>SUM(D279:D280)</f>
        <v>0</v>
      </c>
      <c r="E278" s="390">
        <f>SUM(E279:E280)</f>
        <v>0</v>
      </c>
      <c r="F278" s="359">
        <f t="shared" si="37"/>
        <v>0</v>
      </c>
      <c r="G278" s="340">
        <f>SUM(G279:G280)</f>
        <v>0</v>
      </c>
      <c r="H278" s="342">
        <f>SUM(H279:H280)</f>
        <v>0</v>
      </c>
      <c r="I278" s="231">
        <f t="shared" si="38"/>
        <v>0</v>
      </c>
      <c r="J278" s="340">
        <f>SUM(J279:J280)</f>
        <v>0</v>
      </c>
      <c r="K278" s="342">
        <f>SUM(K279:K280)</f>
        <v>0</v>
      </c>
      <c r="L278" s="231">
        <f t="shared" si="39"/>
        <v>0</v>
      </c>
      <c r="M278" s="343">
        <f>SUM(M279:M280)</f>
        <v>0</v>
      </c>
      <c r="N278" s="341">
        <f>SUM(N279:N280)</f>
        <v>0</v>
      </c>
      <c r="O278" s="231">
        <f>SUM(O279:O280)</f>
        <v>0</v>
      </c>
      <c r="P278" s="185"/>
    </row>
    <row r="279" spans="1:16" ht="48" hidden="1" x14ac:dyDescent="0.25">
      <c r="A279" s="178">
        <v>7245</v>
      </c>
      <c r="B279" s="223" t="s">
        <v>512</v>
      </c>
      <c r="C279" s="359">
        <f t="shared" si="50"/>
        <v>0</v>
      </c>
      <c r="D279" s="229">
        <v>0</v>
      </c>
      <c r="E279" s="507"/>
      <c r="F279" s="359">
        <f t="shared" si="37"/>
        <v>0</v>
      </c>
      <c r="G279" s="229"/>
      <c r="H279" s="230"/>
      <c r="I279" s="231">
        <f t="shared" si="38"/>
        <v>0</v>
      </c>
      <c r="J279" s="229">
        <v>0</v>
      </c>
      <c r="K279" s="230"/>
      <c r="L279" s="231">
        <f t="shared" si="39"/>
        <v>0</v>
      </c>
      <c r="M279" s="338"/>
      <c r="N279" s="337"/>
      <c r="O279" s="231">
        <f t="shared" ref="O279:O282" si="57">M279+N279</f>
        <v>0</v>
      </c>
      <c r="P279" s="185"/>
    </row>
    <row r="280" spans="1:16" ht="96" hidden="1" x14ac:dyDescent="0.25">
      <c r="A280" s="178">
        <v>7246</v>
      </c>
      <c r="B280" s="223" t="s">
        <v>513</v>
      </c>
      <c r="C280" s="359">
        <f t="shared" si="50"/>
        <v>0</v>
      </c>
      <c r="D280" s="229">
        <v>0</v>
      </c>
      <c r="E280" s="507"/>
      <c r="F280" s="359">
        <f t="shared" si="37"/>
        <v>0</v>
      </c>
      <c r="G280" s="229"/>
      <c r="H280" s="230"/>
      <c r="I280" s="231">
        <f t="shared" si="38"/>
        <v>0</v>
      </c>
      <c r="J280" s="229">
        <v>0</v>
      </c>
      <c r="K280" s="230"/>
      <c r="L280" s="231">
        <f t="shared" si="39"/>
        <v>0</v>
      </c>
      <c r="M280" s="338"/>
      <c r="N280" s="337"/>
      <c r="O280" s="231">
        <f t="shared" si="57"/>
        <v>0</v>
      </c>
      <c r="P280" s="185"/>
    </row>
    <row r="281" spans="1:16" ht="24" hidden="1" x14ac:dyDescent="0.25">
      <c r="A281" s="339">
        <v>7260</v>
      </c>
      <c r="B281" s="223" t="s">
        <v>514</v>
      </c>
      <c r="C281" s="359">
        <f t="shared" si="50"/>
        <v>0</v>
      </c>
      <c r="D281" s="219">
        <v>0</v>
      </c>
      <c r="E281" s="510"/>
      <c r="F281" s="466">
        <f t="shared" si="37"/>
        <v>0</v>
      </c>
      <c r="G281" s="219"/>
      <c r="H281" s="220"/>
      <c r="I281" s="221">
        <f t="shared" si="38"/>
        <v>0</v>
      </c>
      <c r="J281" s="219">
        <v>0</v>
      </c>
      <c r="K281" s="220"/>
      <c r="L281" s="221">
        <f t="shared" si="39"/>
        <v>0</v>
      </c>
      <c r="M281" s="336"/>
      <c r="N281" s="335"/>
      <c r="O281" s="221">
        <f t="shared" si="57"/>
        <v>0</v>
      </c>
      <c r="P281" s="176"/>
    </row>
    <row r="282" spans="1:16" hidden="1" x14ac:dyDescent="0.25">
      <c r="A282" s="198">
        <v>7700</v>
      </c>
      <c r="B282" s="323" t="s">
        <v>515</v>
      </c>
      <c r="C282" s="354">
        <f t="shared" si="50"/>
        <v>0</v>
      </c>
      <c r="D282" s="406">
        <f>D283</f>
        <v>0</v>
      </c>
      <c r="E282" s="583">
        <f>SUM(E283)</f>
        <v>0</v>
      </c>
      <c r="F282" s="354">
        <f t="shared" si="37"/>
        <v>0</v>
      </c>
      <c r="G282" s="406">
        <f>G283</f>
        <v>0</v>
      </c>
      <c r="H282" s="407">
        <f>SUM(H283)</f>
        <v>0</v>
      </c>
      <c r="I282" s="357">
        <f t="shared" si="38"/>
        <v>0</v>
      </c>
      <c r="J282" s="406">
        <f>J283</f>
        <v>0</v>
      </c>
      <c r="K282" s="407">
        <f>SUM(K283)</f>
        <v>0</v>
      </c>
      <c r="L282" s="357">
        <f t="shared" si="39"/>
        <v>0</v>
      </c>
      <c r="M282" s="355">
        <f>SUM(M283)</f>
        <v>0</v>
      </c>
      <c r="N282" s="356">
        <f>SUM(N283)</f>
        <v>0</v>
      </c>
      <c r="O282" s="357">
        <f t="shared" si="57"/>
        <v>0</v>
      </c>
      <c r="P282" s="358"/>
    </row>
    <row r="283" spans="1:16" hidden="1" x14ac:dyDescent="0.25">
      <c r="A283" s="233">
        <v>7720</v>
      </c>
      <c r="B283" s="234" t="s">
        <v>516</v>
      </c>
      <c r="C283" s="408">
        <f t="shared" si="50"/>
        <v>0</v>
      </c>
      <c r="D283" s="240">
        <v>0</v>
      </c>
      <c r="E283" s="584"/>
      <c r="F283" s="408">
        <f t="shared" si="37"/>
        <v>0</v>
      </c>
      <c r="G283" s="240"/>
      <c r="H283" s="241"/>
      <c r="I283" s="242">
        <f t="shared" si="38"/>
        <v>0</v>
      </c>
      <c r="J283" s="240">
        <v>0</v>
      </c>
      <c r="K283" s="241"/>
      <c r="L283" s="242">
        <f t="shared" si="39"/>
        <v>0</v>
      </c>
      <c r="M283" s="410"/>
      <c r="N283" s="409"/>
      <c r="O283" s="242">
        <f>M283+N283</f>
        <v>0</v>
      </c>
      <c r="P283" s="244"/>
    </row>
    <row r="284" spans="1:16" hidden="1" x14ac:dyDescent="0.25">
      <c r="A284" s="411"/>
      <c r="B284" s="265" t="s">
        <v>517</v>
      </c>
      <c r="C284" s="466">
        <f t="shared" si="50"/>
        <v>0</v>
      </c>
      <c r="D284" s="330">
        <f>SUM(D285:D286)</f>
        <v>0</v>
      </c>
      <c r="E284" s="506">
        <f>SUM(E285:E286)</f>
        <v>0</v>
      </c>
      <c r="F284" s="460">
        <f t="shared" si="37"/>
        <v>0</v>
      </c>
      <c r="G284" s="330">
        <f>SUM(G285:G286)</f>
        <v>0</v>
      </c>
      <c r="H284" s="333">
        <f>SUM(H285:H286)</f>
        <v>0</v>
      </c>
      <c r="I284" s="332">
        <f t="shared" si="38"/>
        <v>0</v>
      </c>
      <c r="J284" s="330">
        <f>SUM(J285:J286)</f>
        <v>0</v>
      </c>
      <c r="K284" s="333">
        <f>SUM(K285:K286)</f>
        <v>0</v>
      </c>
      <c r="L284" s="332">
        <f t="shared" si="39"/>
        <v>0</v>
      </c>
      <c r="M284" s="334">
        <f>SUM(M285:M286)</f>
        <v>0</v>
      </c>
      <c r="N284" s="331">
        <f>SUM(N285:N286)</f>
        <v>0</v>
      </c>
      <c r="O284" s="332">
        <f t="shared" ref="O284:O299" si="58">M284+N284</f>
        <v>0</v>
      </c>
      <c r="P284" s="274"/>
    </row>
    <row r="285" spans="1:16" hidden="1" x14ac:dyDescent="0.25">
      <c r="A285" s="393" t="s">
        <v>518</v>
      </c>
      <c r="B285" s="178" t="s">
        <v>519</v>
      </c>
      <c r="C285" s="359">
        <f t="shared" si="50"/>
        <v>0</v>
      </c>
      <c r="D285" s="229"/>
      <c r="E285" s="507"/>
      <c r="F285" s="359">
        <f t="shared" si="37"/>
        <v>0</v>
      </c>
      <c r="G285" s="229"/>
      <c r="H285" s="230"/>
      <c r="I285" s="231">
        <f t="shared" si="38"/>
        <v>0</v>
      </c>
      <c r="J285" s="229">
        <f>25-25</f>
        <v>0</v>
      </c>
      <c r="K285" s="230"/>
      <c r="L285" s="231">
        <f t="shared" si="39"/>
        <v>0</v>
      </c>
      <c r="M285" s="338"/>
      <c r="N285" s="337"/>
      <c r="O285" s="231">
        <f t="shared" si="58"/>
        <v>0</v>
      </c>
      <c r="P285" s="185"/>
    </row>
    <row r="286" spans="1:16" ht="24" hidden="1" x14ac:dyDescent="0.25">
      <c r="A286" s="393" t="s">
        <v>520</v>
      </c>
      <c r="B286" s="412" t="s">
        <v>521</v>
      </c>
      <c r="C286" s="466">
        <f t="shared" si="50"/>
        <v>0</v>
      </c>
      <c r="D286" s="219"/>
      <c r="E286" s="510"/>
      <c r="F286" s="466">
        <f t="shared" si="37"/>
        <v>0</v>
      </c>
      <c r="G286" s="219"/>
      <c r="H286" s="220"/>
      <c r="I286" s="221">
        <f t="shared" si="38"/>
        <v>0</v>
      </c>
      <c r="J286" s="219"/>
      <c r="K286" s="220"/>
      <c r="L286" s="221">
        <f t="shared" si="39"/>
        <v>0</v>
      </c>
      <c r="M286" s="336"/>
      <c r="N286" s="335"/>
      <c r="O286" s="221">
        <f t="shared" si="58"/>
        <v>0</v>
      </c>
      <c r="P286" s="176"/>
    </row>
    <row r="287" spans="1:16" x14ac:dyDescent="0.25">
      <c r="A287" s="413"/>
      <c r="B287" s="414" t="s">
        <v>522</v>
      </c>
      <c r="C287" s="467">
        <f>SUM(C284,C271,C233,C198,C190,C176,C78,C56)</f>
        <v>103138</v>
      </c>
      <c r="D287" s="416">
        <f>SUM(D284,D271,D233,D198,D190,D176,D78,D56)</f>
        <v>101000</v>
      </c>
      <c r="E287" s="511">
        <f>SUM(E284,E271,E233,E198,E190,E176,E78,E56)</f>
        <v>-362</v>
      </c>
      <c r="F287" s="467">
        <f t="shared" si="37"/>
        <v>100638</v>
      </c>
      <c r="G287" s="416">
        <f>SUM(G284,G271,G233,G198,G190,G176,G78,G56)</f>
        <v>2500</v>
      </c>
      <c r="H287" s="419">
        <f>SUM(H284,H271,H233,H198,H190,H176,H78,H56)</f>
        <v>0</v>
      </c>
      <c r="I287" s="418">
        <f t="shared" si="38"/>
        <v>2500</v>
      </c>
      <c r="J287" s="416">
        <f t="shared" ref="J287" si="59">SUM(J284,J271,J233,J198,J190,J176,J78,J56)</f>
        <v>0</v>
      </c>
      <c r="K287" s="419">
        <f>SUM(K284,K271,K233,K198,K190,K176,K78,K56)</f>
        <v>0</v>
      </c>
      <c r="L287" s="418">
        <f t="shared" si="39"/>
        <v>0</v>
      </c>
      <c r="M287" s="325">
        <f>SUM(M284,M271,M233,M198,M190,M176,M78,M56)</f>
        <v>0</v>
      </c>
      <c r="N287" s="326">
        <f>SUM(N284,N271,N233,N198,N190,N176,N78,N56)</f>
        <v>0</v>
      </c>
      <c r="O287" s="327">
        <f t="shared" si="58"/>
        <v>0</v>
      </c>
      <c r="P287" s="328"/>
    </row>
    <row r="288" spans="1:16" hidden="1" x14ac:dyDescent="0.25">
      <c r="A288" s="420" t="s">
        <v>523</v>
      </c>
      <c r="B288" s="421"/>
      <c r="C288" s="468">
        <f t="shared" ref="C288" si="60">F288+I288+L288+O288</f>
        <v>0</v>
      </c>
      <c r="D288" s="423">
        <f>SUM(D28,D29,D45)-D54</f>
        <v>0</v>
      </c>
      <c r="E288" s="428">
        <f>SUM(E28,E29,E45)-E54</f>
        <v>0</v>
      </c>
      <c r="F288" s="468">
        <f t="shared" si="37"/>
        <v>0</v>
      </c>
      <c r="G288" s="423">
        <f>SUM(G28,G29,G45)-G54</f>
        <v>0</v>
      </c>
      <c r="H288" s="426">
        <f>SUM(H28,H29,H45)-H54</f>
        <v>0</v>
      </c>
      <c r="I288" s="425">
        <f t="shared" si="38"/>
        <v>0</v>
      </c>
      <c r="J288" s="423">
        <f>(J30+J46)-J54</f>
        <v>0</v>
      </c>
      <c r="K288" s="426">
        <f>(K30+K46)-K54</f>
        <v>0</v>
      </c>
      <c r="L288" s="425">
        <f t="shared" si="39"/>
        <v>0</v>
      </c>
      <c r="M288" s="422">
        <f>M48-M54</f>
        <v>0</v>
      </c>
      <c r="N288" s="424">
        <f>N48-N54</f>
        <v>0</v>
      </c>
      <c r="O288" s="425">
        <f t="shared" si="58"/>
        <v>0</v>
      </c>
      <c r="P288" s="427"/>
    </row>
    <row r="289" spans="1:17" s="148" customFormat="1" hidden="1" x14ac:dyDescent="0.25">
      <c r="A289" s="420" t="s">
        <v>524</v>
      </c>
      <c r="B289" s="421"/>
      <c r="C289" s="468">
        <f>SUM(C290,C291)-C298+C299</f>
        <v>0</v>
      </c>
      <c r="D289" s="423">
        <f>SUM(D290,D291)-D298+D299</f>
        <v>0</v>
      </c>
      <c r="E289" s="428">
        <f>SUM(E290,E291)-E298+E299</f>
        <v>0</v>
      </c>
      <c r="F289" s="468">
        <f t="shared" si="37"/>
        <v>0</v>
      </c>
      <c r="G289" s="423">
        <f>SUM(G290,G291)-G298+G299</f>
        <v>0</v>
      </c>
      <c r="H289" s="426">
        <f>SUM(H290,H291)-H298+H299</f>
        <v>0</v>
      </c>
      <c r="I289" s="425">
        <f t="shared" si="38"/>
        <v>0</v>
      </c>
      <c r="J289" s="423">
        <f t="shared" ref="J289" si="61">SUM(J290,J291)-J298+J299</f>
        <v>0</v>
      </c>
      <c r="K289" s="426">
        <f>SUM(K290,K291)-K298+K299</f>
        <v>0</v>
      </c>
      <c r="L289" s="425">
        <f t="shared" si="39"/>
        <v>0</v>
      </c>
      <c r="M289" s="422">
        <f>SUM(M290,M291)-M298+M299</f>
        <v>0</v>
      </c>
      <c r="N289" s="424">
        <f>SUM(N290,N291)-N298+N299</f>
        <v>0</v>
      </c>
      <c r="O289" s="425">
        <f t="shared" si="58"/>
        <v>0</v>
      </c>
      <c r="P289" s="427"/>
    </row>
    <row r="290" spans="1:17" s="148" customFormat="1" hidden="1" x14ac:dyDescent="0.25">
      <c r="A290" s="429" t="s">
        <v>525</v>
      </c>
      <c r="B290" s="429" t="s">
        <v>526</v>
      </c>
      <c r="C290" s="468">
        <f>C25-C284</f>
        <v>0</v>
      </c>
      <c r="D290" s="423">
        <f>D25-D284</f>
        <v>0</v>
      </c>
      <c r="E290" s="428">
        <f>E25-E284</f>
        <v>0</v>
      </c>
      <c r="F290" s="468">
        <f t="shared" si="37"/>
        <v>0</v>
      </c>
      <c r="G290" s="423">
        <f>G25-G284</f>
        <v>0</v>
      </c>
      <c r="H290" s="426">
        <f>H25-H284</f>
        <v>0</v>
      </c>
      <c r="I290" s="425">
        <f t="shared" si="38"/>
        <v>0</v>
      </c>
      <c r="J290" s="423">
        <f t="shared" ref="J290" si="62">J25-J284</f>
        <v>0</v>
      </c>
      <c r="K290" s="426">
        <f>K25-K284</f>
        <v>0</v>
      </c>
      <c r="L290" s="425">
        <f t="shared" si="39"/>
        <v>0</v>
      </c>
      <c r="M290" s="422">
        <f>M25-M284</f>
        <v>0</v>
      </c>
      <c r="N290" s="424">
        <f>N25-N284</f>
        <v>0</v>
      </c>
      <c r="O290" s="425">
        <f t="shared" si="58"/>
        <v>0</v>
      </c>
      <c r="P290" s="427"/>
    </row>
    <row r="291" spans="1:17" s="148" customFormat="1" hidden="1" x14ac:dyDescent="0.25">
      <c r="A291" s="430" t="s">
        <v>527</v>
      </c>
      <c r="B291" s="430" t="s">
        <v>528</v>
      </c>
      <c r="C291" s="468">
        <f>SUM(C292,C294,C296)-SUM(C293,C295,C297)</f>
        <v>0</v>
      </c>
      <c r="D291" s="423">
        <f>SUM(D292,D294,D296)-SUM(D293,D295,D297)</f>
        <v>0</v>
      </c>
      <c r="E291" s="428">
        <f t="shared" ref="E291" si="63">SUM(E292,E294,E296)-SUM(E293,E295,E297)</f>
        <v>0</v>
      </c>
      <c r="F291" s="468">
        <f t="shared" si="37"/>
        <v>0</v>
      </c>
      <c r="G291" s="423">
        <f t="shared" ref="G291:H291" si="64">SUM(G292,G294,G296)-SUM(G293,G295,G297)</f>
        <v>0</v>
      </c>
      <c r="H291" s="426">
        <f t="shared" si="64"/>
        <v>0</v>
      </c>
      <c r="I291" s="425">
        <f t="shared" si="38"/>
        <v>0</v>
      </c>
      <c r="J291" s="423">
        <f t="shared" ref="J291:K291" si="65">SUM(J292,J294,J296)-SUM(J293,J295,J297)</f>
        <v>0</v>
      </c>
      <c r="K291" s="426">
        <f t="shared" si="65"/>
        <v>0</v>
      </c>
      <c r="L291" s="425">
        <f t="shared" si="39"/>
        <v>0</v>
      </c>
      <c r="M291" s="422">
        <f t="shared" ref="M291:N291" si="66">SUM(M292,M294,M296)-SUM(M293,M295,M297)</f>
        <v>0</v>
      </c>
      <c r="N291" s="424">
        <f t="shared" si="66"/>
        <v>0</v>
      </c>
      <c r="O291" s="425">
        <f t="shared" si="58"/>
        <v>0</v>
      </c>
      <c r="P291" s="427"/>
    </row>
    <row r="292" spans="1:17" s="148" customFormat="1" hidden="1" x14ac:dyDescent="0.25">
      <c r="A292" s="411" t="s">
        <v>529</v>
      </c>
      <c r="B292" s="275" t="s">
        <v>530</v>
      </c>
      <c r="C292" s="408">
        <f t="shared" ref="C292:C299" si="67">F292+I292+L292+O292</f>
        <v>0</v>
      </c>
      <c r="D292" s="240"/>
      <c r="E292" s="584"/>
      <c r="F292" s="408">
        <f t="shared" si="37"/>
        <v>0</v>
      </c>
      <c r="G292" s="240"/>
      <c r="H292" s="241"/>
      <c r="I292" s="242">
        <f t="shared" si="38"/>
        <v>0</v>
      </c>
      <c r="J292" s="240"/>
      <c r="K292" s="241"/>
      <c r="L292" s="242">
        <f t="shared" si="39"/>
        <v>0</v>
      </c>
      <c r="M292" s="410"/>
      <c r="N292" s="409"/>
      <c r="O292" s="242">
        <f t="shared" si="58"/>
        <v>0</v>
      </c>
      <c r="P292" s="244"/>
    </row>
    <row r="293" spans="1:17" ht="24" hidden="1" x14ac:dyDescent="0.25">
      <c r="A293" s="393" t="s">
        <v>531</v>
      </c>
      <c r="B293" s="177" t="s">
        <v>532</v>
      </c>
      <c r="C293" s="359">
        <f t="shared" si="67"/>
        <v>0</v>
      </c>
      <c r="D293" s="229"/>
      <c r="E293" s="507"/>
      <c r="F293" s="359">
        <f t="shared" si="37"/>
        <v>0</v>
      </c>
      <c r="G293" s="229"/>
      <c r="H293" s="230"/>
      <c r="I293" s="231">
        <f t="shared" si="38"/>
        <v>0</v>
      </c>
      <c r="J293" s="229"/>
      <c r="K293" s="230"/>
      <c r="L293" s="231">
        <f t="shared" si="39"/>
        <v>0</v>
      </c>
      <c r="M293" s="338"/>
      <c r="N293" s="337"/>
      <c r="O293" s="231">
        <f t="shared" si="58"/>
        <v>0</v>
      </c>
      <c r="P293" s="185"/>
    </row>
    <row r="294" spans="1:17" hidden="1" x14ac:dyDescent="0.25">
      <c r="A294" s="393" t="s">
        <v>533</v>
      </c>
      <c r="B294" s="177" t="s">
        <v>534</v>
      </c>
      <c r="C294" s="359">
        <f t="shared" si="67"/>
        <v>0</v>
      </c>
      <c r="D294" s="229"/>
      <c r="E294" s="507"/>
      <c r="F294" s="359">
        <f t="shared" si="37"/>
        <v>0</v>
      </c>
      <c r="G294" s="229"/>
      <c r="H294" s="230"/>
      <c r="I294" s="231">
        <f t="shared" si="38"/>
        <v>0</v>
      </c>
      <c r="J294" s="229"/>
      <c r="K294" s="230"/>
      <c r="L294" s="231">
        <f t="shared" si="39"/>
        <v>0</v>
      </c>
      <c r="M294" s="338"/>
      <c r="N294" s="337"/>
      <c r="O294" s="231">
        <f t="shared" si="58"/>
        <v>0</v>
      </c>
      <c r="P294" s="185"/>
    </row>
    <row r="295" spans="1:17" ht="24" hidden="1" x14ac:dyDescent="0.25">
      <c r="A295" s="393" t="s">
        <v>535</v>
      </c>
      <c r="B295" s="177" t="s">
        <v>536</v>
      </c>
      <c r="C295" s="359">
        <f t="shared" si="67"/>
        <v>0</v>
      </c>
      <c r="D295" s="229"/>
      <c r="E295" s="507"/>
      <c r="F295" s="359">
        <f t="shared" si="37"/>
        <v>0</v>
      </c>
      <c r="G295" s="229"/>
      <c r="H295" s="230"/>
      <c r="I295" s="231">
        <f t="shared" si="38"/>
        <v>0</v>
      </c>
      <c r="J295" s="229"/>
      <c r="K295" s="230"/>
      <c r="L295" s="231">
        <f t="shared" si="39"/>
        <v>0</v>
      </c>
      <c r="M295" s="338"/>
      <c r="N295" s="337"/>
      <c r="O295" s="231">
        <f t="shared" si="58"/>
        <v>0</v>
      </c>
      <c r="P295" s="185"/>
    </row>
    <row r="296" spans="1:17" hidden="1" x14ac:dyDescent="0.25">
      <c r="A296" s="393" t="s">
        <v>537</v>
      </c>
      <c r="B296" s="177" t="s">
        <v>538</v>
      </c>
      <c r="C296" s="359">
        <f t="shared" si="67"/>
        <v>0</v>
      </c>
      <c r="D296" s="229"/>
      <c r="E296" s="507"/>
      <c r="F296" s="359">
        <f t="shared" si="37"/>
        <v>0</v>
      </c>
      <c r="G296" s="229"/>
      <c r="H296" s="230"/>
      <c r="I296" s="231">
        <f t="shared" si="38"/>
        <v>0</v>
      </c>
      <c r="J296" s="229"/>
      <c r="K296" s="230"/>
      <c r="L296" s="231">
        <f t="shared" si="39"/>
        <v>0</v>
      </c>
      <c r="M296" s="338"/>
      <c r="N296" s="337"/>
      <c r="O296" s="231">
        <f t="shared" si="58"/>
        <v>0</v>
      </c>
      <c r="P296" s="185"/>
    </row>
    <row r="297" spans="1:17" ht="24" hidden="1" x14ac:dyDescent="0.25">
      <c r="A297" s="431" t="s">
        <v>539</v>
      </c>
      <c r="B297" s="432" t="s">
        <v>540</v>
      </c>
      <c r="C297" s="546">
        <f t="shared" si="67"/>
        <v>0</v>
      </c>
      <c r="D297" s="375"/>
      <c r="E297" s="579"/>
      <c r="F297" s="546">
        <f t="shared" si="37"/>
        <v>0</v>
      </c>
      <c r="G297" s="375"/>
      <c r="H297" s="377"/>
      <c r="I297" s="371">
        <f t="shared" si="38"/>
        <v>0</v>
      </c>
      <c r="J297" s="375"/>
      <c r="K297" s="377"/>
      <c r="L297" s="371">
        <f t="shared" si="39"/>
        <v>0</v>
      </c>
      <c r="M297" s="378"/>
      <c r="N297" s="376"/>
      <c r="O297" s="371">
        <f t="shared" si="58"/>
        <v>0</v>
      </c>
      <c r="P297" s="372"/>
    </row>
    <row r="298" spans="1:17" hidden="1" x14ac:dyDescent="0.25">
      <c r="A298" s="430" t="s">
        <v>541</v>
      </c>
      <c r="B298" s="430" t="s">
        <v>542</v>
      </c>
      <c r="C298" s="468">
        <f t="shared" si="67"/>
        <v>0</v>
      </c>
      <c r="D298" s="434"/>
      <c r="E298" s="586"/>
      <c r="F298" s="468">
        <f t="shared" si="37"/>
        <v>0</v>
      </c>
      <c r="G298" s="434"/>
      <c r="H298" s="436"/>
      <c r="I298" s="425">
        <f t="shared" si="38"/>
        <v>0</v>
      </c>
      <c r="J298" s="434"/>
      <c r="K298" s="436"/>
      <c r="L298" s="425">
        <f t="shared" si="39"/>
        <v>0</v>
      </c>
      <c r="M298" s="437"/>
      <c r="N298" s="435"/>
      <c r="O298" s="425">
        <f t="shared" si="58"/>
        <v>0</v>
      </c>
      <c r="P298" s="427"/>
    </row>
    <row r="299" spans="1:17" s="148" customFormat="1" ht="48" hidden="1" x14ac:dyDescent="0.25">
      <c r="A299" s="430" t="s">
        <v>543</v>
      </c>
      <c r="B299" s="438" t="s">
        <v>544</v>
      </c>
      <c r="C299" s="556">
        <f t="shared" si="67"/>
        <v>0</v>
      </c>
      <c r="D299" s="440"/>
      <c r="E299" s="715"/>
      <c r="F299" s="556">
        <f t="shared" si="37"/>
        <v>0</v>
      </c>
      <c r="G299" s="434"/>
      <c r="H299" s="436"/>
      <c r="I299" s="425">
        <f t="shared" si="38"/>
        <v>0</v>
      </c>
      <c r="J299" s="434"/>
      <c r="K299" s="436"/>
      <c r="L299" s="425">
        <f t="shared" si="39"/>
        <v>0</v>
      </c>
      <c r="M299" s="437"/>
      <c r="N299" s="435"/>
      <c r="O299" s="425">
        <f t="shared" si="58"/>
        <v>0</v>
      </c>
      <c r="P299" s="512"/>
      <c r="Q299" s="141"/>
    </row>
    <row r="300" spans="1:17" s="148" customFormat="1" x14ac:dyDescent="0.25">
      <c r="A300" s="443" t="s">
        <v>545</v>
      </c>
      <c r="B300" s="444"/>
      <c r="C300" s="444"/>
      <c r="D300" s="444"/>
      <c r="E300" s="444"/>
      <c r="F300" s="444"/>
      <c r="G300" s="444"/>
      <c r="H300" s="873"/>
      <c r="I300" s="444"/>
      <c r="J300" s="444"/>
      <c r="K300" s="444"/>
      <c r="L300" s="444"/>
      <c r="M300" s="444"/>
      <c r="N300" s="444"/>
      <c r="O300" s="444"/>
      <c r="P300" s="444"/>
      <c r="Q300" s="141"/>
    </row>
    <row r="301" spans="1:17" ht="12.75" thickBot="1" x14ac:dyDescent="0.3">
      <c r="A301" s="446"/>
      <c r="B301" s="447"/>
      <c r="C301" s="447"/>
      <c r="D301" s="447"/>
      <c r="E301" s="447"/>
      <c r="F301" s="447"/>
      <c r="G301" s="447"/>
      <c r="H301" s="888"/>
      <c r="I301" s="447"/>
      <c r="J301" s="447"/>
      <c r="K301" s="447"/>
      <c r="L301" s="447"/>
      <c r="M301" s="447"/>
      <c r="N301" s="447"/>
      <c r="O301" s="447"/>
      <c r="P301" s="447"/>
      <c r="Q301" s="118"/>
    </row>
    <row r="302" spans="1:17" x14ac:dyDescent="0.25">
      <c r="A302" s="117"/>
      <c r="B302" s="117"/>
      <c r="C302" s="117"/>
      <c r="D302" s="117"/>
      <c r="E302" s="117"/>
      <c r="F302" s="117"/>
      <c r="G302" s="117"/>
      <c r="I302" s="117"/>
      <c r="J302" s="117"/>
      <c r="K302" s="117"/>
      <c r="L302" s="117"/>
      <c r="M302" s="117"/>
      <c r="N302" s="117"/>
      <c r="O302" s="117"/>
    </row>
    <row r="303" spans="1:17" x14ac:dyDescent="0.25">
      <c r="A303" s="117"/>
      <c r="B303" s="117"/>
      <c r="C303" s="117"/>
      <c r="D303" s="117"/>
      <c r="E303" s="117"/>
      <c r="F303" s="117"/>
      <c r="G303" s="117"/>
      <c r="I303" s="117"/>
      <c r="J303" s="117"/>
      <c r="K303" s="117"/>
      <c r="L303" s="117"/>
      <c r="M303" s="117"/>
      <c r="N303" s="117"/>
      <c r="O303" s="117"/>
    </row>
    <row r="304" spans="1:17" x14ac:dyDescent="0.25">
      <c r="A304" s="117"/>
      <c r="B304" s="117"/>
      <c r="C304" s="117"/>
      <c r="D304" s="117"/>
      <c r="E304" s="117"/>
      <c r="F304" s="117"/>
      <c r="G304" s="117"/>
      <c r="I304" s="117"/>
      <c r="J304" s="117"/>
      <c r="K304" s="117"/>
      <c r="L304" s="117"/>
      <c r="M304" s="117"/>
      <c r="N304" s="117"/>
      <c r="O304" s="117"/>
    </row>
    <row r="305" spans="1:15" x14ac:dyDescent="0.25">
      <c r="A305" s="117"/>
      <c r="B305" s="117"/>
      <c r="C305" s="117"/>
      <c r="D305" s="117"/>
      <c r="E305" s="117"/>
      <c r="F305" s="117"/>
      <c r="G305" s="117"/>
      <c r="I305" s="117"/>
      <c r="J305" s="117"/>
      <c r="K305" s="117"/>
      <c r="L305" s="117"/>
      <c r="M305" s="117"/>
      <c r="N305" s="117"/>
      <c r="O305" s="117"/>
    </row>
    <row r="306" spans="1:15" x14ac:dyDescent="0.25">
      <c r="A306" s="117"/>
      <c r="B306" s="117"/>
      <c r="C306" s="117"/>
      <c r="D306" s="117"/>
      <c r="E306" s="117"/>
      <c r="F306" s="117"/>
      <c r="G306" s="117"/>
      <c r="I306" s="117"/>
      <c r="J306" s="117"/>
      <c r="K306" s="117"/>
      <c r="L306" s="117"/>
      <c r="M306" s="117"/>
      <c r="N306" s="117"/>
      <c r="O306" s="117"/>
    </row>
    <row r="307" spans="1:15" x14ac:dyDescent="0.25">
      <c r="A307" s="117"/>
      <c r="B307" s="117"/>
      <c r="C307" s="117"/>
      <c r="D307" s="117"/>
      <c r="E307" s="117"/>
      <c r="F307" s="117"/>
      <c r="G307" s="117"/>
      <c r="I307" s="117"/>
      <c r="J307" s="117"/>
      <c r="K307" s="117"/>
      <c r="L307" s="117"/>
      <c r="M307" s="117"/>
      <c r="N307" s="117"/>
      <c r="O307" s="117"/>
    </row>
    <row r="308" spans="1:15" x14ac:dyDescent="0.25">
      <c r="A308" s="117"/>
      <c r="B308" s="117"/>
      <c r="C308" s="117"/>
      <c r="D308" s="117"/>
      <c r="E308" s="117"/>
      <c r="F308" s="117"/>
      <c r="G308" s="117"/>
      <c r="I308" s="117"/>
      <c r="J308" s="117"/>
      <c r="K308" s="117"/>
      <c r="L308" s="117"/>
      <c r="M308" s="117"/>
      <c r="N308" s="117"/>
      <c r="O308" s="117"/>
    </row>
    <row r="309" spans="1:15" x14ac:dyDescent="0.25">
      <c r="A309" s="117"/>
      <c r="B309" s="117"/>
      <c r="C309" s="117"/>
      <c r="D309" s="117"/>
      <c r="E309" s="117"/>
      <c r="F309" s="117"/>
      <c r="G309" s="117"/>
      <c r="I309" s="117"/>
      <c r="J309" s="117"/>
      <c r="K309" s="117"/>
      <c r="L309" s="117"/>
      <c r="M309" s="117"/>
      <c r="N309" s="117"/>
      <c r="O309" s="117"/>
    </row>
    <row r="310" spans="1:15" x14ac:dyDescent="0.25">
      <c r="A310" s="117"/>
      <c r="B310" s="117"/>
      <c r="C310" s="117"/>
      <c r="D310" s="117"/>
      <c r="E310" s="117"/>
      <c r="F310" s="117"/>
      <c r="G310" s="117"/>
      <c r="I310" s="117"/>
      <c r="J310" s="117"/>
      <c r="K310" s="117"/>
      <c r="L310" s="117"/>
      <c r="M310" s="117"/>
      <c r="N310" s="117"/>
      <c r="O310" s="117"/>
    </row>
    <row r="311" spans="1:15" x14ac:dyDescent="0.25">
      <c r="A311" s="117"/>
      <c r="B311" s="117"/>
      <c r="C311" s="117"/>
      <c r="D311" s="117"/>
      <c r="E311" s="117"/>
      <c r="F311" s="117"/>
      <c r="G311" s="117"/>
      <c r="I311" s="117"/>
      <c r="J311" s="117"/>
      <c r="K311" s="117"/>
      <c r="L311" s="117"/>
      <c r="M311" s="117"/>
      <c r="N311" s="117"/>
      <c r="O311" s="117"/>
    </row>
    <row r="312" spans="1:15" x14ac:dyDescent="0.25">
      <c r="A312" s="117"/>
      <c r="B312" s="117"/>
      <c r="C312" s="117"/>
      <c r="D312" s="117"/>
      <c r="E312" s="117"/>
      <c r="F312" s="117"/>
      <c r="G312" s="117"/>
      <c r="I312" s="117"/>
      <c r="J312" s="117"/>
      <c r="K312" s="117"/>
      <c r="L312" s="117"/>
      <c r="M312" s="117"/>
      <c r="N312" s="117"/>
      <c r="O312" s="117"/>
    </row>
    <row r="313" spans="1:15" x14ac:dyDescent="0.25">
      <c r="A313" s="117"/>
      <c r="B313" s="117"/>
      <c r="C313" s="117"/>
      <c r="D313" s="117"/>
      <c r="E313" s="117"/>
      <c r="F313" s="117"/>
      <c r="G313" s="117"/>
      <c r="I313" s="117"/>
      <c r="J313" s="117"/>
      <c r="K313" s="117"/>
      <c r="L313" s="117"/>
      <c r="M313" s="117"/>
      <c r="N313" s="117"/>
      <c r="O313" s="117"/>
    </row>
    <row r="314" spans="1:15" x14ac:dyDescent="0.25">
      <c r="A314" s="117"/>
      <c r="B314" s="117"/>
      <c r="C314" s="117"/>
      <c r="D314" s="117"/>
      <c r="E314" s="117"/>
      <c r="F314" s="117"/>
      <c r="G314" s="117"/>
      <c r="I314" s="117"/>
      <c r="J314" s="117"/>
      <c r="K314" s="117"/>
      <c r="L314" s="117"/>
      <c r="M314" s="117"/>
      <c r="N314" s="117"/>
      <c r="O314" s="117"/>
    </row>
    <row r="315" spans="1:15" x14ac:dyDescent="0.25">
      <c r="A315" s="117"/>
      <c r="B315" s="117"/>
      <c r="C315" s="117"/>
      <c r="D315" s="117"/>
      <c r="E315" s="117"/>
      <c r="F315" s="117"/>
      <c r="G315" s="117"/>
      <c r="I315" s="117"/>
      <c r="J315" s="117"/>
      <c r="K315" s="117"/>
      <c r="L315" s="117"/>
      <c r="M315" s="117"/>
      <c r="N315" s="117"/>
      <c r="O315" s="117"/>
    </row>
    <row r="316" spans="1:15" x14ac:dyDescent="0.25">
      <c r="A316" s="117"/>
      <c r="B316" s="117"/>
      <c r="C316" s="117"/>
      <c r="D316" s="117"/>
      <c r="E316" s="117"/>
      <c r="F316" s="117"/>
      <c r="G316" s="117"/>
      <c r="I316" s="117"/>
      <c r="J316" s="117"/>
      <c r="K316" s="117"/>
      <c r="L316" s="117"/>
      <c r="M316" s="117"/>
      <c r="N316" s="117"/>
      <c r="O316" s="117"/>
    </row>
    <row r="317" spans="1:15" x14ac:dyDescent="0.25">
      <c r="A317" s="117"/>
      <c r="B317" s="117"/>
      <c r="C317" s="117"/>
      <c r="D317" s="117"/>
      <c r="E317" s="117"/>
      <c r="F317" s="117"/>
      <c r="G317" s="117"/>
      <c r="I317" s="117"/>
      <c r="J317" s="117"/>
      <c r="K317" s="117"/>
      <c r="L317" s="117"/>
      <c r="M317" s="117"/>
      <c r="N317" s="117"/>
      <c r="O317" s="117"/>
    </row>
    <row r="318" spans="1:15" x14ac:dyDescent="0.25">
      <c r="A318" s="117"/>
      <c r="B318" s="117"/>
      <c r="C318" s="117"/>
      <c r="D318" s="117"/>
      <c r="E318" s="117"/>
      <c r="F318" s="117"/>
      <c r="G318" s="117"/>
      <c r="I318" s="117"/>
      <c r="J318" s="117"/>
      <c r="K318" s="117"/>
      <c r="L318" s="117"/>
      <c r="M318" s="117"/>
      <c r="N318" s="117"/>
      <c r="O318" s="117"/>
    </row>
    <row r="319" spans="1:15" x14ac:dyDescent="0.25">
      <c r="A319" s="117"/>
      <c r="B319" s="117"/>
      <c r="C319" s="117"/>
      <c r="D319" s="117"/>
      <c r="E319" s="117"/>
      <c r="F319" s="117"/>
      <c r="G319" s="117"/>
      <c r="I319" s="117"/>
      <c r="J319" s="117"/>
      <c r="K319" s="117"/>
      <c r="L319" s="117"/>
      <c r="M319" s="117"/>
      <c r="N319" s="117"/>
      <c r="O319" s="117"/>
    </row>
    <row r="320" spans="1:15" x14ac:dyDescent="0.25">
      <c r="A320" s="117"/>
      <c r="B320" s="117"/>
      <c r="C320" s="117"/>
      <c r="D320" s="117"/>
      <c r="E320" s="117"/>
      <c r="F320" s="117"/>
      <c r="G320" s="117"/>
      <c r="I320" s="117"/>
      <c r="J320" s="117"/>
      <c r="K320" s="117"/>
      <c r="L320" s="117"/>
      <c r="M320" s="117"/>
      <c r="N320" s="117"/>
      <c r="O320" s="117"/>
    </row>
    <row r="321" spans="1:15" x14ac:dyDescent="0.25">
      <c r="A321" s="117"/>
      <c r="B321" s="117"/>
      <c r="C321" s="117"/>
      <c r="D321" s="117"/>
      <c r="E321" s="117"/>
      <c r="F321" s="117"/>
      <c r="G321" s="117"/>
      <c r="I321" s="117"/>
      <c r="J321" s="117"/>
      <c r="K321" s="117"/>
      <c r="L321" s="117"/>
      <c r="M321" s="117"/>
      <c r="N321" s="117"/>
      <c r="O321" s="117"/>
    </row>
  </sheetData>
  <sheetProtection algorithmName="SHA-512" hashValue="a0l7dZGheT9044XCyrdVPz0Ysn22/tSmfGY8mTJfyypAe/tvgebEniou8LdKipc8Xc0rR58O9vlaSVmnbt+EKw==" saltValue="HQAgr9wU1AaSS2TUoJiahg==" spinCount="100000" sheet="1" objects="1" scenarios="1" formatCells="0" formatColumns="0" formatRows="0"/>
  <autoFilter ref="A22:O300">
    <filterColumn colId="2">
      <filters blank="1">
        <filter val="1 500"/>
        <filter val="103 138"/>
        <filter val="13 000"/>
        <filter val="38 000"/>
        <filter val="44 138"/>
        <filter val="46 000"/>
        <filter val="59 000"/>
        <filter val="6 500"/>
      </filters>
    </filterColumn>
  </autoFilter>
  <mergeCells count="31">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133.pielikums Jūrmalas pilsētas domes
2016.gada 25.novembra saistošajiem noteikumiem Nr.44
(protokols Nr.18, 5.punkts)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S7" sqref="S7"/>
    </sheetView>
  </sheetViews>
  <sheetFormatPr defaultRowHeight="12" outlineLevelCol="1" x14ac:dyDescent="0.25"/>
  <cols>
    <col min="1" max="1" width="10.85546875" style="113" customWidth="1"/>
    <col min="2" max="2" width="34.85546875"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606</v>
      </c>
    </row>
    <row r="2" spans="1:17" x14ac:dyDescent="0.25">
      <c r="A2" s="513"/>
      <c r="B2" s="513"/>
      <c r="C2" s="513"/>
      <c r="D2" s="513"/>
      <c r="E2" s="513"/>
      <c r="F2" s="513"/>
      <c r="G2" s="513"/>
      <c r="H2" s="513"/>
      <c r="I2" s="513"/>
      <c r="J2" s="513"/>
      <c r="K2" s="513"/>
      <c r="L2" s="513"/>
      <c r="M2" s="513"/>
      <c r="N2" s="513"/>
      <c r="O2" s="513"/>
      <c r="P2" s="513"/>
    </row>
    <row r="3" spans="1:17" x14ac:dyDescent="0.25">
      <c r="A3" s="1224"/>
      <c r="B3" s="1225"/>
      <c r="C3" s="1225"/>
      <c r="D3" s="1225"/>
      <c r="E3" s="1225"/>
      <c r="F3" s="1225"/>
      <c r="G3" s="1225"/>
      <c r="H3" s="1225"/>
      <c r="I3" s="1225"/>
      <c r="J3" s="1225"/>
      <c r="K3" s="1225"/>
      <c r="L3" s="1225"/>
      <c r="M3" s="1225"/>
      <c r="N3" s="1225"/>
      <c r="O3" s="1225"/>
      <c r="P3" s="1226"/>
      <c r="Q3" s="118"/>
    </row>
    <row r="4" spans="1:17" ht="15.75" x14ac:dyDescent="0.25">
      <c r="A4" s="1227" t="s">
        <v>226</v>
      </c>
      <c r="B4" s="1228"/>
      <c r="C4" s="1228"/>
      <c r="D4" s="1228"/>
      <c r="E4" s="1228"/>
      <c r="F4" s="1228"/>
      <c r="G4" s="1228"/>
      <c r="H4" s="1228"/>
      <c r="I4" s="1228"/>
      <c r="J4" s="1228"/>
      <c r="K4" s="1228"/>
      <c r="L4" s="1228"/>
      <c r="M4" s="1228"/>
      <c r="N4" s="1228"/>
      <c r="O4" s="1228"/>
      <c r="P4" s="1229"/>
      <c r="Q4" s="118"/>
    </row>
    <row r="5" spans="1:17" x14ac:dyDescent="0.25">
      <c r="A5" s="123"/>
      <c r="B5" s="124"/>
      <c r="C5" s="514"/>
      <c r="D5" s="124"/>
      <c r="E5" s="124"/>
      <c r="F5" s="124"/>
      <c r="G5" s="124"/>
      <c r="H5" s="124"/>
      <c r="I5" s="124"/>
      <c r="J5" s="124"/>
      <c r="K5" s="124"/>
      <c r="L5" s="124"/>
      <c r="M5" s="124"/>
      <c r="N5" s="124"/>
      <c r="O5" s="515"/>
      <c r="P5" s="516"/>
      <c r="Q5" s="118"/>
    </row>
    <row r="6" spans="1:17" ht="12.75" x14ac:dyDescent="0.25">
      <c r="A6" s="121" t="s">
        <v>227</v>
      </c>
      <c r="B6" s="122"/>
      <c r="C6" s="1230" t="s">
        <v>228</v>
      </c>
      <c r="D6" s="1230"/>
      <c r="E6" s="1230"/>
      <c r="F6" s="1230"/>
      <c r="G6" s="1230"/>
      <c r="H6" s="1230"/>
      <c r="I6" s="1230"/>
      <c r="J6" s="1230"/>
      <c r="K6" s="1230"/>
      <c r="L6" s="1230"/>
      <c r="M6" s="1230"/>
      <c r="N6" s="1230"/>
      <c r="O6" s="1230"/>
      <c r="P6" s="1231"/>
      <c r="Q6" s="118"/>
    </row>
    <row r="7" spans="1:17" ht="12.75" x14ac:dyDescent="0.25">
      <c r="A7" s="121" t="s">
        <v>229</v>
      </c>
      <c r="B7" s="122"/>
      <c r="C7" s="1230" t="s">
        <v>230</v>
      </c>
      <c r="D7" s="1230"/>
      <c r="E7" s="1230"/>
      <c r="F7" s="1230"/>
      <c r="G7" s="1230"/>
      <c r="H7" s="1230"/>
      <c r="I7" s="1230"/>
      <c r="J7" s="1230"/>
      <c r="K7" s="1230"/>
      <c r="L7" s="1230"/>
      <c r="M7" s="1230"/>
      <c r="N7" s="1230"/>
      <c r="O7" s="1230"/>
      <c r="P7" s="1231"/>
      <c r="Q7" s="118"/>
    </row>
    <row r="8" spans="1:17" x14ac:dyDescent="0.25">
      <c r="A8" s="123" t="s">
        <v>231</v>
      </c>
      <c r="B8" s="124"/>
      <c r="C8" s="1222" t="s">
        <v>232</v>
      </c>
      <c r="D8" s="1222"/>
      <c r="E8" s="1222"/>
      <c r="F8" s="1222"/>
      <c r="G8" s="1222"/>
      <c r="H8" s="1222"/>
      <c r="I8" s="1222"/>
      <c r="J8" s="1222"/>
      <c r="K8" s="1222"/>
      <c r="L8" s="1222"/>
      <c r="M8" s="1222"/>
      <c r="N8" s="1222"/>
      <c r="O8" s="1222"/>
      <c r="P8" s="1223"/>
      <c r="Q8" s="118"/>
    </row>
    <row r="9" spans="1:17" x14ac:dyDescent="0.25">
      <c r="A9" s="123" t="s">
        <v>233</v>
      </c>
      <c r="B9" s="124"/>
      <c r="C9" s="1222" t="s">
        <v>607</v>
      </c>
      <c r="D9" s="1222"/>
      <c r="E9" s="1222"/>
      <c r="F9" s="1222"/>
      <c r="G9" s="1222"/>
      <c r="H9" s="1222"/>
      <c r="I9" s="1222"/>
      <c r="J9" s="1222"/>
      <c r="K9" s="1222"/>
      <c r="L9" s="1222"/>
      <c r="M9" s="1222"/>
      <c r="N9" s="1222"/>
      <c r="O9" s="1222"/>
      <c r="P9" s="1223"/>
      <c r="Q9" s="118"/>
    </row>
    <row r="10" spans="1:17" ht="24" customHeight="1" x14ac:dyDescent="0.25">
      <c r="A10" s="123" t="s">
        <v>234</v>
      </c>
      <c r="B10" s="124"/>
      <c r="C10" s="1230" t="s">
        <v>608</v>
      </c>
      <c r="D10" s="1230"/>
      <c r="E10" s="1230"/>
      <c r="F10" s="1230"/>
      <c r="G10" s="1230"/>
      <c r="H10" s="1230"/>
      <c r="I10" s="1230"/>
      <c r="J10" s="1230"/>
      <c r="K10" s="1230"/>
      <c r="L10" s="1230"/>
      <c r="M10" s="1230"/>
      <c r="N10" s="1230"/>
      <c r="O10" s="1230"/>
      <c r="P10" s="1231"/>
      <c r="Q10" s="118"/>
    </row>
    <row r="11" spans="1:17" x14ac:dyDescent="0.25">
      <c r="A11" s="123" t="s">
        <v>235</v>
      </c>
      <c r="B11" s="124"/>
      <c r="C11" s="1230"/>
      <c r="D11" s="1230"/>
      <c r="E11" s="1230"/>
      <c r="F11" s="1230"/>
      <c r="G11" s="1230"/>
      <c r="H11" s="1230"/>
      <c r="I11" s="1230"/>
      <c r="J11" s="1230"/>
      <c r="K11" s="1230"/>
      <c r="L11" s="1230"/>
      <c r="M11" s="1230"/>
      <c r="N11" s="1230"/>
      <c r="O11" s="1230"/>
      <c r="P11" s="1231"/>
      <c r="Q11" s="118"/>
    </row>
    <row r="12" spans="1:17" x14ac:dyDescent="0.25">
      <c r="A12" s="125" t="s">
        <v>236</v>
      </c>
      <c r="B12" s="124"/>
      <c r="C12" s="126"/>
      <c r="D12" s="126"/>
      <c r="E12" s="126"/>
      <c r="F12" s="126"/>
      <c r="G12" s="126"/>
      <c r="H12" s="126"/>
      <c r="I12" s="126"/>
      <c r="J12" s="126"/>
      <c r="K12" s="126"/>
      <c r="L12" s="126"/>
      <c r="M12" s="126"/>
      <c r="N12" s="126"/>
      <c r="O12" s="126"/>
      <c r="P12" s="484"/>
      <c r="Q12" s="118"/>
    </row>
    <row r="13" spans="1:17" x14ac:dyDescent="0.25">
      <c r="A13" s="123"/>
      <c r="B13" s="124" t="s">
        <v>237</v>
      </c>
      <c r="C13" s="1222" t="s">
        <v>238</v>
      </c>
      <c r="D13" s="1222"/>
      <c r="E13" s="1222"/>
      <c r="F13" s="1222"/>
      <c r="G13" s="1222"/>
      <c r="H13" s="1222"/>
      <c r="I13" s="1222"/>
      <c r="J13" s="1222"/>
      <c r="K13" s="1222"/>
      <c r="L13" s="1222"/>
      <c r="M13" s="1222"/>
      <c r="N13" s="1222"/>
      <c r="O13" s="1222"/>
      <c r="P13" s="1223"/>
      <c r="Q13" s="118"/>
    </row>
    <row r="14" spans="1:17" x14ac:dyDescent="0.25">
      <c r="A14" s="123"/>
      <c r="B14" s="124" t="s">
        <v>239</v>
      </c>
      <c r="C14" s="1222"/>
      <c r="D14" s="1222"/>
      <c r="E14" s="1222"/>
      <c r="F14" s="1222"/>
      <c r="G14" s="1222"/>
      <c r="H14" s="1222"/>
      <c r="I14" s="1222"/>
      <c r="J14" s="1222"/>
      <c r="K14" s="1222"/>
      <c r="L14" s="1222"/>
      <c r="M14" s="1222"/>
      <c r="N14" s="1222"/>
      <c r="O14" s="1222"/>
      <c r="P14" s="1223"/>
      <c r="Q14" s="118"/>
    </row>
    <row r="15" spans="1:17" x14ac:dyDescent="0.25">
      <c r="A15" s="123"/>
      <c r="B15" s="124" t="s">
        <v>240</v>
      </c>
      <c r="C15" s="1222"/>
      <c r="D15" s="1222"/>
      <c r="E15" s="1222"/>
      <c r="F15" s="1222"/>
      <c r="G15" s="1222"/>
      <c r="H15" s="1222"/>
      <c r="I15" s="1222"/>
      <c r="J15" s="1222"/>
      <c r="K15" s="1222"/>
      <c r="L15" s="1222"/>
      <c r="M15" s="1222"/>
      <c r="N15" s="1222"/>
      <c r="O15" s="1222"/>
      <c r="P15" s="1223"/>
      <c r="Q15" s="118"/>
    </row>
    <row r="16" spans="1:17" x14ac:dyDescent="0.25">
      <c r="A16" s="123"/>
      <c r="B16" s="124" t="s">
        <v>241</v>
      </c>
      <c r="C16" s="1222"/>
      <c r="D16" s="1222"/>
      <c r="E16" s="1222"/>
      <c r="F16" s="1222"/>
      <c r="G16" s="1222"/>
      <c r="H16" s="1222"/>
      <c r="I16" s="1222"/>
      <c r="J16" s="1222"/>
      <c r="K16" s="1222"/>
      <c r="L16" s="1222"/>
      <c r="M16" s="1222"/>
      <c r="N16" s="1222"/>
      <c r="O16" s="1222"/>
      <c r="P16" s="1223"/>
      <c r="Q16" s="118"/>
    </row>
    <row r="17" spans="1:17" x14ac:dyDescent="0.25">
      <c r="A17" s="123"/>
      <c r="B17" s="124" t="s">
        <v>242</v>
      </c>
      <c r="C17" s="1222"/>
      <c r="D17" s="1222"/>
      <c r="E17" s="1222"/>
      <c r="F17" s="1222"/>
      <c r="G17" s="1222"/>
      <c r="H17" s="1222"/>
      <c r="I17" s="1222"/>
      <c r="J17" s="1222"/>
      <c r="K17" s="1222"/>
      <c r="L17" s="1222"/>
      <c r="M17" s="1222"/>
      <c r="N17" s="1222"/>
      <c r="O17" s="1222"/>
      <c r="P17" s="1223"/>
      <c r="Q17" s="118"/>
    </row>
    <row r="18" spans="1:17" x14ac:dyDescent="0.25">
      <c r="A18" s="128"/>
      <c r="B18" s="129"/>
      <c r="C18" s="1234"/>
      <c r="D18" s="1234"/>
      <c r="E18" s="1234"/>
      <c r="F18" s="1234"/>
      <c r="G18" s="1234"/>
      <c r="H18" s="1234"/>
      <c r="I18" s="1234"/>
      <c r="J18" s="1234"/>
      <c r="K18" s="1234"/>
      <c r="L18" s="1234"/>
      <c r="M18" s="1234"/>
      <c r="N18" s="1234"/>
      <c r="O18" s="1234"/>
      <c r="P18" s="1235"/>
      <c r="Q18" s="118"/>
    </row>
    <row r="19" spans="1:17"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7"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17" s="131" customFormat="1" ht="70.5" customHeight="1" thickBot="1" x14ac:dyDescent="0.3">
      <c r="A21" s="1238"/>
      <c r="B21" s="1241"/>
      <c r="C21" s="1246"/>
      <c r="D21" s="1248"/>
      <c r="E21" s="1221"/>
      <c r="F21" s="1233"/>
      <c r="G21" s="1248"/>
      <c r="H21" s="1221"/>
      <c r="I21" s="1233"/>
      <c r="J21" s="1248"/>
      <c r="K21" s="1221"/>
      <c r="L21" s="1233"/>
      <c r="M21" s="1248"/>
      <c r="N21" s="1221"/>
      <c r="O21" s="1233"/>
      <c r="P21" s="1241"/>
    </row>
    <row r="22" spans="1:17" s="131" customFormat="1" ht="9" thickTop="1" x14ac:dyDescent="0.25">
      <c r="A22" s="132" t="s">
        <v>259</v>
      </c>
      <c r="B22" s="132">
        <v>2</v>
      </c>
      <c r="C22" s="133">
        <v>3</v>
      </c>
      <c r="D22" s="134">
        <v>4</v>
      </c>
      <c r="E22" s="487">
        <v>5</v>
      </c>
      <c r="F22" s="132">
        <v>6</v>
      </c>
      <c r="G22" s="134">
        <v>7</v>
      </c>
      <c r="H22" s="137">
        <v>8</v>
      </c>
      <c r="I22" s="136">
        <v>9</v>
      </c>
      <c r="J22" s="134">
        <v>10</v>
      </c>
      <c r="K22" s="138">
        <v>11</v>
      </c>
      <c r="L22" s="136">
        <v>12</v>
      </c>
      <c r="M22" s="138">
        <v>13</v>
      </c>
      <c r="N22" s="135">
        <v>14</v>
      </c>
      <c r="O22" s="136">
        <v>15</v>
      </c>
      <c r="P22" s="136">
        <v>16</v>
      </c>
    </row>
    <row r="23" spans="1:17" s="148" customFormat="1" x14ac:dyDescent="0.25">
      <c r="A23" s="139"/>
      <c r="B23" s="140" t="s">
        <v>260</v>
      </c>
      <c r="C23" s="141"/>
      <c r="D23" s="142"/>
      <c r="E23" s="488"/>
      <c r="F23" s="308"/>
      <c r="G23" s="142"/>
      <c r="H23" s="145"/>
      <c r="I23" s="144"/>
      <c r="J23" s="142"/>
      <c r="K23" s="146"/>
      <c r="L23" s="144"/>
      <c r="M23" s="146"/>
      <c r="N23" s="143"/>
      <c r="O23" s="144"/>
      <c r="P23" s="147"/>
    </row>
    <row r="24" spans="1:17" s="148" customFormat="1" ht="12.75" thickBot="1" x14ac:dyDescent="0.3">
      <c r="A24" s="149"/>
      <c r="B24" s="150" t="s">
        <v>261</v>
      </c>
      <c r="C24" s="151">
        <f>F24+I24+L24+O24</f>
        <v>546457</v>
      </c>
      <c r="D24" s="152">
        <f>SUM(D25,D28,D29,D45,D46)</f>
        <v>538457</v>
      </c>
      <c r="E24" s="489">
        <f>SUM(E25,E28,E29,E45,E46)</f>
        <v>8000</v>
      </c>
      <c r="F24" s="455">
        <f t="shared" ref="F24:F29" si="0">D24+E24</f>
        <v>546457</v>
      </c>
      <c r="G24" s="152">
        <f>SUM(G25,G28,G46)</f>
        <v>0</v>
      </c>
      <c r="H24" s="155">
        <f>SUM(H25,H28,H46)</f>
        <v>0</v>
      </c>
      <c r="I24" s="154">
        <f>G24+H24</f>
        <v>0</v>
      </c>
      <c r="J24" s="152">
        <f>SUM(J25,J30,J46)</f>
        <v>0</v>
      </c>
      <c r="K24" s="155">
        <f>SUM(K25,K30,K46)</f>
        <v>0</v>
      </c>
      <c r="L24" s="154">
        <f>J24+K24</f>
        <v>0</v>
      </c>
      <c r="M24" s="156">
        <f>SUM(M25,M48)</f>
        <v>0</v>
      </c>
      <c r="N24" s="153">
        <f>SUM(N25,N48)</f>
        <v>0</v>
      </c>
      <c r="O24" s="154">
        <f>M24+N24</f>
        <v>0</v>
      </c>
      <c r="P24" s="157"/>
    </row>
    <row r="25" spans="1:17" ht="12.75" hidden="1" thickTop="1" x14ac:dyDescent="0.25">
      <c r="A25" s="159"/>
      <c r="B25" s="160" t="s">
        <v>262</v>
      </c>
      <c r="C25" s="161">
        <f>F25+I25+L25+O25</f>
        <v>0</v>
      </c>
      <c r="D25" s="162">
        <f>SUM(D26:D27)</f>
        <v>0</v>
      </c>
      <c r="E25" s="163">
        <f>SUM(E26:E27)</f>
        <v>0</v>
      </c>
      <c r="F25" s="520">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row>
    <row r="26" spans="1:17" ht="12.75" hidden="1" thickTop="1" x14ac:dyDescent="0.25">
      <c r="A26" s="168"/>
      <c r="B26" s="169" t="s">
        <v>263</v>
      </c>
      <c r="C26" s="170">
        <f>F26+I26+L26+O26</f>
        <v>0</v>
      </c>
      <c r="D26" s="171"/>
      <c r="E26" s="172"/>
      <c r="F26" s="522">
        <f t="shared" si="0"/>
        <v>0</v>
      </c>
      <c r="G26" s="171"/>
      <c r="H26" s="174"/>
      <c r="I26" s="173">
        <f>G26+H26</f>
        <v>0</v>
      </c>
      <c r="J26" s="171"/>
      <c r="K26" s="174"/>
      <c r="L26" s="173">
        <f>J26+K26</f>
        <v>0</v>
      </c>
      <c r="M26" s="175"/>
      <c r="N26" s="172"/>
      <c r="O26" s="173">
        <f>M26+N26</f>
        <v>0</v>
      </c>
      <c r="P26" s="176"/>
    </row>
    <row r="27" spans="1:17" ht="12.75" hidden="1" thickTop="1" x14ac:dyDescent="0.25">
      <c r="A27" s="177"/>
      <c r="B27" s="178" t="s">
        <v>264</v>
      </c>
      <c r="C27" s="179">
        <f>F27+I27+L27+O27</f>
        <v>0</v>
      </c>
      <c r="D27" s="180"/>
      <c r="E27" s="181"/>
      <c r="F27" s="523">
        <f t="shared" si="0"/>
        <v>0</v>
      </c>
      <c r="G27" s="180"/>
      <c r="H27" s="183"/>
      <c r="I27" s="182">
        <f>G27+H27</f>
        <v>0</v>
      </c>
      <c r="J27" s="180"/>
      <c r="K27" s="183"/>
      <c r="L27" s="182">
        <f>J27+K27</f>
        <v>0</v>
      </c>
      <c r="M27" s="184"/>
      <c r="N27" s="181"/>
      <c r="O27" s="182">
        <f>M27+N27</f>
        <v>0</v>
      </c>
      <c r="P27" s="185"/>
    </row>
    <row r="28" spans="1:17" s="148" customFormat="1" ht="25.5" thickTop="1" thickBot="1" x14ac:dyDescent="0.3">
      <c r="A28" s="186">
        <v>19300</v>
      </c>
      <c r="B28" s="186" t="s">
        <v>265</v>
      </c>
      <c r="C28" s="187">
        <f>SUM(F28,I28)</f>
        <v>546457</v>
      </c>
      <c r="D28" s="188">
        <v>538457</v>
      </c>
      <c r="E28" s="492">
        <v>8000</v>
      </c>
      <c r="F28" s="458">
        <f t="shared" si="0"/>
        <v>546457</v>
      </c>
      <c r="G28" s="188"/>
      <c r="H28" s="191"/>
      <c r="I28" s="190">
        <f>G28+H28</f>
        <v>0</v>
      </c>
      <c r="J28" s="192" t="s">
        <v>266</v>
      </c>
      <c r="K28" s="193" t="s">
        <v>266</v>
      </c>
      <c r="L28" s="194" t="s">
        <v>266</v>
      </c>
      <c r="M28" s="195" t="s">
        <v>266</v>
      </c>
      <c r="N28" s="196" t="s">
        <v>266</v>
      </c>
      <c r="O28" s="194" t="s">
        <v>266</v>
      </c>
      <c r="P28" s="197"/>
    </row>
    <row r="29" spans="1:17" s="148" customFormat="1" ht="38.25" hidden="1" customHeight="1" thickTop="1" x14ac:dyDescent="0.25">
      <c r="A29" s="198"/>
      <c r="B29" s="198" t="s">
        <v>267</v>
      </c>
      <c r="C29" s="199">
        <f>F29</f>
        <v>0</v>
      </c>
      <c r="D29" s="200"/>
      <c r="E29" s="201"/>
      <c r="F29" s="525">
        <f t="shared" si="0"/>
        <v>0</v>
      </c>
      <c r="G29" s="203" t="s">
        <v>266</v>
      </c>
      <c r="H29" s="204" t="s">
        <v>266</v>
      </c>
      <c r="I29" s="205" t="s">
        <v>266</v>
      </c>
      <c r="J29" s="203" t="s">
        <v>266</v>
      </c>
      <c r="K29" s="204" t="s">
        <v>266</v>
      </c>
      <c r="L29" s="205" t="s">
        <v>266</v>
      </c>
      <c r="M29" s="206" t="s">
        <v>266</v>
      </c>
      <c r="N29" s="207" t="s">
        <v>266</v>
      </c>
      <c r="O29" s="205" t="s">
        <v>266</v>
      </c>
      <c r="P29" s="208"/>
    </row>
    <row r="30" spans="1:17" s="148" customFormat="1" ht="24.75" hidden="1" thickTop="1" x14ac:dyDescent="0.25">
      <c r="A30" s="198">
        <v>21300</v>
      </c>
      <c r="B30" s="198" t="s">
        <v>268</v>
      </c>
      <c r="C30" s="199">
        <f t="shared" ref="C30:C44" si="1">L30</f>
        <v>0</v>
      </c>
      <c r="D30" s="203" t="s">
        <v>266</v>
      </c>
      <c r="E30" s="207" t="s">
        <v>266</v>
      </c>
      <c r="F30" s="526" t="s">
        <v>266</v>
      </c>
      <c r="G30" s="203" t="s">
        <v>266</v>
      </c>
      <c r="H30" s="204" t="s">
        <v>266</v>
      </c>
      <c r="I30" s="205" t="s">
        <v>266</v>
      </c>
      <c r="J30" s="209">
        <f>SUM(J31,J35,J37,J40)</f>
        <v>0</v>
      </c>
      <c r="K30" s="210">
        <f>SUM(K31,K35,K37,K40)</f>
        <v>0</v>
      </c>
      <c r="L30" s="211">
        <f t="shared" ref="L30:L44" si="2">J30+K30</f>
        <v>0</v>
      </c>
      <c r="M30" s="206" t="s">
        <v>266</v>
      </c>
      <c r="N30" s="207" t="s">
        <v>266</v>
      </c>
      <c r="O30" s="205" t="s">
        <v>266</v>
      </c>
      <c r="P30" s="208"/>
    </row>
    <row r="31" spans="1:17" s="148" customFormat="1" ht="12.75" hidden="1" thickTop="1" x14ac:dyDescent="0.25">
      <c r="A31" s="212">
        <v>21350</v>
      </c>
      <c r="B31" s="198" t="s">
        <v>269</v>
      </c>
      <c r="C31" s="199">
        <f t="shared" si="1"/>
        <v>0</v>
      </c>
      <c r="D31" s="203" t="s">
        <v>266</v>
      </c>
      <c r="E31" s="207" t="s">
        <v>266</v>
      </c>
      <c r="F31" s="526" t="s">
        <v>266</v>
      </c>
      <c r="G31" s="203" t="s">
        <v>266</v>
      </c>
      <c r="H31" s="204" t="s">
        <v>266</v>
      </c>
      <c r="I31" s="205" t="s">
        <v>266</v>
      </c>
      <c r="J31" s="209">
        <f>SUM(J32:J34)</f>
        <v>0</v>
      </c>
      <c r="K31" s="210">
        <f>SUM(K32:K34)</f>
        <v>0</v>
      </c>
      <c r="L31" s="211">
        <f t="shared" si="2"/>
        <v>0</v>
      </c>
      <c r="M31" s="206" t="s">
        <v>266</v>
      </c>
      <c r="N31" s="207" t="s">
        <v>266</v>
      </c>
      <c r="O31" s="205" t="s">
        <v>266</v>
      </c>
      <c r="P31" s="208"/>
    </row>
    <row r="32" spans="1:17" ht="12.75" hidden="1" thickTop="1" x14ac:dyDescent="0.25">
      <c r="A32" s="168">
        <v>21351</v>
      </c>
      <c r="B32" s="213" t="s">
        <v>270</v>
      </c>
      <c r="C32" s="214">
        <f t="shared" si="1"/>
        <v>0</v>
      </c>
      <c r="D32" s="215" t="s">
        <v>266</v>
      </c>
      <c r="E32" s="216" t="s">
        <v>266</v>
      </c>
      <c r="F32" s="527" t="s">
        <v>266</v>
      </c>
      <c r="G32" s="215" t="s">
        <v>266</v>
      </c>
      <c r="H32" s="218" t="s">
        <v>266</v>
      </c>
      <c r="I32" s="217" t="s">
        <v>266</v>
      </c>
      <c r="J32" s="219"/>
      <c r="K32" s="220"/>
      <c r="L32" s="221">
        <f t="shared" si="2"/>
        <v>0</v>
      </c>
      <c r="M32" s="222" t="s">
        <v>266</v>
      </c>
      <c r="N32" s="216" t="s">
        <v>266</v>
      </c>
      <c r="O32" s="217" t="s">
        <v>266</v>
      </c>
      <c r="P32" s="176"/>
    </row>
    <row r="33" spans="1:16" ht="12.75" hidden="1" thickTop="1" x14ac:dyDescent="0.25">
      <c r="A33" s="177">
        <v>21352</v>
      </c>
      <c r="B33" s="223" t="s">
        <v>271</v>
      </c>
      <c r="C33" s="224">
        <f t="shared" si="1"/>
        <v>0</v>
      </c>
      <c r="D33" s="225" t="s">
        <v>266</v>
      </c>
      <c r="E33" s="226" t="s">
        <v>266</v>
      </c>
      <c r="F33" s="528" t="s">
        <v>266</v>
      </c>
      <c r="G33" s="225" t="s">
        <v>266</v>
      </c>
      <c r="H33" s="228" t="s">
        <v>266</v>
      </c>
      <c r="I33" s="227" t="s">
        <v>266</v>
      </c>
      <c r="J33" s="229"/>
      <c r="K33" s="230"/>
      <c r="L33" s="231">
        <f t="shared" si="2"/>
        <v>0</v>
      </c>
      <c r="M33" s="232" t="s">
        <v>266</v>
      </c>
      <c r="N33" s="226" t="s">
        <v>266</v>
      </c>
      <c r="O33" s="227" t="s">
        <v>266</v>
      </c>
      <c r="P33" s="185"/>
    </row>
    <row r="34" spans="1:16" ht="12.75" hidden="1" thickTop="1" x14ac:dyDescent="0.25">
      <c r="A34" s="177">
        <v>21359</v>
      </c>
      <c r="B34" s="223" t="s">
        <v>272</v>
      </c>
      <c r="C34" s="224">
        <f t="shared" si="1"/>
        <v>0</v>
      </c>
      <c r="D34" s="225" t="s">
        <v>266</v>
      </c>
      <c r="E34" s="226" t="s">
        <v>266</v>
      </c>
      <c r="F34" s="528" t="s">
        <v>266</v>
      </c>
      <c r="G34" s="225" t="s">
        <v>266</v>
      </c>
      <c r="H34" s="228" t="s">
        <v>266</v>
      </c>
      <c r="I34" s="227" t="s">
        <v>266</v>
      </c>
      <c r="J34" s="229"/>
      <c r="K34" s="230"/>
      <c r="L34" s="231">
        <f t="shared" si="2"/>
        <v>0</v>
      </c>
      <c r="M34" s="232" t="s">
        <v>266</v>
      </c>
      <c r="N34" s="226" t="s">
        <v>266</v>
      </c>
      <c r="O34" s="227" t="s">
        <v>266</v>
      </c>
      <c r="P34" s="185"/>
    </row>
    <row r="35" spans="1:16" s="148" customFormat="1" ht="24.75" hidden="1" thickTop="1" x14ac:dyDescent="0.25">
      <c r="A35" s="212">
        <v>21370</v>
      </c>
      <c r="B35" s="198" t="s">
        <v>273</v>
      </c>
      <c r="C35" s="199">
        <f t="shared" si="1"/>
        <v>0</v>
      </c>
      <c r="D35" s="203" t="s">
        <v>266</v>
      </c>
      <c r="E35" s="207" t="s">
        <v>266</v>
      </c>
      <c r="F35" s="526" t="s">
        <v>266</v>
      </c>
      <c r="G35" s="203" t="s">
        <v>266</v>
      </c>
      <c r="H35" s="204" t="s">
        <v>266</v>
      </c>
      <c r="I35" s="205" t="s">
        <v>266</v>
      </c>
      <c r="J35" s="209">
        <f>SUM(J36)</f>
        <v>0</v>
      </c>
      <c r="K35" s="210">
        <f>SUM(K36)</f>
        <v>0</v>
      </c>
      <c r="L35" s="211">
        <f t="shared" si="2"/>
        <v>0</v>
      </c>
      <c r="M35" s="206" t="s">
        <v>266</v>
      </c>
      <c r="N35" s="207" t="s">
        <v>266</v>
      </c>
      <c r="O35" s="205" t="s">
        <v>266</v>
      </c>
      <c r="P35" s="208"/>
    </row>
    <row r="36" spans="1:16" ht="24.75" hidden="1" thickTop="1" x14ac:dyDescent="0.25">
      <c r="A36" s="233">
        <v>21379</v>
      </c>
      <c r="B36" s="234" t="s">
        <v>274</v>
      </c>
      <c r="C36" s="235">
        <f t="shared" si="1"/>
        <v>0</v>
      </c>
      <c r="D36" s="236" t="s">
        <v>266</v>
      </c>
      <c r="E36" s="237" t="s">
        <v>266</v>
      </c>
      <c r="F36" s="529" t="s">
        <v>266</v>
      </c>
      <c r="G36" s="236" t="s">
        <v>266</v>
      </c>
      <c r="H36" s="239" t="s">
        <v>266</v>
      </c>
      <c r="I36" s="238" t="s">
        <v>266</v>
      </c>
      <c r="J36" s="240"/>
      <c r="K36" s="241"/>
      <c r="L36" s="242">
        <f t="shared" si="2"/>
        <v>0</v>
      </c>
      <c r="M36" s="243" t="s">
        <v>266</v>
      </c>
      <c r="N36" s="237" t="s">
        <v>266</v>
      </c>
      <c r="O36" s="238" t="s">
        <v>266</v>
      </c>
      <c r="P36" s="244"/>
    </row>
    <row r="37" spans="1:16" s="148" customFormat="1" ht="12.75" hidden="1" thickTop="1" x14ac:dyDescent="0.25">
      <c r="A37" s="212">
        <v>21380</v>
      </c>
      <c r="B37" s="198" t="s">
        <v>275</v>
      </c>
      <c r="C37" s="199">
        <f t="shared" si="1"/>
        <v>0</v>
      </c>
      <c r="D37" s="203" t="s">
        <v>266</v>
      </c>
      <c r="E37" s="207" t="s">
        <v>266</v>
      </c>
      <c r="F37" s="526" t="s">
        <v>266</v>
      </c>
      <c r="G37" s="203" t="s">
        <v>266</v>
      </c>
      <c r="H37" s="204" t="s">
        <v>266</v>
      </c>
      <c r="I37" s="205" t="s">
        <v>266</v>
      </c>
      <c r="J37" s="209">
        <f>SUM(J38:J39)</f>
        <v>0</v>
      </c>
      <c r="K37" s="210">
        <f>SUM(K38:K39)</f>
        <v>0</v>
      </c>
      <c r="L37" s="211">
        <f t="shared" si="2"/>
        <v>0</v>
      </c>
      <c r="M37" s="206" t="s">
        <v>266</v>
      </c>
      <c r="N37" s="207" t="s">
        <v>266</v>
      </c>
      <c r="O37" s="205" t="s">
        <v>266</v>
      </c>
      <c r="P37" s="208"/>
    </row>
    <row r="38" spans="1:16" ht="12.75" hidden="1" thickTop="1" x14ac:dyDescent="0.25">
      <c r="A38" s="169">
        <v>21381</v>
      </c>
      <c r="B38" s="213" t="s">
        <v>276</v>
      </c>
      <c r="C38" s="214">
        <f t="shared" si="1"/>
        <v>0</v>
      </c>
      <c r="D38" s="215" t="s">
        <v>266</v>
      </c>
      <c r="E38" s="216" t="s">
        <v>266</v>
      </c>
      <c r="F38" s="527" t="s">
        <v>266</v>
      </c>
      <c r="G38" s="215" t="s">
        <v>266</v>
      </c>
      <c r="H38" s="218" t="s">
        <v>266</v>
      </c>
      <c r="I38" s="217" t="s">
        <v>266</v>
      </c>
      <c r="J38" s="219"/>
      <c r="K38" s="220"/>
      <c r="L38" s="221">
        <f t="shared" si="2"/>
        <v>0</v>
      </c>
      <c r="M38" s="222" t="s">
        <v>266</v>
      </c>
      <c r="N38" s="216" t="s">
        <v>266</v>
      </c>
      <c r="O38" s="217" t="s">
        <v>266</v>
      </c>
      <c r="P38" s="176"/>
    </row>
    <row r="39" spans="1:16" ht="12.75" hidden="1" thickTop="1" x14ac:dyDescent="0.25">
      <c r="A39" s="178">
        <v>21383</v>
      </c>
      <c r="B39" s="223" t="s">
        <v>277</v>
      </c>
      <c r="C39" s="224">
        <f t="shared" si="1"/>
        <v>0</v>
      </c>
      <c r="D39" s="225" t="s">
        <v>266</v>
      </c>
      <c r="E39" s="226" t="s">
        <v>266</v>
      </c>
      <c r="F39" s="528" t="s">
        <v>266</v>
      </c>
      <c r="G39" s="225" t="s">
        <v>266</v>
      </c>
      <c r="H39" s="228" t="s">
        <v>266</v>
      </c>
      <c r="I39" s="227" t="s">
        <v>266</v>
      </c>
      <c r="J39" s="229"/>
      <c r="K39" s="230"/>
      <c r="L39" s="231">
        <f t="shared" si="2"/>
        <v>0</v>
      </c>
      <c r="M39" s="232" t="s">
        <v>266</v>
      </c>
      <c r="N39" s="226" t="s">
        <v>266</v>
      </c>
      <c r="O39" s="227" t="s">
        <v>266</v>
      </c>
      <c r="P39" s="185"/>
    </row>
    <row r="40" spans="1:16" s="148" customFormat="1" ht="24.75" hidden="1" thickTop="1" x14ac:dyDescent="0.25">
      <c r="A40" s="212">
        <v>21390</v>
      </c>
      <c r="B40" s="198" t="s">
        <v>278</v>
      </c>
      <c r="C40" s="199">
        <f t="shared" si="1"/>
        <v>0</v>
      </c>
      <c r="D40" s="203" t="s">
        <v>266</v>
      </c>
      <c r="E40" s="207" t="s">
        <v>266</v>
      </c>
      <c r="F40" s="526" t="s">
        <v>266</v>
      </c>
      <c r="G40" s="203" t="s">
        <v>266</v>
      </c>
      <c r="H40" s="204" t="s">
        <v>266</v>
      </c>
      <c r="I40" s="205" t="s">
        <v>266</v>
      </c>
      <c r="J40" s="209">
        <f>SUM(J41:J44)</f>
        <v>0</v>
      </c>
      <c r="K40" s="210">
        <f>SUM(K41:K44)</f>
        <v>0</v>
      </c>
      <c r="L40" s="211">
        <f t="shared" si="2"/>
        <v>0</v>
      </c>
      <c r="M40" s="206" t="s">
        <v>266</v>
      </c>
      <c r="N40" s="207" t="s">
        <v>266</v>
      </c>
      <c r="O40" s="205" t="s">
        <v>266</v>
      </c>
      <c r="P40" s="208"/>
    </row>
    <row r="41" spans="1:16" ht="24.75" hidden="1" thickTop="1" x14ac:dyDescent="0.25">
      <c r="A41" s="169">
        <v>21391</v>
      </c>
      <c r="B41" s="213" t="s">
        <v>279</v>
      </c>
      <c r="C41" s="214">
        <f t="shared" si="1"/>
        <v>0</v>
      </c>
      <c r="D41" s="215" t="s">
        <v>266</v>
      </c>
      <c r="E41" s="216" t="s">
        <v>266</v>
      </c>
      <c r="F41" s="527" t="s">
        <v>266</v>
      </c>
      <c r="G41" s="215" t="s">
        <v>266</v>
      </c>
      <c r="H41" s="218" t="s">
        <v>266</v>
      </c>
      <c r="I41" s="217" t="s">
        <v>266</v>
      </c>
      <c r="J41" s="219"/>
      <c r="K41" s="220"/>
      <c r="L41" s="221">
        <f t="shared" si="2"/>
        <v>0</v>
      </c>
      <c r="M41" s="222" t="s">
        <v>266</v>
      </c>
      <c r="N41" s="216" t="s">
        <v>266</v>
      </c>
      <c r="O41" s="217" t="s">
        <v>266</v>
      </c>
      <c r="P41" s="176"/>
    </row>
    <row r="42" spans="1:16" ht="12.75" hidden="1" thickTop="1" x14ac:dyDescent="0.25">
      <c r="A42" s="178">
        <v>21393</v>
      </c>
      <c r="B42" s="223" t="s">
        <v>280</v>
      </c>
      <c r="C42" s="224">
        <f t="shared" si="1"/>
        <v>0</v>
      </c>
      <c r="D42" s="225" t="s">
        <v>266</v>
      </c>
      <c r="E42" s="226" t="s">
        <v>266</v>
      </c>
      <c r="F42" s="528" t="s">
        <v>266</v>
      </c>
      <c r="G42" s="225" t="s">
        <v>266</v>
      </c>
      <c r="H42" s="228" t="s">
        <v>266</v>
      </c>
      <c r="I42" s="227" t="s">
        <v>266</v>
      </c>
      <c r="J42" s="229"/>
      <c r="K42" s="230"/>
      <c r="L42" s="231">
        <f t="shared" si="2"/>
        <v>0</v>
      </c>
      <c r="M42" s="232" t="s">
        <v>266</v>
      </c>
      <c r="N42" s="226" t="s">
        <v>266</v>
      </c>
      <c r="O42" s="227" t="s">
        <v>266</v>
      </c>
      <c r="P42" s="185"/>
    </row>
    <row r="43" spans="1:16" ht="12.75" hidden="1" thickTop="1" x14ac:dyDescent="0.25">
      <c r="A43" s="178">
        <v>21395</v>
      </c>
      <c r="B43" s="223" t="s">
        <v>281</v>
      </c>
      <c r="C43" s="224">
        <f t="shared" si="1"/>
        <v>0</v>
      </c>
      <c r="D43" s="225" t="s">
        <v>266</v>
      </c>
      <c r="E43" s="226" t="s">
        <v>266</v>
      </c>
      <c r="F43" s="528" t="s">
        <v>266</v>
      </c>
      <c r="G43" s="225" t="s">
        <v>266</v>
      </c>
      <c r="H43" s="228" t="s">
        <v>266</v>
      </c>
      <c r="I43" s="227" t="s">
        <v>266</v>
      </c>
      <c r="J43" s="229"/>
      <c r="K43" s="230"/>
      <c r="L43" s="231">
        <f t="shared" si="2"/>
        <v>0</v>
      </c>
      <c r="M43" s="232" t="s">
        <v>266</v>
      </c>
      <c r="N43" s="226" t="s">
        <v>266</v>
      </c>
      <c r="O43" s="227" t="s">
        <v>266</v>
      </c>
      <c r="P43" s="185"/>
    </row>
    <row r="44" spans="1:16" ht="12.75" hidden="1" thickTop="1" x14ac:dyDescent="0.25">
      <c r="A44" s="178">
        <v>21399</v>
      </c>
      <c r="B44" s="223" t="s">
        <v>282</v>
      </c>
      <c r="C44" s="224">
        <f t="shared" si="1"/>
        <v>0</v>
      </c>
      <c r="D44" s="225" t="s">
        <v>266</v>
      </c>
      <c r="E44" s="226" t="s">
        <v>266</v>
      </c>
      <c r="F44" s="528" t="s">
        <v>266</v>
      </c>
      <c r="G44" s="225" t="s">
        <v>266</v>
      </c>
      <c r="H44" s="228" t="s">
        <v>266</v>
      </c>
      <c r="I44" s="227" t="s">
        <v>266</v>
      </c>
      <c r="J44" s="229"/>
      <c r="K44" s="230"/>
      <c r="L44" s="231">
        <f t="shared" si="2"/>
        <v>0</v>
      </c>
      <c r="M44" s="232" t="s">
        <v>266</v>
      </c>
      <c r="N44" s="226" t="s">
        <v>266</v>
      </c>
      <c r="O44" s="227" t="s">
        <v>266</v>
      </c>
      <c r="P44" s="185"/>
    </row>
    <row r="45" spans="1:16" s="148" customFormat="1" ht="24.75" hidden="1" thickTop="1" x14ac:dyDescent="0.25">
      <c r="A45" s="212">
        <v>21420</v>
      </c>
      <c r="B45" s="198" t="s">
        <v>283</v>
      </c>
      <c r="C45" s="245">
        <f>F45</f>
        <v>0</v>
      </c>
      <c r="D45" s="246"/>
      <c r="E45" s="247"/>
      <c r="F45" s="525">
        <f>D45+E45</f>
        <v>0</v>
      </c>
      <c r="G45" s="203" t="s">
        <v>266</v>
      </c>
      <c r="H45" s="204" t="s">
        <v>266</v>
      </c>
      <c r="I45" s="205" t="s">
        <v>266</v>
      </c>
      <c r="J45" s="203" t="s">
        <v>266</v>
      </c>
      <c r="K45" s="204" t="s">
        <v>266</v>
      </c>
      <c r="L45" s="205" t="s">
        <v>266</v>
      </c>
      <c r="M45" s="206" t="s">
        <v>266</v>
      </c>
      <c r="N45" s="207" t="s">
        <v>266</v>
      </c>
      <c r="O45" s="205" t="s">
        <v>266</v>
      </c>
      <c r="P45" s="208"/>
    </row>
    <row r="46" spans="1:16" s="148" customFormat="1" ht="12.75" hidden="1" thickTop="1" x14ac:dyDescent="0.25">
      <c r="A46" s="248">
        <v>21490</v>
      </c>
      <c r="B46" s="249" t="s">
        <v>284</v>
      </c>
      <c r="C46" s="245">
        <f>F46+I46+L46</f>
        <v>0</v>
      </c>
      <c r="D46" s="250">
        <f>D47</f>
        <v>0</v>
      </c>
      <c r="E46" s="251">
        <f>E47</f>
        <v>0</v>
      </c>
      <c r="F46" s="531">
        <f>D46+E46</f>
        <v>0</v>
      </c>
      <c r="G46" s="250">
        <f>G47</f>
        <v>0</v>
      </c>
      <c r="H46" s="253">
        <f t="shared" ref="H46:K46" si="3">H47</f>
        <v>0</v>
      </c>
      <c r="I46" s="252">
        <f>G46+H46</f>
        <v>0</v>
      </c>
      <c r="J46" s="250">
        <f>J47</f>
        <v>0</v>
      </c>
      <c r="K46" s="253">
        <f t="shared" si="3"/>
        <v>0</v>
      </c>
      <c r="L46" s="252">
        <f>J46+K46</f>
        <v>0</v>
      </c>
      <c r="M46" s="206" t="s">
        <v>266</v>
      </c>
      <c r="N46" s="207" t="s">
        <v>266</v>
      </c>
      <c r="O46" s="205" t="s">
        <v>266</v>
      </c>
      <c r="P46" s="208"/>
    </row>
    <row r="47" spans="1:16" s="148" customFormat="1" ht="12.75" hidden="1" thickTop="1" x14ac:dyDescent="0.25">
      <c r="A47" s="178">
        <v>21499</v>
      </c>
      <c r="B47" s="223" t="s">
        <v>285</v>
      </c>
      <c r="C47" s="254">
        <f>F47+I47+L47</f>
        <v>0</v>
      </c>
      <c r="D47" s="171"/>
      <c r="E47" s="172"/>
      <c r="F47" s="522">
        <f>D47+E47</f>
        <v>0</v>
      </c>
      <c r="G47" s="255"/>
      <c r="H47" s="174"/>
      <c r="I47" s="173">
        <f>G47+H47</f>
        <v>0</v>
      </c>
      <c r="J47" s="171"/>
      <c r="K47" s="174"/>
      <c r="L47" s="173">
        <f>J47+K47</f>
        <v>0</v>
      </c>
      <c r="M47" s="243" t="s">
        <v>266</v>
      </c>
      <c r="N47" s="237" t="s">
        <v>266</v>
      </c>
      <c r="O47" s="238" t="s">
        <v>266</v>
      </c>
      <c r="P47" s="244"/>
    </row>
    <row r="48" spans="1:16" ht="12.75" hidden="1" thickTop="1" x14ac:dyDescent="0.25">
      <c r="A48" s="256">
        <v>23000</v>
      </c>
      <c r="B48" s="257" t="s">
        <v>286</v>
      </c>
      <c r="C48" s="245">
        <f>O48</f>
        <v>0</v>
      </c>
      <c r="D48" s="258" t="s">
        <v>266</v>
      </c>
      <c r="E48" s="259" t="s">
        <v>266</v>
      </c>
      <c r="F48" s="533" t="s">
        <v>266</v>
      </c>
      <c r="G48" s="258" t="s">
        <v>266</v>
      </c>
      <c r="H48" s="261" t="s">
        <v>266</v>
      </c>
      <c r="I48" s="260" t="s">
        <v>266</v>
      </c>
      <c r="J48" s="258" t="s">
        <v>266</v>
      </c>
      <c r="K48" s="261" t="s">
        <v>266</v>
      </c>
      <c r="L48" s="260" t="s">
        <v>266</v>
      </c>
      <c r="M48" s="262">
        <f>SUM(M49:M50)</f>
        <v>0</v>
      </c>
      <c r="N48" s="263">
        <f>SUM(N49:N50)</f>
        <v>0</v>
      </c>
      <c r="O48" s="202">
        <f>M48+N48</f>
        <v>0</v>
      </c>
      <c r="P48" s="208"/>
    </row>
    <row r="49" spans="1:16" ht="24.75" hidden="1" thickTop="1" x14ac:dyDescent="0.25">
      <c r="A49" s="264">
        <v>23410</v>
      </c>
      <c r="B49" s="265" t="s">
        <v>287</v>
      </c>
      <c r="C49" s="266">
        <f>O49</f>
        <v>0</v>
      </c>
      <c r="D49" s="267" t="s">
        <v>266</v>
      </c>
      <c r="E49" s="268" t="s">
        <v>266</v>
      </c>
      <c r="F49" s="534" t="s">
        <v>266</v>
      </c>
      <c r="G49" s="267" t="s">
        <v>266</v>
      </c>
      <c r="H49" s="270" t="s">
        <v>266</v>
      </c>
      <c r="I49" s="269" t="s">
        <v>266</v>
      </c>
      <c r="J49" s="267" t="s">
        <v>266</v>
      </c>
      <c r="K49" s="270" t="s">
        <v>266</v>
      </c>
      <c r="L49" s="269" t="s">
        <v>266</v>
      </c>
      <c r="M49" s="271"/>
      <c r="N49" s="272"/>
      <c r="O49" s="273">
        <f>M49+N49</f>
        <v>0</v>
      </c>
      <c r="P49" s="274"/>
    </row>
    <row r="50" spans="1:16" ht="12.75" hidden="1" thickTop="1" x14ac:dyDescent="0.25">
      <c r="A50" s="264">
        <v>23510</v>
      </c>
      <c r="B50" s="265" t="s">
        <v>288</v>
      </c>
      <c r="C50" s="266">
        <f>O50</f>
        <v>0</v>
      </c>
      <c r="D50" s="267" t="s">
        <v>266</v>
      </c>
      <c r="E50" s="268" t="s">
        <v>266</v>
      </c>
      <c r="F50" s="534" t="s">
        <v>266</v>
      </c>
      <c r="G50" s="267" t="s">
        <v>266</v>
      </c>
      <c r="H50" s="270" t="s">
        <v>266</v>
      </c>
      <c r="I50" s="269" t="s">
        <v>266</v>
      </c>
      <c r="J50" s="267" t="s">
        <v>266</v>
      </c>
      <c r="K50" s="270" t="s">
        <v>266</v>
      </c>
      <c r="L50" s="269" t="s">
        <v>266</v>
      </c>
      <c r="M50" s="271"/>
      <c r="N50" s="272"/>
      <c r="O50" s="273">
        <f>M50+N50</f>
        <v>0</v>
      </c>
      <c r="P50" s="274"/>
    </row>
    <row r="51" spans="1:16" ht="12.75" thickTop="1" x14ac:dyDescent="0.25">
      <c r="A51" s="275"/>
      <c r="B51" s="265"/>
      <c r="C51" s="276"/>
      <c r="D51" s="277"/>
      <c r="E51" s="497"/>
      <c r="F51" s="498"/>
      <c r="G51" s="277"/>
      <c r="H51" s="279"/>
      <c r="I51" s="269"/>
      <c r="J51" s="280"/>
      <c r="K51" s="281"/>
      <c r="L51" s="273"/>
      <c r="M51" s="271"/>
      <c r="N51" s="272"/>
      <c r="O51" s="273"/>
      <c r="P51" s="274"/>
    </row>
    <row r="52" spans="1:16" s="148" customFormat="1" x14ac:dyDescent="0.25">
      <c r="A52" s="282"/>
      <c r="B52" s="283" t="s">
        <v>289</v>
      </c>
      <c r="C52" s="284"/>
      <c r="D52" s="285"/>
      <c r="E52" s="499"/>
      <c r="F52" s="500"/>
      <c r="G52" s="285"/>
      <c r="H52" s="288"/>
      <c r="I52" s="289"/>
      <c r="J52" s="285"/>
      <c r="K52" s="288"/>
      <c r="L52" s="289"/>
      <c r="M52" s="290"/>
      <c r="N52" s="286"/>
      <c r="O52" s="289"/>
      <c r="P52" s="291"/>
    </row>
    <row r="53" spans="1:16" s="148" customFormat="1" ht="12.75" thickBot="1" x14ac:dyDescent="0.3">
      <c r="A53" s="292"/>
      <c r="B53" s="149" t="s">
        <v>290</v>
      </c>
      <c r="C53" s="293">
        <f t="shared" ref="C53:C116" si="4">F53+I53+L53+O53</f>
        <v>546457</v>
      </c>
      <c r="D53" s="294">
        <f>SUM(D54,D284)</f>
        <v>538457</v>
      </c>
      <c r="E53" s="501">
        <f>SUM(E54,E284)</f>
        <v>8000</v>
      </c>
      <c r="F53" s="462">
        <f t="shared" ref="F53:F117" si="5">D53+E53</f>
        <v>546457</v>
      </c>
      <c r="G53" s="294">
        <f>SUM(G54,G284)</f>
        <v>0</v>
      </c>
      <c r="H53" s="297">
        <f>SUM(H54,H284)</f>
        <v>0</v>
      </c>
      <c r="I53" s="296">
        <f t="shared" ref="I53:I117" si="6">G53+H53</f>
        <v>0</v>
      </c>
      <c r="J53" s="294">
        <f>SUM(J54,J284)</f>
        <v>0</v>
      </c>
      <c r="K53" s="297">
        <f>SUM(K54,K284)</f>
        <v>0</v>
      </c>
      <c r="L53" s="296">
        <f t="shared" ref="L53:L117" si="7">J53+K53</f>
        <v>0</v>
      </c>
      <c r="M53" s="298">
        <f>SUM(M54,M284)</f>
        <v>0</v>
      </c>
      <c r="N53" s="295">
        <f>SUM(N54,N284)</f>
        <v>0</v>
      </c>
      <c r="O53" s="296">
        <f t="shared" ref="O53:O117" si="8">M53+N53</f>
        <v>0</v>
      </c>
      <c r="P53" s="157"/>
    </row>
    <row r="54" spans="1:16" s="148" customFormat="1" ht="24.75" thickTop="1" x14ac:dyDescent="0.25">
      <c r="A54" s="299"/>
      <c r="B54" s="300" t="s">
        <v>291</v>
      </c>
      <c r="C54" s="301">
        <f t="shared" si="4"/>
        <v>546457</v>
      </c>
      <c r="D54" s="302">
        <f>SUM(D55,D197)</f>
        <v>538457</v>
      </c>
      <c r="E54" s="502">
        <f>SUM(E55,E197)</f>
        <v>8000</v>
      </c>
      <c r="F54" s="463">
        <f t="shared" si="5"/>
        <v>546457</v>
      </c>
      <c r="G54" s="302">
        <f>SUM(G55,G197)</f>
        <v>0</v>
      </c>
      <c r="H54" s="305">
        <f>SUM(H55,H197)</f>
        <v>0</v>
      </c>
      <c r="I54" s="304">
        <f t="shared" si="6"/>
        <v>0</v>
      </c>
      <c r="J54" s="302">
        <f>SUM(J55,J197)</f>
        <v>0</v>
      </c>
      <c r="K54" s="305">
        <f>SUM(K55,K197)</f>
        <v>0</v>
      </c>
      <c r="L54" s="304">
        <f t="shared" si="7"/>
        <v>0</v>
      </c>
      <c r="M54" s="306">
        <f>SUM(M55,M197)</f>
        <v>0</v>
      </c>
      <c r="N54" s="303">
        <f>SUM(N55,N197)</f>
        <v>0</v>
      </c>
      <c r="O54" s="304">
        <f t="shared" si="8"/>
        <v>0</v>
      </c>
      <c r="P54" s="307"/>
    </row>
    <row r="55" spans="1:16" s="148" customFormat="1" ht="24" x14ac:dyDescent="0.25">
      <c r="A55" s="308"/>
      <c r="B55" s="139" t="s">
        <v>292</v>
      </c>
      <c r="C55" s="309">
        <f t="shared" si="4"/>
        <v>57146</v>
      </c>
      <c r="D55" s="310">
        <f>SUM(D56,D78,D176,D190)</f>
        <v>49146</v>
      </c>
      <c r="E55" s="503">
        <f>SUM(E56,E78,E176,E190)</f>
        <v>8000</v>
      </c>
      <c r="F55" s="464">
        <f t="shared" si="5"/>
        <v>57146</v>
      </c>
      <c r="G55" s="310">
        <f>SUM(G56,G78,G176,G190)</f>
        <v>0</v>
      </c>
      <c r="H55" s="313">
        <f>SUM(H56,H78,H176,H190)</f>
        <v>0</v>
      </c>
      <c r="I55" s="312">
        <f t="shared" si="6"/>
        <v>0</v>
      </c>
      <c r="J55" s="310">
        <f>SUM(J56,J78,J176,J190)</f>
        <v>0</v>
      </c>
      <c r="K55" s="313">
        <f>SUM(K56,K78,K176,K190)</f>
        <v>0</v>
      </c>
      <c r="L55" s="312">
        <f t="shared" si="7"/>
        <v>0</v>
      </c>
      <c r="M55" s="158">
        <f>SUM(M56,M78,M176,M190)</f>
        <v>0</v>
      </c>
      <c r="N55" s="311">
        <f>SUM(N56,N78,N176,N190)</f>
        <v>0</v>
      </c>
      <c r="O55" s="312">
        <f t="shared" si="8"/>
        <v>0</v>
      </c>
      <c r="P55" s="314"/>
    </row>
    <row r="56" spans="1:16" s="148" customFormat="1" hidden="1" x14ac:dyDescent="0.25">
      <c r="A56" s="315">
        <v>1000</v>
      </c>
      <c r="B56" s="315" t="s">
        <v>293</v>
      </c>
      <c r="C56" s="316">
        <f t="shared" si="4"/>
        <v>0</v>
      </c>
      <c r="D56" s="317">
        <f>SUM(D57,D70)</f>
        <v>0</v>
      </c>
      <c r="E56" s="318">
        <f>SUM(E57,E70)</f>
        <v>0</v>
      </c>
      <c r="F56" s="540">
        <f t="shared" si="5"/>
        <v>0</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row>
    <row r="57" spans="1:16" hidden="1" x14ac:dyDescent="0.25">
      <c r="A57" s="198">
        <v>1100</v>
      </c>
      <c r="B57" s="323" t="s">
        <v>294</v>
      </c>
      <c r="C57" s="199">
        <f t="shared" si="4"/>
        <v>0</v>
      </c>
      <c r="D57" s="209">
        <f>SUM(D58,D61,D69)</f>
        <v>0</v>
      </c>
      <c r="E57" s="324">
        <f>SUM(E58,E61,E69)</f>
        <v>0</v>
      </c>
      <c r="F57" s="541">
        <f t="shared" si="5"/>
        <v>0</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row>
    <row r="58" spans="1:16" hidden="1" x14ac:dyDescent="0.25">
      <c r="A58" s="329">
        <v>1110</v>
      </c>
      <c r="B58" s="265" t="s">
        <v>295</v>
      </c>
      <c r="C58" s="276">
        <f t="shared" si="4"/>
        <v>0</v>
      </c>
      <c r="D58" s="330">
        <f>SUM(D59:D60)</f>
        <v>0</v>
      </c>
      <c r="E58" s="331">
        <f>SUM(E59:E60)</f>
        <v>0</v>
      </c>
      <c r="F58" s="542">
        <f t="shared" si="5"/>
        <v>0</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row>
    <row r="59" spans="1:16" hidden="1" x14ac:dyDescent="0.25">
      <c r="A59" s="169">
        <v>1111</v>
      </c>
      <c r="B59" s="213" t="s">
        <v>296</v>
      </c>
      <c r="C59" s="214">
        <f t="shared" si="4"/>
        <v>0</v>
      </c>
      <c r="D59" s="219">
        <v>0</v>
      </c>
      <c r="E59" s="335"/>
      <c r="F59" s="543">
        <f t="shared" si="5"/>
        <v>0</v>
      </c>
      <c r="G59" s="219"/>
      <c r="H59" s="220"/>
      <c r="I59" s="221">
        <f t="shared" si="6"/>
        <v>0</v>
      </c>
      <c r="J59" s="219">
        <v>0</v>
      </c>
      <c r="K59" s="220"/>
      <c r="L59" s="221">
        <f t="shared" si="7"/>
        <v>0</v>
      </c>
      <c r="M59" s="336"/>
      <c r="N59" s="335"/>
      <c r="O59" s="221">
        <f t="shared" si="8"/>
        <v>0</v>
      </c>
      <c r="P59" s="176"/>
    </row>
    <row r="60" spans="1:16" hidden="1" x14ac:dyDescent="0.25">
      <c r="A60" s="178">
        <v>1119</v>
      </c>
      <c r="B60" s="223" t="s">
        <v>297</v>
      </c>
      <c r="C60" s="224">
        <f t="shared" si="4"/>
        <v>0</v>
      </c>
      <c r="D60" s="229">
        <v>0</v>
      </c>
      <c r="E60" s="337"/>
      <c r="F60" s="544">
        <f t="shared" si="5"/>
        <v>0</v>
      </c>
      <c r="G60" s="229"/>
      <c r="H60" s="230"/>
      <c r="I60" s="231">
        <f t="shared" si="6"/>
        <v>0</v>
      </c>
      <c r="J60" s="229">
        <v>0</v>
      </c>
      <c r="K60" s="230"/>
      <c r="L60" s="231">
        <f t="shared" si="7"/>
        <v>0</v>
      </c>
      <c r="M60" s="338"/>
      <c r="N60" s="337"/>
      <c r="O60" s="231">
        <f t="shared" si="8"/>
        <v>0</v>
      </c>
      <c r="P60" s="185"/>
    </row>
    <row r="61" spans="1:16" hidden="1" x14ac:dyDescent="0.25">
      <c r="A61" s="339">
        <v>1140</v>
      </c>
      <c r="B61" s="223" t="s">
        <v>298</v>
      </c>
      <c r="C61" s="224">
        <f t="shared" si="4"/>
        <v>0</v>
      </c>
      <c r="D61" s="340">
        <f>SUM(D62:D68)</f>
        <v>0</v>
      </c>
      <c r="E61" s="341">
        <f>SUM(E62:E68)</f>
        <v>0</v>
      </c>
      <c r="F61" s="544">
        <f>D61+E61</f>
        <v>0</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row>
    <row r="62" spans="1:16" hidden="1" x14ac:dyDescent="0.25">
      <c r="A62" s="178">
        <v>1141</v>
      </c>
      <c r="B62" s="223" t="s">
        <v>299</v>
      </c>
      <c r="C62" s="224">
        <f t="shared" si="4"/>
        <v>0</v>
      </c>
      <c r="D62" s="229">
        <v>0</v>
      </c>
      <c r="E62" s="337"/>
      <c r="F62" s="544">
        <f t="shared" si="5"/>
        <v>0</v>
      </c>
      <c r="G62" s="229"/>
      <c r="H62" s="230"/>
      <c r="I62" s="231">
        <f t="shared" si="6"/>
        <v>0</v>
      </c>
      <c r="J62" s="229">
        <v>0</v>
      </c>
      <c r="K62" s="230"/>
      <c r="L62" s="231">
        <f t="shared" si="7"/>
        <v>0</v>
      </c>
      <c r="M62" s="338"/>
      <c r="N62" s="337"/>
      <c r="O62" s="231">
        <f t="shared" si="8"/>
        <v>0</v>
      </c>
      <c r="P62" s="185"/>
    </row>
    <row r="63" spans="1:16" ht="24" hidden="1" x14ac:dyDescent="0.25">
      <c r="A63" s="178">
        <v>1142</v>
      </c>
      <c r="B63" s="223" t="s">
        <v>300</v>
      </c>
      <c r="C63" s="224">
        <f t="shared" si="4"/>
        <v>0</v>
      </c>
      <c r="D63" s="229">
        <v>0</v>
      </c>
      <c r="E63" s="337"/>
      <c r="F63" s="544">
        <f t="shared" si="5"/>
        <v>0</v>
      </c>
      <c r="G63" s="229"/>
      <c r="H63" s="230"/>
      <c r="I63" s="231">
        <f t="shared" si="6"/>
        <v>0</v>
      </c>
      <c r="J63" s="229">
        <v>0</v>
      </c>
      <c r="K63" s="230"/>
      <c r="L63" s="231">
        <f t="shared" si="7"/>
        <v>0</v>
      </c>
      <c r="M63" s="338"/>
      <c r="N63" s="337"/>
      <c r="O63" s="231">
        <f t="shared" si="8"/>
        <v>0</v>
      </c>
      <c r="P63" s="185"/>
    </row>
    <row r="64" spans="1:16" ht="24" hidden="1" x14ac:dyDescent="0.25">
      <c r="A64" s="178">
        <v>1145</v>
      </c>
      <c r="B64" s="223" t="s">
        <v>301</v>
      </c>
      <c r="C64" s="224">
        <f t="shared" si="4"/>
        <v>0</v>
      </c>
      <c r="D64" s="229">
        <v>0</v>
      </c>
      <c r="E64" s="337"/>
      <c r="F64" s="544">
        <f t="shared" si="5"/>
        <v>0</v>
      </c>
      <c r="G64" s="229"/>
      <c r="H64" s="230"/>
      <c r="I64" s="231">
        <f t="shared" si="6"/>
        <v>0</v>
      </c>
      <c r="J64" s="229">
        <v>0</v>
      </c>
      <c r="K64" s="230"/>
      <c r="L64" s="231">
        <f t="shared" si="7"/>
        <v>0</v>
      </c>
      <c r="M64" s="338"/>
      <c r="N64" s="337"/>
      <c r="O64" s="231">
        <f t="shared" si="8"/>
        <v>0</v>
      </c>
      <c r="P64" s="185"/>
    </row>
    <row r="65" spans="1:16" ht="24" hidden="1" x14ac:dyDescent="0.25">
      <c r="A65" s="178">
        <v>1146</v>
      </c>
      <c r="B65" s="223" t="s">
        <v>302</v>
      </c>
      <c r="C65" s="224">
        <f t="shared" si="4"/>
        <v>0</v>
      </c>
      <c r="D65" s="229">
        <v>0</v>
      </c>
      <c r="E65" s="337"/>
      <c r="F65" s="544">
        <f t="shared" si="5"/>
        <v>0</v>
      </c>
      <c r="G65" s="229"/>
      <c r="H65" s="230"/>
      <c r="I65" s="231">
        <f t="shared" si="6"/>
        <v>0</v>
      </c>
      <c r="J65" s="229">
        <v>0</v>
      </c>
      <c r="K65" s="230"/>
      <c r="L65" s="231">
        <f t="shared" si="7"/>
        <v>0</v>
      </c>
      <c r="M65" s="338"/>
      <c r="N65" s="337"/>
      <c r="O65" s="231">
        <f t="shared" si="8"/>
        <v>0</v>
      </c>
      <c r="P65" s="185"/>
    </row>
    <row r="66" spans="1:16" hidden="1" x14ac:dyDescent="0.25">
      <c r="A66" s="178">
        <v>1147</v>
      </c>
      <c r="B66" s="223" t="s">
        <v>303</v>
      </c>
      <c r="C66" s="224">
        <f t="shared" si="4"/>
        <v>0</v>
      </c>
      <c r="D66" s="229">
        <v>0</v>
      </c>
      <c r="E66" s="337"/>
      <c r="F66" s="544">
        <f t="shared" si="5"/>
        <v>0</v>
      </c>
      <c r="G66" s="229"/>
      <c r="H66" s="230"/>
      <c r="I66" s="231">
        <f t="shared" si="6"/>
        <v>0</v>
      </c>
      <c r="J66" s="229">
        <v>0</v>
      </c>
      <c r="K66" s="230"/>
      <c r="L66" s="231">
        <f t="shared" si="7"/>
        <v>0</v>
      </c>
      <c r="M66" s="338"/>
      <c r="N66" s="337"/>
      <c r="O66" s="231">
        <f t="shared" si="8"/>
        <v>0</v>
      </c>
      <c r="P66" s="185"/>
    </row>
    <row r="67" spans="1:16" hidden="1" x14ac:dyDescent="0.25">
      <c r="A67" s="178">
        <v>1148</v>
      </c>
      <c r="B67" s="223" t="s">
        <v>304</v>
      </c>
      <c r="C67" s="224">
        <f t="shared" si="4"/>
        <v>0</v>
      </c>
      <c r="D67" s="229">
        <v>0</v>
      </c>
      <c r="E67" s="337"/>
      <c r="F67" s="544">
        <f t="shared" si="5"/>
        <v>0</v>
      </c>
      <c r="G67" s="229"/>
      <c r="H67" s="230"/>
      <c r="I67" s="231">
        <f t="shared" si="6"/>
        <v>0</v>
      </c>
      <c r="J67" s="229">
        <v>0</v>
      </c>
      <c r="K67" s="230"/>
      <c r="L67" s="231">
        <f t="shared" si="7"/>
        <v>0</v>
      </c>
      <c r="M67" s="338"/>
      <c r="N67" s="337"/>
      <c r="O67" s="231">
        <f t="shared" si="8"/>
        <v>0</v>
      </c>
      <c r="P67" s="185"/>
    </row>
    <row r="68" spans="1:16" ht="24" hidden="1" x14ac:dyDescent="0.25">
      <c r="A68" s="178">
        <v>1149</v>
      </c>
      <c r="B68" s="223" t="s">
        <v>305</v>
      </c>
      <c r="C68" s="224">
        <f t="shared" si="4"/>
        <v>0</v>
      </c>
      <c r="D68" s="229">
        <v>0</v>
      </c>
      <c r="E68" s="337"/>
      <c r="F68" s="544">
        <f t="shared" si="5"/>
        <v>0</v>
      </c>
      <c r="G68" s="229"/>
      <c r="H68" s="230"/>
      <c r="I68" s="231">
        <f t="shared" si="6"/>
        <v>0</v>
      </c>
      <c r="J68" s="229">
        <v>0</v>
      </c>
      <c r="K68" s="230"/>
      <c r="L68" s="231">
        <f t="shared" si="7"/>
        <v>0</v>
      </c>
      <c r="M68" s="338"/>
      <c r="N68" s="337"/>
      <c r="O68" s="231">
        <f t="shared" si="8"/>
        <v>0</v>
      </c>
      <c r="P68" s="185"/>
    </row>
    <row r="69" spans="1:16" ht="24" hidden="1" x14ac:dyDescent="0.25">
      <c r="A69" s="329">
        <v>1150</v>
      </c>
      <c r="B69" s="265" t="s">
        <v>306</v>
      </c>
      <c r="C69" s="224">
        <f t="shared" si="4"/>
        <v>0</v>
      </c>
      <c r="D69" s="344">
        <v>0</v>
      </c>
      <c r="E69" s="345"/>
      <c r="F69" s="542">
        <f t="shared" si="5"/>
        <v>0</v>
      </c>
      <c r="G69" s="344"/>
      <c r="H69" s="346"/>
      <c r="I69" s="332">
        <f t="shared" si="6"/>
        <v>0</v>
      </c>
      <c r="J69" s="344">
        <v>0</v>
      </c>
      <c r="K69" s="346"/>
      <c r="L69" s="332">
        <f t="shared" si="7"/>
        <v>0</v>
      </c>
      <c r="M69" s="347"/>
      <c r="N69" s="345"/>
      <c r="O69" s="332">
        <f t="shared" si="8"/>
        <v>0</v>
      </c>
      <c r="P69" s="274"/>
    </row>
    <row r="70" spans="1:16" ht="24" hidden="1" x14ac:dyDescent="0.25">
      <c r="A70" s="198">
        <v>1200</v>
      </c>
      <c r="B70" s="323" t="s">
        <v>307</v>
      </c>
      <c r="C70" s="199">
        <f t="shared" si="4"/>
        <v>0</v>
      </c>
      <c r="D70" s="209">
        <f>SUM(D71:D72)</f>
        <v>0</v>
      </c>
      <c r="E70" s="324">
        <f>SUM(E71:E72)</f>
        <v>0</v>
      </c>
      <c r="F70" s="541">
        <f>D70+E70</f>
        <v>0</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row>
    <row r="71" spans="1:16" ht="24" hidden="1" x14ac:dyDescent="0.25">
      <c r="A71" s="595">
        <v>1210</v>
      </c>
      <c r="B71" s="213" t="s">
        <v>308</v>
      </c>
      <c r="C71" s="214">
        <f t="shared" si="4"/>
        <v>0</v>
      </c>
      <c r="D71" s="219">
        <v>0</v>
      </c>
      <c r="E71" s="335"/>
      <c r="F71" s="543">
        <f t="shared" si="5"/>
        <v>0</v>
      </c>
      <c r="G71" s="219"/>
      <c r="H71" s="220"/>
      <c r="I71" s="221">
        <f t="shared" si="6"/>
        <v>0</v>
      </c>
      <c r="J71" s="219">
        <v>0</v>
      </c>
      <c r="K71" s="220"/>
      <c r="L71" s="221">
        <f t="shared" si="7"/>
        <v>0</v>
      </c>
      <c r="M71" s="336"/>
      <c r="N71" s="335"/>
      <c r="O71" s="221">
        <f t="shared" si="8"/>
        <v>0</v>
      </c>
      <c r="P71" s="176"/>
    </row>
    <row r="72" spans="1:16" ht="24" hidden="1" x14ac:dyDescent="0.25">
      <c r="A72" s="339">
        <v>1220</v>
      </c>
      <c r="B72" s="223" t="s">
        <v>309</v>
      </c>
      <c r="C72" s="224">
        <f t="shared" si="4"/>
        <v>0</v>
      </c>
      <c r="D72" s="340">
        <f>SUM(D73:D77)</f>
        <v>0</v>
      </c>
      <c r="E72" s="341">
        <f>SUM(E73:E77)</f>
        <v>0</v>
      </c>
      <c r="F72" s="544">
        <f t="shared" si="5"/>
        <v>0</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row>
    <row r="73" spans="1:16" ht="48" hidden="1" x14ac:dyDescent="0.25">
      <c r="A73" s="178">
        <v>1221</v>
      </c>
      <c r="B73" s="223" t="s">
        <v>310</v>
      </c>
      <c r="C73" s="224">
        <f t="shared" si="4"/>
        <v>0</v>
      </c>
      <c r="D73" s="229">
        <v>0</v>
      </c>
      <c r="E73" s="337"/>
      <c r="F73" s="544">
        <f t="shared" si="5"/>
        <v>0</v>
      </c>
      <c r="G73" s="229"/>
      <c r="H73" s="230"/>
      <c r="I73" s="231">
        <f t="shared" si="6"/>
        <v>0</v>
      </c>
      <c r="J73" s="229">
        <v>0</v>
      </c>
      <c r="K73" s="230"/>
      <c r="L73" s="231">
        <f t="shared" si="7"/>
        <v>0</v>
      </c>
      <c r="M73" s="338"/>
      <c r="N73" s="337"/>
      <c r="O73" s="231">
        <f t="shared" si="8"/>
        <v>0</v>
      </c>
      <c r="P73" s="185"/>
    </row>
    <row r="74" spans="1:16" hidden="1" x14ac:dyDescent="0.25">
      <c r="A74" s="178">
        <v>1223</v>
      </c>
      <c r="B74" s="223" t="s">
        <v>311</v>
      </c>
      <c r="C74" s="224">
        <f t="shared" si="4"/>
        <v>0</v>
      </c>
      <c r="D74" s="229">
        <v>0</v>
      </c>
      <c r="E74" s="337"/>
      <c r="F74" s="544">
        <f t="shared" si="5"/>
        <v>0</v>
      </c>
      <c r="G74" s="229"/>
      <c r="H74" s="230"/>
      <c r="I74" s="231">
        <f t="shared" si="6"/>
        <v>0</v>
      </c>
      <c r="J74" s="229">
        <v>0</v>
      </c>
      <c r="K74" s="230"/>
      <c r="L74" s="231">
        <f t="shared" si="7"/>
        <v>0</v>
      </c>
      <c r="M74" s="338"/>
      <c r="N74" s="337"/>
      <c r="O74" s="231">
        <f t="shared" si="8"/>
        <v>0</v>
      </c>
      <c r="P74" s="185"/>
    </row>
    <row r="75" spans="1:16" hidden="1" x14ac:dyDescent="0.25">
      <c r="A75" s="178">
        <v>1225</v>
      </c>
      <c r="B75" s="223" t="s">
        <v>312</v>
      </c>
      <c r="C75" s="224">
        <f t="shared" si="4"/>
        <v>0</v>
      </c>
      <c r="D75" s="229">
        <v>0</v>
      </c>
      <c r="E75" s="337"/>
      <c r="F75" s="544">
        <f t="shared" si="5"/>
        <v>0</v>
      </c>
      <c r="G75" s="229"/>
      <c r="H75" s="230"/>
      <c r="I75" s="231">
        <f t="shared" si="6"/>
        <v>0</v>
      </c>
      <c r="J75" s="229">
        <v>0</v>
      </c>
      <c r="K75" s="230"/>
      <c r="L75" s="231">
        <f t="shared" si="7"/>
        <v>0</v>
      </c>
      <c r="M75" s="338"/>
      <c r="N75" s="337"/>
      <c r="O75" s="231">
        <f t="shared" si="8"/>
        <v>0</v>
      </c>
      <c r="P75" s="185"/>
    </row>
    <row r="76" spans="1:16" ht="24" hidden="1" x14ac:dyDescent="0.25">
      <c r="A76" s="178">
        <v>1227</v>
      </c>
      <c r="B76" s="223" t="s">
        <v>313</v>
      </c>
      <c r="C76" s="224">
        <f t="shared" si="4"/>
        <v>0</v>
      </c>
      <c r="D76" s="229">
        <v>0</v>
      </c>
      <c r="E76" s="337"/>
      <c r="F76" s="544">
        <f t="shared" si="5"/>
        <v>0</v>
      </c>
      <c r="G76" s="229"/>
      <c r="H76" s="230"/>
      <c r="I76" s="231">
        <f t="shared" si="6"/>
        <v>0</v>
      </c>
      <c r="J76" s="229">
        <v>0</v>
      </c>
      <c r="K76" s="230"/>
      <c r="L76" s="231">
        <f t="shared" si="7"/>
        <v>0</v>
      </c>
      <c r="M76" s="338"/>
      <c r="N76" s="337"/>
      <c r="O76" s="231">
        <f t="shared" si="8"/>
        <v>0</v>
      </c>
      <c r="P76" s="185"/>
    </row>
    <row r="77" spans="1:16" ht="48" hidden="1" x14ac:dyDescent="0.25">
      <c r="A77" s="178">
        <v>1228</v>
      </c>
      <c r="B77" s="223" t="s">
        <v>314</v>
      </c>
      <c r="C77" s="224">
        <f t="shared" si="4"/>
        <v>0</v>
      </c>
      <c r="D77" s="229">
        <v>0</v>
      </c>
      <c r="E77" s="337"/>
      <c r="F77" s="544">
        <f t="shared" si="5"/>
        <v>0</v>
      </c>
      <c r="G77" s="229"/>
      <c r="H77" s="230"/>
      <c r="I77" s="231">
        <f t="shared" si="6"/>
        <v>0</v>
      </c>
      <c r="J77" s="229">
        <v>0</v>
      </c>
      <c r="K77" s="230"/>
      <c r="L77" s="231">
        <f t="shared" si="7"/>
        <v>0</v>
      </c>
      <c r="M77" s="338"/>
      <c r="N77" s="337"/>
      <c r="O77" s="231">
        <f t="shared" si="8"/>
        <v>0</v>
      </c>
      <c r="P77" s="185"/>
    </row>
    <row r="78" spans="1:16" x14ac:dyDescent="0.25">
      <c r="A78" s="315">
        <v>2000</v>
      </c>
      <c r="B78" s="315" t="s">
        <v>315</v>
      </c>
      <c r="C78" s="316">
        <f t="shared" si="4"/>
        <v>57146</v>
      </c>
      <c r="D78" s="317">
        <f>SUM(D79,D86,D133,D167,D168,D175)</f>
        <v>49146</v>
      </c>
      <c r="E78" s="504">
        <f>SUM(E79,E86,E133,E167,E168,E175)</f>
        <v>8000</v>
      </c>
      <c r="F78" s="465">
        <f t="shared" si="5"/>
        <v>57146</v>
      </c>
      <c r="G78" s="317">
        <f>SUM(G79,G86,G133,G167,G168,G175)</f>
        <v>0</v>
      </c>
      <c r="H78" s="320">
        <f>SUM(H79,H86,H133,H167,H168,H175)</f>
        <v>0</v>
      </c>
      <c r="I78" s="319">
        <f t="shared" si="6"/>
        <v>0</v>
      </c>
      <c r="J78" s="317">
        <f>SUM(J79,J86,J133,J167,J168,J175)</f>
        <v>0</v>
      </c>
      <c r="K78" s="320">
        <f>SUM(K79,K86,K133,K167,K168,K175)</f>
        <v>0</v>
      </c>
      <c r="L78" s="319">
        <f t="shared" si="7"/>
        <v>0</v>
      </c>
      <c r="M78" s="321">
        <f>SUM(M79,M86,M133,M167,M168,M175)</f>
        <v>0</v>
      </c>
      <c r="N78" s="318">
        <f>SUM(N79,N86,N133,N167,N168,N175)</f>
        <v>0</v>
      </c>
      <c r="O78" s="319">
        <f t="shared" si="8"/>
        <v>0</v>
      </c>
      <c r="P78" s="322"/>
    </row>
    <row r="79" spans="1:16" ht="24" hidden="1" x14ac:dyDescent="0.25">
      <c r="A79" s="198">
        <v>2100</v>
      </c>
      <c r="B79" s="323" t="s">
        <v>316</v>
      </c>
      <c r="C79" s="199">
        <f t="shared" si="4"/>
        <v>0</v>
      </c>
      <c r="D79" s="209">
        <f>SUM(D80,D83)</f>
        <v>0</v>
      </c>
      <c r="E79" s="324">
        <f>SUM(E80,E83)</f>
        <v>0</v>
      </c>
      <c r="F79" s="541">
        <f t="shared" si="5"/>
        <v>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row>
    <row r="80" spans="1:16" ht="24" hidden="1" x14ac:dyDescent="0.25">
      <c r="A80" s="595">
        <v>2110</v>
      </c>
      <c r="B80" s="213" t="s">
        <v>317</v>
      </c>
      <c r="C80" s="214">
        <f t="shared" si="4"/>
        <v>0</v>
      </c>
      <c r="D80" s="350">
        <f>SUM(D81:D82)</f>
        <v>0</v>
      </c>
      <c r="E80" s="351">
        <f>SUM(E81:E82)</f>
        <v>0</v>
      </c>
      <c r="F80" s="543">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row>
    <row r="81" spans="1:16" hidden="1" x14ac:dyDescent="0.25">
      <c r="A81" s="178">
        <v>2111</v>
      </c>
      <c r="B81" s="223" t="s">
        <v>216</v>
      </c>
      <c r="C81" s="224">
        <f t="shared" si="4"/>
        <v>0</v>
      </c>
      <c r="D81" s="229">
        <v>0</v>
      </c>
      <c r="E81" s="337"/>
      <c r="F81" s="544">
        <f t="shared" si="5"/>
        <v>0</v>
      </c>
      <c r="G81" s="229"/>
      <c r="H81" s="230"/>
      <c r="I81" s="231">
        <f t="shared" si="6"/>
        <v>0</v>
      </c>
      <c r="J81" s="229">
        <v>0</v>
      </c>
      <c r="K81" s="230"/>
      <c r="L81" s="231">
        <f t="shared" si="7"/>
        <v>0</v>
      </c>
      <c r="M81" s="338"/>
      <c r="N81" s="337"/>
      <c r="O81" s="231">
        <f t="shared" si="8"/>
        <v>0</v>
      </c>
      <c r="P81" s="185"/>
    </row>
    <row r="82" spans="1:16" ht="24" hidden="1" x14ac:dyDescent="0.25">
      <c r="A82" s="178">
        <v>2112</v>
      </c>
      <c r="B82" s="223" t="s">
        <v>318</v>
      </c>
      <c r="C82" s="224">
        <f t="shared" si="4"/>
        <v>0</v>
      </c>
      <c r="D82" s="229">
        <v>0</v>
      </c>
      <c r="E82" s="337"/>
      <c r="F82" s="544">
        <f t="shared" si="5"/>
        <v>0</v>
      </c>
      <c r="G82" s="229"/>
      <c r="H82" s="230"/>
      <c r="I82" s="231">
        <f t="shared" si="6"/>
        <v>0</v>
      </c>
      <c r="J82" s="229">
        <v>0</v>
      </c>
      <c r="K82" s="230"/>
      <c r="L82" s="231">
        <f t="shared" si="7"/>
        <v>0</v>
      </c>
      <c r="M82" s="338"/>
      <c r="N82" s="337"/>
      <c r="O82" s="231">
        <f t="shared" si="8"/>
        <v>0</v>
      </c>
      <c r="P82" s="185"/>
    </row>
    <row r="83" spans="1:16" ht="24" hidden="1" x14ac:dyDescent="0.25">
      <c r="A83" s="339">
        <v>2120</v>
      </c>
      <c r="B83" s="223" t="s">
        <v>319</v>
      </c>
      <c r="C83" s="224">
        <f t="shared" si="4"/>
        <v>0</v>
      </c>
      <c r="D83" s="340">
        <f>SUM(D84:D85)</f>
        <v>0</v>
      </c>
      <c r="E83" s="341">
        <f>SUM(E84:E85)</f>
        <v>0</v>
      </c>
      <c r="F83" s="544">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row>
    <row r="84" spans="1:16" hidden="1" x14ac:dyDescent="0.25">
      <c r="A84" s="178">
        <v>2121</v>
      </c>
      <c r="B84" s="223" t="s">
        <v>216</v>
      </c>
      <c r="C84" s="224">
        <f t="shared" si="4"/>
        <v>0</v>
      </c>
      <c r="D84" s="229">
        <v>0</v>
      </c>
      <c r="E84" s="337"/>
      <c r="F84" s="544">
        <f t="shared" si="5"/>
        <v>0</v>
      </c>
      <c r="G84" s="229"/>
      <c r="H84" s="230"/>
      <c r="I84" s="231">
        <f t="shared" si="6"/>
        <v>0</v>
      </c>
      <c r="J84" s="229">
        <v>0</v>
      </c>
      <c r="K84" s="230"/>
      <c r="L84" s="231">
        <f t="shared" si="7"/>
        <v>0</v>
      </c>
      <c r="M84" s="338"/>
      <c r="N84" s="337"/>
      <c r="O84" s="231">
        <f t="shared" si="8"/>
        <v>0</v>
      </c>
      <c r="P84" s="185"/>
    </row>
    <row r="85" spans="1:16" ht="24" hidden="1" x14ac:dyDescent="0.25">
      <c r="A85" s="178">
        <v>2122</v>
      </c>
      <c r="B85" s="223" t="s">
        <v>318</v>
      </c>
      <c r="C85" s="224">
        <f t="shared" si="4"/>
        <v>0</v>
      </c>
      <c r="D85" s="229">
        <v>0</v>
      </c>
      <c r="E85" s="337"/>
      <c r="F85" s="544">
        <f t="shared" si="5"/>
        <v>0</v>
      </c>
      <c r="G85" s="229"/>
      <c r="H85" s="230"/>
      <c r="I85" s="231">
        <f t="shared" si="6"/>
        <v>0</v>
      </c>
      <c r="J85" s="229">
        <v>0</v>
      </c>
      <c r="K85" s="230"/>
      <c r="L85" s="231">
        <f t="shared" si="7"/>
        <v>0</v>
      </c>
      <c r="M85" s="338"/>
      <c r="N85" s="337"/>
      <c r="O85" s="231">
        <f t="shared" si="8"/>
        <v>0</v>
      </c>
      <c r="P85" s="185"/>
    </row>
    <row r="86" spans="1:16" x14ac:dyDescent="0.25">
      <c r="A86" s="198">
        <v>2200</v>
      </c>
      <c r="B86" s="323" t="s">
        <v>320</v>
      </c>
      <c r="C86" s="354">
        <f t="shared" si="4"/>
        <v>57146</v>
      </c>
      <c r="D86" s="209">
        <f>SUM(D87,D92,D98,D106,D115,D119,D125,D131)</f>
        <v>49146</v>
      </c>
      <c r="E86" s="505">
        <f>SUM(E87,E92,E98,E106,E115,E119,E125,E131)</f>
        <v>8000</v>
      </c>
      <c r="F86" s="459">
        <f t="shared" si="5"/>
        <v>57146</v>
      </c>
      <c r="G86" s="209">
        <f>SUM(G87,G92,G98,G106,G115,G119,G125,G131)</f>
        <v>0</v>
      </c>
      <c r="H86" s="210">
        <f>SUM(H87,H92,H98,H106,H115,H119,H125,H131)</f>
        <v>0</v>
      </c>
      <c r="I86" s="211">
        <f t="shared" si="6"/>
        <v>0</v>
      </c>
      <c r="J86" s="209">
        <f>SUM(J87,J92,J98,J106,J115,J119,J125,J131)</f>
        <v>0</v>
      </c>
      <c r="K86" s="210">
        <f>SUM(K87,K92,K98,K106,K115,K119,K125,K131)</f>
        <v>0</v>
      </c>
      <c r="L86" s="211">
        <f t="shared" si="7"/>
        <v>0</v>
      </c>
      <c r="M86" s="355">
        <f>SUM(M87,M92,M98,M106,M115,M119,M125,M131)</f>
        <v>0</v>
      </c>
      <c r="N86" s="356">
        <f>SUM(N87,N92,N98,N106,N115,N119,N125,N131)</f>
        <v>0</v>
      </c>
      <c r="O86" s="357">
        <f t="shared" si="8"/>
        <v>0</v>
      </c>
      <c r="P86" s="358"/>
    </row>
    <row r="87" spans="1:16" hidden="1" x14ac:dyDescent="0.25">
      <c r="A87" s="329">
        <v>2210</v>
      </c>
      <c r="B87" s="265" t="s">
        <v>321</v>
      </c>
      <c r="C87" s="276">
        <f t="shared" si="4"/>
        <v>0</v>
      </c>
      <c r="D87" s="330">
        <f>SUM(D88:D91)</f>
        <v>0</v>
      </c>
      <c r="E87" s="331">
        <f>SUM(E88:E91)</f>
        <v>0</v>
      </c>
      <c r="F87" s="542">
        <f t="shared" si="5"/>
        <v>0</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row>
    <row r="88" spans="1:16" hidden="1" x14ac:dyDescent="0.25">
      <c r="A88" s="169">
        <v>2211</v>
      </c>
      <c r="B88" s="213" t="s">
        <v>322</v>
      </c>
      <c r="C88" s="224">
        <f t="shared" si="4"/>
        <v>0</v>
      </c>
      <c r="D88" s="219">
        <v>0</v>
      </c>
      <c r="E88" s="335"/>
      <c r="F88" s="543">
        <f t="shared" si="5"/>
        <v>0</v>
      </c>
      <c r="G88" s="219"/>
      <c r="H88" s="220"/>
      <c r="I88" s="221">
        <f t="shared" si="6"/>
        <v>0</v>
      </c>
      <c r="J88" s="219">
        <v>0</v>
      </c>
      <c r="K88" s="220"/>
      <c r="L88" s="221">
        <f t="shared" si="7"/>
        <v>0</v>
      </c>
      <c r="M88" s="336"/>
      <c r="N88" s="335"/>
      <c r="O88" s="221">
        <f t="shared" si="8"/>
        <v>0</v>
      </c>
      <c r="P88" s="176"/>
    </row>
    <row r="89" spans="1:16" ht="36" hidden="1" x14ac:dyDescent="0.25">
      <c r="A89" s="178">
        <v>2212</v>
      </c>
      <c r="B89" s="223" t="s">
        <v>323</v>
      </c>
      <c r="C89" s="224">
        <f t="shared" si="4"/>
        <v>0</v>
      </c>
      <c r="D89" s="229">
        <v>0</v>
      </c>
      <c r="E89" s="337"/>
      <c r="F89" s="544">
        <f t="shared" si="5"/>
        <v>0</v>
      </c>
      <c r="G89" s="229"/>
      <c r="H89" s="230"/>
      <c r="I89" s="231">
        <f t="shared" si="6"/>
        <v>0</v>
      </c>
      <c r="J89" s="229"/>
      <c r="K89" s="230"/>
      <c r="L89" s="231">
        <f t="shared" si="7"/>
        <v>0</v>
      </c>
      <c r="M89" s="338"/>
      <c r="N89" s="337"/>
      <c r="O89" s="231">
        <f t="shared" si="8"/>
        <v>0</v>
      </c>
      <c r="P89" s="185"/>
    </row>
    <row r="90" spans="1:16" ht="24" hidden="1" x14ac:dyDescent="0.25">
      <c r="A90" s="178">
        <v>2214</v>
      </c>
      <c r="B90" s="223" t="s">
        <v>324</v>
      </c>
      <c r="C90" s="224">
        <f t="shared" si="4"/>
        <v>0</v>
      </c>
      <c r="D90" s="229">
        <v>0</v>
      </c>
      <c r="E90" s="337"/>
      <c r="F90" s="544">
        <f t="shared" si="5"/>
        <v>0</v>
      </c>
      <c r="G90" s="229"/>
      <c r="H90" s="230"/>
      <c r="I90" s="231">
        <f t="shared" si="6"/>
        <v>0</v>
      </c>
      <c r="J90" s="229"/>
      <c r="K90" s="230"/>
      <c r="L90" s="231">
        <f t="shared" si="7"/>
        <v>0</v>
      </c>
      <c r="M90" s="338"/>
      <c r="N90" s="337"/>
      <c r="O90" s="231">
        <f t="shared" si="8"/>
        <v>0</v>
      </c>
      <c r="P90" s="185"/>
    </row>
    <row r="91" spans="1:16" hidden="1" x14ac:dyDescent="0.25">
      <c r="A91" s="178">
        <v>2219</v>
      </c>
      <c r="B91" s="223" t="s">
        <v>325</v>
      </c>
      <c r="C91" s="224">
        <f t="shared" si="4"/>
        <v>0</v>
      </c>
      <c r="D91" s="229">
        <v>0</v>
      </c>
      <c r="E91" s="337"/>
      <c r="F91" s="544">
        <f t="shared" si="5"/>
        <v>0</v>
      </c>
      <c r="G91" s="229"/>
      <c r="H91" s="230"/>
      <c r="I91" s="231">
        <f t="shared" si="6"/>
        <v>0</v>
      </c>
      <c r="J91" s="229">
        <v>0</v>
      </c>
      <c r="K91" s="230"/>
      <c r="L91" s="231">
        <f t="shared" si="7"/>
        <v>0</v>
      </c>
      <c r="M91" s="338"/>
      <c r="N91" s="337"/>
      <c r="O91" s="231">
        <f t="shared" si="8"/>
        <v>0</v>
      </c>
      <c r="P91" s="185"/>
    </row>
    <row r="92" spans="1:16" hidden="1" x14ac:dyDescent="0.25">
      <c r="A92" s="339">
        <v>2220</v>
      </c>
      <c r="B92" s="223" t="s">
        <v>326</v>
      </c>
      <c r="C92" s="224">
        <f t="shared" si="4"/>
        <v>0</v>
      </c>
      <c r="D92" s="340">
        <f>SUM(D93:D97)</f>
        <v>0</v>
      </c>
      <c r="E92" s="341">
        <f>SUM(E93:E97)</f>
        <v>0</v>
      </c>
      <c r="F92" s="544">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row>
    <row r="93" spans="1:16" hidden="1" x14ac:dyDescent="0.25">
      <c r="A93" s="178">
        <v>2221</v>
      </c>
      <c r="B93" s="223" t="s">
        <v>327</v>
      </c>
      <c r="C93" s="224">
        <f t="shared" si="4"/>
        <v>0</v>
      </c>
      <c r="D93" s="229">
        <v>0</v>
      </c>
      <c r="E93" s="337"/>
      <c r="F93" s="544">
        <f t="shared" si="5"/>
        <v>0</v>
      </c>
      <c r="G93" s="229"/>
      <c r="H93" s="230"/>
      <c r="I93" s="231">
        <f t="shared" si="6"/>
        <v>0</v>
      </c>
      <c r="J93" s="229"/>
      <c r="K93" s="230"/>
      <c r="L93" s="231">
        <f t="shared" si="7"/>
        <v>0</v>
      </c>
      <c r="M93" s="338"/>
      <c r="N93" s="337"/>
      <c r="O93" s="231">
        <f t="shared" si="8"/>
        <v>0</v>
      </c>
      <c r="P93" s="185"/>
    </row>
    <row r="94" spans="1:16" hidden="1" x14ac:dyDescent="0.25">
      <c r="A94" s="178">
        <v>2222</v>
      </c>
      <c r="B94" s="223" t="s">
        <v>328</v>
      </c>
      <c r="C94" s="224">
        <f t="shared" si="4"/>
        <v>0</v>
      </c>
      <c r="D94" s="229">
        <v>0</v>
      </c>
      <c r="E94" s="337"/>
      <c r="F94" s="544">
        <f t="shared" si="5"/>
        <v>0</v>
      </c>
      <c r="G94" s="229"/>
      <c r="H94" s="230"/>
      <c r="I94" s="231">
        <f t="shared" si="6"/>
        <v>0</v>
      </c>
      <c r="J94" s="229"/>
      <c r="K94" s="230"/>
      <c r="L94" s="231">
        <f t="shared" si="7"/>
        <v>0</v>
      </c>
      <c r="M94" s="338"/>
      <c r="N94" s="337"/>
      <c r="O94" s="231">
        <f t="shared" si="8"/>
        <v>0</v>
      </c>
      <c r="P94" s="185"/>
    </row>
    <row r="95" spans="1:16" hidden="1" x14ac:dyDescent="0.25">
      <c r="A95" s="178">
        <v>2223</v>
      </c>
      <c r="B95" s="223" t="s">
        <v>329</v>
      </c>
      <c r="C95" s="224">
        <f t="shared" si="4"/>
        <v>0</v>
      </c>
      <c r="D95" s="229">
        <v>0</v>
      </c>
      <c r="E95" s="337"/>
      <c r="F95" s="544">
        <f t="shared" si="5"/>
        <v>0</v>
      </c>
      <c r="G95" s="229"/>
      <c r="H95" s="230"/>
      <c r="I95" s="231">
        <f t="shared" si="6"/>
        <v>0</v>
      </c>
      <c r="J95" s="229"/>
      <c r="K95" s="230"/>
      <c r="L95" s="231">
        <f t="shared" si="7"/>
        <v>0</v>
      </c>
      <c r="M95" s="338"/>
      <c r="N95" s="337"/>
      <c r="O95" s="231">
        <f t="shared" si="8"/>
        <v>0</v>
      </c>
      <c r="P95" s="185"/>
    </row>
    <row r="96" spans="1:16" ht="36" hidden="1" x14ac:dyDescent="0.25">
      <c r="A96" s="178">
        <v>2224</v>
      </c>
      <c r="B96" s="223" t="s">
        <v>330</v>
      </c>
      <c r="C96" s="224">
        <f t="shared" si="4"/>
        <v>0</v>
      </c>
      <c r="D96" s="229">
        <v>0</v>
      </c>
      <c r="E96" s="337"/>
      <c r="F96" s="544">
        <f t="shared" si="5"/>
        <v>0</v>
      </c>
      <c r="G96" s="229"/>
      <c r="H96" s="230"/>
      <c r="I96" s="231">
        <f t="shared" si="6"/>
        <v>0</v>
      </c>
      <c r="J96" s="229"/>
      <c r="K96" s="230"/>
      <c r="L96" s="231">
        <f t="shared" si="7"/>
        <v>0</v>
      </c>
      <c r="M96" s="338"/>
      <c r="N96" s="337"/>
      <c r="O96" s="231">
        <f t="shared" si="8"/>
        <v>0</v>
      </c>
      <c r="P96" s="185"/>
    </row>
    <row r="97" spans="1:16" ht="24" hidden="1" x14ac:dyDescent="0.25">
      <c r="A97" s="178">
        <v>2229</v>
      </c>
      <c r="B97" s="223" t="s">
        <v>331</v>
      </c>
      <c r="C97" s="224">
        <f t="shared" si="4"/>
        <v>0</v>
      </c>
      <c r="D97" s="229">
        <v>0</v>
      </c>
      <c r="E97" s="337"/>
      <c r="F97" s="544">
        <f t="shared" si="5"/>
        <v>0</v>
      </c>
      <c r="G97" s="229"/>
      <c r="H97" s="230"/>
      <c r="I97" s="231">
        <f t="shared" si="6"/>
        <v>0</v>
      </c>
      <c r="J97" s="229">
        <v>0</v>
      </c>
      <c r="K97" s="230"/>
      <c r="L97" s="231">
        <f t="shared" si="7"/>
        <v>0</v>
      </c>
      <c r="M97" s="338"/>
      <c r="N97" s="337"/>
      <c r="O97" s="231">
        <f t="shared" si="8"/>
        <v>0</v>
      </c>
      <c r="P97" s="185"/>
    </row>
    <row r="98" spans="1:16" ht="24" hidden="1" x14ac:dyDescent="0.25">
      <c r="A98" s="339">
        <v>2230</v>
      </c>
      <c r="B98" s="223" t="s">
        <v>332</v>
      </c>
      <c r="C98" s="224">
        <f t="shared" si="4"/>
        <v>0</v>
      </c>
      <c r="D98" s="340">
        <f>SUM(D99:D105)</f>
        <v>0</v>
      </c>
      <c r="E98" s="341">
        <f>SUM(E99:E105)</f>
        <v>0</v>
      </c>
      <c r="F98" s="544">
        <f t="shared" si="5"/>
        <v>0</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row>
    <row r="99" spans="1:16" ht="24" hidden="1" x14ac:dyDescent="0.25">
      <c r="A99" s="178">
        <v>2231</v>
      </c>
      <c r="B99" s="223" t="s">
        <v>333</v>
      </c>
      <c r="C99" s="224">
        <f t="shared" si="4"/>
        <v>0</v>
      </c>
      <c r="D99" s="229">
        <v>0</v>
      </c>
      <c r="E99" s="337"/>
      <c r="F99" s="544">
        <f t="shared" si="5"/>
        <v>0</v>
      </c>
      <c r="G99" s="229"/>
      <c r="H99" s="230"/>
      <c r="I99" s="231">
        <f t="shared" si="6"/>
        <v>0</v>
      </c>
      <c r="J99" s="229">
        <v>0</v>
      </c>
      <c r="K99" s="230"/>
      <c r="L99" s="231">
        <f t="shared" si="7"/>
        <v>0</v>
      </c>
      <c r="M99" s="338"/>
      <c r="N99" s="337"/>
      <c r="O99" s="231">
        <f t="shared" si="8"/>
        <v>0</v>
      </c>
      <c r="P99" s="185"/>
    </row>
    <row r="100" spans="1:16" ht="24" hidden="1" x14ac:dyDescent="0.25">
      <c r="A100" s="178">
        <v>2232</v>
      </c>
      <c r="B100" s="223" t="s">
        <v>334</v>
      </c>
      <c r="C100" s="224">
        <f t="shared" si="4"/>
        <v>0</v>
      </c>
      <c r="D100" s="229">
        <v>0</v>
      </c>
      <c r="E100" s="337"/>
      <c r="F100" s="544">
        <f t="shared" si="5"/>
        <v>0</v>
      </c>
      <c r="G100" s="229"/>
      <c r="H100" s="230"/>
      <c r="I100" s="231">
        <f t="shared" si="6"/>
        <v>0</v>
      </c>
      <c r="J100" s="229">
        <v>0</v>
      </c>
      <c r="K100" s="230"/>
      <c r="L100" s="231">
        <f t="shared" si="7"/>
        <v>0</v>
      </c>
      <c r="M100" s="338"/>
      <c r="N100" s="337"/>
      <c r="O100" s="231">
        <f t="shared" si="8"/>
        <v>0</v>
      </c>
      <c r="P100" s="185"/>
    </row>
    <row r="101" spans="1:16" hidden="1" x14ac:dyDescent="0.25">
      <c r="A101" s="169">
        <v>2233</v>
      </c>
      <c r="B101" s="213" t="s">
        <v>335</v>
      </c>
      <c r="C101" s="224">
        <f t="shared" si="4"/>
        <v>0</v>
      </c>
      <c r="D101" s="219">
        <v>0</v>
      </c>
      <c r="E101" s="335"/>
      <c r="F101" s="543">
        <f t="shared" si="5"/>
        <v>0</v>
      </c>
      <c r="G101" s="219"/>
      <c r="H101" s="220"/>
      <c r="I101" s="221">
        <f t="shared" si="6"/>
        <v>0</v>
      </c>
      <c r="J101" s="219">
        <v>0</v>
      </c>
      <c r="K101" s="220"/>
      <c r="L101" s="221">
        <f t="shared" si="7"/>
        <v>0</v>
      </c>
      <c r="M101" s="336"/>
      <c r="N101" s="335"/>
      <c r="O101" s="221">
        <f t="shared" si="8"/>
        <v>0</v>
      </c>
      <c r="P101" s="176"/>
    </row>
    <row r="102" spans="1:16" ht="24" hidden="1" x14ac:dyDescent="0.25">
      <c r="A102" s="178">
        <v>2234</v>
      </c>
      <c r="B102" s="223" t="s">
        <v>336</v>
      </c>
      <c r="C102" s="224">
        <f t="shared" si="4"/>
        <v>0</v>
      </c>
      <c r="D102" s="229">
        <v>0</v>
      </c>
      <c r="E102" s="337"/>
      <c r="F102" s="544">
        <f t="shared" si="5"/>
        <v>0</v>
      </c>
      <c r="G102" s="229"/>
      <c r="H102" s="230"/>
      <c r="I102" s="231">
        <f t="shared" si="6"/>
        <v>0</v>
      </c>
      <c r="J102" s="229">
        <v>0</v>
      </c>
      <c r="K102" s="230"/>
      <c r="L102" s="231">
        <f t="shared" si="7"/>
        <v>0</v>
      </c>
      <c r="M102" s="338"/>
      <c r="N102" s="337"/>
      <c r="O102" s="231">
        <f t="shared" si="8"/>
        <v>0</v>
      </c>
      <c r="P102" s="185"/>
    </row>
    <row r="103" spans="1:16" ht="24" hidden="1" x14ac:dyDescent="0.25">
      <c r="A103" s="178">
        <v>2235</v>
      </c>
      <c r="B103" s="223" t="s">
        <v>337</v>
      </c>
      <c r="C103" s="224">
        <f t="shared" si="4"/>
        <v>0</v>
      </c>
      <c r="D103" s="229">
        <v>0</v>
      </c>
      <c r="E103" s="337"/>
      <c r="F103" s="544">
        <f t="shared" si="5"/>
        <v>0</v>
      </c>
      <c r="G103" s="229"/>
      <c r="H103" s="230"/>
      <c r="I103" s="231">
        <f t="shared" si="6"/>
        <v>0</v>
      </c>
      <c r="J103" s="229">
        <v>0</v>
      </c>
      <c r="K103" s="230"/>
      <c r="L103" s="231">
        <f t="shared" si="7"/>
        <v>0</v>
      </c>
      <c r="M103" s="338"/>
      <c r="N103" s="337"/>
      <c r="O103" s="231">
        <f t="shared" si="8"/>
        <v>0</v>
      </c>
      <c r="P103" s="185"/>
    </row>
    <row r="104" spans="1:16" hidden="1" x14ac:dyDescent="0.25">
      <c r="A104" s="178">
        <v>2236</v>
      </c>
      <c r="B104" s="223" t="s">
        <v>338</v>
      </c>
      <c r="C104" s="224">
        <f t="shared" si="4"/>
        <v>0</v>
      </c>
      <c r="D104" s="229">
        <v>0</v>
      </c>
      <c r="E104" s="337"/>
      <c r="F104" s="544">
        <f t="shared" si="5"/>
        <v>0</v>
      </c>
      <c r="G104" s="229"/>
      <c r="H104" s="230"/>
      <c r="I104" s="231">
        <f t="shared" si="6"/>
        <v>0</v>
      </c>
      <c r="J104" s="229">
        <v>0</v>
      </c>
      <c r="K104" s="230"/>
      <c r="L104" s="231">
        <f t="shared" si="7"/>
        <v>0</v>
      </c>
      <c r="M104" s="338"/>
      <c r="N104" s="337"/>
      <c r="O104" s="231">
        <f t="shared" si="8"/>
        <v>0</v>
      </c>
      <c r="P104" s="185"/>
    </row>
    <row r="105" spans="1:16" hidden="1" x14ac:dyDescent="0.25">
      <c r="A105" s="178">
        <v>2239</v>
      </c>
      <c r="B105" s="223" t="s">
        <v>339</v>
      </c>
      <c r="C105" s="224">
        <f t="shared" si="4"/>
        <v>0</v>
      </c>
      <c r="D105" s="229">
        <v>0</v>
      </c>
      <c r="E105" s="337"/>
      <c r="F105" s="544">
        <f t="shared" si="5"/>
        <v>0</v>
      </c>
      <c r="G105" s="229"/>
      <c r="H105" s="230"/>
      <c r="I105" s="231">
        <f t="shared" si="6"/>
        <v>0</v>
      </c>
      <c r="J105" s="229">
        <v>0</v>
      </c>
      <c r="K105" s="230"/>
      <c r="L105" s="231">
        <f t="shared" si="7"/>
        <v>0</v>
      </c>
      <c r="M105" s="338"/>
      <c r="N105" s="337"/>
      <c r="O105" s="231">
        <f t="shared" si="8"/>
        <v>0</v>
      </c>
      <c r="P105" s="185"/>
    </row>
    <row r="106" spans="1:16" ht="24" x14ac:dyDescent="0.25">
      <c r="A106" s="339">
        <v>2240</v>
      </c>
      <c r="B106" s="223" t="s">
        <v>340</v>
      </c>
      <c r="C106" s="224">
        <f t="shared" si="4"/>
        <v>56979</v>
      </c>
      <c r="D106" s="340">
        <f>SUM(D107:D114)</f>
        <v>48979</v>
      </c>
      <c r="E106" s="390">
        <f>SUM(E107:E114)</f>
        <v>8000</v>
      </c>
      <c r="F106" s="359">
        <f t="shared" si="5"/>
        <v>56979</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row>
    <row r="107" spans="1:16" x14ac:dyDescent="0.25">
      <c r="A107" s="178">
        <v>2241</v>
      </c>
      <c r="B107" s="223" t="s">
        <v>341</v>
      </c>
      <c r="C107" s="224">
        <f t="shared" si="4"/>
        <v>56979</v>
      </c>
      <c r="D107" s="229">
        <v>48979</v>
      </c>
      <c r="E107" s="507">
        <v>8000</v>
      </c>
      <c r="F107" s="359">
        <f t="shared" si="5"/>
        <v>56979</v>
      </c>
      <c r="G107" s="229"/>
      <c r="H107" s="230"/>
      <c r="I107" s="231">
        <f t="shared" si="6"/>
        <v>0</v>
      </c>
      <c r="J107" s="229">
        <v>0</v>
      </c>
      <c r="K107" s="230"/>
      <c r="L107" s="231">
        <f t="shared" si="7"/>
        <v>0</v>
      </c>
      <c r="M107" s="338"/>
      <c r="N107" s="337"/>
      <c r="O107" s="231">
        <f t="shared" si="8"/>
        <v>0</v>
      </c>
      <c r="P107" s="185"/>
    </row>
    <row r="108" spans="1:16" hidden="1" x14ac:dyDescent="0.25">
      <c r="A108" s="178">
        <v>2242</v>
      </c>
      <c r="B108" s="223" t="s">
        <v>342</v>
      </c>
      <c r="C108" s="224">
        <f t="shared" si="4"/>
        <v>0</v>
      </c>
      <c r="D108" s="229">
        <v>0</v>
      </c>
      <c r="E108" s="337"/>
      <c r="F108" s="544">
        <f t="shared" si="5"/>
        <v>0</v>
      </c>
      <c r="G108" s="229"/>
      <c r="H108" s="230"/>
      <c r="I108" s="231">
        <f t="shared" si="6"/>
        <v>0</v>
      </c>
      <c r="J108" s="229">
        <v>0</v>
      </c>
      <c r="K108" s="230"/>
      <c r="L108" s="231">
        <f t="shared" si="7"/>
        <v>0</v>
      </c>
      <c r="M108" s="338"/>
      <c r="N108" s="337"/>
      <c r="O108" s="231">
        <f t="shared" si="8"/>
        <v>0</v>
      </c>
      <c r="P108" s="185"/>
    </row>
    <row r="109" spans="1:16" ht="24" hidden="1" x14ac:dyDescent="0.25">
      <c r="A109" s="178">
        <v>2243</v>
      </c>
      <c r="B109" s="223" t="s">
        <v>343</v>
      </c>
      <c r="C109" s="224">
        <f t="shared" si="4"/>
        <v>0</v>
      </c>
      <c r="D109" s="229">
        <v>0</v>
      </c>
      <c r="E109" s="337"/>
      <c r="F109" s="544">
        <f t="shared" si="5"/>
        <v>0</v>
      </c>
      <c r="G109" s="229"/>
      <c r="H109" s="230"/>
      <c r="I109" s="231">
        <f t="shared" si="6"/>
        <v>0</v>
      </c>
      <c r="J109" s="229"/>
      <c r="K109" s="230"/>
      <c r="L109" s="231">
        <f t="shared" si="7"/>
        <v>0</v>
      </c>
      <c r="M109" s="338"/>
      <c r="N109" s="337"/>
      <c r="O109" s="231">
        <f t="shared" si="8"/>
        <v>0</v>
      </c>
      <c r="P109" s="185"/>
    </row>
    <row r="110" spans="1:16" hidden="1" x14ac:dyDescent="0.25">
      <c r="A110" s="178">
        <v>2244</v>
      </c>
      <c r="B110" s="223" t="s">
        <v>344</v>
      </c>
      <c r="C110" s="224">
        <f t="shared" si="4"/>
        <v>0</v>
      </c>
      <c r="D110" s="229">
        <v>0</v>
      </c>
      <c r="E110" s="337"/>
      <c r="F110" s="544">
        <f t="shared" si="5"/>
        <v>0</v>
      </c>
      <c r="G110" s="229"/>
      <c r="H110" s="230"/>
      <c r="I110" s="231">
        <f t="shared" si="6"/>
        <v>0</v>
      </c>
      <c r="J110" s="229"/>
      <c r="K110" s="230"/>
      <c r="L110" s="231">
        <f t="shared" si="7"/>
        <v>0</v>
      </c>
      <c r="M110" s="338"/>
      <c r="N110" s="337"/>
      <c r="O110" s="231">
        <f t="shared" si="8"/>
        <v>0</v>
      </c>
      <c r="P110" s="185"/>
    </row>
    <row r="111" spans="1:16" hidden="1" x14ac:dyDescent="0.25">
      <c r="A111" s="178">
        <v>2246</v>
      </c>
      <c r="B111" s="223" t="s">
        <v>345</v>
      </c>
      <c r="C111" s="224">
        <f t="shared" si="4"/>
        <v>0</v>
      </c>
      <c r="D111" s="229">
        <v>0</v>
      </c>
      <c r="E111" s="337"/>
      <c r="F111" s="544">
        <f t="shared" si="5"/>
        <v>0</v>
      </c>
      <c r="G111" s="229"/>
      <c r="H111" s="230"/>
      <c r="I111" s="231">
        <f t="shared" si="6"/>
        <v>0</v>
      </c>
      <c r="J111" s="229">
        <v>0</v>
      </c>
      <c r="K111" s="230"/>
      <c r="L111" s="231">
        <f t="shared" si="7"/>
        <v>0</v>
      </c>
      <c r="M111" s="338"/>
      <c r="N111" s="337"/>
      <c r="O111" s="231">
        <f t="shared" si="8"/>
        <v>0</v>
      </c>
      <c r="P111" s="185"/>
    </row>
    <row r="112" spans="1:16" hidden="1" x14ac:dyDescent="0.25">
      <c r="A112" s="178">
        <v>2247</v>
      </c>
      <c r="B112" s="223" t="s">
        <v>346</v>
      </c>
      <c r="C112" s="224">
        <f t="shared" si="4"/>
        <v>0</v>
      </c>
      <c r="D112" s="229">
        <v>0</v>
      </c>
      <c r="E112" s="337"/>
      <c r="F112" s="544">
        <f t="shared" si="5"/>
        <v>0</v>
      </c>
      <c r="G112" s="229"/>
      <c r="H112" s="230"/>
      <c r="I112" s="231">
        <f t="shared" si="6"/>
        <v>0</v>
      </c>
      <c r="J112" s="229">
        <v>0</v>
      </c>
      <c r="K112" s="230"/>
      <c r="L112" s="231">
        <f t="shared" si="7"/>
        <v>0</v>
      </c>
      <c r="M112" s="338"/>
      <c r="N112" s="337"/>
      <c r="O112" s="231">
        <f t="shared" si="8"/>
        <v>0</v>
      </c>
      <c r="P112" s="185"/>
    </row>
    <row r="113" spans="1:16" ht="24" hidden="1" x14ac:dyDescent="0.25">
      <c r="A113" s="178">
        <v>2248</v>
      </c>
      <c r="B113" s="223" t="s">
        <v>347</v>
      </c>
      <c r="C113" s="224">
        <f t="shared" si="4"/>
        <v>0</v>
      </c>
      <c r="D113" s="229">
        <v>0</v>
      </c>
      <c r="E113" s="337"/>
      <c r="F113" s="544">
        <f t="shared" si="5"/>
        <v>0</v>
      </c>
      <c r="G113" s="229"/>
      <c r="H113" s="230"/>
      <c r="I113" s="231">
        <f t="shared" si="6"/>
        <v>0</v>
      </c>
      <c r="J113" s="229">
        <v>0</v>
      </c>
      <c r="K113" s="230"/>
      <c r="L113" s="231">
        <f t="shared" si="7"/>
        <v>0</v>
      </c>
      <c r="M113" s="338"/>
      <c r="N113" s="337"/>
      <c r="O113" s="231">
        <f t="shared" si="8"/>
        <v>0</v>
      </c>
      <c r="P113" s="185"/>
    </row>
    <row r="114" spans="1:16" ht="24" hidden="1" x14ac:dyDescent="0.25">
      <c r="A114" s="178">
        <v>2249</v>
      </c>
      <c r="B114" s="223" t="s">
        <v>348</v>
      </c>
      <c r="C114" s="224">
        <f t="shared" si="4"/>
        <v>0</v>
      </c>
      <c r="D114" s="229">
        <v>0</v>
      </c>
      <c r="E114" s="337"/>
      <c r="F114" s="544">
        <f t="shared" si="5"/>
        <v>0</v>
      </c>
      <c r="G114" s="229"/>
      <c r="H114" s="230"/>
      <c r="I114" s="231">
        <f t="shared" si="6"/>
        <v>0</v>
      </c>
      <c r="J114" s="229">
        <v>0</v>
      </c>
      <c r="K114" s="230"/>
      <c r="L114" s="231">
        <f t="shared" si="7"/>
        <v>0</v>
      </c>
      <c r="M114" s="338"/>
      <c r="N114" s="337"/>
      <c r="O114" s="231">
        <f t="shared" si="8"/>
        <v>0</v>
      </c>
      <c r="P114" s="185"/>
    </row>
    <row r="115" spans="1:16" hidden="1" x14ac:dyDescent="0.25">
      <c r="A115" s="339">
        <v>2250</v>
      </c>
      <c r="B115" s="223" t="s">
        <v>349</v>
      </c>
      <c r="C115" s="224">
        <f t="shared" si="4"/>
        <v>0</v>
      </c>
      <c r="D115" s="340">
        <f>SUM(D116:D118)</f>
        <v>0</v>
      </c>
      <c r="E115" s="341">
        <f>SUM(E116:E118)</f>
        <v>0</v>
      </c>
      <c r="F115" s="544">
        <f t="shared" si="5"/>
        <v>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row>
    <row r="116" spans="1:16" hidden="1" x14ac:dyDescent="0.25">
      <c r="A116" s="178">
        <v>2251</v>
      </c>
      <c r="B116" s="223" t="s">
        <v>350</v>
      </c>
      <c r="C116" s="224">
        <f t="shared" si="4"/>
        <v>0</v>
      </c>
      <c r="D116" s="229">
        <v>0</v>
      </c>
      <c r="E116" s="337"/>
      <c r="F116" s="544">
        <f t="shared" si="5"/>
        <v>0</v>
      </c>
      <c r="G116" s="229"/>
      <c r="H116" s="230"/>
      <c r="I116" s="231">
        <f t="shared" si="6"/>
        <v>0</v>
      </c>
      <c r="J116" s="229">
        <v>0</v>
      </c>
      <c r="K116" s="230"/>
      <c r="L116" s="231">
        <f t="shared" si="7"/>
        <v>0</v>
      </c>
      <c r="M116" s="338"/>
      <c r="N116" s="337"/>
      <c r="O116" s="231">
        <f t="shared" si="8"/>
        <v>0</v>
      </c>
      <c r="P116" s="185"/>
    </row>
    <row r="117" spans="1:16" hidden="1" x14ac:dyDescent="0.25">
      <c r="A117" s="178">
        <v>2252</v>
      </c>
      <c r="B117" s="223" t="s">
        <v>351</v>
      </c>
      <c r="C117" s="224">
        <f t="shared" ref="C117:C181" si="9">F117+I117+L117+O117</f>
        <v>0</v>
      </c>
      <c r="D117" s="229">
        <v>0</v>
      </c>
      <c r="E117" s="337"/>
      <c r="F117" s="544">
        <f t="shared" si="5"/>
        <v>0</v>
      </c>
      <c r="G117" s="229"/>
      <c r="H117" s="230"/>
      <c r="I117" s="231">
        <f t="shared" si="6"/>
        <v>0</v>
      </c>
      <c r="J117" s="229">
        <v>0</v>
      </c>
      <c r="K117" s="230"/>
      <c r="L117" s="231">
        <f t="shared" si="7"/>
        <v>0</v>
      </c>
      <c r="M117" s="338"/>
      <c r="N117" s="337"/>
      <c r="O117" s="231">
        <f t="shared" si="8"/>
        <v>0</v>
      </c>
      <c r="P117" s="185"/>
    </row>
    <row r="118" spans="1:16" hidden="1" x14ac:dyDescent="0.25">
      <c r="A118" s="178">
        <v>2259</v>
      </c>
      <c r="B118" s="223" t="s">
        <v>352</v>
      </c>
      <c r="C118" s="224">
        <f t="shared" si="9"/>
        <v>0</v>
      </c>
      <c r="D118" s="229">
        <v>0</v>
      </c>
      <c r="E118" s="337"/>
      <c r="F118" s="544">
        <f t="shared" ref="F118:F182" si="10">D118+E118</f>
        <v>0</v>
      </c>
      <c r="G118" s="229"/>
      <c r="H118" s="230"/>
      <c r="I118" s="231">
        <f t="shared" ref="I118:I182" si="11">G118+H118</f>
        <v>0</v>
      </c>
      <c r="J118" s="229">
        <v>0</v>
      </c>
      <c r="K118" s="230"/>
      <c r="L118" s="231">
        <f t="shared" ref="L118:L182" si="12">J118+K118</f>
        <v>0</v>
      </c>
      <c r="M118" s="338"/>
      <c r="N118" s="337"/>
      <c r="O118" s="231">
        <f t="shared" ref="O118:O182" si="13">M118+N118</f>
        <v>0</v>
      </c>
      <c r="P118" s="185"/>
    </row>
    <row r="119" spans="1:16" hidden="1" x14ac:dyDescent="0.25">
      <c r="A119" s="339">
        <v>2260</v>
      </c>
      <c r="B119" s="223" t="s">
        <v>353</v>
      </c>
      <c r="C119" s="224">
        <f t="shared" si="9"/>
        <v>0</v>
      </c>
      <c r="D119" s="340">
        <f>SUM(D120:D124)</f>
        <v>0</v>
      </c>
      <c r="E119" s="341">
        <f>SUM(E120:E124)</f>
        <v>0</v>
      </c>
      <c r="F119" s="544">
        <f t="shared" si="10"/>
        <v>0</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row>
    <row r="120" spans="1:16" hidden="1" x14ac:dyDescent="0.25">
      <c r="A120" s="178">
        <v>2261</v>
      </c>
      <c r="B120" s="223" t="s">
        <v>354</v>
      </c>
      <c r="C120" s="224">
        <f t="shared" si="9"/>
        <v>0</v>
      </c>
      <c r="D120" s="229">
        <v>0</v>
      </c>
      <c r="E120" s="337"/>
      <c r="F120" s="544">
        <f t="shared" si="10"/>
        <v>0</v>
      </c>
      <c r="G120" s="229"/>
      <c r="H120" s="230"/>
      <c r="I120" s="231">
        <f t="shared" si="11"/>
        <v>0</v>
      </c>
      <c r="J120" s="229">
        <v>0</v>
      </c>
      <c r="K120" s="230"/>
      <c r="L120" s="231">
        <f t="shared" si="12"/>
        <v>0</v>
      </c>
      <c r="M120" s="338"/>
      <c r="N120" s="337"/>
      <c r="O120" s="231">
        <f t="shared" si="13"/>
        <v>0</v>
      </c>
      <c r="P120" s="185"/>
    </row>
    <row r="121" spans="1:16" hidden="1" x14ac:dyDescent="0.25">
      <c r="A121" s="178">
        <v>2262</v>
      </c>
      <c r="B121" s="223" t="s">
        <v>355</v>
      </c>
      <c r="C121" s="224">
        <f t="shared" si="9"/>
        <v>0</v>
      </c>
      <c r="D121" s="229">
        <v>0</v>
      </c>
      <c r="E121" s="337"/>
      <c r="F121" s="544">
        <f t="shared" si="10"/>
        <v>0</v>
      </c>
      <c r="G121" s="229"/>
      <c r="H121" s="230"/>
      <c r="I121" s="231">
        <f t="shared" si="11"/>
        <v>0</v>
      </c>
      <c r="J121" s="229">
        <v>0</v>
      </c>
      <c r="K121" s="230"/>
      <c r="L121" s="231">
        <f t="shared" si="12"/>
        <v>0</v>
      </c>
      <c r="M121" s="338"/>
      <c r="N121" s="337"/>
      <c r="O121" s="231">
        <f t="shared" si="13"/>
        <v>0</v>
      </c>
      <c r="P121" s="185"/>
    </row>
    <row r="122" spans="1:16" hidden="1" x14ac:dyDescent="0.25">
      <c r="A122" s="178">
        <v>2263</v>
      </c>
      <c r="B122" s="223" t="s">
        <v>356</v>
      </c>
      <c r="C122" s="224">
        <f t="shared" si="9"/>
        <v>0</v>
      </c>
      <c r="D122" s="229">
        <v>0</v>
      </c>
      <c r="E122" s="337"/>
      <c r="F122" s="544">
        <f t="shared" si="10"/>
        <v>0</v>
      </c>
      <c r="G122" s="229"/>
      <c r="H122" s="230"/>
      <c r="I122" s="231">
        <f t="shared" si="11"/>
        <v>0</v>
      </c>
      <c r="J122" s="229">
        <v>0</v>
      </c>
      <c r="K122" s="230"/>
      <c r="L122" s="231">
        <f t="shared" si="12"/>
        <v>0</v>
      </c>
      <c r="M122" s="338"/>
      <c r="N122" s="337"/>
      <c r="O122" s="231">
        <f t="shared" si="13"/>
        <v>0</v>
      </c>
      <c r="P122" s="185"/>
    </row>
    <row r="123" spans="1:16" hidden="1" x14ac:dyDescent="0.25">
      <c r="A123" s="178">
        <v>2264</v>
      </c>
      <c r="B123" s="223" t="s">
        <v>357</v>
      </c>
      <c r="C123" s="224">
        <f t="shared" si="9"/>
        <v>0</v>
      </c>
      <c r="D123" s="229">
        <v>0</v>
      </c>
      <c r="E123" s="337"/>
      <c r="F123" s="544">
        <f t="shared" si="10"/>
        <v>0</v>
      </c>
      <c r="G123" s="229"/>
      <c r="H123" s="230"/>
      <c r="I123" s="231">
        <f t="shared" si="11"/>
        <v>0</v>
      </c>
      <c r="J123" s="229">
        <v>0</v>
      </c>
      <c r="K123" s="230"/>
      <c r="L123" s="231">
        <f t="shared" si="12"/>
        <v>0</v>
      </c>
      <c r="M123" s="338"/>
      <c r="N123" s="337"/>
      <c r="O123" s="231">
        <f t="shared" si="13"/>
        <v>0</v>
      </c>
      <c r="P123" s="185"/>
    </row>
    <row r="124" spans="1:16" hidden="1" x14ac:dyDescent="0.25">
      <c r="A124" s="178">
        <v>2269</v>
      </c>
      <c r="B124" s="223" t="s">
        <v>358</v>
      </c>
      <c r="C124" s="224">
        <f t="shared" si="9"/>
        <v>0</v>
      </c>
      <c r="D124" s="229">
        <v>0</v>
      </c>
      <c r="E124" s="337"/>
      <c r="F124" s="544">
        <f t="shared" si="10"/>
        <v>0</v>
      </c>
      <c r="G124" s="229"/>
      <c r="H124" s="230"/>
      <c r="I124" s="231">
        <f t="shared" si="11"/>
        <v>0</v>
      </c>
      <c r="J124" s="229"/>
      <c r="K124" s="230"/>
      <c r="L124" s="231">
        <f t="shared" si="12"/>
        <v>0</v>
      </c>
      <c r="M124" s="338"/>
      <c r="N124" s="337"/>
      <c r="O124" s="231">
        <f t="shared" si="13"/>
        <v>0</v>
      </c>
      <c r="P124" s="185"/>
    </row>
    <row r="125" spans="1:16" x14ac:dyDescent="0.25">
      <c r="A125" s="339">
        <v>2270</v>
      </c>
      <c r="B125" s="223" t="s">
        <v>359</v>
      </c>
      <c r="C125" s="224">
        <f t="shared" si="9"/>
        <v>167</v>
      </c>
      <c r="D125" s="340">
        <f>SUM(D126:D130)</f>
        <v>167</v>
      </c>
      <c r="E125" s="390">
        <f>SUM(E126:E130)</f>
        <v>0</v>
      </c>
      <c r="F125" s="359">
        <f t="shared" si="10"/>
        <v>167</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row>
    <row r="126" spans="1:16" hidden="1" x14ac:dyDescent="0.25">
      <c r="A126" s="178">
        <v>2272</v>
      </c>
      <c r="B126" s="117" t="s">
        <v>360</v>
      </c>
      <c r="C126" s="224">
        <f t="shared" si="9"/>
        <v>0</v>
      </c>
      <c r="D126" s="229">
        <v>0</v>
      </c>
      <c r="E126" s="337"/>
      <c r="F126" s="544">
        <f t="shared" si="10"/>
        <v>0</v>
      </c>
      <c r="G126" s="229"/>
      <c r="H126" s="230"/>
      <c r="I126" s="231">
        <f t="shared" si="11"/>
        <v>0</v>
      </c>
      <c r="J126" s="229">
        <v>0</v>
      </c>
      <c r="K126" s="230"/>
      <c r="L126" s="231">
        <f t="shared" si="12"/>
        <v>0</v>
      </c>
      <c r="M126" s="338"/>
      <c r="N126" s="337"/>
      <c r="O126" s="231">
        <f t="shared" si="13"/>
        <v>0</v>
      </c>
      <c r="P126" s="185"/>
    </row>
    <row r="127" spans="1:16" hidden="1" x14ac:dyDescent="0.25">
      <c r="A127" s="178">
        <v>2275</v>
      </c>
      <c r="B127" s="223" t="s">
        <v>361</v>
      </c>
      <c r="C127" s="224">
        <f t="shared" si="9"/>
        <v>0</v>
      </c>
      <c r="D127" s="229">
        <v>0</v>
      </c>
      <c r="E127" s="337"/>
      <c r="F127" s="544">
        <f t="shared" si="10"/>
        <v>0</v>
      </c>
      <c r="G127" s="229"/>
      <c r="H127" s="230"/>
      <c r="I127" s="231">
        <f t="shared" si="11"/>
        <v>0</v>
      </c>
      <c r="J127" s="229">
        <v>0</v>
      </c>
      <c r="K127" s="230"/>
      <c r="L127" s="231">
        <f t="shared" si="12"/>
        <v>0</v>
      </c>
      <c r="M127" s="338"/>
      <c r="N127" s="337"/>
      <c r="O127" s="231">
        <f t="shared" si="13"/>
        <v>0</v>
      </c>
      <c r="P127" s="185"/>
    </row>
    <row r="128" spans="1:16" ht="24" hidden="1" x14ac:dyDescent="0.25">
      <c r="A128" s="178">
        <v>2276</v>
      </c>
      <c r="B128" s="223" t="s">
        <v>362</v>
      </c>
      <c r="C128" s="224">
        <f t="shared" si="9"/>
        <v>0</v>
      </c>
      <c r="D128" s="229">
        <v>0</v>
      </c>
      <c r="E128" s="337"/>
      <c r="F128" s="544">
        <f t="shared" si="10"/>
        <v>0</v>
      </c>
      <c r="G128" s="229"/>
      <c r="H128" s="230"/>
      <c r="I128" s="231">
        <f t="shared" si="11"/>
        <v>0</v>
      </c>
      <c r="J128" s="229">
        <v>0</v>
      </c>
      <c r="K128" s="230"/>
      <c r="L128" s="231">
        <f t="shared" si="12"/>
        <v>0</v>
      </c>
      <c r="M128" s="338"/>
      <c r="N128" s="337"/>
      <c r="O128" s="231">
        <f t="shared" si="13"/>
        <v>0</v>
      </c>
      <c r="P128" s="185"/>
    </row>
    <row r="129" spans="1:16" ht="24" hidden="1" x14ac:dyDescent="0.25">
      <c r="A129" s="178">
        <v>2278</v>
      </c>
      <c r="B129" s="223" t="s">
        <v>363</v>
      </c>
      <c r="C129" s="224">
        <f t="shared" si="9"/>
        <v>0</v>
      </c>
      <c r="D129" s="229">
        <v>0</v>
      </c>
      <c r="E129" s="337"/>
      <c r="F129" s="544">
        <f t="shared" si="10"/>
        <v>0</v>
      </c>
      <c r="G129" s="229"/>
      <c r="H129" s="230"/>
      <c r="I129" s="231">
        <f t="shared" si="11"/>
        <v>0</v>
      </c>
      <c r="J129" s="229">
        <v>0</v>
      </c>
      <c r="K129" s="230"/>
      <c r="L129" s="231">
        <f t="shared" si="12"/>
        <v>0</v>
      </c>
      <c r="M129" s="338"/>
      <c r="N129" s="337"/>
      <c r="O129" s="231">
        <f t="shared" si="13"/>
        <v>0</v>
      </c>
      <c r="P129" s="185"/>
    </row>
    <row r="130" spans="1:16" x14ac:dyDescent="0.25">
      <c r="A130" s="178">
        <v>2279</v>
      </c>
      <c r="B130" s="223" t="s">
        <v>364</v>
      </c>
      <c r="C130" s="224">
        <f t="shared" si="9"/>
        <v>167</v>
      </c>
      <c r="D130" s="229">
        <v>167</v>
      </c>
      <c r="E130" s="507"/>
      <c r="F130" s="359">
        <f t="shared" si="10"/>
        <v>167</v>
      </c>
      <c r="G130" s="229"/>
      <c r="H130" s="230"/>
      <c r="I130" s="231">
        <f t="shared" si="11"/>
        <v>0</v>
      </c>
      <c r="J130" s="229">
        <v>0</v>
      </c>
      <c r="K130" s="230"/>
      <c r="L130" s="231">
        <f t="shared" si="12"/>
        <v>0</v>
      </c>
      <c r="M130" s="338"/>
      <c r="N130" s="337"/>
      <c r="O130" s="231">
        <f t="shared" si="13"/>
        <v>0</v>
      </c>
      <c r="P130" s="185"/>
    </row>
    <row r="131" spans="1:16" ht="24" hidden="1" x14ac:dyDescent="0.25">
      <c r="A131" s="595">
        <v>2280</v>
      </c>
      <c r="B131" s="213" t="s">
        <v>365</v>
      </c>
      <c r="C131" s="224">
        <f t="shared" si="9"/>
        <v>0</v>
      </c>
      <c r="D131" s="350">
        <f>SUM(D132)</f>
        <v>0</v>
      </c>
      <c r="E131" s="351">
        <f t="shared" ref="E131:N131" si="14">SUM(E132)</f>
        <v>0</v>
      </c>
      <c r="F131" s="543">
        <f t="shared" si="10"/>
        <v>0</v>
      </c>
      <c r="G131" s="350">
        <f t="shared" ref="G131" si="15">SUM(G132)</f>
        <v>0</v>
      </c>
      <c r="H131" s="352">
        <f t="shared" si="14"/>
        <v>0</v>
      </c>
      <c r="I131" s="221">
        <f t="shared" si="11"/>
        <v>0</v>
      </c>
      <c r="J131" s="350">
        <f>SUM(J132)</f>
        <v>0</v>
      </c>
      <c r="K131" s="352">
        <f t="shared" si="14"/>
        <v>0</v>
      </c>
      <c r="L131" s="221">
        <f t="shared" si="12"/>
        <v>0</v>
      </c>
      <c r="M131" s="343">
        <f t="shared" si="14"/>
        <v>0</v>
      </c>
      <c r="N131" s="341">
        <f t="shared" si="14"/>
        <v>0</v>
      </c>
      <c r="O131" s="231">
        <f t="shared" si="13"/>
        <v>0</v>
      </c>
      <c r="P131" s="185"/>
    </row>
    <row r="132" spans="1:16" hidden="1" x14ac:dyDescent="0.25">
      <c r="A132" s="178">
        <v>2283</v>
      </c>
      <c r="B132" s="223" t="s">
        <v>366</v>
      </c>
      <c r="C132" s="224">
        <f t="shared" si="9"/>
        <v>0</v>
      </c>
      <c r="D132" s="229">
        <v>0</v>
      </c>
      <c r="E132" s="337"/>
      <c r="F132" s="544">
        <f t="shared" si="10"/>
        <v>0</v>
      </c>
      <c r="G132" s="229"/>
      <c r="H132" s="230"/>
      <c r="I132" s="231">
        <f t="shared" si="11"/>
        <v>0</v>
      </c>
      <c r="J132" s="229">
        <v>0</v>
      </c>
      <c r="K132" s="230"/>
      <c r="L132" s="231">
        <f t="shared" si="12"/>
        <v>0</v>
      </c>
      <c r="M132" s="338"/>
      <c r="N132" s="337"/>
      <c r="O132" s="231">
        <f t="shared" si="13"/>
        <v>0</v>
      </c>
      <c r="P132" s="185"/>
    </row>
    <row r="133" spans="1:16" ht="36" hidden="1" x14ac:dyDescent="0.25">
      <c r="A133" s="198">
        <v>2300</v>
      </c>
      <c r="B133" s="323" t="s">
        <v>367</v>
      </c>
      <c r="C133" s="199">
        <f t="shared" si="9"/>
        <v>0</v>
      </c>
      <c r="D133" s="209">
        <f>SUM(D134,D139,D143,D144,D147,D154,D162,D163,D166)</f>
        <v>0</v>
      </c>
      <c r="E133" s="324">
        <f>SUM(E134,E139,E143,E144,E147,E154,E162,E163,E166)</f>
        <v>0</v>
      </c>
      <c r="F133" s="541">
        <f t="shared" si="10"/>
        <v>0</v>
      </c>
      <c r="G133" s="209">
        <f>SUM(G134,G139,G143,G144,G147,G154,G162,G163,G166)</f>
        <v>0</v>
      </c>
      <c r="H133" s="210">
        <f>SUM(H134,H139,H143,H144,H147,H154,H162,H163,H166)</f>
        <v>0</v>
      </c>
      <c r="I133" s="211">
        <f t="shared" si="11"/>
        <v>0</v>
      </c>
      <c r="J133" s="209">
        <f>SUM(J134,J139,J143,J144,J147,J154,J162,J163,J166)</f>
        <v>0</v>
      </c>
      <c r="K133" s="210">
        <f>SUM(K134,K139,K143,K144,K147,K154,K162,K163,K166)</f>
        <v>0</v>
      </c>
      <c r="L133" s="211">
        <f t="shared" si="12"/>
        <v>0</v>
      </c>
      <c r="M133" s="348">
        <f>SUM(M134,M139,M143,M144,M147,M154,M162,M163,M166)</f>
        <v>0</v>
      </c>
      <c r="N133" s="324">
        <f>SUM(N134,N139,N143,N144,N147,N154,N162,N163,N166)</f>
        <v>0</v>
      </c>
      <c r="O133" s="211">
        <f t="shared" si="13"/>
        <v>0</v>
      </c>
      <c r="P133" s="208"/>
    </row>
    <row r="134" spans="1:16" ht="24" hidden="1" x14ac:dyDescent="0.25">
      <c r="A134" s="595">
        <v>2310</v>
      </c>
      <c r="B134" s="213" t="s">
        <v>368</v>
      </c>
      <c r="C134" s="214">
        <f t="shared" si="9"/>
        <v>0</v>
      </c>
      <c r="D134" s="360">
        <f>SUM(D135:D138)</f>
        <v>0</v>
      </c>
      <c r="E134" s="352">
        <f>SUM(E135:E138)</f>
        <v>0</v>
      </c>
      <c r="F134" s="543">
        <f t="shared" si="10"/>
        <v>0</v>
      </c>
      <c r="G134" s="350">
        <f>SUM(G135:G138)</f>
        <v>0</v>
      </c>
      <c r="H134" s="352">
        <f>SUM(H135:H138)</f>
        <v>0</v>
      </c>
      <c r="I134" s="221">
        <f t="shared" si="11"/>
        <v>0</v>
      </c>
      <c r="J134" s="350">
        <f>SUM(J135:J138)</f>
        <v>0</v>
      </c>
      <c r="K134" s="352">
        <f>SUM(K135:K138)</f>
        <v>0</v>
      </c>
      <c r="L134" s="221">
        <f t="shared" si="12"/>
        <v>0</v>
      </c>
      <c r="M134" s="353">
        <f>SUM(M135:M138)</f>
        <v>0</v>
      </c>
      <c r="N134" s="351">
        <f>SUM(N135:N138)</f>
        <v>0</v>
      </c>
      <c r="O134" s="221">
        <f t="shared" si="13"/>
        <v>0</v>
      </c>
      <c r="P134" s="176"/>
    </row>
    <row r="135" spans="1:16" hidden="1" x14ac:dyDescent="0.25">
      <c r="A135" s="178">
        <v>2311</v>
      </c>
      <c r="B135" s="223" t="s">
        <v>369</v>
      </c>
      <c r="C135" s="224">
        <f t="shared" si="9"/>
        <v>0</v>
      </c>
      <c r="D135" s="229">
        <v>0</v>
      </c>
      <c r="E135" s="337"/>
      <c r="F135" s="544">
        <f t="shared" si="10"/>
        <v>0</v>
      </c>
      <c r="G135" s="229"/>
      <c r="H135" s="230"/>
      <c r="I135" s="231">
        <f t="shared" si="11"/>
        <v>0</v>
      </c>
      <c r="J135" s="229"/>
      <c r="K135" s="230"/>
      <c r="L135" s="231">
        <f t="shared" si="12"/>
        <v>0</v>
      </c>
      <c r="M135" s="338"/>
      <c r="N135" s="337"/>
      <c r="O135" s="231">
        <f t="shared" si="13"/>
        <v>0</v>
      </c>
      <c r="P135" s="185"/>
    </row>
    <row r="136" spans="1:16" hidden="1" x14ac:dyDescent="0.25">
      <c r="A136" s="178">
        <v>2312</v>
      </c>
      <c r="B136" s="223" t="s">
        <v>370</v>
      </c>
      <c r="C136" s="224">
        <f t="shared" si="9"/>
        <v>0</v>
      </c>
      <c r="D136" s="229">
        <v>0</v>
      </c>
      <c r="E136" s="337"/>
      <c r="F136" s="544">
        <f t="shared" si="10"/>
        <v>0</v>
      </c>
      <c r="G136" s="229"/>
      <c r="H136" s="230"/>
      <c r="I136" s="231">
        <f t="shared" si="11"/>
        <v>0</v>
      </c>
      <c r="J136" s="229"/>
      <c r="K136" s="230"/>
      <c r="L136" s="231">
        <f t="shared" si="12"/>
        <v>0</v>
      </c>
      <c r="M136" s="338"/>
      <c r="N136" s="337"/>
      <c r="O136" s="231">
        <f t="shared" si="13"/>
        <v>0</v>
      </c>
      <c r="P136" s="185"/>
    </row>
    <row r="137" spans="1:16" hidden="1" x14ac:dyDescent="0.25">
      <c r="A137" s="178">
        <v>2313</v>
      </c>
      <c r="B137" s="223" t="s">
        <v>371</v>
      </c>
      <c r="C137" s="224">
        <f t="shared" si="9"/>
        <v>0</v>
      </c>
      <c r="D137" s="229">
        <v>0</v>
      </c>
      <c r="E137" s="337"/>
      <c r="F137" s="544">
        <f t="shared" si="10"/>
        <v>0</v>
      </c>
      <c r="G137" s="229"/>
      <c r="H137" s="230"/>
      <c r="I137" s="231">
        <f t="shared" si="11"/>
        <v>0</v>
      </c>
      <c r="J137" s="229">
        <v>0</v>
      </c>
      <c r="K137" s="230"/>
      <c r="L137" s="231">
        <f t="shared" si="12"/>
        <v>0</v>
      </c>
      <c r="M137" s="338"/>
      <c r="N137" s="337"/>
      <c r="O137" s="231">
        <f t="shared" si="13"/>
        <v>0</v>
      </c>
      <c r="P137" s="185"/>
    </row>
    <row r="138" spans="1:16" ht="24" hidden="1" x14ac:dyDescent="0.25">
      <c r="A138" s="178">
        <v>2314</v>
      </c>
      <c r="B138" s="223" t="s">
        <v>372</v>
      </c>
      <c r="C138" s="224">
        <f t="shared" si="9"/>
        <v>0</v>
      </c>
      <c r="D138" s="229">
        <v>0</v>
      </c>
      <c r="E138" s="337"/>
      <c r="F138" s="544">
        <f t="shared" si="10"/>
        <v>0</v>
      </c>
      <c r="G138" s="229"/>
      <c r="H138" s="230"/>
      <c r="I138" s="231">
        <f t="shared" si="11"/>
        <v>0</v>
      </c>
      <c r="J138" s="229">
        <v>0</v>
      </c>
      <c r="K138" s="230"/>
      <c r="L138" s="231">
        <f t="shared" si="12"/>
        <v>0</v>
      </c>
      <c r="M138" s="338"/>
      <c r="N138" s="337"/>
      <c r="O138" s="231">
        <f t="shared" si="13"/>
        <v>0</v>
      </c>
      <c r="P138" s="185"/>
    </row>
    <row r="139" spans="1:16" hidden="1" x14ac:dyDescent="0.25">
      <c r="A139" s="339">
        <v>2320</v>
      </c>
      <c r="B139" s="223" t="s">
        <v>373</v>
      </c>
      <c r="C139" s="224">
        <f t="shared" si="9"/>
        <v>0</v>
      </c>
      <c r="D139" s="340">
        <f>SUM(D140:D142)</f>
        <v>0</v>
      </c>
      <c r="E139" s="341">
        <f>SUM(E140:E142)</f>
        <v>0</v>
      </c>
      <c r="F139" s="544">
        <f t="shared" si="10"/>
        <v>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row>
    <row r="140" spans="1:16" hidden="1" x14ac:dyDescent="0.25">
      <c r="A140" s="178">
        <v>2321</v>
      </c>
      <c r="B140" s="223" t="s">
        <v>374</v>
      </c>
      <c r="C140" s="224">
        <f t="shared" si="9"/>
        <v>0</v>
      </c>
      <c r="D140" s="229">
        <v>0</v>
      </c>
      <c r="E140" s="337"/>
      <c r="F140" s="544">
        <f t="shared" si="10"/>
        <v>0</v>
      </c>
      <c r="G140" s="229"/>
      <c r="H140" s="230"/>
      <c r="I140" s="231">
        <f t="shared" si="11"/>
        <v>0</v>
      </c>
      <c r="J140" s="229">
        <v>0</v>
      </c>
      <c r="K140" s="230"/>
      <c r="L140" s="231">
        <f t="shared" si="12"/>
        <v>0</v>
      </c>
      <c r="M140" s="338"/>
      <c r="N140" s="337"/>
      <c r="O140" s="231">
        <f t="shared" si="13"/>
        <v>0</v>
      </c>
      <c r="P140" s="185"/>
    </row>
    <row r="141" spans="1:16" hidden="1" x14ac:dyDescent="0.25">
      <c r="A141" s="178">
        <v>2322</v>
      </c>
      <c r="B141" s="223" t="s">
        <v>375</v>
      </c>
      <c r="C141" s="224">
        <f t="shared" si="9"/>
        <v>0</v>
      </c>
      <c r="D141" s="229">
        <v>0</v>
      </c>
      <c r="E141" s="337"/>
      <c r="F141" s="544">
        <f t="shared" si="10"/>
        <v>0</v>
      </c>
      <c r="G141" s="229"/>
      <c r="H141" s="230"/>
      <c r="I141" s="231">
        <f t="shared" si="11"/>
        <v>0</v>
      </c>
      <c r="J141" s="229"/>
      <c r="K141" s="230"/>
      <c r="L141" s="231">
        <f t="shared" si="12"/>
        <v>0</v>
      </c>
      <c r="M141" s="338"/>
      <c r="N141" s="337"/>
      <c r="O141" s="231">
        <f t="shared" si="13"/>
        <v>0</v>
      </c>
      <c r="P141" s="185"/>
    </row>
    <row r="142" spans="1:16" hidden="1" x14ac:dyDescent="0.25">
      <c r="A142" s="178">
        <v>2329</v>
      </c>
      <c r="B142" s="223" t="s">
        <v>376</v>
      </c>
      <c r="C142" s="224">
        <f t="shared" si="9"/>
        <v>0</v>
      </c>
      <c r="D142" s="229">
        <v>0</v>
      </c>
      <c r="E142" s="337"/>
      <c r="F142" s="544">
        <f t="shared" si="10"/>
        <v>0</v>
      </c>
      <c r="G142" s="229"/>
      <c r="H142" s="230"/>
      <c r="I142" s="231">
        <f t="shared" si="11"/>
        <v>0</v>
      </c>
      <c r="J142" s="229">
        <v>0</v>
      </c>
      <c r="K142" s="230"/>
      <c r="L142" s="231">
        <f t="shared" si="12"/>
        <v>0</v>
      </c>
      <c r="M142" s="338"/>
      <c r="N142" s="337"/>
      <c r="O142" s="231">
        <f t="shared" si="13"/>
        <v>0</v>
      </c>
      <c r="P142" s="185"/>
    </row>
    <row r="143" spans="1:16" hidden="1" x14ac:dyDescent="0.25">
      <c r="A143" s="339">
        <v>2330</v>
      </c>
      <c r="B143" s="223" t="s">
        <v>377</v>
      </c>
      <c r="C143" s="224">
        <f t="shared" si="9"/>
        <v>0</v>
      </c>
      <c r="D143" s="229">
        <v>0</v>
      </c>
      <c r="E143" s="337"/>
      <c r="F143" s="544">
        <f t="shared" si="10"/>
        <v>0</v>
      </c>
      <c r="G143" s="229"/>
      <c r="H143" s="230"/>
      <c r="I143" s="231">
        <f t="shared" si="11"/>
        <v>0</v>
      </c>
      <c r="J143" s="229">
        <v>0</v>
      </c>
      <c r="K143" s="230"/>
      <c r="L143" s="231">
        <f t="shared" si="12"/>
        <v>0</v>
      </c>
      <c r="M143" s="338"/>
      <c r="N143" s="337"/>
      <c r="O143" s="231">
        <f t="shared" si="13"/>
        <v>0</v>
      </c>
      <c r="P143" s="185"/>
    </row>
    <row r="144" spans="1:16" ht="36" hidden="1" x14ac:dyDescent="0.25">
      <c r="A144" s="339">
        <v>2340</v>
      </c>
      <c r="B144" s="223" t="s">
        <v>378</v>
      </c>
      <c r="C144" s="224">
        <f t="shared" si="9"/>
        <v>0</v>
      </c>
      <c r="D144" s="340">
        <f>SUM(D145:D146)</f>
        <v>0</v>
      </c>
      <c r="E144" s="341">
        <f>SUM(E145:E146)</f>
        <v>0</v>
      </c>
      <c r="F144" s="544">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row>
    <row r="145" spans="1:16" hidden="1" x14ac:dyDescent="0.25">
      <c r="A145" s="178">
        <v>2341</v>
      </c>
      <c r="B145" s="223" t="s">
        <v>379</v>
      </c>
      <c r="C145" s="224">
        <f t="shared" si="9"/>
        <v>0</v>
      </c>
      <c r="D145" s="229">
        <v>0</v>
      </c>
      <c r="E145" s="337"/>
      <c r="F145" s="544">
        <f t="shared" si="10"/>
        <v>0</v>
      </c>
      <c r="G145" s="229"/>
      <c r="H145" s="230"/>
      <c r="I145" s="231">
        <f t="shared" si="11"/>
        <v>0</v>
      </c>
      <c r="J145" s="229"/>
      <c r="K145" s="230"/>
      <c r="L145" s="231">
        <f t="shared" si="12"/>
        <v>0</v>
      </c>
      <c r="M145" s="338"/>
      <c r="N145" s="337"/>
      <c r="O145" s="231">
        <f t="shared" si="13"/>
        <v>0</v>
      </c>
      <c r="P145" s="185"/>
    </row>
    <row r="146" spans="1:16" ht="24" hidden="1" x14ac:dyDescent="0.25">
      <c r="A146" s="178">
        <v>2344</v>
      </c>
      <c r="B146" s="223" t="s">
        <v>380</v>
      </c>
      <c r="C146" s="224">
        <f t="shared" si="9"/>
        <v>0</v>
      </c>
      <c r="D146" s="229">
        <v>0</v>
      </c>
      <c r="E146" s="337"/>
      <c r="F146" s="544">
        <f t="shared" si="10"/>
        <v>0</v>
      </c>
      <c r="G146" s="229"/>
      <c r="H146" s="230"/>
      <c r="I146" s="231">
        <f t="shared" si="11"/>
        <v>0</v>
      </c>
      <c r="J146" s="229">
        <v>0</v>
      </c>
      <c r="K146" s="230"/>
      <c r="L146" s="231">
        <f t="shared" si="12"/>
        <v>0</v>
      </c>
      <c r="M146" s="338"/>
      <c r="N146" s="337"/>
      <c r="O146" s="231">
        <f t="shared" si="13"/>
        <v>0</v>
      </c>
      <c r="P146" s="185"/>
    </row>
    <row r="147" spans="1:16" ht="24" hidden="1" x14ac:dyDescent="0.25">
      <c r="A147" s="329">
        <v>2350</v>
      </c>
      <c r="B147" s="265" t="s">
        <v>381</v>
      </c>
      <c r="C147" s="224">
        <f t="shared" si="9"/>
        <v>0</v>
      </c>
      <c r="D147" s="330">
        <f>SUM(D148:D153)</f>
        <v>0</v>
      </c>
      <c r="E147" s="331">
        <f>SUM(E148:E153)</f>
        <v>0</v>
      </c>
      <c r="F147" s="542">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row>
    <row r="148" spans="1:16" hidden="1" x14ac:dyDescent="0.25">
      <c r="A148" s="169">
        <v>2351</v>
      </c>
      <c r="B148" s="213" t="s">
        <v>382</v>
      </c>
      <c r="C148" s="224">
        <f t="shared" si="9"/>
        <v>0</v>
      </c>
      <c r="D148" s="219">
        <v>0</v>
      </c>
      <c r="E148" s="335"/>
      <c r="F148" s="543">
        <f t="shared" si="10"/>
        <v>0</v>
      </c>
      <c r="G148" s="219"/>
      <c r="H148" s="220"/>
      <c r="I148" s="221">
        <f t="shared" si="11"/>
        <v>0</v>
      </c>
      <c r="J148" s="219"/>
      <c r="K148" s="220"/>
      <c r="L148" s="221">
        <f t="shared" si="12"/>
        <v>0</v>
      </c>
      <c r="M148" s="336"/>
      <c r="N148" s="335"/>
      <c r="O148" s="221">
        <f t="shared" si="13"/>
        <v>0</v>
      </c>
      <c r="P148" s="176"/>
    </row>
    <row r="149" spans="1:16" hidden="1" x14ac:dyDescent="0.25">
      <c r="A149" s="178">
        <v>2352</v>
      </c>
      <c r="B149" s="223" t="s">
        <v>383</v>
      </c>
      <c r="C149" s="224">
        <f t="shared" si="9"/>
        <v>0</v>
      </c>
      <c r="D149" s="229">
        <v>0</v>
      </c>
      <c r="E149" s="337"/>
      <c r="F149" s="544">
        <f t="shared" si="10"/>
        <v>0</v>
      </c>
      <c r="G149" s="229"/>
      <c r="H149" s="230"/>
      <c r="I149" s="231">
        <f t="shared" si="11"/>
        <v>0</v>
      </c>
      <c r="J149" s="229"/>
      <c r="K149" s="230"/>
      <c r="L149" s="231">
        <f t="shared" si="12"/>
        <v>0</v>
      </c>
      <c r="M149" s="338"/>
      <c r="N149" s="337"/>
      <c r="O149" s="231">
        <f t="shared" si="13"/>
        <v>0</v>
      </c>
      <c r="P149" s="185"/>
    </row>
    <row r="150" spans="1:16" hidden="1" x14ac:dyDescent="0.25">
      <c r="A150" s="178">
        <v>2353</v>
      </c>
      <c r="B150" s="223" t="s">
        <v>384</v>
      </c>
      <c r="C150" s="224">
        <f t="shared" si="9"/>
        <v>0</v>
      </c>
      <c r="D150" s="229">
        <v>0</v>
      </c>
      <c r="E150" s="337"/>
      <c r="F150" s="544">
        <f t="shared" si="10"/>
        <v>0</v>
      </c>
      <c r="G150" s="229"/>
      <c r="H150" s="230"/>
      <c r="I150" s="231">
        <f t="shared" si="11"/>
        <v>0</v>
      </c>
      <c r="J150" s="229">
        <v>0</v>
      </c>
      <c r="K150" s="230"/>
      <c r="L150" s="231">
        <f t="shared" si="12"/>
        <v>0</v>
      </c>
      <c r="M150" s="338"/>
      <c r="N150" s="337"/>
      <c r="O150" s="231">
        <f t="shared" si="13"/>
        <v>0</v>
      </c>
      <c r="P150" s="185"/>
    </row>
    <row r="151" spans="1:16" ht="24" hidden="1" x14ac:dyDescent="0.25">
      <c r="A151" s="178">
        <v>2354</v>
      </c>
      <c r="B151" s="223" t="s">
        <v>385</v>
      </c>
      <c r="C151" s="224">
        <f t="shared" si="9"/>
        <v>0</v>
      </c>
      <c r="D151" s="229">
        <v>0</v>
      </c>
      <c r="E151" s="337"/>
      <c r="F151" s="544">
        <f t="shared" si="10"/>
        <v>0</v>
      </c>
      <c r="G151" s="229"/>
      <c r="H151" s="230"/>
      <c r="I151" s="231">
        <f t="shared" si="11"/>
        <v>0</v>
      </c>
      <c r="J151" s="229"/>
      <c r="K151" s="230"/>
      <c r="L151" s="231">
        <f t="shared" si="12"/>
        <v>0</v>
      </c>
      <c r="M151" s="338"/>
      <c r="N151" s="337"/>
      <c r="O151" s="231">
        <f t="shared" si="13"/>
        <v>0</v>
      </c>
      <c r="P151" s="185"/>
    </row>
    <row r="152" spans="1:16" hidden="1" x14ac:dyDescent="0.25">
      <c r="A152" s="178">
        <v>2355</v>
      </c>
      <c r="B152" s="223" t="s">
        <v>386</v>
      </c>
      <c r="C152" s="224">
        <f t="shared" si="9"/>
        <v>0</v>
      </c>
      <c r="D152" s="229">
        <v>0</v>
      </c>
      <c r="E152" s="337"/>
      <c r="F152" s="544">
        <f t="shared" si="10"/>
        <v>0</v>
      </c>
      <c r="G152" s="229"/>
      <c r="H152" s="230"/>
      <c r="I152" s="231">
        <f t="shared" si="11"/>
        <v>0</v>
      </c>
      <c r="J152" s="229">
        <v>0</v>
      </c>
      <c r="K152" s="230"/>
      <c r="L152" s="231">
        <f t="shared" si="12"/>
        <v>0</v>
      </c>
      <c r="M152" s="338"/>
      <c r="N152" s="337"/>
      <c r="O152" s="231">
        <f t="shared" si="13"/>
        <v>0</v>
      </c>
      <c r="P152" s="185"/>
    </row>
    <row r="153" spans="1:16" hidden="1" x14ac:dyDescent="0.25">
      <c r="A153" s="178">
        <v>2359</v>
      </c>
      <c r="B153" s="223" t="s">
        <v>387</v>
      </c>
      <c r="C153" s="224">
        <f t="shared" si="9"/>
        <v>0</v>
      </c>
      <c r="D153" s="229">
        <v>0</v>
      </c>
      <c r="E153" s="337"/>
      <c r="F153" s="544">
        <f t="shared" si="10"/>
        <v>0</v>
      </c>
      <c r="G153" s="229"/>
      <c r="H153" s="230"/>
      <c r="I153" s="231">
        <f t="shared" si="11"/>
        <v>0</v>
      </c>
      <c r="J153" s="229">
        <v>0</v>
      </c>
      <c r="K153" s="230"/>
      <c r="L153" s="231">
        <f t="shared" si="12"/>
        <v>0</v>
      </c>
      <c r="M153" s="338"/>
      <c r="N153" s="337"/>
      <c r="O153" s="231">
        <f t="shared" si="13"/>
        <v>0</v>
      </c>
      <c r="P153" s="185"/>
    </row>
    <row r="154" spans="1:16" ht="24" hidden="1" x14ac:dyDescent="0.25">
      <c r="A154" s="339">
        <v>2360</v>
      </c>
      <c r="B154" s="223" t="s">
        <v>388</v>
      </c>
      <c r="C154" s="224">
        <f t="shared" si="9"/>
        <v>0</v>
      </c>
      <c r="D154" s="340">
        <f>SUM(D155:D161)</f>
        <v>0</v>
      </c>
      <c r="E154" s="341">
        <f>SUM(E155:E161)</f>
        <v>0</v>
      </c>
      <c r="F154" s="544">
        <f t="shared" si="10"/>
        <v>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row>
    <row r="155" spans="1:16" hidden="1" x14ac:dyDescent="0.25">
      <c r="A155" s="177">
        <v>2361</v>
      </c>
      <c r="B155" s="223" t="s">
        <v>389</v>
      </c>
      <c r="C155" s="224">
        <f t="shared" si="9"/>
        <v>0</v>
      </c>
      <c r="D155" s="229">
        <v>0</v>
      </c>
      <c r="E155" s="337"/>
      <c r="F155" s="544">
        <f t="shared" si="10"/>
        <v>0</v>
      </c>
      <c r="G155" s="229"/>
      <c r="H155" s="230"/>
      <c r="I155" s="231">
        <f t="shared" si="11"/>
        <v>0</v>
      </c>
      <c r="J155" s="229">
        <v>0</v>
      </c>
      <c r="K155" s="230"/>
      <c r="L155" s="231">
        <f t="shared" si="12"/>
        <v>0</v>
      </c>
      <c r="M155" s="338"/>
      <c r="N155" s="337"/>
      <c r="O155" s="231">
        <f t="shared" si="13"/>
        <v>0</v>
      </c>
      <c r="P155" s="185"/>
    </row>
    <row r="156" spans="1:16" hidden="1" x14ac:dyDescent="0.25">
      <c r="A156" s="177">
        <v>2362</v>
      </c>
      <c r="B156" s="223" t="s">
        <v>390</v>
      </c>
      <c r="C156" s="224">
        <f t="shared" si="9"/>
        <v>0</v>
      </c>
      <c r="D156" s="229">
        <v>0</v>
      </c>
      <c r="E156" s="337"/>
      <c r="F156" s="544">
        <f t="shared" si="10"/>
        <v>0</v>
      </c>
      <c r="G156" s="229"/>
      <c r="H156" s="230"/>
      <c r="I156" s="231">
        <f t="shared" si="11"/>
        <v>0</v>
      </c>
      <c r="J156" s="229">
        <v>0</v>
      </c>
      <c r="K156" s="230"/>
      <c r="L156" s="231">
        <f t="shared" si="12"/>
        <v>0</v>
      </c>
      <c r="M156" s="338"/>
      <c r="N156" s="337"/>
      <c r="O156" s="231">
        <f t="shared" si="13"/>
        <v>0</v>
      </c>
      <c r="P156" s="185"/>
    </row>
    <row r="157" spans="1:16" hidden="1" x14ac:dyDescent="0.25">
      <c r="A157" s="177">
        <v>2363</v>
      </c>
      <c r="B157" s="223" t="s">
        <v>391</v>
      </c>
      <c r="C157" s="224">
        <f t="shared" si="9"/>
        <v>0</v>
      </c>
      <c r="D157" s="229">
        <v>0</v>
      </c>
      <c r="E157" s="337"/>
      <c r="F157" s="544">
        <f t="shared" si="10"/>
        <v>0</v>
      </c>
      <c r="G157" s="229"/>
      <c r="H157" s="230"/>
      <c r="I157" s="231">
        <f t="shared" si="11"/>
        <v>0</v>
      </c>
      <c r="J157" s="229">
        <v>0</v>
      </c>
      <c r="K157" s="230"/>
      <c r="L157" s="231">
        <f t="shared" si="12"/>
        <v>0</v>
      </c>
      <c r="M157" s="338"/>
      <c r="N157" s="337"/>
      <c r="O157" s="231">
        <f t="shared" si="13"/>
        <v>0</v>
      </c>
      <c r="P157" s="185"/>
    </row>
    <row r="158" spans="1:16" hidden="1" x14ac:dyDescent="0.25">
      <c r="A158" s="177">
        <v>2364</v>
      </c>
      <c r="B158" s="223" t="s">
        <v>392</v>
      </c>
      <c r="C158" s="224">
        <f t="shared" si="9"/>
        <v>0</v>
      </c>
      <c r="D158" s="229">
        <v>0</v>
      </c>
      <c r="E158" s="337"/>
      <c r="F158" s="544">
        <f t="shared" si="10"/>
        <v>0</v>
      </c>
      <c r="G158" s="229"/>
      <c r="H158" s="230"/>
      <c r="I158" s="231">
        <f t="shared" si="11"/>
        <v>0</v>
      </c>
      <c r="J158" s="229">
        <v>0</v>
      </c>
      <c r="K158" s="230"/>
      <c r="L158" s="231">
        <f t="shared" si="12"/>
        <v>0</v>
      </c>
      <c r="M158" s="338"/>
      <c r="N158" s="337"/>
      <c r="O158" s="231">
        <f t="shared" si="13"/>
        <v>0</v>
      </c>
      <c r="P158" s="185"/>
    </row>
    <row r="159" spans="1:16" hidden="1" x14ac:dyDescent="0.25">
      <c r="A159" s="177">
        <v>2365</v>
      </c>
      <c r="B159" s="223" t="s">
        <v>393</v>
      </c>
      <c r="C159" s="224">
        <f t="shared" si="9"/>
        <v>0</v>
      </c>
      <c r="D159" s="229">
        <v>0</v>
      </c>
      <c r="E159" s="337"/>
      <c r="F159" s="544">
        <f t="shared" si="10"/>
        <v>0</v>
      </c>
      <c r="G159" s="229"/>
      <c r="H159" s="230"/>
      <c r="I159" s="231">
        <f t="shared" si="11"/>
        <v>0</v>
      </c>
      <c r="J159" s="229">
        <v>0</v>
      </c>
      <c r="K159" s="230"/>
      <c r="L159" s="231">
        <f t="shared" si="12"/>
        <v>0</v>
      </c>
      <c r="M159" s="338"/>
      <c r="N159" s="337"/>
      <c r="O159" s="231">
        <f t="shared" si="13"/>
        <v>0</v>
      </c>
      <c r="P159" s="185"/>
    </row>
    <row r="160" spans="1:16" ht="24" hidden="1" x14ac:dyDescent="0.25">
      <c r="A160" s="177">
        <v>2366</v>
      </c>
      <c r="B160" s="223" t="s">
        <v>394</v>
      </c>
      <c r="C160" s="224">
        <f t="shared" si="9"/>
        <v>0</v>
      </c>
      <c r="D160" s="229">
        <v>0</v>
      </c>
      <c r="E160" s="337"/>
      <c r="F160" s="544">
        <f t="shared" si="10"/>
        <v>0</v>
      </c>
      <c r="G160" s="229"/>
      <c r="H160" s="230"/>
      <c r="I160" s="231">
        <f t="shared" si="11"/>
        <v>0</v>
      </c>
      <c r="J160" s="229">
        <v>0</v>
      </c>
      <c r="K160" s="230"/>
      <c r="L160" s="231">
        <f t="shared" si="12"/>
        <v>0</v>
      </c>
      <c r="M160" s="338"/>
      <c r="N160" s="337"/>
      <c r="O160" s="231">
        <f t="shared" si="13"/>
        <v>0</v>
      </c>
      <c r="P160" s="185"/>
    </row>
    <row r="161" spans="1:16" ht="36" hidden="1" x14ac:dyDescent="0.25">
      <c r="A161" s="177">
        <v>2369</v>
      </c>
      <c r="B161" s="223" t="s">
        <v>395</v>
      </c>
      <c r="C161" s="224">
        <f t="shared" si="9"/>
        <v>0</v>
      </c>
      <c r="D161" s="229">
        <v>0</v>
      </c>
      <c r="E161" s="337"/>
      <c r="F161" s="544">
        <f t="shared" si="10"/>
        <v>0</v>
      </c>
      <c r="G161" s="229"/>
      <c r="H161" s="230"/>
      <c r="I161" s="231">
        <f t="shared" si="11"/>
        <v>0</v>
      </c>
      <c r="J161" s="229">
        <v>0</v>
      </c>
      <c r="K161" s="230"/>
      <c r="L161" s="231">
        <f t="shared" si="12"/>
        <v>0</v>
      </c>
      <c r="M161" s="338"/>
      <c r="N161" s="337"/>
      <c r="O161" s="231">
        <f t="shared" si="13"/>
        <v>0</v>
      </c>
      <c r="P161" s="185"/>
    </row>
    <row r="162" spans="1:16" hidden="1" x14ac:dyDescent="0.25">
      <c r="A162" s="329">
        <v>2370</v>
      </c>
      <c r="B162" s="265" t="s">
        <v>396</v>
      </c>
      <c r="C162" s="224">
        <f t="shared" si="9"/>
        <v>0</v>
      </c>
      <c r="D162" s="344">
        <v>0</v>
      </c>
      <c r="E162" s="345"/>
      <c r="F162" s="542">
        <f t="shared" si="10"/>
        <v>0</v>
      </c>
      <c r="G162" s="344"/>
      <c r="H162" s="346"/>
      <c r="I162" s="332">
        <f t="shared" si="11"/>
        <v>0</v>
      </c>
      <c r="J162" s="344">
        <v>0</v>
      </c>
      <c r="K162" s="346"/>
      <c r="L162" s="332">
        <f t="shared" si="12"/>
        <v>0</v>
      </c>
      <c r="M162" s="347"/>
      <c r="N162" s="345"/>
      <c r="O162" s="332">
        <f t="shared" si="13"/>
        <v>0</v>
      </c>
      <c r="P162" s="274"/>
    </row>
    <row r="163" spans="1:16" hidden="1" x14ac:dyDescent="0.25">
      <c r="A163" s="329">
        <v>2380</v>
      </c>
      <c r="B163" s="265" t="s">
        <v>397</v>
      </c>
      <c r="C163" s="224">
        <f t="shared" si="9"/>
        <v>0</v>
      </c>
      <c r="D163" s="330">
        <f>SUM(D164:D165)</f>
        <v>0</v>
      </c>
      <c r="E163" s="331">
        <f>SUM(E164:E165)</f>
        <v>0</v>
      </c>
      <c r="F163" s="542">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row>
    <row r="164" spans="1:16" hidden="1" x14ac:dyDescent="0.25">
      <c r="A164" s="168">
        <v>2381</v>
      </c>
      <c r="B164" s="213" t="s">
        <v>398</v>
      </c>
      <c r="C164" s="224">
        <f t="shared" si="9"/>
        <v>0</v>
      </c>
      <c r="D164" s="219">
        <v>0</v>
      </c>
      <c r="E164" s="335"/>
      <c r="F164" s="543">
        <f t="shared" si="10"/>
        <v>0</v>
      </c>
      <c r="G164" s="219"/>
      <c r="H164" s="220"/>
      <c r="I164" s="221">
        <f t="shared" si="11"/>
        <v>0</v>
      </c>
      <c r="J164" s="219">
        <v>0</v>
      </c>
      <c r="K164" s="220"/>
      <c r="L164" s="221">
        <f t="shared" si="12"/>
        <v>0</v>
      </c>
      <c r="M164" s="336"/>
      <c r="N164" s="335"/>
      <c r="O164" s="221">
        <f t="shared" si="13"/>
        <v>0</v>
      </c>
      <c r="P164" s="176"/>
    </row>
    <row r="165" spans="1:16" ht="24" hidden="1" x14ac:dyDescent="0.25">
      <c r="A165" s="177">
        <v>2389</v>
      </c>
      <c r="B165" s="223" t="s">
        <v>399</v>
      </c>
      <c r="C165" s="224">
        <f t="shared" si="9"/>
        <v>0</v>
      </c>
      <c r="D165" s="229">
        <v>0</v>
      </c>
      <c r="E165" s="337"/>
      <c r="F165" s="544">
        <f t="shared" si="10"/>
        <v>0</v>
      </c>
      <c r="G165" s="229"/>
      <c r="H165" s="230"/>
      <c r="I165" s="231">
        <f t="shared" si="11"/>
        <v>0</v>
      </c>
      <c r="J165" s="229">
        <v>0</v>
      </c>
      <c r="K165" s="230"/>
      <c r="L165" s="231">
        <f t="shared" si="12"/>
        <v>0</v>
      </c>
      <c r="M165" s="338"/>
      <c r="N165" s="337"/>
      <c r="O165" s="231">
        <f t="shared" si="13"/>
        <v>0</v>
      </c>
      <c r="P165" s="185"/>
    </row>
    <row r="166" spans="1:16" hidden="1" x14ac:dyDescent="0.25">
      <c r="A166" s="329">
        <v>2390</v>
      </c>
      <c r="B166" s="265" t="s">
        <v>400</v>
      </c>
      <c r="C166" s="224">
        <f t="shared" si="9"/>
        <v>0</v>
      </c>
      <c r="D166" s="344">
        <v>0</v>
      </c>
      <c r="E166" s="345"/>
      <c r="F166" s="542">
        <f t="shared" si="10"/>
        <v>0</v>
      </c>
      <c r="G166" s="344"/>
      <c r="H166" s="346"/>
      <c r="I166" s="332">
        <f t="shared" si="11"/>
        <v>0</v>
      </c>
      <c r="J166" s="344"/>
      <c r="K166" s="346"/>
      <c r="L166" s="332">
        <f t="shared" si="12"/>
        <v>0</v>
      </c>
      <c r="M166" s="347"/>
      <c r="N166" s="345"/>
      <c r="O166" s="332">
        <f t="shared" si="13"/>
        <v>0</v>
      </c>
      <c r="P166" s="274"/>
    </row>
    <row r="167" spans="1:16" hidden="1" x14ac:dyDescent="0.25">
      <c r="A167" s="198">
        <v>2400</v>
      </c>
      <c r="B167" s="323" t="s">
        <v>401</v>
      </c>
      <c r="C167" s="199">
        <f t="shared" si="9"/>
        <v>0</v>
      </c>
      <c r="D167" s="361">
        <v>0</v>
      </c>
      <c r="E167" s="362"/>
      <c r="F167" s="541">
        <f t="shared" si="10"/>
        <v>0</v>
      </c>
      <c r="G167" s="361"/>
      <c r="H167" s="363"/>
      <c r="I167" s="211">
        <f t="shared" si="11"/>
        <v>0</v>
      </c>
      <c r="J167" s="361">
        <v>0</v>
      </c>
      <c r="K167" s="363"/>
      <c r="L167" s="211">
        <f t="shared" si="12"/>
        <v>0</v>
      </c>
      <c r="M167" s="364"/>
      <c r="N167" s="362"/>
      <c r="O167" s="211">
        <f t="shared" si="13"/>
        <v>0</v>
      </c>
      <c r="P167" s="208"/>
    </row>
    <row r="168" spans="1:16" ht="24" hidden="1" x14ac:dyDescent="0.25">
      <c r="A168" s="198">
        <v>2500</v>
      </c>
      <c r="B168" s="323" t="s">
        <v>402</v>
      </c>
      <c r="C168" s="199">
        <f t="shared" si="9"/>
        <v>0</v>
      </c>
      <c r="D168" s="209">
        <f>SUM(D169,D174)</f>
        <v>0</v>
      </c>
      <c r="E168" s="324">
        <f>SUM(E169,E174)</f>
        <v>0</v>
      </c>
      <c r="F168" s="541">
        <f t="shared" si="10"/>
        <v>0</v>
      </c>
      <c r="G168" s="209">
        <f>SUM(G169,G174)</f>
        <v>0</v>
      </c>
      <c r="H168" s="210">
        <f t="shared" ref="H168" si="16">SUM(H169,H174)</f>
        <v>0</v>
      </c>
      <c r="I168" s="211">
        <f t="shared" si="11"/>
        <v>0</v>
      </c>
      <c r="J168" s="209">
        <f>SUM(J169,J174)</f>
        <v>0</v>
      </c>
      <c r="K168" s="210">
        <f t="shared" ref="K168" si="17">SUM(K169,K174)</f>
        <v>0</v>
      </c>
      <c r="L168" s="211">
        <f t="shared" si="12"/>
        <v>0</v>
      </c>
      <c r="M168" s="325">
        <f t="shared" ref="M168:N168" si="18">SUM(M169,M174)</f>
        <v>0</v>
      </c>
      <c r="N168" s="326">
        <f t="shared" si="18"/>
        <v>0</v>
      </c>
      <c r="O168" s="327">
        <f t="shared" si="13"/>
        <v>0</v>
      </c>
      <c r="P168" s="328"/>
    </row>
    <row r="169" spans="1:16" hidden="1" x14ac:dyDescent="0.25">
      <c r="A169" s="595">
        <v>2510</v>
      </c>
      <c r="B169" s="213" t="s">
        <v>403</v>
      </c>
      <c r="C169" s="214">
        <f t="shared" si="9"/>
        <v>0</v>
      </c>
      <c r="D169" s="350">
        <f>SUM(D170:D173)</f>
        <v>0</v>
      </c>
      <c r="E169" s="351">
        <f>SUM(E170:E173)</f>
        <v>0</v>
      </c>
      <c r="F169" s="543">
        <f t="shared" si="10"/>
        <v>0</v>
      </c>
      <c r="G169" s="350">
        <f>SUM(G170:G173)</f>
        <v>0</v>
      </c>
      <c r="H169" s="352">
        <f t="shared" ref="H169" si="19">SUM(H170:H173)</f>
        <v>0</v>
      </c>
      <c r="I169" s="221">
        <f t="shared" si="11"/>
        <v>0</v>
      </c>
      <c r="J169" s="350">
        <f>SUM(J170:J173)</f>
        <v>0</v>
      </c>
      <c r="K169" s="352">
        <f t="shared" ref="K169" si="20">SUM(K170:K173)</f>
        <v>0</v>
      </c>
      <c r="L169" s="221">
        <f t="shared" si="12"/>
        <v>0</v>
      </c>
      <c r="M169" s="365">
        <f t="shared" ref="M169:N169" si="21">SUM(M170:M173)</f>
        <v>0</v>
      </c>
      <c r="N169" s="366">
        <f t="shared" si="21"/>
        <v>0</v>
      </c>
      <c r="O169" s="242">
        <f t="shared" si="13"/>
        <v>0</v>
      </c>
      <c r="P169" s="244"/>
    </row>
    <row r="170" spans="1:16" ht="24" hidden="1" x14ac:dyDescent="0.25">
      <c r="A170" s="178">
        <v>2512</v>
      </c>
      <c r="B170" s="223" t="s">
        <v>404</v>
      </c>
      <c r="C170" s="224">
        <f t="shared" si="9"/>
        <v>0</v>
      </c>
      <c r="D170" s="229">
        <v>0</v>
      </c>
      <c r="E170" s="337"/>
      <c r="F170" s="544">
        <f t="shared" si="10"/>
        <v>0</v>
      </c>
      <c r="G170" s="229"/>
      <c r="H170" s="230"/>
      <c r="I170" s="231">
        <f t="shared" si="11"/>
        <v>0</v>
      </c>
      <c r="J170" s="229"/>
      <c r="K170" s="230"/>
      <c r="L170" s="231">
        <f t="shared" si="12"/>
        <v>0</v>
      </c>
      <c r="M170" s="338"/>
      <c r="N170" s="337"/>
      <c r="O170" s="231">
        <f t="shared" si="13"/>
        <v>0</v>
      </c>
      <c r="P170" s="185"/>
    </row>
    <row r="171" spans="1:16" ht="36" hidden="1" x14ac:dyDescent="0.25">
      <c r="A171" s="178">
        <v>2513</v>
      </c>
      <c r="B171" s="223" t="s">
        <v>405</v>
      </c>
      <c r="C171" s="224">
        <f t="shared" si="9"/>
        <v>0</v>
      </c>
      <c r="D171" s="229">
        <v>0</v>
      </c>
      <c r="E171" s="337"/>
      <c r="F171" s="544">
        <f t="shared" si="10"/>
        <v>0</v>
      </c>
      <c r="G171" s="229"/>
      <c r="H171" s="230"/>
      <c r="I171" s="231">
        <f t="shared" si="11"/>
        <v>0</v>
      </c>
      <c r="J171" s="229">
        <v>0</v>
      </c>
      <c r="K171" s="230"/>
      <c r="L171" s="231">
        <f t="shared" si="12"/>
        <v>0</v>
      </c>
      <c r="M171" s="338"/>
      <c r="N171" s="337"/>
      <c r="O171" s="231">
        <f t="shared" si="13"/>
        <v>0</v>
      </c>
      <c r="P171" s="185"/>
    </row>
    <row r="172" spans="1:16" ht="24" hidden="1" x14ac:dyDescent="0.25">
      <c r="A172" s="178">
        <v>2515</v>
      </c>
      <c r="B172" s="223" t="s">
        <v>406</v>
      </c>
      <c r="C172" s="224">
        <f t="shared" si="9"/>
        <v>0</v>
      </c>
      <c r="D172" s="229">
        <v>0</v>
      </c>
      <c r="E172" s="337"/>
      <c r="F172" s="544">
        <f t="shared" si="10"/>
        <v>0</v>
      </c>
      <c r="G172" s="229"/>
      <c r="H172" s="230"/>
      <c r="I172" s="231">
        <f t="shared" si="11"/>
        <v>0</v>
      </c>
      <c r="J172" s="229">
        <v>0</v>
      </c>
      <c r="K172" s="230"/>
      <c r="L172" s="231">
        <f t="shared" si="12"/>
        <v>0</v>
      </c>
      <c r="M172" s="338"/>
      <c r="N172" s="337"/>
      <c r="O172" s="231">
        <f t="shared" si="13"/>
        <v>0</v>
      </c>
      <c r="P172" s="185"/>
    </row>
    <row r="173" spans="1:16" ht="24" hidden="1" x14ac:dyDescent="0.25">
      <c r="A173" s="178">
        <v>2519</v>
      </c>
      <c r="B173" s="223" t="s">
        <v>407</v>
      </c>
      <c r="C173" s="224">
        <f t="shared" si="9"/>
        <v>0</v>
      </c>
      <c r="D173" s="229">
        <v>0</v>
      </c>
      <c r="E173" s="337"/>
      <c r="F173" s="544">
        <f t="shared" si="10"/>
        <v>0</v>
      </c>
      <c r="G173" s="229"/>
      <c r="H173" s="230"/>
      <c r="I173" s="231">
        <f t="shared" si="11"/>
        <v>0</v>
      </c>
      <c r="J173" s="229">
        <v>0</v>
      </c>
      <c r="K173" s="230"/>
      <c r="L173" s="231">
        <f t="shared" si="12"/>
        <v>0</v>
      </c>
      <c r="M173" s="338"/>
      <c r="N173" s="337"/>
      <c r="O173" s="231">
        <f t="shared" si="13"/>
        <v>0</v>
      </c>
      <c r="P173" s="185"/>
    </row>
    <row r="174" spans="1:16" hidden="1" x14ac:dyDescent="0.25">
      <c r="A174" s="339">
        <v>2520</v>
      </c>
      <c r="B174" s="223" t="s">
        <v>408</v>
      </c>
      <c r="C174" s="224">
        <f t="shared" si="9"/>
        <v>0</v>
      </c>
      <c r="D174" s="229">
        <v>0</v>
      </c>
      <c r="E174" s="337"/>
      <c r="F174" s="544">
        <f t="shared" si="10"/>
        <v>0</v>
      </c>
      <c r="G174" s="229"/>
      <c r="H174" s="230"/>
      <c r="I174" s="231">
        <f t="shared" si="11"/>
        <v>0</v>
      </c>
      <c r="J174" s="229">
        <v>0</v>
      </c>
      <c r="K174" s="230"/>
      <c r="L174" s="231">
        <f t="shared" si="12"/>
        <v>0</v>
      </c>
      <c r="M174" s="338"/>
      <c r="N174" s="337"/>
      <c r="O174" s="231">
        <f t="shared" si="13"/>
        <v>0</v>
      </c>
      <c r="P174" s="185"/>
    </row>
    <row r="175" spans="1:16" s="367" customFormat="1" ht="36" hidden="1" x14ac:dyDescent="0.25">
      <c r="A175" s="140">
        <v>2800</v>
      </c>
      <c r="B175" s="213" t="s">
        <v>409</v>
      </c>
      <c r="C175" s="214">
        <f t="shared" si="9"/>
        <v>0</v>
      </c>
      <c r="D175" s="171">
        <v>0</v>
      </c>
      <c r="E175" s="172"/>
      <c r="F175" s="522">
        <f t="shared" si="10"/>
        <v>0</v>
      </c>
      <c r="G175" s="171"/>
      <c r="H175" s="174"/>
      <c r="I175" s="173">
        <f t="shared" si="11"/>
        <v>0</v>
      </c>
      <c r="J175" s="171">
        <v>0</v>
      </c>
      <c r="K175" s="174"/>
      <c r="L175" s="173">
        <f t="shared" si="12"/>
        <v>0</v>
      </c>
      <c r="M175" s="175"/>
      <c r="N175" s="172"/>
      <c r="O175" s="173">
        <f t="shared" si="13"/>
        <v>0</v>
      </c>
      <c r="P175" s="176"/>
    </row>
    <row r="176" spans="1:16" hidden="1" x14ac:dyDescent="0.25">
      <c r="A176" s="315">
        <v>3000</v>
      </c>
      <c r="B176" s="315" t="s">
        <v>410</v>
      </c>
      <c r="C176" s="316">
        <f t="shared" si="9"/>
        <v>0</v>
      </c>
      <c r="D176" s="317">
        <f>SUM(D177,D187)</f>
        <v>0</v>
      </c>
      <c r="E176" s="318">
        <f>SUM(E177,E187)</f>
        <v>0</v>
      </c>
      <c r="F176" s="540">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row>
    <row r="177" spans="1:16" ht="24" hidden="1" x14ac:dyDescent="0.25">
      <c r="A177" s="198">
        <v>3200</v>
      </c>
      <c r="B177" s="368" t="s">
        <v>411</v>
      </c>
      <c r="C177" s="199">
        <f t="shared" si="9"/>
        <v>0</v>
      </c>
      <c r="D177" s="209">
        <f>SUM(D178,D182)</f>
        <v>0</v>
      </c>
      <c r="E177" s="324">
        <f>SUM(E178,E182)</f>
        <v>0</v>
      </c>
      <c r="F177" s="541">
        <f t="shared" si="10"/>
        <v>0</v>
      </c>
      <c r="G177" s="209">
        <f>SUM(G178,G182)</f>
        <v>0</v>
      </c>
      <c r="H177" s="210">
        <f t="shared" ref="H177" si="22">SUM(H178,H182)</f>
        <v>0</v>
      </c>
      <c r="I177" s="211">
        <f t="shared" si="11"/>
        <v>0</v>
      </c>
      <c r="J177" s="209">
        <f>SUM(J178,J182)</f>
        <v>0</v>
      </c>
      <c r="K177" s="210">
        <f t="shared" ref="K177" si="23">SUM(K178,K182)</f>
        <v>0</v>
      </c>
      <c r="L177" s="211">
        <f t="shared" si="12"/>
        <v>0</v>
      </c>
      <c r="M177" s="325">
        <f t="shared" ref="M177:N177" si="24">SUM(M178,M182)</f>
        <v>0</v>
      </c>
      <c r="N177" s="326">
        <f t="shared" si="24"/>
        <v>0</v>
      </c>
      <c r="O177" s="327">
        <f t="shared" si="13"/>
        <v>0</v>
      </c>
      <c r="P177" s="328"/>
    </row>
    <row r="178" spans="1:16" ht="36" hidden="1" x14ac:dyDescent="0.25">
      <c r="A178" s="595">
        <v>3260</v>
      </c>
      <c r="B178" s="213" t="s">
        <v>412</v>
      </c>
      <c r="C178" s="214">
        <f t="shared" si="9"/>
        <v>0</v>
      </c>
      <c r="D178" s="350">
        <f>SUM(D179:D181)</f>
        <v>0</v>
      </c>
      <c r="E178" s="351">
        <f>SUM(E179:E181)</f>
        <v>0</v>
      </c>
      <c r="F178" s="543">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row>
    <row r="179" spans="1:16" ht="24" hidden="1" x14ac:dyDescent="0.25">
      <c r="A179" s="178">
        <v>3261</v>
      </c>
      <c r="B179" s="223" t="s">
        <v>413</v>
      </c>
      <c r="C179" s="224">
        <f t="shared" si="9"/>
        <v>0</v>
      </c>
      <c r="D179" s="229">
        <v>0</v>
      </c>
      <c r="E179" s="337"/>
      <c r="F179" s="544">
        <f t="shared" si="10"/>
        <v>0</v>
      </c>
      <c r="G179" s="229"/>
      <c r="H179" s="230"/>
      <c r="I179" s="231">
        <f t="shared" si="11"/>
        <v>0</v>
      </c>
      <c r="J179" s="229">
        <v>0</v>
      </c>
      <c r="K179" s="230"/>
      <c r="L179" s="231">
        <f t="shared" si="12"/>
        <v>0</v>
      </c>
      <c r="M179" s="338"/>
      <c r="N179" s="337"/>
      <c r="O179" s="231">
        <f t="shared" si="13"/>
        <v>0</v>
      </c>
      <c r="P179" s="185"/>
    </row>
    <row r="180" spans="1:16" ht="36" hidden="1" x14ac:dyDescent="0.25">
      <c r="A180" s="178">
        <v>3262</v>
      </c>
      <c r="B180" s="223" t="s">
        <v>414</v>
      </c>
      <c r="C180" s="224">
        <f t="shared" si="9"/>
        <v>0</v>
      </c>
      <c r="D180" s="229">
        <v>0</v>
      </c>
      <c r="E180" s="337"/>
      <c r="F180" s="544">
        <f t="shared" si="10"/>
        <v>0</v>
      </c>
      <c r="G180" s="229"/>
      <c r="H180" s="230"/>
      <c r="I180" s="231">
        <f t="shared" si="11"/>
        <v>0</v>
      </c>
      <c r="J180" s="229">
        <v>0</v>
      </c>
      <c r="K180" s="230"/>
      <c r="L180" s="231">
        <f t="shared" si="12"/>
        <v>0</v>
      </c>
      <c r="M180" s="338"/>
      <c r="N180" s="337"/>
      <c r="O180" s="231">
        <f t="shared" si="13"/>
        <v>0</v>
      </c>
      <c r="P180" s="185"/>
    </row>
    <row r="181" spans="1:16" ht="24" hidden="1" x14ac:dyDescent="0.25">
      <c r="A181" s="178">
        <v>3263</v>
      </c>
      <c r="B181" s="223" t="s">
        <v>415</v>
      </c>
      <c r="C181" s="224">
        <f t="shared" si="9"/>
        <v>0</v>
      </c>
      <c r="D181" s="229">
        <v>0</v>
      </c>
      <c r="E181" s="337"/>
      <c r="F181" s="544">
        <f t="shared" si="10"/>
        <v>0</v>
      </c>
      <c r="G181" s="229"/>
      <c r="H181" s="230"/>
      <c r="I181" s="231">
        <f t="shared" si="11"/>
        <v>0</v>
      </c>
      <c r="J181" s="229">
        <v>0</v>
      </c>
      <c r="K181" s="230"/>
      <c r="L181" s="231">
        <f t="shared" si="12"/>
        <v>0</v>
      </c>
      <c r="M181" s="338"/>
      <c r="N181" s="337"/>
      <c r="O181" s="231">
        <f t="shared" si="13"/>
        <v>0</v>
      </c>
      <c r="P181" s="185"/>
    </row>
    <row r="182" spans="1:16" ht="72" hidden="1" x14ac:dyDescent="0.25">
      <c r="A182" s="595">
        <v>3290</v>
      </c>
      <c r="B182" s="213" t="s">
        <v>416</v>
      </c>
      <c r="C182" s="224">
        <f t="shared" ref="C182:C258" si="25">F182+I182+L182+O182</f>
        <v>0</v>
      </c>
      <c r="D182" s="350">
        <f>SUM(D183:D186)</f>
        <v>0</v>
      </c>
      <c r="E182" s="351">
        <f>SUM(E183:E186)</f>
        <v>0</v>
      </c>
      <c r="F182" s="543">
        <f t="shared" si="10"/>
        <v>0</v>
      </c>
      <c r="G182" s="350">
        <f>SUM(G183:G186)</f>
        <v>0</v>
      </c>
      <c r="H182" s="352">
        <f t="shared" ref="H182" si="26">SUM(H183:H186)</f>
        <v>0</v>
      </c>
      <c r="I182" s="221">
        <f t="shared" si="11"/>
        <v>0</v>
      </c>
      <c r="J182" s="350">
        <f>SUM(J183:J186)</f>
        <v>0</v>
      </c>
      <c r="K182" s="352">
        <f t="shared" ref="K182" si="27">SUM(K183:K186)</f>
        <v>0</v>
      </c>
      <c r="L182" s="221">
        <f t="shared" si="12"/>
        <v>0</v>
      </c>
      <c r="M182" s="369">
        <f t="shared" ref="M182:N182" si="28">SUM(M183:M186)</f>
        <v>0</v>
      </c>
      <c r="N182" s="370">
        <f t="shared" si="28"/>
        <v>0</v>
      </c>
      <c r="O182" s="371">
        <f t="shared" si="13"/>
        <v>0</v>
      </c>
      <c r="P182" s="372"/>
    </row>
    <row r="183" spans="1:16" ht="60" hidden="1" x14ac:dyDescent="0.25">
      <c r="A183" s="178">
        <v>3291</v>
      </c>
      <c r="B183" s="223" t="s">
        <v>417</v>
      </c>
      <c r="C183" s="224">
        <f t="shared" si="25"/>
        <v>0</v>
      </c>
      <c r="D183" s="229">
        <v>0</v>
      </c>
      <c r="E183" s="337"/>
      <c r="F183" s="544">
        <f t="shared" ref="F183:F246" si="29">D183+E183</f>
        <v>0</v>
      </c>
      <c r="G183" s="229"/>
      <c r="H183" s="230"/>
      <c r="I183" s="231">
        <f t="shared" ref="I183:I246" si="30">G183+H183</f>
        <v>0</v>
      </c>
      <c r="J183" s="229">
        <v>0</v>
      </c>
      <c r="K183" s="230"/>
      <c r="L183" s="231">
        <f t="shared" ref="L183:L246" si="31">J183+K183</f>
        <v>0</v>
      </c>
      <c r="M183" s="338"/>
      <c r="N183" s="337"/>
      <c r="O183" s="231">
        <f t="shared" ref="O183:O246" si="32">M183+N183</f>
        <v>0</v>
      </c>
      <c r="P183" s="185"/>
    </row>
    <row r="184" spans="1:16" ht="60" hidden="1" x14ac:dyDescent="0.25">
      <c r="A184" s="178">
        <v>3292</v>
      </c>
      <c r="B184" s="223" t="s">
        <v>418</v>
      </c>
      <c r="C184" s="224">
        <f t="shared" si="25"/>
        <v>0</v>
      </c>
      <c r="D184" s="229">
        <v>0</v>
      </c>
      <c r="E184" s="337"/>
      <c r="F184" s="544">
        <f t="shared" si="29"/>
        <v>0</v>
      </c>
      <c r="G184" s="229"/>
      <c r="H184" s="230"/>
      <c r="I184" s="231">
        <f t="shared" si="30"/>
        <v>0</v>
      </c>
      <c r="J184" s="229">
        <v>0</v>
      </c>
      <c r="K184" s="230"/>
      <c r="L184" s="231">
        <f t="shared" si="31"/>
        <v>0</v>
      </c>
      <c r="M184" s="338"/>
      <c r="N184" s="337"/>
      <c r="O184" s="231">
        <f t="shared" si="32"/>
        <v>0</v>
      </c>
      <c r="P184" s="185"/>
    </row>
    <row r="185" spans="1:16" ht="48" hidden="1" x14ac:dyDescent="0.25">
      <c r="A185" s="178">
        <v>3293</v>
      </c>
      <c r="B185" s="223" t="s">
        <v>224</v>
      </c>
      <c r="C185" s="224">
        <f t="shared" si="25"/>
        <v>0</v>
      </c>
      <c r="D185" s="229">
        <v>0</v>
      </c>
      <c r="E185" s="337"/>
      <c r="F185" s="544">
        <f t="shared" si="29"/>
        <v>0</v>
      </c>
      <c r="G185" s="229"/>
      <c r="H185" s="230"/>
      <c r="I185" s="231">
        <f t="shared" si="30"/>
        <v>0</v>
      </c>
      <c r="J185" s="229">
        <v>0</v>
      </c>
      <c r="K185" s="230"/>
      <c r="L185" s="231">
        <f t="shared" si="31"/>
        <v>0</v>
      </c>
      <c r="M185" s="338"/>
      <c r="N185" s="337"/>
      <c r="O185" s="231">
        <f t="shared" si="32"/>
        <v>0</v>
      </c>
      <c r="P185" s="185"/>
    </row>
    <row r="186" spans="1:16" ht="48" hidden="1" x14ac:dyDescent="0.25">
      <c r="A186" s="373">
        <v>3294</v>
      </c>
      <c r="B186" s="223" t="s">
        <v>419</v>
      </c>
      <c r="C186" s="374">
        <f t="shared" si="25"/>
        <v>0</v>
      </c>
      <c r="D186" s="375">
        <v>0</v>
      </c>
      <c r="E186" s="376"/>
      <c r="F186" s="547">
        <f t="shared" si="29"/>
        <v>0</v>
      </c>
      <c r="G186" s="375"/>
      <c r="H186" s="377"/>
      <c r="I186" s="371">
        <f t="shared" si="30"/>
        <v>0</v>
      </c>
      <c r="J186" s="375">
        <v>0</v>
      </c>
      <c r="K186" s="377"/>
      <c r="L186" s="371">
        <f t="shared" si="31"/>
        <v>0</v>
      </c>
      <c r="M186" s="378"/>
      <c r="N186" s="376"/>
      <c r="O186" s="371">
        <f t="shared" si="32"/>
        <v>0</v>
      </c>
      <c r="P186" s="372"/>
    </row>
    <row r="187" spans="1:16" ht="36" hidden="1" x14ac:dyDescent="0.25">
      <c r="A187" s="249">
        <v>3300</v>
      </c>
      <c r="B187" s="368" t="s">
        <v>420</v>
      </c>
      <c r="C187" s="379">
        <f t="shared" si="25"/>
        <v>0</v>
      </c>
      <c r="D187" s="380">
        <f>SUM(D188:D189)</f>
        <v>0</v>
      </c>
      <c r="E187" s="326">
        <f>SUM(E188:E189)</f>
        <v>0</v>
      </c>
      <c r="F187" s="549">
        <f t="shared" si="29"/>
        <v>0</v>
      </c>
      <c r="G187" s="380">
        <f>SUM(G188:G189)</f>
        <v>0</v>
      </c>
      <c r="H187" s="381">
        <f t="shared" ref="H187" si="33">SUM(H188:H189)</f>
        <v>0</v>
      </c>
      <c r="I187" s="327">
        <f t="shared" si="30"/>
        <v>0</v>
      </c>
      <c r="J187" s="380">
        <f>SUM(J188:J189)</f>
        <v>0</v>
      </c>
      <c r="K187" s="381">
        <f t="shared" ref="K187" si="34">SUM(K188:K189)</f>
        <v>0</v>
      </c>
      <c r="L187" s="327">
        <f t="shared" si="31"/>
        <v>0</v>
      </c>
      <c r="M187" s="325">
        <f t="shared" ref="M187:N187" si="35">SUM(M188:M189)</f>
        <v>0</v>
      </c>
      <c r="N187" s="326">
        <f t="shared" si="35"/>
        <v>0</v>
      </c>
      <c r="O187" s="327">
        <f t="shared" si="32"/>
        <v>0</v>
      </c>
      <c r="P187" s="328"/>
    </row>
    <row r="188" spans="1:16" ht="36" hidden="1" x14ac:dyDescent="0.25">
      <c r="A188" s="264">
        <v>3310</v>
      </c>
      <c r="B188" s="265" t="s">
        <v>421</v>
      </c>
      <c r="C188" s="276">
        <f t="shared" si="25"/>
        <v>0</v>
      </c>
      <c r="D188" s="344">
        <v>0</v>
      </c>
      <c r="E188" s="345"/>
      <c r="F188" s="542">
        <f t="shared" si="29"/>
        <v>0</v>
      </c>
      <c r="G188" s="344"/>
      <c r="H188" s="346"/>
      <c r="I188" s="332">
        <f t="shared" si="30"/>
        <v>0</v>
      </c>
      <c r="J188" s="344">
        <v>0</v>
      </c>
      <c r="K188" s="346"/>
      <c r="L188" s="332">
        <f t="shared" si="31"/>
        <v>0</v>
      </c>
      <c r="M188" s="347"/>
      <c r="N188" s="345"/>
      <c r="O188" s="332">
        <f t="shared" si="32"/>
        <v>0</v>
      </c>
      <c r="P188" s="274"/>
    </row>
    <row r="189" spans="1:16" ht="48" hidden="1" x14ac:dyDescent="0.25">
      <c r="A189" s="169">
        <v>3320</v>
      </c>
      <c r="B189" s="213" t="s">
        <v>422</v>
      </c>
      <c r="C189" s="214">
        <f t="shared" si="25"/>
        <v>0</v>
      </c>
      <c r="D189" s="219">
        <v>0</v>
      </c>
      <c r="E189" s="335"/>
      <c r="F189" s="543">
        <f t="shared" si="29"/>
        <v>0</v>
      </c>
      <c r="G189" s="219"/>
      <c r="H189" s="220"/>
      <c r="I189" s="221">
        <f t="shared" si="30"/>
        <v>0</v>
      </c>
      <c r="J189" s="219">
        <v>0</v>
      </c>
      <c r="K189" s="220"/>
      <c r="L189" s="221">
        <f t="shared" si="31"/>
        <v>0</v>
      </c>
      <c r="M189" s="336"/>
      <c r="N189" s="335"/>
      <c r="O189" s="221">
        <f t="shared" si="32"/>
        <v>0</v>
      </c>
      <c r="P189" s="176"/>
    </row>
    <row r="190" spans="1:16" hidden="1" x14ac:dyDescent="0.25">
      <c r="A190" s="382">
        <v>4000</v>
      </c>
      <c r="B190" s="315" t="s">
        <v>423</v>
      </c>
      <c r="C190" s="316">
        <f t="shared" si="25"/>
        <v>0</v>
      </c>
      <c r="D190" s="317">
        <f>SUM(D191,D194)</f>
        <v>0</v>
      </c>
      <c r="E190" s="318">
        <f>SUM(E191,E194)</f>
        <v>0</v>
      </c>
      <c r="F190" s="540">
        <f t="shared" si="29"/>
        <v>0</v>
      </c>
      <c r="G190" s="317">
        <f>SUM(G191,G194)</f>
        <v>0</v>
      </c>
      <c r="H190" s="320">
        <f>SUM(H191,H194)</f>
        <v>0</v>
      </c>
      <c r="I190" s="319">
        <f t="shared" si="30"/>
        <v>0</v>
      </c>
      <c r="J190" s="317">
        <f>SUM(J191,J194)</f>
        <v>0</v>
      </c>
      <c r="K190" s="320">
        <f>SUM(K191,K194)</f>
        <v>0</v>
      </c>
      <c r="L190" s="319">
        <f t="shared" si="31"/>
        <v>0</v>
      </c>
      <c r="M190" s="321">
        <f>SUM(M191,M194)</f>
        <v>0</v>
      </c>
      <c r="N190" s="318">
        <f>SUM(N191,N194)</f>
        <v>0</v>
      </c>
      <c r="O190" s="319">
        <f t="shared" si="32"/>
        <v>0</v>
      </c>
      <c r="P190" s="322"/>
    </row>
    <row r="191" spans="1:16" hidden="1" x14ac:dyDescent="0.25">
      <c r="A191" s="383">
        <v>4200</v>
      </c>
      <c r="B191" s="323" t="s">
        <v>424</v>
      </c>
      <c r="C191" s="199">
        <f t="shared" si="25"/>
        <v>0</v>
      </c>
      <c r="D191" s="209">
        <f>SUM(D192,D193)</f>
        <v>0</v>
      </c>
      <c r="E191" s="324">
        <f>SUM(E192,E193)</f>
        <v>0</v>
      </c>
      <c r="F191" s="541">
        <f t="shared" si="29"/>
        <v>0</v>
      </c>
      <c r="G191" s="209">
        <f>SUM(G192,G193)</f>
        <v>0</v>
      </c>
      <c r="H191" s="210">
        <f>SUM(H192,H193)</f>
        <v>0</v>
      </c>
      <c r="I191" s="211">
        <f t="shared" si="30"/>
        <v>0</v>
      </c>
      <c r="J191" s="209">
        <f>SUM(J192,J193)</f>
        <v>0</v>
      </c>
      <c r="K191" s="210">
        <f>SUM(K192,K193)</f>
        <v>0</v>
      </c>
      <c r="L191" s="211">
        <f t="shared" si="31"/>
        <v>0</v>
      </c>
      <c r="M191" s="348">
        <f>SUM(M192,M193)</f>
        <v>0</v>
      </c>
      <c r="N191" s="324">
        <f>SUM(N192,N193)</f>
        <v>0</v>
      </c>
      <c r="O191" s="211">
        <f t="shared" si="32"/>
        <v>0</v>
      </c>
      <c r="P191" s="208"/>
    </row>
    <row r="192" spans="1:16" ht="24" hidden="1" x14ac:dyDescent="0.25">
      <c r="A192" s="595">
        <v>4240</v>
      </c>
      <c r="B192" s="213" t="s">
        <v>425</v>
      </c>
      <c r="C192" s="214">
        <f t="shared" si="25"/>
        <v>0</v>
      </c>
      <c r="D192" s="219">
        <v>0</v>
      </c>
      <c r="E192" s="335"/>
      <c r="F192" s="543">
        <f t="shared" si="29"/>
        <v>0</v>
      </c>
      <c r="G192" s="219"/>
      <c r="H192" s="220"/>
      <c r="I192" s="221">
        <f t="shared" si="30"/>
        <v>0</v>
      </c>
      <c r="J192" s="219">
        <v>0</v>
      </c>
      <c r="K192" s="220"/>
      <c r="L192" s="221">
        <f t="shared" si="31"/>
        <v>0</v>
      </c>
      <c r="M192" s="336"/>
      <c r="N192" s="335"/>
      <c r="O192" s="221">
        <f t="shared" si="32"/>
        <v>0</v>
      </c>
      <c r="P192" s="176"/>
    </row>
    <row r="193" spans="1:16" hidden="1" x14ac:dyDescent="0.25">
      <c r="A193" s="339">
        <v>4250</v>
      </c>
      <c r="B193" s="223" t="s">
        <v>426</v>
      </c>
      <c r="C193" s="224">
        <f t="shared" si="25"/>
        <v>0</v>
      </c>
      <c r="D193" s="229">
        <v>0</v>
      </c>
      <c r="E193" s="337"/>
      <c r="F193" s="544">
        <f t="shared" si="29"/>
        <v>0</v>
      </c>
      <c r="G193" s="229"/>
      <c r="H193" s="230"/>
      <c r="I193" s="231">
        <f t="shared" si="30"/>
        <v>0</v>
      </c>
      <c r="J193" s="229">
        <v>0</v>
      </c>
      <c r="K193" s="230"/>
      <c r="L193" s="231">
        <f t="shared" si="31"/>
        <v>0</v>
      </c>
      <c r="M193" s="338"/>
      <c r="N193" s="337"/>
      <c r="O193" s="231">
        <f t="shared" si="32"/>
        <v>0</v>
      </c>
      <c r="P193" s="185"/>
    </row>
    <row r="194" spans="1:16" hidden="1" x14ac:dyDescent="0.25">
      <c r="A194" s="198">
        <v>4300</v>
      </c>
      <c r="B194" s="323" t="s">
        <v>427</v>
      </c>
      <c r="C194" s="199">
        <f t="shared" si="25"/>
        <v>0</v>
      </c>
      <c r="D194" s="209">
        <f>SUM(D195)</f>
        <v>0</v>
      </c>
      <c r="E194" s="324">
        <f>SUM(E195)</f>
        <v>0</v>
      </c>
      <c r="F194" s="541">
        <f t="shared" si="29"/>
        <v>0</v>
      </c>
      <c r="G194" s="209">
        <f>SUM(G195)</f>
        <v>0</v>
      </c>
      <c r="H194" s="210">
        <f>SUM(H195)</f>
        <v>0</v>
      </c>
      <c r="I194" s="211">
        <f t="shared" si="30"/>
        <v>0</v>
      </c>
      <c r="J194" s="209">
        <f>SUM(J195)</f>
        <v>0</v>
      </c>
      <c r="K194" s="210">
        <f>SUM(K195)</f>
        <v>0</v>
      </c>
      <c r="L194" s="211">
        <f t="shared" si="31"/>
        <v>0</v>
      </c>
      <c r="M194" s="348">
        <f>SUM(M195)</f>
        <v>0</v>
      </c>
      <c r="N194" s="324">
        <f>SUM(N195)</f>
        <v>0</v>
      </c>
      <c r="O194" s="211">
        <f t="shared" si="32"/>
        <v>0</v>
      </c>
      <c r="P194" s="208"/>
    </row>
    <row r="195" spans="1:16" ht="24" hidden="1" x14ac:dyDescent="0.25">
      <c r="A195" s="595">
        <v>4310</v>
      </c>
      <c r="B195" s="213" t="s">
        <v>428</v>
      </c>
      <c r="C195" s="214">
        <f t="shared" si="25"/>
        <v>0</v>
      </c>
      <c r="D195" s="350">
        <f>SUM(D196:D196)</f>
        <v>0</v>
      </c>
      <c r="E195" s="351">
        <f>SUM(E196:E196)</f>
        <v>0</v>
      </c>
      <c r="F195" s="543">
        <f t="shared" si="29"/>
        <v>0</v>
      </c>
      <c r="G195" s="350">
        <f>SUM(G196:G196)</f>
        <v>0</v>
      </c>
      <c r="H195" s="352">
        <f>SUM(H196:H196)</f>
        <v>0</v>
      </c>
      <c r="I195" s="221">
        <f t="shared" si="30"/>
        <v>0</v>
      </c>
      <c r="J195" s="350">
        <f>SUM(J196:J196)</f>
        <v>0</v>
      </c>
      <c r="K195" s="352">
        <f>SUM(K196:K196)</f>
        <v>0</v>
      </c>
      <c r="L195" s="221">
        <f t="shared" si="31"/>
        <v>0</v>
      </c>
      <c r="M195" s="353">
        <f>SUM(M196:M196)</f>
        <v>0</v>
      </c>
      <c r="N195" s="351">
        <f>SUM(N196:N196)</f>
        <v>0</v>
      </c>
      <c r="O195" s="221">
        <f t="shared" si="32"/>
        <v>0</v>
      </c>
      <c r="P195" s="176"/>
    </row>
    <row r="196" spans="1:16" ht="36" hidden="1" x14ac:dyDescent="0.25">
      <c r="A196" s="178">
        <v>4311</v>
      </c>
      <c r="B196" s="223" t="s">
        <v>429</v>
      </c>
      <c r="C196" s="224">
        <f t="shared" si="25"/>
        <v>0</v>
      </c>
      <c r="D196" s="229">
        <v>0</v>
      </c>
      <c r="E196" s="337"/>
      <c r="F196" s="544">
        <f t="shared" si="29"/>
        <v>0</v>
      </c>
      <c r="G196" s="229"/>
      <c r="H196" s="230"/>
      <c r="I196" s="231">
        <f t="shared" si="30"/>
        <v>0</v>
      </c>
      <c r="J196" s="229">
        <v>0</v>
      </c>
      <c r="K196" s="230"/>
      <c r="L196" s="231">
        <f t="shared" si="31"/>
        <v>0</v>
      </c>
      <c r="M196" s="338"/>
      <c r="N196" s="337"/>
      <c r="O196" s="231">
        <f t="shared" si="32"/>
        <v>0</v>
      </c>
      <c r="P196" s="185"/>
    </row>
    <row r="197" spans="1:16" s="148" customFormat="1" x14ac:dyDescent="0.25">
      <c r="A197" s="384"/>
      <c r="B197" s="140" t="s">
        <v>430</v>
      </c>
      <c r="C197" s="309">
        <f t="shared" si="25"/>
        <v>489311</v>
      </c>
      <c r="D197" s="310">
        <f>SUM(D198,D233,D271)</f>
        <v>489311</v>
      </c>
      <c r="E197" s="503">
        <f>SUM(E198,E233,E271)</f>
        <v>0</v>
      </c>
      <c r="F197" s="464">
        <f t="shared" si="29"/>
        <v>489311</v>
      </c>
      <c r="G197" s="310">
        <f>SUM(G198,G233,G271)</f>
        <v>0</v>
      </c>
      <c r="H197" s="313">
        <f>SUM(H198,H233,H271)</f>
        <v>0</v>
      </c>
      <c r="I197" s="312">
        <f t="shared" si="30"/>
        <v>0</v>
      </c>
      <c r="J197" s="310">
        <f>SUM(J198,J233,J271)</f>
        <v>0</v>
      </c>
      <c r="K197" s="313">
        <f>SUM(K198,K233,K271)</f>
        <v>0</v>
      </c>
      <c r="L197" s="312">
        <f t="shared" si="31"/>
        <v>0</v>
      </c>
      <c r="M197" s="385">
        <f>SUM(M198,M233,M271)</f>
        <v>0</v>
      </c>
      <c r="N197" s="386">
        <f>SUM(N198,N233,N271)</f>
        <v>0</v>
      </c>
      <c r="O197" s="387">
        <f t="shared" si="32"/>
        <v>0</v>
      </c>
      <c r="P197" s="388"/>
    </row>
    <row r="198" spans="1:16" x14ac:dyDescent="0.25">
      <c r="A198" s="315">
        <v>5000</v>
      </c>
      <c r="B198" s="315" t="s">
        <v>431</v>
      </c>
      <c r="C198" s="316">
        <f>F198+I198+L198+O198</f>
        <v>489311</v>
      </c>
      <c r="D198" s="317">
        <f>D199+D207</f>
        <v>489311</v>
      </c>
      <c r="E198" s="504">
        <f>E199+E207</f>
        <v>0</v>
      </c>
      <c r="F198" s="465">
        <f t="shared" si="29"/>
        <v>489311</v>
      </c>
      <c r="G198" s="317">
        <f>G199+G207</f>
        <v>0</v>
      </c>
      <c r="H198" s="320">
        <f>H199+H207</f>
        <v>0</v>
      </c>
      <c r="I198" s="319">
        <f t="shared" si="30"/>
        <v>0</v>
      </c>
      <c r="J198" s="317">
        <f>J199+J207</f>
        <v>0</v>
      </c>
      <c r="K198" s="320">
        <f>K199+K207</f>
        <v>0</v>
      </c>
      <c r="L198" s="319">
        <f t="shared" si="31"/>
        <v>0</v>
      </c>
      <c r="M198" s="321">
        <f>M199+M207</f>
        <v>0</v>
      </c>
      <c r="N198" s="318">
        <f>N199+N207</f>
        <v>0</v>
      </c>
      <c r="O198" s="319">
        <f t="shared" si="32"/>
        <v>0</v>
      </c>
      <c r="P198" s="322"/>
    </row>
    <row r="199" spans="1:16" hidden="1" x14ac:dyDescent="0.25">
      <c r="A199" s="198">
        <v>5100</v>
      </c>
      <c r="B199" s="323" t="s">
        <v>432</v>
      </c>
      <c r="C199" s="199">
        <f t="shared" si="25"/>
        <v>0</v>
      </c>
      <c r="D199" s="209">
        <f>D200+D201+D204+D205+D206</f>
        <v>0</v>
      </c>
      <c r="E199" s="324">
        <f>E200+E201+E204+E205+E206</f>
        <v>0</v>
      </c>
      <c r="F199" s="541">
        <f t="shared" si="29"/>
        <v>0</v>
      </c>
      <c r="G199" s="209">
        <f>G200+G201+G204+G205+G206</f>
        <v>0</v>
      </c>
      <c r="H199" s="210">
        <f>H200+H201+H204+H205+H206</f>
        <v>0</v>
      </c>
      <c r="I199" s="211">
        <f t="shared" si="30"/>
        <v>0</v>
      </c>
      <c r="J199" s="209">
        <f>J200+J201+J204+J205+J206</f>
        <v>0</v>
      </c>
      <c r="K199" s="210">
        <f>K200+K201+K204+K205+K206</f>
        <v>0</v>
      </c>
      <c r="L199" s="211">
        <f t="shared" si="31"/>
        <v>0</v>
      </c>
      <c r="M199" s="348">
        <f>M200+M201+M204+M205+M206</f>
        <v>0</v>
      </c>
      <c r="N199" s="324">
        <f>N200+N201+N204+N205+N206</f>
        <v>0</v>
      </c>
      <c r="O199" s="211">
        <f t="shared" si="32"/>
        <v>0</v>
      </c>
      <c r="P199" s="208"/>
    </row>
    <row r="200" spans="1:16" hidden="1" x14ac:dyDescent="0.25">
      <c r="A200" s="595">
        <v>5110</v>
      </c>
      <c r="B200" s="213" t="s">
        <v>433</v>
      </c>
      <c r="C200" s="214">
        <f t="shared" si="25"/>
        <v>0</v>
      </c>
      <c r="D200" s="219">
        <v>0</v>
      </c>
      <c r="E200" s="335"/>
      <c r="F200" s="543">
        <f t="shared" si="29"/>
        <v>0</v>
      </c>
      <c r="G200" s="219"/>
      <c r="H200" s="220"/>
      <c r="I200" s="221">
        <f t="shared" si="30"/>
        <v>0</v>
      </c>
      <c r="J200" s="219">
        <v>0</v>
      </c>
      <c r="K200" s="220"/>
      <c r="L200" s="221">
        <f t="shared" si="31"/>
        <v>0</v>
      </c>
      <c r="M200" s="336"/>
      <c r="N200" s="335"/>
      <c r="O200" s="221">
        <f t="shared" si="32"/>
        <v>0</v>
      </c>
      <c r="P200" s="176"/>
    </row>
    <row r="201" spans="1:16" ht="24" hidden="1" x14ac:dyDescent="0.25">
      <c r="A201" s="339">
        <v>5120</v>
      </c>
      <c r="B201" s="223" t="s">
        <v>434</v>
      </c>
      <c r="C201" s="224">
        <f t="shared" si="25"/>
        <v>0</v>
      </c>
      <c r="D201" s="340">
        <f>D202+D203</f>
        <v>0</v>
      </c>
      <c r="E201" s="341">
        <f>E202+E203</f>
        <v>0</v>
      </c>
      <c r="F201" s="544">
        <f t="shared" si="29"/>
        <v>0</v>
      </c>
      <c r="G201" s="340">
        <f>G202+G203</f>
        <v>0</v>
      </c>
      <c r="H201" s="342">
        <f>H202+H203</f>
        <v>0</v>
      </c>
      <c r="I201" s="231">
        <f t="shared" si="30"/>
        <v>0</v>
      </c>
      <c r="J201" s="340">
        <f>J202+J203</f>
        <v>0</v>
      </c>
      <c r="K201" s="342">
        <f>K202+K203</f>
        <v>0</v>
      </c>
      <c r="L201" s="231">
        <f t="shared" si="31"/>
        <v>0</v>
      </c>
      <c r="M201" s="343">
        <f>M202+M203</f>
        <v>0</v>
      </c>
      <c r="N201" s="341">
        <f>N202+N203</f>
        <v>0</v>
      </c>
      <c r="O201" s="231">
        <f t="shared" si="32"/>
        <v>0</v>
      </c>
      <c r="P201" s="185"/>
    </row>
    <row r="202" spans="1:16" hidden="1" x14ac:dyDescent="0.25">
      <c r="A202" s="178">
        <v>5121</v>
      </c>
      <c r="B202" s="223" t="s">
        <v>435</v>
      </c>
      <c r="C202" s="224">
        <f t="shared" si="25"/>
        <v>0</v>
      </c>
      <c r="D202" s="229">
        <v>0</v>
      </c>
      <c r="E202" s="337"/>
      <c r="F202" s="544">
        <f t="shared" si="29"/>
        <v>0</v>
      </c>
      <c r="G202" s="229"/>
      <c r="H202" s="230"/>
      <c r="I202" s="231">
        <f t="shared" si="30"/>
        <v>0</v>
      </c>
      <c r="J202" s="229">
        <v>0</v>
      </c>
      <c r="K202" s="230"/>
      <c r="L202" s="231">
        <f t="shared" si="31"/>
        <v>0</v>
      </c>
      <c r="M202" s="338"/>
      <c r="N202" s="337"/>
      <c r="O202" s="231">
        <f t="shared" si="32"/>
        <v>0</v>
      </c>
      <c r="P202" s="185"/>
    </row>
    <row r="203" spans="1:16" ht="24" hidden="1" x14ac:dyDescent="0.25">
      <c r="A203" s="178">
        <v>5129</v>
      </c>
      <c r="B203" s="223" t="s">
        <v>436</v>
      </c>
      <c r="C203" s="224">
        <f t="shared" si="25"/>
        <v>0</v>
      </c>
      <c r="D203" s="229">
        <v>0</v>
      </c>
      <c r="E203" s="337"/>
      <c r="F203" s="544">
        <f t="shared" si="29"/>
        <v>0</v>
      </c>
      <c r="G203" s="229"/>
      <c r="H203" s="230"/>
      <c r="I203" s="231">
        <f t="shared" si="30"/>
        <v>0</v>
      </c>
      <c r="J203" s="229">
        <v>0</v>
      </c>
      <c r="K203" s="230"/>
      <c r="L203" s="231">
        <f t="shared" si="31"/>
        <v>0</v>
      </c>
      <c r="M203" s="338"/>
      <c r="N203" s="337"/>
      <c r="O203" s="231">
        <f t="shared" si="32"/>
        <v>0</v>
      </c>
      <c r="P203" s="185"/>
    </row>
    <row r="204" spans="1:16" hidden="1" x14ac:dyDescent="0.25">
      <c r="A204" s="339">
        <v>5130</v>
      </c>
      <c r="B204" s="223" t="s">
        <v>437</v>
      </c>
      <c r="C204" s="224">
        <f t="shared" si="25"/>
        <v>0</v>
      </c>
      <c r="D204" s="229">
        <v>0</v>
      </c>
      <c r="E204" s="337"/>
      <c r="F204" s="544">
        <f t="shared" si="29"/>
        <v>0</v>
      </c>
      <c r="G204" s="229"/>
      <c r="H204" s="230"/>
      <c r="I204" s="231">
        <f t="shared" si="30"/>
        <v>0</v>
      </c>
      <c r="J204" s="229">
        <v>0</v>
      </c>
      <c r="K204" s="230"/>
      <c r="L204" s="231">
        <f t="shared" si="31"/>
        <v>0</v>
      </c>
      <c r="M204" s="338"/>
      <c r="N204" s="337"/>
      <c r="O204" s="231">
        <f t="shared" si="32"/>
        <v>0</v>
      </c>
      <c r="P204" s="185"/>
    </row>
    <row r="205" spans="1:16" hidden="1" x14ac:dyDescent="0.25">
      <c r="A205" s="339">
        <v>5140</v>
      </c>
      <c r="B205" s="223" t="s">
        <v>438</v>
      </c>
      <c r="C205" s="224">
        <f t="shared" si="25"/>
        <v>0</v>
      </c>
      <c r="D205" s="229">
        <v>0</v>
      </c>
      <c r="E205" s="337"/>
      <c r="F205" s="544">
        <f t="shared" si="29"/>
        <v>0</v>
      </c>
      <c r="G205" s="229"/>
      <c r="H205" s="230"/>
      <c r="I205" s="231">
        <f t="shared" si="30"/>
        <v>0</v>
      </c>
      <c r="J205" s="229">
        <v>0</v>
      </c>
      <c r="K205" s="230"/>
      <c r="L205" s="231">
        <f t="shared" si="31"/>
        <v>0</v>
      </c>
      <c r="M205" s="338"/>
      <c r="N205" s="337"/>
      <c r="O205" s="231">
        <f t="shared" si="32"/>
        <v>0</v>
      </c>
      <c r="P205" s="185"/>
    </row>
    <row r="206" spans="1:16" ht="24" hidden="1" x14ac:dyDescent="0.25">
      <c r="A206" s="339">
        <v>5170</v>
      </c>
      <c r="B206" s="223" t="s">
        <v>439</v>
      </c>
      <c r="C206" s="224">
        <f t="shared" si="25"/>
        <v>0</v>
      </c>
      <c r="D206" s="229">
        <v>0</v>
      </c>
      <c r="E206" s="337"/>
      <c r="F206" s="544">
        <f t="shared" si="29"/>
        <v>0</v>
      </c>
      <c r="G206" s="229"/>
      <c r="H206" s="230"/>
      <c r="I206" s="231">
        <f t="shared" si="30"/>
        <v>0</v>
      </c>
      <c r="J206" s="229">
        <v>0</v>
      </c>
      <c r="K206" s="230"/>
      <c r="L206" s="231">
        <f t="shared" si="31"/>
        <v>0</v>
      </c>
      <c r="M206" s="338"/>
      <c r="N206" s="337"/>
      <c r="O206" s="231">
        <f t="shared" si="32"/>
        <v>0</v>
      </c>
      <c r="P206" s="185"/>
    </row>
    <row r="207" spans="1:16" x14ac:dyDescent="0.25">
      <c r="A207" s="198">
        <v>5200</v>
      </c>
      <c r="B207" s="323" t="s">
        <v>440</v>
      </c>
      <c r="C207" s="199">
        <f t="shared" si="25"/>
        <v>489311</v>
      </c>
      <c r="D207" s="209">
        <f>D208+D218+D219+D228+D229+D230+D232</f>
        <v>489311</v>
      </c>
      <c r="E207" s="505">
        <f>E208+E218+E219+E228+E229+E230+E232</f>
        <v>0</v>
      </c>
      <c r="F207" s="459">
        <f t="shared" si="29"/>
        <v>489311</v>
      </c>
      <c r="G207" s="209">
        <f>G208+G218+G219+G228+G229+G230+G232</f>
        <v>0</v>
      </c>
      <c r="H207" s="210">
        <f>H208+H218+H219+H228+H229+H230+H232</f>
        <v>0</v>
      </c>
      <c r="I207" s="211">
        <f t="shared" si="30"/>
        <v>0</v>
      </c>
      <c r="J207" s="209">
        <f>J208+J218+J219+J228+J229+J230+J232</f>
        <v>0</v>
      </c>
      <c r="K207" s="210">
        <f>K208+K218+K219+K228+K229+K230+K232</f>
        <v>0</v>
      </c>
      <c r="L207" s="211">
        <f t="shared" si="31"/>
        <v>0</v>
      </c>
      <c r="M207" s="348">
        <f>M208+M218+M219+M228+M229+M230+M232</f>
        <v>0</v>
      </c>
      <c r="N207" s="324">
        <f>N208+N218+N219+N228+N229+N230+N232</f>
        <v>0</v>
      </c>
      <c r="O207" s="211">
        <f t="shared" si="32"/>
        <v>0</v>
      </c>
      <c r="P207" s="208"/>
    </row>
    <row r="208" spans="1:16" hidden="1" x14ac:dyDescent="0.25">
      <c r="A208" s="329">
        <v>5210</v>
      </c>
      <c r="B208" s="265" t="s">
        <v>441</v>
      </c>
      <c r="C208" s="276">
        <f t="shared" si="25"/>
        <v>0</v>
      </c>
      <c r="D208" s="330">
        <f>SUM(D209:D217)</f>
        <v>0</v>
      </c>
      <c r="E208" s="331">
        <f>SUM(E209:E217)</f>
        <v>0</v>
      </c>
      <c r="F208" s="542">
        <f t="shared" si="29"/>
        <v>0</v>
      </c>
      <c r="G208" s="330">
        <f>SUM(G209:G217)</f>
        <v>0</v>
      </c>
      <c r="H208" s="333">
        <f>SUM(H209:H217)</f>
        <v>0</v>
      </c>
      <c r="I208" s="332">
        <f t="shared" si="30"/>
        <v>0</v>
      </c>
      <c r="J208" s="330">
        <f>SUM(J209:J217)</f>
        <v>0</v>
      </c>
      <c r="K208" s="333">
        <f>SUM(K209:K217)</f>
        <v>0</v>
      </c>
      <c r="L208" s="332">
        <f t="shared" si="31"/>
        <v>0</v>
      </c>
      <c r="M208" s="334">
        <f>SUM(M209:M217)</f>
        <v>0</v>
      </c>
      <c r="N208" s="331">
        <f>SUM(N209:N217)</f>
        <v>0</v>
      </c>
      <c r="O208" s="332">
        <f t="shared" si="32"/>
        <v>0</v>
      </c>
      <c r="P208" s="274"/>
    </row>
    <row r="209" spans="1:16" hidden="1" x14ac:dyDescent="0.25">
      <c r="A209" s="169">
        <v>5211</v>
      </c>
      <c r="B209" s="213" t="s">
        <v>442</v>
      </c>
      <c r="C209" s="359">
        <f t="shared" si="25"/>
        <v>0</v>
      </c>
      <c r="D209" s="219">
        <v>0</v>
      </c>
      <c r="E209" s="335"/>
      <c r="F209" s="543">
        <f t="shared" si="29"/>
        <v>0</v>
      </c>
      <c r="G209" s="219"/>
      <c r="H209" s="220"/>
      <c r="I209" s="221">
        <f t="shared" si="30"/>
        <v>0</v>
      </c>
      <c r="J209" s="219">
        <v>0</v>
      </c>
      <c r="K209" s="220"/>
      <c r="L209" s="221">
        <f t="shared" si="31"/>
        <v>0</v>
      </c>
      <c r="M209" s="336"/>
      <c r="N209" s="335"/>
      <c r="O209" s="221">
        <f t="shared" si="32"/>
        <v>0</v>
      </c>
      <c r="P209" s="176"/>
    </row>
    <row r="210" spans="1:16" hidden="1" x14ac:dyDescent="0.25">
      <c r="A210" s="178">
        <v>5212</v>
      </c>
      <c r="B210" s="223" t="s">
        <v>443</v>
      </c>
      <c r="C210" s="359">
        <f t="shared" si="25"/>
        <v>0</v>
      </c>
      <c r="D210" s="229">
        <v>0</v>
      </c>
      <c r="E210" s="337"/>
      <c r="F210" s="544">
        <f t="shared" si="29"/>
        <v>0</v>
      </c>
      <c r="G210" s="229"/>
      <c r="H210" s="230"/>
      <c r="I210" s="231">
        <f t="shared" si="30"/>
        <v>0</v>
      </c>
      <c r="J210" s="229">
        <v>0</v>
      </c>
      <c r="K210" s="230"/>
      <c r="L210" s="231">
        <f t="shared" si="31"/>
        <v>0</v>
      </c>
      <c r="M210" s="338"/>
      <c r="N210" s="337"/>
      <c r="O210" s="231">
        <f t="shared" si="32"/>
        <v>0</v>
      </c>
      <c r="P210" s="185"/>
    </row>
    <row r="211" spans="1:16" hidden="1" x14ac:dyDescent="0.25">
      <c r="A211" s="178">
        <v>5213</v>
      </c>
      <c r="B211" s="223" t="s">
        <v>444</v>
      </c>
      <c r="C211" s="359">
        <f t="shared" si="25"/>
        <v>0</v>
      </c>
      <c r="D211" s="229">
        <v>0</v>
      </c>
      <c r="E211" s="337"/>
      <c r="F211" s="544">
        <f t="shared" si="29"/>
        <v>0</v>
      </c>
      <c r="G211" s="229"/>
      <c r="H211" s="230"/>
      <c r="I211" s="231">
        <f t="shared" si="30"/>
        <v>0</v>
      </c>
      <c r="J211" s="229">
        <v>0</v>
      </c>
      <c r="K211" s="230"/>
      <c r="L211" s="231">
        <f t="shared" si="31"/>
        <v>0</v>
      </c>
      <c r="M211" s="338"/>
      <c r="N211" s="337"/>
      <c r="O211" s="231">
        <f t="shared" si="32"/>
        <v>0</v>
      </c>
      <c r="P211" s="185"/>
    </row>
    <row r="212" spans="1:16" hidden="1" x14ac:dyDescent="0.25">
      <c r="A212" s="178">
        <v>5214</v>
      </c>
      <c r="B212" s="223" t="s">
        <v>445</v>
      </c>
      <c r="C212" s="359">
        <f t="shared" si="25"/>
        <v>0</v>
      </c>
      <c r="D212" s="229">
        <v>0</v>
      </c>
      <c r="E212" s="337"/>
      <c r="F212" s="544">
        <f t="shared" si="29"/>
        <v>0</v>
      </c>
      <c r="G212" s="229"/>
      <c r="H212" s="230"/>
      <c r="I212" s="231">
        <f t="shared" si="30"/>
        <v>0</v>
      </c>
      <c r="J212" s="229">
        <v>0</v>
      </c>
      <c r="K212" s="230"/>
      <c r="L212" s="231">
        <f t="shared" si="31"/>
        <v>0</v>
      </c>
      <c r="M212" s="338"/>
      <c r="N212" s="337"/>
      <c r="O212" s="231">
        <f t="shared" si="32"/>
        <v>0</v>
      </c>
      <c r="P212" s="185"/>
    </row>
    <row r="213" spans="1:16" hidden="1" x14ac:dyDescent="0.25">
      <c r="A213" s="178">
        <v>5215</v>
      </c>
      <c r="B213" s="223" t="s">
        <v>446</v>
      </c>
      <c r="C213" s="359">
        <f t="shared" si="25"/>
        <v>0</v>
      </c>
      <c r="D213" s="229">
        <v>0</v>
      </c>
      <c r="E213" s="337"/>
      <c r="F213" s="544">
        <f t="shared" si="29"/>
        <v>0</v>
      </c>
      <c r="G213" s="229"/>
      <c r="H213" s="230"/>
      <c r="I213" s="231">
        <f t="shared" si="30"/>
        <v>0</v>
      </c>
      <c r="J213" s="229">
        <v>0</v>
      </c>
      <c r="K213" s="230"/>
      <c r="L213" s="231">
        <f t="shared" si="31"/>
        <v>0</v>
      </c>
      <c r="M213" s="338"/>
      <c r="N213" s="337"/>
      <c r="O213" s="231">
        <f t="shared" si="32"/>
        <v>0</v>
      </c>
      <c r="P213" s="185"/>
    </row>
    <row r="214" spans="1:16" hidden="1" x14ac:dyDescent="0.25">
      <c r="A214" s="178">
        <v>5216</v>
      </c>
      <c r="B214" s="223" t="s">
        <v>447</v>
      </c>
      <c r="C214" s="359">
        <f t="shared" si="25"/>
        <v>0</v>
      </c>
      <c r="D214" s="229">
        <v>0</v>
      </c>
      <c r="E214" s="337"/>
      <c r="F214" s="544">
        <f t="shared" si="29"/>
        <v>0</v>
      </c>
      <c r="G214" s="229"/>
      <c r="H214" s="230"/>
      <c r="I214" s="231">
        <f t="shared" si="30"/>
        <v>0</v>
      </c>
      <c r="J214" s="229">
        <v>0</v>
      </c>
      <c r="K214" s="230"/>
      <c r="L214" s="231">
        <f t="shared" si="31"/>
        <v>0</v>
      </c>
      <c r="M214" s="338"/>
      <c r="N214" s="337"/>
      <c r="O214" s="231">
        <f t="shared" si="32"/>
        <v>0</v>
      </c>
      <c r="P214" s="185"/>
    </row>
    <row r="215" spans="1:16" hidden="1" x14ac:dyDescent="0.25">
      <c r="A215" s="178">
        <v>5217</v>
      </c>
      <c r="B215" s="223" t="s">
        <v>448</v>
      </c>
      <c r="C215" s="359">
        <f t="shared" si="25"/>
        <v>0</v>
      </c>
      <c r="D215" s="229">
        <v>0</v>
      </c>
      <c r="E215" s="337"/>
      <c r="F215" s="544">
        <f t="shared" si="29"/>
        <v>0</v>
      </c>
      <c r="G215" s="229"/>
      <c r="H215" s="230"/>
      <c r="I215" s="231">
        <f t="shared" si="30"/>
        <v>0</v>
      </c>
      <c r="J215" s="229">
        <v>0</v>
      </c>
      <c r="K215" s="230"/>
      <c r="L215" s="231">
        <f t="shared" si="31"/>
        <v>0</v>
      </c>
      <c r="M215" s="338"/>
      <c r="N215" s="337"/>
      <c r="O215" s="231">
        <f t="shared" si="32"/>
        <v>0</v>
      </c>
      <c r="P215" s="185"/>
    </row>
    <row r="216" spans="1:16" hidden="1" x14ac:dyDescent="0.25">
      <c r="A216" s="178">
        <v>5218</v>
      </c>
      <c r="B216" s="223" t="s">
        <v>449</v>
      </c>
      <c r="C216" s="359">
        <f t="shared" si="25"/>
        <v>0</v>
      </c>
      <c r="D216" s="229">
        <v>0</v>
      </c>
      <c r="E216" s="337"/>
      <c r="F216" s="544">
        <f t="shared" si="29"/>
        <v>0</v>
      </c>
      <c r="G216" s="229"/>
      <c r="H216" s="230"/>
      <c r="I216" s="231">
        <f t="shared" si="30"/>
        <v>0</v>
      </c>
      <c r="J216" s="229">
        <v>0</v>
      </c>
      <c r="K216" s="230"/>
      <c r="L216" s="231">
        <f t="shared" si="31"/>
        <v>0</v>
      </c>
      <c r="M216" s="338"/>
      <c r="N216" s="337"/>
      <c r="O216" s="231">
        <f t="shared" si="32"/>
        <v>0</v>
      </c>
      <c r="P216" s="185"/>
    </row>
    <row r="217" spans="1:16" hidden="1" x14ac:dyDescent="0.25">
      <c r="A217" s="178">
        <v>5219</v>
      </c>
      <c r="B217" s="223" t="s">
        <v>450</v>
      </c>
      <c r="C217" s="359">
        <f t="shared" si="25"/>
        <v>0</v>
      </c>
      <c r="D217" s="229">
        <v>0</v>
      </c>
      <c r="E217" s="337"/>
      <c r="F217" s="544">
        <f t="shared" si="29"/>
        <v>0</v>
      </c>
      <c r="G217" s="229"/>
      <c r="H217" s="230"/>
      <c r="I217" s="231">
        <f t="shared" si="30"/>
        <v>0</v>
      </c>
      <c r="J217" s="229">
        <v>0</v>
      </c>
      <c r="K217" s="230"/>
      <c r="L217" s="231">
        <f t="shared" si="31"/>
        <v>0</v>
      </c>
      <c r="M217" s="338"/>
      <c r="N217" s="337"/>
      <c r="O217" s="231">
        <f t="shared" si="32"/>
        <v>0</v>
      </c>
      <c r="P217" s="185"/>
    </row>
    <row r="218" spans="1:16" hidden="1" x14ac:dyDescent="0.25">
      <c r="A218" s="339">
        <v>5220</v>
      </c>
      <c r="B218" s="223" t="s">
        <v>451</v>
      </c>
      <c r="C218" s="359">
        <f t="shared" si="25"/>
        <v>0</v>
      </c>
      <c r="D218" s="229">
        <v>0</v>
      </c>
      <c r="E218" s="337"/>
      <c r="F218" s="544">
        <f t="shared" si="29"/>
        <v>0</v>
      </c>
      <c r="G218" s="229"/>
      <c r="H218" s="230"/>
      <c r="I218" s="231">
        <f t="shared" si="30"/>
        <v>0</v>
      </c>
      <c r="J218" s="229">
        <v>0</v>
      </c>
      <c r="K218" s="230"/>
      <c r="L218" s="231">
        <f t="shared" si="31"/>
        <v>0</v>
      </c>
      <c r="M218" s="338"/>
      <c r="N218" s="337"/>
      <c r="O218" s="231">
        <f t="shared" si="32"/>
        <v>0</v>
      </c>
      <c r="P218" s="185"/>
    </row>
    <row r="219" spans="1:16" hidden="1" x14ac:dyDescent="0.25">
      <c r="A219" s="339">
        <v>5230</v>
      </c>
      <c r="B219" s="223" t="s">
        <v>452</v>
      </c>
      <c r="C219" s="359">
        <f t="shared" si="25"/>
        <v>0</v>
      </c>
      <c r="D219" s="340">
        <f>SUM(D220:D227)</f>
        <v>0</v>
      </c>
      <c r="E219" s="341">
        <f>SUM(E220:E227)</f>
        <v>0</v>
      </c>
      <c r="F219" s="544">
        <f t="shared" si="29"/>
        <v>0</v>
      </c>
      <c r="G219" s="340">
        <f>SUM(G220:G227)</f>
        <v>0</v>
      </c>
      <c r="H219" s="342">
        <f>SUM(H220:H227)</f>
        <v>0</v>
      </c>
      <c r="I219" s="231">
        <f t="shared" si="30"/>
        <v>0</v>
      </c>
      <c r="J219" s="340">
        <f>SUM(J220:J227)</f>
        <v>0</v>
      </c>
      <c r="K219" s="342">
        <f>SUM(K220:K227)</f>
        <v>0</v>
      </c>
      <c r="L219" s="231">
        <f t="shared" si="31"/>
        <v>0</v>
      </c>
      <c r="M219" s="343">
        <f>SUM(M220:M227)</f>
        <v>0</v>
      </c>
      <c r="N219" s="341">
        <f>SUM(N220:N227)</f>
        <v>0</v>
      </c>
      <c r="O219" s="231">
        <f t="shared" si="32"/>
        <v>0</v>
      </c>
      <c r="P219" s="185"/>
    </row>
    <row r="220" spans="1:16" hidden="1" x14ac:dyDescent="0.25">
      <c r="A220" s="178">
        <v>5231</v>
      </c>
      <c r="B220" s="223" t="s">
        <v>453</v>
      </c>
      <c r="C220" s="359">
        <f t="shared" si="25"/>
        <v>0</v>
      </c>
      <c r="D220" s="229">
        <v>0</v>
      </c>
      <c r="E220" s="337"/>
      <c r="F220" s="544">
        <f t="shared" si="29"/>
        <v>0</v>
      </c>
      <c r="G220" s="229"/>
      <c r="H220" s="230"/>
      <c r="I220" s="231">
        <f t="shared" si="30"/>
        <v>0</v>
      </c>
      <c r="J220" s="229"/>
      <c r="K220" s="230"/>
      <c r="L220" s="231">
        <f t="shared" si="31"/>
        <v>0</v>
      </c>
      <c r="M220" s="338"/>
      <c r="N220" s="337"/>
      <c r="O220" s="231">
        <f t="shared" si="32"/>
        <v>0</v>
      </c>
      <c r="P220" s="185"/>
    </row>
    <row r="221" spans="1:16" hidden="1" x14ac:dyDescent="0.25">
      <c r="A221" s="178">
        <v>5232</v>
      </c>
      <c r="B221" s="223" t="s">
        <v>454</v>
      </c>
      <c r="C221" s="359">
        <f t="shared" si="25"/>
        <v>0</v>
      </c>
      <c r="D221" s="229">
        <v>0</v>
      </c>
      <c r="E221" s="337"/>
      <c r="F221" s="544">
        <f t="shared" si="29"/>
        <v>0</v>
      </c>
      <c r="G221" s="229"/>
      <c r="H221" s="230"/>
      <c r="I221" s="231">
        <f t="shared" si="30"/>
        <v>0</v>
      </c>
      <c r="J221" s="229">
        <v>0</v>
      </c>
      <c r="K221" s="230"/>
      <c r="L221" s="231">
        <f t="shared" si="31"/>
        <v>0</v>
      </c>
      <c r="M221" s="338"/>
      <c r="N221" s="337"/>
      <c r="O221" s="231">
        <f t="shared" si="32"/>
        <v>0</v>
      </c>
      <c r="P221" s="185"/>
    </row>
    <row r="222" spans="1:16" hidden="1" x14ac:dyDescent="0.25">
      <c r="A222" s="178">
        <v>5233</v>
      </c>
      <c r="B222" s="223" t="s">
        <v>455</v>
      </c>
      <c r="C222" s="359">
        <f t="shared" si="25"/>
        <v>0</v>
      </c>
      <c r="D222" s="229">
        <v>0</v>
      </c>
      <c r="E222" s="337"/>
      <c r="F222" s="544">
        <f t="shared" si="29"/>
        <v>0</v>
      </c>
      <c r="G222" s="229"/>
      <c r="H222" s="230"/>
      <c r="I222" s="231">
        <f t="shared" si="30"/>
        <v>0</v>
      </c>
      <c r="J222" s="229">
        <v>0</v>
      </c>
      <c r="K222" s="230"/>
      <c r="L222" s="231">
        <f t="shared" si="31"/>
        <v>0</v>
      </c>
      <c r="M222" s="338"/>
      <c r="N222" s="337"/>
      <c r="O222" s="231">
        <f t="shared" si="32"/>
        <v>0</v>
      </c>
      <c r="P222" s="185"/>
    </row>
    <row r="223" spans="1:16" hidden="1" x14ac:dyDescent="0.25">
      <c r="A223" s="178">
        <v>5234</v>
      </c>
      <c r="B223" s="223" t="s">
        <v>456</v>
      </c>
      <c r="C223" s="359">
        <f t="shared" si="25"/>
        <v>0</v>
      </c>
      <c r="D223" s="229">
        <v>0</v>
      </c>
      <c r="E223" s="337"/>
      <c r="F223" s="544">
        <f t="shared" si="29"/>
        <v>0</v>
      </c>
      <c r="G223" s="229"/>
      <c r="H223" s="230"/>
      <c r="I223" s="231">
        <f t="shared" si="30"/>
        <v>0</v>
      </c>
      <c r="J223" s="229">
        <v>0</v>
      </c>
      <c r="K223" s="230"/>
      <c r="L223" s="231">
        <f t="shared" si="31"/>
        <v>0</v>
      </c>
      <c r="M223" s="338"/>
      <c r="N223" s="337"/>
      <c r="O223" s="231">
        <f t="shared" si="32"/>
        <v>0</v>
      </c>
      <c r="P223" s="185"/>
    </row>
    <row r="224" spans="1:16" hidden="1" x14ac:dyDescent="0.25">
      <c r="A224" s="178">
        <v>5236</v>
      </c>
      <c r="B224" s="223" t="s">
        <v>457</v>
      </c>
      <c r="C224" s="359">
        <f t="shared" si="25"/>
        <v>0</v>
      </c>
      <c r="D224" s="229">
        <v>0</v>
      </c>
      <c r="E224" s="337"/>
      <c r="F224" s="544">
        <f t="shared" si="29"/>
        <v>0</v>
      </c>
      <c r="G224" s="229"/>
      <c r="H224" s="230"/>
      <c r="I224" s="231">
        <f t="shared" si="30"/>
        <v>0</v>
      </c>
      <c r="J224" s="229">
        <v>0</v>
      </c>
      <c r="K224" s="230"/>
      <c r="L224" s="231">
        <f t="shared" si="31"/>
        <v>0</v>
      </c>
      <c r="M224" s="338"/>
      <c r="N224" s="337"/>
      <c r="O224" s="231">
        <f t="shared" si="32"/>
        <v>0</v>
      </c>
      <c r="P224" s="185"/>
    </row>
    <row r="225" spans="1:16" hidden="1" x14ac:dyDescent="0.25">
      <c r="A225" s="178">
        <v>5237</v>
      </c>
      <c r="B225" s="223" t="s">
        <v>458</v>
      </c>
      <c r="C225" s="359">
        <f t="shared" si="25"/>
        <v>0</v>
      </c>
      <c r="D225" s="229">
        <v>0</v>
      </c>
      <c r="E225" s="337"/>
      <c r="F225" s="544">
        <f t="shared" si="29"/>
        <v>0</v>
      </c>
      <c r="G225" s="229"/>
      <c r="H225" s="230"/>
      <c r="I225" s="231">
        <f t="shared" si="30"/>
        <v>0</v>
      </c>
      <c r="J225" s="229">
        <v>0</v>
      </c>
      <c r="K225" s="230"/>
      <c r="L225" s="231">
        <f t="shared" si="31"/>
        <v>0</v>
      </c>
      <c r="M225" s="338"/>
      <c r="N225" s="337"/>
      <c r="O225" s="231">
        <f t="shared" si="32"/>
        <v>0</v>
      </c>
      <c r="P225" s="185"/>
    </row>
    <row r="226" spans="1:16" hidden="1" x14ac:dyDescent="0.25">
      <c r="A226" s="178">
        <v>5238</v>
      </c>
      <c r="B226" s="223" t="s">
        <v>459</v>
      </c>
      <c r="C226" s="359">
        <f t="shared" si="25"/>
        <v>0</v>
      </c>
      <c r="D226" s="229">
        <v>0</v>
      </c>
      <c r="E226" s="337"/>
      <c r="F226" s="544">
        <f t="shared" si="29"/>
        <v>0</v>
      </c>
      <c r="G226" s="229"/>
      <c r="H226" s="230"/>
      <c r="I226" s="231">
        <f t="shared" si="30"/>
        <v>0</v>
      </c>
      <c r="J226" s="229">
        <v>0</v>
      </c>
      <c r="K226" s="230"/>
      <c r="L226" s="231">
        <f t="shared" si="31"/>
        <v>0</v>
      </c>
      <c r="M226" s="338"/>
      <c r="N226" s="337"/>
      <c r="O226" s="231">
        <f t="shared" si="32"/>
        <v>0</v>
      </c>
      <c r="P226" s="185"/>
    </row>
    <row r="227" spans="1:16" hidden="1" x14ac:dyDescent="0.25">
      <c r="A227" s="178">
        <v>5239</v>
      </c>
      <c r="B227" s="223" t="s">
        <v>460</v>
      </c>
      <c r="C227" s="359">
        <f t="shared" si="25"/>
        <v>0</v>
      </c>
      <c r="D227" s="229">
        <v>0</v>
      </c>
      <c r="E227" s="337"/>
      <c r="F227" s="544">
        <f t="shared" si="29"/>
        <v>0</v>
      </c>
      <c r="G227" s="229"/>
      <c r="H227" s="230"/>
      <c r="I227" s="231">
        <f t="shared" si="30"/>
        <v>0</v>
      </c>
      <c r="J227" s="229">
        <v>0</v>
      </c>
      <c r="K227" s="230"/>
      <c r="L227" s="231">
        <f t="shared" si="31"/>
        <v>0</v>
      </c>
      <c r="M227" s="338"/>
      <c r="N227" s="337"/>
      <c r="O227" s="231">
        <f t="shared" si="32"/>
        <v>0</v>
      </c>
      <c r="P227" s="185"/>
    </row>
    <row r="228" spans="1:16" ht="24" hidden="1" x14ac:dyDescent="0.25">
      <c r="A228" s="339">
        <v>5240</v>
      </c>
      <c r="B228" s="223" t="s">
        <v>461</v>
      </c>
      <c r="C228" s="359">
        <f t="shared" si="25"/>
        <v>0</v>
      </c>
      <c r="D228" s="229">
        <v>0</v>
      </c>
      <c r="E228" s="337"/>
      <c r="F228" s="544">
        <f t="shared" si="29"/>
        <v>0</v>
      </c>
      <c r="G228" s="229"/>
      <c r="H228" s="230"/>
      <c r="I228" s="231">
        <f t="shared" si="30"/>
        <v>0</v>
      </c>
      <c r="J228" s="229">
        <v>0</v>
      </c>
      <c r="K228" s="230"/>
      <c r="L228" s="231">
        <f t="shared" si="31"/>
        <v>0</v>
      </c>
      <c r="M228" s="338"/>
      <c r="N228" s="337"/>
      <c r="O228" s="231">
        <f t="shared" si="32"/>
        <v>0</v>
      </c>
      <c r="P228" s="185"/>
    </row>
    <row r="229" spans="1:16" x14ac:dyDescent="0.25">
      <c r="A229" s="339">
        <v>5250</v>
      </c>
      <c r="B229" s="223" t="s">
        <v>462</v>
      </c>
      <c r="C229" s="359">
        <f t="shared" si="25"/>
        <v>489311</v>
      </c>
      <c r="D229" s="229">
        <v>489311</v>
      </c>
      <c r="E229" s="507"/>
      <c r="F229" s="359">
        <f t="shared" si="29"/>
        <v>489311</v>
      </c>
      <c r="G229" s="229"/>
      <c r="H229" s="230"/>
      <c r="I229" s="231">
        <f t="shared" si="30"/>
        <v>0</v>
      </c>
      <c r="J229" s="229">
        <v>0</v>
      </c>
      <c r="K229" s="230"/>
      <c r="L229" s="231">
        <f t="shared" si="31"/>
        <v>0</v>
      </c>
      <c r="M229" s="338"/>
      <c r="N229" s="337"/>
      <c r="O229" s="231">
        <f t="shared" si="32"/>
        <v>0</v>
      </c>
      <c r="P229" s="185"/>
    </row>
    <row r="230" spans="1:16" hidden="1" x14ac:dyDescent="0.25">
      <c r="A230" s="339">
        <v>5260</v>
      </c>
      <c r="B230" s="223" t="s">
        <v>463</v>
      </c>
      <c r="C230" s="359">
        <f t="shared" si="25"/>
        <v>0</v>
      </c>
      <c r="D230" s="340">
        <f>SUM(D231)</f>
        <v>0</v>
      </c>
      <c r="E230" s="341">
        <f>SUM(E231)</f>
        <v>0</v>
      </c>
      <c r="F230" s="544">
        <f t="shared" si="29"/>
        <v>0</v>
      </c>
      <c r="G230" s="340">
        <f>SUM(G231)</f>
        <v>0</v>
      </c>
      <c r="H230" s="342">
        <f>SUM(H231)</f>
        <v>0</v>
      </c>
      <c r="I230" s="231">
        <f t="shared" si="30"/>
        <v>0</v>
      </c>
      <c r="J230" s="340">
        <f>SUM(J231)</f>
        <v>0</v>
      </c>
      <c r="K230" s="342">
        <f>SUM(K231)</f>
        <v>0</v>
      </c>
      <c r="L230" s="231">
        <f t="shared" si="31"/>
        <v>0</v>
      </c>
      <c r="M230" s="343">
        <f>SUM(M231)</f>
        <v>0</v>
      </c>
      <c r="N230" s="341">
        <f>SUM(N231)</f>
        <v>0</v>
      </c>
      <c r="O230" s="231">
        <f t="shared" si="32"/>
        <v>0</v>
      </c>
      <c r="P230" s="185"/>
    </row>
    <row r="231" spans="1:16" hidden="1" x14ac:dyDescent="0.25">
      <c r="A231" s="178">
        <v>5269</v>
      </c>
      <c r="B231" s="223" t="s">
        <v>464</v>
      </c>
      <c r="C231" s="359">
        <f t="shared" si="25"/>
        <v>0</v>
      </c>
      <c r="D231" s="229">
        <v>0</v>
      </c>
      <c r="E231" s="337"/>
      <c r="F231" s="544">
        <f t="shared" si="29"/>
        <v>0</v>
      </c>
      <c r="G231" s="229"/>
      <c r="H231" s="230"/>
      <c r="I231" s="231">
        <f t="shared" si="30"/>
        <v>0</v>
      </c>
      <c r="J231" s="229">
        <v>0</v>
      </c>
      <c r="K231" s="230"/>
      <c r="L231" s="231">
        <f t="shared" si="31"/>
        <v>0</v>
      </c>
      <c r="M231" s="338"/>
      <c r="N231" s="337"/>
      <c r="O231" s="231">
        <f t="shared" si="32"/>
        <v>0</v>
      </c>
      <c r="P231" s="185"/>
    </row>
    <row r="232" spans="1:16" hidden="1" x14ac:dyDescent="0.25">
      <c r="A232" s="329">
        <v>5270</v>
      </c>
      <c r="B232" s="265" t="s">
        <v>465</v>
      </c>
      <c r="C232" s="354">
        <f t="shared" si="25"/>
        <v>0</v>
      </c>
      <c r="D232" s="344">
        <v>0</v>
      </c>
      <c r="E232" s="345"/>
      <c r="F232" s="542">
        <f t="shared" si="29"/>
        <v>0</v>
      </c>
      <c r="G232" s="344"/>
      <c r="H232" s="346"/>
      <c r="I232" s="332">
        <f t="shared" si="30"/>
        <v>0</v>
      </c>
      <c r="J232" s="344">
        <v>0</v>
      </c>
      <c r="K232" s="346"/>
      <c r="L232" s="332">
        <f t="shared" si="31"/>
        <v>0</v>
      </c>
      <c r="M232" s="347"/>
      <c r="N232" s="345"/>
      <c r="O232" s="332">
        <f t="shared" si="32"/>
        <v>0</v>
      </c>
      <c r="P232" s="274"/>
    </row>
    <row r="233" spans="1:16" hidden="1" x14ac:dyDescent="0.25">
      <c r="A233" s="315">
        <v>6000</v>
      </c>
      <c r="B233" s="315" t="s">
        <v>466</v>
      </c>
      <c r="C233" s="316">
        <f t="shared" si="25"/>
        <v>0</v>
      </c>
      <c r="D233" s="317">
        <f>D234+D254+D261</f>
        <v>0</v>
      </c>
      <c r="E233" s="318">
        <f>E234+E254+E261</f>
        <v>0</v>
      </c>
      <c r="F233" s="540">
        <f t="shared" si="29"/>
        <v>0</v>
      </c>
      <c r="G233" s="317">
        <f>G234+G254+G261</f>
        <v>0</v>
      </c>
      <c r="H233" s="320">
        <f>H234+H254+H261</f>
        <v>0</v>
      </c>
      <c r="I233" s="319">
        <f t="shared" si="30"/>
        <v>0</v>
      </c>
      <c r="J233" s="317">
        <f>J234+J254+J261</f>
        <v>0</v>
      </c>
      <c r="K233" s="320">
        <f>K234+K254+K261</f>
        <v>0</v>
      </c>
      <c r="L233" s="319">
        <f t="shared" si="31"/>
        <v>0</v>
      </c>
      <c r="M233" s="321">
        <f>M234+M254+M261</f>
        <v>0</v>
      </c>
      <c r="N233" s="318">
        <f>N234+N254+N261</f>
        <v>0</v>
      </c>
      <c r="O233" s="319">
        <f t="shared" si="32"/>
        <v>0</v>
      </c>
      <c r="P233" s="322"/>
    </row>
    <row r="234" spans="1:16" hidden="1" x14ac:dyDescent="0.25">
      <c r="A234" s="249">
        <v>6200</v>
      </c>
      <c r="B234" s="368" t="s">
        <v>467</v>
      </c>
      <c r="C234" s="379">
        <f>F234+I234+L234+O234</f>
        <v>0</v>
      </c>
      <c r="D234" s="380">
        <f>SUM(D235,D236,D238,D241,D247,D248,D249)</f>
        <v>0</v>
      </c>
      <c r="E234" s="326">
        <f>SUM(E235,E236,E238,E241,E247,E248,E249)</f>
        <v>0</v>
      </c>
      <c r="F234" s="549">
        <f>D234+E234</f>
        <v>0</v>
      </c>
      <c r="G234" s="380">
        <f>SUM(G235,G236,G238,G241,G247,G248,G249)</f>
        <v>0</v>
      </c>
      <c r="H234" s="381">
        <f>SUM(H235,H236,H238,H241,H247,H248,H249)</f>
        <v>0</v>
      </c>
      <c r="I234" s="327">
        <f t="shared" si="30"/>
        <v>0</v>
      </c>
      <c r="J234" s="380">
        <f>SUM(J235,J236,J238,J241,J247,J248,J249)</f>
        <v>0</v>
      </c>
      <c r="K234" s="381">
        <f>SUM(K235,K236,K238,K241,K247,K248,K249)</f>
        <v>0</v>
      </c>
      <c r="L234" s="327">
        <f t="shared" si="31"/>
        <v>0</v>
      </c>
      <c r="M234" s="325">
        <f>SUM(M235,M236,M238,M241,M247,M248,M249)</f>
        <v>0</v>
      </c>
      <c r="N234" s="326">
        <f>SUM(N235,N236,N238,N241,N247,N248,N249)</f>
        <v>0</v>
      </c>
      <c r="O234" s="327">
        <f t="shared" si="32"/>
        <v>0</v>
      </c>
      <c r="P234" s="328"/>
    </row>
    <row r="235" spans="1:16" hidden="1" x14ac:dyDescent="0.25">
      <c r="A235" s="595">
        <v>6220</v>
      </c>
      <c r="B235" s="213" t="s">
        <v>468</v>
      </c>
      <c r="C235" s="389">
        <f t="shared" si="25"/>
        <v>0</v>
      </c>
      <c r="D235" s="219">
        <v>0</v>
      </c>
      <c r="E235" s="335"/>
      <c r="F235" s="543">
        <f t="shared" si="29"/>
        <v>0</v>
      </c>
      <c r="G235" s="219"/>
      <c r="H235" s="220"/>
      <c r="I235" s="221">
        <f t="shared" si="30"/>
        <v>0</v>
      </c>
      <c r="J235" s="219">
        <v>0</v>
      </c>
      <c r="K235" s="220"/>
      <c r="L235" s="221">
        <f t="shared" si="31"/>
        <v>0</v>
      </c>
      <c r="M235" s="336"/>
      <c r="N235" s="335"/>
      <c r="O235" s="221">
        <f t="shared" si="32"/>
        <v>0</v>
      </c>
      <c r="P235" s="176"/>
    </row>
    <row r="236" spans="1:16" hidden="1" x14ac:dyDescent="0.25">
      <c r="A236" s="339">
        <v>6230</v>
      </c>
      <c r="B236" s="223" t="s">
        <v>469</v>
      </c>
      <c r="C236" s="390">
        <f t="shared" si="25"/>
        <v>0</v>
      </c>
      <c r="D236" s="340">
        <f>SUM(D237)</f>
        <v>0</v>
      </c>
      <c r="E236" s="342">
        <f>SUM(E237)</f>
        <v>0</v>
      </c>
      <c r="F236" s="544">
        <f t="shared" si="29"/>
        <v>0</v>
      </c>
      <c r="G236" s="340">
        <f>SUM(G237)</f>
        <v>0</v>
      </c>
      <c r="H236" s="342">
        <f>SUM(H237)</f>
        <v>0</v>
      </c>
      <c r="I236" s="231">
        <f t="shared" si="30"/>
        <v>0</v>
      </c>
      <c r="J236" s="340">
        <f>SUM(J237)</f>
        <v>0</v>
      </c>
      <c r="K236" s="342">
        <f>SUM(K237)</f>
        <v>0</v>
      </c>
      <c r="L236" s="231">
        <f t="shared" si="31"/>
        <v>0</v>
      </c>
      <c r="M236" s="340">
        <f>SUM(M237)</f>
        <v>0</v>
      </c>
      <c r="N236" s="342">
        <f>SUM(N237)</f>
        <v>0</v>
      </c>
      <c r="O236" s="231">
        <f t="shared" si="32"/>
        <v>0</v>
      </c>
      <c r="P236" s="185"/>
    </row>
    <row r="237" spans="1:16" hidden="1" x14ac:dyDescent="0.25">
      <c r="A237" s="178">
        <v>6239</v>
      </c>
      <c r="B237" s="213" t="s">
        <v>470</v>
      </c>
      <c r="C237" s="390">
        <f t="shared" si="25"/>
        <v>0</v>
      </c>
      <c r="D237" s="229">
        <v>0</v>
      </c>
      <c r="E237" s="337"/>
      <c r="F237" s="544">
        <f t="shared" si="29"/>
        <v>0</v>
      </c>
      <c r="G237" s="229"/>
      <c r="H237" s="230"/>
      <c r="I237" s="231">
        <f t="shared" si="30"/>
        <v>0</v>
      </c>
      <c r="J237" s="229">
        <v>0</v>
      </c>
      <c r="K237" s="230"/>
      <c r="L237" s="231">
        <f t="shared" si="31"/>
        <v>0</v>
      </c>
      <c r="M237" s="338"/>
      <c r="N237" s="337"/>
      <c r="O237" s="231">
        <f t="shared" si="32"/>
        <v>0</v>
      </c>
      <c r="P237" s="185"/>
    </row>
    <row r="238" spans="1:16" ht="24" hidden="1" x14ac:dyDescent="0.25">
      <c r="A238" s="339">
        <v>6240</v>
      </c>
      <c r="B238" s="223" t="s">
        <v>471</v>
      </c>
      <c r="C238" s="390">
        <f t="shared" si="25"/>
        <v>0</v>
      </c>
      <c r="D238" s="340">
        <f>SUM(D239:D240)</f>
        <v>0</v>
      </c>
      <c r="E238" s="341">
        <f>SUM(E239:E240)</f>
        <v>0</v>
      </c>
      <c r="F238" s="544">
        <f t="shared" si="29"/>
        <v>0</v>
      </c>
      <c r="G238" s="340">
        <f>SUM(G239:G240)</f>
        <v>0</v>
      </c>
      <c r="H238" s="342">
        <f>SUM(H239:H240)</f>
        <v>0</v>
      </c>
      <c r="I238" s="231">
        <f t="shared" si="30"/>
        <v>0</v>
      </c>
      <c r="J238" s="340">
        <f>SUM(J239:J240)</f>
        <v>0</v>
      </c>
      <c r="K238" s="342">
        <f>SUM(K239:K240)</f>
        <v>0</v>
      </c>
      <c r="L238" s="231">
        <f t="shared" si="31"/>
        <v>0</v>
      </c>
      <c r="M238" s="343">
        <f>SUM(M239:M240)</f>
        <v>0</v>
      </c>
      <c r="N238" s="341">
        <f>SUM(N239:N240)</f>
        <v>0</v>
      </c>
      <c r="O238" s="231">
        <f t="shared" si="32"/>
        <v>0</v>
      </c>
      <c r="P238" s="185"/>
    </row>
    <row r="239" spans="1:16" hidden="1" x14ac:dyDescent="0.25">
      <c r="A239" s="178">
        <v>6241</v>
      </c>
      <c r="B239" s="223" t="s">
        <v>472</v>
      </c>
      <c r="C239" s="390">
        <f t="shared" si="25"/>
        <v>0</v>
      </c>
      <c r="D239" s="229">
        <v>0</v>
      </c>
      <c r="E239" s="337"/>
      <c r="F239" s="544">
        <f t="shared" si="29"/>
        <v>0</v>
      </c>
      <c r="G239" s="229"/>
      <c r="H239" s="230"/>
      <c r="I239" s="231">
        <f t="shared" si="30"/>
        <v>0</v>
      </c>
      <c r="J239" s="229">
        <v>0</v>
      </c>
      <c r="K239" s="230"/>
      <c r="L239" s="231">
        <f t="shared" si="31"/>
        <v>0</v>
      </c>
      <c r="M239" s="338"/>
      <c r="N239" s="337"/>
      <c r="O239" s="231">
        <f t="shared" si="32"/>
        <v>0</v>
      </c>
      <c r="P239" s="185"/>
    </row>
    <row r="240" spans="1:16" hidden="1" x14ac:dyDescent="0.25">
      <c r="A240" s="178">
        <v>6242</v>
      </c>
      <c r="B240" s="223" t="s">
        <v>473</v>
      </c>
      <c r="C240" s="390">
        <f t="shared" si="25"/>
        <v>0</v>
      </c>
      <c r="D240" s="229">
        <v>0</v>
      </c>
      <c r="E240" s="337"/>
      <c r="F240" s="544">
        <f t="shared" si="29"/>
        <v>0</v>
      </c>
      <c r="G240" s="229"/>
      <c r="H240" s="230"/>
      <c r="I240" s="231">
        <f t="shared" si="30"/>
        <v>0</v>
      </c>
      <c r="J240" s="229">
        <v>0</v>
      </c>
      <c r="K240" s="230"/>
      <c r="L240" s="231">
        <f t="shared" si="31"/>
        <v>0</v>
      </c>
      <c r="M240" s="338"/>
      <c r="N240" s="337"/>
      <c r="O240" s="231">
        <f t="shared" si="32"/>
        <v>0</v>
      </c>
      <c r="P240" s="185"/>
    </row>
    <row r="241" spans="1:16" ht="24" hidden="1" x14ac:dyDescent="0.25">
      <c r="A241" s="339">
        <v>6250</v>
      </c>
      <c r="B241" s="223" t="s">
        <v>474</v>
      </c>
      <c r="C241" s="390">
        <f t="shared" si="25"/>
        <v>0</v>
      </c>
      <c r="D241" s="340">
        <f>SUM(D242:D246)</f>
        <v>0</v>
      </c>
      <c r="E241" s="341">
        <f>SUM(E242:E246)</f>
        <v>0</v>
      </c>
      <c r="F241" s="544">
        <f t="shared" si="29"/>
        <v>0</v>
      </c>
      <c r="G241" s="340">
        <f>SUM(G242:G246)</f>
        <v>0</v>
      </c>
      <c r="H241" s="342">
        <f>SUM(H242:H246)</f>
        <v>0</v>
      </c>
      <c r="I241" s="231">
        <f t="shared" si="30"/>
        <v>0</v>
      </c>
      <c r="J241" s="340">
        <f>SUM(J242:J246)</f>
        <v>0</v>
      </c>
      <c r="K241" s="342">
        <f>SUM(K242:K246)</f>
        <v>0</v>
      </c>
      <c r="L241" s="231">
        <f t="shared" si="31"/>
        <v>0</v>
      </c>
      <c r="M241" s="343">
        <f>SUM(M242:M246)</f>
        <v>0</v>
      </c>
      <c r="N241" s="341">
        <f>SUM(N242:N246)</f>
        <v>0</v>
      </c>
      <c r="O241" s="231">
        <f t="shared" si="32"/>
        <v>0</v>
      </c>
      <c r="P241" s="185"/>
    </row>
    <row r="242" spans="1:16" hidden="1" x14ac:dyDescent="0.25">
      <c r="A242" s="178">
        <v>6252</v>
      </c>
      <c r="B242" s="223" t="s">
        <v>475</v>
      </c>
      <c r="C242" s="390">
        <f t="shared" si="25"/>
        <v>0</v>
      </c>
      <c r="D242" s="229">
        <v>0</v>
      </c>
      <c r="E242" s="337"/>
      <c r="F242" s="544">
        <f t="shared" si="29"/>
        <v>0</v>
      </c>
      <c r="G242" s="229"/>
      <c r="H242" s="230"/>
      <c r="I242" s="231">
        <f t="shared" si="30"/>
        <v>0</v>
      </c>
      <c r="J242" s="229">
        <v>0</v>
      </c>
      <c r="K242" s="230"/>
      <c r="L242" s="231">
        <f t="shared" si="31"/>
        <v>0</v>
      </c>
      <c r="M242" s="338"/>
      <c r="N242" s="337"/>
      <c r="O242" s="231">
        <f t="shared" si="32"/>
        <v>0</v>
      </c>
      <c r="P242" s="185"/>
    </row>
    <row r="243" spans="1:16" hidden="1" x14ac:dyDescent="0.25">
      <c r="A243" s="178">
        <v>6253</v>
      </c>
      <c r="B243" s="223" t="s">
        <v>476</v>
      </c>
      <c r="C243" s="390">
        <f t="shared" si="25"/>
        <v>0</v>
      </c>
      <c r="D243" s="229">
        <v>0</v>
      </c>
      <c r="E243" s="337"/>
      <c r="F243" s="544">
        <f t="shared" si="29"/>
        <v>0</v>
      </c>
      <c r="G243" s="229"/>
      <c r="H243" s="230"/>
      <c r="I243" s="231">
        <f t="shared" si="30"/>
        <v>0</v>
      </c>
      <c r="J243" s="229">
        <v>0</v>
      </c>
      <c r="K243" s="230"/>
      <c r="L243" s="231">
        <f t="shared" si="31"/>
        <v>0</v>
      </c>
      <c r="M243" s="338"/>
      <c r="N243" s="337"/>
      <c r="O243" s="231">
        <f t="shared" si="32"/>
        <v>0</v>
      </c>
      <c r="P243" s="185"/>
    </row>
    <row r="244" spans="1:16" ht="24" hidden="1" x14ac:dyDescent="0.25">
      <c r="A244" s="178">
        <v>6254</v>
      </c>
      <c r="B244" s="223" t="s">
        <v>477</v>
      </c>
      <c r="C244" s="390">
        <f t="shared" si="25"/>
        <v>0</v>
      </c>
      <c r="D244" s="229">
        <v>0</v>
      </c>
      <c r="E244" s="337"/>
      <c r="F244" s="544">
        <f t="shared" si="29"/>
        <v>0</v>
      </c>
      <c r="G244" s="229"/>
      <c r="H244" s="230"/>
      <c r="I244" s="231">
        <f t="shared" si="30"/>
        <v>0</v>
      </c>
      <c r="J244" s="229">
        <v>0</v>
      </c>
      <c r="K244" s="230"/>
      <c r="L244" s="231">
        <f t="shared" si="31"/>
        <v>0</v>
      </c>
      <c r="M244" s="338"/>
      <c r="N244" s="337"/>
      <c r="O244" s="231">
        <f t="shared" si="32"/>
        <v>0</v>
      </c>
      <c r="P244" s="185"/>
    </row>
    <row r="245" spans="1:16" ht="24" hidden="1" x14ac:dyDescent="0.25">
      <c r="A245" s="178">
        <v>6255</v>
      </c>
      <c r="B245" s="223" t="s">
        <v>478</v>
      </c>
      <c r="C245" s="390">
        <f t="shared" si="25"/>
        <v>0</v>
      </c>
      <c r="D245" s="229">
        <v>0</v>
      </c>
      <c r="E245" s="337"/>
      <c r="F245" s="544">
        <f t="shared" si="29"/>
        <v>0</v>
      </c>
      <c r="G245" s="229"/>
      <c r="H245" s="230"/>
      <c r="I245" s="231">
        <f t="shared" si="30"/>
        <v>0</v>
      </c>
      <c r="J245" s="229">
        <v>0</v>
      </c>
      <c r="K245" s="230"/>
      <c r="L245" s="231">
        <f t="shared" si="31"/>
        <v>0</v>
      </c>
      <c r="M245" s="338"/>
      <c r="N245" s="337"/>
      <c r="O245" s="231">
        <f t="shared" si="32"/>
        <v>0</v>
      </c>
      <c r="P245" s="185"/>
    </row>
    <row r="246" spans="1:16" hidden="1" x14ac:dyDescent="0.25">
      <c r="A246" s="178">
        <v>6259</v>
      </c>
      <c r="B246" s="223" t="s">
        <v>479</v>
      </c>
      <c r="C246" s="390">
        <f t="shared" si="25"/>
        <v>0</v>
      </c>
      <c r="D246" s="229">
        <v>0</v>
      </c>
      <c r="E246" s="337"/>
      <c r="F246" s="544">
        <f t="shared" si="29"/>
        <v>0</v>
      </c>
      <c r="G246" s="229"/>
      <c r="H246" s="230"/>
      <c r="I246" s="231">
        <f t="shared" si="30"/>
        <v>0</v>
      </c>
      <c r="J246" s="229">
        <v>0</v>
      </c>
      <c r="K246" s="230"/>
      <c r="L246" s="231">
        <f t="shared" si="31"/>
        <v>0</v>
      </c>
      <c r="M246" s="338"/>
      <c r="N246" s="337"/>
      <c r="O246" s="231">
        <f t="shared" si="32"/>
        <v>0</v>
      </c>
      <c r="P246" s="185"/>
    </row>
    <row r="247" spans="1:16" ht="24" hidden="1" x14ac:dyDescent="0.25">
      <c r="A247" s="339">
        <v>6260</v>
      </c>
      <c r="B247" s="223" t="s">
        <v>480</v>
      </c>
      <c r="C247" s="390">
        <f t="shared" si="25"/>
        <v>0</v>
      </c>
      <c r="D247" s="229">
        <v>0</v>
      </c>
      <c r="E247" s="337"/>
      <c r="F247" s="544">
        <f t="shared" ref="F247:F299" si="36">D247+E247</f>
        <v>0</v>
      </c>
      <c r="G247" s="229"/>
      <c r="H247" s="230"/>
      <c r="I247" s="231">
        <f t="shared" ref="I247:I299" si="37">G247+H247</f>
        <v>0</v>
      </c>
      <c r="J247" s="229">
        <v>0</v>
      </c>
      <c r="K247" s="230"/>
      <c r="L247" s="231">
        <f t="shared" ref="L247:L299" si="38">J247+K247</f>
        <v>0</v>
      </c>
      <c r="M247" s="338"/>
      <c r="N247" s="337"/>
      <c r="O247" s="231">
        <f t="shared" ref="O247:O276" si="39">M247+N247</f>
        <v>0</v>
      </c>
      <c r="P247" s="185"/>
    </row>
    <row r="248" spans="1:16" hidden="1" x14ac:dyDescent="0.25">
      <c r="A248" s="339">
        <v>6270</v>
      </c>
      <c r="B248" s="223" t="s">
        <v>481</v>
      </c>
      <c r="C248" s="390">
        <f t="shared" si="25"/>
        <v>0</v>
      </c>
      <c r="D248" s="229">
        <v>0</v>
      </c>
      <c r="E248" s="337"/>
      <c r="F248" s="544">
        <f t="shared" si="36"/>
        <v>0</v>
      </c>
      <c r="G248" s="229"/>
      <c r="H248" s="230"/>
      <c r="I248" s="231">
        <f t="shared" si="37"/>
        <v>0</v>
      </c>
      <c r="J248" s="229">
        <v>0</v>
      </c>
      <c r="K248" s="230"/>
      <c r="L248" s="231">
        <f t="shared" si="38"/>
        <v>0</v>
      </c>
      <c r="M248" s="338"/>
      <c r="N248" s="337"/>
      <c r="O248" s="231">
        <f t="shared" si="39"/>
        <v>0</v>
      </c>
      <c r="P248" s="185"/>
    </row>
    <row r="249" spans="1:16" hidden="1" x14ac:dyDescent="0.25">
      <c r="A249" s="595">
        <v>6290</v>
      </c>
      <c r="B249" s="213" t="s">
        <v>482</v>
      </c>
      <c r="C249" s="390">
        <f t="shared" si="25"/>
        <v>0</v>
      </c>
      <c r="D249" s="350">
        <f>SUM(D250:D253)</f>
        <v>0</v>
      </c>
      <c r="E249" s="351">
        <f>SUM(E250:E253)</f>
        <v>0</v>
      </c>
      <c r="F249" s="543">
        <f t="shared" si="36"/>
        <v>0</v>
      </c>
      <c r="G249" s="350">
        <f>SUM(G250:G253)</f>
        <v>0</v>
      </c>
      <c r="H249" s="352">
        <f t="shared" ref="H249" si="40">SUM(H250:H253)</f>
        <v>0</v>
      </c>
      <c r="I249" s="221">
        <f t="shared" si="37"/>
        <v>0</v>
      </c>
      <c r="J249" s="350">
        <f>SUM(J250:J253)</f>
        <v>0</v>
      </c>
      <c r="K249" s="352">
        <f t="shared" ref="K249" si="41">SUM(K250:K253)</f>
        <v>0</v>
      </c>
      <c r="L249" s="221">
        <f t="shared" si="38"/>
        <v>0</v>
      </c>
      <c r="M249" s="369">
        <f t="shared" ref="M249:N249" si="42">SUM(M250:M253)</f>
        <v>0</v>
      </c>
      <c r="N249" s="370">
        <f t="shared" si="42"/>
        <v>0</v>
      </c>
      <c r="O249" s="371">
        <f t="shared" si="39"/>
        <v>0</v>
      </c>
      <c r="P249" s="372"/>
    </row>
    <row r="250" spans="1:16" hidden="1" x14ac:dyDescent="0.25">
      <c r="A250" s="178">
        <v>6291</v>
      </c>
      <c r="B250" s="223" t="s">
        <v>483</v>
      </c>
      <c r="C250" s="390">
        <f t="shared" si="25"/>
        <v>0</v>
      </c>
      <c r="D250" s="229">
        <v>0</v>
      </c>
      <c r="E250" s="337"/>
      <c r="F250" s="544">
        <f t="shared" si="36"/>
        <v>0</v>
      </c>
      <c r="G250" s="229"/>
      <c r="H250" s="230"/>
      <c r="I250" s="231">
        <f t="shared" si="37"/>
        <v>0</v>
      </c>
      <c r="J250" s="229">
        <v>0</v>
      </c>
      <c r="K250" s="230"/>
      <c r="L250" s="231">
        <f t="shared" si="38"/>
        <v>0</v>
      </c>
      <c r="M250" s="338"/>
      <c r="N250" s="337"/>
      <c r="O250" s="231">
        <f t="shared" si="39"/>
        <v>0</v>
      </c>
      <c r="P250" s="185"/>
    </row>
    <row r="251" spans="1:16" hidden="1" x14ac:dyDescent="0.25">
      <c r="A251" s="178">
        <v>6292</v>
      </c>
      <c r="B251" s="223" t="s">
        <v>484</v>
      </c>
      <c r="C251" s="390">
        <f t="shared" si="25"/>
        <v>0</v>
      </c>
      <c r="D251" s="229">
        <v>0</v>
      </c>
      <c r="E251" s="337"/>
      <c r="F251" s="544">
        <f t="shared" si="36"/>
        <v>0</v>
      </c>
      <c r="G251" s="229"/>
      <c r="H251" s="230"/>
      <c r="I251" s="231">
        <f t="shared" si="37"/>
        <v>0</v>
      </c>
      <c r="J251" s="229">
        <v>0</v>
      </c>
      <c r="K251" s="230"/>
      <c r="L251" s="231">
        <f t="shared" si="38"/>
        <v>0</v>
      </c>
      <c r="M251" s="338"/>
      <c r="N251" s="337"/>
      <c r="O251" s="231">
        <f t="shared" si="39"/>
        <v>0</v>
      </c>
      <c r="P251" s="185"/>
    </row>
    <row r="252" spans="1:16" ht="72" hidden="1" x14ac:dyDescent="0.25">
      <c r="A252" s="178">
        <v>6296</v>
      </c>
      <c r="B252" s="223" t="s">
        <v>485</v>
      </c>
      <c r="C252" s="390">
        <f t="shared" si="25"/>
        <v>0</v>
      </c>
      <c r="D252" s="229">
        <v>0</v>
      </c>
      <c r="E252" s="337"/>
      <c r="F252" s="544">
        <f t="shared" si="36"/>
        <v>0</v>
      </c>
      <c r="G252" s="229"/>
      <c r="H252" s="230"/>
      <c r="I252" s="231">
        <f t="shared" si="37"/>
        <v>0</v>
      </c>
      <c r="J252" s="229">
        <v>0</v>
      </c>
      <c r="K252" s="230"/>
      <c r="L252" s="231">
        <f t="shared" si="38"/>
        <v>0</v>
      </c>
      <c r="M252" s="338"/>
      <c r="N252" s="337"/>
      <c r="O252" s="231">
        <f t="shared" si="39"/>
        <v>0</v>
      </c>
      <c r="P252" s="185"/>
    </row>
    <row r="253" spans="1:16" ht="36" hidden="1" x14ac:dyDescent="0.25">
      <c r="A253" s="178">
        <v>6299</v>
      </c>
      <c r="B253" s="223" t="s">
        <v>486</v>
      </c>
      <c r="C253" s="390">
        <f t="shared" si="25"/>
        <v>0</v>
      </c>
      <c r="D253" s="229">
        <v>0</v>
      </c>
      <c r="E253" s="337"/>
      <c r="F253" s="544">
        <f t="shared" si="36"/>
        <v>0</v>
      </c>
      <c r="G253" s="229"/>
      <c r="H253" s="230"/>
      <c r="I253" s="231">
        <f t="shared" si="37"/>
        <v>0</v>
      </c>
      <c r="J253" s="229">
        <v>0</v>
      </c>
      <c r="K253" s="230"/>
      <c r="L253" s="231">
        <f t="shared" si="38"/>
        <v>0</v>
      </c>
      <c r="M253" s="338"/>
      <c r="N253" s="337"/>
      <c r="O253" s="231">
        <f t="shared" si="39"/>
        <v>0</v>
      </c>
      <c r="P253" s="185"/>
    </row>
    <row r="254" spans="1:16" hidden="1" x14ac:dyDescent="0.25">
      <c r="A254" s="198">
        <v>6300</v>
      </c>
      <c r="B254" s="323" t="s">
        <v>487</v>
      </c>
      <c r="C254" s="199">
        <f t="shared" si="25"/>
        <v>0</v>
      </c>
      <c r="D254" s="209">
        <f>SUM(D255,D259,D260)</f>
        <v>0</v>
      </c>
      <c r="E254" s="324">
        <f>SUM(E255,E259,E260)</f>
        <v>0</v>
      </c>
      <c r="F254" s="541">
        <f t="shared" si="36"/>
        <v>0</v>
      </c>
      <c r="G254" s="209">
        <f>SUM(G255,G259,G260)</f>
        <v>0</v>
      </c>
      <c r="H254" s="210">
        <f t="shared" ref="H254" si="43">SUM(H255,H259,H260)</f>
        <v>0</v>
      </c>
      <c r="I254" s="211">
        <f t="shared" si="37"/>
        <v>0</v>
      </c>
      <c r="J254" s="209">
        <f>SUM(J255,J259,J260)</f>
        <v>0</v>
      </c>
      <c r="K254" s="210">
        <f t="shared" ref="K254" si="44">SUM(K255,K259,K260)</f>
        <v>0</v>
      </c>
      <c r="L254" s="211">
        <f t="shared" si="38"/>
        <v>0</v>
      </c>
      <c r="M254" s="355">
        <f t="shared" ref="M254:N254" si="45">SUM(M255,M259,M260)</f>
        <v>0</v>
      </c>
      <c r="N254" s="356">
        <f t="shared" si="45"/>
        <v>0</v>
      </c>
      <c r="O254" s="357">
        <f t="shared" si="39"/>
        <v>0</v>
      </c>
      <c r="P254" s="358"/>
    </row>
    <row r="255" spans="1:16" hidden="1" x14ac:dyDescent="0.25">
      <c r="A255" s="595">
        <v>6320</v>
      </c>
      <c r="B255" s="213" t="s">
        <v>488</v>
      </c>
      <c r="C255" s="369">
        <f t="shared" si="25"/>
        <v>0</v>
      </c>
      <c r="D255" s="350">
        <f>SUM(D256:D258)</f>
        <v>0</v>
      </c>
      <c r="E255" s="351">
        <f>SUM(E256:E258)</f>
        <v>0</v>
      </c>
      <c r="F255" s="543">
        <f t="shared" si="36"/>
        <v>0</v>
      </c>
      <c r="G255" s="350">
        <f>SUM(G256:G258)</f>
        <v>0</v>
      </c>
      <c r="H255" s="352">
        <f t="shared" ref="H255" si="46">SUM(H256:H258)</f>
        <v>0</v>
      </c>
      <c r="I255" s="221">
        <f t="shared" si="37"/>
        <v>0</v>
      </c>
      <c r="J255" s="350">
        <f>SUM(J256:J258)</f>
        <v>0</v>
      </c>
      <c r="K255" s="352">
        <f t="shared" ref="K255" si="47">SUM(K256:K258)</f>
        <v>0</v>
      </c>
      <c r="L255" s="221">
        <f t="shared" si="38"/>
        <v>0</v>
      </c>
      <c r="M255" s="353">
        <f t="shared" ref="M255:N255" si="48">SUM(M256:M258)</f>
        <v>0</v>
      </c>
      <c r="N255" s="351">
        <f t="shared" si="48"/>
        <v>0</v>
      </c>
      <c r="O255" s="221">
        <f t="shared" si="39"/>
        <v>0</v>
      </c>
      <c r="P255" s="176"/>
    </row>
    <row r="256" spans="1:16" hidden="1" x14ac:dyDescent="0.25">
      <c r="A256" s="178">
        <v>6322</v>
      </c>
      <c r="B256" s="223" t="s">
        <v>489</v>
      </c>
      <c r="C256" s="343">
        <f t="shared" si="25"/>
        <v>0</v>
      </c>
      <c r="D256" s="229">
        <v>0</v>
      </c>
      <c r="E256" s="337"/>
      <c r="F256" s="544">
        <f t="shared" si="36"/>
        <v>0</v>
      </c>
      <c r="G256" s="229"/>
      <c r="H256" s="230"/>
      <c r="I256" s="231">
        <f t="shared" si="37"/>
        <v>0</v>
      </c>
      <c r="J256" s="229">
        <v>0</v>
      </c>
      <c r="K256" s="230"/>
      <c r="L256" s="231">
        <f t="shared" si="38"/>
        <v>0</v>
      </c>
      <c r="M256" s="338"/>
      <c r="N256" s="337"/>
      <c r="O256" s="231">
        <f t="shared" si="39"/>
        <v>0</v>
      </c>
      <c r="P256" s="185"/>
    </row>
    <row r="257" spans="1:16" ht="24" hidden="1" x14ac:dyDescent="0.25">
      <c r="A257" s="178">
        <v>6323</v>
      </c>
      <c r="B257" s="223" t="s">
        <v>490</v>
      </c>
      <c r="C257" s="343">
        <f t="shared" si="25"/>
        <v>0</v>
      </c>
      <c r="D257" s="229">
        <v>0</v>
      </c>
      <c r="E257" s="337"/>
      <c r="F257" s="544">
        <f t="shared" si="36"/>
        <v>0</v>
      </c>
      <c r="G257" s="229"/>
      <c r="H257" s="230"/>
      <c r="I257" s="231">
        <f t="shared" si="37"/>
        <v>0</v>
      </c>
      <c r="J257" s="229">
        <v>0</v>
      </c>
      <c r="K257" s="230"/>
      <c r="L257" s="231">
        <f t="shared" si="38"/>
        <v>0</v>
      </c>
      <c r="M257" s="338"/>
      <c r="N257" s="337"/>
      <c r="O257" s="231">
        <f t="shared" si="39"/>
        <v>0</v>
      </c>
      <c r="P257" s="185"/>
    </row>
    <row r="258" spans="1:16" ht="24" hidden="1" x14ac:dyDescent="0.25">
      <c r="A258" s="169">
        <v>6324</v>
      </c>
      <c r="B258" s="213" t="s">
        <v>491</v>
      </c>
      <c r="C258" s="343">
        <f t="shared" si="25"/>
        <v>0</v>
      </c>
      <c r="D258" s="219">
        <v>0</v>
      </c>
      <c r="E258" s="335"/>
      <c r="F258" s="543">
        <f t="shared" si="36"/>
        <v>0</v>
      </c>
      <c r="G258" s="219"/>
      <c r="H258" s="220"/>
      <c r="I258" s="221">
        <f t="shared" si="37"/>
        <v>0</v>
      </c>
      <c r="J258" s="219">
        <v>0</v>
      </c>
      <c r="K258" s="220"/>
      <c r="L258" s="221">
        <f t="shared" si="38"/>
        <v>0</v>
      </c>
      <c r="M258" s="336"/>
      <c r="N258" s="335"/>
      <c r="O258" s="221">
        <f t="shared" si="39"/>
        <v>0</v>
      </c>
      <c r="P258" s="176"/>
    </row>
    <row r="259" spans="1:16" hidden="1" x14ac:dyDescent="0.25">
      <c r="A259" s="391">
        <v>6330</v>
      </c>
      <c r="B259" s="392" t="s">
        <v>492</v>
      </c>
      <c r="C259" s="343">
        <f t="shared" ref="C259:C286" si="49">F259+I259+L259+O259</f>
        <v>0</v>
      </c>
      <c r="D259" s="375">
        <v>0</v>
      </c>
      <c r="E259" s="376"/>
      <c r="F259" s="547">
        <f t="shared" si="36"/>
        <v>0</v>
      </c>
      <c r="G259" s="375"/>
      <c r="H259" s="377"/>
      <c r="I259" s="371">
        <f t="shared" si="37"/>
        <v>0</v>
      </c>
      <c r="J259" s="375">
        <v>0</v>
      </c>
      <c r="K259" s="377"/>
      <c r="L259" s="371">
        <f t="shared" si="38"/>
        <v>0</v>
      </c>
      <c r="M259" s="378"/>
      <c r="N259" s="376"/>
      <c r="O259" s="371">
        <f t="shared" si="39"/>
        <v>0</v>
      </c>
      <c r="P259" s="372"/>
    </row>
    <row r="260" spans="1:16" hidden="1" x14ac:dyDescent="0.25">
      <c r="A260" s="339">
        <v>6360</v>
      </c>
      <c r="B260" s="223" t="s">
        <v>493</v>
      </c>
      <c r="C260" s="343">
        <f t="shared" si="49"/>
        <v>0</v>
      </c>
      <c r="D260" s="229">
        <v>0</v>
      </c>
      <c r="E260" s="337"/>
      <c r="F260" s="544">
        <f t="shared" si="36"/>
        <v>0</v>
      </c>
      <c r="G260" s="229"/>
      <c r="H260" s="230"/>
      <c r="I260" s="231">
        <f t="shared" si="37"/>
        <v>0</v>
      </c>
      <c r="J260" s="229">
        <v>0</v>
      </c>
      <c r="K260" s="230"/>
      <c r="L260" s="231">
        <f t="shared" si="38"/>
        <v>0</v>
      </c>
      <c r="M260" s="338"/>
      <c r="N260" s="337"/>
      <c r="O260" s="231">
        <f t="shared" si="39"/>
        <v>0</v>
      </c>
      <c r="P260" s="185"/>
    </row>
    <row r="261" spans="1:16" ht="24" hidden="1" x14ac:dyDescent="0.25">
      <c r="A261" s="198">
        <v>6400</v>
      </c>
      <c r="B261" s="323" t="s">
        <v>494</v>
      </c>
      <c r="C261" s="199">
        <f t="shared" si="49"/>
        <v>0</v>
      </c>
      <c r="D261" s="209">
        <f>SUM(D262,D266)</f>
        <v>0</v>
      </c>
      <c r="E261" s="324">
        <f>SUM(E262,E266)</f>
        <v>0</v>
      </c>
      <c r="F261" s="541">
        <f t="shared" si="36"/>
        <v>0</v>
      </c>
      <c r="G261" s="209">
        <f>SUM(G262,G266)</f>
        <v>0</v>
      </c>
      <c r="H261" s="210">
        <f t="shared" ref="H261" si="50">SUM(H262,H266)</f>
        <v>0</v>
      </c>
      <c r="I261" s="211">
        <f t="shared" si="37"/>
        <v>0</v>
      </c>
      <c r="J261" s="209">
        <f>SUM(J262,J266)</f>
        <v>0</v>
      </c>
      <c r="K261" s="210">
        <f t="shared" ref="K261" si="51">SUM(K262,K266)</f>
        <v>0</v>
      </c>
      <c r="L261" s="211">
        <f t="shared" si="38"/>
        <v>0</v>
      </c>
      <c r="M261" s="355">
        <f t="shared" ref="M261:N261" si="52">SUM(M262,M266)</f>
        <v>0</v>
      </c>
      <c r="N261" s="356">
        <f t="shared" si="52"/>
        <v>0</v>
      </c>
      <c r="O261" s="357">
        <f t="shared" si="39"/>
        <v>0</v>
      </c>
      <c r="P261" s="358"/>
    </row>
    <row r="262" spans="1:16" ht="24" hidden="1" x14ac:dyDescent="0.25">
      <c r="A262" s="595">
        <v>6410</v>
      </c>
      <c r="B262" s="213" t="s">
        <v>495</v>
      </c>
      <c r="C262" s="353">
        <f t="shared" si="49"/>
        <v>0</v>
      </c>
      <c r="D262" s="350">
        <f>SUM(D263:D265)</f>
        <v>0</v>
      </c>
      <c r="E262" s="351">
        <f>SUM(E263:E265)</f>
        <v>0</v>
      </c>
      <c r="F262" s="543">
        <f t="shared" si="36"/>
        <v>0</v>
      </c>
      <c r="G262" s="350">
        <f>SUM(G263:G265)</f>
        <v>0</v>
      </c>
      <c r="H262" s="352">
        <f t="shared" ref="H262" si="53">SUM(H263:H265)</f>
        <v>0</v>
      </c>
      <c r="I262" s="221">
        <f t="shared" si="37"/>
        <v>0</v>
      </c>
      <c r="J262" s="350">
        <f>SUM(J263:J265)</f>
        <v>0</v>
      </c>
      <c r="K262" s="352">
        <f t="shared" ref="K262" si="54">SUM(K263:K265)</f>
        <v>0</v>
      </c>
      <c r="L262" s="221">
        <f t="shared" si="38"/>
        <v>0</v>
      </c>
      <c r="M262" s="365">
        <f t="shared" ref="M262:N262" si="55">SUM(M263:M265)</f>
        <v>0</v>
      </c>
      <c r="N262" s="366">
        <f t="shared" si="55"/>
        <v>0</v>
      </c>
      <c r="O262" s="242">
        <f t="shared" si="39"/>
        <v>0</v>
      </c>
      <c r="P262" s="244"/>
    </row>
    <row r="263" spans="1:16" hidden="1" x14ac:dyDescent="0.25">
      <c r="A263" s="178">
        <v>6411</v>
      </c>
      <c r="B263" s="393" t="s">
        <v>496</v>
      </c>
      <c r="C263" s="390">
        <f t="shared" si="49"/>
        <v>0</v>
      </c>
      <c r="D263" s="229">
        <v>0</v>
      </c>
      <c r="E263" s="337"/>
      <c r="F263" s="544">
        <f t="shared" si="36"/>
        <v>0</v>
      </c>
      <c r="G263" s="229"/>
      <c r="H263" s="230"/>
      <c r="I263" s="231">
        <f t="shared" si="37"/>
        <v>0</v>
      </c>
      <c r="J263" s="229">
        <v>0</v>
      </c>
      <c r="K263" s="230"/>
      <c r="L263" s="231">
        <f t="shared" si="38"/>
        <v>0</v>
      </c>
      <c r="M263" s="338"/>
      <c r="N263" s="337"/>
      <c r="O263" s="231">
        <f t="shared" si="39"/>
        <v>0</v>
      </c>
      <c r="P263" s="185"/>
    </row>
    <row r="264" spans="1:16" ht="36" hidden="1" x14ac:dyDescent="0.25">
      <c r="A264" s="178">
        <v>6412</v>
      </c>
      <c r="B264" s="223" t="s">
        <v>497</v>
      </c>
      <c r="C264" s="390">
        <f t="shared" si="49"/>
        <v>0</v>
      </c>
      <c r="D264" s="229">
        <v>0</v>
      </c>
      <c r="E264" s="337"/>
      <c r="F264" s="544">
        <f t="shared" si="36"/>
        <v>0</v>
      </c>
      <c r="G264" s="229"/>
      <c r="H264" s="230"/>
      <c r="I264" s="231">
        <f t="shared" si="37"/>
        <v>0</v>
      </c>
      <c r="J264" s="229">
        <v>0</v>
      </c>
      <c r="K264" s="230"/>
      <c r="L264" s="231">
        <f t="shared" si="38"/>
        <v>0</v>
      </c>
      <c r="M264" s="338"/>
      <c r="N264" s="337"/>
      <c r="O264" s="231">
        <f t="shared" si="39"/>
        <v>0</v>
      </c>
      <c r="P264" s="185"/>
    </row>
    <row r="265" spans="1:16" ht="36" hidden="1" x14ac:dyDescent="0.25">
      <c r="A265" s="178">
        <v>6419</v>
      </c>
      <c r="B265" s="223" t="s">
        <v>498</v>
      </c>
      <c r="C265" s="390">
        <f t="shared" si="49"/>
        <v>0</v>
      </c>
      <c r="D265" s="229">
        <v>0</v>
      </c>
      <c r="E265" s="337"/>
      <c r="F265" s="544">
        <f t="shared" si="36"/>
        <v>0</v>
      </c>
      <c r="G265" s="229"/>
      <c r="H265" s="230"/>
      <c r="I265" s="231">
        <f t="shared" si="37"/>
        <v>0</v>
      </c>
      <c r="J265" s="229">
        <v>0</v>
      </c>
      <c r="K265" s="230"/>
      <c r="L265" s="231">
        <f t="shared" si="38"/>
        <v>0</v>
      </c>
      <c r="M265" s="338"/>
      <c r="N265" s="337"/>
      <c r="O265" s="231">
        <f t="shared" si="39"/>
        <v>0</v>
      </c>
      <c r="P265" s="185"/>
    </row>
    <row r="266" spans="1:16" ht="36" hidden="1" x14ac:dyDescent="0.25">
      <c r="A266" s="339">
        <v>6420</v>
      </c>
      <c r="B266" s="223" t="s">
        <v>499</v>
      </c>
      <c r="C266" s="390">
        <f t="shared" si="49"/>
        <v>0</v>
      </c>
      <c r="D266" s="340">
        <f>SUM(D267:D270)</f>
        <v>0</v>
      </c>
      <c r="E266" s="341">
        <f>SUM(E267:E270)</f>
        <v>0</v>
      </c>
      <c r="F266" s="544">
        <f t="shared" si="36"/>
        <v>0</v>
      </c>
      <c r="G266" s="340">
        <f>SUM(G267:G270)</f>
        <v>0</v>
      </c>
      <c r="H266" s="342">
        <f>SUM(H267:H270)</f>
        <v>0</v>
      </c>
      <c r="I266" s="231">
        <f t="shared" si="37"/>
        <v>0</v>
      </c>
      <c r="J266" s="340">
        <f>SUM(J267:J270)</f>
        <v>0</v>
      </c>
      <c r="K266" s="342">
        <f>SUM(K267:K270)</f>
        <v>0</v>
      </c>
      <c r="L266" s="231">
        <f t="shared" si="38"/>
        <v>0</v>
      </c>
      <c r="M266" s="343">
        <f>SUM(M267:M270)</f>
        <v>0</v>
      </c>
      <c r="N266" s="341">
        <f>SUM(N267:N270)</f>
        <v>0</v>
      </c>
      <c r="O266" s="231">
        <f t="shared" si="39"/>
        <v>0</v>
      </c>
      <c r="P266" s="185"/>
    </row>
    <row r="267" spans="1:16" hidden="1" x14ac:dyDescent="0.25">
      <c r="A267" s="178">
        <v>6421</v>
      </c>
      <c r="B267" s="223" t="s">
        <v>500</v>
      </c>
      <c r="C267" s="390">
        <f t="shared" si="49"/>
        <v>0</v>
      </c>
      <c r="D267" s="229">
        <v>0</v>
      </c>
      <c r="E267" s="337"/>
      <c r="F267" s="544">
        <f t="shared" si="36"/>
        <v>0</v>
      </c>
      <c r="G267" s="229"/>
      <c r="H267" s="230"/>
      <c r="I267" s="231">
        <f t="shared" si="37"/>
        <v>0</v>
      </c>
      <c r="J267" s="229">
        <v>0</v>
      </c>
      <c r="K267" s="230"/>
      <c r="L267" s="231">
        <f t="shared" si="38"/>
        <v>0</v>
      </c>
      <c r="M267" s="338"/>
      <c r="N267" s="337"/>
      <c r="O267" s="231">
        <f t="shared" si="39"/>
        <v>0</v>
      </c>
      <c r="P267" s="185"/>
    </row>
    <row r="268" spans="1:16" hidden="1" x14ac:dyDescent="0.25">
      <c r="A268" s="178">
        <v>6422</v>
      </c>
      <c r="B268" s="223" t="s">
        <v>501</v>
      </c>
      <c r="C268" s="390">
        <f t="shared" si="49"/>
        <v>0</v>
      </c>
      <c r="D268" s="229">
        <v>0</v>
      </c>
      <c r="E268" s="337"/>
      <c r="F268" s="544">
        <f t="shared" si="36"/>
        <v>0</v>
      </c>
      <c r="G268" s="229"/>
      <c r="H268" s="230"/>
      <c r="I268" s="231">
        <f t="shared" si="37"/>
        <v>0</v>
      </c>
      <c r="J268" s="229">
        <v>0</v>
      </c>
      <c r="K268" s="230"/>
      <c r="L268" s="231">
        <f t="shared" si="38"/>
        <v>0</v>
      </c>
      <c r="M268" s="338"/>
      <c r="N268" s="337"/>
      <c r="O268" s="231">
        <f t="shared" si="39"/>
        <v>0</v>
      </c>
      <c r="P268" s="185"/>
    </row>
    <row r="269" spans="1:16" hidden="1" x14ac:dyDescent="0.25">
      <c r="A269" s="178">
        <v>6423</v>
      </c>
      <c r="B269" s="223" t="s">
        <v>502</v>
      </c>
      <c r="C269" s="390">
        <f t="shared" si="49"/>
        <v>0</v>
      </c>
      <c r="D269" s="229">
        <v>0</v>
      </c>
      <c r="E269" s="337"/>
      <c r="F269" s="544">
        <f t="shared" si="36"/>
        <v>0</v>
      </c>
      <c r="G269" s="229"/>
      <c r="H269" s="230"/>
      <c r="I269" s="231">
        <f t="shared" si="37"/>
        <v>0</v>
      </c>
      <c r="J269" s="229">
        <v>0</v>
      </c>
      <c r="K269" s="230"/>
      <c r="L269" s="231">
        <f t="shared" si="38"/>
        <v>0</v>
      </c>
      <c r="M269" s="338"/>
      <c r="N269" s="337"/>
      <c r="O269" s="231">
        <f t="shared" si="39"/>
        <v>0</v>
      </c>
      <c r="P269" s="185"/>
    </row>
    <row r="270" spans="1:16" ht="24" hidden="1" x14ac:dyDescent="0.25">
      <c r="A270" s="178">
        <v>6424</v>
      </c>
      <c r="B270" s="223" t="s">
        <v>503</v>
      </c>
      <c r="C270" s="390">
        <f t="shared" si="49"/>
        <v>0</v>
      </c>
      <c r="D270" s="229">
        <v>0</v>
      </c>
      <c r="E270" s="337"/>
      <c r="F270" s="544">
        <f t="shared" si="36"/>
        <v>0</v>
      </c>
      <c r="G270" s="229"/>
      <c r="H270" s="230"/>
      <c r="I270" s="231">
        <f t="shared" si="37"/>
        <v>0</v>
      </c>
      <c r="J270" s="229">
        <v>0</v>
      </c>
      <c r="K270" s="230"/>
      <c r="L270" s="231">
        <f t="shared" si="38"/>
        <v>0</v>
      </c>
      <c r="M270" s="338"/>
      <c r="N270" s="337"/>
      <c r="O270" s="231">
        <f t="shared" si="39"/>
        <v>0</v>
      </c>
      <c r="P270" s="185"/>
    </row>
    <row r="271" spans="1:16" ht="24" hidden="1" x14ac:dyDescent="0.25">
      <c r="A271" s="394">
        <v>7000</v>
      </c>
      <c r="B271" s="394" t="s">
        <v>504</v>
      </c>
      <c r="C271" s="395">
        <f t="shared" si="49"/>
        <v>0</v>
      </c>
      <c r="D271" s="396">
        <f>SUM(D272,D282)</f>
        <v>0</v>
      </c>
      <c r="E271" s="397">
        <f>SUM(E272,E282)</f>
        <v>0</v>
      </c>
      <c r="F271" s="551">
        <f t="shared" si="36"/>
        <v>0</v>
      </c>
      <c r="G271" s="396">
        <f>SUM(G272,G282)</f>
        <v>0</v>
      </c>
      <c r="H271" s="399">
        <f>SUM(H272,H282)</f>
        <v>0</v>
      </c>
      <c r="I271" s="398">
        <f t="shared" si="37"/>
        <v>0</v>
      </c>
      <c r="J271" s="396">
        <f>SUM(J272,J282)</f>
        <v>0</v>
      </c>
      <c r="K271" s="399">
        <f>SUM(K272,K282)</f>
        <v>0</v>
      </c>
      <c r="L271" s="398">
        <f t="shared" si="38"/>
        <v>0</v>
      </c>
      <c r="M271" s="400">
        <f>SUM(M272,M282)</f>
        <v>0</v>
      </c>
      <c r="N271" s="401">
        <f>SUM(N272,N282)</f>
        <v>0</v>
      </c>
      <c r="O271" s="402">
        <f t="shared" si="39"/>
        <v>0</v>
      </c>
      <c r="P271" s="403"/>
    </row>
    <row r="272" spans="1:16" hidden="1" x14ac:dyDescent="0.25">
      <c r="A272" s="198">
        <v>7200</v>
      </c>
      <c r="B272" s="323" t="s">
        <v>505</v>
      </c>
      <c r="C272" s="199">
        <f t="shared" si="49"/>
        <v>0</v>
      </c>
      <c r="D272" s="209">
        <f>SUM(D273,D274,D277,D278,D281)</f>
        <v>0</v>
      </c>
      <c r="E272" s="324">
        <f>SUM(E273,E274,E277,E278,E281)</f>
        <v>0</v>
      </c>
      <c r="F272" s="541">
        <f t="shared" si="36"/>
        <v>0</v>
      </c>
      <c r="G272" s="209">
        <f>SUM(G273,G274,G277,G278,G281)</f>
        <v>0</v>
      </c>
      <c r="H272" s="210">
        <f>SUM(H273,H274,H277,H278,H281)</f>
        <v>0</v>
      </c>
      <c r="I272" s="211">
        <f t="shared" si="37"/>
        <v>0</v>
      </c>
      <c r="J272" s="209">
        <f>SUM(J273,J274,J277,J278,J281)</f>
        <v>0</v>
      </c>
      <c r="K272" s="210">
        <f>SUM(K273,K274,K277,K278,K281)</f>
        <v>0</v>
      </c>
      <c r="L272" s="211">
        <f t="shared" si="38"/>
        <v>0</v>
      </c>
      <c r="M272" s="325">
        <f>SUM(M273,M274,M277,M278,M281)</f>
        <v>0</v>
      </c>
      <c r="N272" s="326">
        <f>SUM(N273,N274,N277,N278,N281)</f>
        <v>0</v>
      </c>
      <c r="O272" s="327">
        <f t="shared" si="39"/>
        <v>0</v>
      </c>
      <c r="P272" s="328"/>
    </row>
    <row r="273" spans="1:16" ht="24" hidden="1" x14ac:dyDescent="0.25">
      <c r="A273" s="595">
        <v>7210</v>
      </c>
      <c r="B273" s="213" t="s">
        <v>506</v>
      </c>
      <c r="C273" s="214">
        <f t="shared" si="49"/>
        <v>0</v>
      </c>
      <c r="D273" s="219">
        <v>0</v>
      </c>
      <c r="E273" s="335"/>
      <c r="F273" s="543">
        <f t="shared" si="36"/>
        <v>0</v>
      </c>
      <c r="G273" s="219"/>
      <c r="H273" s="220"/>
      <c r="I273" s="221">
        <f t="shared" si="37"/>
        <v>0</v>
      </c>
      <c r="J273" s="219">
        <v>0</v>
      </c>
      <c r="K273" s="220"/>
      <c r="L273" s="221">
        <f t="shared" si="38"/>
        <v>0</v>
      </c>
      <c r="M273" s="336"/>
      <c r="N273" s="335"/>
      <c r="O273" s="221">
        <f t="shared" si="39"/>
        <v>0</v>
      </c>
      <c r="P273" s="176"/>
    </row>
    <row r="274" spans="1:16" s="404" customFormat="1" ht="24" hidden="1" x14ac:dyDescent="0.25">
      <c r="A274" s="339">
        <v>7220</v>
      </c>
      <c r="B274" s="223" t="s">
        <v>507</v>
      </c>
      <c r="C274" s="224">
        <f t="shared" si="49"/>
        <v>0</v>
      </c>
      <c r="D274" s="340">
        <f>SUM(D275:D276)</f>
        <v>0</v>
      </c>
      <c r="E274" s="341">
        <f>SUM(E275:E276)</f>
        <v>0</v>
      </c>
      <c r="F274" s="544">
        <f t="shared" si="36"/>
        <v>0</v>
      </c>
      <c r="G274" s="340">
        <f>SUM(G275:G276)</f>
        <v>0</v>
      </c>
      <c r="H274" s="342">
        <f>SUM(H275:H276)</f>
        <v>0</v>
      </c>
      <c r="I274" s="231">
        <f t="shared" si="37"/>
        <v>0</v>
      </c>
      <c r="J274" s="340">
        <f>SUM(J275:J276)</f>
        <v>0</v>
      </c>
      <c r="K274" s="342">
        <f>SUM(K275:K276)</f>
        <v>0</v>
      </c>
      <c r="L274" s="231">
        <f t="shared" si="38"/>
        <v>0</v>
      </c>
      <c r="M274" s="343">
        <f>SUM(M275:M276)</f>
        <v>0</v>
      </c>
      <c r="N274" s="341">
        <f>SUM(N275:N276)</f>
        <v>0</v>
      </c>
      <c r="O274" s="231">
        <f t="shared" si="39"/>
        <v>0</v>
      </c>
      <c r="P274" s="185"/>
    </row>
    <row r="275" spans="1:16" s="404" customFormat="1" ht="36" hidden="1" x14ac:dyDescent="0.25">
      <c r="A275" s="178">
        <v>7221</v>
      </c>
      <c r="B275" s="223" t="s">
        <v>508</v>
      </c>
      <c r="C275" s="224">
        <f t="shared" si="49"/>
        <v>0</v>
      </c>
      <c r="D275" s="229">
        <v>0</v>
      </c>
      <c r="E275" s="337"/>
      <c r="F275" s="544">
        <f t="shared" si="36"/>
        <v>0</v>
      </c>
      <c r="G275" s="229"/>
      <c r="H275" s="230"/>
      <c r="I275" s="231">
        <f t="shared" si="37"/>
        <v>0</v>
      </c>
      <c r="J275" s="229">
        <v>0</v>
      </c>
      <c r="K275" s="230"/>
      <c r="L275" s="231">
        <f t="shared" si="38"/>
        <v>0</v>
      </c>
      <c r="M275" s="338"/>
      <c r="N275" s="337"/>
      <c r="O275" s="231">
        <f t="shared" si="39"/>
        <v>0</v>
      </c>
      <c r="P275" s="185"/>
    </row>
    <row r="276" spans="1:16" s="404" customFormat="1" ht="36" hidden="1" x14ac:dyDescent="0.25">
      <c r="A276" s="178">
        <v>7222</v>
      </c>
      <c r="B276" s="223" t="s">
        <v>509</v>
      </c>
      <c r="C276" s="224">
        <f t="shared" si="49"/>
        <v>0</v>
      </c>
      <c r="D276" s="229">
        <v>0</v>
      </c>
      <c r="E276" s="337"/>
      <c r="F276" s="544">
        <f t="shared" si="36"/>
        <v>0</v>
      </c>
      <c r="G276" s="229"/>
      <c r="H276" s="230"/>
      <c r="I276" s="231">
        <f t="shared" si="37"/>
        <v>0</v>
      </c>
      <c r="J276" s="229">
        <v>0</v>
      </c>
      <c r="K276" s="230"/>
      <c r="L276" s="231">
        <f t="shared" si="38"/>
        <v>0</v>
      </c>
      <c r="M276" s="338"/>
      <c r="N276" s="337"/>
      <c r="O276" s="231">
        <f t="shared" si="39"/>
        <v>0</v>
      </c>
      <c r="P276" s="185"/>
    </row>
    <row r="277" spans="1:16" s="404" customFormat="1" ht="24" hidden="1" x14ac:dyDescent="0.25">
      <c r="A277" s="339">
        <v>7230</v>
      </c>
      <c r="B277" s="223" t="s">
        <v>510</v>
      </c>
      <c r="C277" s="224">
        <f t="shared" si="49"/>
        <v>0</v>
      </c>
      <c r="D277" s="229">
        <v>0</v>
      </c>
      <c r="E277" s="337"/>
      <c r="F277" s="544">
        <f t="shared" si="36"/>
        <v>0</v>
      </c>
      <c r="G277" s="229"/>
      <c r="H277" s="230"/>
      <c r="I277" s="231">
        <f t="shared" si="37"/>
        <v>0</v>
      </c>
      <c r="J277" s="229">
        <v>0</v>
      </c>
      <c r="K277" s="230"/>
      <c r="L277" s="231">
        <f t="shared" si="38"/>
        <v>0</v>
      </c>
      <c r="M277" s="338"/>
      <c r="N277" s="337"/>
      <c r="O277" s="231">
        <f>M277+N277</f>
        <v>0</v>
      </c>
      <c r="P277" s="185"/>
    </row>
    <row r="278" spans="1:16" ht="24" hidden="1" x14ac:dyDescent="0.25">
      <c r="A278" s="339">
        <v>7240</v>
      </c>
      <c r="B278" s="223" t="s">
        <v>511</v>
      </c>
      <c r="C278" s="224">
        <f t="shared" si="49"/>
        <v>0</v>
      </c>
      <c r="D278" s="340">
        <f>SUM(D279:D280)</f>
        <v>0</v>
      </c>
      <c r="E278" s="341">
        <f>SUM(E279:E280)</f>
        <v>0</v>
      </c>
      <c r="F278" s="544">
        <f t="shared" si="36"/>
        <v>0</v>
      </c>
      <c r="G278" s="340">
        <f>SUM(G279:G280)</f>
        <v>0</v>
      </c>
      <c r="H278" s="342">
        <f>SUM(H279:H280)</f>
        <v>0</v>
      </c>
      <c r="I278" s="231">
        <f t="shared" si="37"/>
        <v>0</v>
      </c>
      <c r="J278" s="340">
        <f>SUM(J279:J280)</f>
        <v>0</v>
      </c>
      <c r="K278" s="342">
        <f>SUM(K279:K280)</f>
        <v>0</v>
      </c>
      <c r="L278" s="231">
        <f t="shared" si="38"/>
        <v>0</v>
      </c>
      <c r="M278" s="343">
        <f>SUM(M279:M280)</f>
        <v>0</v>
      </c>
      <c r="N278" s="341">
        <f>SUM(N279:N280)</f>
        <v>0</v>
      </c>
      <c r="O278" s="231">
        <f>SUM(O279:O280)</f>
        <v>0</v>
      </c>
      <c r="P278" s="185"/>
    </row>
    <row r="279" spans="1:16" ht="48" hidden="1" x14ac:dyDescent="0.25">
      <c r="A279" s="178">
        <v>7245</v>
      </c>
      <c r="B279" s="223" t="s">
        <v>512</v>
      </c>
      <c r="C279" s="224">
        <f t="shared" si="49"/>
        <v>0</v>
      </c>
      <c r="D279" s="229">
        <v>0</v>
      </c>
      <c r="E279" s="337"/>
      <c r="F279" s="544">
        <f t="shared" si="36"/>
        <v>0</v>
      </c>
      <c r="G279" s="229"/>
      <c r="H279" s="230"/>
      <c r="I279" s="231">
        <f t="shared" si="37"/>
        <v>0</v>
      </c>
      <c r="J279" s="229">
        <v>0</v>
      </c>
      <c r="K279" s="230"/>
      <c r="L279" s="231">
        <f t="shared" si="38"/>
        <v>0</v>
      </c>
      <c r="M279" s="338"/>
      <c r="N279" s="337"/>
      <c r="O279" s="231">
        <f t="shared" ref="O279:O282" si="56">M279+N279</f>
        <v>0</v>
      </c>
      <c r="P279" s="185"/>
    </row>
    <row r="280" spans="1:16" ht="72" hidden="1" x14ac:dyDescent="0.25">
      <c r="A280" s="178">
        <v>7246</v>
      </c>
      <c r="B280" s="223" t="s">
        <v>513</v>
      </c>
      <c r="C280" s="224">
        <f t="shared" si="49"/>
        <v>0</v>
      </c>
      <c r="D280" s="229">
        <v>0</v>
      </c>
      <c r="E280" s="337"/>
      <c r="F280" s="544">
        <f t="shared" si="36"/>
        <v>0</v>
      </c>
      <c r="G280" s="229"/>
      <c r="H280" s="230"/>
      <c r="I280" s="231">
        <f t="shared" si="37"/>
        <v>0</v>
      </c>
      <c r="J280" s="229">
        <v>0</v>
      </c>
      <c r="K280" s="230"/>
      <c r="L280" s="231">
        <f t="shared" si="38"/>
        <v>0</v>
      </c>
      <c r="M280" s="338"/>
      <c r="N280" s="337"/>
      <c r="O280" s="231">
        <f t="shared" si="56"/>
        <v>0</v>
      </c>
      <c r="P280" s="185"/>
    </row>
    <row r="281" spans="1:16" ht="24" hidden="1" x14ac:dyDescent="0.25">
      <c r="A281" s="339">
        <v>7260</v>
      </c>
      <c r="B281" s="223" t="s">
        <v>514</v>
      </c>
      <c r="C281" s="224">
        <f t="shared" si="49"/>
        <v>0</v>
      </c>
      <c r="D281" s="219">
        <v>0</v>
      </c>
      <c r="E281" s="335"/>
      <c r="F281" s="543">
        <f t="shared" si="36"/>
        <v>0</v>
      </c>
      <c r="G281" s="219"/>
      <c r="H281" s="220"/>
      <c r="I281" s="221">
        <f t="shared" si="37"/>
        <v>0</v>
      </c>
      <c r="J281" s="219">
        <v>0</v>
      </c>
      <c r="K281" s="220"/>
      <c r="L281" s="221">
        <f t="shared" si="38"/>
        <v>0</v>
      </c>
      <c r="M281" s="336"/>
      <c r="N281" s="335"/>
      <c r="O281" s="221">
        <f t="shared" si="56"/>
        <v>0</v>
      </c>
      <c r="P281" s="176"/>
    </row>
    <row r="282" spans="1:16" hidden="1" x14ac:dyDescent="0.25">
      <c r="A282" s="198">
        <v>7700</v>
      </c>
      <c r="B282" s="323" t="s">
        <v>515</v>
      </c>
      <c r="C282" s="405">
        <f t="shared" si="49"/>
        <v>0</v>
      </c>
      <c r="D282" s="406">
        <f>D283</f>
        <v>0</v>
      </c>
      <c r="E282" s="356">
        <f>SUM(E283)</f>
        <v>0</v>
      </c>
      <c r="F282" s="552">
        <f t="shared" si="36"/>
        <v>0</v>
      </c>
      <c r="G282" s="406">
        <f>G283</f>
        <v>0</v>
      </c>
      <c r="H282" s="407">
        <f>SUM(H283)</f>
        <v>0</v>
      </c>
      <c r="I282" s="357">
        <f t="shared" si="37"/>
        <v>0</v>
      </c>
      <c r="J282" s="406">
        <f>J283</f>
        <v>0</v>
      </c>
      <c r="K282" s="407">
        <f>SUM(K283)</f>
        <v>0</v>
      </c>
      <c r="L282" s="357">
        <f t="shared" si="38"/>
        <v>0</v>
      </c>
      <c r="M282" s="355">
        <f>SUM(M283)</f>
        <v>0</v>
      </c>
      <c r="N282" s="356">
        <f>SUM(N283)</f>
        <v>0</v>
      </c>
      <c r="O282" s="357">
        <f t="shared" si="56"/>
        <v>0</v>
      </c>
      <c r="P282" s="358"/>
    </row>
    <row r="283" spans="1:16" hidden="1" x14ac:dyDescent="0.25">
      <c r="A283" s="233">
        <v>7720</v>
      </c>
      <c r="B283" s="234" t="s">
        <v>516</v>
      </c>
      <c r="C283" s="408">
        <f t="shared" si="49"/>
        <v>0</v>
      </c>
      <c r="D283" s="240">
        <v>0</v>
      </c>
      <c r="E283" s="409"/>
      <c r="F283" s="553">
        <f t="shared" si="36"/>
        <v>0</v>
      </c>
      <c r="G283" s="240"/>
      <c r="H283" s="241"/>
      <c r="I283" s="242">
        <f t="shared" si="37"/>
        <v>0</v>
      </c>
      <c r="J283" s="240">
        <v>0</v>
      </c>
      <c r="K283" s="241"/>
      <c r="L283" s="242">
        <f t="shared" si="38"/>
        <v>0</v>
      </c>
      <c r="M283" s="410"/>
      <c r="N283" s="409"/>
      <c r="O283" s="242">
        <f>M283+N283</f>
        <v>0</v>
      </c>
      <c r="P283" s="244"/>
    </row>
    <row r="284" spans="1:16" hidden="1" x14ac:dyDescent="0.25">
      <c r="A284" s="411"/>
      <c r="B284" s="265" t="s">
        <v>517</v>
      </c>
      <c r="C284" s="214">
        <f t="shared" si="49"/>
        <v>0</v>
      </c>
      <c r="D284" s="330">
        <f>SUM(D285:D286)</f>
        <v>0</v>
      </c>
      <c r="E284" s="331">
        <f>SUM(E285:E286)</f>
        <v>0</v>
      </c>
      <c r="F284" s="542">
        <f t="shared" si="36"/>
        <v>0</v>
      </c>
      <c r="G284" s="330">
        <f>SUM(G285:G286)</f>
        <v>0</v>
      </c>
      <c r="H284" s="333">
        <f>SUM(H285:H286)</f>
        <v>0</v>
      </c>
      <c r="I284" s="332">
        <f t="shared" si="37"/>
        <v>0</v>
      </c>
      <c r="J284" s="330">
        <f>SUM(J285:J286)</f>
        <v>0</v>
      </c>
      <c r="K284" s="333">
        <f>SUM(K285:K286)</f>
        <v>0</v>
      </c>
      <c r="L284" s="332">
        <f t="shared" si="38"/>
        <v>0</v>
      </c>
      <c r="M284" s="334">
        <f>SUM(M285:M286)</f>
        <v>0</v>
      </c>
      <c r="N284" s="331">
        <f>SUM(N285:N286)</f>
        <v>0</v>
      </c>
      <c r="O284" s="332">
        <f t="shared" ref="O284:O299" si="57">M284+N284</f>
        <v>0</v>
      </c>
      <c r="P284" s="274"/>
    </row>
    <row r="285" spans="1:16" hidden="1" x14ac:dyDescent="0.25">
      <c r="A285" s="393" t="s">
        <v>518</v>
      </c>
      <c r="B285" s="178" t="s">
        <v>519</v>
      </c>
      <c r="C285" s="359">
        <f t="shared" si="49"/>
        <v>0</v>
      </c>
      <c r="D285" s="229"/>
      <c r="E285" s="337"/>
      <c r="F285" s="544">
        <f t="shared" si="36"/>
        <v>0</v>
      </c>
      <c r="G285" s="229"/>
      <c r="H285" s="230"/>
      <c r="I285" s="231">
        <f t="shared" si="37"/>
        <v>0</v>
      </c>
      <c r="J285" s="229"/>
      <c r="K285" s="230"/>
      <c r="L285" s="231">
        <f t="shared" si="38"/>
        <v>0</v>
      </c>
      <c r="M285" s="338"/>
      <c r="N285" s="337"/>
      <c r="O285" s="231">
        <f t="shared" si="57"/>
        <v>0</v>
      </c>
      <c r="P285" s="185"/>
    </row>
    <row r="286" spans="1:16" hidden="1" x14ac:dyDescent="0.25">
      <c r="A286" s="393" t="s">
        <v>520</v>
      </c>
      <c r="B286" s="412" t="s">
        <v>521</v>
      </c>
      <c r="C286" s="214">
        <f t="shared" si="49"/>
        <v>0</v>
      </c>
      <c r="D286" s="219"/>
      <c r="E286" s="335"/>
      <c r="F286" s="543">
        <f t="shared" si="36"/>
        <v>0</v>
      </c>
      <c r="G286" s="219"/>
      <c r="H286" s="220"/>
      <c r="I286" s="221">
        <f t="shared" si="37"/>
        <v>0</v>
      </c>
      <c r="J286" s="219"/>
      <c r="K286" s="220"/>
      <c r="L286" s="221">
        <f t="shared" si="38"/>
        <v>0</v>
      </c>
      <c r="M286" s="336"/>
      <c r="N286" s="335"/>
      <c r="O286" s="221">
        <f t="shared" si="57"/>
        <v>0</v>
      </c>
      <c r="P286" s="176"/>
    </row>
    <row r="287" spans="1:16" x14ac:dyDescent="0.25">
      <c r="A287" s="413"/>
      <c r="B287" s="414" t="s">
        <v>522</v>
      </c>
      <c r="C287" s="415">
        <f>SUM(C284,C271,C233,C198,C190,C176,C78,C56)</f>
        <v>546457</v>
      </c>
      <c r="D287" s="416">
        <f>SUM(D284,D271,D233,D198,D190,D176,D78,D56)</f>
        <v>538457</v>
      </c>
      <c r="E287" s="511">
        <f>SUM(E284,E271,E233,E198,E190,E176,E78,E56)</f>
        <v>8000</v>
      </c>
      <c r="F287" s="467">
        <f t="shared" si="36"/>
        <v>546457</v>
      </c>
      <c r="G287" s="416">
        <f>SUM(G284,G271,G233,G198,G190,G176,G78,G56)</f>
        <v>0</v>
      </c>
      <c r="H287" s="419">
        <f>SUM(H284,H271,H233,H198,H190,H176,H78,H56)</f>
        <v>0</v>
      </c>
      <c r="I287" s="418">
        <f t="shared" si="37"/>
        <v>0</v>
      </c>
      <c r="J287" s="416">
        <f>SUM(J284,J271,J233,J198,J190,J176,J78,J56)</f>
        <v>0</v>
      </c>
      <c r="K287" s="419">
        <f>SUM(K284,K271,K233,K198,K190,K176,K78,K56)</f>
        <v>0</v>
      </c>
      <c r="L287" s="418">
        <f t="shared" si="38"/>
        <v>0</v>
      </c>
      <c r="M287" s="325">
        <f>SUM(M284,M271,M233,M198,M190,M176,M78,M56)</f>
        <v>0</v>
      </c>
      <c r="N287" s="326">
        <f>SUM(N284,N271,N233,N198,N190,N176,N78,N56)</f>
        <v>0</v>
      </c>
      <c r="O287" s="327">
        <f t="shared" si="57"/>
        <v>0</v>
      </c>
      <c r="P287" s="328"/>
    </row>
    <row r="288" spans="1:16" hidden="1" x14ac:dyDescent="0.25">
      <c r="A288" s="420" t="s">
        <v>523</v>
      </c>
      <c r="B288" s="421"/>
      <c r="C288" s="422">
        <f t="shared" ref="C288" si="58">F288+I288+L288+O288</f>
        <v>0</v>
      </c>
      <c r="D288" s="423">
        <f>SUM(D28,D29,D45)-D54</f>
        <v>0</v>
      </c>
      <c r="E288" s="424">
        <f>SUM(E28,E29,E45)-E54</f>
        <v>0</v>
      </c>
      <c r="F288" s="555">
        <f t="shared" si="36"/>
        <v>0</v>
      </c>
      <c r="G288" s="423">
        <f>SUM(G28,G29,G45)-G54</f>
        <v>0</v>
      </c>
      <c r="H288" s="426">
        <f>SUM(H28,H29,H45)-H54</f>
        <v>0</v>
      </c>
      <c r="I288" s="425">
        <f t="shared" si="37"/>
        <v>0</v>
      </c>
      <c r="J288" s="423">
        <f>(J30+J46)-J54</f>
        <v>0</v>
      </c>
      <c r="K288" s="426">
        <f>(K30+K46)-K54</f>
        <v>0</v>
      </c>
      <c r="L288" s="425">
        <f t="shared" si="38"/>
        <v>0</v>
      </c>
      <c r="M288" s="422">
        <f>M48-M54</f>
        <v>0</v>
      </c>
      <c r="N288" s="424">
        <f>N48-N54</f>
        <v>0</v>
      </c>
      <c r="O288" s="425">
        <f t="shared" si="57"/>
        <v>0</v>
      </c>
      <c r="P288" s="427"/>
    </row>
    <row r="289" spans="1:17" s="148" customFormat="1" hidden="1" x14ac:dyDescent="0.25">
      <c r="A289" s="420" t="s">
        <v>524</v>
      </c>
      <c r="B289" s="421"/>
      <c r="C289" s="428">
        <f>SUM(C290,C291)-C298+C299</f>
        <v>0</v>
      </c>
      <c r="D289" s="423">
        <f>SUM(D290,D291)-D298+D299</f>
        <v>0</v>
      </c>
      <c r="E289" s="424">
        <f>SUM(E290,E291)-E298+E299</f>
        <v>0</v>
      </c>
      <c r="F289" s="555">
        <f t="shared" si="36"/>
        <v>0</v>
      </c>
      <c r="G289" s="423">
        <f>SUM(G290,G291)-G298+G299</f>
        <v>0</v>
      </c>
      <c r="H289" s="426">
        <f>SUM(H290,H291)-H298+H299</f>
        <v>0</v>
      </c>
      <c r="I289" s="425">
        <f t="shared" si="37"/>
        <v>0</v>
      </c>
      <c r="J289" s="423">
        <f>SUM(J290,J291)-J298+J299</f>
        <v>0</v>
      </c>
      <c r="K289" s="426">
        <f>SUM(K290,K291)-K298+K299</f>
        <v>0</v>
      </c>
      <c r="L289" s="425">
        <f t="shared" si="38"/>
        <v>0</v>
      </c>
      <c r="M289" s="422">
        <f>SUM(M290,M291)-M298+M299</f>
        <v>0</v>
      </c>
      <c r="N289" s="424">
        <f>SUM(N290,N291)-N298+N299</f>
        <v>0</v>
      </c>
      <c r="O289" s="425">
        <f t="shared" si="57"/>
        <v>0</v>
      </c>
      <c r="P289" s="427"/>
    </row>
    <row r="290" spans="1:17" s="148" customFormat="1" hidden="1" x14ac:dyDescent="0.25">
      <c r="A290" s="429" t="s">
        <v>525</v>
      </c>
      <c r="B290" s="429" t="s">
        <v>526</v>
      </c>
      <c r="C290" s="428">
        <f>C25-C284</f>
        <v>0</v>
      </c>
      <c r="D290" s="423">
        <f>D25-D284</f>
        <v>0</v>
      </c>
      <c r="E290" s="424">
        <f>E25-E284</f>
        <v>0</v>
      </c>
      <c r="F290" s="555">
        <f t="shared" si="36"/>
        <v>0</v>
      </c>
      <c r="G290" s="423">
        <f>G25-G284</f>
        <v>0</v>
      </c>
      <c r="H290" s="426">
        <f>H25-H284</f>
        <v>0</v>
      </c>
      <c r="I290" s="425">
        <f t="shared" si="37"/>
        <v>0</v>
      </c>
      <c r="J290" s="423">
        <f>J25-J284</f>
        <v>0</v>
      </c>
      <c r="K290" s="426">
        <f>K25-K284</f>
        <v>0</v>
      </c>
      <c r="L290" s="425">
        <f t="shared" si="38"/>
        <v>0</v>
      </c>
      <c r="M290" s="422">
        <f>M25-M284</f>
        <v>0</v>
      </c>
      <c r="N290" s="424">
        <f>N25-N284</f>
        <v>0</v>
      </c>
      <c r="O290" s="425">
        <f t="shared" si="57"/>
        <v>0</v>
      </c>
      <c r="P290" s="427"/>
    </row>
    <row r="291" spans="1:17" s="148" customFormat="1" hidden="1" x14ac:dyDescent="0.25">
      <c r="A291" s="430" t="s">
        <v>527</v>
      </c>
      <c r="B291" s="430" t="s">
        <v>528</v>
      </c>
      <c r="C291" s="428">
        <f>SUM(C292,C294,C296)-SUM(C293,C295,C297)</f>
        <v>0</v>
      </c>
      <c r="D291" s="423">
        <f>SUM(D292,D294,D296)-SUM(D293,D295,D297)</f>
        <v>0</v>
      </c>
      <c r="E291" s="424">
        <f t="shared" ref="E291" si="59">SUM(E292,E294,E296)-SUM(E293,E295,E297)</f>
        <v>0</v>
      </c>
      <c r="F291" s="555">
        <f t="shared" si="36"/>
        <v>0</v>
      </c>
      <c r="G291" s="423">
        <f t="shared" ref="G291:H291" si="60">SUM(G292,G294,G296)-SUM(G293,G295,G297)</f>
        <v>0</v>
      </c>
      <c r="H291" s="426">
        <f t="shared" si="60"/>
        <v>0</v>
      </c>
      <c r="I291" s="425">
        <f t="shared" si="37"/>
        <v>0</v>
      </c>
      <c r="J291" s="423">
        <f>SUM(J292,J294,J296)-SUM(J293,J295,J297)</f>
        <v>0</v>
      </c>
      <c r="K291" s="426">
        <f t="shared" ref="K291" si="61">SUM(K292,K294,K296)-SUM(K293,K295,K297)</f>
        <v>0</v>
      </c>
      <c r="L291" s="425">
        <f t="shared" si="38"/>
        <v>0</v>
      </c>
      <c r="M291" s="422">
        <f t="shared" ref="M291:N291" si="62">SUM(M292,M294,M296)-SUM(M293,M295,M297)</f>
        <v>0</v>
      </c>
      <c r="N291" s="424">
        <f t="shared" si="62"/>
        <v>0</v>
      </c>
      <c r="O291" s="425">
        <f t="shared" si="57"/>
        <v>0</v>
      </c>
      <c r="P291" s="427"/>
    </row>
    <row r="292" spans="1:17" s="148" customFormat="1" hidden="1" x14ac:dyDescent="0.25">
      <c r="A292" s="411" t="s">
        <v>529</v>
      </c>
      <c r="B292" s="275" t="s">
        <v>530</v>
      </c>
      <c r="C292" s="235">
        <f t="shared" ref="C292:C299" si="63">F292+I292+L292+O292</f>
        <v>0</v>
      </c>
      <c r="D292" s="240"/>
      <c r="E292" s="409"/>
      <c r="F292" s="553">
        <f t="shared" si="36"/>
        <v>0</v>
      </c>
      <c r="G292" s="240"/>
      <c r="H292" s="241"/>
      <c r="I292" s="242">
        <f t="shared" si="37"/>
        <v>0</v>
      </c>
      <c r="J292" s="240"/>
      <c r="K292" s="241"/>
      <c r="L292" s="242">
        <f t="shared" si="38"/>
        <v>0</v>
      </c>
      <c r="M292" s="410"/>
      <c r="N292" s="409"/>
      <c r="O292" s="242">
        <f t="shared" si="57"/>
        <v>0</v>
      </c>
      <c r="P292" s="244"/>
    </row>
    <row r="293" spans="1:17" hidden="1" x14ac:dyDescent="0.25">
      <c r="A293" s="393" t="s">
        <v>531</v>
      </c>
      <c r="B293" s="177" t="s">
        <v>532</v>
      </c>
      <c r="C293" s="224">
        <f t="shared" si="63"/>
        <v>0</v>
      </c>
      <c r="D293" s="229"/>
      <c r="E293" s="337"/>
      <c r="F293" s="544">
        <f t="shared" si="36"/>
        <v>0</v>
      </c>
      <c r="G293" s="229"/>
      <c r="H293" s="230"/>
      <c r="I293" s="231">
        <f t="shared" si="37"/>
        <v>0</v>
      </c>
      <c r="J293" s="229"/>
      <c r="K293" s="230"/>
      <c r="L293" s="231">
        <f t="shared" si="38"/>
        <v>0</v>
      </c>
      <c r="M293" s="338"/>
      <c r="N293" s="337"/>
      <c r="O293" s="231">
        <f t="shared" si="57"/>
        <v>0</v>
      </c>
      <c r="P293" s="185"/>
    </row>
    <row r="294" spans="1:17" hidden="1" x14ac:dyDescent="0.25">
      <c r="A294" s="393" t="s">
        <v>533</v>
      </c>
      <c r="B294" s="177" t="s">
        <v>534</v>
      </c>
      <c r="C294" s="224">
        <f t="shared" si="63"/>
        <v>0</v>
      </c>
      <c r="D294" s="229"/>
      <c r="E294" s="337"/>
      <c r="F294" s="544">
        <f t="shared" si="36"/>
        <v>0</v>
      </c>
      <c r="G294" s="229"/>
      <c r="H294" s="230"/>
      <c r="I294" s="231">
        <f t="shared" si="37"/>
        <v>0</v>
      </c>
      <c r="J294" s="229"/>
      <c r="K294" s="230"/>
      <c r="L294" s="231">
        <f t="shared" si="38"/>
        <v>0</v>
      </c>
      <c r="M294" s="338"/>
      <c r="N294" s="337"/>
      <c r="O294" s="231">
        <f t="shared" si="57"/>
        <v>0</v>
      </c>
      <c r="P294" s="185"/>
    </row>
    <row r="295" spans="1:17" hidden="1" x14ac:dyDescent="0.25">
      <c r="A295" s="393" t="s">
        <v>535</v>
      </c>
      <c r="B295" s="177" t="s">
        <v>536</v>
      </c>
      <c r="C295" s="224">
        <f t="shared" si="63"/>
        <v>0</v>
      </c>
      <c r="D295" s="229"/>
      <c r="E295" s="337"/>
      <c r="F295" s="544">
        <f t="shared" si="36"/>
        <v>0</v>
      </c>
      <c r="G295" s="229"/>
      <c r="H295" s="230"/>
      <c r="I295" s="231">
        <f t="shared" si="37"/>
        <v>0</v>
      </c>
      <c r="J295" s="229"/>
      <c r="K295" s="230"/>
      <c r="L295" s="231">
        <f t="shared" si="38"/>
        <v>0</v>
      </c>
      <c r="M295" s="338"/>
      <c r="N295" s="337"/>
      <c r="O295" s="231">
        <f t="shared" si="57"/>
        <v>0</v>
      </c>
      <c r="P295" s="185"/>
    </row>
    <row r="296" spans="1:17" hidden="1" x14ac:dyDescent="0.25">
      <c r="A296" s="393" t="s">
        <v>537</v>
      </c>
      <c r="B296" s="177" t="s">
        <v>538</v>
      </c>
      <c r="C296" s="224">
        <f t="shared" si="63"/>
        <v>0</v>
      </c>
      <c r="D296" s="229"/>
      <c r="E296" s="337"/>
      <c r="F296" s="544">
        <f t="shared" si="36"/>
        <v>0</v>
      </c>
      <c r="G296" s="229"/>
      <c r="H296" s="230"/>
      <c r="I296" s="231">
        <f t="shared" si="37"/>
        <v>0</v>
      </c>
      <c r="J296" s="229"/>
      <c r="K296" s="230"/>
      <c r="L296" s="231">
        <f t="shared" si="38"/>
        <v>0</v>
      </c>
      <c r="M296" s="338"/>
      <c r="N296" s="337"/>
      <c r="O296" s="231">
        <f t="shared" si="57"/>
        <v>0</v>
      </c>
      <c r="P296" s="185"/>
    </row>
    <row r="297" spans="1:17" hidden="1" x14ac:dyDescent="0.25">
      <c r="A297" s="431" t="s">
        <v>539</v>
      </c>
      <c r="B297" s="432" t="s">
        <v>540</v>
      </c>
      <c r="C297" s="374">
        <f t="shared" si="63"/>
        <v>0</v>
      </c>
      <c r="D297" s="375"/>
      <c r="E297" s="376"/>
      <c r="F297" s="547">
        <f t="shared" si="36"/>
        <v>0</v>
      </c>
      <c r="G297" s="375"/>
      <c r="H297" s="377"/>
      <c r="I297" s="371">
        <f t="shared" si="37"/>
        <v>0</v>
      </c>
      <c r="J297" s="375"/>
      <c r="K297" s="377"/>
      <c r="L297" s="371">
        <f t="shared" si="38"/>
        <v>0</v>
      </c>
      <c r="M297" s="378"/>
      <c r="N297" s="376"/>
      <c r="O297" s="371">
        <f t="shared" si="57"/>
        <v>0</v>
      </c>
      <c r="P297" s="372"/>
    </row>
    <row r="298" spans="1:17" hidden="1" x14ac:dyDescent="0.25">
      <c r="A298" s="430" t="s">
        <v>541</v>
      </c>
      <c r="B298" s="430" t="s">
        <v>542</v>
      </c>
      <c r="C298" s="433">
        <f t="shared" si="63"/>
        <v>0</v>
      </c>
      <c r="D298" s="434"/>
      <c r="E298" s="435"/>
      <c r="F298" s="555">
        <f t="shared" si="36"/>
        <v>0</v>
      </c>
      <c r="G298" s="434"/>
      <c r="H298" s="436"/>
      <c r="I298" s="425">
        <f t="shared" si="37"/>
        <v>0</v>
      </c>
      <c r="J298" s="434"/>
      <c r="K298" s="436"/>
      <c r="L298" s="425">
        <f t="shared" si="38"/>
        <v>0</v>
      </c>
      <c r="M298" s="437"/>
      <c r="N298" s="435"/>
      <c r="O298" s="425">
        <f t="shared" si="57"/>
        <v>0</v>
      </c>
      <c r="P298" s="427"/>
    </row>
    <row r="299" spans="1:17" s="148" customFormat="1" ht="36" hidden="1" x14ac:dyDescent="0.25">
      <c r="A299" s="430" t="s">
        <v>543</v>
      </c>
      <c r="B299" s="438" t="s">
        <v>544</v>
      </c>
      <c r="C299" s="439">
        <f t="shared" si="63"/>
        <v>0</v>
      </c>
      <c r="D299" s="440"/>
      <c r="E299" s="441"/>
      <c r="F299" s="557">
        <f t="shared" si="36"/>
        <v>0</v>
      </c>
      <c r="G299" s="434"/>
      <c r="H299" s="436"/>
      <c r="I299" s="425">
        <f t="shared" si="37"/>
        <v>0</v>
      </c>
      <c r="J299" s="434"/>
      <c r="K299" s="436"/>
      <c r="L299" s="425">
        <f t="shared" si="38"/>
        <v>0</v>
      </c>
      <c r="M299" s="437"/>
      <c r="N299" s="435"/>
      <c r="O299" s="425">
        <f t="shared" si="57"/>
        <v>0</v>
      </c>
      <c r="P299" s="427"/>
    </row>
    <row r="300" spans="1:17" s="148" customFormat="1" x14ac:dyDescent="0.25">
      <c r="A300" s="443" t="s">
        <v>545</v>
      </c>
      <c r="B300" s="444"/>
      <c r="C300" s="444"/>
      <c r="D300" s="444"/>
      <c r="E300" s="444"/>
      <c r="F300" s="444"/>
      <c r="G300" s="444"/>
      <c r="H300" s="444"/>
      <c r="I300" s="444"/>
      <c r="J300" s="444"/>
      <c r="K300" s="444"/>
      <c r="L300" s="444"/>
      <c r="M300" s="444"/>
      <c r="N300" s="444"/>
      <c r="O300" s="444"/>
      <c r="P300" s="445"/>
      <c r="Q300" s="141"/>
    </row>
    <row r="301" spans="1:17" ht="12.75" thickBot="1" x14ac:dyDescent="0.3">
      <c r="A301" s="446"/>
      <c r="B301" s="447"/>
      <c r="C301" s="447"/>
      <c r="D301" s="447"/>
      <c r="E301" s="447"/>
      <c r="F301" s="447"/>
      <c r="G301" s="447"/>
      <c r="H301" s="447"/>
      <c r="I301" s="447"/>
      <c r="J301" s="447"/>
      <c r="K301" s="447"/>
      <c r="L301" s="447"/>
      <c r="M301" s="447"/>
      <c r="N301" s="447"/>
      <c r="O301" s="447"/>
      <c r="P301" s="448"/>
      <c r="Q301" s="118"/>
    </row>
    <row r="302" spans="1:17" x14ac:dyDescent="0.25">
      <c r="A302" s="117"/>
      <c r="B302" s="117"/>
      <c r="C302" s="117"/>
      <c r="D302" s="117"/>
      <c r="E302" s="117"/>
      <c r="F302" s="117"/>
      <c r="G302" s="117"/>
      <c r="H302" s="117"/>
      <c r="I302" s="117"/>
      <c r="J302" s="117"/>
      <c r="K302" s="117"/>
      <c r="L302" s="117"/>
      <c r="M302" s="117"/>
      <c r="N302" s="117"/>
      <c r="O302" s="117"/>
    </row>
    <row r="303" spans="1:17" x14ac:dyDescent="0.25">
      <c r="A303" s="117"/>
      <c r="B303" s="117"/>
      <c r="C303" s="117"/>
      <c r="D303" s="117"/>
      <c r="E303" s="117"/>
      <c r="F303" s="117"/>
      <c r="G303" s="117"/>
      <c r="H303" s="117"/>
      <c r="I303" s="117"/>
      <c r="J303" s="117"/>
      <c r="K303" s="117"/>
      <c r="L303" s="117"/>
      <c r="M303" s="117"/>
      <c r="N303" s="117"/>
      <c r="O303" s="117"/>
    </row>
    <row r="304" spans="1:17"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BtjBlYoFwX9nIHviXW0K/5AbNDE4ZDsKN0uDrAPGXKVLmhQlpAsXB1CA8SUAJ29QLUWo+gutfM+nNc9q516HAw==" saltValue="/FJjUCTiSs1+lHVjnHl6IQ==" spinCount="100000" sheet="1" objects="1" scenarios="1" formatCells="0" formatColumns="0" formatRows="0"/>
  <autoFilter ref="A22:P300">
    <filterColumn colId="2">
      <filters blank="1">
        <filter val="167"/>
        <filter val="489 311"/>
        <filter val="546 457"/>
        <filter val="56 979"/>
        <filter val="57 146"/>
      </filters>
    </filterColumn>
  </autoFilter>
  <mergeCells count="3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134.pielikums Jūrmalas pilsētas domes
2016.gada 25.novembra saistošajiem noteikumiem Nr.44
(protokols Nr.18, 5.punkts)</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S9" sqref="S9"/>
    </sheetView>
  </sheetViews>
  <sheetFormatPr defaultRowHeight="12" outlineLevelCol="1" x14ac:dyDescent="0.25"/>
  <cols>
    <col min="1" max="1" width="10.85546875" style="113" customWidth="1"/>
    <col min="2" max="2" width="34.42578125"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609</v>
      </c>
    </row>
    <row r="2" spans="1:17" x14ac:dyDescent="0.25">
      <c r="B2" s="114"/>
      <c r="C2" s="114"/>
      <c r="D2" s="114"/>
      <c r="E2" s="114"/>
      <c r="F2" s="114"/>
      <c r="G2" s="114"/>
      <c r="H2" s="114"/>
      <c r="I2" s="114"/>
      <c r="J2" s="114"/>
      <c r="K2" s="114"/>
      <c r="L2" s="114"/>
      <c r="M2" s="115"/>
      <c r="N2" s="115"/>
      <c r="O2" s="116"/>
    </row>
    <row r="3" spans="1:17" x14ac:dyDescent="0.25">
      <c r="A3" s="1249"/>
      <c r="B3" s="1250"/>
      <c r="C3" s="1250"/>
      <c r="D3" s="1250"/>
      <c r="E3" s="1250"/>
      <c r="F3" s="1250"/>
      <c r="G3" s="1250"/>
      <c r="H3" s="1250"/>
      <c r="I3" s="1250"/>
      <c r="J3" s="1250"/>
      <c r="K3" s="1250"/>
      <c r="L3" s="1250"/>
      <c r="M3" s="1250"/>
      <c r="N3" s="1250"/>
      <c r="O3" s="1250"/>
      <c r="P3" s="1251"/>
      <c r="Q3" s="118"/>
    </row>
    <row r="4" spans="1:17" ht="15.75" x14ac:dyDescent="0.25">
      <c r="A4" s="1227" t="s">
        <v>226</v>
      </c>
      <c r="B4" s="1228"/>
      <c r="C4" s="1228"/>
      <c r="D4" s="1228"/>
      <c r="E4" s="1228"/>
      <c r="F4" s="1228"/>
      <c r="G4" s="1228"/>
      <c r="H4" s="1228"/>
      <c r="I4" s="1228"/>
      <c r="J4" s="1228"/>
      <c r="K4" s="1228"/>
      <c r="L4" s="1228"/>
      <c r="M4" s="1228"/>
      <c r="N4" s="1228"/>
      <c r="O4" s="1228"/>
      <c r="P4" s="1228"/>
      <c r="Q4" s="118"/>
    </row>
    <row r="5" spans="1:17" ht="15.75" x14ac:dyDescent="0.25">
      <c r="A5" s="471"/>
      <c r="B5" s="472"/>
      <c r="C5" s="472"/>
      <c r="D5" s="472"/>
      <c r="E5" s="472"/>
      <c r="F5" s="472"/>
      <c r="G5" s="472"/>
      <c r="H5" s="472"/>
      <c r="I5" s="472"/>
      <c r="J5" s="472"/>
      <c r="K5" s="472"/>
      <c r="L5" s="472"/>
      <c r="M5" s="472"/>
      <c r="N5" s="472"/>
      <c r="O5" s="472"/>
      <c r="P5" s="472"/>
      <c r="Q5" s="118"/>
    </row>
    <row r="6" spans="1:17" ht="12.75" x14ac:dyDescent="0.25">
      <c r="A6" s="121" t="s">
        <v>227</v>
      </c>
      <c r="B6" s="122"/>
      <c r="C6" s="1230" t="s">
        <v>228</v>
      </c>
      <c r="D6" s="1230"/>
      <c r="E6" s="1230"/>
      <c r="F6" s="1230"/>
      <c r="G6" s="1230"/>
      <c r="H6" s="1230"/>
      <c r="I6" s="1230"/>
      <c r="J6" s="1230"/>
      <c r="K6" s="1230"/>
      <c r="L6" s="1230"/>
      <c r="M6" s="1230"/>
      <c r="N6" s="1230"/>
      <c r="O6" s="1230"/>
      <c r="P6" s="1230"/>
      <c r="Q6" s="118"/>
    </row>
    <row r="7" spans="1:17" ht="12.75" x14ac:dyDescent="0.25">
      <c r="A7" s="121" t="s">
        <v>229</v>
      </c>
      <c r="B7" s="122"/>
      <c r="C7" s="1230" t="s">
        <v>230</v>
      </c>
      <c r="D7" s="1230"/>
      <c r="E7" s="1230"/>
      <c r="F7" s="1230"/>
      <c r="G7" s="1230"/>
      <c r="H7" s="1230"/>
      <c r="I7" s="1230"/>
      <c r="J7" s="1230"/>
      <c r="K7" s="1230"/>
      <c r="L7" s="1230"/>
      <c r="M7" s="1230"/>
      <c r="N7" s="1230"/>
      <c r="O7" s="1230"/>
      <c r="P7" s="1230"/>
      <c r="Q7" s="118"/>
    </row>
    <row r="8" spans="1:17" x14ac:dyDescent="0.25">
      <c r="A8" s="123" t="s">
        <v>231</v>
      </c>
      <c r="B8" s="124"/>
      <c r="C8" s="1222" t="s">
        <v>232</v>
      </c>
      <c r="D8" s="1222"/>
      <c r="E8" s="1222"/>
      <c r="F8" s="1222"/>
      <c r="G8" s="1222"/>
      <c r="H8" s="1222"/>
      <c r="I8" s="1222"/>
      <c r="J8" s="1222"/>
      <c r="K8" s="1222"/>
      <c r="L8" s="1222"/>
      <c r="M8" s="1222"/>
      <c r="N8" s="1222"/>
      <c r="O8" s="1222"/>
      <c r="P8" s="1222"/>
      <c r="Q8" s="118"/>
    </row>
    <row r="9" spans="1:17" x14ac:dyDescent="0.25">
      <c r="A9" s="123" t="s">
        <v>233</v>
      </c>
      <c r="B9" s="124"/>
      <c r="C9" s="1222" t="s">
        <v>610</v>
      </c>
      <c r="D9" s="1222"/>
      <c r="E9" s="1222"/>
      <c r="F9" s="1222"/>
      <c r="G9" s="1222"/>
      <c r="H9" s="1222"/>
      <c r="I9" s="1222"/>
      <c r="J9" s="1222"/>
      <c r="K9" s="1222"/>
      <c r="L9" s="1222"/>
      <c r="M9" s="1222"/>
      <c r="N9" s="1222"/>
      <c r="O9" s="1222"/>
      <c r="P9" s="1222"/>
      <c r="Q9" s="118"/>
    </row>
    <row r="10" spans="1:17" ht="24.75" customHeight="1" x14ac:dyDescent="0.25">
      <c r="A10" s="123" t="s">
        <v>234</v>
      </c>
      <c r="B10" s="124"/>
      <c r="C10" s="1230" t="s">
        <v>611</v>
      </c>
      <c r="D10" s="1230"/>
      <c r="E10" s="1230"/>
      <c r="F10" s="1230"/>
      <c r="G10" s="1230"/>
      <c r="H10" s="1230"/>
      <c r="I10" s="1230"/>
      <c r="J10" s="1230"/>
      <c r="K10" s="1230"/>
      <c r="L10" s="1230"/>
      <c r="M10" s="1230"/>
      <c r="N10" s="1230"/>
      <c r="O10" s="1230"/>
      <c r="P10" s="1230"/>
      <c r="Q10" s="118"/>
    </row>
    <row r="11" spans="1:17" x14ac:dyDescent="0.25">
      <c r="A11" s="123" t="s">
        <v>235</v>
      </c>
      <c r="B11" s="124"/>
      <c r="C11" s="1230"/>
      <c r="D11" s="1230"/>
      <c r="E11" s="1230"/>
      <c r="F11" s="1230"/>
      <c r="G11" s="1230"/>
      <c r="H11" s="1230"/>
      <c r="I11" s="1230"/>
      <c r="J11" s="1230"/>
      <c r="K11" s="1230"/>
      <c r="L11" s="1230"/>
      <c r="M11" s="1230"/>
      <c r="N11" s="1230"/>
      <c r="O11" s="1230"/>
      <c r="P11" s="1230"/>
      <c r="Q11" s="118"/>
    </row>
    <row r="12" spans="1:17" x14ac:dyDescent="0.25">
      <c r="A12" s="125" t="s">
        <v>236</v>
      </c>
      <c r="B12" s="124"/>
      <c r="C12" s="126"/>
      <c r="D12" s="126"/>
      <c r="E12" s="126"/>
      <c r="F12" s="126"/>
      <c r="G12" s="126"/>
      <c r="H12" s="126"/>
      <c r="I12" s="126"/>
      <c r="J12" s="126"/>
      <c r="K12" s="126"/>
      <c r="L12" s="126"/>
      <c r="M12" s="126"/>
      <c r="N12" s="126"/>
      <c r="O12" s="126"/>
      <c r="P12" s="127"/>
      <c r="Q12" s="118"/>
    </row>
    <row r="13" spans="1:17" x14ac:dyDescent="0.25">
      <c r="A13" s="123"/>
      <c r="B13" s="124" t="s">
        <v>237</v>
      </c>
      <c r="C13" s="1222" t="s">
        <v>238</v>
      </c>
      <c r="D13" s="1222"/>
      <c r="E13" s="1222"/>
      <c r="F13" s="1222"/>
      <c r="G13" s="1222"/>
      <c r="H13" s="1222"/>
      <c r="I13" s="1222"/>
      <c r="J13" s="1222"/>
      <c r="K13" s="1222"/>
      <c r="L13" s="1222"/>
      <c r="M13" s="1222"/>
      <c r="N13" s="1222"/>
      <c r="O13" s="1222"/>
      <c r="P13" s="1222"/>
      <c r="Q13" s="118"/>
    </row>
    <row r="14" spans="1:17" x14ac:dyDescent="0.25">
      <c r="A14" s="123"/>
      <c r="B14" s="124" t="s">
        <v>239</v>
      </c>
      <c r="C14" s="1222"/>
      <c r="D14" s="1222"/>
      <c r="E14" s="1222"/>
      <c r="F14" s="1222"/>
      <c r="G14" s="1222"/>
      <c r="H14" s="1222"/>
      <c r="I14" s="1222"/>
      <c r="J14" s="1222"/>
      <c r="K14" s="1222"/>
      <c r="L14" s="1222"/>
      <c r="M14" s="1222"/>
      <c r="N14" s="1222"/>
      <c r="O14" s="1222"/>
      <c r="P14" s="1222"/>
      <c r="Q14" s="118"/>
    </row>
    <row r="15" spans="1:17" x14ac:dyDescent="0.25">
      <c r="A15" s="123"/>
      <c r="B15" s="124" t="s">
        <v>240</v>
      </c>
      <c r="C15" s="1222"/>
      <c r="D15" s="1222"/>
      <c r="E15" s="1222"/>
      <c r="F15" s="1222"/>
      <c r="G15" s="1222"/>
      <c r="H15" s="1222"/>
      <c r="I15" s="1222"/>
      <c r="J15" s="1222"/>
      <c r="K15" s="1222"/>
      <c r="L15" s="1222"/>
      <c r="M15" s="1222"/>
      <c r="N15" s="1222"/>
      <c r="O15" s="1222"/>
      <c r="P15" s="1222"/>
      <c r="Q15" s="118"/>
    </row>
    <row r="16" spans="1:17" x14ac:dyDescent="0.25">
      <c r="A16" s="123"/>
      <c r="B16" s="124" t="s">
        <v>241</v>
      </c>
      <c r="C16" s="1222"/>
      <c r="D16" s="1222"/>
      <c r="E16" s="1222"/>
      <c r="F16" s="1222"/>
      <c r="G16" s="1222"/>
      <c r="H16" s="1222"/>
      <c r="I16" s="1222"/>
      <c r="J16" s="1222"/>
      <c r="K16" s="1222"/>
      <c r="L16" s="1222"/>
      <c r="M16" s="1222"/>
      <c r="N16" s="1222"/>
      <c r="O16" s="1222"/>
      <c r="P16" s="1222"/>
      <c r="Q16" s="118"/>
    </row>
    <row r="17" spans="1:17" x14ac:dyDescent="0.25">
      <c r="A17" s="123"/>
      <c r="B17" s="124" t="s">
        <v>242</v>
      </c>
      <c r="C17" s="1222"/>
      <c r="D17" s="1222"/>
      <c r="E17" s="1222"/>
      <c r="F17" s="1222"/>
      <c r="G17" s="1222"/>
      <c r="H17" s="1222"/>
      <c r="I17" s="1222"/>
      <c r="J17" s="1222"/>
      <c r="K17" s="1222"/>
      <c r="L17" s="1222"/>
      <c r="M17" s="1222"/>
      <c r="N17" s="1222"/>
      <c r="O17" s="1222"/>
      <c r="P17" s="1222"/>
      <c r="Q17" s="118"/>
    </row>
    <row r="18" spans="1:17" x14ac:dyDescent="0.25">
      <c r="A18" s="128"/>
      <c r="B18" s="129"/>
      <c r="C18" s="1234"/>
      <c r="D18" s="1234"/>
      <c r="E18" s="1234"/>
      <c r="F18" s="1234"/>
      <c r="G18" s="1234"/>
      <c r="H18" s="1234"/>
      <c r="I18" s="1234"/>
      <c r="J18" s="1234"/>
      <c r="K18" s="1234"/>
      <c r="L18" s="1234"/>
      <c r="M18" s="1234"/>
      <c r="N18" s="1234"/>
      <c r="O18" s="1234"/>
      <c r="P18" s="1234"/>
      <c r="Q18" s="118"/>
    </row>
    <row r="19" spans="1:17"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7"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17" s="131" customFormat="1" ht="70.5" customHeight="1" thickBot="1" x14ac:dyDescent="0.3">
      <c r="A21" s="1238"/>
      <c r="B21" s="1241"/>
      <c r="C21" s="1246"/>
      <c r="D21" s="1248"/>
      <c r="E21" s="1221"/>
      <c r="F21" s="1233"/>
      <c r="G21" s="1248"/>
      <c r="H21" s="1221"/>
      <c r="I21" s="1233"/>
      <c r="J21" s="1248"/>
      <c r="K21" s="1221"/>
      <c r="L21" s="1233"/>
      <c r="M21" s="1248"/>
      <c r="N21" s="1221"/>
      <c r="O21" s="1233"/>
      <c r="P21" s="1241"/>
    </row>
    <row r="22" spans="1:17" s="131" customFormat="1" ht="9" thickTop="1" x14ac:dyDescent="0.25">
      <c r="A22" s="132" t="s">
        <v>259</v>
      </c>
      <c r="B22" s="132">
        <v>2</v>
      </c>
      <c r="C22" s="132">
        <v>3</v>
      </c>
      <c r="D22" s="134">
        <v>4</v>
      </c>
      <c r="E22" s="135">
        <v>5</v>
      </c>
      <c r="F22" s="136">
        <v>4</v>
      </c>
      <c r="G22" s="134">
        <v>7</v>
      </c>
      <c r="H22" s="137">
        <v>8</v>
      </c>
      <c r="I22" s="136">
        <v>5</v>
      </c>
      <c r="J22" s="134">
        <v>10</v>
      </c>
      <c r="K22" s="138">
        <v>11</v>
      </c>
      <c r="L22" s="136">
        <v>6</v>
      </c>
      <c r="M22" s="138">
        <v>13</v>
      </c>
      <c r="N22" s="135">
        <v>14</v>
      </c>
      <c r="O22" s="136">
        <v>7</v>
      </c>
      <c r="P22" s="136">
        <v>16</v>
      </c>
    </row>
    <row r="23" spans="1:17" s="148" customFormat="1" x14ac:dyDescent="0.25">
      <c r="A23" s="139"/>
      <c r="B23" s="140" t="s">
        <v>260</v>
      </c>
      <c r="C23" s="308"/>
      <c r="D23" s="142"/>
      <c r="E23" s="143"/>
      <c r="F23" s="144"/>
      <c r="G23" s="142"/>
      <c r="H23" s="145"/>
      <c r="I23" s="144"/>
      <c r="J23" s="142"/>
      <c r="K23" s="146"/>
      <c r="L23" s="144"/>
      <c r="M23" s="146"/>
      <c r="N23" s="143"/>
      <c r="O23" s="144"/>
      <c r="P23" s="147"/>
    </row>
    <row r="24" spans="1:17" s="148" customFormat="1" ht="12.75" thickBot="1" x14ac:dyDescent="0.3">
      <c r="A24" s="149"/>
      <c r="B24" s="150" t="s">
        <v>261</v>
      </c>
      <c r="C24" s="455">
        <f>F24+I24+L24+O24</f>
        <v>787703</v>
      </c>
      <c r="D24" s="152">
        <f>SUM(D25,D28,D29,D45,D46)</f>
        <v>779703</v>
      </c>
      <c r="E24" s="153">
        <f>SUM(E25,E28,E29,E45,E46)</f>
        <v>8000</v>
      </c>
      <c r="F24" s="154">
        <f t="shared" ref="F24:F29" si="0">D24+E24</f>
        <v>787703</v>
      </c>
      <c r="G24" s="152">
        <f>SUM(G25,G28,G46)</f>
        <v>0</v>
      </c>
      <c r="H24" s="155">
        <f>SUM(H25,H28,H46)</f>
        <v>0</v>
      </c>
      <c r="I24" s="154">
        <f>G24+H24</f>
        <v>0</v>
      </c>
      <c r="J24" s="152">
        <f>SUM(J25,J30,J46)</f>
        <v>0</v>
      </c>
      <c r="K24" s="155">
        <f>SUM(K25,K30,K46)</f>
        <v>0</v>
      </c>
      <c r="L24" s="154">
        <f>J24+K24</f>
        <v>0</v>
      </c>
      <c r="M24" s="156">
        <f>SUM(M25,M48)</f>
        <v>0</v>
      </c>
      <c r="N24" s="153">
        <f>SUM(N25,N48)</f>
        <v>0</v>
      </c>
      <c r="O24" s="154">
        <f>M24+N24</f>
        <v>0</v>
      </c>
      <c r="P24" s="157"/>
    </row>
    <row r="25" spans="1:17" ht="12.75" hidden="1" thickTop="1" x14ac:dyDescent="0.25">
      <c r="A25" s="159"/>
      <c r="B25" s="160" t="s">
        <v>262</v>
      </c>
      <c r="C25" s="456">
        <f>F25+I25+L25+O25</f>
        <v>0</v>
      </c>
      <c r="D25" s="162">
        <f>SUM(D26:D27)</f>
        <v>0</v>
      </c>
      <c r="E25" s="163">
        <f>SUM(E26:E27)</f>
        <v>0</v>
      </c>
      <c r="F25" s="164">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row>
    <row r="26" spans="1:17" ht="12.75" hidden="1" thickTop="1" x14ac:dyDescent="0.25">
      <c r="A26" s="168"/>
      <c r="B26" s="169" t="s">
        <v>263</v>
      </c>
      <c r="C26" s="521">
        <f>F26+I26+L26+O26</f>
        <v>0</v>
      </c>
      <c r="D26" s="717"/>
      <c r="E26" s="718"/>
      <c r="F26" s="719">
        <f t="shared" si="0"/>
        <v>0</v>
      </c>
      <c r="G26" s="171"/>
      <c r="H26" s="174"/>
      <c r="I26" s="173">
        <f>G26+H26</f>
        <v>0</v>
      </c>
      <c r="J26" s="171"/>
      <c r="K26" s="174"/>
      <c r="L26" s="173">
        <f>J26+K26</f>
        <v>0</v>
      </c>
      <c r="M26" s="175"/>
      <c r="N26" s="172"/>
      <c r="O26" s="173">
        <f>M26+N26</f>
        <v>0</v>
      </c>
      <c r="P26" s="176"/>
    </row>
    <row r="27" spans="1:17" ht="12.75" hidden="1" thickTop="1" x14ac:dyDescent="0.25">
      <c r="A27" s="177"/>
      <c r="B27" s="178" t="s">
        <v>264</v>
      </c>
      <c r="C27" s="457">
        <f>F27+I27+L27+O27</f>
        <v>0</v>
      </c>
      <c r="D27" s="180"/>
      <c r="E27" s="181"/>
      <c r="F27" s="182">
        <f t="shared" si="0"/>
        <v>0</v>
      </c>
      <c r="G27" s="180"/>
      <c r="H27" s="183"/>
      <c r="I27" s="182">
        <f>G27+H27</f>
        <v>0</v>
      </c>
      <c r="J27" s="180"/>
      <c r="K27" s="183"/>
      <c r="L27" s="182">
        <f>J27+K27</f>
        <v>0</v>
      </c>
      <c r="M27" s="184"/>
      <c r="N27" s="181"/>
      <c r="O27" s="182">
        <f>M27+N27</f>
        <v>0</v>
      </c>
      <c r="P27" s="185"/>
    </row>
    <row r="28" spans="1:17" s="148" customFormat="1" ht="25.5" thickTop="1" thickBot="1" x14ac:dyDescent="0.3">
      <c r="A28" s="186">
        <v>19300</v>
      </c>
      <c r="B28" s="186" t="s">
        <v>265</v>
      </c>
      <c r="C28" s="458">
        <f>SUM(F28,I28)</f>
        <v>787703</v>
      </c>
      <c r="D28" s="720">
        <v>779703</v>
      </c>
      <c r="E28" s="721">
        <v>8000</v>
      </c>
      <c r="F28" s="722">
        <f t="shared" si="0"/>
        <v>787703</v>
      </c>
      <c r="G28" s="188">
        <f>G54</f>
        <v>0</v>
      </c>
      <c r="H28" s="191"/>
      <c r="I28" s="190">
        <f>G28+H28</f>
        <v>0</v>
      </c>
      <c r="J28" s="192" t="s">
        <v>266</v>
      </c>
      <c r="K28" s="193" t="s">
        <v>266</v>
      </c>
      <c r="L28" s="194" t="s">
        <v>266</v>
      </c>
      <c r="M28" s="195" t="s">
        <v>266</v>
      </c>
      <c r="N28" s="196" t="s">
        <v>266</v>
      </c>
      <c r="O28" s="194" t="s">
        <v>266</v>
      </c>
      <c r="P28" s="197"/>
    </row>
    <row r="29" spans="1:17" s="148" customFormat="1" ht="34.5" hidden="1" customHeight="1" thickTop="1" x14ac:dyDescent="0.25">
      <c r="A29" s="198"/>
      <c r="B29" s="198" t="s">
        <v>267</v>
      </c>
      <c r="C29" s="459">
        <f>F29</f>
        <v>0</v>
      </c>
      <c r="D29" s="200"/>
      <c r="E29" s="201"/>
      <c r="F29" s="202">
        <f t="shared" si="0"/>
        <v>0</v>
      </c>
      <c r="G29" s="203" t="s">
        <v>266</v>
      </c>
      <c r="H29" s="204" t="s">
        <v>266</v>
      </c>
      <c r="I29" s="205" t="s">
        <v>266</v>
      </c>
      <c r="J29" s="203" t="s">
        <v>266</v>
      </c>
      <c r="K29" s="204" t="s">
        <v>266</v>
      </c>
      <c r="L29" s="205" t="s">
        <v>266</v>
      </c>
      <c r="M29" s="206" t="s">
        <v>266</v>
      </c>
      <c r="N29" s="207" t="s">
        <v>266</v>
      </c>
      <c r="O29" s="205" t="s">
        <v>266</v>
      </c>
      <c r="P29" s="208"/>
    </row>
    <row r="30" spans="1:17" s="148" customFormat="1" ht="24.75" hidden="1" thickTop="1" x14ac:dyDescent="0.25">
      <c r="A30" s="198">
        <v>21300</v>
      </c>
      <c r="B30" s="198" t="s">
        <v>268</v>
      </c>
      <c r="C30" s="459">
        <f t="shared" ref="C30:C44" si="1">L30</f>
        <v>0</v>
      </c>
      <c r="D30" s="723" t="s">
        <v>266</v>
      </c>
      <c r="E30" s="724" t="s">
        <v>266</v>
      </c>
      <c r="F30" s="725" t="s">
        <v>266</v>
      </c>
      <c r="G30" s="203" t="s">
        <v>266</v>
      </c>
      <c r="H30" s="204" t="s">
        <v>266</v>
      </c>
      <c r="I30" s="205" t="s">
        <v>266</v>
      </c>
      <c r="J30" s="209">
        <f>SUM(J31,J35,J37,J40)</f>
        <v>0</v>
      </c>
      <c r="K30" s="210">
        <f>SUM(K31,K35,K37,K40)</f>
        <v>0</v>
      </c>
      <c r="L30" s="211">
        <f t="shared" ref="L30:L44" si="2">J30+K30</f>
        <v>0</v>
      </c>
      <c r="M30" s="206" t="s">
        <v>266</v>
      </c>
      <c r="N30" s="207" t="s">
        <v>266</v>
      </c>
      <c r="O30" s="205" t="s">
        <v>266</v>
      </c>
      <c r="P30" s="208"/>
    </row>
    <row r="31" spans="1:17" s="148" customFormat="1" ht="12.75" hidden="1" thickTop="1" x14ac:dyDescent="0.25">
      <c r="A31" s="212">
        <v>21350</v>
      </c>
      <c r="B31" s="198" t="s">
        <v>269</v>
      </c>
      <c r="C31" s="459">
        <f t="shared" si="1"/>
        <v>0</v>
      </c>
      <c r="D31" s="203" t="s">
        <v>266</v>
      </c>
      <c r="E31" s="207" t="s">
        <v>266</v>
      </c>
      <c r="F31" s="205" t="s">
        <v>266</v>
      </c>
      <c r="G31" s="203" t="s">
        <v>266</v>
      </c>
      <c r="H31" s="204" t="s">
        <v>266</v>
      </c>
      <c r="I31" s="205" t="s">
        <v>266</v>
      </c>
      <c r="J31" s="209">
        <f>SUM(J32:J34)</f>
        <v>0</v>
      </c>
      <c r="K31" s="210">
        <f>SUM(K32:K34)</f>
        <v>0</v>
      </c>
      <c r="L31" s="211">
        <f t="shared" si="2"/>
        <v>0</v>
      </c>
      <c r="M31" s="206" t="s">
        <v>266</v>
      </c>
      <c r="N31" s="207" t="s">
        <v>266</v>
      </c>
      <c r="O31" s="205" t="s">
        <v>266</v>
      </c>
      <c r="P31" s="208"/>
    </row>
    <row r="32" spans="1:17" ht="12.75" hidden="1" thickTop="1" x14ac:dyDescent="0.25">
      <c r="A32" s="168">
        <v>21351</v>
      </c>
      <c r="B32" s="213" t="s">
        <v>270</v>
      </c>
      <c r="C32" s="466">
        <f t="shared" si="1"/>
        <v>0</v>
      </c>
      <c r="D32" s="215" t="s">
        <v>266</v>
      </c>
      <c r="E32" s="216" t="s">
        <v>266</v>
      </c>
      <c r="F32" s="217" t="s">
        <v>266</v>
      </c>
      <c r="G32" s="215" t="s">
        <v>266</v>
      </c>
      <c r="H32" s="218" t="s">
        <v>266</v>
      </c>
      <c r="I32" s="217" t="s">
        <v>266</v>
      </c>
      <c r="J32" s="219"/>
      <c r="K32" s="220"/>
      <c r="L32" s="221">
        <f t="shared" si="2"/>
        <v>0</v>
      </c>
      <c r="M32" s="222" t="s">
        <v>266</v>
      </c>
      <c r="N32" s="216" t="s">
        <v>266</v>
      </c>
      <c r="O32" s="217" t="s">
        <v>266</v>
      </c>
      <c r="P32" s="176"/>
    </row>
    <row r="33" spans="1:16" ht="12.75" hidden="1" thickTop="1" x14ac:dyDescent="0.25">
      <c r="A33" s="177">
        <v>21352</v>
      </c>
      <c r="B33" s="223" t="s">
        <v>271</v>
      </c>
      <c r="C33" s="359">
        <f t="shared" si="1"/>
        <v>0</v>
      </c>
      <c r="D33" s="225" t="s">
        <v>266</v>
      </c>
      <c r="E33" s="226" t="s">
        <v>266</v>
      </c>
      <c r="F33" s="227" t="s">
        <v>266</v>
      </c>
      <c r="G33" s="225" t="s">
        <v>266</v>
      </c>
      <c r="H33" s="228" t="s">
        <v>266</v>
      </c>
      <c r="I33" s="227" t="s">
        <v>266</v>
      </c>
      <c r="J33" s="229"/>
      <c r="K33" s="230"/>
      <c r="L33" s="231">
        <f t="shared" si="2"/>
        <v>0</v>
      </c>
      <c r="M33" s="232" t="s">
        <v>266</v>
      </c>
      <c r="N33" s="226" t="s">
        <v>266</v>
      </c>
      <c r="O33" s="227" t="s">
        <v>266</v>
      </c>
      <c r="P33" s="185"/>
    </row>
    <row r="34" spans="1:16" ht="12.75" hidden="1" thickTop="1" x14ac:dyDescent="0.25">
      <c r="A34" s="177">
        <v>21359</v>
      </c>
      <c r="B34" s="223" t="s">
        <v>272</v>
      </c>
      <c r="C34" s="359">
        <f t="shared" si="1"/>
        <v>0</v>
      </c>
      <c r="D34" s="225" t="s">
        <v>266</v>
      </c>
      <c r="E34" s="226" t="s">
        <v>266</v>
      </c>
      <c r="F34" s="227" t="s">
        <v>266</v>
      </c>
      <c r="G34" s="225" t="s">
        <v>266</v>
      </c>
      <c r="H34" s="228" t="s">
        <v>266</v>
      </c>
      <c r="I34" s="227" t="s">
        <v>266</v>
      </c>
      <c r="J34" s="229"/>
      <c r="K34" s="230"/>
      <c r="L34" s="231">
        <f t="shared" si="2"/>
        <v>0</v>
      </c>
      <c r="M34" s="232" t="s">
        <v>266</v>
      </c>
      <c r="N34" s="226" t="s">
        <v>266</v>
      </c>
      <c r="O34" s="227" t="s">
        <v>266</v>
      </c>
      <c r="P34" s="185"/>
    </row>
    <row r="35" spans="1:16" s="148" customFormat="1" ht="24.75" hidden="1" thickTop="1" x14ac:dyDescent="0.25">
      <c r="A35" s="212">
        <v>21370</v>
      </c>
      <c r="B35" s="198" t="s">
        <v>273</v>
      </c>
      <c r="C35" s="459">
        <f t="shared" si="1"/>
        <v>0</v>
      </c>
      <c r="D35" s="203" t="s">
        <v>266</v>
      </c>
      <c r="E35" s="207" t="s">
        <v>266</v>
      </c>
      <c r="F35" s="205" t="s">
        <v>266</v>
      </c>
      <c r="G35" s="203" t="s">
        <v>266</v>
      </c>
      <c r="H35" s="204" t="s">
        <v>266</v>
      </c>
      <c r="I35" s="205" t="s">
        <v>266</v>
      </c>
      <c r="J35" s="209">
        <f>SUM(J36)</f>
        <v>0</v>
      </c>
      <c r="K35" s="210">
        <f>SUM(K36)</f>
        <v>0</v>
      </c>
      <c r="L35" s="211">
        <f t="shared" si="2"/>
        <v>0</v>
      </c>
      <c r="M35" s="206" t="s">
        <v>266</v>
      </c>
      <c r="N35" s="207" t="s">
        <v>266</v>
      </c>
      <c r="O35" s="205" t="s">
        <v>266</v>
      </c>
      <c r="P35" s="208"/>
    </row>
    <row r="36" spans="1:16" ht="24.75" hidden="1" thickTop="1" x14ac:dyDescent="0.25">
      <c r="A36" s="233">
        <v>21379</v>
      </c>
      <c r="B36" s="234" t="s">
        <v>274</v>
      </c>
      <c r="C36" s="408">
        <f t="shared" si="1"/>
        <v>0</v>
      </c>
      <c r="D36" s="236" t="s">
        <v>266</v>
      </c>
      <c r="E36" s="237" t="s">
        <v>266</v>
      </c>
      <c r="F36" s="238" t="s">
        <v>266</v>
      </c>
      <c r="G36" s="236" t="s">
        <v>266</v>
      </c>
      <c r="H36" s="239" t="s">
        <v>266</v>
      </c>
      <c r="I36" s="238" t="s">
        <v>266</v>
      </c>
      <c r="J36" s="240"/>
      <c r="K36" s="241"/>
      <c r="L36" s="242">
        <f t="shared" si="2"/>
        <v>0</v>
      </c>
      <c r="M36" s="243" t="s">
        <v>266</v>
      </c>
      <c r="N36" s="237" t="s">
        <v>266</v>
      </c>
      <c r="O36" s="238" t="s">
        <v>266</v>
      </c>
      <c r="P36" s="244"/>
    </row>
    <row r="37" spans="1:16" s="148" customFormat="1" ht="12.75" hidden="1" thickTop="1" x14ac:dyDescent="0.25">
      <c r="A37" s="212">
        <v>21380</v>
      </c>
      <c r="B37" s="198" t="s">
        <v>275</v>
      </c>
      <c r="C37" s="459">
        <f t="shared" si="1"/>
        <v>0</v>
      </c>
      <c r="D37" s="203" t="s">
        <v>266</v>
      </c>
      <c r="E37" s="207" t="s">
        <v>266</v>
      </c>
      <c r="F37" s="205" t="s">
        <v>266</v>
      </c>
      <c r="G37" s="203" t="s">
        <v>266</v>
      </c>
      <c r="H37" s="204" t="s">
        <v>266</v>
      </c>
      <c r="I37" s="205" t="s">
        <v>266</v>
      </c>
      <c r="J37" s="209">
        <f>SUM(J38:J39)</f>
        <v>0</v>
      </c>
      <c r="K37" s="210">
        <f>SUM(K38:K39)</f>
        <v>0</v>
      </c>
      <c r="L37" s="211">
        <f t="shared" si="2"/>
        <v>0</v>
      </c>
      <c r="M37" s="206" t="s">
        <v>266</v>
      </c>
      <c r="N37" s="207" t="s">
        <v>266</v>
      </c>
      <c r="O37" s="205" t="s">
        <v>266</v>
      </c>
      <c r="P37" s="208"/>
    </row>
    <row r="38" spans="1:16" ht="12.75" hidden="1" thickTop="1" x14ac:dyDescent="0.25">
      <c r="A38" s="169">
        <v>21381</v>
      </c>
      <c r="B38" s="213" t="s">
        <v>276</v>
      </c>
      <c r="C38" s="466">
        <f t="shared" si="1"/>
        <v>0</v>
      </c>
      <c r="D38" s="236" t="s">
        <v>266</v>
      </c>
      <c r="E38" s="237" t="s">
        <v>266</v>
      </c>
      <c r="F38" s="238" t="s">
        <v>266</v>
      </c>
      <c r="G38" s="215" t="s">
        <v>266</v>
      </c>
      <c r="H38" s="218" t="s">
        <v>266</v>
      </c>
      <c r="I38" s="217" t="s">
        <v>266</v>
      </c>
      <c r="J38" s="219"/>
      <c r="K38" s="220"/>
      <c r="L38" s="221">
        <f t="shared" si="2"/>
        <v>0</v>
      </c>
      <c r="M38" s="222" t="s">
        <v>266</v>
      </c>
      <c r="N38" s="216" t="s">
        <v>266</v>
      </c>
      <c r="O38" s="217" t="s">
        <v>266</v>
      </c>
      <c r="P38" s="176"/>
    </row>
    <row r="39" spans="1:16" ht="12.75" hidden="1" thickTop="1" x14ac:dyDescent="0.25">
      <c r="A39" s="178">
        <v>21383</v>
      </c>
      <c r="B39" s="223" t="s">
        <v>277</v>
      </c>
      <c r="C39" s="359">
        <f t="shared" si="1"/>
        <v>0</v>
      </c>
      <c r="D39" s="225" t="s">
        <v>266</v>
      </c>
      <c r="E39" s="226" t="s">
        <v>266</v>
      </c>
      <c r="F39" s="227" t="s">
        <v>266</v>
      </c>
      <c r="G39" s="225" t="s">
        <v>266</v>
      </c>
      <c r="H39" s="228" t="s">
        <v>266</v>
      </c>
      <c r="I39" s="227" t="s">
        <v>266</v>
      </c>
      <c r="J39" s="229"/>
      <c r="K39" s="230"/>
      <c r="L39" s="231">
        <f t="shared" si="2"/>
        <v>0</v>
      </c>
      <c r="M39" s="232" t="s">
        <v>266</v>
      </c>
      <c r="N39" s="226" t="s">
        <v>266</v>
      </c>
      <c r="O39" s="227" t="s">
        <v>266</v>
      </c>
      <c r="P39" s="185"/>
    </row>
    <row r="40" spans="1:16" s="148" customFormat="1" ht="24.75" hidden="1" thickTop="1" x14ac:dyDescent="0.25">
      <c r="A40" s="212">
        <v>21390</v>
      </c>
      <c r="B40" s="198" t="s">
        <v>278</v>
      </c>
      <c r="C40" s="459">
        <f t="shared" si="1"/>
        <v>0</v>
      </c>
      <c r="D40" s="258" t="s">
        <v>266</v>
      </c>
      <c r="E40" s="259" t="s">
        <v>266</v>
      </c>
      <c r="F40" s="260" t="s">
        <v>266</v>
      </c>
      <c r="G40" s="203" t="s">
        <v>266</v>
      </c>
      <c r="H40" s="204" t="s">
        <v>266</v>
      </c>
      <c r="I40" s="205" t="s">
        <v>266</v>
      </c>
      <c r="J40" s="209">
        <f>SUM(J41:J44)</f>
        <v>0</v>
      </c>
      <c r="K40" s="210">
        <f>SUM(K41:K44)</f>
        <v>0</v>
      </c>
      <c r="L40" s="211">
        <f t="shared" si="2"/>
        <v>0</v>
      </c>
      <c r="M40" s="206" t="s">
        <v>266</v>
      </c>
      <c r="N40" s="207" t="s">
        <v>266</v>
      </c>
      <c r="O40" s="205" t="s">
        <v>266</v>
      </c>
      <c r="P40" s="208"/>
    </row>
    <row r="41" spans="1:16" ht="24.75" hidden="1" thickTop="1" x14ac:dyDescent="0.25">
      <c r="A41" s="169">
        <v>21391</v>
      </c>
      <c r="B41" s="213" t="s">
        <v>279</v>
      </c>
      <c r="C41" s="466">
        <f t="shared" si="1"/>
        <v>0</v>
      </c>
      <c r="D41" s="236" t="s">
        <v>266</v>
      </c>
      <c r="E41" s="237" t="s">
        <v>266</v>
      </c>
      <c r="F41" s="238" t="s">
        <v>266</v>
      </c>
      <c r="G41" s="215" t="s">
        <v>266</v>
      </c>
      <c r="H41" s="218" t="s">
        <v>266</v>
      </c>
      <c r="I41" s="217" t="s">
        <v>266</v>
      </c>
      <c r="J41" s="219"/>
      <c r="K41" s="220"/>
      <c r="L41" s="221">
        <f t="shared" si="2"/>
        <v>0</v>
      </c>
      <c r="M41" s="222" t="s">
        <v>266</v>
      </c>
      <c r="N41" s="216" t="s">
        <v>266</v>
      </c>
      <c r="O41" s="217" t="s">
        <v>266</v>
      </c>
      <c r="P41" s="176"/>
    </row>
    <row r="42" spans="1:16" ht="12.75" hidden="1" thickTop="1" x14ac:dyDescent="0.25">
      <c r="A42" s="178">
        <v>21393</v>
      </c>
      <c r="B42" s="223" t="s">
        <v>280</v>
      </c>
      <c r="C42" s="359">
        <f t="shared" si="1"/>
        <v>0</v>
      </c>
      <c r="D42" s="225" t="s">
        <v>266</v>
      </c>
      <c r="E42" s="226" t="s">
        <v>266</v>
      </c>
      <c r="F42" s="227" t="s">
        <v>266</v>
      </c>
      <c r="G42" s="225" t="s">
        <v>266</v>
      </c>
      <c r="H42" s="228" t="s">
        <v>266</v>
      </c>
      <c r="I42" s="227" t="s">
        <v>266</v>
      </c>
      <c r="J42" s="229"/>
      <c r="K42" s="230"/>
      <c r="L42" s="231">
        <f t="shared" si="2"/>
        <v>0</v>
      </c>
      <c r="M42" s="232" t="s">
        <v>266</v>
      </c>
      <c r="N42" s="226" t="s">
        <v>266</v>
      </c>
      <c r="O42" s="227" t="s">
        <v>266</v>
      </c>
      <c r="P42" s="185"/>
    </row>
    <row r="43" spans="1:16" ht="12.75" hidden="1" thickTop="1" x14ac:dyDescent="0.25">
      <c r="A43" s="178">
        <v>21395</v>
      </c>
      <c r="B43" s="223" t="s">
        <v>281</v>
      </c>
      <c r="C43" s="359">
        <f t="shared" si="1"/>
        <v>0</v>
      </c>
      <c r="D43" s="225" t="s">
        <v>266</v>
      </c>
      <c r="E43" s="226" t="s">
        <v>266</v>
      </c>
      <c r="F43" s="227" t="s">
        <v>266</v>
      </c>
      <c r="G43" s="225" t="s">
        <v>266</v>
      </c>
      <c r="H43" s="228" t="s">
        <v>266</v>
      </c>
      <c r="I43" s="227" t="s">
        <v>266</v>
      </c>
      <c r="J43" s="229"/>
      <c r="K43" s="230"/>
      <c r="L43" s="231">
        <f t="shared" si="2"/>
        <v>0</v>
      </c>
      <c r="M43" s="232" t="s">
        <v>266</v>
      </c>
      <c r="N43" s="226" t="s">
        <v>266</v>
      </c>
      <c r="O43" s="227" t="s">
        <v>266</v>
      </c>
      <c r="P43" s="185"/>
    </row>
    <row r="44" spans="1:16" ht="12.75" hidden="1" thickTop="1" x14ac:dyDescent="0.25">
      <c r="A44" s="178">
        <v>21399</v>
      </c>
      <c r="B44" s="223" t="s">
        <v>282</v>
      </c>
      <c r="C44" s="359">
        <f t="shared" si="1"/>
        <v>0</v>
      </c>
      <c r="D44" s="225" t="s">
        <v>266</v>
      </c>
      <c r="E44" s="226" t="s">
        <v>266</v>
      </c>
      <c r="F44" s="227" t="s">
        <v>266</v>
      </c>
      <c r="G44" s="225" t="s">
        <v>266</v>
      </c>
      <c r="H44" s="228" t="s">
        <v>266</v>
      </c>
      <c r="I44" s="227" t="s">
        <v>266</v>
      </c>
      <c r="J44" s="229"/>
      <c r="K44" s="230"/>
      <c r="L44" s="231">
        <f t="shared" si="2"/>
        <v>0</v>
      </c>
      <c r="M44" s="232" t="s">
        <v>266</v>
      </c>
      <c r="N44" s="226" t="s">
        <v>266</v>
      </c>
      <c r="O44" s="227" t="s">
        <v>266</v>
      </c>
      <c r="P44" s="185"/>
    </row>
    <row r="45" spans="1:16" s="148" customFormat="1" ht="24.75" hidden="1" thickTop="1" x14ac:dyDescent="0.25">
      <c r="A45" s="212">
        <v>21420</v>
      </c>
      <c r="B45" s="198" t="s">
        <v>283</v>
      </c>
      <c r="C45" s="530">
        <f>F45</f>
        <v>0</v>
      </c>
      <c r="D45" s="726"/>
      <c r="E45" s="727"/>
      <c r="F45" s="728">
        <f>D45+E45</f>
        <v>0</v>
      </c>
      <c r="G45" s="203" t="s">
        <v>266</v>
      </c>
      <c r="H45" s="204" t="s">
        <v>266</v>
      </c>
      <c r="I45" s="205" t="s">
        <v>266</v>
      </c>
      <c r="J45" s="203" t="s">
        <v>266</v>
      </c>
      <c r="K45" s="204" t="s">
        <v>266</v>
      </c>
      <c r="L45" s="205" t="s">
        <v>266</v>
      </c>
      <c r="M45" s="206" t="s">
        <v>266</v>
      </c>
      <c r="N45" s="207" t="s">
        <v>266</v>
      </c>
      <c r="O45" s="205" t="s">
        <v>266</v>
      </c>
      <c r="P45" s="208"/>
    </row>
    <row r="46" spans="1:16" s="148" customFormat="1" ht="12.75" hidden="1" thickTop="1" x14ac:dyDescent="0.25">
      <c r="A46" s="248">
        <v>21490</v>
      </c>
      <c r="B46" s="249" t="s">
        <v>284</v>
      </c>
      <c r="C46" s="530">
        <f>F46+I46+L46</f>
        <v>0</v>
      </c>
      <c r="D46" s="250">
        <f>D47</f>
        <v>0</v>
      </c>
      <c r="E46" s="251">
        <f>E47</f>
        <v>0</v>
      </c>
      <c r="F46" s="252">
        <f>D46+E46</f>
        <v>0</v>
      </c>
      <c r="G46" s="250">
        <f>G47</f>
        <v>0</v>
      </c>
      <c r="H46" s="253">
        <f t="shared" ref="H46:K46" si="3">H47</f>
        <v>0</v>
      </c>
      <c r="I46" s="252">
        <f>G46+H46</f>
        <v>0</v>
      </c>
      <c r="J46" s="250">
        <f>J47</f>
        <v>0</v>
      </c>
      <c r="K46" s="253">
        <f t="shared" si="3"/>
        <v>0</v>
      </c>
      <c r="L46" s="252">
        <f>J46+K46</f>
        <v>0</v>
      </c>
      <c r="M46" s="206" t="s">
        <v>266</v>
      </c>
      <c r="N46" s="207" t="s">
        <v>266</v>
      </c>
      <c r="O46" s="205" t="s">
        <v>266</v>
      </c>
      <c r="P46" s="208"/>
    </row>
    <row r="47" spans="1:16" s="148" customFormat="1" ht="12.75" hidden="1" thickTop="1" x14ac:dyDescent="0.25">
      <c r="A47" s="178">
        <v>21499</v>
      </c>
      <c r="B47" s="223" t="s">
        <v>285</v>
      </c>
      <c r="C47" s="532">
        <f>F47+I47+L47</f>
        <v>0</v>
      </c>
      <c r="D47" s="171"/>
      <c r="E47" s="172"/>
      <c r="F47" s="173">
        <f>D47+E47</f>
        <v>0</v>
      </c>
      <c r="G47" s="255"/>
      <c r="H47" s="174"/>
      <c r="I47" s="173">
        <f>G47+H47</f>
        <v>0</v>
      </c>
      <c r="J47" s="171"/>
      <c r="K47" s="174"/>
      <c r="L47" s="173">
        <f>J47+K47</f>
        <v>0</v>
      </c>
      <c r="M47" s="243" t="s">
        <v>266</v>
      </c>
      <c r="N47" s="237" t="s">
        <v>266</v>
      </c>
      <c r="O47" s="238" t="s">
        <v>266</v>
      </c>
      <c r="P47" s="244"/>
    </row>
    <row r="48" spans="1:16" ht="12.75" hidden="1" thickTop="1" x14ac:dyDescent="0.25">
      <c r="A48" s="256">
        <v>23000</v>
      </c>
      <c r="B48" s="257" t="s">
        <v>286</v>
      </c>
      <c r="C48" s="530">
        <f>O48</f>
        <v>0</v>
      </c>
      <c r="D48" s="258" t="s">
        <v>266</v>
      </c>
      <c r="E48" s="259" t="s">
        <v>266</v>
      </c>
      <c r="F48" s="260" t="s">
        <v>266</v>
      </c>
      <c r="G48" s="258" t="s">
        <v>266</v>
      </c>
      <c r="H48" s="261" t="s">
        <v>266</v>
      </c>
      <c r="I48" s="260" t="s">
        <v>266</v>
      </c>
      <c r="J48" s="258" t="s">
        <v>266</v>
      </c>
      <c r="K48" s="261" t="s">
        <v>266</v>
      </c>
      <c r="L48" s="260" t="s">
        <v>266</v>
      </c>
      <c r="M48" s="262">
        <f>SUM(M49:M50)</f>
        <v>0</v>
      </c>
      <c r="N48" s="263">
        <f>SUM(N49:N50)</f>
        <v>0</v>
      </c>
      <c r="O48" s="202">
        <f>M48+N48</f>
        <v>0</v>
      </c>
      <c r="P48" s="208"/>
    </row>
    <row r="49" spans="1:16" ht="24.75" hidden="1" thickTop="1" x14ac:dyDescent="0.25">
      <c r="A49" s="264">
        <v>23410</v>
      </c>
      <c r="B49" s="265" t="s">
        <v>287</v>
      </c>
      <c r="C49" s="498">
        <f>O49</f>
        <v>0</v>
      </c>
      <c r="D49" s="267" t="s">
        <v>266</v>
      </c>
      <c r="E49" s="268" t="s">
        <v>266</v>
      </c>
      <c r="F49" s="269" t="s">
        <v>266</v>
      </c>
      <c r="G49" s="267" t="s">
        <v>266</v>
      </c>
      <c r="H49" s="270" t="s">
        <v>266</v>
      </c>
      <c r="I49" s="269" t="s">
        <v>266</v>
      </c>
      <c r="J49" s="267" t="s">
        <v>266</v>
      </c>
      <c r="K49" s="270" t="s">
        <v>266</v>
      </c>
      <c r="L49" s="269" t="s">
        <v>266</v>
      </c>
      <c r="M49" s="271"/>
      <c r="N49" s="272"/>
      <c r="O49" s="273">
        <f>M49+N49</f>
        <v>0</v>
      </c>
      <c r="P49" s="274"/>
    </row>
    <row r="50" spans="1:16" ht="24.75" hidden="1" thickTop="1" x14ac:dyDescent="0.25">
      <c r="A50" s="264">
        <v>23510</v>
      </c>
      <c r="B50" s="265" t="s">
        <v>288</v>
      </c>
      <c r="C50" s="498">
        <f>O50</f>
        <v>0</v>
      </c>
      <c r="D50" s="267" t="s">
        <v>266</v>
      </c>
      <c r="E50" s="268" t="s">
        <v>266</v>
      </c>
      <c r="F50" s="269" t="s">
        <v>266</v>
      </c>
      <c r="G50" s="267" t="s">
        <v>266</v>
      </c>
      <c r="H50" s="270" t="s">
        <v>266</v>
      </c>
      <c r="I50" s="269" t="s">
        <v>266</v>
      </c>
      <c r="J50" s="267" t="s">
        <v>266</v>
      </c>
      <c r="K50" s="270" t="s">
        <v>266</v>
      </c>
      <c r="L50" s="269" t="s">
        <v>266</v>
      </c>
      <c r="M50" s="271"/>
      <c r="N50" s="272"/>
      <c r="O50" s="273">
        <f>M50+N50</f>
        <v>0</v>
      </c>
      <c r="P50" s="274"/>
    </row>
    <row r="51" spans="1:16" ht="12.75" thickTop="1" x14ac:dyDescent="0.25">
      <c r="A51" s="275"/>
      <c r="B51" s="265"/>
      <c r="C51" s="460"/>
      <c r="D51" s="277"/>
      <c r="E51" s="729"/>
      <c r="F51" s="182"/>
      <c r="G51" s="277"/>
      <c r="H51" s="279"/>
      <c r="I51" s="269"/>
      <c r="J51" s="280"/>
      <c r="K51" s="281"/>
      <c r="L51" s="273"/>
      <c r="M51" s="271"/>
      <c r="N51" s="272"/>
      <c r="O51" s="273"/>
      <c r="P51" s="274"/>
    </row>
    <row r="52" spans="1:16" s="148" customFormat="1" x14ac:dyDescent="0.25">
      <c r="A52" s="282"/>
      <c r="B52" s="283" t="s">
        <v>289</v>
      </c>
      <c r="C52" s="461"/>
      <c r="D52" s="285"/>
      <c r="E52" s="730"/>
      <c r="F52" s="731"/>
      <c r="G52" s="285"/>
      <c r="H52" s="288"/>
      <c r="I52" s="289"/>
      <c r="J52" s="285"/>
      <c r="K52" s="288"/>
      <c r="L52" s="289"/>
      <c r="M52" s="290"/>
      <c r="N52" s="286"/>
      <c r="O52" s="289"/>
      <c r="P52" s="291"/>
    </row>
    <row r="53" spans="1:16" s="148" customFormat="1" ht="12.75" thickBot="1" x14ac:dyDescent="0.3">
      <c r="A53" s="292"/>
      <c r="B53" s="149" t="s">
        <v>290</v>
      </c>
      <c r="C53" s="462">
        <f t="shared" ref="C53:C116" si="4">F53+I53+L53+O53</f>
        <v>787703</v>
      </c>
      <c r="D53" s="294">
        <f>SUM(D54,D284)</f>
        <v>779703</v>
      </c>
      <c r="E53" s="295">
        <f>SUM(E54,E284)</f>
        <v>8000</v>
      </c>
      <c r="F53" s="296">
        <f t="shared" ref="F53:F117" si="5">D53+E53</f>
        <v>787703</v>
      </c>
      <c r="G53" s="294">
        <f>SUM(G54,G284)</f>
        <v>0</v>
      </c>
      <c r="H53" s="297">
        <f>SUM(H54,H284)</f>
        <v>0</v>
      </c>
      <c r="I53" s="296">
        <f t="shared" ref="I53:I117" si="6">G53+H53</f>
        <v>0</v>
      </c>
      <c r="J53" s="294">
        <f>SUM(J54,J284)</f>
        <v>0</v>
      </c>
      <c r="K53" s="297">
        <f>SUM(K54,K284)</f>
        <v>0</v>
      </c>
      <c r="L53" s="296">
        <f t="shared" ref="L53:L117" si="7">J53+K53</f>
        <v>0</v>
      </c>
      <c r="M53" s="298">
        <f>SUM(M54,M284)</f>
        <v>0</v>
      </c>
      <c r="N53" s="295">
        <f>SUM(N54,N284)</f>
        <v>0</v>
      </c>
      <c r="O53" s="296">
        <f t="shared" ref="O53:O117" si="8">M53+N53</f>
        <v>0</v>
      </c>
      <c r="P53" s="157"/>
    </row>
    <row r="54" spans="1:16" s="148" customFormat="1" ht="24.75" thickTop="1" x14ac:dyDescent="0.25">
      <c r="A54" s="299"/>
      <c r="B54" s="300" t="s">
        <v>291</v>
      </c>
      <c r="C54" s="463">
        <f>F54+I54+L54+O54</f>
        <v>787703</v>
      </c>
      <c r="D54" s="302">
        <f>SUM(D55,D197)</f>
        <v>779703</v>
      </c>
      <c r="E54" s="303">
        <f>SUM(E55,E197)</f>
        <v>8000</v>
      </c>
      <c r="F54" s="304">
        <f t="shared" si="5"/>
        <v>787703</v>
      </c>
      <c r="G54" s="302">
        <f>SUM(G55,G197)</f>
        <v>0</v>
      </c>
      <c r="H54" s="305">
        <f>SUM(H55,H197)</f>
        <v>0</v>
      </c>
      <c r="I54" s="304">
        <f t="shared" si="6"/>
        <v>0</v>
      </c>
      <c r="J54" s="302">
        <f>SUM(J55,J197)</f>
        <v>0</v>
      </c>
      <c r="K54" s="305">
        <f>SUM(K55,K197)</f>
        <v>0</v>
      </c>
      <c r="L54" s="304">
        <f t="shared" si="7"/>
        <v>0</v>
      </c>
      <c r="M54" s="306">
        <f>SUM(M55,M197)</f>
        <v>0</v>
      </c>
      <c r="N54" s="303">
        <f>SUM(N55,N197)</f>
        <v>0</v>
      </c>
      <c r="O54" s="304">
        <f t="shared" si="8"/>
        <v>0</v>
      </c>
      <c r="P54" s="307"/>
    </row>
    <row r="55" spans="1:16" s="148" customFormat="1" ht="24" x14ac:dyDescent="0.25">
      <c r="A55" s="308"/>
      <c r="B55" s="139" t="s">
        <v>292</v>
      </c>
      <c r="C55" s="464">
        <f t="shared" si="4"/>
        <v>71253</v>
      </c>
      <c r="D55" s="310">
        <f>SUM(D56,D78,D176,D190)</f>
        <v>63253</v>
      </c>
      <c r="E55" s="311">
        <f>SUM(E56,E78,E176,E190)</f>
        <v>8000</v>
      </c>
      <c r="F55" s="312">
        <f t="shared" si="5"/>
        <v>71253</v>
      </c>
      <c r="G55" s="310">
        <f>SUM(G56,G78,G176,G190)</f>
        <v>0</v>
      </c>
      <c r="H55" s="313">
        <f>SUM(H56,H78,H176,H190)</f>
        <v>0</v>
      </c>
      <c r="I55" s="312">
        <f t="shared" si="6"/>
        <v>0</v>
      </c>
      <c r="J55" s="310">
        <f>SUM(J56,J78,J176,J190)</f>
        <v>0</v>
      </c>
      <c r="K55" s="313">
        <f>SUM(K56,K78,K176,K190)</f>
        <v>0</v>
      </c>
      <c r="L55" s="312">
        <f t="shared" si="7"/>
        <v>0</v>
      </c>
      <c r="M55" s="158">
        <f>SUM(M56,M78,M176,M190)</f>
        <v>0</v>
      </c>
      <c r="N55" s="311">
        <f>SUM(N56,N78,N176,N190)</f>
        <v>0</v>
      </c>
      <c r="O55" s="312">
        <f t="shared" si="8"/>
        <v>0</v>
      </c>
      <c r="P55" s="314"/>
    </row>
    <row r="56" spans="1:16" s="148" customFormat="1" hidden="1" x14ac:dyDescent="0.25">
      <c r="A56" s="315">
        <v>1000</v>
      </c>
      <c r="B56" s="315" t="s">
        <v>293</v>
      </c>
      <c r="C56" s="465">
        <f t="shared" si="4"/>
        <v>0</v>
      </c>
      <c r="D56" s="317">
        <f>SUM(D57,D70)</f>
        <v>0</v>
      </c>
      <c r="E56" s="318">
        <f>SUM(E57,E70)</f>
        <v>0</v>
      </c>
      <c r="F56" s="319">
        <f t="shared" si="5"/>
        <v>0</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row>
    <row r="57" spans="1:16" hidden="1" x14ac:dyDescent="0.25">
      <c r="A57" s="198">
        <v>1100</v>
      </c>
      <c r="B57" s="323" t="s">
        <v>294</v>
      </c>
      <c r="C57" s="459">
        <f t="shared" si="4"/>
        <v>0</v>
      </c>
      <c r="D57" s="209">
        <f>SUM(D58,D61,D69)</f>
        <v>0</v>
      </c>
      <c r="E57" s="324">
        <f>SUM(E58,E61,E69)</f>
        <v>0</v>
      </c>
      <c r="F57" s="211">
        <f t="shared" si="5"/>
        <v>0</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row>
    <row r="58" spans="1:16" hidden="1" x14ac:dyDescent="0.25">
      <c r="A58" s="329">
        <v>1110</v>
      </c>
      <c r="B58" s="265" t="s">
        <v>295</v>
      </c>
      <c r="C58" s="460">
        <f t="shared" si="4"/>
        <v>0</v>
      </c>
      <c r="D58" s="360">
        <f>SUM(D59:D60)</f>
        <v>0</v>
      </c>
      <c r="E58" s="366">
        <f>SUM(E59:E60)</f>
        <v>0</v>
      </c>
      <c r="F58" s="242">
        <f t="shared" si="5"/>
        <v>0</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row>
    <row r="59" spans="1:16" hidden="1" x14ac:dyDescent="0.25">
      <c r="A59" s="169">
        <v>1111</v>
      </c>
      <c r="B59" s="213" t="s">
        <v>296</v>
      </c>
      <c r="C59" s="466">
        <f t="shared" si="4"/>
        <v>0</v>
      </c>
      <c r="D59" s="229">
        <v>0</v>
      </c>
      <c r="E59" s="337"/>
      <c r="F59" s="221">
        <f t="shared" si="5"/>
        <v>0</v>
      </c>
      <c r="G59" s="219">
        <v>0</v>
      </c>
      <c r="H59" s="220"/>
      <c r="I59" s="221">
        <f t="shared" si="6"/>
        <v>0</v>
      </c>
      <c r="J59" s="219"/>
      <c r="K59" s="220"/>
      <c r="L59" s="221">
        <f t="shared" si="7"/>
        <v>0</v>
      </c>
      <c r="M59" s="336"/>
      <c r="N59" s="335"/>
      <c r="O59" s="221">
        <f t="shared" si="8"/>
        <v>0</v>
      </c>
      <c r="P59" s="176"/>
    </row>
    <row r="60" spans="1:16" hidden="1" x14ac:dyDescent="0.25">
      <c r="A60" s="178">
        <v>1119</v>
      </c>
      <c r="B60" s="223" t="s">
        <v>297</v>
      </c>
      <c r="C60" s="359">
        <f t="shared" si="4"/>
        <v>0</v>
      </c>
      <c r="D60" s="229">
        <v>0</v>
      </c>
      <c r="E60" s="337"/>
      <c r="F60" s="231">
        <f t="shared" si="5"/>
        <v>0</v>
      </c>
      <c r="G60" s="229">
        <v>0</v>
      </c>
      <c r="H60" s="230"/>
      <c r="I60" s="231">
        <f t="shared" si="6"/>
        <v>0</v>
      </c>
      <c r="J60" s="229"/>
      <c r="K60" s="230"/>
      <c r="L60" s="231">
        <f t="shared" si="7"/>
        <v>0</v>
      </c>
      <c r="M60" s="338"/>
      <c r="N60" s="337"/>
      <c r="O60" s="231">
        <f t="shared" si="8"/>
        <v>0</v>
      </c>
      <c r="P60" s="185"/>
    </row>
    <row r="61" spans="1:16" hidden="1" x14ac:dyDescent="0.25">
      <c r="A61" s="339">
        <v>1140</v>
      </c>
      <c r="B61" s="223" t="s">
        <v>298</v>
      </c>
      <c r="C61" s="359">
        <f t="shared" si="4"/>
        <v>0</v>
      </c>
      <c r="D61" s="340">
        <f>SUM(D62:D68)</f>
        <v>0</v>
      </c>
      <c r="E61" s="341">
        <f>SUM(E62:E68)</f>
        <v>0</v>
      </c>
      <c r="F61" s="231">
        <f>D61+E61</f>
        <v>0</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row>
    <row r="62" spans="1:16" hidden="1" x14ac:dyDescent="0.25">
      <c r="A62" s="178">
        <v>1141</v>
      </c>
      <c r="B62" s="223" t="s">
        <v>299</v>
      </c>
      <c r="C62" s="359">
        <f t="shared" si="4"/>
        <v>0</v>
      </c>
      <c r="D62" s="229">
        <v>0</v>
      </c>
      <c r="E62" s="337"/>
      <c r="F62" s="231">
        <f t="shared" si="5"/>
        <v>0</v>
      </c>
      <c r="G62" s="229">
        <v>0</v>
      </c>
      <c r="H62" s="230"/>
      <c r="I62" s="231">
        <f t="shared" si="6"/>
        <v>0</v>
      </c>
      <c r="J62" s="229"/>
      <c r="K62" s="230"/>
      <c r="L62" s="231">
        <f t="shared" si="7"/>
        <v>0</v>
      </c>
      <c r="M62" s="338"/>
      <c r="N62" s="337"/>
      <c r="O62" s="231">
        <f t="shared" si="8"/>
        <v>0</v>
      </c>
      <c r="P62" s="185"/>
    </row>
    <row r="63" spans="1:16" ht="24" hidden="1" x14ac:dyDescent="0.25">
      <c r="A63" s="178">
        <v>1142</v>
      </c>
      <c r="B63" s="223" t="s">
        <v>300</v>
      </c>
      <c r="C63" s="359">
        <f t="shared" si="4"/>
        <v>0</v>
      </c>
      <c r="D63" s="229">
        <v>0</v>
      </c>
      <c r="E63" s="337"/>
      <c r="F63" s="231">
        <f t="shared" si="5"/>
        <v>0</v>
      </c>
      <c r="G63" s="229">
        <v>0</v>
      </c>
      <c r="H63" s="230"/>
      <c r="I63" s="231">
        <f t="shared" si="6"/>
        <v>0</v>
      </c>
      <c r="J63" s="229"/>
      <c r="K63" s="230"/>
      <c r="L63" s="231">
        <f t="shared" si="7"/>
        <v>0</v>
      </c>
      <c r="M63" s="338"/>
      <c r="N63" s="337"/>
      <c r="O63" s="231">
        <f t="shared" si="8"/>
        <v>0</v>
      </c>
      <c r="P63" s="185"/>
    </row>
    <row r="64" spans="1:16" ht="24" hidden="1" x14ac:dyDescent="0.25">
      <c r="A64" s="178">
        <v>1145</v>
      </c>
      <c r="B64" s="223" t="s">
        <v>301</v>
      </c>
      <c r="C64" s="359">
        <f t="shared" si="4"/>
        <v>0</v>
      </c>
      <c r="D64" s="229">
        <v>0</v>
      </c>
      <c r="E64" s="337"/>
      <c r="F64" s="231">
        <f t="shared" si="5"/>
        <v>0</v>
      </c>
      <c r="G64" s="229">
        <v>0</v>
      </c>
      <c r="H64" s="230"/>
      <c r="I64" s="231">
        <f t="shared" si="6"/>
        <v>0</v>
      </c>
      <c r="J64" s="229"/>
      <c r="K64" s="230"/>
      <c r="L64" s="231">
        <f t="shared" si="7"/>
        <v>0</v>
      </c>
      <c r="M64" s="338"/>
      <c r="N64" s="337"/>
      <c r="O64" s="231">
        <f t="shared" si="8"/>
        <v>0</v>
      </c>
      <c r="P64" s="185"/>
    </row>
    <row r="65" spans="1:16" ht="24" hidden="1" x14ac:dyDescent="0.25">
      <c r="A65" s="178">
        <v>1146</v>
      </c>
      <c r="B65" s="223" t="s">
        <v>302</v>
      </c>
      <c r="C65" s="359">
        <f t="shared" si="4"/>
        <v>0</v>
      </c>
      <c r="D65" s="229">
        <v>0</v>
      </c>
      <c r="E65" s="337"/>
      <c r="F65" s="231">
        <f t="shared" si="5"/>
        <v>0</v>
      </c>
      <c r="G65" s="229">
        <v>0</v>
      </c>
      <c r="H65" s="230"/>
      <c r="I65" s="231">
        <f t="shared" si="6"/>
        <v>0</v>
      </c>
      <c r="J65" s="229"/>
      <c r="K65" s="230"/>
      <c r="L65" s="231">
        <f t="shared" si="7"/>
        <v>0</v>
      </c>
      <c r="M65" s="338"/>
      <c r="N65" s="337"/>
      <c r="O65" s="231">
        <f t="shared" si="8"/>
        <v>0</v>
      </c>
      <c r="P65" s="185"/>
    </row>
    <row r="66" spans="1:16" hidden="1" x14ac:dyDescent="0.25">
      <c r="A66" s="178">
        <v>1147</v>
      </c>
      <c r="B66" s="223" t="s">
        <v>303</v>
      </c>
      <c r="C66" s="359">
        <f t="shared" si="4"/>
        <v>0</v>
      </c>
      <c r="D66" s="229">
        <v>0</v>
      </c>
      <c r="E66" s="337"/>
      <c r="F66" s="231">
        <f t="shared" si="5"/>
        <v>0</v>
      </c>
      <c r="G66" s="229">
        <v>0</v>
      </c>
      <c r="H66" s="230"/>
      <c r="I66" s="231">
        <f t="shared" si="6"/>
        <v>0</v>
      </c>
      <c r="J66" s="229"/>
      <c r="K66" s="230"/>
      <c r="L66" s="231">
        <f t="shared" si="7"/>
        <v>0</v>
      </c>
      <c r="M66" s="338"/>
      <c r="N66" s="337"/>
      <c r="O66" s="231">
        <f t="shared" si="8"/>
        <v>0</v>
      </c>
      <c r="P66" s="185"/>
    </row>
    <row r="67" spans="1:16" hidden="1" x14ac:dyDescent="0.25">
      <c r="A67" s="178">
        <v>1148</v>
      </c>
      <c r="B67" s="223" t="s">
        <v>304</v>
      </c>
      <c r="C67" s="359">
        <f t="shared" si="4"/>
        <v>0</v>
      </c>
      <c r="D67" s="229">
        <v>0</v>
      </c>
      <c r="E67" s="337"/>
      <c r="F67" s="231">
        <f t="shared" si="5"/>
        <v>0</v>
      </c>
      <c r="G67" s="229">
        <v>0</v>
      </c>
      <c r="H67" s="230"/>
      <c r="I67" s="231">
        <f t="shared" si="6"/>
        <v>0</v>
      </c>
      <c r="J67" s="229"/>
      <c r="K67" s="230"/>
      <c r="L67" s="231">
        <f t="shared" si="7"/>
        <v>0</v>
      </c>
      <c r="M67" s="338"/>
      <c r="N67" s="337"/>
      <c r="O67" s="231">
        <f t="shared" si="8"/>
        <v>0</v>
      </c>
      <c r="P67" s="185"/>
    </row>
    <row r="68" spans="1:16" ht="24" hidden="1" x14ac:dyDescent="0.25">
      <c r="A68" s="178">
        <v>1149</v>
      </c>
      <c r="B68" s="223" t="s">
        <v>305</v>
      </c>
      <c r="C68" s="359">
        <f t="shared" si="4"/>
        <v>0</v>
      </c>
      <c r="D68" s="229">
        <v>0</v>
      </c>
      <c r="E68" s="337"/>
      <c r="F68" s="231">
        <f t="shared" si="5"/>
        <v>0</v>
      </c>
      <c r="G68" s="229">
        <v>0</v>
      </c>
      <c r="H68" s="230"/>
      <c r="I68" s="231">
        <f t="shared" si="6"/>
        <v>0</v>
      </c>
      <c r="J68" s="229"/>
      <c r="K68" s="230"/>
      <c r="L68" s="231">
        <f t="shared" si="7"/>
        <v>0</v>
      </c>
      <c r="M68" s="338"/>
      <c r="N68" s="337"/>
      <c r="O68" s="231">
        <f t="shared" si="8"/>
        <v>0</v>
      </c>
      <c r="P68" s="185"/>
    </row>
    <row r="69" spans="1:16" ht="24" hidden="1" x14ac:dyDescent="0.25">
      <c r="A69" s="329">
        <v>1150</v>
      </c>
      <c r="B69" s="265" t="s">
        <v>306</v>
      </c>
      <c r="C69" s="359">
        <f t="shared" si="4"/>
        <v>0</v>
      </c>
      <c r="D69" s="229">
        <v>0</v>
      </c>
      <c r="E69" s="337"/>
      <c r="F69" s="332">
        <f t="shared" si="5"/>
        <v>0</v>
      </c>
      <c r="G69" s="344">
        <v>0</v>
      </c>
      <c r="H69" s="346"/>
      <c r="I69" s="332">
        <f t="shared" si="6"/>
        <v>0</v>
      </c>
      <c r="J69" s="344"/>
      <c r="K69" s="346"/>
      <c r="L69" s="332">
        <f t="shared" si="7"/>
        <v>0</v>
      </c>
      <c r="M69" s="347"/>
      <c r="N69" s="345"/>
      <c r="O69" s="332">
        <f t="shared" si="8"/>
        <v>0</v>
      </c>
      <c r="P69" s="274"/>
    </row>
    <row r="70" spans="1:16" ht="24" hidden="1" x14ac:dyDescent="0.25">
      <c r="A70" s="198">
        <v>1200</v>
      </c>
      <c r="B70" s="323" t="s">
        <v>307</v>
      </c>
      <c r="C70" s="459">
        <f t="shared" si="4"/>
        <v>0</v>
      </c>
      <c r="D70" s="406">
        <f>SUM(D71:D72)</f>
        <v>0</v>
      </c>
      <c r="E70" s="356">
        <f>SUM(E71:E72)</f>
        <v>0</v>
      </c>
      <c r="F70" s="211">
        <f>D70+E70</f>
        <v>0</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row>
    <row r="71" spans="1:16" ht="24" hidden="1" x14ac:dyDescent="0.25">
      <c r="A71" s="595">
        <v>1210</v>
      </c>
      <c r="B71" s="213" t="s">
        <v>308</v>
      </c>
      <c r="C71" s="466">
        <f t="shared" si="4"/>
        <v>0</v>
      </c>
      <c r="D71" s="732">
        <v>0</v>
      </c>
      <c r="E71" s="733"/>
      <c r="F71" s="418">
        <f t="shared" si="5"/>
        <v>0</v>
      </c>
      <c r="G71" s="219">
        <v>0</v>
      </c>
      <c r="H71" s="220"/>
      <c r="I71" s="221">
        <f t="shared" si="6"/>
        <v>0</v>
      </c>
      <c r="J71" s="219"/>
      <c r="K71" s="220"/>
      <c r="L71" s="221">
        <f t="shared" si="7"/>
        <v>0</v>
      </c>
      <c r="M71" s="336"/>
      <c r="N71" s="335"/>
      <c r="O71" s="221">
        <f t="shared" si="8"/>
        <v>0</v>
      </c>
      <c r="P71" s="176"/>
    </row>
    <row r="72" spans="1:16" ht="24" hidden="1" x14ac:dyDescent="0.25">
      <c r="A72" s="339">
        <v>1220</v>
      </c>
      <c r="B72" s="223" t="s">
        <v>309</v>
      </c>
      <c r="C72" s="359">
        <f t="shared" si="4"/>
        <v>0</v>
      </c>
      <c r="D72" s="340">
        <f>SUM(D73:D77)</f>
        <v>0</v>
      </c>
      <c r="E72" s="341">
        <f>SUM(E73:E77)</f>
        <v>0</v>
      </c>
      <c r="F72" s="231">
        <f t="shared" si="5"/>
        <v>0</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row>
    <row r="73" spans="1:16" ht="48" hidden="1" x14ac:dyDescent="0.25">
      <c r="A73" s="178">
        <v>1221</v>
      </c>
      <c r="B73" s="223" t="s">
        <v>310</v>
      </c>
      <c r="C73" s="359">
        <f t="shared" si="4"/>
        <v>0</v>
      </c>
      <c r="D73" s="229">
        <v>0</v>
      </c>
      <c r="E73" s="337"/>
      <c r="F73" s="231">
        <f t="shared" si="5"/>
        <v>0</v>
      </c>
      <c r="G73" s="229">
        <v>0</v>
      </c>
      <c r="H73" s="230"/>
      <c r="I73" s="231">
        <f t="shared" si="6"/>
        <v>0</v>
      </c>
      <c r="J73" s="229"/>
      <c r="K73" s="230"/>
      <c r="L73" s="231">
        <f t="shared" si="7"/>
        <v>0</v>
      </c>
      <c r="M73" s="338"/>
      <c r="N73" s="337"/>
      <c r="O73" s="231">
        <f t="shared" si="8"/>
        <v>0</v>
      </c>
      <c r="P73" s="185"/>
    </row>
    <row r="74" spans="1:16" hidden="1" x14ac:dyDescent="0.25">
      <c r="A74" s="178">
        <v>1223</v>
      </c>
      <c r="B74" s="223" t="s">
        <v>311</v>
      </c>
      <c r="C74" s="359">
        <f t="shared" si="4"/>
        <v>0</v>
      </c>
      <c r="D74" s="229">
        <v>0</v>
      </c>
      <c r="E74" s="337"/>
      <c r="F74" s="231">
        <f t="shared" si="5"/>
        <v>0</v>
      </c>
      <c r="G74" s="229">
        <v>0</v>
      </c>
      <c r="H74" s="230"/>
      <c r="I74" s="231">
        <f t="shared" si="6"/>
        <v>0</v>
      </c>
      <c r="J74" s="229"/>
      <c r="K74" s="230"/>
      <c r="L74" s="231">
        <f t="shared" si="7"/>
        <v>0</v>
      </c>
      <c r="M74" s="338"/>
      <c r="N74" s="337"/>
      <c r="O74" s="231">
        <f t="shared" si="8"/>
        <v>0</v>
      </c>
      <c r="P74" s="185"/>
    </row>
    <row r="75" spans="1:16" hidden="1" x14ac:dyDescent="0.25">
      <c r="A75" s="178">
        <v>1225</v>
      </c>
      <c r="B75" s="223" t="s">
        <v>312</v>
      </c>
      <c r="C75" s="359">
        <f t="shared" si="4"/>
        <v>0</v>
      </c>
      <c r="D75" s="229">
        <v>0</v>
      </c>
      <c r="E75" s="337"/>
      <c r="F75" s="231">
        <f t="shared" si="5"/>
        <v>0</v>
      </c>
      <c r="G75" s="229">
        <v>0</v>
      </c>
      <c r="H75" s="230"/>
      <c r="I75" s="231">
        <f t="shared" si="6"/>
        <v>0</v>
      </c>
      <c r="J75" s="229"/>
      <c r="K75" s="230"/>
      <c r="L75" s="231">
        <f t="shared" si="7"/>
        <v>0</v>
      </c>
      <c r="M75" s="338"/>
      <c r="N75" s="337"/>
      <c r="O75" s="231">
        <f t="shared" si="8"/>
        <v>0</v>
      </c>
      <c r="P75" s="185"/>
    </row>
    <row r="76" spans="1:16" ht="24" hidden="1" x14ac:dyDescent="0.25">
      <c r="A76" s="178">
        <v>1227</v>
      </c>
      <c r="B76" s="223" t="s">
        <v>313</v>
      </c>
      <c r="C76" s="359">
        <f t="shared" si="4"/>
        <v>0</v>
      </c>
      <c r="D76" s="229">
        <v>0</v>
      </c>
      <c r="E76" s="337"/>
      <c r="F76" s="231">
        <f t="shared" si="5"/>
        <v>0</v>
      </c>
      <c r="G76" s="229">
        <v>0</v>
      </c>
      <c r="H76" s="230"/>
      <c r="I76" s="231">
        <f t="shared" si="6"/>
        <v>0</v>
      </c>
      <c r="J76" s="229"/>
      <c r="K76" s="230"/>
      <c r="L76" s="231">
        <f t="shared" si="7"/>
        <v>0</v>
      </c>
      <c r="M76" s="338"/>
      <c r="N76" s="337"/>
      <c r="O76" s="231">
        <f t="shared" si="8"/>
        <v>0</v>
      </c>
      <c r="P76" s="185"/>
    </row>
    <row r="77" spans="1:16" ht="48" hidden="1" x14ac:dyDescent="0.25">
      <c r="A77" s="178">
        <v>1228</v>
      </c>
      <c r="B77" s="223" t="s">
        <v>314</v>
      </c>
      <c r="C77" s="359">
        <f t="shared" si="4"/>
        <v>0</v>
      </c>
      <c r="D77" s="734">
        <v>0</v>
      </c>
      <c r="E77" s="735"/>
      <c r="F77" s="231">
        <f t="shared" si="5"/>
        <v>0</v>
      </c>
      <c r="G77" s="229">
        <v>0</v>
      </c>
      <c r="H77" s="230"/>
      <c r="I77" s="231">
        <f t="shared" si="6"/>
        <v>0</v>
      </c>
      <c r="J77" s="229"/>
      <c r="K77" s="230"/>
      <c r="L77" s="231">
        <f t="shared" si="7"/>
        <v>0</v>
      </c>
      <c r="M77" s="338"/>
      <c r="N77" s="337"/>
      <c r="O77" s="231">
        <f t="shared" si="8"/>
        <v>0</v>
      </c>
      <c r="P77" s="185"/>
    </row>
    <row r="78" spans="1:16" x14ac:dyDescent="0.25">
      <c r="A78" s="315">
        <v>2000</v>
      </c>
      <c r="B78" s="315" t="s">
        <v>315</v>
      </c>
      <c r="C78" s="465">
        <f t="shared" si="4"/>
        <v>71253</v>
      </c>
      <c r="D78" s="317">
        <f>SUM(D79,D86,D133,D167,D168,D175)</f>
        <v>63253</v>
      </c>
      <c r="E78" s="318">
        <f>SUM(E79,E86,E133,E167,E168,E175)</f>
        <v>8000</v>
      </c>
      <c r="F78" s="319">
        <f t="shared" si="5"/>
        <v>71253</v>
      </c>
      <c r="G78" s="317">
        <f>SUM(G79,G86,G133,G167,G168,G175)</f>
        <v>0</v>
      </c>
      <c r="H78" s="320">
        <f>SUM(H79,H86,H133,H167,H168,H175)</f>
        <v>0</v>
      </c>
      <c r="I78" s="319">
        <f t="shared" si="6"/>
        <v>0</v>
      </c>
      <c r="J78" s="317">
        <f>SUM(J79,J86,J133,J167,J168,J175)</f>
        <v>0</v>
      </c>
      <c r="K78" s="320">
        <f>SUM(K79,K86,K133,K167,K168,K175)</f>
        <v>0</v>
      </c>
      <c r="L78" s="319">
        <f t="shared" si="7"/>
        <v>0</v>
      </c>
      <c r="M78" s="321">
        <f>SUM(M79,M86,M133,M167,M168,M175)</f>
        <v>0</v>
      </c>
      <c r="N78" s="318">
        <f>SUM(N79,N86,N133,N167,N168,N175)</f>
        <v>0</v>
      </c>
      <c r="O78" s="319">
        <f t="shared" si="8"/>
        <v>0</v>
      </c>
      <c r="P78" s="322"/>
    </row>
    <row r="79" spans="1:16" ht="24" hidden="1" x14ac:dyDescent="0.25">
      <c r="A79" s="198">
        <v>2100</v>
      </c>
      <c r="B79" s="323" t="s">
        <v>316</v>
      </c>
      <c r="C79" s="459">
        <f t="shared" si="4"/>
        <v>0</v>
      </c>
      <c r="D79" s="209">
        <f>SUM(D80,D83)</f>
        <v>0</v>
      </c>
      <c r="E79" s="324">
        <f>SUM(E80,E83)</f>
        <v>0</v>
      </c>
      <c r="F79" s="211">
        <f t="shared" si="5"/>
        <v>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row>
    <row r="80" spans="1:16" ht="24" hidden="1" x14ac:dyDescent="0.25">
      <c r="A80" s="595">
        <v>2110</v>
      </c>
      <c r="B80" s="213" t="s">
        <v>317</v>
      </c>
      <c r="C80" s="466">
        <f t="shared" si="4"/>
        <v>0</v>
      </c>
      <c r="D80" s="350">
        <f>SUM(D81:D82)</f>
        <v>0</v>
      </c>
      <c r="E80" s="351">
        <f>SUM(E81:E82)</f>
        <v>0</v>
      </c>
      <c r="F80" s="221">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row>
    <row r="81" spans="1:16" hidden="1" x14ac:dyDescent="0.25">
      <c r="A81" s="178">
        <v>2111</v>
      </c>
      <c r="B81" s="223" t="s">
        <v>216</v>
      </c>
      <c r="C81" s="359">
        <f t="shared" si="4"/>
        <v>0</v>
      </c>
      <c r="D81" s="229">
        <v>0</v>
      </c>
      <c r="E81" s="337"/>
      <c r="F81" s="231">
        <f t="shared" si="5"/>
        <v>0</v>
      </c>
      <c r="G81" s="229">
        <v>0</v>
      </c>
      <c r="H81" s="230"/>
      <c r="I81" s="231">
        <f t="shared" si="6"/>
        <v>0</v>
      </c>
      <c r="J81" s="229"/>
      <c r="K81" s="230"/>
      <c r="L81" s="231">
        <f t="shared" si="7"/>
        <v>0</v>
      </c>
      <c r="M81" s="338"/>
      <c r="N81" s="337"/>
      <c r="O81" s="231">
        <f t="shared" si="8"/>
        <v>0</v>
      </c>
      <c r="P81" s="185"/>
    </row>
    <row r="82" spans="1:16" ht="24" hidden="1" x14ac:dyDescent="0.25">
      <c r="A82" s="178">
        <v>2112</v>
      </c>
      <c r="B82" s="223" t="s">
        <v>318</v>
      </c>
      <c r="C82" s="359">
        <f t="shared" si="4"/>
        <v>0</v>
      </c>
      <c r="D82" s="229">
        <v>0</v>
      </c>
      <c r="E82" s="337"/>
      <c r="F82" s="231">
        <f t="shared" si="5"/>
        <v>0</v>
      </c>
      <c r="G82" s="229">
        <v>0</v>
      </c>
      <c r="H82" s="230"/>
      <c r="I82" s="231">
        <f t="shared" si="6"/>
        <v>0</v>
      </c>
      <c r="J82" s="229"/>
      <c r="K82" s="230"/>
      <c r="L82" s="231">
        <f t="shared" si="7"/>
        <v>0</v>
      </c>
      <c r="M82" s="338"/>
      <c r="N82" s="337"/>
      <c r="O82" s="231">
        <f t="shared" si="8"/>
        <v>0</v>
      </c>
      <c r="P82" s="185"/>
    </row>
    <row r="83" spans="1:16" ht="24" hidden="1" x14ac:dyDescent="0.25">
      <c r="A83" s="339">
        <v>2120</v>
      </c>
      <c r="B83" s="223" t="s">
        <v>319</v>
      </c>
      <c r="C83" s="359">
        <f t="shared" si="4"/>
        <v>0</v>
      </c>
      <c r="D83" s="340">
        <f>SUM(D84:D85)</f>
        <v>0</v>
      </c>
      <c r="E83" s="341">
        <f>SUM(E84:E85)</f>
        <v>0</v>
      </c>
      <c r="F83" s="231">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row>
    <row r="84" spans="1:16" hidden="1" x14ac:dyDescent="0.25">
      <c r="A84" s="178">
        <v>2121</v>
      </c>
      <c r="B84" s="223" t="s">
        <v>216</v>
      </c>
      <c r="C84" s="359">
        <f t="shared" si="4"/>
        <v>0</v>
      </c>
      <c r="D84" s="229">
        <v>0</v>
      </c>
      <c r="E84" s="337"/>
      <c r="F84" s="231">
        <f t="shared" si="5"/>
        <v>0</v>
      </c>
      <c r="G84" s="229">
        <v>0</v>
      </c>
      <c r="H84" s="230"/>
      <c r="I84" s="231">
        <f t="shared" si="6"/>
        <v>0</v>
      </c>
      <c r="J84" s="229"/>
      <c r="K84" s="230"/>
      <c r="L84" s="231">
        <f t="shared" si="7"/>
        <v>0</v>
      </c>
      <c r="M84" s="338"/>
      <c r="N84" s="337"/>
      <c r="O84" s="231">
        <f t="shared" si="8"/>
        <v>0</v>
      </c>
      <c r="P84" s="185"/>
    </row>
    <row r="85" spans="1:16" ht="24" hidden="1" x14ac:dyDescent="0.25">
      <c r="A85" s="178">
        <v>2122</v>
      </c>
      <c r="B85" s="223" t="s">
        <v>318</v>
      </c>
      <c r="C85" s="359">
        <f t="shared" si="4"/>
        <v>0</v>
      </c>
      <c r="D85" s="229">
        <v>0</v>
      </c>
      <c r="E85" s="337"/>
      <c r="F85" s="231">
        <f t="shared" si="5"/>
        <v>0</v>
      </c>
      <c r="G85" s="229">
        <v>0</v>
      </c>
      <c r="H85" s="230"/>
      <c r="I85" s="231">
        <f t="shared" si="6"/>
        <v>0</v>
      </c>
      <c r="J85" s="229"/>
      <c r="K85" s="230"/>
      <c r="L85" s="231">
        <f t="shared" si="7"/>
        <v>0</v>
      </c>
      <c r="M85" s="338"/>
      <c r="N85" s="337"/>
      <c r="O85" s="231">
        <f t="shared" si="8"/>
        <v>0</v>
      </c>
      <c r="P85" s="185"/>
    </row>
    <row r="86" spans="1:16" x14ac:dyDescent="0.25">
      <c r="A86" s="198">
        <v>2200</v>
      </c>
      <c r="B86" s="323" t="s">
        <v>320</v>
      </c>
      <c r="C86" s="354">
        <f t="shared" si="4"/>
        <v>71253</v>
      </c>
      <c r="D86" s="209">
        <f>SUM(D87,D92,D98,D106,D115,D119,D125,D131)</f>
        <v>63253</v>
      </c>
      <c r="E86" s="324">
        <f>SUM(E87,E92,E98,E106,E115,E119,E125,E131)</f>
        <v>8000</v>
      </c>
      <c r="F86" s="211">
        <f t="shared" si="5"/>
        <v>71253</v>
      </c>
      <c r="G86" s="209">
        <f>SUM(G87,G92,G98,G106,G115,G119,G125,G131)</f>
        <v>0</v>
      </c>
      <c r="H86" s="210">
        <f>SUM(H87,H92,H98,H106,H115,H119,H125,H131)</f>
        <v>0</v>
      </c>
      <c r="I86" s="211">
        <f t="shared" si="6"/>
        <v>0</v>
      </c>
      <c r="J86" s="209">
        <f>SUM(J87,J92,J98,J106,J115,J119,J125,J131)</f>
        <v>0</v>
      </c>
      <c r="K86" s="210">
        <f>SUM(K87,K92,K98,K106,K115,K119,K125,K131)</f>
        <v>0</v>
      </c>
      <c r="L86" s="211">
        <f t="shared" si="7"/>
        <v>0</v>
      </c>
      <c r="M86" s="355">
        <f>SUM(M87,M92,M98,M106,M115,M119,M125,M131)</f>
        <v>0</v>
      </c>
      <c r="N86" s="356">
        <f>SUM(N87,N92,N98,N106,N115,N119,N125,N131)</f>
        <v>0</v>
      </c>
      <c r="O86" s="357">
        <f t="shared" si="8"/>
        <v>0</v>
      </c>
      <c r="P86" s="358"/>
    </row>
    <row r="87" spans="1:16" hidden="1" x14ac:dyDescent="0.25">
      <c r="A87" s="329">
        <v>2210</v>
      </c>
      <c r="B87" s="265" t="s">
        <v>321</v>
      </c>
      <c r="C87" s="460">
        <f t="shared" si="4"/>
        <v>0</v>
      </c>
      <c r="D87" s="360">
        <f>SUM(D88:D91)</f>
        <v>0</v>
      </c>
      <c r="E87" s="366">
        <f>SUM(E88:E91)</f>
        <v>0</v>
      </c>
      <c r="F87" s="332">
        <f t="shared" si="5"/>
        <v>0</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row>
    <row r="88" spans="1:16" ht="24" hidden="1" x14ac:dyDescent="0.25">
      <c r="A88" s="169">
        <v>2211</v>
      </c>
      <c r="B88" s="213" t="s">
        <v>322</v>
      </c>
      <c r="C88" s="359">
        <f t="shared" si="4"/>
        <v>0</v>
      </c>
      <c r="D88" s="229">
        <v>0</v>
      </c>
      <c r="E88" s="337"/>
      <c r="F88" s="221">
        <f t="shared" si="5"/>
        <v>0</v>
      </c>
      <c r="G88" s="219">
        <v>0</v>
      </c>
      <c r="H88" s="220"/>
      <c r="I88" s="221">
        <f t="shared" si="6"/>
        <v>0</v>
      </c>
      <c r="J88" s="219"/>
      <c r="K88" s="220"/>
      <c r="L88" s="221">
        <f t="shared" si="7"/>
        <v>0</v>
      </c>
      <c r="M88" s="336"/>
      <c r="N88" s="335"/>
      <c r="O88" s="221">
        <f t="shared" si="8"/>
        <v>0</v>
      </c>
      <c r="P88" s="176"/>
    </row>
    <row r="89" spans="1:16" ht="36" hidden="1" x14ac:dyDescent="0.25">
      <c r="A89" s="178">
        <v>2212</v>
      </c>
      <c r="B89" s="223" t="s">
        <v>323</v>
      </c>
      <c r="C89" s="359">
        <f t="shared" si="4"/>
        <v>0</v>
      </c>
      <c r="D89" s="229">
        <v>0</v>
      </c>
      <c r="E89" s="337"/>
      <c r="F89" s="231">
        <f t="shared" si="5"/>
        <v>0</v>
      </c>
      <c r="G89" s="229">
        <v>0</v>
      </c>
      <c r="H89" s="230"/>
      <c r="I89" s="231">
        <f t="shared" si="6"/>
        <v>0</v>
      </c>
      <c r="J89" s="229"/>
      <c r="K89" s="230"/>
      <c r="L89" s="231">
        <f t="shared" si="7"/>
        <v>0</v>
      </c>
      <c r="M89" s="338"/>
      <c r="N89" s="337"/>
      <c r="O89" s="231">
        <f t="shared" si="8"/>
        <v>0</v>
      </c>
      <c r="P89" s="185"/>
    </row>
    <row r="90" spans="1:16" ht="24" hidden="1" x14ac:dyDescent="0.25">
      <c r="A90" s="178">
        <v>2214</v>
      </c>
      <c r="B90" s="223" t="s">
        <v>324</v>
      </c>
      <c r="C90" s="359">
        <f t="shared" si="4"/>
        <v>0</v>
      </c>
      <c r="D90" s="229">
        <v>0</v>
      </c>
      <c r="E90" s="337"/>
      <c r="F90" s="231">
        <f t="shared" si="5"/>
        <v>0</v>
      </c>
      <c r="G90" s="229">
        <v>0</v>
      </c>
      <c r="H90" s="230"/>
      <c r="I90" s="231">
        <f t="shared" si="6"/>
        <v>0</v>
      </c>
      <c r="J90" s="229"/>
      <c r="K90" s="230"/>
      <c r="L90" s="231">
        <f t="shared" si="7"/>
        <v>0</v>
      </c>
      <c r="M90" s="338"/>
      <c r="N90" s="337"/>
      <c r="O90" s="231">
        <f t="shared" si="8"/>
        <v>0</v>
      </c>
      <c r="P90" s="185"/>
    </row>
    <row r="91" spans="1:16" hidden="1" x14ac:dyDescent="0.25">
      <c r="A91" s="178">
        <v>2219</v>
      </c>
      <c r="B91" s="223" t="s">
        <v>325</v>
      </c>
      <c r="C91" s="359">
        <f t="shared" si="4"/>
        <v>0</v>
      </c>
      <c r="D91" s="229">
        <v>0</v>
      </c>
      <c r="E91" s="337"/>
      <c r="F91" s="231">
        <f t="shared" si="5"/>
        <v>0</v>
      </c>
      <c r="G91" s="229">
        <v>0</v>
      </c>
      <c r="H91" s="230"/>
      <c r="I91" s="231">
        <f t="shared" si="6"/>
        <v>0</v>
      </c>
      <c r="J91" s="229"/>
      <c r="K91" s="230"/>
      <c r="L91" s="231">
        <f t="shared" si="7"/>
        <v>0</v>
      </c>
      <c r="M91" s="338"/>
      <c r="N91" s="337"/>
      <c r="O91" s="231">
        <f t="shared" si="8"/>
        <v>0</v>
      </c>
      <c r="P91" s="185"/>
    </row>
    <row r="92" spans="1:16" hidden="1" x14ac:dyDescent="0.25">
      <c r="A92" s="339">
        <v>2220</v>
      </c>
      <c r="B92" s="223" t="s">
        <v>326</v>
      </c>
      <c r="C92" s="359">
        <f t="shared" si="4"/>
        <v>0</v>
      </c>
      <c r="D92" s="340">
        <f>SUM(D93:D97)</f>
        <v>0</v>
      </c>
      <c r="E92" s="341">
        <f>SUM(E93:E97)</f>
        <v>0</v>
      </c>
      <c r="F92" s="231">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row>
    <row r="93" spans="1:16" hidden="1" x14ac:dyDescent="0.25">
      <c r="A93" s="178">
        <v>2221</v>
      </c>
      <c r="B93" s="223" t="s">
        <v>327</v>
      </c>
      <c r="C93" s="359">
        <f t="shared" si="4"/>
        <v>0</v>
      </c>
      <c r="D93" s="229">
        <v>0</v>
      </c>
      <c r="E93" s="337"/>
      <c r="F93" s="231">
        <f t="shared" si="5"/>
        <v>0</v>
      </c>
      <c r="G93" s="229">
        <v>0</v>
      </c>
      <c r="H93" s="230"/>
      <c r="I93" s="231">
        <f t="shared" si="6"/>
        <v>0</v>
      </c>
      <c r="J93" s="229"/>
      <c r="K93" s="230"/>
      <c r="L93" s="231">
        <f t="shared" si="7"/>
        <v>0</v>
      </c>
      <c r="M93" s="338"/>
      <c r="N93" s="337"/>
      <c r="O93" s="231">
        <f t="shared" si="8"/>
        <v>0</v>
      </c>
      <c r="P93" s="185"/>
    </row>
    <row r="94" spans="1:16" hidden="1" x14ac:dyDescent="0.25">
      <c r="A94" s="178">
        <v>2222</v>
      </c>
      <c r="B94" s="223" t="s">
        <v>328</v>
      </c>
      <c r="C94" s="359">
        <f t="shared" si="4"/>
        <v>0</v>
      </c>
      <c r="D94" s="229">
        <v>0</v>
      </c>
      <c r="E94" s="337"/>
      <c r="F94" s="231">
        <f t="shared" si="5"/>
        <v>0</v>
      </c>
      <c r="G94" s="229">
        <v>0</v>
      </c>
      <c r="H94" s="230"/>
      <c r="I94" s="231">
        <f t="shared" si="6"/>
        <v>0</v>
      </c>
      <c r="J94" s="229"/>
      <c r="K94" s="230"/>
      <c r="L94" s="231">
        <f t="shared" si="7"/>
        <v>0</v>
      </c>
      <c r="M94" s="338"/>
      <c r="N94" s="337"/>
      <c r="O94" s="231">
        <f t="shared" si="8"/>
        <v>0</v>
      </c>
      <c r="P94" s="185"/>
    </row>
    <row r="95" spans="1:16" hidden="1" x14ac:dyDescent="0.25">
      <c r="A95" s="178">
        <v>2223</v>
      </c>
      <c r="B95" s="223" t="s">
        <v>329</v>
      </c>
      <c r="C95" s="359">
        <f t="shared" si="4"/>
        <v>0</v>
      </c>
      <c r="D95" s="229">
        <v>0</v>
      </c>
      <c r="E95" s="337"/>
      <c r="F95" s="231">
        <f t="shared" si="5"/>
        <v>0</v>
      </c>
      <c r="G95" s="229">
        <v>0</v>
      </c>
      <c r="H95" s="230"/>
      <c r="I95" s="231">
        <f t="shared" si="6"/>
        <v>0</v>
      </c>
      <c r="J95" s="229"/>
      <c r="K95" s="230"/>
      <c r="L95" s="231">
        <f t="shared" si="7"/>
        <v>0</v>
      </c>
      <c r="M95" s="338"/>
      <c r="N95" s="337"/>
      <c r="O95" s="231">
        <f t="shared" si="8"/>
        <v>0</v>
      </c>
      <c r="P95" s="185"/>
    </row>
    <row r="96" spans="1:16" ht="36" hidden="1" x14ac:dyDescent="0.25">
      <c r="A96" s="178">
        <v>2224</v>
      </c>
      <c r="B96" s="223" t="s">
        <v>330</v>
      </c>
      <c r="C96" s="359">
        <f t="shared" si="4"/>
        <v>0</v>
      </c>
      <c r="D96" s="229">
        <v>0</v>
      </c>
      <c r="E96" s="337"/>
      <c r="F96" s="231">
        <f t="shared" si="5"/>
        <v>0</v>
      </c>
      <c r="G96" s="229">
        <v>0</v>
      </c>
      <c r="H96" s="230"/>
      <c r="I96" s="231">
        <f t="shared" si="6"/>
        <v>0</v>
      </c>
      <c r="J96" s="229"/>
      <c r="K96" s="230"/>
      <c r="L96" s="231">
        <f t="shared" si="7"/>
        <v>0</v>
      </c>
      <c r="M96" s="338"/>
      <c r="N96" s="337"/>
      <c r="O96" s="231">
        <f t="shared" si="8"/>
        <v>0</v>
      </c>
      <c r="P96" s="185"/>
    </row>
    <row r="97" spans="1:16" ht="24" hidden="1" x14ac:dyDescent="0.25">
      <c r="A97" s="178">
        <v>2229</v>
      </c>
      <c r="B97" s="223" t="s">
        <v>331</v>
      </c>
      <c r="C97" s="359">
        <f t="shared" si="4"/>
        <v>0</v>
      </c>
      <c r="D97" s="229">
        <v>0</v>
      </c>
      <c r="E97" s="337"/>
      <c r="F97" s="231">
        <f t="shared" si="5"/>
        <v>0</v>
      </c>
      <c r="G97" s="229">
        <v>0</v>
      </c>
      <c r="H97" s="230"/>
      <c r="I97" s="231">
        <f t="shared" si="6"/>
        <v>0</v>
      </c>
      <c r="J97" s="229"/>
      <c r="K97" s="230"/>
      <c r="L97" s="231">
        <f t="shared" si="7"/>
        <v>0</v>
      </c>
      <c r="M97" s="338"/>
      <c r="N97" s="337"/>
      <c r="O97" s="231">
        <f t="shared" si="8"/>
        <v>0</v>
      </c>
      <c r="P97" s="185"/>
    </row>
    <row r="98" spans="1:16" ht="24" x14ac:dyDescent="0.25">
      <c r="A98" s="339">
        <v>2230</v>
      </c>
      <c r="B98" s="223" t="s">
        <v>332</v>
      </c>
      <c r="C98" s="359">
        <f t="shared" si="4"/>
        <v>630</v>
      </c>
      <c r="D98" s="340">
        <f>SUM(D99:D105)</f>
        <v>630</v>
      </c>
      <c r="E98" s="341">
        <f>SUM(E99:E105)</f>
        <v>0</v>
      </c>
      <c r="F98" s="231">
        <f t="shared" si="5"/>
        <v>630</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row>
    <row r="99" spans="1:16" ht="24" hidden="1" x14ac:dyDescent="0.25">
      <c r="A99" s="178">
        <v>2231</v>
      </c>
      <c r="B99" s="223" t="s">
        <v>333</v>
      </c>
      <c r="C99" s="359">
        <f t="shared" si="4"/>
        <v>0</v>
      </c>
      <c r="D99" s="229">
        <v>0</v>
      </c>
      <c r="E99" s="337"/>
      <c r="F99" s="231">
        <f t="shared" si="5"/>
        <v>0</v>
      </c>
      <c r="G99" s="229">
        <v>0</v>
      </c>
      <c r="H99" s="230"/>
      <c r="I99" s="231">
        <f t="shared" si="6"/>
        <v>0</v>
      </c>
      <c r="J99" s="229"/>
      <c r="K99" s="230"/>
      <c r="L99" s="231">
        <f t="shared" si="7"/>
        <v>0</v>
      </c>
      <c r="M99" s="338"/>
      <c r="N99" s="337"/>
      <c r="O99" s="231">
        <f t="shared" si="8"/>
        <v>0</v>
      </c>
      <c r="P99" s="185"/>
    </row>
    <row r="100" spans="1:16" ht="24" hidden="1" x14ac:dyDescent="0.25">
      <c r="A100" s="178">
        <v>2232</v>
      </c>
      <c r="B100" s="223" t="s">
        <v>334</v>
      </c>
      <c r="C100" s="359">
        <f t="shared" si="4"/>
        <v>0</v>
      </c>
      <c r="D100" s="229">
        <v>0</v>
      </c>
      <c r="E100" s="337"/>
      <c r="F100" s="231">
        <f t="shared" si="5"/>
        <v>0</v>
      </c>
      <c r="G100" s="229">
        <v>0</v>
      </c>
      <c r="H100" s="230"/>
      <c r="I100" s="231">
        <f t="shared" si="6"/>
        <v>0</v>
      </c>
      <c r="J100" s="229"/>
      <c r="K100" s="230"/>
      <c r="L100" s="231">
        <f t="shared" si="7"/>
        <v>0</v>
      </c>
      <c r="M100" s="338"/>
      <c r="N100" s="337"/>
      <c r="O100" s="231">
        <f t="shared" si="8"/>
        <v>0</v>
      </c>
      <c r="P100" s="185"/>
    </row>
    <row r="101" spans="1:16" hidden="1" x14ac:dyDescent="0.25">
      <c r="A101" s="169">
        <v>2233</v>
      </c>
      <c r="B101" s="213" t="s">
        <v>335</v>
      </c>
      <c r="C101" s="359">
        <f t="shared" si="4"/>
        <v>0</v>
      </c>
      <c r="D101" s="229">
        <v>0</v>
      </c>
      <c r="E101" s="337"/>
      <c r="F101" s="221">
        <f t="shared" si="5"/>
        <v>0</v>
      </c>
      <c r="G101" s="219">
        <v>0</v>
      </c>
      <c r="H101" s="220"/>
      <c r="I101" s="221">
        <f t="shared" si="6"/>
        <v>0</v>
      </c>
      <c r="J101" s="219"/>
      <c r="K101" s="220"/>
      <c r="L101" s="221">
        <f t="shared" si="7"/>
        <v>0</v>
      </c>
      <c r="M101" s="336"/>
      <c r="N101" s="335"/>
      <c r="O101" s="221">
        <f t="shared" si="8"/>
        <v>0</v>
      </c>
      <c r="P101" s="176"/>
    </row>
    <row r="102" spans="1:16" ht="24" hidden="1" x14ac:dyDescent="0.25">
      <c r="A102" s="178">
        <v>2234</v>
      </c>
      <c r="B102" s="223" t="s">
        <v>336</v>
      </c>
      <c r="C102" s="359">
        <f t="shared" si="4"/>
        <v>0</v>
      </c>
      <c r="D102" s="229">
        <v>0</v>
      </c>
      <c r="E102" s="337"/>
      <c r="F102" s="231">
        <f t="shared" si="5"/>
        <v>0</v>
      </c>
      <c r="G102" s="229">
        <v>0</v>
      </c>
      <c r="H102" s="230"/>
      <c r="I102" s="231">
        <f t="shared" si="6"/>
        <v>0</v>
      </c>
      <c r="J102" s="229"/>
      <c r="K102" s="230"/>
      <c r="L102" s="231">
        <f t="shared" si="7"/>
        <v>0</v>
      </c>
      <c r="M102" s="338"/>
      <c r="N102" s="337"/>
      <c r="O102" s="231">
        <f t="shared" si="8"/>
        <v>0</v>
      </c>
      <c r="P102" s="185"/>
    </row>
    <row r="103" spans="1:16" ht="24" hidden="1" x14ac:dyDescent="0.25">
      <c r="A103" s="178">
        <v>2235</v>
      </c>
      <c r="B103" s="223" t="s">
        <v>337</v>
      </c>
      <c r="C103" s="359">
        <f t="shared" si="4"/>
        <v>0</v>
      </c>
      <c r="D103" s="229">
        <v>0</v>
      </c>
      <c r="E103" s="337"/>
      <c r="F103" s="231">
        <f t="shared" si="5"/>
        <v>0</v>
      </c>
      <c r="G103" s="229">
        <v>0</v>
      </c>
      <c r="H103" s="230"/>
      <c r="I103" s="231">
        <f t="shared" si="6"/>
        <v>0</v>
      </c>
      <c r="J103" s="229"/>
      <c r="K103" s="230"/>
      <c r="L103" s="231">
        <f t="shared" si="7"/>
        <v>0</v>
      </c>
      <c r="M103" s="338"/>
      <c r="N103" s="337"/>
      <c r="O103" s="231">
        <f t="shared" si="8"/>
        <v>0</v>
      </c>
      <c r="P103" s="185"/>
    </row>
    <row r="104" spans="1:16" hidden="1" x14ac:dyDescent="0.25">
      <c r="A104" s="178">
        <v>2236</v>
      </c>
      <c r="B104" s="223" t="s">
        <v>338</v>
      </c>
      <c r="C104" s="359">
        <f t="shared" si="4"/>
        <v>0</v>
      </c>
      <c r="D104" s="229">
        <v>0</v>
      </c>
      <c r="E104" s="337"/>
      <c r="F104" s="231">
        <f t="shared" si="5"/>
        <v>0</v>
      </c>
      <c r="G104" s="229">
        <v>0</v>
      </c>
      <c r="H104" s="230"/>
      <c r="I104" s="231">
        <f t="shared" si="6"/>
        <v>0</v>
      </c>
      <c r="J104" s="229"/>
      <c r="K104" s="230"/>
      <c r="L104" s="231">
        <f t="shared" si="7"/>
        <v>0</v>
      </c>
      <c r="M104" s="338"/>
      <c r="N104" s="337"/>
      <c r="O104" s="231">
        <f t="shared" si="8"/>
        <v>0</v>
      </c>
      <c r="P104" s="185"/>
    </row>
    <row r="105" spans="1:16" x14ac:dyDescent="0.25">
      <c r="A105" s="178">
        <v>2239</v>
      </c>
      <c r="B105" s="223" t="s">
        <v>339</v>
      </c>
      <c r="C105" s="359">
        <f t="shared" si="4"/>
        <v>630</v>
      </c>
      <c r="D105" s="229">
        <v>630</v>
      </c>
      <c r="E105" s="337"/>
      <c r="F105" s="231">
        <f t="shared" si="5"/>
        <v>630</v>
      </c>
      <c r="G105" s="229">
        <v>0</v>
      </c>
      <c r="H105" s="230"/>
      <c r="I105" s="231">
        <f t="shared" si="6"/>
        <v>0</v>
      </c>
      <c r="J105" s="229"/>
      <c r="K105" s="230"/>
      <c r="L105" s="231">
        <f t="shared" si="7"/>
        <v>0</v>
      </c>
      <c r="M105" s="338"/>
      <c r="N105" s="337"/>
      <c r="O105" s="231">
        <f t="shared" si="8"/>
        <v>0</v>
      </c>
      <c r="P105" s="185"/>
    </row>
    <row r="106" spans="1:16" ht="24" x14ac:dyDescent="0.25">
      <c r="A106" s="339">
        <v>2240</v>
      </c>
      <c r="B106" s="223" t="s">
        <v>340</v>
      </c>
      <c r="C106" s="359">
        <f t="shared" si="4"/>
        <v>70245</v>
      </c>
      <c r="D106" s="340">
        <f>SUM(D107:D114)</f>
        <v>62245</v>
      </c>
      <c r="E106" s="341">
        <f>SUM(E107:E114)</f>
        <v>8000</v>
      </c>
      <c r="F106" s="231">
        <f t="shared" si="5"/>
        <v>70245</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row>
    <row r="107" spans="1:16" x14ac:dyDescent="0.25">
      <c r="A107" s="178">
        <v>2241</v>
      </c>
      <c r="B107" s="223" t="s">
        <v>341</v>
      </c>
      <c r="C107" s="359">
        <f t="shared" si="4"/>
        <v>70245</v>
      </c>
      <c r="D107" s="229">
        <v>62245</v>
      </c>
      <c r="E107" s="337">
        <v>8000</v>
      </c>
      <c r="F107" s="231">
        <f t="shared" si="5"/>
        <v>70245</v>
      </c>
      <c r="G107" s="229">
        <v>0</v>
      </c>
      <c r="H107" s="230"/>
      <c r="I107" s="231">
        <f t="shared" si="6"/>
        <v>0</v>
      </c>
      <c r="J107" s="229"/>
      <c r="K107" s="230"/>
      <c r="L107" s="231">
        <f t="shared" si="7"/>
        <v>0</v>
      </c>
      <c r="M107" s="338"/>
      <c r="N107" s="337"/>
      <c r="O107" s="231">
        <f t="shared" si="8"/>
        <v>0</v>
      </c>
      <c r="P107" s="185" t="s">
        <v>612</v>
      </c>
    </row>
    <row r="108" spans="1:16" hidden="1" x14ac:dyDescent="0.25">
      <c r="A108" s="178">
        <v>2242</v>
      </c>
      <c r="B108" s="223" t="s">
        <v>342</v>
      </c>
      <c r="C108" s="359">
        <f t="shared" si="4"/>
        <v>0</v>
      </c>
      <c r="D108" s="229">
        <v>0</v>
      </c>
      <c r="E108" s="337"/>
      <c r="F108" s="231">
        <f t="shared" si="5"/>
        <v>0</v>
      </c>
      <c r="G108" s="229">
        <v>0</v>
      </c>
      <c r="H108" s="230"/>
      <c r="I108" s="231">
        <f t="shared" si="6"/>
        <v>0</v>
      </c>
      <c r="J108" s="229"/>
      <c r="K108" s="230"/>
      <c r="L108" s="231">
        <f t="shared" si="7"/>
        <v>0</v>
      </c>
      <c r="M108" s="338"/>
      <c r="N108" s="337"/>
      <c r="O108" s="231">
        <f t="shared" si="8"/>
        <v>0</v>
      </c>
      <c r="P108" s="185"/>
    </row>
    <row r="109" spans="1:16" ht="24" hidden="1" x14ac:dyDescent="0.25">
      <c r="A109" s="178">
        <v>2243</v>
      </c>
      <c r="B109" s="223" t="s">
        <v>343</v>
      </c>
      <c r="C109" s="359">
        <f t="shared" si="4"/>
        <v>0</v>
      </c>
      <c r="D109" s="229">
        <v>0</v>
      </c>
      <c r="E109" s="337"/>
      <c r="F109" s="231">
        <f t="shared" si="5"/>
        <v>0</v>
      </c>
      <c r="G109" s="229">
        <v>0</v>
      </c>
      <c r="H109" s="230"/>
      <c r="I109" s="231">
        <f t="shared" si="6"/>
        <v>0</v>
      </c>
      <c r="J109" s="229"/>
      <c r="K109" s="230"/>
      <c r="L109" s="231">
        <f t="shared" si="7"/>
        <v>0</v>
      </c>
      <c r="M109" s="338"/>
      <c r="N109" s="337"/>
      <c r="O109" s="231">
        <f t="shared" si="8"/>
        <v>0</v>
      </c>
      <c r="P109" s="185"/>
    </row>
    <row r="110" spans="1:16" hidden="1" x14ac:dyDescent="0.25">
      <c r="A110" s="178">
        <v>2244</v>
      </c>
      <c r="B110" s="223" t="s">
        <v>344</v>
      </c>
      <c r="C110" s="359">
        <f t="shared" si="4"/>
        <v>0</v>
      </c>
      <c r="D110" s="229">
        <v>0</v>
      </c>
      <c r="E110" s="337"/>
      <c r="F110" s="231">
        <f t="shared" si="5"/>
        <v>0</v>
      </c>
      <c r="G110" s="229">
        <v>0</v>
      </c>
      <c r="H110" s="230"/>
      <c r="I110" s="231">
        <f t="shared" si="6"/>
        <v>0</v>
      </c>
      <c r="J110" s="229"/>
      <c r="K110" s="230"/>
      <c r="L110" s="231">
        <f t="shared" si="7"/>
        <v>0</v>
      </c>
      <c r="M110" s="338"/>
      <c r="N110" s="337"/>
      <c r="O110" s="231">
        <f t="shared" si="8"/>
        <v>0</v>
      </c>
      <c r="P110" s="185"/>
    </row>
    <row r="111" spans="1:16" hidden="1" x14ac:dyDescent="0.25">
      <c r="A111" s="178">
        <v>2246</v>
      </c>
      <c r="B111" s="223" t="s">
        <v>345</v>
      </c>
      <c r="C111" s="359">
        <f t="shared" si="4"/>
        <v>0</v>
      </c>
      <c r="D111" s="229">
        <v>0</v>
      </c>
      <c r="E111" s="337"/>
      <c r="F111" s="231">
        <f t="shared" si="5"/>
        <v>0</v>
      </c>
      <c r="G111" s="229"/>
      <c r="H111" s="230"/>
      <c r="I111" s="231">
        <f t="shared" si="6"/>
        <v>0</v>
      </c>
      <c r="J111" s="229"/>
      <c r="K111" s="230"/>
      <c r="L111" s="231">
        <f t="shared" si="7"/>
        <v>0</v>
      </c>
      <c r="M111" s="338"/>
      <c r="N111" s="337"/>
      <c r="O111" s="231">
        <f t="shared" si="8"/>
        <v>0</v>
      </c>
      <c r="P111" s="185"/>
    </row>
    <row r="112" spans="1:16" hidden="1" x14ac:dyDescent="0.25">
      <c r="A112" s="178">
        <v>2247</v>
      </c>
      <c r="B112" s="223" t="s">
        <v>346</v>
      </c>
      <c r="C112" s="359">
        <f t="shared" si="4"/>
        <v>0</v>
      </c>
      <c r="D112" s="229">
        <v>0</v>
      </c>
      <c r="E112" s="337"/>
      <c r="F112" s="231">
        <f t="shared" si="5"/>
        <v>0</v>
      </c>
      <c r="G112" s="229">
        <v>0</v>
      </c>
      <c r="H112" s="230"/>
      <c r="I112" s="231">
        <f t="shared" si="6"/>
        <v>0</v>
      </c>
      <c r="J112" s="229"/>
      <c r="K112" s="230"/>
      <c r="L112" s="231">
        <f t="shared" si="7"/>
        <v>0</v>
      </c>
      <c r="M112" s="338"/>
      <c r="N112" s="337"/>
      <c r="O112" s="231">
        <f t="shared" si="8"/>
        <v>0</v>
      </c>
      <c r="P112" s="185"/>
    </row>
    <row r="113" spans="1:16" ht="24" hidden="1" x14ac:dyDescent="0.25">
      <c r="A113" s="178">
        <v>2248</v>
      </c>
      <c r="B113" s="223" t="s">
        <v>347</v>
      </c>
      <c r="C113" s="359">
        <f t="shared" si="4"/>
        <v>0</v>
      </c>
      <c r="D113" s="229">
        <v>0</v>
      </c>
      <c r="E113" s="337"/>
      <c r="F113" s="231">
        <f t="shared" si="5"/>
        <v>0</v>
      </c>
      <c r="G113" s="229">
        <v>0</v>
      </c>
      <c r="H113" s="230"/>
      <c r="I113" s="231">
        <f t="shared" si="6"/>
        <v>0</v>
      </c>
      <c r="J113" s="229"/>
      <c r="K113" s="230"/>
      <c r="L113" s="231">
        <f t="shared" si="7"/>
        <v>0</v>
      </c>
      <c r="M113" s="338"/>
      <c r="N113" s="337"/>
      <c r="O113" s="231">
        <f t="shared" si="8"/>
        <v>0</v>
      </c>
      <c r="P113" s="185"/>
    </row>
    <row r="114" spans="1:16" ht="24" hidden="1" x14ac:dyDescent="0.25">
      <c r="A114" s="178">
        <v>2249</v>
      </c>
      <c r="B114" s="223" t="s">
        <v>348</v>
      </c>
      <c r="C114" s="359">
        <f t="shared" si="4"/>
        <v>0</v>
      </c>
      <c r="D114" s="229">
        <v>0</v>
      </c>
      <c r="E114" s="337"/>
      <c r="F114" s="231">
        <f t="shared" si="5"/>
        <v>0</v>
      </c>
      <c r="G114" s="229">
        <v>0</v>
      </c>
      <c r="H114" s="230"/>
      <c r="I114" s="231">
        <f t="shared" si="6"/>
        <v>0</v>
      </c>
      <c r="J114" s="229"/>
      <c r="K114" s="230"/>
      <c r="L114" s="231">
        <f t="shared" si="7"/>
        <v>0</v>
      </c>
      <c r="M114" s="338"/>
      <c r="N114" s="337"/>
      <c r="O114" s="231">
        <f t="shared" si="8"/>
        <v>0</v>
      </c>
      <c r="P114" s="185"/>
    </row>
    <row r="115" spans="1:16" hidden="1" x14ac:dyDescent="0.25">
      <c r="A115" s="339">
        <v>2250</v>
      </c>
      <c r="B115" s="223" t="s">
        <v>349</v>
      </c>
      <c r="C115" s="359">
        <f t="shared" si="4"/>
        <v>0</v>
      </c>
      <c r="D115" s="340">
        <f>SUM(D116:D118)</f>
        <v>0</v>
      </c>
      <c r="E115" s="341">
        <f>SUM(E116:E118)</f>
        <v>0</v>
      </c>
      <c r="F115" s="231">
        <f t="shared" si="5"/>
        <v>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row>
    <row r="116" spans="1:16" hidden="1" x14ac:dyDescent="0.25">
      <c r="A116" s="178">
        <v>2251</v>
      </c>
      <c r="B116" s="223" t="s">
        <v>350</v>
      </c>
      <c r="C116" s="359">
        <f t="shared" si="4"/>
        <v>0</v>
      </c>
      <c r="D116" s="229">
        <v>0</v>
      </c>
      <c r="E116" s="337"/>
      <c r="F116" s="231">
        <f t="shared" si="5"/>
        <v>0</v>
      </c>
      <c r="G116" s="229">
        <v>0</v>
      </c>
      <c r="H116" s="230"/>
      <c r="I116" s="231">
        <f t="shared" si="6"/>
        <v>0</v>
      </c>
      <c r="J116" s="229"/>
      <c r="K116" s="230"/>
      <c r="L116" s="231">
        <f t="shared" si="7"/>
        <v>0</v>
      </c>
      <c r="M116" s="338"/>
      <c r="N116" s="337"/>
      <c r="O116" s="231">
        <f t="shared" si="8"/>
        <v>0</v>
      </c>
      <c r="P116" s="185"/>
    </row>
    <row r="117" spans="1:16" hidden="1" x14ac:dyDescent="0.25">
      <c r="A117" s="178">
        <v>2252</v>
      </c>
      <c r="B117" s="223" t="s">
        <v>351</v>
      </c>
      <c r="C117" s="359">
        <f t="shared" ref="C117:C181" si="9">F117+I117+L117+O117</f>
        <v>0</v>
      </c>
      <c r="D117" s="229">
        <v>0</v>
      </c>
      <c r="E117" s="337"/>
      <c r="F117" s="231">
        <f t="shared" si="5"/>
        <v>0</v>
      </c>
      <c r="G117" s="229">
        <v>0</v>
      </c>
      <c r="H117" s="230"/>
      <c r="I117" s="231">
        <f t="shared" si="6"/>
        <v>0</v>
      </c>
      <c r="J117" s="229"/>
      <c r="K117" s="230"/>
      <c r="L117" s="231">
        <f t="shared" si="7"/>
        <v>0</v>
      </c>
      <c r="M117" s="338"/>
      <c r="N117" s="337"/>
      <c r="O117" s="231">
        <f t="shared" si="8"/>
        <v>0</v>
      </c>
      <c r="P117" s="185"/>
    </row>
    <row r="118" spans="1:16" hidden="1" x14ac:dyDescent="0.25">
      <c r="A118" s="178">
        <v>2259</v>
      </c>
      <c r="B118" s="223" t="s">
        <v>352</v>
      </c>
      <c r="C118" s="359">
        <f t="shared" si="9"/>
        <v>0</v>
      </c>
      <c r="D118" s="229">
        <v>0</v>
      </c>
      <c r="E118" s="337"/>
      <c r="F118" s="231">
        <f t="shared" ref="F118:F182" si="10">D118+E118</f>
        <v>0</v>
      </c>
      <c r="G118" s="229">
        <v>0</v>
      </c>
      <c r="H118" s="230"/>
      <c r="I118" s="231">
        <f t="shared" ref="I118:I182" si="11">G118+H118</f>
        <v>0</v>
      </c>
      <c r="J118" s="229"/>
      <c r="K118" s="230"/>
      <c r="L118" s="231">
        <f t="shared" ref="L118:L182" si="12">J118+K118</f>
        <v>0</v>
      </c>
      <c r="M118" s="338"/>
      <c r="N118" s="337"/>
      <c r="O118" s="231">
        <f t="shared" ref="O118:O182" si="13">M118+N118</f>
        <v>0</v>
      </c>
      <c r="P118" s="185"/>
    </row>
    <row r="119" spans="1:16" hidden="1" x14ac:dyDescent="0.25">
      <c r="A119" s="339">
        <v>2260</v>
      </c>
      <c r="B119" s="223" t="s">
        <v>353</v>
      </c>
      <c r="C119" s="359">
        <f t="shared" si="9"/>
        <v>0</v>
      </c>
      <c r="D119" s="340">
        <f>SUM(D120:D124)</f>
        <v>0</v>
      </c>
      <c r="E119" s="341">
        <f>SUM(E120:E124)</f>
        <v>0</v>
      </c>
      <c r="F119" s="231">
        <f t="shared" si="10"/>
        <v>0</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row>
    <row r="120" spans="1:16" hidden="1" x14ac:dyDescent="0.25">
      <c r="A120" s="178">
        <v>2261</v>
      </c>
      <c r="B120" s="223" t="s">
        <v>354</v>
      </c>
      <c r="C120" s="359">
        <f t="shared" si="9"/>
        <v>0</v>
      </c>
      <c r="D120" s="229">
        <v>0</v>
      </c>
      <c r="E120" s="337"/>
      <c r="F120" s="231">
        <f t="shared" si="10"/>
        <v>0</v>
      </c>
      <c r="G120" s="229">
        <v>0</v>
      </c>
      <c r="H120" s="230"/>
      <c r="I120" s="231">
        <f t="shared" si="11"/>
        <v>0</v>
      </c>
      <c r="J120" s="229"/>
      <c r="K120" s="230"/>
      <c r="L120" s="231">
        <f t="shared" si="12"/>
        <v>0</v>
      </c>
      <c r="M120" s="338"/>
      <c r="N120" s="337"/>
      <c r="O120" s="231">
        <f t="shared" si="13"/>
        <v>0</v>
      </c>
      <c r="P120" s="185"/>
    </row>
    <row r="121" spans="1:16" hidden="1" x14ac:dyDescent="0.25">
      <c r="A121" s="178">
        <v>2262</v>
      </c>
      <c r="B121" s="223" t="s">
        <v>355</v>
      </c>
      <c r="C121" s="359">
        <f t="shared" si="9"/>
        <v>0</v>
      </c>
      <c r="D121" s="229">
        <v>0</v>
      </c>
      <c r="E121" s="337"/>
      <c r="F121" s="231">
        <f t="shared" si="10"/>
        <v>0</v>
      </c>
      <c r="G121" s="229">
        <v>0</v>
      </c>
      <c r="H121" s="230"/>
      <c r="I121" s="231">
        <f t="shared" si="11"/>
        <v>0</v>
      </c>
      <c r="J121" s="229"/>
      <c r="K121" s="230"/>
      <c r="L121" s="231">
        <f t="shared" si="12"/>
        <v>0</v>
      </c>
      <c r="M121" s="338"/>
      <c r="N121" s="337"/>
      <c r="O121" s="231">
        <f t="shared" si="13"/>
        <v>0</v>
      </c>
      <c r="P121" s="185"/>
    </row>
    <row r="122" spans="1:16" hidden="1" x14ac:dyDescent="0.25">
      <c r="A122" s="178">
        <v>2263</v>
      </c>
      <c r="B122" s="223" t="s">
        <v>356</v>
      </c>
      <c r="C122" s="359">
        <f t="shared" si="9"/>
        <v>0</v>
      </c>
      <c r="D122" s="229">
        <v>0</v>
      </c>
      <c r="E122" s="337"/>
      <c r="F122" s="231">
        <f t="shared" si="10"/>
        <v>0</v>
      </c>
      <c r="G122" s="229">
        <v>0</v>
      </c>
      <c r="H122" s="230"/>
      <c r="I122" s="231">
        <f t="shared" si="11"/>
        <v>0</v>
      </c>
      <c r="J122" s="229"/>
      <c r="K122" s="230"/>
      <c r="L122" s="231">
        <f t="shared" si="12"/>
        <v>0</v>
      </c>
      <c r="M122" s="338"/>
      <c r="N122" s="337"/>
      <c r="O122" s="231">
        <f t="shared" si="13"/>
        <v>0</v>
      </c>
      <c r="P122" s="185"/>
    </row>
    <row r="123" spans="1:16" hidden="1" x14ac:dyDescent="0.25">
      <c r="A123" s="178">
        <v>2264</v>
      </c>
      <c r="B123" s="223" t="s">
        <v>357</v>
      </c>
      <c r="C123" s="359">
        <f t="shared" si="9"/>
        <v>0</v>
      </c>
      <c r="D123" s="229">
        <v>0</v>
      </c>
      <c r="E123" s="337"/>
      <c r="F123" s="231">
        <f t="shared" si="10"/>
        <v>0</v>
      </c>
      <c r="G123" s="229">
        <v>0</v>
      </c>
      <c r="H123" s="230"/>
      <c r="I123" s="231">
        <f t="shared" si="11"/>
        <v>0</v>
      </c>
      <c r="J123" s="229"/>
      <c r="K123" s="230"/>
      <c r="L123" s="231">
        <f t="shared" si="12"/>
        <v>0</v>
      </c>
      <c r="M123" s="338"/>
      <c r="N123" s="337"/>
      <c r="O123" s="231">
        <f t="shared" si="13"/>
        <v>0</v>
      </c>
      <c r="P123" s="185"/>
    </row>
    <row r="124" spans="1:16" hidden="1" x14ac:dyDescent="0.25">
      <c r="A124" s="178">
        <v>2269</v>
      </c>
      <c r="B124" s="223" t="s">
        <v>358</v>
      </c>
      <c r="C124" s="359">
        <f t="shared" si="9"/>
        <v>0</v>
      </c>
      <c r="D124" s="229">
        <v>0</v>
      </c>
      <c r="E124" s="337"/>
      <c r="F124" s="231">
        <f t="shared" si="10"/>
        <v>0</v>
      </c>
      <c r="G124" s="229">
        <v>0</v>
      </c>
      <c r="H124" s="230"/>
      <c r="I124" s="231">
        <f t="shared" si="11"/>
        <v>0</v>
      </c>
      <c r="J124" s="229"/>
      <c r="K124" s="230"/>
      <c r="L124" s="231">
        <f t="shared" si="12"/>
        <v>0</v>
      </c>
      <c r="M124" s="338"/>
      <c r="N124" s="337"/>
      <c r="O124" s="231">
        <f t="shared" si="13"/>
        <v>0</v>
      </c>
      <c r="P124" s="185"/>
    </row>
    <row r="125" spans="1:16" x14ac:dyDescent="0.25">
      <c r="A125" s="339">
        <v>2270</v>
      </c>
      <c r="B125" s="223" t="s">
        <v>359</v>
      </c>
      <c r="C125" s="359">
        <f t="shared" si="9"/>
        <v>378</v>
      </c>
      <c r="D125" s="340">
        <f>SUM(D126:D130)</f>
        <v>378</v>
      </c>
      <c r="E125" s="341">
        <f>SUM(E126:E130)</f>
        <v>0</v>
      </c>
      <c r="F125" s="231">
        <f t="shared" si="10"/>
        <v>378</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row>
    <row r="126" spans="1:16" hidden="1" x14ac:dyDescent="0.25">
      <c r="A126" s="178">
        <v>2272</v>
      </c>
      <c r="B126" s="117" t="s">
        <v>360</v>
      </c>
      <c r="C126" s="359">
        <f t="shared" si="9"/>
        <v>0</v>
      </c>
      <c r="D126" s="229">
        <v>0</v>
      </c>
      <c r="E126" s="337"/>
      <c r="F126" s="231">
        <f t="shared" si="10"/>
        <v>0</v>
      </c>
      <c r="G126" s="229">
        <v>0</v>
      </c>
      <c r="H126" s="230"/>
      <c r="I126" s="231">
        <f t="shared" si="11"/>
        <v>0</v>
      </c>
      <c r="J126" s="229"/>
      <c r="K126" s="230"/>
      <c r="L126" s="231">
        <f t="shared" si="12"/>
        <v>0</v>
      </c>
      <c r="M126" s="338"/>
      <c r="N126" s="337"/>
      <c r="O126" s="231">
        <f t="shared" si="13"/>
        <v>0</v>
      </c>
      <c r="P126" s="185"/>
    </row>
    <row r="127" spans="1:16" hidden="1" x14ac:dyDescent="0.25">
      <c r="A127" s="178">
        <v>2275</v>
      </c>
      <c r="B127" s="223" t="s">
        <v>361</v>
      </c>
      <c r="C127" s="359">
        <f t="shared" si="9"/>
        <v>0</v>
      </c>
      <c r="D127" s="229">
        <v>0</v>
      </c>
      <c r="E127" s="337"/>
      <c r="F127" s="231">
        <f t="shared" si="10"/>
        <v>0</v>
      </c>
      <c r="G127" s="229">
        <v>0</v>
      </c>
      <c r="H127" s="230"/>
      <c r="I127" s="231">
        <f t="shared" si="11"/>
        <v>0</v>
      </c>
      <c r="J127" s="229"/>
      <c r="K127" s="230"/>
      <c r="L127" s="231">
        <f t="shared" si="12"/>
        <v>0</v>
      </c>
      <c r="M127" s="338"/>
      <c r="N127" s="337"/>
      <c r="O127" s="231">
        <f t="shared" si="13"/>
        <v>0</v>
      </c>
      <c r="P127" s="185"/>
    </row>
    <row r="128" spans="1:16" ht="24" hidden="1" x14ac:dyDescent="0.25">
      <c r="A128" s="178">
        <v>2276</v>
      </c>
      <c r="B128" s="223" t="s">
        <v>362</v>
      </c>
      <c r="C128" s="359">
        <f t="shared" si="9"/>
        <v>0</v>
      </c>
      <c r="D128" s="229">
        <v>0</v>
      </c>
      <c r="E128" s="337"/>
      <c r="F128" s="231">
        <f t="shared" si="10"/>
        <v>0</v>
      </c>
      <c r="G128" s="229">
        <v>0</v>
      </c>
      <c r="H128" s="230"/>
      <c r="I128" s="231">
        <f t="shared" si="11"/>
        <v>0</v>
      </c>
      <c r="J128" s="229"/>
      <c r="K128" s="230"/>
      <c r="L128" s="231">
        <f t="shared" si="12"/>
        <v>0</v>
      </c>
      <c r="M128" s="338"/>
      <c r="N128" s="337"/>
      <c r="O128" s="231">
        <f t="shared" si="13"/>
        <v>0</v>
      </c>
      <c r="P128" s="185"/>
    </row>
    <row r="129" spans="1:16" ht="24" hidden="1" x14ac:dyDescent="0.25">
      <c r="A129" s="178">
        <v>2278</v>
      </c>
      <c r="B129" s="223" t="s">
        <v>363</v>
      </c>
      <c r="C129" s="359">
        <f t="shared" si="9"/>
        <v>0</v>
      </c>
      <c r="D129" s="229">
        <v>0</v>
      </c>
      <c r="E129" s="337"/>
      <c r="F129" s="231">
        <f t="shared" si="10"/>
        <v>0</v>
      </c>
      <c r="G129" s="229">
        <v>0</v>
      </c>
      <c r="H129" s="230"/>
      <c r="I129" s="231">
        <f t="shared" si="11"/>
        <v>0</v>
      </c>
      <c r="J129" s="229"/>
      <c r="K129" s="230"/>
      <c r="L129" s="231">
        <f t="shared" si="12"/>
        <v>0</v>
      </c>
      <c r="M129" s="338"/>
      <c r="N129" s="337"/>
      <c r="O129" s="231">
        <f t="shared" si="13"/>
        <v>0</v>
      </c>
      <c r="P129" s="185"/>
    </row>
    <row r="130" spans="1:16" ht="24" x14ac:dyDescent="0.25">
      <c r="A130" s="178">
        <v>2279</v>
      </c>
      <c r="B130" s="223" t="s">
        <v>364</v>
      </c>
      <c r="C130" s="359">
        <f t="shared" si="9"/>
        <v>378</v>
      </c>
      <c r="D130" s="229">
        <v>378</v>
      </c>
      <c r="E130" s="337"/>
      <c r="F130" s="231">
        <f t="shared" si="10"/>
        <v>378</v>
      </c>
      <c r="G130" s="229">
        <v>0</v>
      </c>
      <c r="H130" s="230"/>
      <c r="I130" s="231">
        <f t="shared" si="11"/>
        <v>0</v>
      </c>
      <c r="J130" s="229"/>
      <c r="K130" s="230"/>
      <c r="L130" s="231">
        <f t="shared" si="12"/>
        <v>0</v>
      </c>
      <c r="M130" s="338"/>
      <c r="N130" s="337"/>
      <c r="O130" s="231">
        <f t="shared" si="13"/>
        <v>0</v>
      </c>
      <c r="P130" s="185"/>
    </row>
    <row r="131" spans="1:16" ht="24" hidden="1" x14ac:dyDescent="0.25">
      <c r="A131" s="595">
        <v>2280</v>
      </c>
      <c r="B131" s="213" t="s">
        <v>365</v>
      </c>
      <c r="C131" s="359">
        <f t="shared" si="9"/>
        <v>0</v>
      </c>
      <c r="D131" s="340">
        <f t="shared" ref="D131" si="14">SUM(D132)</f>
        <v>0</v>
      </c>
      <c r="E131" s="341">
        <f t="shared" ref="E131:N131" si="15">SUM(E132)</f>
        <v>0</v>
      </c>
      <c r="F131" s="221">
        <f t="shared" si="10"/>
        <v>0</v>
      </c>
      <c r="G131" s="350">
        <f t="shared" ref="G131" si="16">SUM(G132)</f>
        <v>0</v>
      </c>
      <c r="H131" s="352">
        <f t="shared" si="15"/>
        <v>0</v>
      </c>
      <c r="I131" s="221">
        <f t="shared" si="11"/>
        <v>0</v>
      </c>
      <c r="J131" s="350">
        <f t="shared" ref="J131" si="17">SUM(J132)</f>
        <v>0</v>
      </c>
      <c r="K131" s="352">
        <f t="shared" si="15"/>
        <v>0</v>
      </c>
      <c r="L131" s="221">
        <f t="shared" si="12"/>
        <v>0</v>
      </c>
      <c r="M131" s="343">
        <f t="shared" si="15"/>
        <v>0</v>
      </c>
      <c r="N131" s="341">
        <f t="shared" si="15"/>
        <v>0</v>
      </c>
      <c r="O131" s="231">
        <f t="shared" si="13"/>
        <v>0</v>
      </c>
      <c r="P131" s="185"/>
    </row>
    <row r="132" spans="1:16" hidden="1" x14ac:dyDescent="0.25">
      <c r="A132" s="178">
        <v>2283</v>
      </c>
      <c r="B132" s="223" t="s">
        <v>366</v>
      </c>
      <c r="C132" s="359">
        <f t="shared" si="9"/>
        <v>0</v>
      </c>
      <c r="D132" s="229">
        <v>0</v>
      </c>
      <c r="E132" s="337"/>
      <c r="F132" s="231">
        <f t="shared" si="10"/>
        <v>0</v>
      </c>
      <c r="G132" s="229">
        <v>0</v>
      </c>
      <c r="H132" s="230"/>
      <c r="I132" s="231">
        <f t="shared" si="11"/>
        <v>0</v>
      </c>
      <c r="J132" s="229"/>
      <c r="K132" s="230"/>
      <c r="L132" s="231">
        <f t="shared" si="12"/>
        <v>0</v>
      </c>
      <c r="M132" s="338"/>
      <c r="N132" s="337"/>
      <c r="O132" s="231">
        <f t="shared" si="13"/>
        <v>0</v>
      </c>
      <c r="P132" s="185"/>
    </row>
    <row r="133" spans="1:16" ht="36" hidden="1" x14ac:dyDescent="0.25">
      <c r="A133" s="198">
        <v>2300</v>
      </c>
      <c r="B133" s="323" t="s">
        <v>367</v>
      </c>
      <c r="C133" s="459">
        <f t="shared" si="9"/>
        <v>0</v>
      </c>
      <c r="D133" s="406">
        <f>SUM(D134,D139,D143,D144,D147,D154,D162,D163,D166)</f>
        <v>0</v>
      </c>
      <c r="E133" s="356">
        <f>SUM(E134,E139,E143,E144,E147,E154,E162,E163,E166)</f>
        <v>0</v>
      </c>
      <c r="F133" s="211">
        <f t="shared" si="10"/>
        <v>0</v>
      </c>
      <c r="G133" s="209">
        <f>SUM(G134,G139,G143,G144,G147,G154,G162,G163,G166)</f>
        <v>0</v>
      </c>
      <c r="H133" s="210">
        <f>SUM(H134,H139,H143,H144,H147,H154,H162,H163,H166)</f>
        <v>0</v>
      </c>
      <c r="I133" s="211">
        <f t="shared" si="11"/>
        <v>0</v>
      </c>
      <c r="J133" s="209">
        <f>SUM(J134,J139,J143,J144,J147,J154,J162,J163,J166)</f>
        <v>0</v>
      </c>
      <c r="K133" s="210">
        <f>SUM(K134,K139,K143,K144,K147,K154,K162,K163,K166)</f>
        <v>0</v>
      </c>
      <c r="L133" s="211">
        <f t="shared" si="12"/>
        <v>0</v>
      </c>
      <c r="M133" s="348">
        <f>SUM(M134,M139,M143,M144,M147,M154,M162,M163,M166)</f>
        <v>0</v>
      </c>
      <c r="N133" s="324">
        <f>SUM(N134,N139,N143,N144,N147,N154,N162,N163,N166)</f>
        <v>0</v>
      </c>
      <c r="O133" s="211">
        <f t="shared" si="13"/>
        <v>0</v>
      </c>
      <c r="P133" s="208"/>
    </row>
    <row r="134" spans="1:16" ht="24" hidden="1" x14ac:dyDescent="0.25">
      <c r="A134" s="595">
        <v>2310</v>
      </c>
      <c r="B134" s="213" t="s">
        <v>368</v>
      </c>
      <c r="C134" s="466">
        <f t="shared" si="9"/>
        <v>0</v>
      </c>
      <c r="D134" s="360">
        <f>SUM(D135:D138)</f>
        <v>0</v>
      </c>
      <c r="E134" s="366">
        <f>SUM(E135:E138)</f>
        <v>0</v>
      </c>
      <c r="F134" s="221">
        <f t="shared" si="10"/>
        <v>0</v>
      </c>
      <c r="G134" s="350">
        <f>SUM(G135:G138)</f>
        <v>0</v>
      </c>
      <c r="H134" s="352">
        <f>SUM(H135:H138)</f>
        <v>0</v>
      </c>
      <c r="I134" s="221">
        <f t="shared" si="11"/>
        <v>0</v>
      </c>
      <c r="J134" s="350">
        <f>SUM(J135:J138)</f>
        <v>0</v>
      </c>
      <c r="K134" s="352">
        <f>SUM(K135:K138)</f>
        <v>0</v>
      </c>
      <c r="L134" s="221">
        <f t="shared" si="12"/>
        <v>0</v>
      </c>
      <c r="M134" s="353">
        <f>SUM(M135:M138)</f>
        <v>0</v>
      </c>
      <c r="N134" s="351">
        <f>SUM(N135:N138)</f>
        <v>0</v>
      </c>
      <c r="O134" s="221">
        <f t="shared" si="13"/>
        <v>0</v>
      </c>
      <c r="P134" s="176"/>
    </row>
    <row r="135" spans="1:16" hidden="1" x14ac:dyDescent="0.25">
      <c r="A135" s="178">
        <v>2311</v>
      </c>
      <c r="B135" s="223" t="s">
        <v>369</v>
      </c>
      <c r="C135" s="359">
        <f t="shared" si="9"/>
        <v>0</v>
      </c>
      <c r="D135" s="229">
        <v>0</v>
      </c>
      <c r="E135" s="337"/>
      <c r="F135" s="231">
        <f t="shared" si="10"/>
        <v>0</v>
      </c>
      <c r="G135" s="229">
        <v>0</v>
      </c>
      <c r="H135" s="230"/>
      <c r="I135" s="231">
        <f t="shared" si="11"/>
        <v>0</v>
      </c>
      <c r="J135" s="229"/>
      <c r="K135" s="230"/>
      <c r="L135" s="231">
        <f t="shared" si="12"/>
        <v>0</v>
      </c>
      <c r="M135" s="338"/>
      <c r="N135" s="337"/>
      <c r="O135" s="231">
        <f t="shared" si="13"/>
        <v>0</v>
      </c>
      <c r="P135" s="185"/>
    </row>
    <row r="136" spans="1:16" hidden="1" x14ac:dyDescent="0.25">
      <c r="A136" s="178">
        <v>2312</v>
      </c>
      <c r="B136" s="223" t="s">
        <v>370</v>
      </c>
      <c r="C136" s="359">
        <f t="shared" si="9"/>
        <v>0</v>
      </c>
      <c r="D136" s="229">
        <v>0</v>
      </c>
      <c r="E136" s="337"/>
      <c r="F136" s="231">
        <f t="shared" si="10"/>
        <v>0</v>
      </c>
      <c r="G136" s="229"/>
      <c r="H136" s="230"/>
      <c r="I136" s="231">
        <f t="shared" si="11"/>
        <v>0</v>
      </c>
      <c r="J136" s="229"/>
      <c r="K136" s="230"/>
      <c r="L136" s="231">
        <f t="shared" si="12"/>
        <v>0</v>
      </c>
      <c r="M136" s="338"/>
      <c r="N136" s="337"/>
      <c r="O136" s="231">
        <f t="shared" si="13"/>
        <v>0</v>
      </c>
      <c r="P136" s="185"/>
    </row>
    <row r="137" spans="1:16" hidden="1" x14ac:dyDescent="0.25">
      <c r="A137" s="178">
        <v>2313</v>
      </c>
      <c r="B137" s="223" t="s">
        <v>371</v>
      </c>
      <c r="C137" s="359">
        <f t="shared" si="9"/>
        <v>0</v>
      </c>
      <c r="D137" s="229">
        <v>0</v>
      </c>
      <c r="E137" s="337"/>
      <c r="F137" s="231">
        <f t="shared" si="10"/>
        <v>0</v>
      </c>
      <c r="G137" s="229">
        <v>0</v>
      </c>
      <c r="H137" s="230"/>
      <c r="I137" s="231">
        <f t="shared" si="11"/>
        <v>0</v>
      </c>
      <c r="J137" s="229"/>
      <c r="K137" s="230"/>
      <c r="L137" s="231">
        <f t="shared" si="12"/>
        <v>0</v>
      </c>
      <c r="M137" s="338"/>
      <c r="N137" s="337"/>
      <c r="O137" s="231">
        <f t="shared" si="13"/>
        <v>0</v>
      </c>
      <c r="P137" s="185"/>
    </row>
    <row r="138" spans="1:16" ht="24" hidden="1" x14ac:dyDescent="0.25">
      <c r="A138" s="178">
        <v>2314</v>
      </c>
      <c r="B138" s="223" t="s">
        <v>372</v>
      </c>
      <c r="C138" s="359">
        <f t="shared" si="9"/>
        <v>0</v>
      </c>
      <c r="D138" s="229">
        <v>0</v>
      </c>
      <c r="E138" s="337"/>
      <c r="F138" s="231">
        <f t="shared" si="10"/>
        <v>0</v>
      </c>
      <c r="G138" s="229">
        <v>0</v>
      </c>
      <c r="H138" s="230"/>
      <c r="I138" s="231">
        <f t="shared" si="11"/>
        <v>0</v>
      </c>
      <c r="J138" s="229"/>
      <c r="K138" s="230"/>
      <c r="L138" s="231">
        <f t="shared" si="12"/>
        <v>0</v>
      </c>
      <c r="M138" s="338"/>
      <c r="N138" s="337"/>
      <c r="O138" s="231">
        <f t="shared" si="13"/>
        <v>0</v>
      </c>
      <c r="P138" s="185"/>
    </row>
    <row r="139" spans="1:16" hidden="1" x14ac:dyDescent="0.25">
      <c r="A139" s="339">
        <v>2320</v>
      </c>
      <c r="B139" s="223" t="s">
        <v>373</v>
      </c>
      <c r="C139" s="359">
        <f t="shared" si="9"/>
        <v>0</v>
      </c>
      <c r="D139" s="340">
        <f>SUM(D140:D142)</f>
        <v>0</v>
      </c>
      <c r="E139" s="341">
        <f>SUM(E140:E142)</f>
        <v>0</v>
      </c>
      <c r="F139" s="231">
        <f t="shared" si="10"/>
        <v>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row>
    <row r="140" spans="1:16" hidden="1" x14ac:dyDescent="0.25">
      <c r="A140" s="178">
        <v>2321</v>
      </c>
      <c r="B140" s="223" t="s">
        <v>374</v>
      </c>
      <c r="C140" s="359">
        <f t="shared" si="9"/>
        <v>0</v>
      </c>
      <c r="D140" s="229">
        <v>0</v>
      </c>
      <c r="E140" s="337"/>
      <c r="F140" s="231">
        <f t="shared" si="10"/>
        <v>0</v>
      </c>
      <c r="G140" s="229">
        <v>0</v>
      </c>
      <c r="H140" s="230"/>
      <c r="I140" s="231">
        <f t="shared" si="11"/>
        <v>0</v>
      </c>
      <c r="J140" s="229"/>
      <c r="K140" s="230"/>
      <c r="L140" s="231">
        <f t="shared" si="12"/>
        <v>0</v>
      </c>
      <c r="M140" s="338"/>
      <c r="N140" s="337"/>
      <c r="O140" s="231">
        <f t="shared" si="13"/>
        <v>0</v>
      </c>
      <c r="P140" s="185"/>
    </row>
    <row r="141" spans="1:16" hidden="1" x14ac:dyDescent="0.25">
      <c r="A141" s="178">
        <v>2322</v>
      </c>
      <c r="B141" s="223" t="s">
        <v>375</v>
      </c>
      <c r="C141" s="359">
        <f t="shared" si="9"/>
        <v>0</v>
      </c>
      <c r="D141" s="229">
        <v>0</v>
      </c>
      <c r="E141" s="337"/>
      <c r="F141" s="231">
        <f t="shared" si="10"/>
        <v>0</v>
      </c>
      <c r="G141" s="229">
        <v>0</v>
      </c>
      <c r="H141" s="230"/>
      <c r="I141" s="231">
        <f t="shared" si="11"/>
        <v>0</v>
      </c>
      <c r="J141" s="229"/>
      <c r="K141" s="230"/>
      <c r="L141" s="231">
        <f t="shared" si="12"/>
        <v>0</v>
      </c>
      <c r="M141" s="338"/>
      <c r="N141" s="337"/>
      <c r="O141" s="231">
        <f t="shared" si="13"/>
        <v>0</v>
      </c>
      <c r="P141" s="185"/>
    </row>
    <row r="142" spans="1:16" hidden="1" x14ac:dyDescent="0.25">
      <c r="A142" s="178">
        <v>2329</v>
      </c>
      <c r="B142" s="223" t="s">
        <v>376</v>
      </c>
      <c r="C142" s="359">
        <f t="shared" si="9"/>
        <v>0</v>
      </c>
      <c r="D142" s="229">
        <v>0</v>
      </c>
      <c r="E142" s="337"/>
      <c r="F142" s="231">
        <f t="shared" si="10"/>
        <v>0</v>
      </c>
      <c r="G142" s="229">
        <v>0</v>
      </c>
      <c r="H142" s="230"/>
      <c r="I142" s="231">
        <f t="shared" si="11"/>
        <v>0</v>
      </c>
      <c r="J142" s="229"/>
      <c r="K142" s="230"/>
      <c r="L142" s="231">
        <f t="shared" si="12"/>
        <v>0</v>
      </c>
      <c r="M142" s="338"/>
      <c r="N142" s="337"/>
      <c r="O142" s="231">
        <f t="shared" si="13"/>
        <v>0</v>
      </c>
      <c r="P142" s="185"/>
    </row>
    <row r="143" spans="1:16" hidden="1" x14ac:dyDescent="0.25">
      <c r="A143" s="339">
        <v>2330</v>
      </c>
      <c r="B143" s="223" t="s">
        <v>377</v>
      </c>
      <c r="C143" s="359">
        <f t="shared" si="9"/>
        <v>0</v>
      </c>
      <c r="D143" s="229">
        <v>0</v>
      </c>
      <c r="E143" s="337"/>
      <c r="F143" s="231">
        <f t="shared" si="10"/>
        <v>0</v>
      </c>
      <c r="G143" s="229">
        <v>0</v>
      </c>
      <c r="H143" s="230"/>
      <c r="I143" s="231">
        <f t="shared" si="11"/>
        <v>0</v>
      </c>
      <c r="J143" s="229"/>
      <c r="K143" s="230"/>
      <c r="L143" s="231">
        <f t="shared" si="12"/>
        <v>0</v>
      </c>
      <c r="M143" s="338"/>
      <c r="N143" s="337"/>
      <c r="O143" s="231">
        <f t="shared" si="13"/>
        <v>0</v>
      </c>
      <c r="P143" s="185"/>
    </row>
    <row r="144" spans="1:16" ht="36" hidden="1" x14ac:dyDescent="0.25">
      <c r="A144" s="339">
        <v>2340</v>
      </c>
      <c r="B144" s="223" t="s">
        <v>378</v>
      </c>
      <c r="C144" s="359">
        <f t="shared" si="9"/>
        <v>0</v>
      </c>
      <c r="D144" s="340">
        <f>SUM(D145:D146)</f>
        <v>0</v>
      </c>
      <c r="E144" s="341">
        <f>SUM(E145:E146)</f>
        <v>0</v>
      </c>
      <c r="F144" s="231">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row>
    <row r="145" spans="1:16" hidden="1" x14ac:dyDescent="0.25">
      <c r="A145" s="178">
        <v>2341</v>
      </c>
      <c r="B145" s="223" t="s">
        <v>379</v>
      </c>
      <c r="C145" s="359">
        <f t="shared" si="9"/>
        <v>0</v>
      </c>
      <c r="D145" s="229">
        <v>0</v>
      </c>
      <c r="E145" s="337"/>
      <c r="F145" s="231">
        <f t="shared" si="10"/>
        <v>0</v>
      </c>
      <c r="G145" s="229">
        <v>0</v>
      </c>
      <c r="H145" s="230"/>
      <c r="I145" s="231">
        <f t="shared" si="11"/>
        <v>0</v>
      </c>
      <c r="J145" s="229"/>
      <c r="K145" s="230"/>
      <c r="L145" s="231">
        <f t="shared" si="12"/>
        <v>0</v>
      </c>
      <c r="M145" s="338"/>
      <c r="N145" s="337"/>
      <c r="O145" s="231">
        <f t="shared" si="13"/>
        <v>0</v>
      </c>
      <c r="P145" s="185"/>
    </row>
    <row r="146" spans="1:16" ht="24" hidden="1" x14ac:dyDescent="0.25">
      <c r="A146" s="178">
        <v>2344</v>
      </c>
      <c r="B146" s="223" t="s">
        <v>380</v>
      </c>
      <c r="C146" s="359">
        <f t="shared" si="9"/>
        <v>0</v>
      </c>
      <c r="D146" s="229">
        <v>0</v>
      </c>
      <c r="E146" s="337"/>
      <c r="F146" s="231">
        <f t="shared" si="10"/>
        <v>0</v>
      </c>
      <c r="G146" s="229">
        <v>0</v>
      </c>
      <c r="H146" s="230"/>
      <c r="I146" s="231">
        <f t="shared" si="11"/>
        <v>0</v>
      </c>
      <c r="J146" s="229"/>
      <c r="K146" s="230"/>
      <c r="L146" s="231">
        <f t="shared" si="12"/>
        <v>0</v>
      </c>
      <c r="M146" s="338"/>
      <c r="N146" s="337"/>
      <c r="O146" s="231">
        <f t="shared" si="13"/>
        <v>0</v>
      </c>
      <c r="P146" s="185"/>
    </row>
    <row r="147" spans="1:16" ht="24" hidden="1" x14ac:dyDescent="0.25">
      <c r="A147" s="329">
        <v>2350</v>
      </c>
      <c r="B147" s="265" t="s">
        <v>381</v>
      </c>
      <c r="C147" s="359">
        <f t="shared" si="9"/>
        <v>0</v>
      </c>
      <c r="D147" s="340">
        <f>SUM(D148:D153)</f>
        <v>0</v>
      </c>
      <c r="E147" s="341">
        <f>SUM(E148:E153)</f>
        <v>0</v>
      </c>
      <c r="F147" s="332">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row>
    <row r="148" spans="1:16" hidden="1" x14ac:dyDescent="0.25">
      <c r="A148" s="169">
        <v>2351</v>
      </c>
      <c r="B148" s="213" t="s">
        <v>382</v>
      </c>
      <c r="C148" s="359">
        <f t="shared" si="9"/>
        <v>0</v>
      </c>
      <c r="D148" s="229">
        <v>0</v>
      </c>
      <c r="E148" s="337"/>
      <c r="F148" s="221">
        <f t="shared" si="10"/>
        <v>0</v>
      </c>
      <c r="G148" s="219">
        <v>0</v>
      </c>
      <c r="H148" s="220"/>
      <c r="I148" s="221">
        <f t="shared" si="11"/>
        <v>0</v>
      </c>
      <c r="J148" s="219"/>
      <c r="K148" s="220"/>
      <c r="L148" s="221">
        <f t="shared" si="12"/>
        <v>0</v>
      </c>
      <c r="M148" s="336"/>
      <c r="N148" s="335"/>
      <c r="O148" s="221">
        <f t="shared" si="13"/>
        <v>0</v>
      </c>
      <c r="P148" s="176"/>
    </row>
    <row r="149" spans="1:16" hidden="1" x14ac:dyDescent="0.25">
      <c r="A149" s="178">
        <v>2352</v>
      </c>
      <c r="B149" s="223" t="s">
        <v>383</v>
      </c>
      <c r="C149" s="359">
        <f t="shared" si="9"/>
        <v>0</v>
      </c>
      <c r="D149" s="229">
        <v>0</v>
      </c>
      <c r="E149" s="337"/>
      <c r="F149" s="231">
        <f t="shared" si="10"/>
        <v>0</v>
      </c>
      <c r="G149" s="229">
        <v>0</v>
      </c>
      <c r="H149" s="230"/>
      <c r="I149" s="231">
        <f t="shared" si="11"/>
        <v>0</v>
      </c>
      <c r="J149" s="229"/>
      <c r="K149" s="230"/>
      <c r="L149" s="231">
        <f t="shared" si="12"/>
        <v>0</v>
      </c>
      <c r="M149" s="338"/>
      <c r="N149" s="337"/>
      <c r="O149" s="231">
        <f t="shared" si="13"/>
        <v>0</v>
      </c>
      <c r="P149" s="185"/>
    </row>
    <row r="150" spans="1:16" ht="24" hidden="1" x14ac:dyDescent="0.25">
      <c r="A150" s="178">
        <v>2353</v>
      </c>
      <c r="B150" s="223" t="s">
        <v>384</v>
      </c>
      <c r="C150" s="359">
        <f t="shared" si="9"/>
        <v>0</v>
      </c>
      <c r="D150" s="229">
        <v>0</v>
      </c>
      <c r="E150" s="337"/>
      <c r="F150" s="231">
        <f t="shared" si="10"/>
        <v>0</v>
      </c>
      <c r="G150" s="229">
        <v>0</v>
      </c>
      <c r="H150" s="230"/>
      <c r="I150" s="231">
        <f t="shared" si="11"/>
        <v>0</v>
      </c>
      <c r="J150" s="229"/>
      <c r="K150" s="230"/>
      <c r="L150" s="231">
        <f t="shared" si="12"/>
        <v>0</v>
      </c>
      <c r="M150" s="338"/>
      <c r="N150" s="337"/>
      <c r="O150" s="231">
        <f t="shared" si="13"/>
        <v>0</v>
      </c>
      <c r="P150" s="185"/>
    </row>
    <row r="151" spans="1:16" ht="24" hidden="1" x14ac:dyDescent="0.25">
      <c r="A151" s="178">
        <v>2354</v>
      </c>
      <c r="B151" s="223" t="s">
        <v>385</v>
      </c>
      <c r="C151" s="359">
        <f t="shared" si="9"/>
        <v>0</v>
      </c>
      <c r="D151" s="229">
        <v>0</v>
      </c>
      <c r="E151" s="337"/>
      <c r="F151" s="231">
        <f t="shared" si="10"/>
        <v>0</v>
      </c>
      <c r="G151" s="229">
        <v>0</v>
      </c>
      <c r="H151" s="230"/>
      <c r="I151" s="231">
        <f t="shared" si="11"/>
        <v>0</v>
      </c>
      <c r="J151" s="229"/>
      <c r="K151" s="230"/>
      <c r="L151" s="231">
        <f t="shared" si="12"/>
        <v>0</v>
      </c>
      <c r="M151" s="338"/>
      <c r="N151" s="337"/>
      <c r="O151" s="231">
        <f t="shared" si="13"/>
        <v>0</v>
      </c>
      <c r="P151" s="185"/>
    </row>
    <row r="152" spans="1:16" ht="24" hidden="1" x14ac:dyDescent="0.25">
      <c r="A152" s="178">
        <v>2355</v>
      </c>
      <c r="B152" s="223" t="s">
        <v>386</v>
      </c>
      <c r="C152" s="359">
        <f t="shared" si="9"/>
        <v>0</v>
      </c>
      <c r="D152" s="229">
        <v>0</v>
      </c>
      <c r="E152" s="337"/>
      <c r="F152" s="231">
        <f t="shared" si="10"/>
        <v>0</v>
      </c>
      <c r="G152" s="229">
        <v>0</v>
      </c>
      <c r="H152" s="230"/>
      <c r="I152" s="231">
        <f t="shared" si="11"/>
        <v>0</v>
      </c>
      <c r="J152" s="229"/>
      <c r="K152" s="230"/>
      <c r="L152" s="231">
        <f t="shared" si="12"/>
        <v>0</v>
      </c>
      <c r="M152" s="338"/>
      <c r="N152" s="337"/>
      <c r="O152" s="231">
        <f t="shared" si="13"/>
        <v>0</v>
      </c>
      <c r="P152" s="185"/>
    </row>
    <row r="153" spans="1:16" hidden="1" x14ac:dyDescent="0.25">
      <c r="A153" s="178">
        <v>2359</v>
      </c>
      <c r="B153" s="223" t="s">
        <v>387</v>
      </c>
      <c r="C153" s="359">
        <f t="shared" si="9"/>
        <v>0</v>
      </c>
      <c r="D153" s="229">
        <v>0</v>
      </c>
      <c r="E153" s="337"/>
      <c r="F153" s="231">
        <f t="shared" si="10"/>
        <v>0</v>
      </c>
      <c r="G153" s="229">
        <v>0</v>
      </c>
      <c r="H153" s="230"/>
      <c r="I153" s="231">
        <f t="shared" si="11"/>
        <v>0</v>
      </c>
      <c r="J153" s="229"/>
      <c r="K153" s="230"/>
      <c r="L153" s="231">
        <f t="shared" si="12"/>
        <v>0</v>
      </c>
      <c r="M153" s="338"/>
      <c r="N153" s="337"/>
      <c r="O153" s="231">
        <f t="shared" si="13"/>
        <v>0</v>
      </c>
      <c r="P153" s="185"/>
    </row>
    <row r="154" spans="1:16" ht="24" hidden="1" x14ac:dyDescent="0.25">
      <c r="A154" s="339">
        <v>2360</v>
      </c>
      <c r="B154" s="223" t="s">
        <v>388</v>
      </c>
      <c r="C154" s="359">
        <f t="shared" si="9"/>
        <v>0</v>
      </c>
      <c r="D154" s="340">
        <f>SUM(D155:D161)</f>
        <v>0</v>
      </c>
      <c r="E154" s="341">
        <f>SUM(E155:E161)</f>
        <v>0</v>
      </c>
      <c r="F154" s="231">
        <f t="shared" si="10"/>
        <v>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row>
    <row r="155" spans="1:16" hidden="1" x14ac:dyDescent="0.25">
      <c r="A155" s="177">
        <v>2361</v>
      </c>
      <c r="B155" s="223" t="s">
        <v>389</v>
      </c>
      <c r="C155" s="359">
        <f t="shared" si="9"/>
        <v>0</v>
      </c>
      <c r="D155" s="229">
        <v>0</v>
      </c>
      <c r="E155" s="337"/>
      <c r="F155" s="231">
        <f t="shared" si="10"/>
        <v>0</v>
      </c>
      <c r="G155" s="229">
        <v>0</v>
      </c>
      <c r="H155" s="230"/>
      <c r="I155" s="231">
        <f t="shared" si="11"/>
        <v>0</v>
      </c>
      <c r="J155" s="229"/>
      <c r="K155" s="230"/>
      <c r="L155" s="231">
        <f t="shared" si="12"/>
        <v>0</v>
      </c>
      <c r="M155" s="338"/>
      <c r="N155" s="337"/>
      <c r="O155" s="231">
        <f t="shared" si="13"/>
        <v>0</v>
      </c>
      <c r="P155" s="185"/>
    </row>
    <row r="156" spans="1:16" hidden="1" x14ac:dyDescent="0.25">
      <c r="A156" s="177">
        <v>2362</v>
      </c>
      <c r="B156" s="223" t="s">
        <v>390</v>
      </c>
      <c r="C156" s="359">
        <f t="shared" si="9"/>
        <v>0</v>
      </c>
      <c r="D156" s="229">
        <v>0</v>
      </c>
      <c r="E156" s="337"/>
      <c r="F156" s="231">
        <f t="shared" si="10"/>
        <v>0</v>
      </c>
      <c r="G156" s="229">
        <v>0</v>
      </c>
      <c r="H156" s="230"/>
      <c r="I156" s="231">
        <f t="shared" si="11"/>
        <v>0</v>
      </c>
      <c r="J156" s="229"/>
      <c r="K156" s="230"/>
      <c r="L156" s="231">
        <f t="shared" si="12"/>
        <v>0</v>
      </c>
      <c r="M156" s="338"/>
      <c r="N156" s="337"/>
      <c r="O156" s="231">
        <f t="shared" si="13"/>
        <v>0</v>
      </c>
      <c r="P156" s="185"/>
    </row>
    <row r="157" spans="1:16" hidden="1" x14ac:dyDescent="0.25">
      <c r="A157" s="177">
        <v>2363</v>
      </c>
      <c r="B157" s="223" t="s">
        <v>391</v>
      </c>
      <c r="C157" s="359">
        <f t="shared" si="9"/>
        <v>0</v>
      </c>
      <c r="D157" s="229">
        <v>0</v>
      </c>
      <c r="E157" s="337"/>
      <c r="F157" s="231">
        <f t="shared" si="10"/>
        <v>0</v>
      </c>
      <c r="G157" s="229">
        <v>0</v>
      </c>
      <c r="H157" s="230"/>
      <c r="I157" s="231">
        <f t="shared" si="11"/>
        <v>0</v>
      </c>
      <c r="J157" s="229"/>
      <c r="K157" s="230"/>
      <c r="L157" s="231">
        <f t="shared" si="12"/>
        <v>0</v>
      </c>
      <c r="M157" s="338"/>
      <c r="N157" s="337"/>
      <c r="O157" s="231">
        <f t="shared" si="13"/>
        <v>0</v>
      </c>
      <c r="P157" s="185"/>
    </row>
    <row r="158" spans="1:16" hidden="1" x14ac:dyDescent="0.25">
      <c r="A158" s="177">
        <v>2364</v>
      </c>
      <c r="B158" s="223" t="s">
        <v>392</v>
      </c>
      <c r="C158" s="359">
        <f t="shared" si="9"/>
        <v>0</v>
      </c>
      <c r="D158" s="229">
        <v>0</v>
      </c>
      <c r="E158" s="337"/>
      <c r="F158" s="231">
        <f t="shared" si="10"/>
        <v>0</v>
      </c>
      <c r="G158" s="229">
        <v>0</v>
      </c>
      <c r="H158" s="230"/>
      <c r="I158" s="231">
        <f t="shared" si="11"/>
        <v>0</v>
      </c>
      <c r="J158" s="229"/>
      <c r="K158" s="230"/>
      <c r="L158" s="231">
        <f t="shared" si="12"/>
        <v>0</v>
      </c>
      <c r="M158" s="338"/>
      <c r="N158" s="337"/>
      <c r="O158" s="231">
        <f t="shared" si="13"/>
        <v>0</v>
      </c>
      <c r="P158" s="185"/>
    </row>
    <row r="159" spans="1:16" hidden="1" x14ac:dyDescent="0.25">
      <c r="A159" s="177">
        <v>2365</v>
      </c>
      <c r="B159" s="223" t="s">
        <v>393</v>
      </c>
      <c r="C159" s="359">
        <f t="shared" si="9"/>
        <v>0</v>
      </c>
      <c r="D159" s="229">
        <v>0</v>
      </c>
      <c r="E159" s="337"/>
      <c r="F159" s="231">
        <f t="shared" si="10"/>
        <v>0</v>
      </c>
      <c r="G159" s="229">
        <v>0</v>
      </c>
      <c r="H159" s="230"/>
      <c r="I159" s="231">
        <f t="shared" si="11"/>
        <v>0</v>
      </c>
      <c r="J159" s="229"/>
      <c r="K159" s="230"/>
      <c r="L159" s="231">
        <f t="shared" si="12"/>
        <v>0</v>
      </c>
      <c r="M159" s="338"/>
      <c r="N159" s="337"/>
      <c r="O159" s="231">
        <f t="shared" si="13"/>
        <v>0</v>
      </c>
      <c r="P159" s="185"/>
    </row>
    <row r="160" spans="1:16" ht="24" hidden="1" x14ac:dyDescent="0.25">
      <c r="A160" s="177">
        <v>2366</v>
      </c>
      <c r="B160" s="223" t="s">
        <v>394</v>
      </c>
      <c r="C160" s="359">
        <f t="shared" si="9"/>
        <v>0</v>
      </c>
      <c r="D160" s="229">
        <v>0</v>
      </c>
      <c r="E160" s="337"/>
      <c r="F160" s="231">
        <f t="shared" si="10"/>
        <v>0</v>
      </c>
      <c r="G160" s="229">
        <v>0</v>
      </c>
      <c r="H160" s="230"/>
      <c r="I160" s="231">
        <f t="shared" si="11"/>
        <v>0</v>
      </c>
      <c r="J160" s="229"/>
      <c r="K160" s="230"/>
      <c r="L160" s="231">
        <f t="shared" si="12"/>
        <v>0</v>
      </c>
      <c r="M160" s="338"/>
      <c r="N160" s="337"/>
      <c r="O160" s="231">
        <f t="shared" si="13"/>
        <v>0</v>
      </c>
      <c r="P160" s="185"/>
    </row>
    <row r="161" spans="1:16" ht="36" hidden="1" x14ac:dyDescent="0.25">
      <c r="A161" s="177">
        <v>2369</v>
      </c>
      <c r="B161" s="223" t="s">
        <v>395</v>
      </c>
      <c r="C161" s="359">
        <f t="shared" si="9"/>
        <v>0</v>
      </c>
      <c r="D161" s="229">
        <v>0</v>
      </c>
      <c r="E161" s="337"/>
      <c r="F161" s="231">
        <f t="shared" si="10"/>
        <v>0</v>
      </c>
      <c r="G161" s="229">
        <v>0</v>
      </c>
      <c r="H161" s="230"/>
      <c r="I161" s="231">
        <f t="shared" si="11"/>
        <v>0</v>
      </c>
      <c r="J161" s="229"/>
      <c r="K161" s="230"/>
      <c r="L161" s="231">
        <f t="shared" si="12"/>
        <v>0</v>
      </c>
      <c r="M161" s="338"/>
      <c r="N161" s="337"/>
      <c r="O161" s="231">
        <f t="shared" si="13"/>
        <v>0</v>
      </c>
      <c r="P161" s="185"/>
    </row>
    <row r="162" spans="1:16" hidden="1" x14ac:dyDescent="0.25">
      <c r="A162" s="329">
        <v>2370</v>
      </c>
      <c r="B162" s="265" t="s">
        <v>396</v>
      </c>
      <c r="C162" s="359">
        <f t="shared" si="9"/>
        <v>0</v>
      </c>
      <c r="D162" s="229">
        <v>0</v>
      </c>
      <c r="E162" s="337"/>
      <c r="F162" s="332">
        <f t="shared" si="10"/>
        <v>0</v>
      </c>
      <c r="G162" s="344">
        <v>0</v>
      </c>
      <c r="H162" s="346"/>
      <c r="I162" s="332">
        <f t="shared" si="11"/>
        <v>0</v>
      </c>
      <c r="J162" s="344"/>
      <c r="K162" s="346"/>
      <c r="L162" s="332">
        <f t="shared" si="12"/>
        <v>0</v>
      </c>
      <c r="M162" s="347"/>
      <c r="N162" s="345"/>
      <c r="O162" s="332">
        <f t="shared" si="13"/>
        <v>0</v>
      </c>
      <c r="P162" s="274"/>
    </row>
    <row r="163" spans="1:16" hidden="1" x14ac:dyDescent="0.25">
      <c r="A163" s="329">
        <v>2380</v>
      </c>
      <c r="B163" s="265" t="s">
        <v>397</v>
      </c>
      <c r="C163" s="359">
        <f t="shared" si="9"/>
        <v>0</v>
      </c>
      <c r="D163" s="340">
        <f>SUM(D164:D165)</f>
        <v>0</v>
      </c>
      <c r="E163" s="341">
        <f>SUM(E164:E165)</f>
        <v>0</v>
      </c>
      <c r="F163" s="332">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row>
    <row r="164" spans="1:16" hidden="1" x14ac:dyDescent="0.25">
      <c r="A164" s="168">
        <v>2381</v>
      </c>
      <c r="B164" s="213" t="s">
        <v>398</v>
      </c>
      <c r="C164" s="359">
        <f t="shared" si="9"/>
        <v>0</v>
      </c>
      <c r="D164" s="229">
        <v>0</v>
      </c>
      <c r="E164" s="337"/>
      <c r="F164" s="221">
        <f t="shared" si="10"/>
        <v>0</v>
      </c>
      <c r="G164" s="219">
        <v>0</v>
      </c>
      <c r="H164" s="220"/>
      <c r="I164" s="221">
        <f t="shared" si="11"/>
        <v>0</v>
      </c>
      <c r="J164" s="219"/>
      <c r="K164" s="220"/>
      <c r="L164" s="221">
        <f t="shared" si="12"/>
        <v>0</v>
      </c>
      <c r="M164" s="336"/>
      <c r="N164" s="335"/>
      <c r="O164" s="221">
        <f t="shared" si="13"/>
        <v>0</v>
      </c>
      <c r="P164" s="176"/>
    </row>
    <row r="165" spans="1:16" ht="24" hidden="1" x14ac:dyDescent="0.25">
      <c r="A165" s="177">
        <v>2389</v>
      </c>
      <c r="B165" s="223" t="s">
        <v>399</v>
      </c>
      <c r="C165" s="359">
        <f t="shared" si="9"/>
        <v>0</v>
      </c>
      <c r="D165" s="229">
        <v>0</v>
      </c>
      <c r="E165" s="337"/>
      <c r="F165" s="231">
        <f t="shared" si="10"/>
        <v>0</v>
      </c>
      <c r="G165" s="229">
        <v>0</v>
      </c>
      <c r="H165" s="230"/>
      <c r="I165" s="231">
        <f t="shared" si="11"/>
        <v>0</v>
      </c>
      <c r="J165" s="229"/>
      <c r="K165" s="230"/>
      <c r="L165" s="231">
        <f t="shared" si="12"/>
        <v>0</v>
      </c>
      <c r="M165" s="338"/>
      <c r="N165" s="337"/>
      <c r="O165" s="231">
        <f t="shared" si="13"/>
        <v>0</v>
      </c>
      <c r="P165" s="185"/>
    </row>
    <row r="166" spans="1:16" hidden="1" x14ac:dyDescent="0.25">
      <c r="A166" s="329">
        <v>2390</v>
      </c>
      <c r="B166" s="265" t="s">
        <v>400</v>
      </c>
      <c r="C166" s="359">
        <f t="shared" si="9"/>
        <v>0</v>
      </c>
      <c r="D166" s="229">
        <v>0</v>
      </c>
      <c r="E166" s="337"/>
      <c r="F166" s="332">
        <f t="shared" si="10"/>
        <v>0</v>
      </c>
      <c r="G166" s="344">
        <v>0</v>
      </c>
      <c r="H166" s="346"/>
      <c r="I166" s="332">
        <f t="shared" si="11"/>
        <v>0</v>
      </c>
      <c r="J166" s="344"/>
      <c r="K166" s="346"/>
      <c r="L166" s="332">
        <f t="shared" si="12"/>
        <v>0</v>
      </c>
      <c r="M166" s="347"/>
      <c r="N166" s="345"/>
      <c r="O166" s="332">
        <f t="shared" si="13"/>
        <v>0</v>
      </c>
      <c r="P166" s="274"/>
    </row>
    <row r="167" spans="1:16" hidden="1" x14ac:dyDescent="0.25">
      <c r="A167" s="198">
        <v>2400</v>
      </c>
      <c r="B167" s="323" t="s">
        <v>401</v>
      </c>
      <c r="C167" s="459">
        <f t="shared" si="9"/>
        <v>0</v>
      </c>
      <c r="D167" s="734">
        <v>0</v>
      </c>
      <c r="E167" s="735"/>
      <c r="F167" s="211">
        <f t="shared" si="10"/>
        <v>0</v>
      </c>
      <c r="G167" s="361">
        <v>0</v>
      </c>
      <c r="H167" s="363"/>
      <c r="I167" s="211">
        <f t="shared" si="11"/>
        <v>0</v>
      </c>
      <c r="J167" s="361"/>
      <c r="K167" s="363"/>
      <c r="L167" s="211">
        <f t="shared" si="12"/>
        <v>0</v>
      </c>
      <c r="M167" s="364"/>
      <c r="N167" s="362"/>
      <c r="O167" s="211">
        <f t="shared" si="13"/>
        <v>0</v>
      </c>
      <c r="P167" s="208"/>
    </row>
    <row r="168" spans="1:16" ht="24" hidden="1" x14ac:dyDescent="0.25">
      <c r="A168" s="198">
        <v>2500</v>
      </c>
      <c r="B168" s="323" t="s">
        <v>402</v>
      </c>
      <c r="C168" s="459">
        <f t="shared" si="9"/>
        <v>0</v>
      </c>
      <c r="D168" s="209">
        <f>SUM(D169,D174)</f>
        <v>0</v>
      </c>
      <c r="E168" s="324">
        <f>SUM(E169,E174)</f>
        <v>0</v>
      </c>
      <c r="F168" s="211">
        <f t="shared" si="10"/>
        <v>0</v>
      </c>
      <c r="G168" s="209">
        <f>SUM(G169,G174)</f>
        <v>0</v>
      </c>
      <c r="H168" s="210">
        <f t="shared" ref="H168" si="18">SUM(H169,H174)</f>
        <v>0</v>
      </c>
      <c r="I168" s="211">
        <f t="shared" si="11"/>
        <v>0</v>
      </c>
      <c r="J168" s="209">
        <f>SUM(J169,J174)</f>
        <v>0</v>
      </c>
      <c r="K168" s="210">
        <f t="shared" ref="K168" si="19">SUM(K169,K174)</f>
        <v>0</v>
      </c>
      <c r="L168" s="211">
        <f t="shared" si="12"/>
        <v>0</v>
      </c>
      <c r="M168" s="325">
        <f t="shared" ref="M168:N168" si="20">SUM(M169,M174)</f>
        <v>0</v>
      </c>
      <c r="N168" s="326">
        <f t="shared" si="20"/>
        <v>0</v>
      </c>
      <c r="O168" s="327">
        <f t="shared" si="13"/>
        <v>0</v>
      </c>
      <c r="P168" s="328"/>
    </row>
    <row r="169" spans="1:16" hidden="1" x14ac:dyDescent="0.25">
      <c r="A169" s="595">
        <v>2510</v>
      </c>
      <c r="B169" s="213" t="s">
        <v>403</v>
      </c>
      <c r="C169" s="466">
        <f t="shared" si="9"/>
        <v>0</v>
      </c>
      <c r="D169" s="350">
        <f>SUM(D170:D173)</f>
        <v>0</v>
      </c>
      <c r="E169" s="351">
        <f>SUM(E170:E173)</f>
        <v>0</v>
      </c>
      <c r="F169" s="221">
        <f t="shared" si="10"/>
        <v>0</v>
      </c>
      <c r="G169" s="350">
        <f>SUM(G170:G173)</f>
        <v>0</v>
      </c>
      <c r="H169" s="352">
        <f t="shared" ref="H169" si="21">SUM(H170:H173)</f>
        <v>0</v>
      </c>
      <c r="I169" s="221">
        <f t="shared" si="11"/>
        <v>0</v>
      </c>
      <c r="J169" s="350">
        <f>SUM(J170:J173)</f>
        <v>0</v>
      </c>
      <c r="K169" s="352">
        <f t="shared" ref="K169" si="22">SUM(K170:K173)</f>
        <v>0</v>
      </c>
      <c r="L169" s="221">
        <f t="shared" si="12"/>
        <v>0</v>
      </c>
      <c r="M169" s="365">
        <f t="shared" ref="M169:N169" si="23">SUM(M170:M173)</f>
        <v>0</v>
      </c>
      <c r="N169" s="366">
        <f t="shared" si="23"/>
        <v>0</v>
      </c>
      <c r="O169" s="242">
        <f t="shared" si="13"/>
        <v>0</v>
      </c>
      <c r="P169" s="244"/>
    </row>
    <row r="170" spans="1:16" ht="24" hidden="1" x14ac:dyDescent="0.25">
      <c r="A170" s="178">
        <v>2512</v>
      </c>
      <c r="B170" s="223" t="s">
        <v>404</v>
      </c>
      <c r="C170" s="359">
        <f t="shared" si="9"/>
        <v>0</v>
      </c>
      <c r="D170" s="229">
        <v>0</v>
      </c>
      <c r="E170" s="337"/>
      <c r="F170" s="231">
        <f t="shared" si="10"/>
        <v>0</v>
      </c>
      <c r="G170" s="229">
        <v>0</v>
      </c>
      <c r="H170" s="230"/>
      <c r="I170" s="231">
        <f t="shared" si="11"/>
        <v>0</v>
      </c>
      <c r="J170" s="229"/>
      <c r="K170" s="230"/>
      <c r="L170" s="231">
        <f t="shared" si="12"/>
        <v>0</v>
      </c>
      <c r="M170" s="338"/>
      <c r="N170" s="337"/>
      <c r="O170" s="231">
        <f t="shared" si="13"/>
        <v>0</v>
      </c>
      <c r="P170" s="185"/>
    </row>
    <row r="171" spans="1:16" ht="36" hidden="1" x14ac:dyDescent="0.25">
      <c r="A171" s="178">
        <v>2513</v>
      </c>
      <c r="B171" s="223" t="s">
        <v>405</v>
      </c>
      <c r="C171" s="359">
        <f t="shared" si="9"/>
        <v>0</v>
      </c>
      <c r="D171" s="229">
        <v>0</v>
      </c>
      <c r="E171" s="337"/>
      <c r="F171" s="231">
        <f t="shared" si="10"/>
        <v>0</v>
      </c>
      <c r="G171" s="229">
        <v>0</v>
      </c>
      <c r="H171" s="230"/>
      <c r="I171" s="231">
        <f t="shared" si="11"/>
        <v>0</v>
      </c>
      <c r="J171" s="229"/>
      <c r="K171" s="230"/>
      <c r="L171" s="231">
        <f t="shared" si="12"/>
        <v>0</v>
      </c>
      <c r="M171" s="338"/>
      <c r="N171" s="337"/>
      <c r="O171" s="231">
        <f t="shared" si="13"/>
        <v>0</v>
      </c>
      <c r="P171" s="185"/>
    </row>
    <row r="172" spans="1:16" ht="24" hidden="1" x14ac:dyDescent="0.25">
      <c r="A172" s="178">
        <v>2515</v>
      </c>
      <c r="B172" s="223" t="s">
        <v>406</v>
      </c>
      <c r="C172" s="359">
        <f t="shared" si="9"/>
        <v>0</v>
      </c>
      <c r="D172" s="229">
        <v>0</v>
      </c>
      <c r="E172" s="337"/>
      <c r="F172" s="231">
        <f t="shared" si="10"/>
        <v>0</v>
      </c>
      <c r="G172" s="229">
        <v>0</v>
      </c>
      <c r="H172" s="230"/>
      <c r="I172" s="231">
        <f t="shared" si="11"/>
        <v>0</v>
      </c>
      <c r="J172" s="229"/>
      <c r="K172" s="230"/>
      <c r="L172" s="231">
        <f t="shared" si="12"/>
        <v>0</v>
      </c>
      <c r="M172" s="338"/>
      <c r="N172" s="337"/>
      <c r="O172" s="231">
        <f t="shared" si="13"/>
        <v>0</v>
      </c>
      <c r="P172" s="185"/>
    </row>
    <row r="173" spans="1:16" ht="24" hidden="1" x14ac:dyDescent="0.25">
      <c r="A173" s="178">
        <v>2519</v>
      </c>
      <c r="B173" s="223" t="s">
        <v>407</v>
      </c>
      <c r="C173" s="359">
        <f t="shared" si="9"/>
        <v>0</v>
      </c>
      <c r="D173" s="229">
        <v>0</v>
      </c>
      <c r="E173" s="337"/>
      <c r="F173" s="231">
        <f t="shared" si="10"/>
        <v>0</v>
      </c>
      <c r="G173" s="229">
        <v>0</v>
      </c>
      <c r="H173" s="230"/>
      <c r="I173" s="231">
        <f t="shared" si="11"/>
        <v>0</v>
      </c>
      <c r="J173" s="229"/>
      <c r="K173" s="230"/>
      <c r="L173" s="231">
        <f t="shared" si="12"/>
        <v>0</v>
      </c>
      <c r="M173" s="338"/>
      <c r="N173" s="337"/>
      <c r="O173" s="231">
        <f t="shared" si="13"/>
        <v>0</v>
      </c>
      <c r="P173" s="185"/>
    </row>
    <row r="174" spans="1:16" hidden="1" x14ac:dyDescent="0.25">
      <c r="A174" s="339">
        <v>2520</v>
      </c>
      <c r="B174" s="223" t="s">
        <v>408</v>
      </c>
      <c r="C174" s="359">
        <f t="shared" si="9"/>
        <v>0</v>
      </c>
      <c r="D174" s="229">
        <v>0</v>
      </c>
      <c r="E174" s="337"/>
      <c r="F174" s="231">
        <f t="shared" si="10"/>
        <v>0</v>
      </c>
      <c r="G174" s="229">
        <v>0</v>
      </c>
      <c r="H174" s="230"/>
      <c r="I174" s="231">
        <f t="shared" si="11"/>
        <v>0</v>
      </c>
      <c r="J174" s="229"/>
      <c r="K174" s="230"/>
      <c r="L174" s="231">
        <f t="shared" si="12"/>
        <v>0</v>
      </c>
      <c r="M174" s="338"/>
      <c r="N174" s="337"/>
      <c r="O174" s="231">
        <f t="shared" si="13"/>
        <v>0</v>
      </c>
      <c r="P174" s="185"/>
    </row>
    <row r="175" spans="1:16" s="367" customFormat="1" ht="36" hidden="1" x14ac:dyDescent="0.25">
      <c r="A175" s="140">
        <v>2800</v>
      </c>
      <c r="B175" s="213" t="s">
        <v>409</v>
      </c>
      <c r="C175" s="466">
        <f t="shared" si="9"/>
        <v>0</v>
      </c>
      <c r="D175" s="171">
        <v>0</v>
      </c>
      <c r="E175" s="172"/>
      <c r="F175" s="173">
        <f t="shared" si="10"/>
        <v>0</v>
      </c>
      <c r="G175" s="171">
        <v>0</v>
      </c>
      <c r="H175" s="174"/>
      <c r="I175" s="173">
        <f t="shared" si="11"/>
        <v>0</v>
      </c>
      <c r="J175" s="171"/>
      <c r="K175" s="174"/>
      <c r="L175" s="173">
        <f t="shared" si="12"/>
        <v>0</v>
      </c>
      <c r="M175" s="175"/>
      <c r="N175" s="172"/>
      <c r="O175" s="173">
        <f t="shared" si="13"/>
        <v>0</v>
      </c>
      <c r="P175" s="176"/>
    </row>
    <row r="176" spans="1:16" hidden="1" x14ac:dyDescent="0.25">
      <c r="A176" s="315">
        <v>3000</v>
      </c>
      <c r="B176" s="315" t="s">
        <v>410</v>
      </c>
      <c r="C176" s="465">
        <f t="shared" si="9"/>
        <v>0</v>
      </c>
      <c r="D176" s="317">
        <f>SUM(D177,D187)</f>
        <v>0</v>
      </c>
      <c r="E176" s="318">
        <f>SUM(E177,E187)</f>
        <v>0</v>
      </c>
      <c r="F176" s="319">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row>
    <row r="177" spans="1:16" ht="24" hidden="1" x14ac:dyDescent="0.25">
      <c r="A177" s="198">
        <v>3200</v>
      </c>
      <c r="B177" s="368" t="s">
        <v>411</v>
      </c>
      <c r="C177" s="459">
        <f t="shared" si="9"/>
        <v>0</v>
      </c>
      <c r="D177" s="209">
        <f>SUM(D178,D182)</f>
        <v>0</v>
      </c>
      <c r="E177" s="324">
        <f>SUM(E178,E182)</f>
        <v>0</v>
      </c>
      <c r="F177" s="211">
        <f t="shared" si="10"/>
        <v>0</v>
      </c>
      <c r="G177" s="209">
        <f>SUM(G178,G182)</f>
        <v>0</v>
      </c>
      <c r="H177" s="210">
        <f t="shared" ref="H177" si="24">SUM(H178,H182)</f>
        <v>0</v>
      </c>
      <c r="I177" s="211">
        <f t="shared" si="11"/>
        <v>0</v>
      </c>
      <c r="J177" s="209">
        <f>SUM(J178,J182)</f>
        <v>0</v>
      </c>
      <c r="K177" s="210">
        <f t="shared" ref="K177" si="25">SUM(K178,K182)</f>
        <v>0</v>
      </c>
      <c r="L177" s="211">
        <f t="shared" si="12"/>
        <v>0</v>
      </c>
      <c r="M177" s="325">
        <f t="shared" ref="M177:N177" si="26">SUM(M178,M182)</f>
        <v>0</v>
      </c>
      <c r="N177" s="326">
        <f t="shared" si="26"/>
        <v>0</v>
      </c>
      <c r="O177" s="327">
        <f t="shared" si="13"/>
        <v>0</v>
      </c>
      <c r="P177" s="328"/>
    </row>
    <row r="178" spans="1:16" ht="36" hidden="1" x14ac:dyDescent="0.25">
      <c r="A178" s="595">
        <v>3260</v>
      </c>
      <c r="B178" s="213" t="s">
        <v>412</v>
      </c>
      <c r="C178" s="466">
        <f t="shared" si="9"/>
        <v>0</v>
      </c>
      <c r="D178" s="350">
        <f>SUM(D179:D181)</f>
        <v>0</v>
      </c>
      <c r="E178" s="351">
        <f>SUM(E179:E181)</f>
        <v>0</v>
      </c>
      <c r="F178" s="221">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row>
    <row r="179" spans="1:16" ht="24" hidden="1" x14ac:dyDescent="0.25">
      <c r="A179" s="178">
        <v>3261</v>
      </c>
      <c r="B179" s="223" t="s">
        <v>413</v>
      </c>
      <c r="C179" s="359">
        <f t="shared" si="9"/>
        <v>0</v>
      </c>
      <c r="D179" s="229">
        <v>0</v>
      </c>
      <c r="E179" s="337"/>
      <c r="F179" s="231">
        <f t="shared" si="10"/>
        <v>0</v>
      </c>
      <c r="G179" s="229">
        <v>0</v>
      </c>
      <c r="H179" s="230"/>
      <c r="I179" s="231">
        <f t="shared" si="11"/>
        <v>0</v>
      </c>
      <c r="J179" s="229"/>
      <c r="K179" s="230"/>
      <c r="L179" s="231">
        <f t="shared" si="12"/>
        <v>0</v>
      </c>
      <c r="M179" s="338"/>
      <c r="N179" s="337"/>
      <c r="O179" s="231">
        <f t="shared" si="13"/>
        <v>0</v>
      </c>
      <c r="P179" s="185"/>
    </row>
    <row r="180" spans="1:16" ht="36" hidden="1" x14ac:dyDescent="0.25">
      <c r="A180" s="178">
        <v>3262</v>
      </c>
      <c r="B180" s="223" t="s">
        <v>414</v>
      </c>
      <c r="C180" s="359">
        <f t="shared" si="9"/>
        <v>0</v>
      </c>
      <c r="D180" s="229">
        <v>0</v>
      </c>
      <c r="E180" s="337"/>
      <c r="F180" s="231">
        <f t="shared" si="10"/>
        <v>0</v>
      </c>
      <c r="G180" s="229">
        <v>0</v>
      </c>
      <c r="H180" s="230"/>
      <c r="I180" s="231">
        <f t="shared" si="11"/>
        <v>0</v>
      </c>
      <c r="J180" s="229"/>
      <c r="K180" s="230"/>
      <c r="L180" s="231">
        <f t="shared" si="12"/>
        <v>0</v>
      </c>
      <c r="M180" s="338"/>
      <c r="N180" s="337"/>
      <c r="O180" s="231">
        <f t="shared" si="13"/>
        <v>0</v>
      </c>
      <c r="P180" s="185"/>
    </row>
    <row r="181" spans="1:16" ht="24" hidden="1" x14ac:dyDescent="0.25">
      <c r="A181" s="178">
        <v>3263</v>
      </c>
      <c r="B181" s="223" t="s">
        <v>415</v>
      </c>
      <c r="C181" s="359">
        <f t="shared" si="9"/>
        <v>0</v>
      </c>
      <c r="D181" s="229">
        <v>0</v>
      </c>
      <c r="E181" s="337"/>
      <c r="F181" s="231">
        <f t="shared" si="10"/>
        <v>0</v>
      </c>
      <c r="G181" s="229">
        <v>0</v>
      </c>
      <c r="H181" s="230"/>
      <c r="I181" s="231">
        <f t="shared" si="11"/>
        <v>0</v>
      </c>
      <c r="J181" s="229"/>
      <c r="K181" s="230"/>
      <c r="L181" s="231">
        <f t="shared" si="12"/>
        <v>0</v>
      </c>
      <c r="M181" s="338"/>
      <c r="N181" s="337"/>
      <c r="O181" s="231">
        <f t="shared" si="13"/>
        <v>0</v>
      </c>
      <c r="P181" s="185"/>
    </row>
    <row r="182" spans="1:16" ht="72" hidden="1" x14ac:dyDescent="0.25">
      <c r="A182" s="595">
        <v>3290</v>
      </c>
      <c r="B182" s="213" t="s">
        <v>416</v>
      </c>
      <c r="C182" s="359">
        <f t="shared" ref="C182:C258" si="27">F182+I182+L182+O182</f>
        <v>0</v>
      </c>
      <c r="D182" s="350">
        <f>SUM(D183:D186)</f>
        <v>0</v>
      </c>
      <c r="E182" s="351">
        <f>SUM(E183:E186)</f>
        <v>0</v>
      </c>
      <c r="F182" s="221">
        <f t="shared" si="10"/>
        <v>0</v>
      </c>
      <c r="G182" s="350">
        <f>SUM(G183:G186)</f>
        <v>0</v>
      </c>
      <c r="H182" s="352">
        <f t="shared" ref="H182" si="28">SUM(H183:H186)</f>
        <v>0</v>
      </c>
      <c r="I182" s="221">
        <f t="shared" si="11"/>
        <v>0</v>
      </c>
      <c r="J182" s="350">
        <f>SUM(J183:J186)</f>
        <v>0</v>
      </c>
      <c r="K182" s="352">
        <f t="shared" ref="K182" si="29">SUM(K183:K186)</f>
        <v>0</v>
      </c>
      <c r="L182" s="221">
        <f t="shared" si="12"/>
        <v>0</v>
      </c>
      <c r="M182" s="369">
        <f t="shared" ref="M182:N182" si="30">SUM(M183:M186)</f>
        <v>0</v>
      </c>
      <c r="N182" s="370">
        <f t="shared" si="30"/>
        <v>0</v>
      </c>
      <c r="O182" s="371">
        <f t="shared" si="13"/>
        <v>0</v>
      </c>
      <c r="P182" s="372"/>
    </row>
    <row r="183" spans="1:16" ht="60" hidden="1" x14ac:dyDescent="0.25">
      <c r="A183" s="178">
        <v>3291</v>
      </c>
      <c r="B183" s="223" t="s">
        <v>417</v>
      </c>
      <c r="C183" s="359">
        <f t="shared" si="27"/>
        <v>0</v>
      </c>
      <c r="D183" s="229">
        <v>0</v>
      </c>
      <c r="E183" s="337"/>
      <c r="F183" s="231">
        <f t="shared" ref="F183:F246" si="31">D183+E183</f>
        <v>0</v>
      </c>
      <c r="G183" s="229">
        <v>0</v>
      </c>
      <c r="H183" s="230"/>
      <c r="I183" s="231">
        <f t="shared" ref="I183:I246" si="32">G183+H183</f>
        <v>0</v>
      </c>
      <c r="J183" s="229"/>
      <c r="K183" s="230"/>
      <c r="L183" s="231">
        <f t="shared" ref="L183:L246" si="33">J183+K183</f>
        <v>0</v>
      </c>
      <c r="M183" s="338"/>
      <c r="N183" s="337"/>
      <c r="O183" s="231">
        <f t="shared" ref="O183:O246" si="34">M183+N183</f>
        <v>0</v>
      </c>
      <c r="P183" s="185"/>
    </row>
    <row r="184" spans="1:16" ht="60" hidden="1" x14ac:dyDescent="0.25">
      <c r="A184" s="178">
        <v>3292</v>
      </c>
      <c r="B184" s="223" t="s">
        <v>418</v>
      </c>
      <c r="C184" s="359">
        <f t="shared" si="27"/>
        <v>0</v>
      </c>
      <c r="D184" s="229">
        <v>0</v>
      </c>
      <c r="E184" s="337"/>
      <c r="F184" s="231">
        <f t="shared" si="31"/>
        <v>0</v>
      </c>
      <c r="G184" s="229">
        <v>0</v>
      </c>
      <c r="H184" s="230"/>
      <c r="I184" s="231">
        <f t="shared" si="32"/>
        <v>0</v>
      </c>
      <c r="J184" s="229"/>
      <c r="K184" s="230"/>
      <c r="L184" s="231">
        <f t="shared" si="33"/>
        <v>0</v>
      </c>
      <c r="M184" s="338"/>
      <c r="N184" s="337"/>
      <c r="O184" s="231">
        <f t="shared" si="34"/>
        <v>0</v>
      </c>
      <c r="P184" s="185"/>
    </row>
    <row r="185" spans="1:16" ht="60" hidden="1" x14ac:dyDescent="0.25">
      <c r="A185" s="178">
        <v>3293</v>
      </c>
      <c r="B185" s="223" t="s">
        <v>224</v>
      </c>
      <c r="C185" s="359">
        <f t="shared" si="27"/>
        <v>0</v>
      </c>
      <c r="D185" s="229">
        <v>0</v>
      </c>
      <c r="E185" s="337"/>
      <c r="F185" s="231">
        <f t="shared" si="31"/>
        <v>0</v>
      </c>
      <c r="G185" s="229">
        <v>0</v>
      </c>
      <c r="H185" s="230"/>
      <c r="I185" s="231">
        <f t="shared" si="32"/>
        <v>0</v>
      </c>
      <c r="J185" s="229"/>
      <c r="K185" s="230"/>
      <c r="L185" s="231">
        <f t="shared" si="33"/>
        <v>0</v>
      </c>
      <c r="M185" s="338"/>
      <c r="N185" s="337"/>
      <c r="O185" s="231">
        <f t="shared" si="34"/>
        <v>0</v>
      </c>
      <c r="P185" s="185"/>
    </row>
    <row r="186" spans="1:16" ht="48" hidden="1" x14ac:dyDescent="0.25">
      <c r="A186" s="373">
        <v>3294</v>
      </c>
      <c r="B186" s="223" t="s">
        <v>419</v>
      </c>
      <c r="C186" s="546">
        <f t="shared" si="27"/>
        <v>0</v>
      </c>
      <c r="D186" s="375">
        <v>0</v>
      </c>
      <c r="E186" s="376"/>
      <c r="F186" s="371">
        <f t="shared" si="31"/>
        <v>0</v>
      </c>
      <c r="G186" s="375">
        <v>0</v>
      </c>
      <c r="H186" s="377"/>
      <c r="I186" s="371">
        <f t="shared" si="32"/>
        <v>0</v>
      </c>
      <c r="J186" s="375"/>
      <c r="K186" s="377"/>
      <c r="L186" s="371">
        <f t="shared" si="33"/>
        <v>0</v>
      </c>
      <c r="M186" s="378"/>
      <c r="N186" s="376"/>
      <c r="O186" s="371">
        <f t="shared" si="34"/>
        <v>0</v>
      </c>
      <c r="P186" s="372"/>
    </row>
    <row r="187" spans="1:16" ht="36" hidden="1" x14ac:dyDescent="0.25">
      <c r="A187" s="249">
        <v>3300</v>
      </c>
      <c r="B187" s="368" t="s">
        <v>420</v>
      </c>
      <c r="C187" s="548">
        <f t="shared" si="27"/>
        <v>0</v>
      </c>
      <c r="D187" s="380">
        <f>SUM(D188:D189)</f>
        <v>0</v>
      </c>
      <c r="E187" s="326">
        <f>SUM(E188:E189)</f>
        <v>0</v>
      </c>
      <c r="F187" s="327">
        <f t="shared" si="31"/>
        <v>0</v>
      </c>
      <c r="G187" s="380">
        <f>SUM(G188:G189)</f>
        <v>0</v>
      </c>
      <c r="H187" s="381">
        <f t="shared" ref="H187" si="35">SUM(H188:H189)</f>
        <v>0</v>
      </c>
      <c r="I187" s="327">
        <f t="shared" si="32"/>
        <v>0</v>
      </c>
      <c r="J187" s="380">
        <f>SUM(J188:J189)</f>
        <v>0</v>
      </c>
      <c r="K187" s="381">
        <f t="shared" ref="K187" si="36">SUM(K188:K189)</f>
        <v>0</v>
      </c>
      <c r="L187" s="327">
        <f t="shared" si="33"/>
        <v>0</v>
      </c>
      <c r="M187" s="325">
        <f t="shared" ref="M187:N187" si="37">SUM(M188:M189)</f>
        <v>0</v>
      </c>
      <c r="N187" s="326">
        <f t="shared" si="37"/>
        <v>0</v>
      </c>
      <c r="O187" s="327">
        <f t="shared" si="34"/>
        <v>0</v>
      </c>
      <c r="P187" s="328"/>
    </row>
    <row r="188" spans="1:16" ht="36" hidden="1" x14ac:dyDescent="0.25">
      <c r="A188" s="264">
        <v>3310</v>
      </c>
      <c r="B188" s="265" t="s">
        <v>421</v>
      </c>
      <c r="C188" s="460">
        <f t="shared" si="27"/>
        <v>0</v>
      </c>
      <c r="D188" s="344">
        <v>0</v>
      </c>
      <c r="E188" s="345"/>
      <c r="F188" s="332">
        <f t="shared" si="31"/>
        <v>0</v>
      </c>
      <c r="G188" s="344">
        <v>0</v>
      </c>
      <c r="H188" s="346"/>
      <c r="I188" s="332">
        <f t="shared" si="32"/>
        <v>0</v>
      </c>
      <c r="J188" s="344"/>
      <c r="K188" s="346"/>
      <c r="L188" s="332">
        <f t="shared" si="33"/>
        <v>0</v>
      </c>
      <c r="M188" s="347"/>
      <c r="N188" s="345"/>
      <c r="O188" s="332">
        <f t="shared" si="34"/>
        <v>0</v>
      </c>
      <c r="P188" s="274"/>
    </row>
    <row r="189" spans="1:16" ht="48" hidden="1" x14ac:dyDescent="0.25">
      <c r="A189" s="169">
        <v>3320</v>
      </c>
      <c r="B189" s="213" t="s">
        <v>422</v>
      </c>
      <c r="C189" s="466">
        <f t="shared" si="27"/>
        <v>0</v>
      </c>
      <c r="D189" s="219">
        <v>0</v>
      </c>
      <c r="E189" s="335"/>
      <c r="F189" s="221">
        <f t="shared" si="31"/>
        <v>0</v>
      </c>
      <c r="G189" s="219">
        <v>0</v>
      </c>
      <c r="H189" s="220"/>
      <c r="I189" s="221">
        <f t="shared" si="32"/>
        <v>0</v>
      </c>
      <c r="J189" s="219"/>
      <c r="K189" s="220"/>
      <c r="L189" s="221">
        <f t="shared" si="33"/>
        <v>0</v>
      </c>
      <c r="M189" s="336"/>
      <c r="N189" s="335"/>
      <c r="O189" s="221">
        <f t="shared" si="34"/>
        <v>0</v>
      </c>
      <c r="P189" s="176"/>
    </row>
    <row r="190" spans="1:16" hidden="1" x14ac:dyDescent="0.25">
      <c r="A190" s="382">
        <v>4000</v>
      </c>
      <c r="B190" s="315" t="s">
        <v>423</v>
      </c>
      <c r="C190" s="465">
        <f t="shared" si="27"/>
        <v>0</v>
      </c>
      <c r="D190" s="317">
        <f>SUM(D191,D194)</f>
        <v>0</v>
      </c>
      <c r="E190" s="318">
        <f>SUM(E191,E194)</f>
        <v>0</v>
      </c>
      <c r="F190" s="319">
        <f t="shared" si="31"/>
        <v>0</v>
      </c>
      <c r="G190" s="317">
        <f>SUM(G191,G194)</f>
        <v>0</v>
      </c>
      <c r="H190" s="320">
        <f>SUM(H191,H194)</f>
        <v>0</v>
      </c>
      <c r="I190" s="319">
        <f t="shared" si="32"/>
        <v>0</v>
      </c>
      <c r="J190" s="317">
        <f>SUM(J191,J194)</f>
        <v>0</v>
      </c>
      <c r="K190" s="320">
        <f>SUM(K191,K194)</f>
        <v>0</v>
      </c>
      <c r="L190" s="319">
        <f t="shared" si="33"/>
        <v>0</v>
      </c>
      <c r="M190" s="321">
        <f>SUM(M191,M194)</f>
        <v>0</v>
      </c>
      <c r="N190" s="318">
        <f>SUM(N191,N194)</f>
        <v>0</v>
      </c>
      <c r="O190" s="319">
        <f t="shared" si="34"/>
        <v>0</v>
      </c>
      <c r="P190" s="322"/>
    </row>
    <row r="191" spans="1:16" hidden="1" x14ac:dyDescent="0.25">
      <c r="A191" s="383">
        <v>4200</v>
      </c>
      <c r="B191" s="323" t="s">
        <v>424</v>
      </c>
      <c r="C191" s="459">
        <f t="shared" si="27"/>
        <v>0</v>
      </c>
      <c r="D191" s="209">
        <f>SUM(D192,D193)</f>
        <v>0</v>
      </c>
      <c r="E191" s="324">
        <f>SUM(E192,E193)</f>
        <v>0</v>
      </c>
      <c r="F191" s="211">
        <f t="shared" si="31"/>
        <v>0</v>
      </c>
      <c r="G191" s="209">
        <f>SUM(G192,G193)</f>
        <v>0</v>
      </c>
      <c r="H191" s="210">
        <f>SUM(H192,H193)</f>
        <v>0</v>
      </c>
      <c r="I191" s="211">
        <f t="shared" si="32"/>
        <v>0</v>
      </c>
      <c r="J191" s="209">
        <f>SUM(J192,J193)</f>
        <v>0</v>
      </c>
      <c r="K191" s="210">
        <f>SUM(K192,K193)</f>
        <v>0</v>
      </c>
      <c r="L191" s="211">
        <f t="shared" si="33"/>
        <v>0</v>
      </c>
      <c r="M191" s="348">
        <f>SUM(M192,M193)</f>
        <v>0</v>
      </c>
      <c r="N191" s="324">
        <f>SUM(N192,N193)</f>
        <v>0</v>
      </c>
      <c r="O191" s="211">
        <f t="shared" si="34"/>
        <v>0</v>
      </c>
      <c r="P191" s="208"/>
    </row>
    <row r="192" spans="1:16" ht="36" hidden="1" x14ac:dyDescent="0.25">
      <c r="A192" s="595">
        <v>4240</v>
      </c>
      <c r="B192" s="213" t="s">
        <v>425</v>
      </c>
      <c r="C192" s="466">
        <f t="shared" si="27"/>
        <v>0</v>
      </c>
      <c r="D192" s="219">
        <v>0</v>
      </c>
      <c r="E192" s="335"/>
      <c r="F192" s="221">
        <f t="shared" si="31"/>
        <v>0</v>
      </c>
      <c r="G192" s="219">
        <v>0</v>
      </c>
      <c r="H192" s="220"/>
      <c r="I192" s="221">
        <f t="shared" si="32"/>
        <v>0</v>
      </c>
      <c r="J192" s="219"/>
      <c r="K192" s="220"/>
      <c r="L192" s="221">
        <f t="shared" si="33"/>
        <v>0</v>
      </c>
      <c r="M192" s="336"/>
      <c r="N192" s="335"/>
      <c r="O192" s="221">
        <f t="shared" si="34"/>
        <v>0</v>
      </c>
      <c r="P192" s="176"/>
    </row>
    <row r="193" spans="1:16" hidden="1" x14ac:dyDescent="0.25">
      <c r="A193" s="339">
        <v>4250</v>
      </c>
      <c r="B193" s="223" t="s">
        <v>426</v>
      </c>
      <c r="C193" s="359">
        <f t="shared" si="27"/>
        <v>0</v>
      </c>
      <c r="D193" s="229">
        <v>0</v>
      </c>
      <c r="E193" s="337"/>
      <c r="F193" s="231">
        <f t="shared" si="31"/>
        <v>0</v>
      </c>
      <c r="G193" s="229">
        <v>0</v>
      </c>
      <c r="H193" s="230"/>
      <c r="I193" s="231">
        <f t="shared" si="32"/>
        <v>0</v>
      </c>
      <c r="J193" s="229"/>
      <c r="K193" s="230"/>
      <c r="L193" s="231">
        <f t="shared" si="33"/>
        <v>0</v>
      </c>
      <c r="M193" s="338"/>
      <c r="N193" s="337"/>
      <c r="O193" s="231">
        <f t="shared" si="34"/>
        <v>0</v>
      </c>
      <c r="P193" s="185"/>
    </row>
    <row r="194" spans="1:16" hidden="1" x14ac:dyDescent="0.25">
      <c r="A194" s="198">
        <v>4300</v>
      </c>
      <c r="B194" s="323" t="s">
        <v>427</v>
      </c>
      <c r="C194" s="459">
        <f t="shared" si="27"/>
        <v>0</v>
      </c>
      <c r="D194" s="209">
        <f>SUM(D195)</f>
        <v>0</v>
      </c>
      <c r="E194" s="324">
        <f>SUM(E195)</f>
        <v>0</v>
      </c>
      <c r="F194" s="211">
        <f t="shared" si="31"/>
        <v>0</v>
      </c>
      <c r="G194" s="209">
        <f>SUM(G195)</f>
        <v>0</v>
      </c>
      <c r="H194" s="210">
        <f>SUM(H195)</f>
        <v>0</v>
      </c>
      <c r="I194" s="211">
        <f t="shared" si="32"/>
        <v>0</v>
      </c>
      <c r="J194" s="209">
        <f>SUM(J195)</f>
        <v>0</v>
      </c>
      <c r="K194" s="210">
        <f>SUM(K195)</f>
        <v>0</v>
      </c>
      <c r="L194" s="211">
        <f t="shared" si="33"/>
        <v>0</v>
      </c>
      <c r="M194" s="348">
        <f>SUM(M195)</f>
        <v>0</v>
      </c>
      <c r="N194" s="324">
        <f>SUM(N195)</f>
        <v>0</v>
      </c>
      <c r="O194" s="211">
        <f t="shared" si="34"/>
        <v>0</v>
      </c>
      <c r="P194" s="208"/>
    </row>
    <row r="195" spans="1:16" ht="24" hidden="1" x14ac:dyDescent="0.25">
      <c r="A195" s="595">
        <v>4310</v>
      </c>
      <c r="B195" s="213" t="s">
        <v>428</v>
      </c>
      <c r="C195" s="466">
        <f t="shared" si="27"/>
        <v>0</v>
      </c>
      <c r="D195" s="350">
        <f>SUM(D196:D196)</f>
        <v>0</v>
      </c>
      <c r="E195" s="351">
        <f>SUM(E196:E196)</f>
        <v>0</v>
      </c>
      <c r="F195" s="221">
        <f t="shared" si="31"/>
        <v>0</v>
      </c>
      <c r="G195" s="350">
        <f>SUM(G196:G196)</f>
        <v>0</v>
      </c>
      <c r="H195" s="352">
        <f>SUM(H196:H196)</f>
        <v>0</v>
      </c>
      <c r="I195" s="221">
        <f t="shared" si="32"/>
        <v>0</v>
      </c>
      <c r="J195" s="350">
        <f>SUM(J196:J196)</f>
        <v>0</v>
      </c>
      <c r="K195" s="352">
        <f>SUM(K196:K196)</f>
        <v>0</v>
      </c>
      <c r="L195" s="221">
        <f t="shared" si="33"/>
        <v>0</v>
      </c>
      <c r="M195" s="353">
        <f>SUM(M196:M196)</f>
        <v>0</v>
      </c>
      <c r="N195" s="351">
        <f>SUM(N196:N196)</f>
        <v>0</v>
      </c>
      <c r="O195" s="221">
        <f t="shared" si="34"/>
        <v>0</v>
      </c>
      <c r="P195" s="176"/>
    </row>
    <row r="196" spans="1:16" ht="36" hidden="1" x14ac:dyDescent="0.25">
      <c r="A196" s="178">
        <v>4311</v>
      </c>
      <c r="B196" s="223" t="s">
        <v>429</v>
      </c>
      <c r="C196" s="359">
        <f t="shared" si="27"/>
        <v>0</v>
      </c>
      <c r="D196" s="229">
        <v>0</v>
      </c>
      <c r="E196" s="337"/>
      <c r="F196" s="231">
        <f t="shared" si="31"/>
        <v>0</v>
      </c>
      <c r="G196" s="229">
        <v>0</v>
      </c>
      <c r="H196" s="230"/>
      <c r="I196" s="231">
        <f t="shared" si="32"/>
        <v>0</v>
      </c>
      <c r="J196" s="229"/>
      <c r="K196" s="230"/>
      <c r="L196" s="231">
        <f t="shared" si="33"/>
        <v>0</v>
      </c>
      <c r="M196" s="338"/>
      <c r="N196" s="337"/>
      <c r="O196" s="231">
        <f t="shared" si="34"/>
        <v>0</v>
      </c>
      <c r="P196" s="185"/>
    </row>
    <row r="197" spans="1:16" s="148" customFormat="1" x14ac:dyDescent="0.25">
      <c r="A197" s="256"/>
      <c r="B197" s="257" t="s">
        <v>430</v>
      </c>
      <c r="C197" s="736">
        <f t="shared" si="27"/>
        <v>716450</v>
      </c>
      <c r="D197" s="646">
        <f>SUM(D198,D233,D271)</f>
        <v>716450</v>
      </c>
      <c r="E197" s="386">
        <f>SUM(E198,E233,E271)</f>
        <v>0</v>
      </c>
      <c r="F197" s="387">
        <f t="shared" si="31"/>
        <v>716450</v>
      </c>
      <c r="G197" s="646">
        <f>SUM(G198,G233,G271)</f>
        <v>0</v>
      </c>
      <c r="H197" s="737">
        <f>SUM(H198,H233,H271)</f>
        <v>0</v>
      </c>
      <c r="I197" s="387">
        <f t="shared" si="32"/>
        <v>0</v>
      </c>
      <c r="J197" s="646">
        <f>SUM(J198,J233,J271)</f>
        <v>0</v>
      </c>
      <c r="K197" s="737">
        <f>SUM(K198,K233,K271)</f>
        <v>0</v>
      </c>
      <c r="L197" s="387">
        <f t="shared" si="33"/>
        <v>0</v>
      </c>
      <c r="M197" s="385">
        <f>SUM(M198,M233,M271)</f>
        <v>0</v>
      </c>
      <c r="N197" s="386">
        <f>SUM(N198,N233,N271)</f>
        <v>0</v>
      </c>
      <c r="O197" s="387">
        <f t="shared" si="34"/>
        <v>0</v>
      </c>
      <c r="P197" s="388"/>
    </row>
    <row r="198" spans="1:16" x14ac:dyDescent="0.25">
      <c r="A198" s="315">
        <v>5000</v>
      </c>
      <c r="B198" s="315" t="s">
        <v>431</v>
      </c>
      <c r="C198" s="465">
        <f>F198+I198+L198+O198</f>
        <v>716450</v>
      </c>
      <c r="D198" s="317">
        <f>D199+D207</f>
        <v>716450</v>
      </c>
      <c r="E198" s="318">
        <f>E199+E207</f>
        <v>0</v>
      </c>
      <c r="F198" s="319">
        <f t="shared" si="31"/>
        <v>716450</v>
      </c>
      <c r="G198" s="317">
        <f>G199+G207</f>
        <v>0</v>
      </c>
      <c r="H198" s="320">
        <f>H199+H207</f>
        <v>0</v>
      </c>
      <c r="I198" s="319">
        <f t="shared" si="32"/>
        <v>0</v>
      </c>
      <c r="J198" s="317">
        <f>J199+J207</f>
        <v>0</v>
      </c>
      <c r="K198" s="320">
        <f>K199+K207</f>
        <v>0</v>
      </c>
      <c r="L198" s="319">
        <f t="shared" si="33"/>
        <v>0</v>
      </c>
      <c r="M198" s="321">
        <f>M199+M207</f>
        <v>0</v>
      </c>
      <c r="N198" s="318">
        <f>N199+N207</f>
        <v>0</v>
      </c>
      <c r="O198" s="319">
        <f t="shared" si="34"/>
        <v>0</v>
      </c>
      <c r="P198" s="322"/>
    </row>
    <row r="199" spans="1:16" hidden="1" x14ac:dyDescent="0.25">
      <c r="A199" s="198">
        <v>5100</v>
      </c>
      <c r="B199" s="323" t="s">
        <v>432</v>
      </c>
      <c r="C199" s="459">
        <f t="shared" si="27"/>
        <v>0</v>
      </c>
      <c r="D199" s="380">
        <f>D200+D201+D204+D205+D206</f>
        <v>0</v>
      </c>
      <c r="E199" s="326">
        <f>E200+E201+E204+E205+E206</f>
        <v>0</v>
      </c>
      <c r="F199" s="327">
        <f t="shared" si="31"/>
        <v>0</v>
      </c>
      <c r="G199" s="209">
        <f>G200+G201+G204+G205+G206</f>
        <v>0</v>
      </c>
      <c r="H199" s="210">
        <f>H200+H201+H204+H205+H206</f>
        <v>0</v>
      </c>
      <c r="I199" s="211">
        <f t="shared" si="32"/>
        <v>0</v>
      </c>
      <c r="J199" s="209">
        <f>J200+J201+J204+J205+J206</f>
        <v>0</v>
      </c>
      <c r="K199" s="210">
        <f>K200+K201+K204+K205+K206</f>
        <v>0</v>
      </c>
      <c r="L199" s="211">
        <f t="shared" si="33"/>
        <v>0</v>
      </c>
      <c r="M199" s="348">
        <f>M200+M201+M204+M205+M206</f>
        <v>0</v>
      </c>
      <c r="N199" s="324">
        <f>N200+N201+N204+N205+N206</f>
        <v>0</v>
      </c>
      <c r="O199" s="211">
        <f t="shared" si="34"/>
        <v>0</v>
      </c>
      <c r="P199" s="208"/>
    </row>
    <row r="200" spans="1:16" hidden="1" x14ac:dyDescent="0.25">
      <c r="A200" s="595">
        <v>5110</v>
      </c>
      <c r="B200" s="213" t="s">
        <v>433</v>
      </c>
      <c r="C200" s="466">
        <f t="shared" si="27"/>
        <v>0</v>
      </c>
      <c r="D200" s="219">
        <v>0</v>
      </c>
      <c r="E200" s="335"/>
      <c r="F200" s="221">
        <f t="shared" si="31"/>
        <v>0</v>
      </c>
      <c r="G200" s="219">
        <v>0</v>
      </c>
      <c r="H200" s="220"/>
      <c r="I200" s="221">
        <f t="shared" si="32"/>
        <v>0</v>
      </c>
      <c r="J200" s="219"/>
      <c r="K200" s="220"/>
      <c r="L200" s="221">
        <f t="shared" si="33"/>
        <v>0</v>
      </c>
      <c r="M200" s="336"/>
      <c r="N200" s="335"/>
      <c r="O200" s="221">
        <f t="shared" si="34"/>
        <v>0</v>
      </c>
      <c r="P200" s="176"/>
    </row>
    <row r="201" spans="1:16" ht="24" hidden="1" x14ac:dyDescent="0.25">
      <c r="A201" s="339">
        <v>5120</v>
      </c>
      <c r="B201" s="223" t="s">
        <v>434</v>
      </c>
      <c r="C201" s="359">
        <f t="shared" si="27"/>
        <v>0</v>
      </c>
      <c r="D201" s="340">
        <f>D202+D203</f>
        <v>0</v>
      </c>
      <c r="E201" s="341">
        <f>E202+E203</f>
        <v>0</v>
      </c>
      <c r="F201" s="231">
        <f t="shared" si="31"/>
        <v>0</v>
      </c>
      <c r="G201" s="340">
        <f>G202+G203</f>
        <v>0</v>
      </c>
      <c r="H201" s="342">
        <f>H202+H203</f>
        <v>0</v>
      </c>
      <c r="I201" s="231">
        <f t="shared" si="32"/>
        <v>0</v>
      </c>
      <c r="J201" s="340">
        <f>J202+J203</f>
        <v>0</v>
      </c>
      <c r="K201" s="342">
        <f>K202+K203</f>
        <v>0</v>
      </c>
      <c r="L201" s="231">
        <f t="shared" si="33"/>
        <v>0</v>
      </c>
      <c r="M201" s="343">
        <f>M202+M203</f>
        <v>0</v>
      </c>
      <c r="N201" s="341">
        <f>N202+N203</f>
        <v>0</v>
      </c>
      <c r="O201" s="231">
        <f t="shared" si="34"/>
        <v>0</v>
      </c>
      <c r="P201" s="185"/>
    </row>
    <row r="202" spans="1:16" hidden="1" x14ac:dyDescent="0.25">
      <c r="A202" s="178">
        <v>5121</v>
      </c>
      <c r="B202" s="223" t="s">
        <v>435</v>
      </c>
      <c r="C202" s="359">
        <f t="shared" si="27"/>
        <v>0</v>
      </c>
      <c r="D202" s="229">
        <v>0</v>
      </c>
      <c r="E202" s="337"/>
      <c r="F202" s="231">
        <f t="shared" si="31"/>
        <v>0</v>
      </c>
      <c r="G202" s="229">
        <v>0</v>
      </c>
      <c r="H202" s="230"/>
      <c r="I202" s="231">
        <f t="shared" si="32"/>
        <v>0</v>
      </c>
      <c r="J202" s="229"/>
      <c r="K202" s="230"/>
      <c r="L202" s="231">
        <f t="shared" si="33"/>
        <v>0</v>
      </c>
      <c r="M202" s="338"/>
      <c r="N202" s="337"/>
      <c r="O202" s="231">
        <f t="shared" si="34"/>
        <v>0</v>
      </c>
      <c r="P202" s="185"/>
    </row>
    <row r="203" spans="1:16" ht="24" hidden="1" x14ac:dyDescent="0.25">
      <c r="A203" s="178">
        <v>5129</v>
      </c>
      <c r="B203" s="223" t="s">
        <v>436</v>
      </c>
      <c r="C203" s="359">
        <f t="shared" si="27"/>
        <v>0</v>
      </c>
      <c r="D203" s="229">
        <v>0</v>
      </c>
      <c r="E203" s="337"/>
      <c r="F203" s="231">
        <f t="shared" si="31"/>
        <v>0</v>
      </c>
      <c r="G203" s="229">
        <v>0</v>
      </c>
      <c r="H203" s="230"/>
      <c r="I203" s="231">
        <f t="shared" si="32"/>
        <v>0</v>
      </c>
      <c r="J203" s="229"/>
      <c r="K203" s="230"/>
      <c r="L203" s="231">
        <f t="shared" si="33"/>
        <v>0</v>
      </c>
      <c r="M203" s="338"/>
      <c r="N203" s="337"/>
      <c r="O203" s="231">
        <f t="shared" si="34"/>
        <v>0</v>
      </c>
      <c r="P203" s="185"/>
    </row>
    <row r="204" spans="1:16" hidden="1" x14ac:dyDescent="0.25">
      <c r="A204" s="339">
        <v>5130</v>
      </c>
      <c r="B204" s="223" t="s">
        <v>437</v>
      </c>
      <c r="C204" s="359">
        <f t="shared" si="27"/>
        <v>0</v>
      </c>
      <c r="D204" s="229">
        <v>0</v>
      </c>
      <c r="E204" s="337"/>
      <c r="F204" s="231">
        <f t="shared" si="31"/>
        <v>0</v>
      </c>
      <c r="G204" s="229">
        <v>0</v>
      </c>
      <c r="H204" s="230"/>
      <c r="I204" s="231">
        <f t="shared" si="32"/>
        <v>0</v>
      </c>
      <c r="J204" s="229"/>
      <c r="K204" s="230"/>
      <c r="L204" s="231">
        <f t="shared" si="33"/>
        <v>0</v>
      </c>
      <c r="M204" s="338"/>
      <c r="N204" s="337"/>
      <c r="O204" s="231">
        <f t="shared" si="34"/>
        <v>0</v>
      </c>
      <c r="P204" s="185"/>
    </row>
    <row r="205" spans="1:16" hidden="1" x14ac:dyDescent="0.25">
      <c r="A205" s="339">
        <v>5140</v>
      </c>
      <c r="B205" s="223" t="s">
        <v>438</v>
      </c>
      <c r="C205" s="359">
        <f t="shared" si="27"/>
        <v>0</v>
      </c>
      <c r="D205" s="229">
        <v>0</v>
      </c>
      <c r="E205" s="337"/>
      <c r="F205" s="231">
        <f t="shared" si="31"/>
        <v>0</v>
      </c>
      <c r="G205" s="229">
        <v>0</v>
      </c>
      <c r="H205" s="230"/>
      <c r="I205" s="231">
        <f t="shared" si="32"/>
        <v>0</v>
      </c>
      <c r="J205" s="229"/>
      <c r="K205" s="230"/>
      <c r="L205" s="231">
        <f t="shared" si="33"/>
        <v>0</v>
      </c>
      <c r="M205" s="338"/>
      <c r="N205" s="337"/>
      <c r="O205" s="231">
        <f t="shared" si="34"/>
        <v>0</v>
      </c>
      <c r="P205" s="185"/>
    </row>
    <row r="206" spans="1:16" ht="24" hidden="1" x14ac:dyDescent="0.25">
      <c r="A206" s="339">
        <v>5170</v>
      </c>
      <c r="B206" s="223" t="s">
        <v>439</v>
      </c>
      <c r="C206" s="359">
        <f t="shared" si="27"/>
        <v>0</v>
      </c>
      <c r="D206" s="229">
        <v>0</v>
      </c>
      <c r="E206" s="337"/>
      <c r="F206" s="231">
        <f t="shared" si="31"/>
        <v>0</v>
      </c>
      <c r="G206" s="229">
        <v>0</v>
      </c>
      <c r="H206" s="230"/>
      <c r="I206" s="231">
        <f t="shared" si="32"/>
        <v>0</v>
      </c>
      <c r="J206" s="229"/>
      <c r="K206" s="230"/>
      <c r="L206" s="231">
        <f t="shared" si="33"/>
        <v>0</v>
      </c>
      <c r="M206" s="338"/>
      <c r="N206" s="337"/>
      <c r="O206" s="231">
        <f t="shared" si="34"/>
        <v>0</v>
      </c>
      <c r="P206" s="185"/>
    </row>
    <row r="207" spans="1:16" x14ac:dyDescent="0.25">
      <c r="A207" s="198">
        <v>5200</v>
      </c>
      <c r="B207" s="323" t="s">
        <v>440</v>
      </c>
      <c r="C207" s="459">
        <f t="shared" si="27"/>
        <v>716450</v>
      </c>
      <c r="D207" s="209">
        <f>D208+D218+D219+D228+D229+D230+D232</f>
        <v>716450</v>
      </c>
      <c r="E207" s="324">
        <f>E208+E218+E219+E228+E229+E230+E232</f>
        <v>0</v>
      </c>
      <c r="F207" s="211">
        <f t="shared" si="31"/>
        <v>716450</v>
      </c>
      <c r="G207" s="209">
        <f>G208+G218+G219+G228+G229+G230+G232</f>
        <v>0</v>
      </c>
      <c r="H207" s="210">
        <f>H208+H218+H219+H228+H229+H230+H232</f>
        <v>0</v>
      </c>
      <c r="I207" s="211">
        <f t="shared" si="32"/>
        <v>0</v>
      </c>
      <c r="J207" s="209">
        <f>J208+J218+J219+J228+J229+J230+J232</f>
        <v>0</v>
      </c>
      <c r="K207" s="210">
        <f>K208+K218+K219+K228+K229+K230+K232</f>
        <v>0</v>
      </c>
      <c r="L207" s="211">
        <f t="shared" si="33"/>
        <v>0</v>
      </c>
      <c r="M207" s="348">
        <f>M208+M218+M219+M228+M229+M230+M232</f>
        <v>0</v>
      </c>
      <c r="N207" s="324">
        <f>N208+N218+N219+N228+N229+N230+N232</f>
        <v>0</v>
      </c>
      <c r="O207" s="211">
        <f t="shared" si="34"/>
        <v>0</v>
      </c>
      <c r="P207" s="208"/>
    </row>
    <row r="208" spans="1:16" hidden="1" x14ac:dyDescent="0.25">
      <c r="A208" s="329">
        <v>5210</v>
      </c>
      <c r="B208" s="265" t="s">
        <v>441</v>
      </c>
      <c r="C208" s="460">
        <f t="shared" si="27"/>
        <v>0</v>
      </c>
      <c r="D208" s="330">
        <f>SUM(D209:D217)</f>
        <v>0</v>
      </c>
      <c r="E208" s="331">
        <f>SUM(E209:E217)</f>
        <v>0</v>
      </c>
      <c r="F208" s="332">
        <f t="shared" si="31"/>
        <v>0</v>
      </c>
      <c r="G208" s="330">
        <f>SUM(G209:G217)</f>
        <v>0</v>
      </c>
      <c r="H208" s="333">
        <f>SUM(H209:H217)</f>
        <v>0</v>
      </c>
      <c r="I208" s="332">
        <f t="shared" si="32"/>
        <v>0</v>
      </c>
      <c r="J208" s="330">
        <f>SUM(J209:J217)</f>
        <v>0</v>
      </c>
      <c r="K208" s="333">
        <f>SUM(K209:K217)</f>
        <v>0</v>
      </c>
      <c r="L208" s="332">
        <f t="shared" si="33"/>
        <v>0</v>
      </c>
      <c r="M208" s="334">
        <f>SUM(M209:M217)</f>
        <v>0</v>
      </c>
      <c r="N208" s="331">
        <f>SUM(N209:N217)</f>
        <v>0</v>
      </c>
      <c r="O208" s="332">
        <f t="shared" si="34"/>
        <v>0</v>
      </c>
      <c r="P208" s="274"/>
    </row>
    <row r="209" spans="1:16" hidden="1" x14ac:dyDescent="0.25">
      <c r="A209" s="169">
        <v>5211</v>
      </c>
      <c r="B209" s="213" t="s">
        <v>442</v>
      </c>
      <c r="C209" s="359">
        <f t="shared" si="27"/>
        <v>0</v>
      </c>
      <c r="D209" s="219">
        <v>0</v>
      </c>
      <c r="E209" s="335"/>
      <c r="F209" s="221">
        <f t="shared" si="31"/>
        <v>0</v>
      </c>
      <c r="G209" s="219">
        <v>0</v>
      </c>
      <c r="H209" s="220"/>
      <c r="I209" s="221">
        <f t="shared" si="32"/>
        <v>0</v>
      </c>
      <c r="J209" s="219"/>
      <c r="K209" s="220"/>
      <c r="L209" s="221">
        <f t="shared" si="33"/>
        <v>0</v>
      </c>
      <c r="M209" s="336"/>
      <c r="N209" s="335"/>
      <c r="O209" s="221">
        <f t="shared" si="34"/>
        <v>0</v>
      </c>
      <c r="P209" s="176"/>
    </row>
    <row r="210" spans="1:16" hidden="1" x14ac:dyDescent="0.25">
      <c r="A210" s="178">
        <v>5212</v>
      </c>
      <c r="B210" s="223" t="s">
        <v>443</v>
      </c>
      <c r="C210" s="359">
        <f t="shared" si="27"/>
        <v>0</v>
      </c>
      <c r="D210" s="229">
        <v>0</v>
      </c>
      <c r="E210" s="337"/>
      <c r="F210" s="231">
        <f t="shared" si="31"/>
        <v>0</v>
      </c>
      <c r="G210" s="229">
        <v>0</v>
      </c>
      <c r="H210" s="230"/>
      <c r="I210" s="231">
        <f t="shared" si="32"/>
        <v>0</v>
      </c>
      <c r="J210" s="229"/>
      <c r="K210" s="230"/>
      <c r="L210" s="231">
        <f t="shared" si="33"/>
        <v>0</v>
      </c>
      <c r="M210" s="338"/>
      <c r="N210" s="337"/>
      <c r="O210" s="231">
        <f t="shared" si="34"/>
        <v>0</v>
      </c>
      <c r="P210" s="185"/>
    </row>
    <row r="211" spans="1:16" hidden="1" x14ac:dyDescent="0.25">
      <c r="A211" s="178">
        <v>5213</v>
      </c>
      <c r="B211" s="223" t="s">
        <v>444</v>
      </c>
      <c r="C211" s="359">
        <f t="shared" si="27"/>
        <v>0</v>
      </c>
      <c r="D211" s="229">
        <v>0</v>
      </c>
      <c r="E211" s="337"/>
      <c r="F211" s="231">
        <f t="shared" si="31"/>
        <v>0</v>
      </c>
      <c r="G211" s="229">
        <v>0</v>
      </c>
      <c r="H211" s="230"/>
      <c r="I211" s="231">
        <f t="shared" si="32"/>
        <v>0</v>
      </c>
      <c r="J211" s="229"/>
      <c r="K211" s="230"/>
      <c r="L211" s="231">
        <f t="shared" si="33"/>
        <v>0</v>
      </c>
      <c r="M211" s="338"/>
      <c r="N211" s="337"/>
      <c r="O211" s="231">
        <f t="shared" si="34"/>
        <v>0</v>
      </c>
      <c r="P211" s="185"/>
    </row>
    <row r="212" spans="1:16" hidden="1" x14ac:dyDescent="0.25">
      <c r="A212" s="178">
        <v>5214</v>
      </c>
      <c r="B212" s="223" t="s">
        <v>445</v>
      </c>
      <c r="C212" s="359">
        <f t="shared" si="27"/>
        <v>0</v>
      </c>
      <c r="D212" s="229">
        <v>0</v>
      </c>
      <c r="E212" s="337"/>
      <c r="F212" s="231">
        <f t="shared" si="31"/>
        <v>0</v>
      </c>
      <c r="G212" s="229">
        <v>0</v>
      </c>
      <c r="H212" s="230"/>
      <c r="I212" s="231">
        <f t="shared" si="32"/>
        <v>0</v>
      </c>
      <c r="J212" s="229"/>
      <c r="K212" s="230"/>
      <c r="L212" s="231">
        <f t="shared" si="33"/>
        <v>0</v>
      </c>
      <c r="M212" s="338"/>
      <c r="N212" s="337"/>
      <c r="O212" s="231">
        <f t="shared" si="34"/>
        <v>0</v>
      </c>
      <c r="P212" s="185"/>
    </row>
    <row r="213" spans="1:16" hidden="1" x14ac:dyDescent="0.25">
      <c r="A213" s="178">
        <v>5215</v>
      </c>
      <c r="B213" s="223" t="s">
        <v>446</v>
      </c>
      <c r="C213" s="359">
        <f t="shared" si="27"/>
        <v>0</v>
      </c>
      <c r="D213" s="229">
        <v>0</v>
      </c>
      <c r="E213" s="337"/>
      <c r="F213" s="231">
        <f t="shared" si="31"/>
        <v>0</v>
      </c>
      <c r="G213" s="229">
        <v>0</v>
      </c>
      <c r="H213" s="230"/>
      <c r="I213" s="231">
        <f t="shared" si="32"/>
        <v>0</v>
      </c>
      <c r="J213" s="229"/>
      <c r="K213" s="230"/>
      <c r="L213" s="231">
        <f t="shared" si="33"/>
        <v>0</v>
      </c>
      <c r="M213" s="338"/>
      <c r="N213" s="337"/>
      <c r="O213" s="231">
        <f t="shared" si="34"/>
        <v>0</v>
      </c>
      <c r="P213" s="185"/>
    </row>
    <row r="214" spans="1:16" hidden="1" x14ac:dyDescent="0.25">
      <c r="A214" s="178">
        <v>5216</v>
      </c>
      <c r="B214" s="223" t="s">
        <v>447</v>
      </c>
      <c r="C214" s="359">
        <f t="shared" si="27"/>
        <v>0</v>
      </c>
      <c r="D214" s="229">
        <v>0</v>
      </c>
      <c r="E214" s="337"/>
      <c r="F214" s="231">
        <f t="shared" si="31"/>
        <v>0</v>
      </c>
      <c r="G214" s="229">
        <v>0</v>
      </c>
      <c r="H214" s="230"/>
      <c r="I214" s="231">
        <f t="shared" si="32"/>
        <v>0</v>
      </c>
      <c r="J214" s="229"/>
      <c r="K214" s="230"/>
      <c r="L214" s="231">
        <f t="shared" si="33"/>
        <v>0</v>
      </c>
      <c r="M214" s="338"/>
      <c r="N214" s="337"/>
      <c r="O214" s="231">
        <f t="shared" si="34"/>
        <v>0</v>
      </c>
      <c r="P214" s="185"/>
    </row>
    <row r="215" spans="1:16" hidden="1" x14ac:dyDescent="0.25">
      <c r="A215" s="178">
        <v>5217</v>
      </c>
      <c r="B215" s="223" t="s">
        <v>448</v>
      </c>
      <c r="C215" s="359">
        <f t="shared" si="27"/>
        <v>0</v>
      </c>
      <c r="D215" s="229">
        <v>0</v>
      </c>
      <c r="E215" s="337"/>
      <c r="F215" s="231">
        <f t="shared" si="31"/>
        <v>0</v>
      </c>
      <c r="G215" s="229">
        <v>0</v>
      </c>
      <c r="H215" s="230"/>
      <c r="I215" s="231">
        <f t="shared" si="32"/>
        <v>0</v>
      </c>
      <c r="J215" s="229"/>
      <c r="K215" s="230"/>
      <c r="L215" s="231">
        <f t="shared" si="33"/>
        <v>0</v>
      </c>
      <c r="M215" s="338"/>
      <c r="N215" s="337"/>
      <c r="O215" s="231">
        <f t="shared" si="34"/>
        <v>0</v>
      </c>
      <c r="P215" s="185"/>
    </row>
    <row r="216" spans="1:16" hidden="1" x14ac:dyDescent="0.25">
      <c r="A216" s="178">
        <v>5218</v>
      </c>
      <c r="B216" s="223" t="s">
        <v>449</v>
      </c>
      <c r="C216" s="359">
        <f t="shared" si="27"/>
        <v>0</v>
      </c>
      <c r="D216" s="229">
        <v>0</v>
      </c>
      <c r="E216" s="337"/>
      <c r="F216" s="231">
        <f t="shared" si="31"/>
        <v>0</v>
      </c>
      <c r="G216" s="229">
        <v>0</v>
      </c>
      <c r="H216" s="230"/>
      <c r="I216" s="231">
        <f t="shared" si="32"/>
        <v>0</v>
      </c>
      <c r="J216" s="229"/>
      <c r="K216" s="230"/>
      <c r="L216" s="231">
        <f t="shared" si="33"/>
        <v>0</v>
      </c>
      <c r="M216" s="338"/>
      <c r="N216" s="337"/>
      <c r="O216" s="231">
        <f t="shared" si="34"/>
        <v>0</v>
      </c>
      <c r="P216" s="185"/>
    </row>
    <row r="217" spans="1:16" hidden="1" x14ac:dyDescent="0.25">
      <c r="A217" s="178">
        <v>5219</v>
      </c>
      <c r="B217" s="223" t="s">
        <v>450</v>
      </c>
      <c r="C217" s="359">
        <f t="shared" si="27"/>
        <v>0</v>
      </c>
      <c r="D217" s="229">
        <v>0</v>
      </c>
      <c r="E217" s="337"/>
      <c r="F217" s="231">
        <f t="shared" si="31"/>
        <v>0</v>
      </c>
      <c r="G217" s="229">
        <v>0</v>
      </c>
      <c r="H217" s="230"/>
      <c r="I217" s="231">
        <f t="shared" si="32"/>
        <v>0</v>
      </c>
      <c r="J217" s="229"/>
      <c r="K217" s="230"/>
      <c r="L217" s="231">
        <f t="shared" si="33"/>
        <v>0</v>
      </c>
      <c r="M217" s="338"/>
      <c r="N217" s="337"/>
      <c r="O217" s="231">
        <f t="shared" si="34"/>
        <v>0</v>
      </c>
      <c r="P217" s="185"/>
    </row>
    <row r="218" spans="1:16" hidden="1" x14ac:dyDescent="0.25">
      <c r="A218" s="339">
        <v>5220</v>
      </c>
      <c r="B218" s="223" t="s">
        <v>451</v>
      </c>
      <c r="C218" s="359">
        <f t="shared" si="27"/>
        <v>0</v>
      </c>
      <c r="D218" s="229">
        <v>0</v>
      </c>
      <c r="E218" s="337"/>
      <c r="F218" s="231">
        <f t="shared" si="31"/>
        <v>0</v>
      </c>
      <c r="G218" s="229">
        <v>0</v>
      </c>
      <c r="H218" s="230"/>
      <c r="I218" s="231">
        <f t="shared" si="32"/>
        <v>0</v>
      </c>
      <c r="J218" s="229"/>
      <c r="K218" s="230"/>
      <c r="L218" s="231">
        <f t="shared" si="33"/>
        <v>0</v>
      </c>
      <c r="M218" s="338"/>
      <c r="N218" s="337"/>
      <c r="O218" s="231">
        <f t="shared" si="34"/>
        <v>0</v>
      </c>
      <c r="P218" s="185"/>
    </row>
    <row r="219" spans="1:16" hidden="1" x14ac:dyDescent="0.25">
      <c r="A219" s="339">
        <v>5230</v>
      </c>
      <c r="B219" s="223" t="s">
        <v>452</v>
      </c>
      <c r="C219" s="359">
        <f t="shared" si="27"/>
        <v>0</v>
      </c>
      <c r="D219" s="340">
        <f>SUM(D220:D227)</f>
        <v>0</v>
      </c>
      <c r="E219" s="341">
        <f>SUM(E220:E227)</f>
        <v>0</v>
      </c>
      <c r="F219" s="231">
        <f t="shared" si="31"/>
        <v>0</v>
      </c>
      <c r="G219" s="340">
        <f>SUM(G220:G227)</f>
        <v>0</v>
      </c>
      <c r="H219" s="342">
        <f>SUM(H220:H227)</f>
        <v>0</v>
      </c>
      <c r="I219" s="231">
        <f t="shared" si="32"/>
        <v>0</v>
      </c>
      <c r="J219" s="340">
        <f>SUM(J220:J227)</f>
        <v>0</v>
      </c>
      <c r="K219" s="342">
        <f>SUM(K220:K227)</f>
        <v>0</v>
      </c>
      <c r="L219" s="231">
        <f t="shared" si="33"/>
        <v>0</v>
      </c>
      <c r="M219" s="343">
        <f>SUM(M220:M227)</f>
        <v>0</v>
      </c>
      <c r="N219" s="341">
        <f>SUM(N220:N227)</f>
        <v>0</v>
      </c>
      <c r="O219" s="231">
        <f t="shared" si="34"/>
        <v>0</v>
      </c>
      <c r="P219" s="185"/>
    </row>
    <row r="220" spans="1:16" hidden="1" x14ac:dyDescent="0.25">
      <c r="A220" s="178">
        <v>5231</v>
      </c>
      <c r="B220" s="223" t="s">
        <v>453</v>
      </c>
      <c r="C220" s="359">
        <f t="shared" si="27"/>
        <v>0</v>
      </c>
      <c r="D220" s="229">
        <v>0</v>
      </c>
      <c r="E220" s="337"/>
      <c r="F220" s="231">
        <f t="shared" si="31"/>
        <v>0</v>
      </c>
      <c r="G220" s="229">
        <v>0</v>
      </c>
      <c r="H220" s="230"/>
      <c r="I220" s="231">
        <f t="shared" si="32"/>
        <v>0</v>
      </c>
      <c r="J220" s="229"/>
      <c r="K220" s="230"/>
      <c r="L220" s="231">
        <f t="shared" si="33"/>
        <v>0</v>
      </c>
      <c r="M220" s="338"/>
      <c r="N220" s="337"/>
      <c r="O220" s="231">
        <f t="shared" si="34"/>
        <v>0</v>
      </c>
      <c r="P220" s="185"/>
    </row>
    <row r="221" spans="1:16" hidden="1" x14ac:dyDescent="0.25">
      <c r="A221" s="178">
        <v>5232</v>
      </c>
      <c r="B221" s="223" t="s">
        <v>454</v>
      </c>
      <c r="C221" s="359">
        <f t="shared" si="27"/>
        <v>0</v>
      </c>
      <c r="D221" s="229">
        <v>0</v>
      </c>
      <c r="E221" s="337"/>
      <c r="F221" s="231">
        <f t="shared" si="31"/>
        <v>0</v>
      </c>
      <c r="G221" s="229">
        <v>0</v>
      </c>
      <c r="H221" s="230"/>
      <c r="I221" s="231">
        <f t="shared" si="32"/>
        <v>0</v>
      </c>
      <c r="J221" s="229"/>
      <c r="K221" s="230"/>
      <c r="L221" s="231">
        <f t="shared" si="33"/>
        <v>0</v>
      </c>
      <c r="M221" s="338"/>
      <c r="N221" s="337"/>
      <c r="O221" s="231">
        <f t="shared" si="34"/>
        <v>0</v>
      </c>
      <c r="P221" s="185"/>
    </row>
    <row r="222" spans="1:16" hidden="1" x14ac:dyDescent="0.25">
      <c r="A222" s="178">
        <v>5233</v>
      </c>
      <c r="B222" s="223" t="s">
        <v>455</v>
      </c>
      <c r="C222" s="359">
        <f t="shared" si="27"/>
        <v>0</v>
      </c>
      <c r="D222" s="229">
        <v>0</v>
      </c>
      <c r="E222" s="337"/>
      <c r="F222" s="231">
        <f t="shared" si="31"/>
        <v>0</v>
      </c>
      <c r="G222" s="229">
        <v>0</v>
      </c>
      <c r="H222" s="230"/>
      <c r="I222" s="231">
        <f t="shared" si="32"/>
        <v>0</v>
      </c>
      <c r="J222" s="229"/>
      <c r="K222" s="230"/>
      <c r="L222" s="231">
        <f t="shared" si="33"/>
        <v>0</v>
      </c>
      <c r="M222" s="338"/>
      <c r="N222" s="337"/>
      <c r="O222" s="231">
        <f t="shared" si="34"/>
        <v>0</v>
      </c>
      <c r="P222" s="185"/>
    </row>
    <row r="223" spans="1:16" hidden="1" x14ac:dyDescent="0.25">
      <c r="A223" s="178">
        <v>5234</v>
      </c>
      <c r="B223" s="223" t="s">
        <v>456</v>
      </c>
      <c r="C223" s="359">
        <f t="shared" si="27"/>
        <v>0</v>
      </c>
      <c r="D223" s="229">
        <v>0</v>
      </c>
      <c r="E223" s="337"/>
      <c r="F223" s="231">
        <f t="shared" si="31"/>
        <v>0</v>
      </c>
      <c r="G223" s="229">
        <v>0</v>
      </c>
      <c r="H223" s="230"/>
      <c r="I223" s="231">
        <f t="shared" si="32"/>
        <v>0</v>
      </c>
      <c r="J223" s="229"/>
      <c r="K223" s="230"/>
      <c r="L223" s="231">
        <f t="shared" si="33"/>
        <v>0</v>
      </c>
      <c r="M223" s="338"/>
      <c r="N223" s="337"/>
      <c r="O223" s="231">
        <f t="shared" si="34"/>
        <v>0</v>
      </c>
      <c r="P223" s="185"/>
    </row>
    <row r="224" spans="1:16" hidden="1" x14ac:dyDescent="0.25">
      <c r="A224" s="178">
        <v>5236</v>
      </c>
      <c r="B224" s="223" t="s">
        <v>457</v>
      </c>
      <c r="C224" s="359">
        <f t="shared" si="27"/>
        <v>0</v>
      </c>
      <c r="D224" s="229">
        <v>0</v>
      </c>
      <c r="E224" s="337"/>
      <c r="F224" s="231">
        <f t="shared" si="31"/>
        <v>0</v>
      </c>
      <c r="G224" s="229">
        <v>0</v>
      </c>
      <c r="H224" s="230"/>
      <c r="I224" s="231">
        <f t="shared" si="32"/>
        <v>0</v>
      </c>
      <c r="J224" s="229"/>
      <c r="K224" s="230"/>
      <c r="L224" s="231">
        <f t="shared" si="33"/>
        <v>0</v>
      </c>
      <c r="M224" s="338"/>
      <c r="N224" s="337"/>
      <c r="O224" s="231">
        <f t="shared" si="34"/>
        <v>0</v>
      </c>
      <c r="P224" s="185"/>
    </row>
    <row r="225" spans="1:16" hidden="1" x14ac:dyDescent="0.25">
      <c r="A225" s="178">
        <v>5237</v>
      </c>
      <c r="B225" s="223" t="s">
        <v>458</v>
      </c>
      <c r="C225" s="359">
        <f t="shared" si="27"/>
        <v>0</v>
      </c>
      <c r="D225" s="229">
        <v>0</v>
      </c>
      <c r="E225" s="337"/>
      <c r="F225" s="231">
        <f t="shared" si="31"/>
        <v>0</v>
      </c>
      <c r="G225" s="229">
        <v>0</v>
      </c>
      <c r="H225" s="230"/>
      <c r="I225" s="231">
        <f t="shared" si="32"/>
        <v>0</v>
      </c>
      <c r="J225" s="229"/>
      <c r="K225" s="230"/>
      <c r="L225" s="231">
        <f t="shared" si="33"/>
        <v>0</v>
      </c>
      <c r="M225" s="338"/>
      <c r="N225" s="337"/>
      <c r="O225" s="231">
        <f t="shared" si="34"/>
        <v>0</v>
      </c>
      <c r="P225" s="185"/>
    </row>
    <row r="226" spans="1:16" hidden="1" x14ac:dyDescent="0.25">
      <c r="A226" s="178">
        <v>5238</v>
      </c>
      <c r="B226" s="223" t="s">
        <v>459</v>
      </c>
      <c r="C226" s="359">
        <f t="shared" si="27"/>
        <v>0</v>
      </c>
      <c r="D226" s="229">
        <v>0</v>
      </c>
      <c r="E226" s="337"/>
      <c r="F226" s="231">
        <f t="shared" si="31"/>
        <v>0</v>
      </c>
      <c r="G226" s="229">
        <v>0</v>
      </c>
      <c r="H226" s="230"/>
      <c r="I226" s="231">
        <f t="shared" si="32"/>
        <v>0</v>
      </c>
      <c r="J226" s="229"/>
      <c r="K226" s="230"/>
      <c r="L226" s="231">
        <f t="shared" si="33"/>
        <v>0</v>
      </c>
      <c r="M226" s="338"/>
      <c r="N226" s="337"/>
      <c r="O226" s="231">
        <f t="shared" si="34"/>
        <v>0</v>
      </c>
      <c r="P226" s="185"/>
    </row>
    <row r="227" spans="1:16" hidden="1" x14ac:dyDescent="0.25">
      <c r="A227" s="178">
        <v>5239</v>
      </c>
      <c r="B227" s="223" t="s">
        <v>460</v>
      </c>
      <c r="C227" s="359">
        <f t="shared" si="27"/>
        <v>0</v>
      </c>
      <c r="D227" s="229">
        <v>0</v>
      </c>
      <c r="E227" s="337"/>
      <c r="F227" s="231">
        <f t="shared" si="31"/>
        <v>0</v>
      </c>
      <c r="G227" s="229"/>
      <c r="H227" s="230"/>
      <c r="I227" s="231">
        <f t="shared" si="32"/>
        <v>0</v>
      </c>
      <c r="J227" s="229"/>
      <c r="K227" s="230"/>
      <c r="L227" s="231">
        <f t="shared" si="33"/>
        <v>0</v>
      </c>
      <c r="M227" s="338"/>
      <c r="N227" s="337"/>
      <c r="O227" s="231">
        <f t="shared" si="34"/>
        <v>0</v>
      </c>
      <c r="P227" s="185"/>
    </row>
    <row r="228" spans="1:16" ht="24" x14ac:dyDescent="0.25">
      <c r="A228" s="339">
        <v>5240</v>
      </c>
      <c r="B228" s="223" t="s">
        <v>461</v>
      </c>
      <c r="C228" s="359">
        <f t="shared" si="27"/>
        <v>12515</v>
      </c>
      <c r="D228" s="229">
        <v>12515</v>
      </c>
      <c r="E228" s="337"/>
      <c r="F228" s="231">
        <f t="shared" si="31"/>
        <v>12515</v>
      </c>
      <c r="G228" s="229"/>
      <c r="H228" s="230"/>
      <c r="I228" s="231">
        <f t="shared" si="32"/>
        <v>0</v>
      </c>
      <c r="J228" s="229"/>
      <c r="K228" s="230"/>
      <c r="L228" s="231">
        <f t="shared" si="33"/>
        <v>0</v>
      </c>
      <c r="M228" s="338"/>
      <c r="N228" s="337"/>
      <c r="O228" s="231">
        <f t="shared" si="34"/>
        <v>0</v>
      </c>
      <c r="P228" s="185"/>
    </row>
    <row r="229" spans="1:16" x14ac:dyDescent="0.25">
      <c r="A229" s="339">
        <v>5250</v>
      </c>
      <c r="B229" s="223" t="s">
        <v>462</v>
      </c>
      <c r="C229" s="359">
        <f t="shared" si="27"/>
        <v>703935</v>
      </c>
      <c r="D229" s="229">
        <v>703935</v>
      </c>
      <c r="E229" s="337"/>
      <c r="F229" s="231">
        <f t="shared" si="31"/>
        <v>703935</v>
      </c>
      <c r="G229" s="229"/>
      <c r="H229" s="230"/>
      <c r="I229" s="231">
        <f t="shared" si="32"/>
        <v>0</v>
      </c>
      <c r="J229" s="229"/>
      <c r="K229" s="230"/>
      <c r="L229" s="231">
        <f t="shared" si="33"/>
        <v>0</v>
      </c>
      <c r="M229" s="338"/>
      <c r="N229" s="337"/>
      <c r="O229" s="231">
        <f t="shared" si="34"/>
        <v>0</v>
      </c>
      <c r="P229" s="185"/>
    </row>
    <row r="230" spans="1:16" hidden="1" x14ac:dyDescent="0.25">
      <c r="A230" s="339">
        <v>5260</v>
      </c>
      <c r="B230" s="223" t="s">
        <v>463</v>
      </c>
      <c r="C230" s="359">
        <f t="shared" si="27"/>
        <v>0</v>
      </c>
      <c r="D230" s="340">
        <f>SUM(D231)</f>
        <v>0</v>
      </c>
      <c r="E230" s="341">
        <f>SUM(E231)</f>
        <v>0</v>
      </c>
      <c r="F230" s="231">
        <f t="shared" si="31"/>
        <v>0</v>
      </c>
      <c r="G230" s="340">
        <f>SUM(G231)</f>
        <v>0</v>
      </c>
      <c r="H230" s="342">
        <f>SUM(H231)</f>
        <v>0</v>
      </c>
      <c r="I230" s="231">
        <f t="shared" si="32"/>
        <v>0</v>
      </c>
      <c r="J230" s="340">
        <f>SUM(J231)</f>
        <v>0</v>
      </c>
      <c r="K230" s="342">
        <f>SUM(K231)</f>
        <v>0</v>
      </c>
      <c r="L230" s="231">
        <f t="shared" si="33"/>
        <v>0</v>
      </c>
      <c r="M230" s="343">
        <f>SUM(M231)</f>
        <v>0</v>
      </c>
      <c r="N230" s="341">
        <f>SUM(N231)</f>
        <v>0</v>
      </c>
      <c r="O230" s="231">
        <f t="shared" si="34"/>
        <v>0</v>
      </c>
      <c r="P230" s="185"/>
    </row>
    <row r="231" spans="1:16" hidden="1" x14ac:dyDescent="0.25">
      <c r="A231" s="178">
        <v>5269</v>
      </c>
      <c r="B231" s="223" t="s">
        <v>464</v>
      </c>
      <c r="C231" s="359">
        <f t="shared" si="27"/>
        <v>0</v>
      </c>
      <c r="D231" s="229">
        <v>0</v>
      </c>
      <c r="E231" s="337"/>
      <c r="F231" s="231">
        <f t="shared" si="31"/>
        <v>0</v>
      </c>
      <c r="G231" s="229">
        <v>0</v>
      </c>
      <c r="H231" s="230"/>
      <c r="I231" s="231">
        <f t="shared" si="32"/>
        <v>0</v>
      </c>
      <c r="J231" s="229"/>
      <c r="K231" s="230"/>
      <c r="L231" s="231">
        <f t="shared" si="33"/>
        <v>0</v>
      </c>
      <c r="M231" s="338"/>
      <c r="N231" s="337"/>
      <c r="O231" s="231">
        <f t="shared" si="34"/>
        <v>0</v>
      </c>
      <c r="P231" s="185"/>
    </row>
    <row r="232" spans="1:16" ht="24" hidden="1" x14ac:dyDescent="0.25">
      <c r="A232" s="329">
        <v>5270</v>
      </c>
      <c r="B232" s="265" t="s">
        <v>465</v>
      </c>
      <c r="C232" s="354">
        <f t="shared" si="27"/>
        <v>0</v>
      </c>
      <c r="D232" s="344">
        <v>0</v>
      </c>
      <c r="E232" s="345"/>
      <c r="F232" s="332">
        <f t="shared" si="31"/>
        <v>0</v>
      </c>
      <c r="G232" s="344">
        <v>0</v>
      </c>
      <c r="H232" s="346"/>
      <c r="I232" s="332">
        <f t="shared" si="32"/>
        <v>0</v>
      </c>
      <c r="J232" s="344"/>
      <c r="K232" s="346"/>
      <c r="L232" s="332">
        <f t="shared" si="33"/>
        <v>0</v>
      </c>
      <c r="M232" s="347"/>
      <c r="N232" s="345"/>
      <c r="O232" s="332">
        <f t="shared" si="34"/>
        <v>0</v>
      </c>
      <c r="P232" s="274"/>
    </row>
    <row r="233" spans="1:16" hidden="1" x14ac:dyDescent="0.25">
      <c r="A233" s="315">
        <v>6000</v>
      </c>
      <c r="B233" s="315" t="s">
        <v>466</v>
      </c>
      <c r="C233" s="465">
        <f t="shared" si="27"/>
        <v>0</v>
      </c>
      <c r="D233" s="317">
        <f>D234+D254+D261</f>
        <v>0</v>
      </c>
      <c r="E233" s="318">
        <f>E234+E254+E261</f>
        <v>0</v>
      </c>
      <c r="F233" s="319">
        <f t="shared" si="31"/>
        <v>0</v>
      </c>
      <c r="G233" s="317">
        <f>G234+G254+G261</f>
        <v>0</v>
      </c>
      <c r="H233" s="320">
        <f>H234+H254+H261</f>
        <v>0</v>
      </c>
      <c r="I233" s="319">
        <f t="shared" si="32"/>
        <v>0</v>
      </c>
      <c r="J233" s="317">
        <f>J234+J254+J261</f>
        <v>0</v>
      </c>
      <c r="K233" s="320">
        <f>K234+K254+K261</f>
        <v>0</v>
      </c>
      <c r="L233" s="319">
        <f t="shared" si="33"/>
        <v>0</v>
      </c>
      <c r="M233" s="321">
        <f>M234+M254+M261</f>
        <v>0</v>
      </c>
      <c r="N233" s="318">
        <f>N234+N254+N261</f>
        <v>0</v>
      </c>
      <c r="O233" s="319">
        <f t="shared" si="34"/>
        <v>0</v>
      </c>
      <c r="P233" s="322"/>
    </row>
    <row r="234" spans="1:16" hidden="1" x14ac:dyDescent="0.25">
      <c r="A234" s="249">
        <v>6200</v>
      </c>
      <c r="B234" s="368" t="s">
        <v>467</v>
      </c>
      <c r="C234" s="548">
        <f>F234+I234+L234+O234</f>
        <v>0</v>
      </c>
      <c r="D234" s="380">
        <f>SUM(D235,D236,D238,D241,D247,D248,D249)</f>
        <v>0</v>
      </c>
      <c r="E234" s="326">
        <f>SUM(E235,E236,E238,E241,E247,E248,E249)</f>
        <v>0</v>
      </c>
      <c r="F234" s="327">
        <f>D234+E234</f>
        <v>0</v>
      </c>
      <c r="G234" s="380">
        <f>SUM(G235,G236,G238,G241,G247,G248,G249)</f>
        <v>0</v>
      </c>
      <c r="H234" s="381">
        <f>SUM(H235,H236,H238,H241,H247,H248,H249)</f>
        <v>0</v>
      </c>
      <c r="I234" s="327">
        <f t="shared" si="32"/>
        <v>0</v>
      </c>
      <c r="J234" s="380">
        <f>SUM(J235,J236,J238,J241,J247,J248,J249)</f>
        <v>0</v>
      </c>
      <c r="K234" s="381">
        <f>SUM(K235,K236,K238,K241,K247,K248,K249)</f>
        <v>0</v>
      </c>
      <c r="L234" s="327">
        <f t="shared" si="33"/>
        <v>0</v>
      </c>
      <c r="M234" s="325">
        <f>SUM(M235,M236,M238,M241,M247,M248,M249)</f>
        <v>0</v>
      </c>
      <c r="N234" s="326">
        <f>SUM(N235,N236,N238,N241,N247,N248,N249)</f>
        <v>0</v>
      </c>
      <c r="O234" s="327">
        <f t="shared" si="34"/>
        <v>0</v>
      </c>
      <c r="P234" s="328"/>
    </row>
    <row r="235" spans="1:16" hidden="1" x14ac:dyDescent="0.25">
      <c r="A235" s="595">
        <v>6220</v>
      </c>
      <c r="B235" s="213" t="s">
        <v>468</v>
      </c>
      <c r="C235" s="466">
        <f t="shared" si="27"/>
        <v>0</v>
      </c>
      <c r="D235" s="219">
        <v>0</v>
      </c>
      <c r="E235" s="335"/>
      <c r="F235" s="221">
        <f t="shared" si="31"/>
        <v>0</v>
      </c>
      <c r="G235" s="219">
        <v>0</v>
      </c>
      <c r="H235" s="220"/>
      <c r="I235" s="221">
        <f t="shared" si="32"/>
        <v>0</v>
      </c>
      <c r="J235" s="219"/>
      <c r="K235" s="220"/>
      <c r="L235" s="221">
        <f t="shared" si="33"/>
        <v>0</v>
      </c>
      <c r="M235" s="336"/>
      <c r="N235" s="335"/>
      <c r="O235" s="221">
        <f t="shared" si="34"/>
        <v>0</v>
      </c>
      <c r="P235" s="176"/>
    </row>
    <row r="236" spans="1:16" hidden="1" x14ac:dyDescent="0.25">
      <c r="A236" s="339">
        <v>6230</v>
      </c>
      <c r="B236" s="223" t="s">
        <v>469</v>
      </c>
      <c r="C236" s="359">
        <f t="shared" si="27"/>
        <v>0</v>
      </c>
      <c r="D236" s="340">
        <f>SUM(D237)</f>
        <v>0</v>
      </c>
      <c r="E236" s="341">
        <f>SUM(E237)</f>
        <v>0</v>
      </c>
      <c r="F236" s="231">
        <f t="shared" si="31"/>
        <v>0</v>
      </c>
      <c r="G236" s="340">
        <f>SUM(G237)</f>
        <v>0</v>
      </c>
      <c r="H236" s="342">
        <f>SUM(H237)</f>
        <v>0</v>
      </c>
      <c r="I236" s="231">
        <f t="shared" si="32"/>
        <v>0</v>
      </c>
      <c r="J236" s="340">
        <f>SUM(J237)</f>
        <v>0</v>
      </c>
      <c r="K236" s="342">
        <f>SUM(K237)</f>
        <v>0</v>
      </c>
      <c r="L236" s="231">
        <f t="shared" si="33"/>
        <v>0</v>
      </c>
      <c r="M236" s="340">
        <f>SUM(M237)</f>
        <v>0</v>
      </c>
      <c r="N236" s="342">
        <f>SUM(N237)</f>
        <v>0</v>
      </c>
      <c r="O236" s="231">
        <f t="shared" si="34"/>
        <v>0</v>
      </c>
      <c r="P236" s="185"/>
    </row>
    <row r="237" spans="1:16" hidden="1" x14ac:dyDescent="0.25">
      <c r="A237" s="178">
        <v>6239</v>
      </c>
      <c r="B237" s="213" t="s">
        <v>470</v>
      </c>
      <c r="C237" s="359">
        <f t="shared" si="27"/>
        <v>0</v>
      </c>
      <c r="D237" s="229">
        <v>0</v>
      </c>
      <c r="E237" s="337"/>
      <c r="F237" s="231">
        <f t="shared" si="31"/>
        <v>0</v>
      </c>
      <c r="G237" s="229">
        <v>0</v>
      </c>
      <c r="H237" s="230"/>
      <c r="I237" s="231">
        <f t="shared" si="32"/>
        <v>0</v>
      </c>
      <c r="J237" s="229"/>
      <c r="K237" s="230"/>
      <c r="L237" s="231">
        <f t="shared" si="33"/>
        <v>0</v>
      </c>
      <c r="M237" s="338"/>
      <c r="N237" s="337"/>
      <c r="O237" s="231">
        <f t="shared" si="34"/>
        <v>0</v>
      </c>
      <c r="P237" s="185"/>
    </row>
    <row r="238" spans="1:16" ht="24" hidden="1" x14ac:dyDescent="0.25">
      <c r="A238" s="339">
        <v>6240</v>
      </c>
      <c r="B238" s="223" t="s">
        <v>471</v>
      </c>
      <c r="C238" s="359">
        <f t="shared" si="27"/>
        <v>0</v>
      </c>
      <c r="D238" s="340">
        <f>SUM(D239:D240)</f>
        <v>0</v>
      </c>
      <c r="E238" s="341">
        <f>SUM(E239:E240)</f>
        <v>0</v>
      </c>
      <c r="F238" s="231">
        <f t="shared" si="31"/>
        <v>0</v>
      </c>
      <c r="G238" s="340">
        <f>SUM(G239:G240)</f>
        <v>0</v>
      </c>
      <c r="H238" s="342">
        <f>SUM(H239:H240)</f>
        <v>0</v>
      </c>
      <c r="I238" s="231">
        <f t="shared" si="32"/>
        <v>0</v>
      </c>
      <c r="J238" s="340">
        <f>SUM(J239:J240)</f>
        <v>0</v>
      </c>
      <c r="K238" s="342">
        <f>SUM(K239:K240)</f>
        <v>0</v>
      </c>
      <c r="L238" s="231">
        <f t="shared" si="33"/>
        <v>0</v>
      </c>
      <c r="M238" s="343">
        <f>SUM(M239:M240)</f>
        <v>0</v>
      </c>
      <c r="N238" s="341">
        <f>SUM(N239:N240)</f>
        <v>0</v>
      </c>
      <c r="O238" s="231">
        <f t="shared" si="34"/>
        <v>0</v>
      </c>
      <c r="P238" s="185"/>
    </row>
    <row r="239" spans="1:16" hidden="1" x14ac:dyDescent="0.25">
      <c r="A239" s="178">
        <v>6241</v>
      </c>
      <c r="B239" s="223" t="s">
        <v>472</v>
      </c>
      <c r="C239" s="359">
        <f t="shared" si="27"/>
        <v>0</v>
      </c>
      <c r="D239" s="229">
        <v>0</v>
      </c>
      <c r="E239" s="337"/>
      <c r="F239" s="231">
        <f t="shared" si="31"/>
        <v>0</v>
      </c>
      <c r="G239" s="229">
        <v>0</v>
      </c>
      <c r="H239" s="230"/>
      <c r="I239" s="231">
        <f t="shared" si="32"/>
        <v>0</v>
      </c>
      <c r="J239" s="229"/>
      <c r="K239" s="230"/>
      <c r="L239" s="231">
        <f t="shared" si="33"/>
        <v>0</v>
      </c>
      <c r="M239" s="338"/>
      <c r="N239" s="337"/>
      <c r="O239" s="231">
        <f t="shared" si="34"/>
        <v>0</v>
      </c>
      <c r="P239" s="185"/>
    </row>
    <row r="240" spans="1:16" hidden="1" x14ac:dyDescent="0.25">
      <c r="A240" s="178">
        <v>6242</v>
      </c>
      <c r="B240" s="223" t="s">
        <v>473</v>
      </c>
      <c r="C240" s="359">
        <f t="shared" si="27"/>
        <v>0</v>
      </c>
      <c r="D240" s="229">
        <v>0</v>
      </c>
      <c r="E240" s="337"/>
      <c r="F240" s="231">
        <f t="shared" si="31"/>
        <v>0</v>
      </c>
      <c r="G240" s="229">
        <v>0</v>
      </c>
      <c r="H240" s="230"/>
      <c r="I240" s="231">
        <f t="shared" si="32"/>
        <v>0</v>
      </c>
      <c r="J240" s="229"/>
      <c r="K240" s="230"/>
      <c r="L240" s="231">
        <f t="shared" si="33"/>
        <v>0</v>
      </c>
      <c r="M240" s="338"/>
      <c r="N240" s="337"/>
      <c r="O240" s="231">
        <f t="shared" si="34"/>
        <v>0</v>
      </c>
      <c r="P240" s="185"/>
    </row>
    <row r="241" spans="1:16" ht="24" hidden="1" x14ac:dyDescent="0.25">
      <c r="A241" s="339">
        <v>6250</v>
      </c>
      <c r="B241" s="223" t="s">
        <v>474</v>
      </c>
      <c r="C241" s="359">
        <f t="shared" si="27"/>
        <v>0</v>
      </c>
      <c r="D241" s="340">
        <f>SUM(D242:D246)</f>
        <v>0</v>
      </c>
      <c r="E241" s="341">
        <f>SUM(E242:E246)</f>
        <v>0</v>
      </c>
      <c r="F241" s="231">
        <f t="shared" si="31"/>
        <v>0</v>
      </c>
      <c r="G241" s="340">
        <f>SUM(G242:G246)</f>
        <v>0</v>
      </c>
      <c r="H241" s="342">
        <f>SUM(H242:H246)</f>
        <v>0</v>
      </c>
      <c r="I241" s="231">
        <f t="shared" si="32"/>
        <v>0</v>
      </c>
      <c r="J241" s="340">
        <f>SUM(J242:J246)</f>
        <v>0</v>
      </c>
      <c r="K241" s="342">
        <f>SUM(K242:K246)</f>
        <v>0</v>
      </c>
      <c r="L241" s="231">
        <f t="shared" si="33"/>
        <v>0</v>
      </c>
      <c r="M241" s="343">
        <f>SUM(M242:M246)</f>
        <v>0</v>
      </c>
      <c r="N241" s="341">
        <f>SUM(N242:N246)</f>
        <v>0</v>
      </c>
      <c r="O241" s="231">
        <f t="shared" si="34"/>
        <v>0</v>
      </c>
      <c r="P241" s="185"/>
    </row>
    <row r="242" spans="1:16" hidden="1" x14ac:dyDescent="0.25">
      <c r="A242" s="178">
        <v>6252</v>
      </c>
      <c r="B242" s="223" t="s">
        <v>475</v>
      </c>
      <c r="C242" s="359">
        <f t="shared" si="27"/>
        <v>0</v>
      </c>
      <c r="D242" s="229">
        <v>0</v>
      </c>
      <c r="E242" s="337"/>
      <c r="F242" s="231">
        <f t="shared" si="31"/>
        <v>0</v>
      </c>
      <c r="G242" s="229">
        <v>0</v>
      </c>
      <c r="H242" s="230"/>
      <c r="I242" s="231">
        <f t="shared" si="32"/>
        <v>0</v>
      </c>
      <c r="J242" s="229"/>
      <c r="K242" s="230"/>
      <c r="L242" s="231">
        <f t="shared" si="33"/>
        <v>0</v>
      </c>
      <c r="M242" s="338"/>
      <c r="N242" s="337"/>
      <c r="O242" s="231">
        <f t="shared" si="34"/>
        <v>0</v>
      </c>
      <c r="P242" s="185"/>
    </row>
    <row r="243" spans="1:16" hidden="1" x14ac:dyDescent="0.25">
      <c r="A243" s="178">
        <v>6253</v>
      </c>
      <c r="B243" s="223" t="s">
        <v>476</v>
      </c>
      <c r="C243" s="359">
        <f t="shared" si="27"/>
        <v>0</v>
      </c>
      <c r="D243" s="229">
        <v>0</v>
      </c>
      <c r="E243" s="337"/>
      <c r="F243" s="231">
        <f t="shared" si="31"/>
        <v>0</v>
      </c>
      <c r="G243" s="229">
        <v>0</v>
      </c>
      <c r="H243" s="230"/>
      <c r="I243" s="231">
        <f t="shared" si="32"/>
        <v>0</v>
      </c>
      <c r="J243" s="229"/>
      <c r="K243" s="230"/>
      <c r="L243" s="231">
        <f t="shared" si="33"/>
        <v>0</v>
      </c>
      <c r="M243" s="338"/>
      <c r="N243" s="337"/>
      <c r="O243" s="231">
        <f t="shared" si="34"/>
        <v>0</v>
      </c>
      <c r="P243" s="185"/>
    </row>
    <row r="244" spans="1:16" ht="24" hidden="1" x14ac:dyDescent="0.25">
      <c r="A244" s="178">
        <v>6254</v>
      </c>
      <c r="B244" s="223" t="s">
        <v>477</v>
      </c>
      <c r="C244" s="359">
        <f t="shared" si="27"/>
        <v>0</v>
      </c>
      <c r="D244" s="229">
        <v>0</v>
      </c>
      <c r="E244" s="337"/>
      <c r="F244" s="231">
        <f t="shared" si="31"/>
        <v>0</v>
      </c>
      <c r="G244" s="229">
        <v>0</v>
      </c>
      <c r="H244" s="230"/>
      <c r="I244" s="231">
        <f t="shared" si="32"/>
        <v>0</v>
      </c>
      <c r="J244" s="229"/>
      <c r="K244" s="230"/>
      <c r="L244" s="231">
        <f t="shared" si="33"/>
        <v>0</v>
      </c>
      <c r="M244" s="338"/>
      <c r="N244" s="337"/>
      <c r="O244" s="231">
        <f t="shared" si="34"/>
        <v>0</v>
      </c>
      <c r="P244" s="185"/>
    </row>
    <row r="245" spans="1:16" ht="24" hidden="1" x14ac:dyDescent="0.25">
      <c r="A245" s="178">
        <v>6255</v>
      </c>
      <c r="B245" s="223" t="s">
        <v>478</v>
      </c>
      <c r="C245" s="359">
        <f t="shared" si="27"/>
        <v>0</v>
      </c>
      <c r="D245" s="229">
        <v>0</v>
      </c>
      <c r="E245" s="337"/>
      <c r="F245" s="231">
        <f t="shared" si="31"/>
        <v>0</v>
      </c>
      <c r="G245" s="229">
        <v>0</v>
      </c>
      <c r="H245" s="230"/>
      <c r="I245" s="231">
        <f t="shared" si="32"/>
        <v>0</v>
      </c>
      <c r="J245" s="229"/>
      <c r="K245" s="230"/>
      <c r="L245" s="231">
        <f t="shared" si="33"/>
        <v>0</v>
      </c>
      <c r="M245" s="338"/>
      <c r="N245" s="337"/>
      <c r="O245" s="231">
        <f t="shared" si="34"/>
        <v>0</v>
      </c>
      <c r="P245" s="185"/>
    </row>
    <row r="246" spans="1:16" hidden="1" x14ac:dyDescent="0.25">
      <c r="A246" s="178">
        <v>6259</v>
      </c>
      <c r="B246" s="223" t="s">
        <v>479</v>
      </c>
      <c r="C246" s="359">
        <f t="shared" si="27"/>
        <v>0</v>
      </c>
      <c r="D246" s="229">
        <v>0</v>
      </c>
      <c r="E246" s="337"/>
      <c r="F246" s="231">
        <f t="shared" si="31"/>
        <v>0</v>
      </c>
      <c r="G246" s="229">
        <v>0</v>
      </c>
      <c r="H246" s="230"/>
      <c r="I246" s="231">
        <f t="shared" si="32"/>
        <v>0</v>
      </c>
      <c r="J246" s="229"/>
      <c r="K246" s="230"/>
      <c r="L246" s="231">
        <f t="shared" si="33"/>
        <v>0</v>
      </c>
      <c r="M246" s="338"/>
      <c r="N246" s="337"/>
      <c r="O246" s="231">
        <f t="shared" si="34"/>
        <v>0</v>
      </c>
      <c r="P246" s="185"/>
    </row>
    <row r="247" spans="1:16" ht="24" hidden="1" x14ac:dyDescent="0.25">
      <c r="A247" s="339">
        <v>6260</v>
      </c>
      <c r="B247" s="223" t="s">
        <v>480</v>
      </c>
      <c r="C247" s="359">
        <f t="shared" si="27"/>
        <v>0</v>
      </c>
      <c r="D247" s="229">
        <v>0</v>
      </c>
      <c r="E247" s="337"/>
      <c r="F247" s="231">
        <f t="shared" ref="F247:F299" si="38">D247+E247</f>
        <v>0</v>
      </c>
      <c r="G247" s="229">
        <v>0</v>
      </c>
      <c r="H247" s="230"/>
      <c r="I247" s="231">
        <f t="shared" ref="I247:I299" si="39">G247+H247</f>
        <v>0</v>
      </c>
      <c r="J247" s="229"/>
      <c r="K247" s="230"/>
      <c r="L247" s="231">
        <f t="shared" ref="L247:L299" si="40">J247+K247</f>
        <v>0</v>
      </c>
      <c r="M247" s="338"/>
      <c r="N247" s="337"/>
      <c r="O247" s="231">
        <f t="shared" ref="O247:O276" si="41">M247+N247</f>
        <v>0</v>
      </c>
      <c r="P247" s="185"/>
    </row>
    <row r="248" spans="1:16" hidden="1" x14ac:dyDescent="0.25">
      <c r="A248" s="339">
        <v>6270</v>
      </c>
      <c r="B248" s="223" t="s">
        <v>481</v>
      </c>
      <c r="C248" s="359">
        <f t="shared" si="27"/>
        <v>0</v>
      </c>
      <c r="D248" s="229">
        <v>0</v>
      </c>
      <c r="E248" s="337"/>
      <c r="F248" s="231">
        <f t="shared" si="38"/>
        <v>0</v>
      </c>
      <c r="G248" s="229">
        <v>0</v>
      </c>
      <c r="H248" s="230"/>
      <c r="I248" s="231">
        <f t="shared" si="39"/>
        <v>0</v>
      </c>
      <c r="J248" s="229"/>
      <c r="K248" s="230"/>
      <c r="L248" s="231">
        <f t="shared" si="40"/>
        <v>0</v>
      </c>
      <c r="M248" s="338"/>
      <c r="N248" s="337"/>
      <c r="O248" s="231">
        <f t="shared" si="41"/>
        <v>0</v>
      </c>
      <c r="P248" s="185"/>
    </row>
    <row r="249" spans="1:16" hidden="1" x14ac:dyDescent="0.25">
      <c r="A249" s="595">
        <v>6290</v>
      </c>
      <c r="B249" s="213" t="s">
        <v>482</v>
      </c>
      <c r="C249" s="359">
        <f t="shared" si="27"/>
        <v>0</v>
      </c>
      <c r="D249" s="350">
        <f>SUM(D250:D253)</f>
        <v>0</v>
      </c>
      <c r="E249" s="351">
        <f>SUM(E250:E253)</f>
        <v>0</v>
      </c>
      <c r="F249" s="221">
        <f t="shared" si="38"/>
        <v>0</v>
      </c>
      <c r="G249" s="350">
        <f>SUM(G250:G253)</f>
        <v>0</v>
      </c>
      <c r="H249" s="352">
        <f t="shared" ref="H249" si="42">SUM(H250:H253)</f>
        <v>0</v>
      </c>
      <c r="I249" s="221">
        <f t="shared" si="39"/>
        <v>0</v>
      </c>
      <c r="J249" s="350">
        <f>SUM(J250:J253)</f>
        <v>0</v>
      </c>
      <c r="K249" s="352">
        <f t="shared" ref="K249" si="43">SUM(K250:K253)</f>
        <v>0</v>
      </c>
      <c r="L249" s="221">
        <f t="shared" si="40"/>
        <v>0</v>
      </c>
      <c r="M249" s="369">
        <f t="shared" ref="M249:N249" si="44">SUM(M250:M253)</f>
        <v>0</v>
      </c>
      <c r="N249" s="370">
        <f t="shared" si="44"/>
        <v>0</v>
      </c>
      <c r="O249" s="371">
        <f t="shared" si="41"/>
        <v>0</v>
      </c>
      <c r="P249" s="372"/>
    </row>
    <row r="250" spans="1:16" hidden="1" x14ac:dyDescent="0.25">
      <c r="A250" s="178">
        <v>6291</v>
      </c>
      <c r="B250" s="223" t="s">
        <v>483</v>
      </c>
      <c r="C250" s="359">
        <f t="shared" si="27"/>
        <v>0</v>
      </c>
      <c r="D250" s="229">
        <v>0</v>
      </c>
      <c r="E250" s="337"/>
      <c r="F250" s="231">
        <f t="shared" si="38"/>
        <v>0</v>
      </c>
      <c r="G250" s="229">
        <v>0</v>
      </c>
      <c r="H250" s="230"/>
      <c r="I250" s="231">
        <f t="shared" si="39"/>
        <v>0</v>
      </c>
      <c r="J250" s="229"/>
      <c r="K250" s="230"/>
      <c r="L250" s="231">
        <f t="shared" si="40"/>
        <v>0</v>
      </c>
      <c r="M250" s="338"/>
      <c r="N250" s="337"/>
      <c r="O250" s="231">
        <f t="shared" si="41"/>
        <v>0</v>
      </c>
      <c r="P250" s="185"/>
    </row>
    <row r="251" spans="1:16" hidden="1" x14ac:dyDescent="0.25">
      <c r="A251" s="178">
        <v>6292</v>
      </c>
      <c r="B251" s="223" t="s">
        <v>484</v>
      </c>
      <c r="C251" s="359">
        <f t="shared" si="27"/>
        <v>0</v>
      </c>
      <c r="D251" s="229">
        <v>0</v>
      </c>
      <c r="E251" s="337"/>
      <c r="F251" s="231">
        <f t="shared" si="38"/>
        <v>0</v>
      </c>
      <c r="G251" s="229">
        <v>0</v>
      </c>
      <c r="H251" s="230"/>
      <c r="I251" s="231">
        <f t="shared" si="39"/>
        <v>0</v>
      </c>
      <c r="J251" s="229"/>
      <c r="K251" s="230"/>
      <c r="L251" s="231">
        <f t="shared" si="40"/>
        <v>0</v>
      </c>
      <c r="M251" s="338"/>
      <c r="N251" s="337"/>
      <c r="O251" s="231">
        <f t="shared" si="41"/>
        <v>0</v>
      </c>
      <c r="P251" s="185"/>
    </row>
    <row r="252" spans="1:16" ht="72" hidden="1" x14ac:dyDescent="0.25">
      <c r="A252" s="178">
        <v>6296</v>
      </c>
      <c r="B252" s="223" t="s">
        <v>485</v>
      </c>
      <c r="C252" s="359">
        <f t="shared" si="27"/>
        <v>0</v>
      </c>
      <c r="D252" s="229">
        <v>0</v>
      </c>
      <c r="E252" s="337"/>
      <c r="F252" s="231">
        <f t="shared" si="38"/>
        <v>0</v>
      </c>
      <c r="G252" s="229">
        <v>0</v>
      </c>
      <c r="H252" s="230"/>
      <c r="I252" s="231">
        <f t="shared" si="39"/>
        <v>0</v>
      </c>
      <c r="J252" s="229"/>
      <c r="K252" s="230"/>
      <c r="L252" s="231">
        <f t="shared" si="40"/>
        <v>0</v>
      </c>
      <c r="M252" s="338"/>
      <c r="N252" s="337"/>
      <c r="O252" s="231">
        <f t="shared" si="41"/>
        <v>0</v>
      </c>
      <c r="P252" s="185"/>
    </row>
    <row r="253" spans="1:16" ht="36" hidden="1" x14ac:dyDescent="0.25">
      <c r="A253" s="178">
        <v>6299</v>
      </c>
      <c r="B253" s="223" t="s">
        <v>486</v>
      </c>
      <c r="C253" s="359">
        <f t="shared" si="27"/>
        <v>0</v>
      </c>
      <c r="D253" s="229">
        <v>0</v>
      </c>
      <c r="E253" s="337"/>
      <c r="F253" s="231">
        <f t="shared" si="38"/>
        <v>0</v>
      </c>
      <c r="G253" s="229">
        <v>0</v>
      </c>
      <c r="H253" s="230"/>
      <c r="I253" s="231">
        <f t="shared" si="39"/>
        <v>0</v>
      </c>
      <c r="J253" s="229"/>
      <c r="K253" s="230"/>
      <c r="L253" s="231">
        <f t="shared" si="40"/>
        <v>0</v>
      </c>
      <c r="M253" s="338"/>
      <c r="N253" s="337"/>
      <c r="O253" s="231">
        <f t="shared" si="41"/>
        <v>0</v>
      </c>
      <c r="P253" s="185"/>
    </row>
    <row r="254" spans="1:16" hidden="1" x14ac:dyDescent="0.25">
      <c r="A254" s="198">
        <v>6300</v>
      </c>
      <c r="B254" s="323" t="s">
        <v>487</v>
      </c>
      <c r="C254" s="459">
        <f t="shared" si="27"/>
        <v>0</v>
      </c>
      <c r="D254" s="209">
        <f>SUM(D255,D259,D260)</f>
        <v>0</v>
      </c>
      <c r="E254" s="324">
        <f>SUM(E255,E259,E260)</f>
        <v>0</v>
      </c>
      <c r="F254" s="211">
        <f t="shared" si="38"/>
        <v>0</v>
      </c>
      <c r="G254" s="209">
        <f>SUM(G255,G259,G260)</f>
        <v>0</v>
      </c>
      <c r="H254" s="210">
        <f t="shared" ref="H254" si="45">SUM(H255,H259,H260)</f>
        <v>0</v>
      </c>
      <c r="I254" s="211">
        <f t="shared" si="39"/>
        <v>0</v>
      </c>
      <c r="J254" s="209">
        <f>SUM(J255,J259,J260)</f>
        <v>0</v>
      </c>
      <c r="K254" s="210">
        <f t="shared" ref="K254" si="46">SUM(K255,K259,K260)</f>
        <v>0</v>
      </c>
      <c r="L254" s="211">
        <f t="shared" si="40"/>
        <v>0</v>
      </c>
      <c r="M254" s="355">
        <f t="shared" ref="M254:N254" si="47">SUM(M255,M259,M260)</f>
        <v>0</v>
      </c>
      <c r="N254" s="356">
        <f t="shared" si="47"/>
        <v>0</v>
      </c>
      <c r="O254" s="357">
        <f t="shared" si="41"/>
        <v>0</v>
      </c>
      <c r="P254" s="358"/>
    </row>
    <row r="255" spans="1:16" ht="24" hidden="1" x14ac:dyDescent="0.25">
      <c r="A255" s="595">
        <v>6320</v>
      </c>
      <c r="B255" s="213" t="s">
        <v>488</v>
      </c>
      <c r="C255" s="546">
        <f t="shared" si="27"/>
        <v>0</v>
      </c>
      <c r="D255" s="350">
        <f>SUM(D256:D258)</f>
        <v>0</v>
      </c>
      <c r="E255" s="351">
        <f>SUM(E256:E258)</f>
        <v>0</v>
      </c>
      <c r="F255" s="221">
        <f t="shared" si="38"/>
        <v>0</v>
      </c>
      <c r="G255" s="350">
        <f>SUM(G256:G258)</f>
        <v>0</v>
      </c>
      <c r="H255" s="352">
        <f t="shared" ref="H255" si="48">SUM(H256:H258)</f>
        <v>0</v>
      </c>
      <c r="I255" s="221">
        <f t="shared" si="39"/>
        <v>0</v>
      </c>
      <c r="J255" s="350">
        <f>SUM(J256:J258)</f>
        <v>0</v>
      </c>
      <c r="K255" s="352">
        <f t="shared" ref="K255" si="49">SUM(K256:K258)</f>
        <v>0</v>
      </c>
      <c r="L255" s="221">
        <f t="shared" si="40"/>
        <v>0</v>
      </c>
      <c r="M255" s="353">
        <f t="shared" ref="M255:N255" si="50">SUM(M256:M258)</f>
        <v>0</v>
      </c>
      <c r="N255" s="351">
        <f t="shared" si="50"/>
        <v>0</v>
      </c>
      <c r="O255" s="221">
        <f t="shared" si="41"/>
        <v>0</v>
      </c>
      <c r="P255" s="176"/>
    </row>
    <row r="256" spans="1:16" hidden="1" x14ac:dyDescent="0.25">
      <c r="A256" s="178">
        <v>6322</v>
      </c>
      <c r="B256" s="223" t="s">
        <v>489</v>
      </c>
      <c r="C256" s="359">
        <f t="shared" si="27"/>
        <v>0</v>
      </c>
      <c r="D256" s="229">
        <v>0</v>
      </c>
      <c r="E256" s="337"/>
      <c r="F256" s="231">
        <f t="shared" si="38"/>
        <v>0</v>
      </c>
      <c r="G256" s="229">
        <v>0</v>
      </c>
      <c r="H256" s="230"/>
      <c r="I256" s="231">
        <f t="shared" si="39"/>
        <v>0</v>
      </c>
      <c r="J256" s="229"/>
      <c r="K256" s="230"/>
      <c r="L256" s="231">
        <f t="shared" si="40"/>
        <v>0</v>
      </c>
      <c r="M256" s="338"/>
      <c r="N256" s="337"/>
      <c r="O256" s="231">
        <f t="shared" si="41"/>
        <v>0</v>
      </c>
      <c r="P256" s="185"/>
    </row>
    <row r="257" spans="1:16" ht="24" hidden="1" x14ac:dyDescent="0.25">
      <c r="A257" s="178">
        <v>6323</v>
      </c>
      <c r="B257" s="223" t="s">
        <v>490</v>
      </c>
      <c r="C257" s="359">
        <f t="shared" si="27"/>
        <v>0</v>
      </c>
      <c r="D257" s="229">
        <v>0</v>
      </c>
      <c r="E257" s="337"/>
      <c r="F257" s="231">
        <f t="shared" si="38"/>
        <v>0</v>
      </c>
      <c r="G257" s="229">
        <v>0</v>
      </c>
      <c r="H257" s="230"/>
      <c r="I257" s="231">
        <f t="shared" si="39"/>
        <v>0</v>
      </c>
      <c r="J257" s="229"/>
      <c r="K257" s="230"/>
      <c r="L257" s="231">
        <f t="shared" si="40"/>
        <v>0</v>
      </c>
      <c r="M257" s="338"/>
      <c r="N257" s="337"/>
      <c r="O257" s="231">
        <f t="shared" si="41"/>
        <v>0</v>
      </c>
      <c r="P257" s="185"/>
    </row>
    <row r="258" spans="1:16" ht="24" hidden="1" x14ac:dyDescent="0.25">
      <c r="A258" s="169">
        <v>6324</v>
      </c>
      <c r="B258" s="213" t="s">
        <v>491</v>
      </c>
      <c r="C258" s="359">
        <f t="shared" si="27"/>
        <v>0</v>
      </c>
      <c r="D258" s="219">
        <v>0</v>
      </c>
      <c r="E258" s="335"/>
      <c r="F258" s="221">
        <f t="shared" si="38"/>
        <v>0</v>
      </c>
      <c r="G258" s="219">
        <v>0</v>
      </c>
      <c r="H258" s="220"/>
      <c r="I258" s="221">
        <f t="shared" si="39"/>
        <v>0</v>
      </c>
      <c r="J258" s="219"/>
      <c r="K258" s="220"/>
      <c r="L258" s="221">
        <f t="shared" si="40"/>
        <v>0</v>
      </c>
      <c r="M258" s="336"/>
      <c r="N258" s="335"/>
      <c r="O258" s="221">
        <f t="shared" si="41"/>
        <v>0</v>
      </c>
      <c r="P258" s="176"/>
    </row>
    <row r="259" spans="1:16" hidden="1" x14ac:dyDescent="0.25">
      <c r="A259" s="391">
        <v>6330</v>
      </c>
      <c r="B259" s="392" t="s">
        <v>492</v>
      </c>
      <c r="C259" s="359">
        <f t="shared" ref="C259:C286" si="51">F259+I259+L259+O259</f>
        <v>0</v>
      </c>
      <c r="D259" s="375">
        <v>0</v>
      </c>
      <c r="E259" s="376"/>
      <c r="F259" s="371">
        <f t="shared" si="38"/>
        <v>0</v>
      </c>
      <c r="G259" s="375">
        <v>0</v>
      </c>
      <c r="H259" s="377"/>
      <c r="I259" s="371">
        <f t="shared" si="39"/>
        <v>0</v>
      </c>
      <c r="J259" s="375"/>
      <c r="K259" s="377"/>
      <c r="L259" s="371">
        <f t="shared" si="40"/>
        <v>0</v>
      </c>
      <c r="M259" s="378"/>
      <c r="N259" s="376"/>
      <c r="O259" s="371">
        <f t="shared" si="41"/>
        <v>0</v>
      </c>
      <c r="P259" s="372"/>
    </row>
    <row r="260" spans="1:16" hidden="1" x14ac:dyDescent="0.25">
      <c r="A260" s="339">
        <v>6360</v>
      </c>
      <c r="B260" s="223" t="s">
        <v>493</v>
      </c>
      <c r="C260" s="359">
        <f t="shared" si="51"/>
        <v>0</v>
      </c>
      <c r="D260" s="229">
        <v>0</v>
      </c>
      <c r="E260" s="337"/>
      <c r="F260" s="231">
        <f t="shared" si="38"/>
        <v>0</v>
      </c>
      <c r="G260" s="229">
        <v>0</v>
      </c>
      <c r="H260" s="230"/>
      <c r="I260" s="231">
        <f t="shared" si="39"/>
        <v>0</v>
      </c>
      <c r="J260" s="229"/>
      <c r="K260" s="230"/>
      <c r="L260" s="231">
        <f t="shared" si="40"/>
        <v>0</v>
      </c>
      <c r="M260" s="338"/>
      <c r="N260" s="337"/>
      <c r="O260" s="231">
        <f t="shared" si="41"/>
        <v>0</v>
      </c>
      <c r="P260" s="185"/>
    </row>
    <row r="261" spans="1:16" ht="24" hidden="1" x14ac:dyDescent="0.25">
      <c r="A261" s="198">
        <v>6400</v>
      </c>
      <c r="B261" s="323" t="s">
        <v>494</v>
      </c>
      <c r="C261" s="459">
        <f t="shared" si="51"/>
        <v>0</v>
      </c>
      <c r="D261" s="406">
        <f>SUM(D262,D266)</f>
        <v>0</v>
      </c>
      <c r="E261" s="356">
        <f>SUM(E262,E266)</f>
        <v>0</v>
      </c>
      <c r="F261" s="357">
        <f t="shared" si="38"/>
        <v>0</v>
      </c>
      <c r="G261" s="209">
        <f>SUM(G262,G266)</f>
        <v>0</v>
      </c>
      <c r="H261" s="210">
        <f t="shared" ref="H261" si="52">SUM(H262,H266)</f>
        <v>0</v>
      </c>
      <c r="I261" s="211">
        <f t="shared" si="39"/>
        <v>0</v>
      </c>
      <c r="J261" s="209">
        <f>SUM(J262,J266)</f>
        <v>0</v>
      </c>
      <c r="K261" s="210">
        <f t="shared" ref="K261" si="53">SUM(K262,K266)</f>
        <v>0</v>
      </c>
      <c r="L261" s="211">
        <f t="shared" si="40"/>
        <v>0</v>
      </c>
      <c r="M261" s="355">
        <f t="shared" ref="M261:N261" si="54">SUM(M262,M266)</f>
        <v>0</v>
      </c>
      <c r="N261" s="356">
        <f t="shared" si="54"/>
        <v>0</v>
      </c>
      <c r="O261" s="357">
        <f t="shared" si="41"/>
        <v>0</v>
      </c>
      <c r="P261" s="358"/>
    </row>
    <row r="262" spans="1:16" ht="24" hidden="1" x14ac:dyDescent="0.25">
      <c r="A262" s="595">
        <v>6410</v>
      </c>
      <c r="B262" s="213" t="s">
        <v>495</v>
      </c>
      <c r="C262" s="466">
        <f t="shared" si="51"/>
        <v>0</v>
      </c>
      <c r="D262" s="350">
        <f>SUM(D263:D265)</f>
        <v>0</v>
      </c>
      <c r="E262" s="351">
        <f>SUM(E263:E265)</f>
        <v>0</v>
      </c>
      <c r="F262" s="221">
        <f t="shared" si="38"/>
        <v>0</v>
      </c>
      <c r="G262" s="350">
        <f>SUM(G263:G265)</f>
        <v>0</v>
      </c>
      <c r="H262" s="352">
        <f t="shared" ref="H262" si="55">SUM(H263:H265)</f>
        <v>0</v>
      </c>
      <c r="I262" s="221">
        <f t="shared" si="39"/>
        <v>0</v>
      </c>
      <c r="J262" s="350">
        <f>SUM(J263:J265)</f>
        <v>0</v>
      </c>
      <c r="K262" s="352">
        <f t="shared" ref="K262" si="56">SUM(K263:K265)</f>
        <v>0</v>
      </c>
      <c r="L262" s="221">
        <f t="shared" si="40"/>
        <v>0</v>
      </c>
      <c r="M262" s="365">
        <f t="shared" ref="M262:N262" si="57">SUM(M263:M265)</f>
        <v>0</v>
      </c>
      <c r="N262" s="366">
        <f t="shared" si="57"/>
        <v>0</v>
      </c>
      <c r="O262" s="242">
        <f t="shared" si="41"/>
        <v>0</v>
      </c>
      <c r="P262" s="244"/>
    </row>
    <row r="263" spans="1:16" hidden="1" x14ac:dyDescent="0.25">
      <c r="A263" s="178">
        <v>6411</v>
      </c>
      <c r="B263" s="393" t="s">
        <v>496</v>
      </c>
      <c r="C263" s="359">
        <f t="shared" si="51"/>
        <v>0</v>
      </c>
      <c r="D263" s="229">
        <v>0</v>
      </c>
      <c r="E263" s="337"/>
      <c r="F263" s="231">
        <f t="shared" si="38"/>
        <v>0</v>
      </c>
      <c r="G263" s="229">
        <v>0</v>
      </c>
      <c r="H263" s="230"/>
      <c r="I263" s="231">
        <f t="shared" si="39"/>
        <v>0</v>
      </c>
      <c r="J263" s="229"/>
      <c r="K263" s="230"/>
      <c r="L263" s="231">
        <f t="shared" si="40"/>
        <v>0</v>
      </c>
      <c r="M263" s="338"/>
      <c r="N263" s="337"/>
      <c r="O263" s="231">
        <f t="shared" si="41"/>
        <v>0</v>
      </c>
      <c r="P263" s="185"/>
    </row>
    <row r="264" spans="1:16" ht="36" hidden="1" x14ac:dyDescent="0.25">
      <c r="A264" s="178">
        <v>6412</v>
      </c>
      <c r="B264" s="223" t="s">
        <v>497</v>
      </c>
      <c r="C264" s="359">
        <f t="shared" si="51"/>
        <v>0</v>
      </c>
      <c r="D264" s="229">
        <v>0</v>
      </c>
      <c r="E264" s="337"/>
      <c r="F264" s="231">
        <f t="shared" si="38"/>
        <v>0</v>
      </c>
      <c r="G264" s="229">
        <v>0</v>
      </c>
      <c r="H264" s="230"/>
      <c r="I264" s="231">
        <f t="shared" si="39"/>
        <v>0</v>
      </c>
      <c r="J264" s="229"/>
      <c r="K264" s="230"/>
      <c r="L264" s="231">
        <f t="shared" si="40"/>
        <v>0</v>
      </c>
      <c r="M264" s="338"/>
      <c r="N264" s="337"/>
      <c r="O264" s="231">
        <f t="shared" si="41"/>
        <v>0</v>
      </c>
      <c r="P264" s="185"/>
    </row>
    <row r="265" spans="1:16" ht="36" hidden="1" x14ac:dyDescent="0.25">
      <c r="A265" s="178">
        <v>6419</v>
      </c>
      <c r="B265" s="223" t="s">
        <v>498</v>
      </c>
      <c r="C265" s="359">
        <f t="shared" si="51"/>
        <v>0</v>
      </c>
      <c r="D265" s="229">
        <v>0</v>
      </c>
      <c r="E265" s="337"/>
      <c r="F265" s="231">
        <f t="shared" si="38"/>
        <v>0</v>
      </c>
      <c r="G265" s="229">
        <v>0</v>
      </c>
      <c r="H265" s="230"/>
      <c r="I265" s="231">
        <f t="shared" si="39"/>
        <v>0</v>
      </c>
      <c r="J265" s="229"/>
      <c r="K265" s="230"/>
      <c r="L265" s="231">
        <f t="shared" si="40"/>
        <v>0</v>
      </c>
      <c r="M265" s="338"/>
      <c r="N265" s="337"/>
      <c r="O265" s="231">
        <f t="shared" si="41"/>
        <v>0</v>
      </c>
      <c r="P265" s="185"/>
    </row>
    <row r="266" spans="1:16" ht="36" hidden="1" x14ac:dyDescent="0.25">
      <c r="A266" s="339">
        <v>6420</v>
      </c>
      <c r="B266" s="223" t="s">
        <v>499</v>
      </c>
      <c r="C266" s="359">
        <f t="shared" si="51"/>
        <v>0</v>
      </c>
      <c r="D266" s="340">
        <f>SUM(D267:D270)</f>
        <v>0</v>
      </c>
      <c r="E266" s="341">
        <f>SUM(E267:E270)</f>
        <v>0</v>
      </c>
      <c r="F266" s="231">
        <f t="shared" si="38"/>
        <v>0</v>
      </c>
      <c r="G266" s="340">
        <f>SUM(G267:G270)</f>
        <v>0</v>
      </c>
      <c r="H266" s="342">
        <f>SUM(H267:H270)</f>
        <v>0</v>
      </c>
      <c r="I266" s="231">
        <f t="shared" si="39"/>
        <v>0</v>
      </c>
      <c r="J266" s="340">
        <f>SUM(J267:J270)</f>
        <v>0</v>
      </c>
      <c r="K266" s="342">
        <f>SUM(K267:K270)</f>
        <v>0</v>
      </c>
      <c r="L266" s="231">
        <f t="shared" si="40"/>
        <v>0</v>
      </c>
      <c r="M266" s="343">
        <f>SUM(M267:M270)</f>
        <v>0</v>
      </c>
      <c r="N266" s="341">
        <f>SUM(N267:N270)</f>
        <v>0</v>
      </c>
      <c r="O266" s="231">
        <f t="shared" si="41"/>
        <v>0</v>
      </c>
      <c r="P266" s="185"/>
    </row>
    <row r="267" spans="1:16" hidden="1" x14ac:dyDescent="0.25">
      <c r="A267" s="178">
        <v>6421</v>
      </c>
      <c r="B267" s="223" t="s">
        <v>500</v>
      </c>
      <c r="C267" s="359">
        <f t="shared" si="51"/>
        <v>0</v>
      </c>
      <c r="D267" s="229">
        <v>0</v>
      </c>
      <c r="E267" s="337"/>
      <c r="F267" s="231">
        <f t="shared" si="38"/>
        <v>0</v>
      </c>
      <c r="G267" s="229">
        <v>0</v>
      </c>
      <c r="H267" s="230"/>
      <c r="I267" s="231">
        <f t="shared" si="39"/>
        <v>0</v>
      </c>
      <c r="J267" s="229"/>
      <c r="K267" s="230"/>
      <c r="L267" s="231">
        <f t="shared" si="40"/>
        <v>0</v>
      </c>
      <c r="M267" s="338"/>
      <c r="N267" s="337"/>
      <c r="O267" s="231">
        <f t="shared" si="41"/>
        <v>0</v>
      </c>
      <c r="P267" s="185"/>
    </row>
    <row r="268" spans="1:16" hidden="1" x14ac:dyDescent="0.25">
      <c r="A268" s="178">
        <v>6422</v>
      </c>
      <c r="B268" s="223" t="s">
        <v>501</v>
      </c>
      <c r="C268" s="359">
        <f t="shared" si="51"/>
        <v>0</v>
      </c>
      <c r="D268" s="229">
        <v>0</v>
      </c>
      <c r="E268" s="337"/>
      <c r="F268" s="231">
        <f t="shared" si="38"/>
        <v>0</v>
      </c>
      <c r="G268" s="229">
        <v>0</v>
      </c>
      <c r="H268" s="230"/>
      <c r="I268" s="231">
        <f t="shared" si="39"/>
        <v>0</v>
      </c>
      <c r="J268" s="229"/>
      <c r="K268" s="230"/>
      <c r="L268" s="231">
        <f t="shared" si="40"/>
        <v>0</v>
      </c>
      <c r="M268" s="338"/>
      <c r="N268" s="337"/>
      <c r="O268" s="231">
        <f t="shared" si="41"/>
        <v>0</v>
      </c>
      <c r="P268" s="185"/>
    </row>
    <row r="269" spans="1:16" hidden="1" x14ac:dyDescent="0.25">
      <c r="A269" s="178">
        <v>6423</v>
      </c>
      <c r="B269" s="223" t="s">
        <v>502</v>
      </c>
      <c r="C269" s="359">
        <f t="shared" si="51"/>
        <v>0</v>
      </c>
      <c r="D269" s="229">
        <v>0</v>
      </c>
      <c r="E269" s="337"/>
      <c r="F269" s="231">
        <f t="shared" si="38"/>
        <v>0</v>
      </c>
      <c r="G269" s="229">
        <v>0</v>
      </c>
      <c r="H269" s="230"/>
      <c r="I269" s="231">
        <f t="shared" si="39"/>
        <v>0</v>
      </c>
      <c r="J269" s="229"/>
      <c r="K269" s="230"/>
      <c r="L269" s="231">
        <f t="shared" si="40"/>
        <v>0</v>
      </c>
      <c r="M269" s="338"/>
      <c r="N269" s="337"/>
      <c r="O269" s="231">
        <f t="shared" si="41"/>
        <v>0</v>
      </c>
      <c r="P269" s="185"/>
    </row>
    <row r="270" spans="1:16" ht="24" hidden="1" x14ac:dyDescent="0.25">
      <c r="A270" s="178">
        <v>6424</v>
      </c>
      <c r="B270" s="223" t="s">
        <v>503</v>
      </c>
      <c r="C270" s="359">
        <f t="shared" si="51"/>
        <v>0</v>
      </c>
      <c r="D270" s="229">
        <v>0</v>
      </c>
      <c r="E270" s="337"/>
      <c r="F270" s="231">
        <f t="shared" si="38"/>
        <v>0</v>
      </c>
      <c r="G270" s="229">
        <v>0</v>
      </c>
      <c r="H270" s="230"/>
      <c r="I270" s="231">
        <f t="shared" si="39"/>
        <v>0</v>
      </c>
      <c r="J270" s="229"/>
      <c r="K270" s="230"/>
      <c r="L270" s="231">
        <f t="shared" si="40"/>
        <v>0</v>
      </c>
      <c r="M270" s="338"/>
      <c r="N270" s="337"/>
      <c r="O270" s="231">
        <f t="shared" si="41"/>
        <v>0</v>
      </c>
      <c r="P270" s="185"/>
    </row>
    <row r="271" spans="1:16" ht="36" hidden="1" x14ac:dyDescent="0.25">
      <c r="A271" s="394">
        <v>7000</v>
      </c>
      <c r="B271" s="394" t="s">
        <v>504</v>
      </c>
      <c r="C271" s="550">
        <f t="shared" si="51"/>
        <v>0</v>
      </c>
      <c r="D271" s="396">
        <f>SUM(D272,D282)</f>
        <v>0</v>
      </c>
      <c r="E271" s="397">
        <f>SUM(E272,E282)</f>
        <v>0</v>
      </c>
      <c r="F271" s="398">
        <f t="shared" si="38"/>
        <v>0</v>
      </c>
      <c r="G271" s="396">
        <f>SUM(G272,G282)</f>
        <v>0</v>
      </c>
      <c r="H271" s="399">
        <f>SUM(H272,H282)</f>
        <v>0</v>
      </c>
      <c r="I271" s="398">
        <f t="shared" si="39"/>
        <v>0</v>
      </c>
      <c r="J271" s="396">
        <f>SUM(J272,J282)</f>
        <v>0</v>
      </c>
      <c r="K271" s="399">
        <f>SUM(K272,K282)</f>
        <v>0</v>
      </c>
      <c r="L271" s="398">
        <f t="shared" si="40"/>
        <v>0</v>
      </c>
      <c r="M271" s="400">
        <f>SUM(M272,M282)</f>
        <v>0</v>
      </c>
      <c r="N271" s="401">
        <f>SUM(N272,N282)</f>
        <v>0</v>
      </c>
      <c r="O271" s="402">
        <f t="shared" si="41"/>
        <v>0</v>
      </c>
      <c r="P271" s="403"/>
    </row>
    <row r="272" spans="1:16" hidden="1" x14ac:dyDescent="0.25">
      <c r="A272" s="198">
        <v>7200</v>
      </c>
      <c r="B272" s="323" t="s">
        <v>505</v>
      </c>
      <c r="C272" s="459">
        <f t="shared" si="51"/>
        <v>0</v>
      </c>
      <c r="D272" s="209">
        <f>SUM(D273,D274,D277,D278,D281)</f>
        <v>0</v>
      </c>
      <c r="E272" s="324">
        <f>SUM(E273,E274,E277,E278,E281)</f>
        <v>0</v>
      </c>
      <c r="F272" s="211">
        <f t="shared" si="38"/>
        <v>0</v>
      </c>
      <c r="G272" s="209">
        <f>SUM(G273,G274,G277,G278,G281)</f>
        <v>0</v>
      </c>
      <c r="H272" s="210">
        <f>SUM(H273,H274,H277,H278,H281)</f>
        <v>0</v>
      </c>
      <c r="I272" s="211">
        <f t="shared" si="39"/>
        <v>0</v>
      </c>
      <c r="J272" s="209">
        <f>SUM(J273,J274,J277,J278,J281)</f>
        <v>0</v>
      </c>
      <c r="K272" s="210">
        <f>SUM(K273,K274,K277,K278,K281)</f>
        <v>0</v>
      </c>
      <c r="L272" s="211">
        <f t="shared" si="40"/>
        <v>0</v>
      </c>
      <c r="M272" s="325">
        <f>SUM(M273,M274,M277,M278,M281)</f>
        <v>0</v>
      </c>
      <c r="N272" s="326">
        <f>SUM(N273,N274,N277,N278,N281)</f>
        <v>0</v>
      </c>
      <c r="O272" s="327">
        <f t="shared" si="41"/>
        <v>0</v>
      </c>
      <c r="P272" s="328"/>
    </row>
    <row r="273" spans="1:16" ht="24" hidden="1" x14ac:dyDescent="0.25">
      <c r="A273" s="595">
        <v>7210</v>
      </c>
      <c r="B273" s="213" t="s">
        <v>506</v>
      </c>
      <c r="C273" s="466">
        <f t="shared" si="51"/>
        <v>0</v>
      </c>
      <c r="D273" s="219">
        <v>0</v>
      </c>
      <c r="E273" s="335"/>
      <c r="F273" s="221">
        <f t="shared" si="38"/>
        <v>0</v>
      </c>
      <c r="G273" s="219">
        <v>0</v>
      </c>
      <c r="H273" s="220"/>
      <c r="I273" s="221">
        <f t="shared" si="39"/>
        <v>0</v>
      </c>
      <c r="J273" s="219"/>
      <c r="K273" s="220"/>
      <c r="L273" s="221">
        <f t="shared" si="40"/>
        <v>0</v>
      </c>
      <c r="M273" s="336"/>
      <c r="N273" s="335"/>
      <c r="O273" s="221">
        <f t="shared" si="41"/>
        <v>0</v>
      </c>
      <c r="P273" s="176"/>
    </row>
    <row r="274" spans="1:16" s="404" customFormat="1" ht="24" hidden="1" x14ac:dyDescent="0.25">
      <c r="A274" s="339">
        <v>7220</v>
      </c>
      <c r="B274" s="223" t="s">
        <v>507</v>
      </c>
      <c r="C274" s="359">
        <f t="shared" si="51"/>
        <v>0</v>
      </c>
      <c r="D274" s="340">
        <f>SUM(D275:D276)</f>
        <v>0</v>
      </c>
      <c r="E274" s="341">
        <f>SUM(E275:E276)</f>
        <v>0</v>
      </c>
      <c r="F274" s="231">
        <f t="shared" si="38"/>
        <v>0</v>
      </c>
      <c r="G274" s="340">
        <f>SUM(G275:G276)</f>
        <v>0</v>
      </c>
      <c r="H274" s="342">
        <f>SUM(H275:H276)</f>
        <v>0</v>
      </c>
      <c r="I274" s="231">
        <f t="shared" si="39"/>
        <v>0</v>
      </c>
      <c r="J274" s="340">
        <f>SUM(J275:J276)</f>
        <v>0</v>
      </c>
      <c r="K274" s="342">
        <f>SUM(K275:K276)</f>
        <v>0</v>
      </c>
      <c r="L274" s="231">
        <f t="shared" si="40"/>
        <v>0</v>
      </c>
      <c r="M274" s="343">
        <f>SUM(M275:M276)</f>
        <v>0</v>
      </c>
      <c r="N274" s="341">
        <f>SUM(N275:N276)</f>
        <v>0</v>
      </c>
      <c r="O274" s="231">
        <f t="shared" si="41"/>
        <v>0</v>
      </c>
      <c r="P274" s="185"/>
    </row>
    <row r="275" spans="1:16" s="404" customFormat="1" ht="36" hidden="1" x14ac:dyDescent="0.25">
      <c r="A275" s="178">
        <v>7221</v>
      </c>
      <c r="B275" s="223" t="s">
        <v>508</v>
      </c>
      <c r="C275" s="359">
        <f t="shared" si="51"/>
        <v>0</v>
      </c>
      <c r="D275" s="229">
        <v>0</v>
      </c>
      <c r="E275" s="337"/>
      <c r="F275" s="231">
        <f t="shared" si="38"/>
        <v>0</v>
      </c>
      <c r="G275" s="229">
        <v>0</v>
      </c>
      <c r="H275" s="230"/>
      <c r="I275" s="231">
        <f t="shared" si="39"/>
        <v>0</v>
      </c>
      <c r="J275" s="229"/>
      <c r="K275" s="230"/>
      <c r="L275" s="231">
        <f t="shared" si="40"/>
        <v>0</v>
      </c>
      <c r="M275" s="338"/>
      <c r="N275" s="337"/>
      <c r="O275" s="231">
        <f t="shared" si="41"/>
        <v>0</v>
      </c>
      <c r="P275" s="185"/>
    </row>
    <row r="276" spans="1:16" s="404" customFormat="1" ht="36" hidden="1" x14ac:dyDescent="0.25">
      <c r="A276" s="178">
        <v>7222</v>
      </c>
      <c r="B276" s="223" t="s">
        <v>509</v>
      </c>
      <c r="C276" s="359">
        <f t="shared" si="51"/>
        <v>0</v>
      </c>
      <c r="D276" s="229">
        <v>0</v>
      </c>
      <c r="E276" s="337"/>
      <c r="F276" s="231">
        <f t="shared" si="38"/>
        <v>0</v>
      </c>
      <c r="G276" s="229">
        <v>0</v>
      </c>
      <c r="H276" s="230"/>
      <c r="I276" s="231">
        <f t="shared" si="39"/>
        <v>0</v>
      </c>
      <c r="J276" s="229"/>
      <c r="K276" s="230"/>
      <c r="L276" s="231">
        <f t="shared" si="40"/>
        <v>0</v>
      </c>
      <c r="M276" s="338"/>
      <c r="N276" s="337"/>
      <c r="O276" s="231">
        <f t="shared" si="41"/>
        <v>0</v>
      </c>
      <c r="P276" s="185"/>
    </row>
    <row r="277" spans="1:16" s="404" customFormat="1" ht="24" hidden="1" x14ac:dyDescent="0.25">
      <c r="A277" s="339">
        <v>7230</v>
      </c>
      <c r="B277" s="223" t="s">
        <v>510</v>
      </c>
      <c r="C277" s="359">
        <f t="shared" si="51"/>
        <v>0</v>
      </c>
      <c r="D277" s="229">
        <v>0</v>
      </c>
      <c r="E277" s="337"/>
      <c r="F277" s="231">
        <f t="shared" si="38"/>
        <v>0</v>
      </c>
      <c r="G277" s="229">
        <v>0</v>
      </c>
      <c r="H277" s="230"/>
      <c r="I277" s="231">
        <f t="shared" si="39"/>
        <v>0</v>
      </c>
      <c r="J277" s="229"/>
      <c r="K277" s="230"/>
      <c r="L277" s="231">
        <f t="shared" si="40"/>
        <v>0</v>
      </c>
      <c r="M277" s="338"/>
      <c r="N277" s="337"/>
      <c r="O277" s="231">
        <f>M277+N277</f>
        <v>0</v>
      </c>
      <c r="P277" s="185"/>
    </row>
    <row r="278" spans="1:16" ht="24" hidden="1" x14ac:dyDescent="0.25">
      <c r="A278" s="339">
        <v>7240</v>
      </c>
      <c r="B278" s="223" t="s">
        <v>511</v>
      </c>
      <c r="C278" s="359">
        <f t="shared" si="51"/>
        <v>0</v>
      </c>
      <c r="D278" s="340">
        <f>SUM(D279:D280)</f>
        <v>0</v>
      </c>
      <c r="E278" s="341">
        <f>SUM(E279:E280)</f>
        <v>0</v>
      </c>
      <c r="F278" s="231">
        <f t="shared" si="38"/>
        <v>0</v>
      </c>
      <c r="G278" s="340">
        <f>SUM(G279:G280)</f>
        <v>0</v>
      </c>
      <c r="H278" s="342">
        <f>SUM(H279:H280)</f>
        <v>0</v>
      </c>
      <c r="I278" s="231">
        <f t="shared" si="39"/>
        <v>0</v>
      </c>
      <c r="J278" s="340">
        <f>SUM(J279:J280)</f>
        <v>0</v>
      </c>
      <c r="K278" s="342">
        <f>SUM(K279:K280)</f>
        <v>0</v>
      </c>
      <c r="L278" s="231">
        <f t="shared" si="40"/>
        <v>0</v>
      </c>
      <c r="M278" s="343">
        <f>SUM(M279:M280)</f>
        <v>0</v>
      </c>
      <c r="N278" s="341">
        <f>SUM(N279:N280)</f>
        <v>0</v>
      </c>
      <c r="O278" s="231">
        <f>SUM(O279:O280)</f>
        <v>0</v>
      </c>
      <c r="P278" s="185"/>
    </row>
    <row r="279" spans="1:16" ht="48" hidden="1" x14ac:dyDescent="0.25">
      <c r="A279" s="178">
        <v>7245</v>
      </c>
      <c r="B279" s="223" t="s">
        <v>512</v>
      </c>
      <c r="C279" s="359">
        <f t="shared" si="51"/>
        <v>0</v>
      </c>
      <c r="D279" s="229">
        <v>0</v>
      </c>
      <c r="E279" s="337"/>
      <c r="F279" s="231">
        <f t="shared" si="38"/>
        <v>0</v>
      </c>
      <c r="G279" s="229">
        <v>0</v>
      </c>
      <c r="H279" s="230"/>
      <c r="I279" s="231">
        <f t="shared" si="39"/>
        <v>0</v>
      </c>
      <c r="J279" s="229"/>
      <c r="K279" s="230"/>
      <c r="L279" s="231">
        <f t="shared" si="40"/>
        <v>0</v>
      </c>
      <c r="M279" s="338"/>
      <c r="N279" s="337"/>
      <c r="O279" s="231">
        <f t="shared" ref="O279:O282" si="58">M279+N279</f>
        <v>0</v>
      </c>
      <c r="P279" s="185"/>
    </row>
    <row r="280" spans="1:16" ht="72" hidden="1" x14ac:dyDescent="0.25">
      <c r="A280" s="178">
        <v>7246</v>
      </c>
      <c r="B280" s="223" t="s">
        <v>513</v>
      </c>
      <c r="C280" s="359">
        <f t="shared" si="51"/>
        <v>0</v>
      </c>
      <c r="D280" s="229">
        <v>0</v>
      </c>
      <c r="E280" s="337"/>
      <c r="F280" s="231">
        <f t="shared" si="38"/>
        <v>0</v>
      </c>
      <c r="G280" s="229">
        <v>0</v>
      </c>
      <c r="H280" s="230"/>
      <c r="I280" s="231">
        <f t="shared" si="39"/>
        <v>0</v>
      </c>
      <c r="J280" s="229"/>
      <c r="K280" s="230"/>
      <c r="L280" s="231">
        <f t="shared" si="40"/>
        <v>0</v>
      </c>
      <c r="M280" s="338"/>
      <c r="N280" s="337"/>
      <c r="O280" s="231">
        <f t="shared" si="58"/>
        <v>0</v>
      </c>
      <c r="P280" s="185"/>
    </row>
    <row r="281" spans="1:16" ht="24" hidden="1" x14ac:dyDescent="0.25">
      <c r="A281" s="339">
        <v>7260</v>
      </c>
      <c r="B281" s="223" t="s">
        <v>514</v>
      </c>
      <c r="C281" s="359">
        <f t="shared" si="51"/>
        <v>0</v>
      </c>
      <c r="D281" s="219">
        <v>0</v>
      </c>
      <c r="E281" s="335"/>
      <c r="F281" s="221">
        <f t="shared" si="38"/>
        <v>0</v>
      </c>
      <c r="G281" s="219">
        <v>0</v>
      </c>
      <c r="H281" s="220"/>
      <c r="I281" s="221">
        <f t="shared" si="39"/>
        <v>0</v>
      </c>
      <c r="J281" s="219"/>
      <c r="K281" s="220"/>
      <c r="L281" s="221">
        <f t="shared" si="40"/>
        <v>0</v>
      </c>
      <c r="M281" s="336"/>
      <c r="N281" s="335"/>
      <c r="O281" s="221">
        <f t="shared" si="58"/>
        <v>0</v>
      </c>
      <c r="P281" s="176"/>
    </row>
    <row r="282" spans="1:16" hidden="1" x14ac:dyDescent="0.25">
      <c r="A282" s="198">
        <v>7700</v>
      </c>
      <c r="B282" s="323" t="s">
        <v>515</v>
      </c>
      <c r="C282" s="354">
        <f t="shared" si="51"/>
        <v>0</v>
      </c>
      <c r="D282" s="406">
        <f>D283</f>
        <v>0</v>
      </c>
      <c r="E282" s="356">
        <f>SUM(E283)</f>
        <v>0</v>
      </c>
      <c r="F282" s="357">
        <f t="shared" si="38"/>
        <v>0</v>
      </c>
      <c r="G282" s="406">
        <f>G283</f>
        <v>0</v>
      </c>
      <c r="H282" s="407">
        <f>SUM(H283)</f>
        <v>0</v>
      </c>
      <c r="I282" s="357">
        <f t="shared" si="39"/>
        <v>0</v>
      </c>
      <c r="J282" s="406">
        <f>J283</f>
        <v>0</v>
      </c>
      <c r="K282" s="407">
        <f>SUM(K283)</f>
        <v>0</v>
      </c>
      <c r="L282" s="357">
        <f t="shared" si="40"/>
        <v>0</v>
      </c>
      <c r="M282" s="355">
        <f>SUM(M283)</f>
        <v>0</v>
      </c>
      <c r="N282" s="356">
        <f>SUM(N283)</f>
        <v>0</v>
      </c>
      <c r="O282" s="357">
        <f t="shared" si="58"/>
        <v>0</v>
      </c>
      <c r="P282" s="358"/>
    </row>
    <row r="283" spans="1:16" hidden="1" x14ac:dyDescent="0.25">
      <c r="A283" s="233">
        <v>7720</v>
      </c>
      <c r="B283" s="234" t="s">
        <v>516</v>
      </c>
      <c r="C283" s="408">
        <f t="shared" si="51"/>
        <v>0</v>
      </c>
      <c r="D283" s="240">
        <v>0</v>
      </c>
      <c r="E283" s="409"/>
      <c r="F283" s="242">
        <f t="shared" si="38"/>
        <v>0</v>
      </c>
      <c r="G283" s="240">
        <v>0</v>
      </c>
      <c r="H283" s="241"/>
      <c r="I283" s="242">
        <f t="shared" si="39"/>
        <v>0</v>
      </c>
      <c r="J283" s="240"/>
      <c r="K283" s="241"/>
      <c r="L283" s="242">
        <f t="shared" si="40"/>
        <v>0</v>
      </c>
      <c r="M283" s="410"/>
      <c r="N283" s="409"/>
      <c r="O283" s="242">
        <f>M283+N283</f>
        <v>0</v>
      </c>
      <c r="P283" s="244"/>
    </row>
    <row r="284" spans="1:16" hidden="1" x14ac:dyDescent="0.25">
      <c r="A284" s="411"/>
      <c r="B284" s="265" t="s">
        <v>517</v>
      </c>
      <c r="C284" s="466">
        <f t="shared" si="51"/>
        <v>0</v>
      </c>
      <c r="D284" s="330">
        <f>SUM(D285:D286)</f>
        <v>0</v>
      </c>
      <c r="E284" s="331">
        <f>SUM(E285:E286)</f>
        <v>0</v>
      </c>
      <c r="F284" s="332">
        <f t="shared" si="38"/>
        <v>0</v>
      </c>
      <c r="G284" s="330">
        <f>SUM(G285:G286)</f>
        <v>0</v>
      </c>
      <c r="H284" s="333">
        <f>SUM(H285:H286)</f>
        <v>0</v>
      </c>
      <c r="I284" s="332">
        <f t="shared" si="39"/>
        <v>0</v>
      </c>
      <c r="J284" s="330">
        <f>SUM(J285:J286)</f>
        <v>0</v>
      </c>
      <c r="K284" s="333">
        <f>SUM(K285:K286)</f>
        <v>0</v>
      </c>
      <c r="L284" s="332">
        <f t="shared" si="40"/>
        <v>0</v>
      </c>
      <c r="M284" s="334">
        <f>SUM(M285:M286)</f>
        <v>0</v>
      </c>
      <c r="N284" s="331">
        <f>SUM(N285:N286)</f>
        <v>0</v>
      </c>
      <c r="O284" s="332">
        <f t="shared" ref="O284:O299" si="59">M284+N284</f>
        <v>0</v>
      </c>
      <c r="P284" s="274"/>
    </row>
    <row r="285" spans="1:16" hidden="1" x14ac:dyDescent="0.25">
      <c r="A285" s="393" t="s">
        <v>518</v>
      </c>
      <c r="B285" s="178" t="s">
        <v>519</v>
      </c>
      <c r="C285" s="359">
        <f t="shared" si="51"/>
        <v>0</v>
      </c>
      <c r="D285" s="229"/>
      <c r="E285" s="337"/>
      <c r="F285" s="231">
        <f t="shared" si="38"/>
        <v>0</v>
      </c>
      <c r="G285" s="229"/>
      <c r="H285" s="230"/>
      <c r="I285" s="231">
        <f t="shared" si="39"/>
        <v>0</v>
      </c>
      <c r="J285" s="229"/>
      <c r="K285" s="230"/>
      <c r="L285" s="231">
        <f t="shared" si="40"/>
        <v>0</v>
      </c>
      <c r="M285" s="338"/>
      <c r="N285" s="337"/>
      <c r="O285" s="231">
        <f t="shared" si="59"/>
        <v>0</v>
      </c>
      <c r="P285" s="185"/>
    </row>
    <row r="286" spans="1:16" hidden="1" x14ac:dyDescent="0.25">
      <c r="A286" s="393" t="s">
        <v>520</v>
      </c>
      <c r="B286" s="412" t="s">
        <v>521</v>
      </c>
      <c r="C286" s="466">
        <f t="shared" si="51"/>
        <v>0</v>
      </c>
      <c r="D286" s="219"/>
      <c r="E286" s="335"/>
      <c r="F286" s="221">
        <f t="shared" si="38"/>
        <v>0</v>
      </c>
      <c r="G286" s="219"/>
      <c r="H286" s="220"/>
      <c r="I286" s="221">
        <f t="shared" si="39"/>
        <v>0</v>
      </c>
      <c r="J286" s="219"/>
      <c r="K286" s="220"/>
      <c r="L286" s="221">
        <f t="shared" si="40"/>
        <v>0</v>
      </c>
      <c r="M286" s="336"/>
      <c r="N286" s="335"/>
      <c r="O286" s="221">
        <f t="shared" si="59"/>
        <v>0</v>
      </c>
      <c r="P286" s="176"/>
    </row>
    <row r="287" spans="1:16" x14ac:dyDescent="0.25">
      <c r="A287" s="413"/>
      <c r="B287" s="413" t="s">
        <v>522</v>
      </c>
      <c r="C287" s="548">
        <f>SUM(C284,C271,C233,C198,C190,C176,C78,C56)</f>
        <v>787703</v>
      </c>
      <c r="D287" s="380">
        <f t="shared" ref="D287" si="60">SUM(D284,D271,D233,D198,D190,D176,D78,D56)</f>
        <v>779703</v>
      </c>
      <c r="E287" s="326">
        <f>SUM(E284,E271,E233,E198,E190,E176,E78,E56)</f>
        <v>8000</v>
      </c>
      <c r="F287" s="327">
        <f t="shared" si="38"/>
        <v>787703</v>
      </c>
      <c r="G287" s="380">
        <f t="shared" ref="G287" si="61">SUM(G284,G271,G233,G198,G190,G176,G78,G56)</f>
        <v>0</v>
      </c>
      <c r="H287" s="381">
        <f>SUM(H284,H271,H233,H198,H190,H176,H78,H56)</f>
        <v>0</v>
      </c>
      <c r="I287" s="327">
        <f t="shared" si="39"/>
        <v>0</v>
      </c>
      <c r="J287" s="380">
        <f>SUM(J284,J271,J233,J198,J190,J176,J78,J56)</f>
        <v>0</v>
      </c>
      <c r="K287" s="381">
        <f>SUM(K284,K271,K233,K198,K190,K176,K78,K56)</f>
        <v>0</v>
      </c>
      <c r="L287" s="327">
        <f t="shared" si="40"/>
        <v>0</v>
      </c>
      <c r="M287" s="325">
        <f>SUM(M284,M271,M233,M198,M190,M176,M78,M56)</f>
        <v>0</v>
      </c>
      <c r="N287" s="326">
        <f>SUM(N284,N271,N233,N198,N190,N176,N78,N56)</f>
        <v>0</v>
      </c>
      <c r="O287" s="327">
        <f t="shared" si="59"/>
        <v>0</v>
      </c>
      <c r="P287" s="328"/>
    </row>
    <row r="288" spans="1:16" hidden="1" x14ac:dyDescent="0.25">
      <c r="A288" s="420" t="s">
        <v>523</v>
      </c>
      <c r="B288" s="421"/>
      <c r="C288" s="468">
        <f t="shared" ref="C288" si="62">F288+I288+L288+O288</f>
        <v>0</v>
      </c>
      <c r="D288" s="423">
        <f>SUM(D28,D29,D45)-D54</f>
        <v>0</v>
      </c>
      <c r="E288" s="424">
        <f>SUM(E28,E29,E45)-E54</f>
        <v>0</v>
      </c>
      <c r="F288" s="425">
        <f t="shared" si="38"/>
        <v>0</v>
      </c>
      <c r="G288" s="423">
        <f>SUM(G28,G29,G45)-G54</f>
        <v>0</v>
      </c>
      <c r="H288" s="426">
        <f>SUM(H28,H29,H45)-H54</f>
        <v>0</v>
      </c>
      <c r="I288" s="425">
        <f t="shared" si="39"/>
        <v>0</v>
      </c>
      <c r="J288" s="423">
        <f>(J30+J46)-J54</f>
        <v>0</v>
      </c>
      <c r="K288" s="426">
        <f>(K30+K46)-K54</f>
        <v>0</v>
      </c>
      <c r="L288" s="425">
        <f t="shared" si="40"/>
        <v>0</v>
      </c>
      <c r="M288" s="422">
        <f>M48-M54</f>
        <v>0</v>
      </c>
      <c r="N288" s="424">
        <f>N48-N54</f>
        <v>0</v>
      </c>
      <c r="O288" s="425">
        <f t="shared" si="59"/>
        <v>0</v>
      </c>
      <c r="P288" s="427"/>
    </row>
    <row r="289" spans="1:17" s="148" customFormat="1" hidden="1" x14ac:dyDescent="0.25">
      <c r="A289" s="420" t="s">
        <v>524</v>
      </c>
      <c r="B289" s="421"/>
      <c r="C289" s="468">
        <f>SUM(C290,C291)-C298+C299</f>
        <v>0</v>
      </c>
      <c r="D289" s="423">
        <f t="shared" ref="D289" si="63">SUM(D290,D291)-D298+D299</f>
        <v>0</v>
      </c>
      <c r="E289" s="424">
        <f>SUM(E290,E291)-E298+E299</f>
        <v>0</v>
      </c>
      <c r="F289" s="425">
        <f t="shared" si="38"/>
        <v>0</v>
      </c>
      <c r="G289" s="423">
        <f t="shared" ref="G289" si="64">SUM(G290,G291)-G298+G299</f>
        <v>0</v>
      </c>
      <c r="H289" s="426">
        <f>SUM(H290,H291)-H298+H299</f>
        <v>0</v>
      </c>
      <c r="I289" s="425">
        <f t="shared" si="39"/>
        <v>0</v>
      </c>
      <c r="J289" s="423">
        <f>SUM(J290,J291)-J298+J299</f>
        <v>0</v>
      </c>
      <c r="K289" s="426">
        <f>SUM(K290,K291)-K298+K299</f>
        <v>0</v>
      </c>
      <c r="L289" s="425">
        <f t="shared" si="40"/>
        <v>0</v>
      </c>
      <c r="M289" s="422">
        <f>SUM(M290,M291)-M298+M299</f>
        <v>0</v>
      </c>
      <c r="N289" s="424">
        <f>SUM(N290,N291)-N298+N299</f>
        <v>0</v>
      </c>
      <c r="O289" s="425">
        <f t="shared" si="59"/>
        <v>0</v>
      </c>
      <c r="P289" s="427"/>
    </row>
    <row r="290" spans="1:17" s="148" customFormat="1" hidden="1" x14ac:dyDescent="0.25">
      <c r="A290" s="429" t="s">
        <v>525</v>
      </c>
      <c r="B290" s="429" t="s">
        <v>526</v>
      </c>
      <c r="C290" s="468">
        <f>C25-C284</f>
        <v>0</v>
      </c>
      <c r="D290" s="423">
        <f t="shared" ref="D290" si="65">D25-D284</f>
        <v>0</v>
      </c>
      <c r="E290" s="424">
        <f>E25-E284</f>
        <v>0</v>
      </c>
      <c r="F290" s="425">
        <f t="shared" si="38"/>
        <v>0</v>
      </c>
      <c r="G290" s="423">
        <f t="shared" ref="G290" si="66">G25-G284</f>
        <v>0</v>
      </c>
      <c r="H290" s="426">
        <f>H25-H284</f>
        <v>0</v>
      </c>
      <c r="I290" s="425">
        <f t="shared" si="39"/>
        <v>0</v>
      </c>
      <c r="J290" s="423">
        <f>J25-J284</f>
        <v>0</v>
      </c>
      <c r="K290" s="426">
        <f>K25-K284</f>
        <v>0</v>
      </c>
      <c r="L290" s="425">
        <f t="shared" si="40"/>
        <v>0</v>
      </c>
      <c r="M290" s="422">
        <f>M25-M284</f>
        <v>0</v>
      </c>
      <c r="N290" s="424">
        <f>N25-N284</f>
        <v>0</v>
      </c>
      <c r="O290" s="425">
        <f t="shared" si="59"/>
        <v>0</v>
      </c>
      <c r="P290" s="427"/>
    </row>
    <row r="291" spans="1:17" s="148" customFormat="1" hidden="1" x14ac:dyDescent="0.25">
      <c r="A291" s="430" t="s">
        <v>527</v>
      </c>
      <c r="B291" s="430" t="s">
        <v>528</v>
      </c>
      <c r="C291" s="468">
        <f>SUM(C292,C294,C296)-SUM(C293,C295,C297)</f>
        <v>0</v>
      </c>
      <c r="D291" s="423">
        <f t="shared" ref="D291:E291" si="67">SUM(D292,D294,D296)-SUM(D293,D295,D297)</f>
        <v>0</v>
      </c>
      <c r="E291" s="424">
        <f t="shared" si="67"/>
        <v>0</v>
      </c>
      <c r="F291" s="425">
        <f t="shared" si="38"/>
        <v>0</v>
      </c>
      <c r="G291" s="423">
        <f t="shared" ref="G291:H291" si="68">SUM(G292,G294,G296)-SUM(G293,G295,G297)</f>
        <v>0</v>
      </c>
      <c r="H291" s="426">
        <f t="shared" si="68"/>
        <v>0</v>
      </c>
      <c r="I291" s="425">
        <f t="shared" si="39"/>
        <v>0</v>
      </c>
      <c r="J291" s="423">
        <f t="shared" ref="J291:K291" si="69">SUM(J292,J294,J296)-SUM(J293,J295,J297)</f>
        <v>0</v>
      </c>
      <c r="K291" s="426">
        <f t="shared" si="69"/>
        <v>0</v>
      </c>
      <c r="L291" s="425">
        <f t="shared" si="40"/>
        <v>0</v>
      </c>
      <c r="M291" s="422">
        <f t="shared" ref="M291:N291" si="70">SUM(M292,M294,M296)-SUM(M293,M295,M297)</f>
        <v>0</v>
      </c>
      <c r="N291" s="424">
        <f t="shared" si="70"/>
        <v>0</v>
      </c>
      <c r="O291" s="425">
        <f t="shared" si="59"/>
        <v>0</v>
      </c>
      <c r="P291" s="427"/>
    </row>
    <row r="292" spans="1:17" s="148" customFormat="1" hidden="1" x14ac:dyDescent="0.25">
      <c r="A292" s="411" t="s">
        <v>529</v>
      </c>
      <c r="B292" s="275" t="s">
        <v>530</v>
      </c>
      <c r="C292" s="408">
        <f t="shared" ref="C292:C299" si="71">F292+I292+L292+O292</f>
        <v>0</v>
      </c>
      <c r="D292" s="240"/>
      <c r="E292" s="409"/>
      <c r="F292" s="242">
        <f t="shared" si="38"/>
        <v>0</v>
      </c>
      <c r="G292" s="240"/>
      <c r="H292" s="241"/>
      <c r="I292" s="242">
        <f t="shared" si="39"/>
        <v>0</v>
      </c>
      <c r="J292" s="240"/>
      <c r="K292" s="241"/>
      <c r="L292" s="242">
        <f t="shared" si="40"/>
        <v>0</v>
      </c>
      <c r="M292" s="410"/>
      <c r="N292" s="409"/>
      <c r="O292" s="242">
        <f t="shared" si="59"/>
        <v>0</v>
      </c>
      <c r="P292" s="244"/>
    </row>
    <row r="293" spans="1:17" hidden="1" x14ac:dyDescent="0.25">
      <c r="A293" s="393" t="s">
        <v>531</v>
      </c>
      <c r="B293" s="177" t="s">
        <v>532</v>
      </c>
      <c r="C293" s="359">
        <f t="shared" si="71"/>
        <v>0</v>
      </c>
      <c r="D293" s="229"/>
      <c r="E293" s="337"/>
      <c r="F293" s="231">
        <f t="shared" si="38"/>
        <v>0</v>
      </c>
      <c r="G293" s="229"/>
      <c r="H293" s="230"/>
      <c r="I293" s="231">
        <f t="shared" si="39"/>
        <v>0</v>
      </c>
      <c r="J293" s="229"/>
      <c r="K293" s="230"/>
      <c r="L293" s="231">
        <f t="shared" si="40"/>
        <v>0</v>
      </c>
      <c r="M293" s="338"/>
      <c r="N293" s="337"/>
      <c r="O293" s="231">
        <f t="shared" si="59"/>
        <v>0</v>
      </c>
      <c r="P293" s="185"/>
    </row>
    <row r="294" spans="1:17" hidden="1" x14ac:dyDescent="0.25">
      <c r="A294" s="393" t="s">
        <v>533</v>
      </c>
      <c r="B294" s="177" t="s">
        <v>534</v>
      </c>
      <c r="C294" s="359">
        <f t="shared" si="71"/>
        <v>0</v>
      </c>
      <c r="D294" s="229"/>
      <c r="E294" s="337"/>
      <c r="F294" s="231">
        <f t="shared" si="38"/>
        <v>0</v>
      </c>
      <c r="G294" s="229"/>
      <c r="H294" s="230"/>
      <c r="I294" s="231">
        <f t="shared" si="39"/>
        <v>0</v>
      </c>
      <c r="J294" s="229"/>
      <c r="K294" s="230"/>
      <c r="L294" s="231">
        <f t="shared" si="40"/>
        <v>0</v>
      </c>
      <c r="M294" s="338"/>
      <c r="N294" s="337"/>
      <c r="O294" s="231">
        <f t="shared" si="59"/>
        <v>0</v>
      </c>
      <c r="P294" s="185"/>
    </row>
    <row r="295" spans="1:17" hidden="1" x14ac:dyDescent="0.25">
      <c r="A295" s="393" t="s">
        <v>535</v>
      </c>
      <c r="B295" s="177" t="s">
        <v>536</v>
      </c>
      <c r="C295" s="359">
        <f t="shared" si="71"/>
        <v>0</v>
      </c>
      <c r="D295" s="229"/>
      <c r="E295" s="337"/>
      <c r="F295" s="231">
        <f t="shared" si="38"/>
        <v>0</v>
      </c>
      <c r="G295" s="229"/>
      <c r="H295" s="230"/>
      <c r="I295" s="231">
        <f t="shared" si="39"/>
        <v>0</v>
      </c>
      <c r="J295" s="229"/>
      <c r="K295" s="230"/>
      <c r="L295" s="231">
        <f t="shared" si="40"/>
        <v>0</v>
      </c>
      <c r="M295" s="338"/>
      <c r="N295" s="337"/>
      <c r="O295" s="231">
        <f t="shared" si="59"/>
        <v>0</v>
      </c>
      <c r="P295" s="185"/>
    </row>
    <row r="296" spans="1:17" hidden="1" x14ac:dyDescent="0.25">
      <c r="A296" s="393" t="s">
        <v>537</v>
      </c>
      <c r="B296" s="177" t="s">
        <v>538</v>
      </c>
      <c r="C296" s="359">
        <f t="shared" si="71"/>
        <v>0</v>
      </c>
      <c r="D296" s="229"/>
      <c r="E296" s="337"/>
      <c r="F296" s="231">
        <f t="shared" si="38"/>
        <v>0</v>
      </c>
      <c r="G296" s="229"/>
      <c r="H296" s="230"/>
      <c r="I296" s="231">
        <f t="shared" si="39"/>
        <v>0</v>
      </c>
      <c r="J296" s="229"/>
      <c r="K296" s="230"/>
      <c r="L296" s="231">
        <f t="shared" si="40"/>
        <v>0</v>
      </c>
      <c r="M296" s="338"/>
      <c r="N296" s="337"/>
      <c r="O296" s="231">
        <f t="shared" si="59"/>
        <v>0</v>
      </c>
      <c r="P296" s="185"/>
    </row>
    <row r="297" spans="1:17" hidden="1" x14ac:dyDescent="0.25">
      <c r="A297" s="431" t="s">
        <v>539</v>
      </c>
      <c r="B297" s="432" t="s">
        <v>540</v>
      </c>
      <c r="C297" s="546">
        <f t="shared" si="71"/>
        <v>0</v>
      </c>
      <c r="D297" s="375"/>
      <c r="E297" s="376"/>
      <c r="F297" s="371">
        <f t="shared" si="38"/>
        <v>0</v>
      </c>
      <c r="G297" s="375"/>
      <c r="H297" s="377"/>
      <c r="I297" s="371">
        <f t="shared" si="39"/>
        <v>0</v>
      </c>
      <c r="J297" s="375"/>
      <c r="K297" s="377"/>
      <c r="L297" s="371">
        <f t="shared" si="40"/>
        <v>0</v>
      </c>
      <c r="M297" s="378"/>
      <c r="N297" s="376"/>
      <c r="O297" s="371">
        <f t="shared" si="59"/>
        <v>0</v>
      </c>
      <c r="P297" s="372"/>
    </row>
    <row r="298" spans="1:17" hidden="1" x14ac:dyDescent="0.25">
      <c r="A298" s="430" t="s">
        <v>541</v>
      </c>
      <c r="B298" s="430" t="s">
        <v>542</v>
      </c>
      <c r="C298" s="468">
        <f t="shared" si="71"/>
        <v>0</v>
      </c>
      <c r="D298" s="434"/>
      <c r="E298" s="435"/>
      <c r="F298" s="425">
        <f t="shared" si="38"/>
        <v>0</v>
      </c>
      <c r="G298" s="434"/>
      <c r="H298" s="436"/>
      <c r="I298" s="425">
        <f t="shared" si="39"/>
        <v>0</v>
      </c>
      <c r="J298" s="434"/>
      <c r="K298" s="436"/>
      <c r="L298" s="425">
        <f t="shared" si="40"/>
        <v>0</v>
      </c>
      <c r="M298" s="437"/>
      <c r="N298" s="435"/>
      <c r="O298" s="425">
        <f t="shared" si="59"/>
        <v>0</v>
      </c>
      <c r="P298" s="427"/>
    </row>
    <row r="299" spans="1:17" s="148" customFormat="1" ht="36" hidden="1" x14ac:dyDescent="0.25">
      <c r="A299" s="430" t="s">
        <v>543</v>
      </c>
      <c r="B299" s="438" t="s">
        <v>544</v>
      </c>
      <c r="C299" s="556">
        <f t="shared" si="71"/>
        <v>0</v>
      </c>
      <c r="D299" s="440"/>
      <c r="E299" s="441"/>
      <c r="F299" s="442">
        <f t="shared" si="38"/>
        <v>0</v>
      </c>
      <c r="G299" s="434"/>
      <c r="H299" s="436"/>
      <c r="I299" s="425">
        <f t="shared" si="39"/>
        <v>0</v>
      </c>
      <c r="J299" s="434"/>
      <c r="K299" s="436"/>
      <c r="L299" s="425">
        <f t="shared" si="40"/>
        <v>0</v>
      </c>
      <c r="M299" s="437"/>
      <c r="N299" s="435"/>
      <c r="O299" s="425">
        <f t="shared" si="59"/>
        <v>0</v>
      </c>
      <c r="P299" s="427"/>
    </row>
    <row r="300" spans="1:17" s="148" customFormat="1" x14ac:dyDescent="0.25">
      <c r="A300" s="443" t="s">
        <v>545</v>
      </c>
      <c r="B300" s="444"/>
      <c r="C300" s="444"/>
      <c r="D300" s="444"/>
      <c r="E300" s="444"/>
      <c r="F300" s="444"/>
      <c r="G300" s="444"/>
      <c r="H300" s="444"/>
      <c r="I300" s="444"/>
      <c r="J300" s="444"/>
      <c r="K300" s="444"/>
      <c r="L300" s="444"/>
      <c r="M300" s="444"/>
      <c r="N300" s="444"/>
      <c r="O300" s="444"/>
      <c r="P300" s="445"/>
      <c r="Q300" s="141"/>
    </row>
    <row r="301" spans="1:17" ht="12.75" thickBot="1" x14ac:dyDescent="0.3">
      <c r="A301" s="446"/>
      <c r="B301" s="447"/>
      <c r="C301" s="447"/>
      <c r="D301" s="447"/>
      <c r="E301" s="447"/>
      <c r="F301" s="447"/>
      <c r="G301" s="447"/>
      <c r="H301" s="447"/>
      <c r="I301" s="447"/>
      <c r="J301" s="447"/>
      <c r="K301" s="447"/>
      <c r="L301" s="447"/>
      <c r="M301" s="447"/>
      <c r="N301" s="447"/>
      <c r="O301" s="447"/>
      <c r="P301" s="448"/>
      <c r="Q301" s="118"/>
    </row>
    <row r="302" spans="1:17" x14ac:dyDescent="0.25">
      <c r="A302" s="117"/>
      <c r="B302" s="117"/>
      <c r="C302" s="117"/>
      <c r="D302" s="117"/>
      <c r="E302" s="117"/>
      <c r="F302" s="117"/>
      <c r="G302" s="117"/>
      <c r="H302" s="117"/>
      <c r="I302" s="117"/>
      <c r="J302" s="117"/>
      <c r="K302" s="117"/>
      <c r="L302" s="117"/>
      <c r="M302" s="117"/>
      <c r="N302" s="117"/>
      <c r="O302" s="117"/>
    </row>
    <row r="303" spans="1:17" x14ac:dyDescent="0.25">
      <c r="A303" s="117"/>
      <c r="B303" s="117"/>
      <c r="C303" s="117"/>
      <c r="D303" s="117"/>
      <c r="E303" s="117"/>
      <c r="F303" s="117"/>
      <c r="G303" s="117"/>
      <c r="H303" s="117"/>
      <c r="I303" s="117"/>
      <c r="J303" s="117"/>
      <c r="K303" s="117"/>
      <c r="L303" s="117"/>
      <c r="M303" s="117"/>
      <c r="N303" s="117"/>
      <c r="O303" s="117"/>
    </row>
    <row r="304" spans="1:17"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24ONRPihBQWCBeig0OSjxWaQxz/y7irpn360bLJsfKkCzn/FhNM+CfOgTIOST8sXq6UFpRUpGrfN3mpH86Fxgw==" saltValue="6O86qJnGYiZAOahujlARvQ==" spinCount="100000" sheet="1" objects="1" scenarios="1" formatCells="0" formatColumns="0" formatRows="0"/>
  <autoFilter ref="A22:P300">
    <filterColumn colId="2">
      <filters blank="1">
        <filter val="12 515"/>
        <filter val="378"/>
        <filter val="630"/>
        <filter val="70 245"/>
        <filter val="703 935"/>
        <filter val="71 253"/>
        <filter val="716 450"/>
        <filter val="787 703"/>
      </filters>
    </filterColumn>
  </autoFilter>
  <mergeCells count="3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135.pielikums Jūrmalas pilsētas domes
2016.gada 25.novembra saistošajiem noteikumiem Nr.44
(protokols Nr.18, 5.punkts)</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T7" sqref="T7"/>
    </sheetView>
  </sheetViews>
  <sheetFormatPr defaultRowHeight="12" outlineLevelCol="1" x14ac:dyDescent="0.25"/>
  <cols>
    <col min="1" max="1" width="10.85546875" style="113" customWidth="1"/>
    <col min="2" max="2" width="28" style="113" customWidth="1"/>
    <col min="3" max="3" width="8.7109375" style="113" customWidth="1"/>
    <col min="4" max="5" width="8.7109375" style="113" hidden="1" customWidth="1" outlineLevel="1"/>
    <col min="6" max="6" width="8.7109375" style="113" customWidth="1" collapsed="1"/>
    <col min="7" max="7" width="8" style="113" hidden="1" customWidth="1" outlineLevel="1"/>
    <col min="8" max="8" width="8.28515625" style="113" hidden="1" customWidth="1" outlineLevel="1"/>
    <col min="9" max="9" width="7.28515625" style="113" customWidth="1" collapsed="1"/>
    <col min="10" max="10" width="6.28515625" style="113" hidden="1" customWidth="1" outlineLevel="1"/>
    <col min="11" max="11" width="7.7109375" style="113" hidden="1" customWidth="1" outlineLevel="1"/>
    <col min="12" max="12" width="7.140625" style="113" customWidth="1" collapsed="1"/>
    <col min="13" max="13" width="7.85546875" style="113" hidden="1" customWidth="1" outlineLevel="1"/>
    <col min="14" max="14" width="6.7109375" style="113" hidden="1" customWidth="1" outlineLevel="1"/>
    <col min="15" max="15" width="7.42578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851</v>
      </c>
    </row>
    <row r="2" spans="1:17" x14ac:dyDescent="0.25">
      <c r="A2" s="513"/>
      <c r="B2" s="513"/>
      <c r="C2" s="513"/>
      <c r="D2" s="513"/>
      <c r="E2" s="513"/>
      <c r="F2" s="513"/>
      <c r="G2" s="513"/>
      <c r="H2" s="513"/>
      <c r="I2" s="513"/>
      <c r="J2" s="513"/>
      <c r="K2" s="513"/>
      <c r="L2" s="513"/>
      <c r="M2" s="513"/>
      <c r="N2" s="513"/>
      <c r="O2" s="513"/>
      <c r="P2" s="513"/>
    </row>
    <row r="3" spans="1:17" x14ac:dyDescent="0.25">
      <c r="A3" s="1224"/>
      <c r="B3" s="1225"/>
      <c r="C3" s="1225"/>
      <c r="D3" s="1225"/>
      <c r="E3" s="1225"/>
      <c r="F3" s="1225"/>
      <c r="G3" s="1225"/>
      <c r="H3" s="1225"/>
      <c r="I3" s="1225"/>
      <c r="J3" s="1225"/>
      <c r="K3" s="1225"/>
      <c r="L3" s="1225"/>
      <c r="M3" s="1225"/>
      <c r="N3" s="1225"/>
      <c r="O3" s="1225"/>
      <c r="P3" s="1226"/>
      <c r="Q3" s="118"/>
    </row>
    <row r="4" spans="1:17" ht="15.75" x14ac:dyDescent="0.25">
      <c r="A4" s="1227" t="s">
        <v>226</v>
      </c>
      <c r="B4" s="1228"/>
      <c r="C4" s="1228"/>
      <c r="D4" s="1228"/>
      <c r="E4" s="1228"/>
      <c r="F4" s="1228"/>
      <c r="G4" s="1228"/>
      <c r="H4" s="1228"/>
      <c r="I4" s="1228"/>
      <c r="J4" s="1228"/>
      <c r="K4" s="1228"/>
      <c r="L4" s="1228"/>
      <c r="M4" s="1228"/>
      <c r="N4" s="1228"/>
      <c r="O4" s="1228"/>
      <c r="P4" s="1229"/>
      <c r="Q4" s="118"/>
    </row>
    <row r="5" spans="1:17" x14ac:dyDescent="0.25">
      <c r="A5" s="123"/>
      <c r="B5" s="124"/>
      <c r="C5" s="514"/>
      <c r="D5" s="124"/>
      <c r="E5" s="124"/>
      <c r="F5" s="124"/>
      <c r="G5" s="124"/>
      <c r="H5" s="124"/>
      <c r="I5" s="124"/>
      <c r="J5" s="124"/>
      <c r="K5" s="124"/>
      <c r="L5" s="124"/>
      <c r="M5" s="124"/>
      <c r="N5" s="124"/>
      <c r="O5" s="515"/>
      <c r="P5" s="516"/>
      <c r="Q5" s="118"/>
    </row>
    <row r="6" spans="1:17" ht="12.75" x14ac:dyDescent="0.25">
      <c r="A6" s="121" t="s">
        <v>227</v>
      </c>
      <c r="B6" s="122"/>
      <c r="C6" s="1230" t="s">
        <v>228</v>
      </c>
      <c r="D6" s="1230"/>
      <c r="E6" s="1230"/>
      <c r="F6" s="1230"/>
      <c r="G6" s="1230"/>
      <c r="H6" s="1230"/>
      <c r="I6" s="1230"/>
      <c r="J6" s="1230"/>
      <c r="K6" s="1230"/>
      <c r="L6" s="1230"/>
      <c r="M6" s="1230"/>
      <c r="N6" s="1230"/>
      <c r="O6" s="1230"/>
      <c r="P6" s="1231"/>
      <c r="Q6" s="118"/>
    </row>
    <row r="7" spans="1:17" ht="12.75" x14ac:dyDescent="0.25">
      <c r="A7" s="121" t="s">
        <v>229</v>
      </c>
      <c r="B7" s="122"/>
      <c r="C7" s="1230" t="s">
        <v>230</v>
      </c>
      <c r="D7" s="1230"/>
      <c r="E7" s="1230"/>
      <c r="F7" s="1230"/>
      <c r="G7" s="1230"/>
      <c r="H7" s="1230"/>
      <c r="I7" s="1230"/>
      <c r="J7" s="1230"/>
      <c r="K7" s="1230"/>
      <c r="L7" s="1230"/>
      <c r="M7" s="1230"/>
      <c r="N7" s="1230"/>
      <c r="O7" s="1230"/>
      <c r="P7" s="1231"/>
      <c r="Q7" s="118"/>
    </row>
    <row r="8" spans="1:17" x14ac:dyDescent="0.25">
      <c r="A8" s="123" t="s">
        <v>231</v>
      </c>
      <c r="B8" s="124"/>
      <c r="C8" s="1222" t="s">
        <v>232</v>
      </c>
      <c r="D8" s="1222"/>
      <c r="E8" s="1222"/>
      <c r="F8" s="1222"/>
      <c r="G8" s="1222"/>
      <c r="H8" s="1222"/>
      <c r="I8" s="1222"/>
      <c r="J8" s="1222"/>
      <c r="K8" s="1222"/>
      <c r="L8" s="1222"/>
      <c r="M8" s="1222"/>
      <c r="N8" s="1222"/>
      <c r="O8" s="1222"/>
      <c r="P8" s="1223"/>
      <c r="Q8" s="118"/>
    </row>
    <row r="9" spans="1:17" x14ac:dyDescent="0.25">
      <c r="A9" s="123" t="s">
        <v>233</v>
      </c>
      <c r="B9" s="124"/>
      <c r="C9" s="1222" t="s">
        <v>852</v>
      </c>
      <c r="D9" s="1222"/>
      <c r="E9" s="1222"/>
      <c r="F9" s="1222"/>
      <c r="G9" s="1222"/>
      <c r="H9" s="1222"/>
      <c r="I9" s="1222"/>
      <c r="J9" s="1222"/>
      <c r="K9" s="1222"/>
      <c r="L9" s="1222"/>
      <c r="M9" s="1222"/>
      <c r="N9" s="1222"/>
      <c r="O9" s="1222"/>
      <c r="P9" s="1223"/>
      <c r="Q9" s="118"/>
    </row>
    <row r="10" spans="1:17" ht="25.5" customHeight="1" x14ac:dyDescent="0.25">
      <c r="A10" s="123" t="s">
        <v>234</v>
      </c>
      <c r="B10" s="124"/>
      <c r="C10" s="1230" t="s">
        <v>853</v>
      </c>
      <c r="D10" s="1230"/>
      <c r="E10" s="1230"/>
      <c r="F10" s="1230"/>
      <c r="G10" s="1230"/>
      <c r="H10" s="1230"/>
      <c r="I10" s="1230"/>
      <c r="J10" s="1230"/>
      <c r="K10" s="1230"/>
      <c r="L10" s="1230"/>
      <c r="M10" s="1230"/>
      <c r="N10" s="1230"/>
      <c r="O10" s="1230"/>
      <c r="P10" s="1231"/>
      <c r="Q10" s="118"/>
    </row>
    <row r="11" spans="1:17" x14ac:dyDescent="0.25">
      <c r="A11" s="123" t="s">
        <v>235</v>
      </c>
      <c r="B11" s="124"/>
      <c r="C11" s="1230"/>
      <c r="D11" s="1230"/>
      <c r="E11" s="1230"/>
      <c r="F11" s="1230"/>
      <c r="G11" s="1230"/>
      <c r="H11" s="1230"/>
      <c r="I11" s="1230"/>
      <c r="J11" s="1230"/>
      <c r="K11" s="1230"/>
      <c r="L11" s="1230"/>
      <c r="M11" s="1230"/>
      <c r="N11" s="1230"/>
      <c r="O11" s="1230"/>
      <c r="P11" s="1231"/>
      <c r="Q11" s="118"/>
    </row>
    <row r="12" spans="1:17" x14ac:dyDescent="0.25">
      <c r="A12" s="125" t="s">
        <v>236</v>
      </c>
      <c r="B12" s="124"/>
      <c r="C12" s="126"/>
      <c r="D12" s="126"/>
      <c r="E12" s="126"/>
      <c r="F12" s="126"/>
      <c r="G12" s="126"/>
      <c r="H12" s="126"/>
      <c r="I12" s="126"/>
      <c r="J12" s="126"/>
      <c r="K12" s="126"/>
      <c r="L12" s="126"/>
      <c r="M12" s="126"/>
      <c r="N12" s="126"/>
      <c r="O12" s="126"/>
      <c r="P12" s="484"/>
      <c r="Q12" s="118"/>
    </row>
    <row r="13" spans="1:17" x14ac:dyDescent="0.25">
      <c r="A13" s="123"/>
      <c r="B13" s="124" t="s">
        <v>237</v>
      </c>
      <c r="C13" s="1222" t="s">
        <v>238</v>
      </c>
      <c r="D13" s="1222"/>
      <c r="E13" s="1222"/>
      <c r="F13" s="1222"/>
      <c r="G13" s="1222"/>
      <c r="H13" s="1222"/>
      <c r="I13" s="1222"/>
      <c r="J13" s="1222"/>
      <c r="K13" s="1222"/>
      <c r="L13" s="1222"/>
      <c r="M13" s="1222"/>
      <c r="N13" s="1222"/>
      <c r="O13" s="1222"/>
      <c r="P13" s="1223"/>
      <c r="Q13" s="118"/>
    </row>
    <row r="14" spans="1:17" x14ac:dyDescent="0.25">
      <c r="A14" s="123"/>
      <c r="B14" s="124" t="s">
        <v>239</v>
      </c>
      <c r="C14" s="1222"/>
      <c r="D14" s="1222"/>
      <c r="E14" s="1222"/>
      <c r="F14" s="1222"/>
      <c r="G14" s="1222"/>
      <c r="H14" s="1222"/>
      <c r="I14" s="1222"/>
      <c r="J14" s="1222"/>
      <c r="K14" s="1222"/>
      <c r="L14" s="1222"/>
      <c r="M14" s="1222"/>
      <c r="N14" s="1222"/>
      <c r="O14" s="1222"/>
      <c r="P14" s="1223"/>
      <c r="Q14" s="118"/>
    </row>
    <row r="15" spans="1:17" x14ac:dyDescent="0.25">
      <c r="A15" s="123"/>
      <c r="B15" s="124" t="s">
        <v>240</v>
      </c>
      <c r="C15" s="1222"/>
      <c r="D15" s="1222"/>
      <c r="E15" s="1222"/>
      <c r="F15" s="1222"/>
      <c r="G15" s="1222"/>
      <c r="H15" s="1222"/>
      <c r="I15" s="1222"/>
      <c r="J15" s="1222"/>
      <c r="K15" s="1222"/>
      <c r="L15" s="1222"/>
      <c r="M15" s="1222"/>
      <c r="N15" s="1222"/>
      <c r="O15" s="1222"/>
      <c r="P15" s="1223"/>
      <c r="Q15" s="118"/>
    </row>
    <row r="16" spans="1:17" x14ac:dyDescent="0.25">
      <c r="A16" s="123"/>
      <c r="B16" s="124" t="s">
        <v>241</v>
      </c>
      <c r="C16" s="1222"/>
      <c r="D16" s="1222"/>
      <c r="E16" s="1222"/>
      <c r="F16" s="1222"/>
      <c r="G16" s="1222"/>
      <c r="H16" s="1222"/>
      <c r="I16" s="1222"/>
      <c r="J16" s="1222"/>
      <c r="K16" s="1222"/>
      <c r="L16" s="1222"/>
      <c r="M16" s="1222"/>
      <c r="N16" s="1222"/>
      <c r="O16" s="1222"/>
      <c r="P16" s="1223"/>
      <c r="Q16" s="118"/>
    </row>
    <row r="17" spans="1:18" x14ac:dyDescent="0.25">
      <c r="A17" s="123"/>
      <c r="B17" s="124" t="s">
        <v>242</v>
      </c>
      <c r="C17" s="1222"/>
      <c r="D17" s="1222"/>
      <c r="E17" s="1222"/>
      <c r="F17" s="1222"/>
      <c r="G17" s="1222"/>
      <c r="H17" s="1222"/>
      <c r="I17" s="1222"/>
      <c r="J17" s="1222"/>
      <c r="K17" s="1222"/>
      <c r="L17" s="1222"/>
      <c r="M17" s="1222"/>
      <c r="N17" s="1222"/>
      <c r="O17" s="1222"/>
      <c r="P17" s="1223"/>
      <c r="Q17" s="118"/>
    </row>
    <row r="18" spans="1:18" x14ac:dyDescent="0.25">
      <c r="A18" s="128"/>
      <c r="B18" s="129"/>
      <c r="C18" s="1234"/>
      <c r="D18" s="1234"/>
      <c r="E18" s="1234"/>
      <c r="F18" s="1234"/>
      <c r="G18" s="1234"/>
      <c r="H18" s="1234"/>
      <c r="I18" s="1234"/>
      <c r="J18" s="1234"/>
      <c r="K18" s="1234"/>
      <c r="L18" s="1234"/>
      <c r="M18" s="1234"/>
      <c r="N18" s="1234"/>
      <c r="O18" s="1234"/>
      <c r="P18" s="1235"/>
      <c r="Q18" s="118"/>
    </row>
    <row r="19" spans="1:18"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8"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18" s="131" customFormat="1" ht="70.5" customHeight="1" thickBot="1" x14ac:dyDescent="0.3">
      <c r="A21" s="1238"/>
      <c r="B21" s="1241"/>
      <c r="C21" s="1246"/>
      <c r="D21" s="1248"/>
      <c r="E21" s="1221"/>
      <c r="F21" s="1233"/>
      <c r="G21" s="1248"/>
      <c r="H21" s="1221"/>
      <c r="I21" s="1233"/>
      <c r="J21" s="1248"/>
      <c r="K21" s="1221"/>
      <c r="L21" s="1233"/>
      <c r="M21" s="1248"/>
      <c r="N21" s="1221"/>
      <c r="O21" s="1233"/>
      <c r="P21" s="1241"/>
    </row>
    <row r="22" spans="1:18" s="131" customFormat="1" ht="9" thickTop="1" x14ac:dyDescent="0.25">
      <c r="A22" s="132" t="s">
        <v>259</v>
      </c>
      <c r="B22" s="132">
        <v>2</v>
      </c>
      <c r="C22" s="133">
        <v>3</v>
      </c>
      <c r="D22" s="134">
        <v>4</v>
      </c>
      <c r="E22" s="487">
        <v>5</v>
      </c>
      <c r="F22" s="132">
        <v>6</v>
      </c>
      <c r="G22" s="134">
        <v>7</v>
      </c>
      <c r="H22" s="137">
        <v>8</v>
      </c>
      <c r="I22" s="136">
        <v>9</v>
      </c>
      <c r="J22" s="134">
        <v>10</v>
      </c>
      <c r="K22" s="138">
        <v>11</v>
      </c>
      <c r="L22" s="136">
        <v>12</v>
      </c>
      <c r="M22" s="138">
        <v>13</v>
      </c>
      <c r="N22" s="135">
        <v>14</v>
      </c>
      <c r="O22" s="136">
        <v>15</v>
      </c>
      <c r="P22" s="136">
        <v>16</v>
      </c>
    </row>
    <row r="23" spans="1:18" s="148" customFormat="1" x14ac:dyDescent="0.25">
      <c r="A23" s="139"/>
      <c r="B23" s="140" t="s">
        <v>260</v>
      </c>
      <c r="C23" s="141"/>
      <c r="D23" s="142"/>
      <c r="E23" s="488"/>
      <c r="F23" s="308"/>
      <c r="G23" s="142"/>
      <c r="H23" s="145"/>
      <c r="I23" s="144"/>
      <c r="J23" s="142"/>
      <c r="K23" s="146"/>
      <c r="L23" s="144"/>
      <c r="M23" s="146"/>
      <c r="N23" s="143"/>
      <c r="O23" s="144"/>
      <c r="P23" s="147"/>
    </row>
    <row r="24" spans="1:18" s="148" customFormat="1" ht="12.75" thickBot="1" x14ac:dyDescent="0.3">
      <c r="A24" s="149"/>
      <c r="B24" s="150" t="s">
        <v>261</v>
      </c>
      <c r="C24" s="151">
        <f>F24+I24+L24+O24</f>
        <v>147542</v>
      </c>
      <c r="D24" s="152">
        <f>SUM(D25,D28,D29,D45,D46)</f>
        <v>147542</v>
      </c>
      <c r="E24" s="489">
        <f>SUM(E25,E28,E29,E45,E46)</f>
        <v>0</v>
      </c>
      <c r="F24" s="455">
        <f t="shared" ref="F24:F29" si="0">D24+E24</f>
        <v>147542</v>
      </c>
      <c r="G24" s="152">
        <f>SUM(G25,G28,G46)</f>
        <v>0</v>
      </c>
      <c r="H24" s="155">
        <f>SUM(H25,H28,H46)</f>
        <v>0</v>
      </c>
      <c r="I24" s="154">
        <f>G24+H24</f>
        <v>0</v>
      </c>
      <c r="J24" s="152">
        <f>SUM(J25,J30,J46)</f>
        <v>0</v>
      </c>
      <c r="K24" s="155">
        <f>SUM(K25,K30,K46)</f>
        <v>0</v>
      </c>
      <c r="L24" s="154">
        <f>J24+K24</f>
        <v>0</v>
      </c>
      <c r="M24" s="156">
        <f>SUM(M25,M48)</f>
        <v>0</v>
      </c>
      <c r="N24" s="153">
        <f>SUM(N25,N48)</f>
        <v>0</v>
      </c>
      <c r="O24" s="154">
        <f>M24+N24</f>
        <v>0</v>
      </c>
      <c r="P24" s="157"/>
      <c r="R24" s="158"/>
    </row>
    <row r="25" spans="1:18" ht="12.75" hidden="1" thickTop="1" x14ac:dyDescent="0.25">
      <c r="A25" s="159"/>
      <c r="B25" s="160" t="s">
        <v>262</v>
      </c>
      <c r="C25" s="161">
        <f>F25+I25+L25+O25</f>
        <v>0</v>
      </c>
      <c r="D25" s="162">
        <f>SUM(D26:D27)</f>
        <v>0</v>
      </c>
      <c r="E25" s="163">
        <f>SUM(E26:E27)</f>
        <v>0</v>
      </c>
      <c r="F25" s="520">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c r="R25" s="158"/>
    </row>
    <row r="26" spans="1:18" ht="12.75" hidden="1" thickTop="1" x14ac:dyDescent="0.25">
      <c r="A26" s="168"/>
      <c r="B26" s="169" t="s">
        <v>263</v>
      </c>
      <c r="C26" s="170">
        <f>F26+I26+L26+O26</f>
        <v>0</v>
      </c>
      <c r="D26" s="171"/>
      <c r="E26" s="172"/>
      <c r="F26" s="522">
        <f t="shared" si="0"/>
        <v>0</v>
      </c>
      <c r="G26" s="171"/>
      <c r="H26" s="174"/>
      <c r="I26" s="173">
        <f>G26+H26</f>
        <v>0</v>
      </c>
      <c r="J26" s="171"/>
      <c r="K26" s="174"/>
      <c r="L26" s="173">
        <f>J26+K26</f>
        <v>0</v>
      </c>
      <c r="M26" s="175"/>
      <c r="N26" s="172"/>
      <c r="O26" s="173">
        <f>M26+N26</f>
        <v>0</v>
      </c>
      <c r="P26" s="176"/>
      <c r="R26" s="158"/>
    </row>
    <row r="27" spans="1:18" ht="12.75" hidden="1" thickTop="1" x14ac:dyDescent="0.25">
      <c r="A27" s="177"/>
      <c r="B27" s="178" t="s">
        <v>264</v>
      </c>
      <c r="C27" s="179">
        <f>F27+I27+L27+O27</f>
        <v>0</v>
      </c>
      <c r="D27" s="180"/>
      <c r="E27" s="181"/>
      <c r="F27" s="523">
        <f t="shared" si="0"/>
        <v>0</v>
      </c>
      <c r="G27" s="180"/>
      <c r="H27" s="183"/>
      <c r="I27" s="182">
        <f>G27+H27</f>
        <v>0</v>
      </c>
      <c r="J27" s="180"/>
      <c r="K27" s="183"/>
      <c r="L27" s="182">
        <f>J27+K27</f>
        <v>0</v>
      </c>
      <c r="M27" s="184"/>
      <c r="N27" s="181"/>
      <c r="O27" s="182">
        <f>M27+N27</f>
        <v>0</v>
      </c>
      <c r="P27" s="185"/>
      <c r="R27" s="158"/>
    </row>
    <row r="28" spans="1:18" s="148" customFormat="1" ht="25.5" thickTop="1" thickBot="1" x14ac:dyDescent="0.3">
      <c r="A28" s="186">
        <v>19300</v>
      </c>
      <c r="B28" s="186" t="s">
        <v>265</v>
      </c>
      <c r="C28" s="187">
        <f>SUM(F28,I28)</f>
        <v>147542</v>
      </c>
      <c r="D28" s="188">
        <f>D54</f>
        <v>147542</v>
      </c>
      <c r="E28" s="492"/>
      <c r="F28" s="458">
        <f t="shared" si="0"/>
        <v>147542</v>
      </c>
      <c r="G28" s="188"/>
      <c r="H28" s="191"/>
      <c r="I28" s="190">
        <f>G28+H28</f>
        <v>0</v>
      </c>
      <c r="J28" s="192" t="s">
        <v>266</v>
      </c>
      <c r="K28" s="193" t="s">
        <v>266</v>
      </c>
      <c r="L28" s="194" t="s">
        <v>266</v>
      </c>
      <c r="M28" s="195" t="s">
        <v>266</v>
      </c>
      <c r="N28" s="196" t="s">
        <v>266</v>
      </c>
      <c r="O28" s="194" t="s">
        <v>266</v>
      </c>
      <c r="P28" s="197"/>
      <c r="R28" s="158"/>
    </row>
    <row r="29" spans="1:18" s="148" customFormat="1" ht="24.75" hidden="1" thickTop="1" x14ac:dyDescent="0.25">
      <c r="A29" s="198"/>
      <c r="B29" s="198" t="s">
        <v>267</v>
      </c>
      <c r="C29" s="199">
        <f>F29</f>
        <v>0</v>
      </c>
      <c r="D29" s="200"/>
      <c r="E29" s="201"/>
      <c r="F29" s="525">
        <f t="shared" si="0"/>
        <v>0</v>
      </c>
      <c r="G29" s="203" t="s">
        <v>266</v>
      </c>
      <c r="H29" s="204" t="s">
        <v>266</v>
      </c>
      <c r="I29" s="205" t="s">
        <v>266</v>
      </c>
      <c r="J29" s="203" t="s">
        <v>266</v>
      </c>
      <c r="K29" s="204" t="s">
        <v>266</v>
      </c>
      <c r="L29" s="205" t="s">
        <v>266</v>
      </c>
      <c r="M29" s="206" t="s">
        <v>266</v>
      </c>
      <c r="N29" s="207" t="s">
        <v>266</v>
      </c>
      <c r="O29" s="205" t="s">
        <v>266</v>
      </c>
      <c r="P29" s="208"/>
      <c r="R29" s="158"/>
    </row>
    <row r="30" spans="1:18" s="148" customFormat="1" ht="36.75" hidden="1" thickTop="1" x14ac:dyDescent="0.25">
      <c r="A30" s="198">
        <v>21300</v>
      </c>
      <c r="B30" s="198" t="s">
        <v>268</v>
      </c>
      <c r="C30" s="199">
        <f t="shared" ref="C30:C44" si="1">L30</f>
        <v>0</v>
      </c>
      <c r="D30" s="203" t="s">
        <v>266</v>
      </c>
      <c r="E30" s="207" t="s">
        <v>266</v>
      </c>
      <c r="F30" s="526" t="s">
        <v>266</v>
      </c>
      <c r="G30" s="203" t="s">
        <v>266</v>
      </c>
      <c r="H30" s="204" t="s">
        <v>266</v>
      </c>
      <c r="I30" s="205" t="s">
        <v>266</v>
      </c>
      <c r="J30" s="209">
        <f>SUM(J31,J35,J37,J40)</f>
        <v>0</v>
      </c>
      <c r="K30" s="210">
        <f>SUM(K31,K35,K37,K40)</f>
        <v>0</v>
      </c>
      <c r="L30" s="211">
        <f t="shared" ref="L30:L44" si="2">J30+K30</f>
        <v>0</v>
      </c>
      <c r="M30" s="206" t="s">
        <v>266</v>
      </c>
      <c r="N30" s="207" t="s">
        <v>266</v>
      </c>
      <c r="O30" s="205" t="s">
        <v>266</v>
      </c>
      <c r="P30" s="208"/>
      <c r="R30" s="158"/>
    </row>
    <row r="31" spans="1:18" s="148" customFormat="1" ht="24.75" hidden="1" thickTop="1" x14ac:dyDescent="0.25">
      <c r="A31" s="212">
        <v>21350</v>
      </c>
      <c r="B31" s="198" t="s">
        <v>269</v>
      </c>
      <c r="C31" s="199">
        <f t="shared" si="1"/>
        <v>0</v>
      </c>
      <c r="D31" s="203" t="s">
        <v>266</v>
      </c>
      <c r="E31" s="207" t="s">
        <v>266</v>
      </c>
      <c r="F31" s="526" t="s">
        <v>266</v>
      </c>
      <c r="G31" s="203" t="s">
        <v>266</v>
      </c>
      <c r="H31" s="204" t="s">
        <v>266</v>
      </c>
      <c r="I31" s="205" t="s">
        <v>266</v>
      </c>
      <c r="J31" s="209">
        <f>SUM(J32:J34)</f>
        <v>0</v>
      </c>
      <c r="K31" s="210">
        <f>SUM(K32:K34)</f>
        <v>0</v>
      </c>
      <c r="L31" s="211">
        <f t="shared" si="2"/>
        <v>0</v>
      </c>
      <c r="M31" s="206" t="s">
        <v>266</v>
      </c>
      <c r="N31" s="207" t="s">
        <v>266</v>
      </c>
      <c r="O31" s="205" t="s">
        <v>266</v>
      </c>
      <c r="P31" s="208"/>
      <c r="R31" s="158"/>
    </row>
    <row r="32" spans="1:18" ht="12.75" hidden="1" thickTop="1" x14ac:dyDescent="0.25">
      <c r="A32" s="168">
        <v>21351</v>
      </c>
      <c r="B32" s="213" t="s">
        <v>270</v>
      </c>
      <c r="C32" s="214">
        <f t="shared" si="1"/>
        <v>0</v>
      </c>
      <c r="D32" s="215" t="s">
        <v>266</v>
      </c>
      <c r="E32" s="216" t="s">
        <v>266</v>
      </c>
      <c r="F32" s="527" t="s">
        <v>266</v>
      </c>
      <c r="G32" s="215" t="s">
        <v>266</v>
      </c>
      <c r="H32" s="218" t="s">
        <v>266</v>
      </c>
      <c r="I32" s="217" t="s">
        <v>266</v>
      </c>
      <c r="J32" s="219"/>
      <c r="K32" s="220"/>
      <c r="L32" s="221">
        <f t="shared" si="2"/>
        <v>0</v>
      </c>
      <c r="M32" s="222" t="s">
        <v>266</v>
      </c>
      <c r="N32" s="216" t="s">
        <v>266</v>
      </c>
      <c r="O32" s="217" t="s">
        <v>266</v>
      </c>
      <c r="P32" s="176"/>
      <c r="R32" s="158"/>
    </row>
    <row r="33" spans="1:18" ht="12.75" hidden="1" thickTop="1" x14ac:dyDescent="0.25">
      <c r="A33" s="177">
        <v>21352</v>
      </c>
      <c r="B33" s="223" t="s">
        <v>271</v>
      </c>
      <c r="C33" s="224">
        <f t="shared" si="1"/>
        <v>0</v>
      </c>
      <c r="D33" s="225" t="s">
        <v>266</v>
      </c>
      <c r="E33" s="226" t="s">
        <v>266</v>
      </c>
      <c r="F33" s="528" t="s">
        <v>266</v>
      </c>
      <c r="G33" s="225" t="s">
        <v>266</v>
      </c>
      <c r="H33" s="228" t="s">
        <v>266</v>
      </c>
      <c r="I33" s="227" t="s">
        <v>266</v>
      </c>
      <c r="J33" s="229"/>
      <c r="K33" s="230"/>
      <c r="L33" s="231">
        <f t="shared" si="2"/>
        <v>0</v>
      </c>
      <c r="M33" s="232" t="s">
        <v>266</v>
      </c>
      <c r="N33" s="226" t="s">
        <v>266</v>
      </c>
      <c r="O33" s="227" t="s">
        <v>266</v>
      </c>
      <c r="P33" s="185"/>
      <c r="R33" s="158"/>
    </row>
    <row r="34" spans="1:18" ht="24.75" hidden="1" thickTop="1" x14ac:dyDescent="0.25">
      <c r="A34" s="177">
        <v>21359</v>
      </c>
      <c r="B34" s="223" t="s">
        <v>272</v>
      </c>
      <c r="C34" s="224">
        <f t="shared" si="1"/>
        <v>0</v>
      </c>
      <c r="D34" s="225" t="s">
        <v>266</v>
      </c>
      <c r="E34" s="226" t="s">
        <v>266</v>
      </c>
      <c r="F34" s="528" t="s">
        <v>266</v>
      </c>
      <c r="G34" s="225" t="s">
        <v>266</v>
      </c>
      <c r="H34" s="228" t="s">
        <v>266</v>
      </c>
      <c r="I34" s="227" t="s">
        <v>266</v>
      </c>
      <c r="J34" s="229"/>
      <c r="K34" s="230"/>
      <c r="L34" s="231">
        <f t="shared" si="2"/>
        <v>0</v>
      </c>
      <c r="M34" s="232" t="s">
        <v>266</v>
      </c>
      <c r="N34" s="226" t="s">
        <v>266</v>
      </c>
      <c r="O34" s="227" t="s">
        <v>266</v>
      </c>
      <c r="P34" s="185"/>
      <c r="R34" s="158"/>
    </row>
    <row r="35" spans="1:18" s="148" customFormat="1" ht="36.75" hidden="1" thickTop="1" x14ac:dyDescent="0.25">
      <c r="A35" s="212">
        <v>21370</v>
      </c>
      <c r="B35" s="198" t="s">
        <v>273</v>
      </c>
      <c r="C35" s="199">
        <f t="shared" si="1"/>
        <v>0</v>
      </c>
      <c r="D35" s="203" t="s">
        <v>266</v>
      </c>
      <c r="E35" s="207" t="s">
        <v>266</v>
      </c>
      <c r="F35" s="526" t="s">
        <v>266</v>
      </c>
      <c r="G35" s="203" t="s">
        <v>266</v>
      </c>
      <c r="H35" s="204" t="s">
        <v>266</v>
      </c>
      <c r="I35" s="205" t="s">
        <v>266</v>
      </c>
      <c r="J35" s="209">
        <f>SUM(J36)</f>
        <v>0</v>
      </c>
      <c r="K35" s="210">
        <f>SUM(K36)</f>
        <v>0</v>
      </c>
      <c r="L35" s="211">
        <f t="shared" si="2"/>
        <v>0</v>
      </c>
      <c r="M35" s="206" t="s">
        <v>266</v>
      </c>
      <c r="N35" s="207" t="s">
        <v>266</v>
      </c>
      <c r="O35" s="205" t="s">
        <v>266</v>
      </c>
      <c r="P35" s="208"/>
      <c r="R35" s="158"/>
    </row>
    <row r="36" spans="1:18" ht="36.75" hidden="1" thickTop="1" x14ac:dyDescent="0.25">
      <c r="A36" s="233">
        <v>21379</v>
      </c>
      <c r="B36" s="234" t="s">
        <v>274</v>
      </c>
      <c r="C36" s="235">
        <f t="shared" si="1"/>
        <v>0</v>
      </c>
      <c r="D36" s="236" t="s">
        <v>266</v>
      </c>
      <c r="E36" s="237" t="s">
        <v>266</v>
      </c>
      <c r="F36" s="529" t="s">
        <v>266</v>
      </c>
      <c r="G36" s="236" t="s">
        <v>266</v>
      </c>
      <c r="H36" s="239" t="s">
        <v>266</v>
      </c>
      <c r="I36" s="238" t="s">
        <v>266</v>
      </c>
      <c r="J36" s="240"/>
      <c r="K36" s="241"/>
      <c r="L36" s="242">
        <f t="shared" si="2"/>
        <v>0</v>
      </c>
      <c r="M36" s="243" t="s">
        <v>266</v>
      </c>
      <c r="N36" s="237" t="s">
        <v>266</v>
      </c>
      <c r="O36" s="238" t="s">
        <v>266</v>
      </c>
      <c r="P36" s="244"/>
      <c r="R36" s="158"/>
    </row>
    <row r="37" spans="1:18" s="148" customFormat="1" ht="12.75" hidden="1" thickTop="1" x14ac:dyDescent="0.25">
      <c r="A37" s="212">
        <v>21380</v>
      </c>
      <c r="B37" s="198" t="s">
        <v>275</v>
      </c>
      <c r="C37" s="199">
        <f t="shared" si="1"/>
        <v>0</v>
      </c>
      <c r="D37" s="203" t="s">
        <v>266</v>
      </c>
      <c r="E37" s="207" t="s">
        <v>266</v>
      </c>
      <c r="F37" s="526" t="s">
        <v>266</v>
      </c>
      <c r="G37" s="203" t="s">
        <v>266</v>
      </c>
      <c r="H37" s="204" t="s">
        <v>266</v>
      </c>
      <c r="I37" s="205" t="s">
        <v>266</v>
      </c>
      <c r="J37" s="209">
        <f>SUM(J38:J39)</f>
        <v>0</v>
      </c>
      <c r="K37" s="210">
        <f>SUM(K38:K39)</f>
        <v>0</v>
      </c>
      <c r="L37" s="211">
        <f t="shared" si="2"/>
        <v>0</v>
      </c>
      <c r="M37" s="206" t="s">
        <v>266</v>
      </c>
      <c r="N37" s="207" t="s">
        <v>266</v>
      </c>
      <c r="O37" s="205" t="s">
        <v>266</v>
      </c>
      <c r="P37" s="208"/>
      <c r="R37" s="158"/>
    </row>
    <row r="38" spans="1:18" ht="12.75" hidden="1" thickTop="1" x14ac:dyDescent="0.25">
      <c r="A38" s="169">
        <v>21381</v>
      </c>
      <c r="B38" s="213" t="s">
        <v>276</v>
      </c>
      <c r="C38" s="214">
        <f t="shared" si="1"/>
        <v>0</v>
      </c>
      <c r="D38" s="215" t="s">
        <v>266</v>
      </c>
      <c r="E38" s="216" t="s">
        <v>266</v>
      </c>
      <c r="F38" s="527" t="s">
        <v>266</v>
      </c>
      <c r="G38" s="215" t="s">
        <v>266</v>
      </c>
      <c r="H38" s="218" t="s">
        <v>266</v>
      </c>
      <c r="I38" s="217" t="s">
        <v>266</v>
      </c>
      <c r="J38" s="219"/>
      <c r="K38" s="220"/>
      <c r="L38" s="221">
        <f t="shared" si="2"/>
        <v>0</v>
      </c>
      <c r="M38" s="222" t="s">
        <v>266</v>
      </c>
      <c r="N38" s="216" t="s">
        <v>266</v>
      </c>
      <c r="O38" s="217" t="s">
        <v>266</v>
      </c>
      <c r="P38" s="176"/>
      <c r="R38" s="158"/>
    </row>
    <row r="39" spans="1:18" ht="24.75" hidden="1" thickTop="1" x14ac:dyDescent="0.25">
      <c r="A39" s="178">
        <v>21383</v>
      </c>
      <c r="B39" s="223" t="s">
        <v>277</v>
      </c>
      <c r="C39" s="224">
        <f t="shared" si="1"/>
        <v>0</v>
      </c>
      <c r="D39" s="225" t="s">
        <v>266</v>
      </c>
      <c r="E39" s="226" t="s">
        <v>266</v>
      </c>
      <c r="F39" s="528" t="s">
        <v>266</v>
      </c>
      <c r="G39" s="225" t="s">
        <v>266</v>
      </c>
      <c r="H39" s="228" t="s">
        <v>266</v>
      </c>
      <c r="I39" s="227" t="s">
        <v>266</v>
      </c>
      <c r="J39" s="229"/>
      <c r="K39" s="230"/>
      <c r="L39" s="231">
        <f t="shared" si="2"/>
        <v>0</v>
      </c>
      <c r="M39" s="232" t="s">
        <v>266</v>
      </c>
      <c r="N39" s="226" t="s">
        <v>266</v>
      </c>
      <c r="O39" s="227" t="s">
        <v>266</v>
      </c>
      <c r="P39" s="185"/>
      <c r="R39" s="158"/>
    </row>
    <row r="40" spans="1:18" s="148" customFormat="1" ht="24.75" hidden="1" thickTop="1" x14ac:dyDescent="0.25">
      <c r="A40" s="212">
        <v>21390</v>
      </c>
      <c r="B40" s="198" t="s">
        <v>278</v>
      </c>
      <c r="C40" s="199">
        <f t="shared" si="1"/>
        <v>0</v>
      </c>
      <c r="D40" s="203" t="s">
        <v>266</v>
      </c>
      <c r="E40" s="207" t="s">
        <v>266</v>
      </c>
      <c r="F40" s="526" t="s">
        <v>266</v>
      </c>
      <c r="G40" s="203" t="s">
        <v>266</v>
      </c>
      <c r="H40" s="204" t="s">
        <v>266</v>
      </c>
      <c r="I40" s="205" t="s">
        <v>266</v>
      </c>
      <c r="J40" s="209">
        <f>SUM(J41:J44)</f>
        <v>0</v>
      </c>
      <c r="K40" s="210">
        <f>SUM(K41:K44)</f>
        <v>0</v>
      </c>
      <c r="L40" s="211">
        <f t="shared" si="2"/>
        <v>0</v>
      </c>
      <c r="M40" s="206" t="s">
        <v>266</v>
      </c>
      <c r="N40" s="207" t="s">
        <v>266</v>
      </c>
      <c r="O40" s="205" t="s">
        <v>266</v>
      </c>
      <c r="P40" s="208"/>
      <c r="R40" s="158"/>
    </row>
    <row r="41" spans="1:18" ht="24.75" hidden="1" thickTop="1" x14ac:dyDescent="0.25">
      <c r="A41" s="169">
        <v>21391</v>
      </c>
      <c r="B41" s="213" t="s">
        <v>279</v>
      </c>
      <c r="C41" s="214">
        <f t="shared" si="1"/>
        <v>0</v>
      </c>
      <c r="D41" s="215" t="s">
        <v>266</v>
      </c>
      <c r="E41" s="216" t="s">
        <v>266</v>
      </c>
      <c r="F41" s="527" t="s">
        <v>266</v>
      </c>
      <c r="G41" s="215" t="s">
        <v>266</v>
      </c>
      <c r="H41" s="218" t="s">
        <v>266</v>
      </c>
      <c r="I41" s="217" t="s">
        <v>266</v>
      </c>
      <c r="J41" s="219"/>
      <c r="K41" s="220"/>
      <c r="L41" s="221">
        <f t="shared" si="2"/>
        <v>0</v>
      </c>
      <c r="M41" s="222" t="s">
        <v>266</v>
      </c>
      <c r="N41" s="216" t="s">
        <v>266</v>
      </c>
      <c r="O41" s="217" t="s">
        <v>266</v>
      </c>
      <c r="P41" s="176"/>
      <c r="R41" s="158"/>
    </row>
    <row r="42" spans="1:18" ht="12.75" hidden="1" thickTop="1" x14ac:dyDescent="0.25">
      <c r="A42" s="178">
        <v>21393</v>
      </c>
      <c r="B42" s="223" t="s">
        <v>280</v>
      </c>
      <c r="C42" s="224">
        <f t="shared" si="1"/>
        <v>0</v>
      </c>
      <c r="D42" s="225" t="s">
        <v>266</v>
      </c>
      <c r="E42" s="226" t="s">
        <v>266</v>
      </c>
      <c r="F42" s="528" t="s">
        <v>266</v>
      </c>
      <c r="G42" s="225" t="s">
        <v>266</v>
      </c>
      <c r="H42" s="228" t="s">
        <v>266</v>
      </c>
      <c r="I42" s="227" t="s">
        <v>266</v>
      </c>
      <c r="J42" s="229"/>
      <c r="K42" s="230"/>
      <c r="L42" s="231">
        <f t="shared" si="2"/>
        <v>0</v>
      </c>
      <c r="M42" s="232" t="s">
        <v>266</v>
      </c>
      <c r="N42" s="226" t="s">
        <v>266</v>
      </c>
      <c r="O42" s="227" t="s">
        <v>266</v>
      </c>
      <c r="P42" s="185"/>
      <c r="R42" s="158"/>
    </row>
    <row r="43" spans="1:18" ht="12.75" hidden="1" thickTop="1" x14ac:dyDescent="0.25">
      <c r="A43" s="178">
        <v>21395</v>
      </c>
      <c r="B43" s="223" t="s">
        <v>281</v>
      </c>
      <c r="C43" s="224">
        <f t="shared" si="1"/>
        <v>0</v>
      </c>
      <c r="D43" s="225" t="s">
        <v>266</v>
      </c>
      <c r="E43" s="226" t="s">
        <v>266</v>
      </c>
      <c r="F43" s="528" t="s">
        <v>266</v>
      </c>
      <c r="G43" s="225" t="s">
        <v>266</v>
      </c>
      <c r="H43" s="228" t="s">
        <v>266</v>
      </c>
      <c r="I43" s="227" t="s">
        <v>266</v>
      </c>
      <c r="J43" s="229"/>
      <c r="K43" s="230"/>
      <c r="L43" s="231">
        <f t="shared" si="2"/>
        <v>0</v>
      </c>
      <c r="M43" s="232" t="s">
        <v>266</v>
      </c>
      <c r="N43" s="226" t="s">
        <v>266</v>
      </c>
      <c r="O43" s="227" t="s">
        <v>266</v>
      </c>
      <c r="P43" s="185"/>
      <c r="R43" s="158"/>
    </row>
    <row r="44" spans="1:18" ht="24.75" hidden="1" thickTop="1" x14ac:dyDescent="0.25">
      <c r="A44" s="178">
        <v>21399</v>
      </c>
      <c r="B44" s="223" t="s">
        <v>282</v>
      </c>
      <c r="C44" s="224">
        <f t="shared" si="1"/>
        <v>0</v>
      </c>
      <c r="D44" s="225" t="s">
        <v>266</v>
      </c>
      <c r="E44" s="226" t="s">
        <v>266</v>
      </c>
      <c r="F44" s="528" t="s">
        <v>266</v>
      </c>
      <c r="G44" s="225" t="s">
        <v>266</v>
      </c>
      <c r="H44" s="228" t="s">
        <v>266</v>
      </c>
      <c r="I44" s="227" t="s">
        <v>266</v>
      </c>
      <c r="J44" s="229"/>
      <c r="K44" s="230"/>
      <c r="L44" s="231">
        <f t="shared" si="2"/>
        <v>0</v>
      </c>
      <c r="M44" s="232" t="s">
        <v>266</v>
      </c>
      <c r="N44" s="226" t="s">
        <v>266</v>
      </c>
      <c r="O44" s="227" t="s">
        <v>266</v>
      </c>
      <c r="P44" s="185"/>
      <c r="R44" s="158"/>
    </row>
    <row r="45" spans="1:18" s="148" customFormat="1" ht="24.75" hidden="1" thickTop="1" x14ac:dyDescent="0.25">
      <c r="A45" s="212">
        <v>21420</v>
      </c>
      <c r="B45" s="198" t="s">
        <v>283</v>
      </c>
      <c r="C45" s="245">
        <f>F45</f>
        <v>0</v>
      </c>
      <c r="D45" s="246"/>
      <c r="E45" s="247"/>
      <c r="F45" s="525">
        <f>D45+E45</f>
        <v>0</v>
      </c>
      <c r="G45" s="203" t="s">
        <v>266</v>
      </c>
      <c r="H45" s="204" t="s">
        <v>266</v>
      </c>
      <c r="I45" s="205" t="s">
        <v>266</v>
      </c>
      <c r="J45" s="203" t="s">
        <v>266</v>
      </c>
      <c r="K45" s="204" t="s">
        <v>266</v>
      </c>
      <c r="L45" s="205" t="s">
        <v>266</v>
      </c>
      <c r="M45" s="206" t="s">
        <v>266</v>
      </c>
      <c r="N45" s="207" t="s">
        <v>266</v>
      </c>
      <c r="O45" s="205" t="s">
        <v>266</v>
      </c>
      <c r="P45" s="208"/>
      <c r="R45" s="158"/>
    </row>
    <row r="46" spans="1:18" s="148" customFormat="1" ht="24.75" hidden="1" thickTop="1" x14ac:dyDescent="0.25">
      <c r="A46" s="248">
        <v>21490</v>
      </c>
      <c r="B46" s="249" t="s">
        <v>284</v>
      </c>
      <c r="C46" s="245">
        <f>F46+I46+L46</f>
        <v>0</v>
      </c>
      <c r="D46" s="250">
        <f>D47</f>
        <v>0</v>
      </c>
      <c r="E46" s="251">
        <f>E47</f>
        <v>0</v>
      </c>
      <c r="F46" s="531">
        <f>D46+E46</f>
        <v>0</v>
      </c>
      <c r="G46" s="250">
        <f>G47</f>
        <v>0</v>
      </c>
      <c r="H46" s="253">
        <f t="shared" ref="H46:K46" si="3">H47</f>
        <v>0</v>
      </c>
      <c r="I46" s="252">
        <f>G46+H46</f>
        <v>0</v>
      </c>
      <c r="J46" s="250">
        <f>J47</f>
        <v>0</v>
      </c>
      <c r="K46" s="253">
        <f t="shared" si="3"/>
        <v>0</v>
      </c>
      <c r="L46" s="252">
        <f>J46+K46</f>
        <v>0</v>
      </c>
      <c r="M46" s="206" t="s">
        <v>266</v>
      </c>
      <c r="N46" s="207" t="s">
        <v>266</v>
      </c>
      <c r="O46" s="205" t="s">
        <v>266</v>
      </c>
      <c r="P46" s="208"/>
      <c r="R46" s="158"/>
    </row>
    <row r="47" spans="1:18" s="148" customFormat="1" ht="24.75" hidden="1" thickTop="1" x14ac:dyDescent="0.25">
      <c r="A47" s="178">
        <v>21499</v>
      </c>
      <c r="B47" s="223" t="s">
        <v>285</v>
      </c>
      <c r="C47" s="254">
        <f>F47+I47+L47</f>
        <v>0</v>
      </c>
      <c r="D47" s="171"/>
      <c r="E47" s="172"/>
      <c r="F47" s="522">
        <f>D47+E47</f>
        <v>0</v>
      </c>
      <c r="G47" s="255"/>
      <c r="H47" s="174"/>
      <c r="I47" s="173">
        <f>G47+H47</f>
        <v>0</v>
      </c>
      <c r="J47" s="171"/>
      <c r="K47" s="174"/>
      <c r="L47" s="173">
        <f>J47+K47</f>
        <v>0</v>
      </c>
      <c r="M47" s="243" t="s">
        <v>266</v>
      </c>
      <c r="N47" s="237" t="s">
        <v>266</v>
      </c>
      <c r="O47" s="238" t="s">
        <v>266</v>
      </c>
      <c r="P47" s="244"/>
      <c r="R47" s="158"/>
    </row>
    <row r="48" spans="1:18" ht="24.75" hidden="1" thickTop="1" x14ac:dyDescent="0.25">
      <c r="A48" s="256">
        <v>23000</v>
      </c>
      <c r="B48" s="257" t="s">
        <v>286</v>
      </c>
      <c r="C48" s="245">
        <f>O48</f>
        <v>0</v>
      </c>
      <c r="D48" s="258" t="s">
        <v>266</v>
      </c>
      <c r="E48" s="259" t="s">
        <v>266</v>
      </c>
      <c r="F48" s="533" t="s">
        <v>266</v>
      </c>
      <c r="G48" s="258" t="s">
        <v>266</v>
      </c>
      <c r="H48" s="261" t="s">
        <v>266</v>
      </c>
      <c r="I48" s="260" t="s">
        <v>266</v>
      </c>
      <c r="J48" s="258" t="s">
        <v>266</v>
      </c>
      <c r="K48" s="261" t="s">
        <v>266</v>
      </c>
      <c r="L48" s="260" t="s">
        <v>266</v>
      </c>
      <c r="M48" s="262">
        <f>SUM(M49:M50)</f>
        <v>0</v>
      </c>
      <c r="N48" s="263">
        <f>SUM(N49:N50)</f>
        <v>0</v>
      </c>
      <c r="O48" s="202">
        <f>M48+N48</f>
        <v>0</v>
      </c>
      <c r="P48" s="208"/>
      <c r="R48" s="158"/>
    </row>
    <row r="49" spans="1:18" ht="24.75" hidden="1" thickTop="1" x14ac:dyDescent="0.25">
      <c r="A49" s="264">
        <v>23410</v>
      </c>
      <c r="B49" s="265" t="s">
        <v>287</v>
      </c>
      <c r="C49" s="266">
        <f>O49</f>
        <v>0</v>
      </c>
      <c r="D49" s="267" t="s">
        <v>266</v>
      </c>
      <c r="E49" s="268" t="s">
        <v>266</v>
      </c>
      <c r="F49" s="534" t="s">
        <v>266</v>
      </c>
      <c r="G49" s="267" t="s">
        <v>266</v>
      </c>
      <c r="H49" s="270" t="s">
        <v>266</v>
      </c>
      <c r="I49" s="269" t="s">
        <v>266</v>
      </c>
      <c r="J49" s="267" t="s">
        <v>266</v>
      </c>
      <c r="K49" s="270" t="s">
        <v>266</v>
      </c>
      <c r="L49" s="269" t="s">
        <v>266</v>
      </c>
      <c r="M49" s="271"/>
      <c r="N49" s="272"/>
      <c r="O49" s="273">
        <f>M49+N49</f>
        <v>0</v>
      </c>
      <c r="P49" s="274"/>
      <c r="R49" s="158"/>
    </row>
    <row r="50" spans="1:18" ht="24.75" hidden="1" thickTop="1" x14ac:dyDescent="0.25">
      <c r="A50" s="264">
        <v>23510</v>
      </c>
      <c r="B50" s="265" t="s">
        <v>288</v>
      </c>
      <c r="C50" s="266">
        <f>O50</f>
        <v>0</v>
      </c>
      <c r="D50" s="267" t="s">
        <v>266</v>
      </c>
      <c r="E50" s="268" t="s">
        <v>266</v>
      </c>
      <c r="F50" s="534" t="s">
        <v>266</v>
      </c>
      <c r="G50" s="267" t="s">
        <v>266</v>
      </c>
      <c r="H50" s="270" t="s">
        <v>266</v>
      </c>
      <c r="I50" s="269" t="s">
        <v>266</v>
      </c>
      <c r="J50" s="267" t="s">
        <v>266</v>
      </c>
      <c r="K50" s="270" t="s">
        <v>266</v>
      </c>
      <c r="L50" s="269" t="s">
        <v>266</v>
      </c>
      <c r="M50" s="271"/>
      <c r="N50" s="272"/>
      <c r="O50" s="273">
        <f>M50+N50</f>
        <v>0</v>
      </c>
      <c r="P50" s="274"/>
      <c r="R50" s="158"/>
    </row>
    <row r="51" spans="1:18" ht="12.75" thickTop="1" x14ac:dyDescent="0.25">
      <c r="A51" s="275"/>
      <c r="B51" s="265"/>
      <c r="C51" s="276"/>
      <c r="D51" s="277"/>
      <c r="E51" s="497"/>
      <c r="F51" s="498"/>
      <c r="G51" s="277"/>
      <c r="H51" s="279"/>
      <c r="I51" s="269"/>
      <c r="J51" s="280"/>
      <c r="K51" s="281"/>
      <c r="L51" s="273"/>
      <c r="M51" s="271"/>
      <c r="N51" s="272"/>
      <c r="O51" s="273"/>
      <c r="P51" s="274"/>
      <c r="R51" s="158"/>
    </row>
    <row r="52" spans="1:18" s="148" customFormat="1" x14ac:dyDescent="0.25">
      <c r="A52" s="282"/>
      <c r="B52" s="283" t="s">
        <v>289</v>
      </c>
      <c r="C52" s="284"/>
      <c r="D52" s="285"/>
      <c r="E52" s="499"/>
      <c r="F52" s="500"/>
      <c r="G52" s="285"/>
      <c r="H52" s="288"/>
      <c r="I52" s="289"/>
      <c r="J52" s="285"/>
      <c r="K52" s="288"/>
      <c r="L52" s="289"/>
      <c r="M52" s="290"/>
      <c r="N52" s="286"/>
      <c r="O52" s="289"/>
      <c r="P52" s="291"/>
      <c r="R52" s="158"/>
    </row>
    <row r="53" spans="1:18" s="148" customFormat="1" ht="12.75" thickBot="1" x14ac:dyDescent="0.3">
      <c r="A53" s="292"/>
      <c r="B53" s="149" t="s">
        <v>290</v>
      </c>
      <c r="C53" s="293">
        <f t="shared" ref="C53:C116" si="4">F53+I53+L53+O53</f>
        <v>147542</v>
      </c>
      <c r="D53" s="294">
        <f>SUM(D54,D284)</f>
        <v>147542</v>
      </c>
      <c r="E53" s="501">
        <f>SUM(E54,E284)</f>
        <v>0</v>
      </c>
      <c r="F53" s="462">
        <f t="shared" ref="F53:F117" si="5">D53+E53</f>
        <v>147542</v>
      </c>
      <c r="G53" s="294">
        <f>SUM(G54,G284)</f>
        <v>0</v>
      </c>
      <c r="H53" s="297">
        <f>SUM(H54,H284)</f>
        <v>0</v>
      </c>
      <c r="I53" s="296">
        <f t="shared" ref="I53:I117" si="6">G53+H53</f>
        <v>0</v>
      </c>
      <c r="J53" s="294">
        <f>SUM(J54,J284)</f>
        <v>0</v>
      </c>
      <c r="K53" s="297">
        <f>SUM(K54,K284)</f>
        <v>0</v>
      </c>
      <c r="L53" s="296">
        <f t="shared" ref="L53:L117" si="7">J53+K53</f>
        <v>0</v>
      </c>
      <c r="M53" s="298">
        <f>SUM(M54,M284)</f>
        <v>0</v>
      </c>
      <c r="N53" s="295">
        <f>SUM(N54,N284)</f>
        <v>0</v>
      </c>
      <c r="O53" s="296">
        <f t="shared" ref="O53:O117" si="8">M53+N53</f>
        <v>0</v>
      </c>
      <c r="P53" s="157"/>
      <c r="R53" s="158"/>
    </row>
    <row r="54" spans="1:18" s="148" customFormat="1" ht="36.75" thickTop="1" x14ac:dyDescent="0.25">
      <c r="A54" s="299"/>
      <c r="B54" s="300" t="s">
        <v>291</v>
      </c>
      <c r="C54" s="301">
        <f t="shared" si="4"/>
        <v>147542</v>
      </c>
      <c r="D54" s="302">
        <f>SUM(D55,D197)</f>
        <v>147542</v>
      </c>
      <c r="E54" s="502">
        <f>SUM(E55,E197)</f>
        <v>0</v>
      </c>
      <c r="F54" s="463">
        <f t="shared" si="5"/>
        <v>147542</v>
      </c>
      <c r="G54" s="302">
        <f>SUM(G55,G197)</f>
        <v>0</v>
      </c>
      <c r="H54" s="305">
        <f>SUM(H55,H197)</f>
        <v>0</v>
      </c>
      <c r="I54" s="304">
        <f t="shared" si="6"/>
        <v>0</v>
      </c>
      <c r="J54" s="302">
        <f>SUM(J55,J197)</f>
        <v>0</v>
      </c>
      <c r="K54" s="305">
        <f>SUM(K55,K197)</f>
        <v>0</v>
      </c>
      <c r="L54" s="304">
        <f t="shared" si="7"/>
        <v>0</v>
      </c>
      <c r="M54" s="306">
        <f>SUM(M55,M197)</f>
        <v>0</v>
      </c>
      <c r="N54" s="303">
        <f>SUM(N55,N197)</f>
        <v>0</v>
      </c>
      <c r="O54" s="304">
        <f t="shared" si="8"/>
        <v>0</v>
      </c>
      <c r="P54" s="307"/>
      <c r="R54" s="158"/>
    </row>
    <row r="55" spans="1:18" s="148" customFormat="1" ht="24" x14ac:dyDescent="0.25">
      <c r="A55" s="308"/>
      <c r="B55" s="139" t="s">
        <v>292</v>
      </c>
      <c r="C55" s="309">
        <f t="shared" si="4"/>
        <v>129112</v>
      </c>
      <c r="D55" s="310">
        <f>SUM(D56,D78,D176,D190)</f>
        <v>127792</v>
      </c>
      <c r="E55" s="503">
        <f>SUM(E56,E78,E176,E190)</f>
        <v>1320</v>
      </c>
      <c r="F55" s="464">
        <f t="shared" si="5"/>
        <v>129112</v>
      </c>
      <c r="G55" s="310">
        <f>SUM(G56,G78,G176,G190)</f>
        <v>0</v>
      </c>
      <c r="H55" s="313">
        <f>SUM(H56,H78,H176,H190)</f>
        <v>0</v>
      </c>
      <c r="I55" s="312">
        <f t="shared" si="6"/>
        <v>0</v>
      </c>
      <c r="J55" s="310">
        <f>SUM(J56,J78,J176,J190)</f>
        <v>0</v>
      </c>
      <c r="K55" s="313">
        <f>SUM(K56,K78,K176,K190)</f>
        <v>0</v>
      </c>
      <c r="L55" s="312">
        <f t="shared" si="7"/>
        <v>0</v>
      </c>
      <c r="M55" s="158">
        <f>SUM(M56,M78,M176,M190)</f>
        <v>0</v>
      </c>
      <c r="N55" s="311">
        <f>SUM(N56,N78,N176,N190)</f>
        <v>0</v>
      </c>
      <c r="O55" s="312">
        <f t="shared" si="8"/>
        <v>0</v>
      </c>
      <c r="P55" s="314"/>
      <c r="R55" s="158"/>
    </row>
    <row r="56" spans="1:18" s="148" customFormat="1" x14ac:dyDescent="0.25">
      <c r="A56" s="315">
        <v>1000</v>
      </c>
      <c r="B56" s="315" t="s">
        <v>293</v>
      </c>
      <c r="C56" s="316">
        <f t="shared" si="4"/>
        <v>24438</v>
      </c>
      <c r="D56" s="317">
        <f>SUM(D57,D70)</f>
        <v>23398</v>
      </c>
      <c r="E56" s="504">
        <f>SUM(E57,E70)</f>
        <v>1040</v>
      </c>
      <c r="F56" s="465">
        <f t="shared" si="5"/>
        <v>24438</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c r="R56" s="158"/>
    </row>
    <row r="57" spans="1:18" x14ac:dyDescent="0.25">
      <c r="A57" s="198">
        <v>1100</v>
      </c>
      <c r="B57" s="323" t="s">
        <v>294</v>
      </c>
      <c r="C57" s="199">
        <f t="shared" si="4"/>
        <v>20349</v>
      </c>
      <c r="D57" s="209">
        <f>SUM(D58,D61,D69)</f>
        <v>19285</v>
      </c>
      <c r="E57" s="505">
        <f>SUM(E58,E61,E69)</f>
        <v>1064</v>
      </c>
      <c r="F57" s="459">
        <f t="shared" si="5"/>
        <v>20349</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c r="R57" s="158"/>
    </row>
    <row r="58" spans="1:18" hidden="1" x14ac:dyDescent="0.25">
      <c r="A58" s="329">
        <v>1110</v>
      </c>
      <c r="B58" s="265" t="s">
        <v>295</v>
      </c>
      <c r="C58" s="276">
        <f t="shared" si="4"/>
        <v>0</v>
      </c>
      <c r="D58" s="330">
        <f>SUM(D59:D60)</f>
        <v>0</v>
      </c>
      <c r="E58" s="331">
        <f>SUM(E59:E60)</f>
        <v>0</v>
      </c>
      <c r="F58" s="542">
        <f t="shared" si="5"/>
        <v>0</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c r="R58" s="158"/>
    </row>
    <row r="59" spans="1:18" hidden="1" x14ac:dyDescent="0.25">
      <c r="A59" s="169">
        <v>1111</v>
      </c>
      <c r="B59" s="213" t="s">
        <v>296</v>
      </c>
      <c r="C59" s="214">
        <f t="shared" si="4"/>
        <v>0</v>
      </c>
      <c r="D59" s="219">
        <v>0</v>
      </c>
      <c r="E59" s="335"/>
      <c r="F59" s="543">
        <f t="shared" si="5"/>
        <v>0</v>
      </c>
      <c r="G59" s="219"/>
      <c r="H59" s="220"/>
      <c r="I59" s="221">
        <f t="shared" si="6"/>
        <v>0</v>
      </c>
      <c r="J59" s="219">
        <v>0</v>
      </c>
      <c r="K59" s="220"/>
      <c r="L59" s="221">
        <f t="shared" si="7"/>
        <v>0</v>
      </c>
      <c r="M59" s="336"/>
      <c r="N59" s="335"/>
      <c r="O59" s="221">
        <f t="shared" si="8"/>
        <v>0</v>
      </c>
      <c r="P59" s="176"/>
      <c r="R59" s="158"/>
    </row>
    <row r="60" spans="1:18" ht="24" hidden="1" x14ac:dyDescent="0.25">
      <c r="A60" s="178">
        <v>1119</v>
      </c>
      <c r="B60" s="223" t="s">
        <v>297</v>
      </c>
      <c r="C60" s="224">
        <f t="shared" si="4"/>
        <v>0</v>
      </c>
      <c r="D60" s="229">
        <v>0</v>
      </c>
      <c r="E60" s="337"/>
      <c r="F60" s="544">
        <f t="shared" si="5"/>
        <v>0</v>
      </c>
      <c r="G60" s="229"/>
      <c r="H60" s="230"/>
      <c r="I60" s="231">
        <f t="shared" si="6"/>
        <v>0</v>
      </c>
      <c r="J60" s="229">
        <v>0</v>
      </c>
      <c r="K60" s="230"/>
      <c r="L60" s="231">
        <f t="shared" si="7"/>
        <v>0</v>
      </c>
      <c r="M60" s="338"/>
      <c r="N60" s="337"/>
      <c r="O60" s="231">
        <f t="shared" si="8"/>
        <v>0</v>
      </c>
      <c r="P60" s="185"/>
      <c r="R60" s="158"/>
    </row>
    <row r="61" spans="1:18" ht="24" hidden="1" x14ac:dyDescent="0.25">
      <c r="A61" s="339">
        <v>1140</v>
      </c>
      <c r="B61" s="223" t="s">
        <v>298</v>
      </c>
      <c r="C61" s="224">
        <f t="shared" si="4"/>
        <v>0</v>
      </c>
      <c r="D61" s="340">
        <f>SUM(D62:D68)</f>
        <v>0</v>
      </c>
      <c r="E61" s="341">
        <f>SUM(E62:E68)</f>
        <v>0</v>
      </c>
      <c r="F61" s="544">
        <f>D61+E61</f>
        <v>0</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c r="R61" s="158"/>
    </row>
    <row r="62" spans="1:18" hidden="1" x14ac:dyDescent="0.25">
      <c r="A62" s="178">
        <v>1141</v>
      </c>
      <c r="B62" s="223" t="s">
        <v>299</v>
      </c>
      <c r="C62" s="224">
        <f t="shared" si="4"/>
        <v>0</v>
      </c>
      <c r="D62" s="229">
        <v>0</v>
      </c>
      <c r="E62" s="337"/>
      <c r="F62" s="544">
        <f t="shared" si="5"/>
        <v>0</v>
      </c>
      <c r="G62" s="229"/>
      <c r="H62" s="230"/>
      <c r="I62" s="231">
        <f t="shared" si="6"/>
        <v>0</v>
      </c>
      <c r="J62" s="229">
        <v>0</v>
      </c>
      <c r="K62" s="230"/>
      <c r="L62" s="231">
        <f t="shared" si="7"/>
        <v>0</v>
      </c>
      <c r="M62" s="338"/>
      <c r="N62" s="337"/>
      <c r="O62" s="231">
        <f t="shared" si="8"/>
        <v>0</v>
      </c>
      <c r="P62" s="185"/>
      <c r="R62" s="158"/>
    </row>
    <row r="63" spans="1:18" ht="24" hidden="1" x14ac:dyDescent="0.25">
      <c r="A63" s="178">
        <v>1142</v>
      </c>
      <c r="B63" s="223" t="s">
        <v>300</v>
      </c>
      <c r="C63" s="224">
        <f t="shared" si="4"/>
        <v>0</v>
      </c>
      <c r="D63" s="229">
        <v>0</v>
      </c>
      <c r="E63" s="337"/>
      <c r="F63" s="544">
        <f t="shared" si="5"/>
        <v>0</v>
      </c>
      <c r="G63" s="229"/>
      <c r="H63" s="230"/>
      <c r="I63" s="231">
        <f t="shared" si="6"/>
        <v>0</v>
      </c>
      <c r="J63" s="229">
        <v>0</v>
      </c>
      <c r="K63" s="230"/>
      <c r="L63" s="231">
        <f t="shared" si="7"/>
        <v>0</v>
      </c>
      <c r="M63" s="338"/>
      <c r="N63" s="337"/>
      <c r="O63" s="231">
        <f t="shared" si="8"/>
        <v>0</v>
      </c>
      <c r="P63" s="185"/>
      <c r="R63" s="158"/>
    </row>
    <row r="64" spans="1:18" ht="24" hidden="1" x14ac:dyDescent="0.25">
      <c r="A64" s="178">
        <v>1145</v>
      </c>
      <c r="B64" s="223" t="s">
        <v>301</v>
      </c>
      <c r="C64" s="224">
        <f t="shared" si="4"/>
        <v>0</v>
      </c>
      <c r="D64" s="229">
        <v>0</v>
      </c>
      <c r="E64" s="337"/>
      <c r="F64" s="544">
        <f t="shared" si="5"/>
        <v>0</v>
      </c>
      <c r="G64" s="229"/>
      <c r="H64" s="230"/>
      <c r="I64" s="231">
        <f t="shared" si="6"/>
        <v>0</v>
      </c>
      <c r="J64" s="229">
        <v>0</v>
      </c>
      <c r="K64" s="230"/>
      <c r="L64" s="231">
        <f t="shared" si="7"/>
        <v>0</v>
      </c>
      <c r="M64" s="338"/>
      <c r="N64" s="337"/>
      <c r="O64" s="231">
        <f t="shared" si="8"/>
        <v>0</v>
      </c>
      <c r="P64" s="185"/>
      <c r="R64" s="158"/>
    </row>
    <row r="65" spans="1:18" ht="24" hidden="1" x14ac:dyDescent="0.25">
      <c r="A65" s="178">
        <v>1146</v>
      </c>
      <c r="B65" s="223" t="s">
        <v>302</v>
      </c>
      <c r="C65" s="224">
        <f t="shared" si="4"/>
        <v>0</v>
      </c>
      <c r="D65" s="229">
        <v>0</v>
      </c>
      <c r="E65" s="337"/>
      <c r="F65" s="544">
        <f t="shared" si="5"/>
        <v>0</v>
      </c>
      <c r="G65" s="229"/>
      <c r="H65" s="230"/>
      <c r="I65" s="231">
        <f t="shared" si="6"/>
        <v>0</v>
      </c>
      <c r="J65" s="229">
        <v>0</v>
      </c>
      <c r="K65" s="230"/>
      <c r="L65" s="231">
        <f t="shared" si="7"/>
        <v>0</v>
      </c>
      <c r="M65" s="338"/>
      <c r="N65" s="337"/>
      <c r="O65" s="231">
        <f t="shared" si="8"/>
        <v>0</v>
      </c>
      <c r="P65" s="185"/>
      <c r="R65" s="158"/>
    </row>
    <row r="66" spans="1:18" hidden="1" x14ac:dyDescent="0.25">
      <c r="A66" s="178">
        <v>1147</v>
      </c>
      <c r="B66" s="223" t="s">
        <v>303</v>
      </c>
      <c r="C66" s="224">
        <f t="shared" si="4"/>
        <v>0</v>
      </c>
      <c r="D66" s="229">
        <v>0</v>
      </c>
      <c r="E66" s="337"/>
      <c r="F66" s="544">
        <f t="shared" si="5"/>
        <v>0</v>
      </c>
      <c r="G66" s="229"/>
      <c r="H66" s="230"/>
      <c r="I66" s="231">
        <f t="shared" si="6"/>
        <v>0</v>
      </c>
      <c r="J66" s="229">
        <v>0</v>
      </c>
      <c r="K66" s="230"/>
      <c r="L66" s="231">
        <f t="shared" si="7"/>
        <v>0</v>
      </c>
      <c r="M66" s="338"/>
      <c r="N66" s="337"/>
      <c r="O66" s="231">
        <f t="shared" si="8"/>
        <v>0</v>
      </c>
      <c r="P66" s="185"/>
      <c r="R66" s="158"/>
    </row>
    <row r="67" spans="1:18" hidden="1" x14ac:dyDescent="0.25">
      <c r="A67" s="178">
        <v>1148</v>
      </c>
      <c r="B67" s="223" t="s">
        <v>304</v>
      </c>
      <c r="C67" s="224">
        <f t="shared" si="4"/>
        <v>0</v>
      </c>
      <c r="D67" s="229">
        <v>0</v>
      </c>
      <c r="E67" s="337"/>
      <c r="F67" s="544">
        <f t="shared" si="5"/>
        <v>0</v>
      </c>
      <c r="G67" s="229"/>
      <c r="H67" s="230"/>
      <c r="I67" s="231">
        <f t="shared" si="6"/>
        <v>0</v>
      </c>
      <c r="J67" s="229">
        <v>0</v>
      </c>
      <c r="K67" s="230"/>
      <c r="L67" s="231">
        <f t="shared" si="7"/>
        <v>0</v>
      </c>
      <c r="M67" s="338"/>
      <c r="N67" s="337"/>
      <c r="O67" s="231">
        <f t="shared" si="8"/>
        <v>0</v>
      </c>
      <c r="P67" s="185"/>
      <c r="R67" s="158"/>
    </row>
    <row r="68" spans="1:18" ht="36" hidden="1" x14ac:dyDescent="0.25">
      <c r="A68" s="178">
        <v>1149</v>
      </c>
      <c r="B68" s="223" t="s">
        <v>305</v>
      </c>
      <c r="C68" s="224">
        <f t="shared" si="4"/>
        <v>0</v>
      </c>
      <c r="D68" s="229">
        <v>0</v>
      </c>
      <c r="E68" s="337"/>
      <c r="F68" s="544">
        <f t="shared" si="5"/>
        <v>0</v>
      </c>
      <c r="G68" s="229"/>
      <c r="H68" s="230"/>
      <c r="I68" s="231">
        <f t="shared" si="6"/>
        <v>0</v>
      </c>
      <c r="J68" s="229">
        <v>0</v>
      </c>
      <c r="K68" s="230"/>
      <c r="L68" s="231">
        <f t="shared" si="7"/>
        <v>0</v>
      </c>
      <c r="M68" s="338"/>
      <c r="N68" s="337"/>
      <c r="O68" s="231">
        <f t="shared" si="8"/>
        <v>0</v>
      </c>
      <c r="P68" s="185"/>
      <c r="R68" s="158"/>
    </row>
    <row r="69" spans="1:18" ht="84" x14ac:dyDescent="0.25">
      <c r="A69" s="329">
        <v>1150</v>
      </c>
      <c r="B69" s="265" t="s">
        <v>306</v>
      </c>
      <c r="C69" s="224">
        <f t="shared" si="4"/>
        <v>20349</v>
      </c>
      <c r="D69" s="344">
        <v>19285</v>
      </c>
      <c r="E69" s="509">
        <v>1064</v>
      </c>
      <c r="F69" s="460">
        <f t="shared" si="5"/>
        <v>20349</v>
      </c>
      <c r="G69" s="344"/>
      <c r="H69" s="346"/>
      <c r="I69" s="332">
        <f t="shared" si="6"/>
        <v>0</v>
      </c>
      <c r="J69" s="344">
        <v>0</v>
      </c>
      <c r="K69" s="346"/>
      <c r="L69" s="332">
        <f t="shared" si="7"/>
        <v>0</v>
      </c>
      <c r="M69" s="347"/>
      <c r="N69" s="345"/>
      <c r="O69" s="332">
        <f t="shared" si="8"/>
        <v>0</v>
      </c>
      <c r="P69" s="274" t="s">
        <v>854</v>
      </c>
      <c r="R69" s="158"/>
    </row>
    <row r="70" spans="1:18" ht="36" x14ac:dyDescent="0.25">
      <c r="A70" s="198">
        <v>1200</v>
      </c>
      <c r="B70" s="323" t="s">
        <v>307</v>
      </c>
      <c r="C70" s="199">
        <f t="shared" si="4"/>
        <v>4089</v>
      </c>
      <c r="D70" s="209">
        <f>SUM(D71:D72)</f>
        <v>4113</v>
      </c>
      <c r="E70" s="505">
        <f>SUM(E71:E72)</f>
        <v>-24</v>
      </c>
      <c r="F70" s="459">
        <f>D70+E70</f>
        <v>4089</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c r="R70" s="158"/>
    </row>
    <row r="71" spans="1:18" ht="24" x14ac:dyDescent="0.25">
      <c r="A71" s="784">
        <v>1210</v>
      </c>
      <c r="B71" s="213" t="s">
        <v>308</v>
      </c>
      <c r="C71" s="214">
        <f t="shared" si="4"/>
        <v>4089</v>
      </c>
      <c r="D71" s="219">
        <v>4113</v>
      </c>
      <c r="E71" s="510">
        <v>-24</v>
      </c>
      <c r="F71" s="466">
        <f t="shared" si="5"/>
        <v>4089</v>
      </c>
      <c r="G71" s="219"/>
      <c r="H71" s="220"/>
      <c r="I71" s="221">
        <f t="shared" si="6"/>
        <v>0</v>
      </c>
      <c r="J71" s="219">
        <v>0</v>
      </c>
      <c r="K71" s="220"/>
      <c r="L71" s="221">
        <f t="shared" si="7"/>
        <v>0</v>
      </c>
      <c r="M71" s="336"/>
      <c r="N71" s="335"/>
      <c r="O71" s="221">
        <f t="shared" si="8"/>
        <v>0</v>
      </c>
      <c r="P71" s="176"/>
      <c r="R71" s="158"/>
    </row>
    <row r="72" spans="1:18" ht="24" hidden="1" x14ac:dyDescent="0.25">
      <c r="A72" s="339">
        <v>1220</v>
      </c>
      <c r="B72" s="223" t="s">
        <v>309</v>
      </c>
      <c r="C72" s="224">
        <f t="shared" si="4"/>
        <v>0</v>
      </c>
      <c r="D72" s="340">
        <f>SUM(D73:D77)</f>
        <v>0</v>
      </c>
      <c r="E72" s="341">
        <f>SUM(E73:E77)</f>
        <v>0</v>
      </c>
      <c r="F72" s="544">
        <f t="shared" si="5"/>
        <v>0</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c r="R72" s="158"/>
    </row>
    <row r="73" spans="1:18" ht="60" hidden="1" x14ac:dyDescent="0.25">
      <c r="A73" s="178">
        <v>1221</v>
      </c>
      <c r="B73" s="223" t="s">
        <v>310</v>
      </c>
      <c r="C73" s="224">
        <f t="shared" si="4"/>
        <v>0</v>
      </c>
      <c r="D73" s="229">
        <v>0</v>
      </c>
      <c r="E73" s="337"/>
      <c r="F73" s="544">
        <f t="shared" si="5"/>
        <v>0</v>
      </c>
      <c r="G73" s="229"/>
      <c r="H73" s="230"/>
      <c r="I73" s="231">
        <f t="shared" si="6"/>
        <v>0</v>
      </c>
      <c r="J73" s="229">
        <v>0</v>
      </c>
      <c r="K73" s="230"/>
      <c r="L73" s="231">
        <f t="shared" si="7"/>
        <v>0</v>
      </c>
      <c r="M73" s="338"/>
      <c r="N73" s="337"/>
      <c r="O73" s="231">
        <f t="shared" si="8"/>
        <v>0</v>
      </c>
      <c r="P73" s="185"/>
      <c r="R73" s="158"/>
    </row>
    <row r="74" spans="1:18" hidden="1" x14ac:dyDescent="0.25">
      <c r="A74" s="178">
        <v>1223</v>
      </c>
      <c r="B74" s="223" t="s">
        <v>311</v>
      </c>
      <c r="C74" s="224">
        <f t="shared" si="4"/>
        <v>0</v>
      </c>
      <c r="D74" s="229">
        <v>0</v>
      </c>
      <c r="E74" s="337"/>
      <c r="F74" s="544">
        <f t="shared" si="5"/>
        <v>0</v>
      </c>
      <c r="G74" s="229"/>
      <c r="H74" s="230"/>
      <c r="I74" s="231">
        <f t="shared" si="6"/>
        <v>0</v>
      </c>
      <c r="J74" s="229">
        <v>0</v>
      </c>
      <c r="K74" s="230"/>
      <c r="L74" s="231">
        <f t="shared" si="7"/>
        <v>0</v>
      </c>
      <c r="M74" s="338"/>
      <c r="N74" s="337"/>
      <c r="O74" s="231">
        <f t="shared" si="8"/>
        <v>0</v>
      </c>
      <c r="P74" s="185"/>
      <c r="R74" s="158"/>
    </row>
    <row r="75" spans="1:18" hidden="1" x14ac:dyDescent="0.25">
      <c r="A75" s="178">
        <v>1225</v>
      </c>
      <c r="B75" s="223" t="s">
        <v>312</v>
      </c>
      <c r="C75" s="224">
        <f t="shared" si="4"/>
        <v>0</v>
      </c>
      <c r="D75" s="229">
        <v>0</v>
      </c>
      <c r="E75" s="337"/>
      <c r="F75" s="544">
        <f t="shared" si="5"/>
        <v>0</v>
      </c>
      <c r="G75" s="229"/>
      <c r="H75" s="230"/>
      <c r="I75" s="231">
        <f t="shared" si="6"/>
        <v>0</v>
      </c>
      <c r="J75" s="229">
        <v>0</v>
      </c>
      <c r="K75" s="230"/>
      <c r="L75" s="231">
        <f t="shared" si="7"/>
        <v>0</v>
      </c>
      <c r="M75" s="338"/>
      <c r="N75" s="337"/>
      <c r="O75" s="231">
        <f t="shared" si="8"/>
        <v>0</v>
      </c>
      <c r="P75" s="185"/>
      <c r="R75" s="158"/>
    </row>
    <row r="76" spans="1:18" ht="36" hidden="1" x14ac:dyDescent="0.25">
      <c r="A76" s="178">
        <v>1227</v>
      </c>
      <c r="B76" s="223" t="s">
        <v>313</v>
      </c>
      <c r="C76" s="224">
        <f t="shared" si="4"/>
        <v>0</v>
      </c>
      <c r="D76" s="229">
        <v>0</v>
      </c>
      <c r="E76" s="337"/>
      <c r="F76" s="544">
        <f t="shared" si="5"/>
        <v>0</v>
      </c>
      <c r="G76" s="229"/>
      <c r="H76" s="230"/>
      <c r="I76" s="231">
        <f t="shared" si="6"/>
        <v>0</v>
      </c>
      <c r="J76" s="229">
        <v>0</v>
      </c>
      <c r="K76" s="230"/>
      <c r="L76" s="231">
        <f t="shared" si="7"/>
        <v>0</v>
      </c>
      <c r="M76" s="338"/>
      <c r="N76" s="337"/>
      <c r="O76" s="231">
        <f t="shared" si="8"/>
        <v>0</v>
      </c>
      <c r="P76" s="185"/>
      <c r="R76" s="158"/>
    </row>
    <row r="77" spans="1:18" ht="60" hidden="1" x14ac:dyDescent="0.25">
      <c r="A77" s="178">
        <v>1228</v>
      </c>
      <c r="B77" s="223" t="s">
        <v>314</v>
      </c>
      <c r="C77" s="224">
        <f t="shared" si="4"/>
        <v>0</v>
      </c>
      <c r="D77" s="229">
        <v>0</v>
      </c>
      <c r="E77" s="337"/>
      <c r="F77" s="544">
        <f t="shared" si="5"/>
        <v>0</v>
      </c>
      <c r="G77" s="229"/>
      <c r="H77" s="230"/>
      <c r="I77" s="231">
        <f t="shared" si="6"/>
        <v>0</v>
      </c>
      <c r="J77" s="229">
        <v>0</v>
      </c>
      <c r="K77" s="230"/>
      <c r="L77" s="231">
        <f t="shared" si="7"/>
        <v>0</v>
      </c>
      <c r="M77" s="338"/>
      <c r="N77" s="337"/>
      <c r="O77" s="231">
        <f t="shared" si="8"/>
        <v>0</v>
      </c>
      <c r="P77" s="185"/>
      <c r="R77" s="158"/>
    </row>
    <row r="78" spans="1:18" x14ac:dyDescent="0.25">
      <c r="A78" s="315">
        <v>2000</v>
      </c>
      <c r="B78" s="315" t="s">
        <v>315</v>
      </c>
      <c r="C78" s="316">
        <f t="shared" si="4"/>
        <v>104674</v>
      </c>
      <c r="D78" s="317">
        <f>SUM(D79,D86,D133,D167,D168,D175)</f>
        <v>104394</v>
      </c>
      <c r="E78" s="504">
        <f>SUM(E79,E86,E133,E167,E168,E175)</f>
        <v>280</v>
      </c>
      <c r="F78" s="465">
        <f t="shared" si="5"/>
        <v>104674</v>
      </c>
      <c r="G78" s="317">
        <f>SUM(G79,G86,G133,G167,G168,G175)</f>
        <v>0</v>
      </c>
      <c r="H78" s="320">
        <f>SUM(H79,H86,H133,H167,H168,H175)</f>
        <v>0</v>
      </c>
      <c r="I78" s="319">
        <f t="shared" si="6"/>
        <v>0</v>
      </c>
      <c r="J78" s="317">
        <f>SUM(J79,J86,J133,J167,J168,J175)</f>
        <v>0</v>
      </c>
      <c r="K78" s="320">
        <f>SUM(K79,K86,K133,K167,K168,K175)</f>
        <v>0</v>
      </c>
      <c r="L78" s="319">
        <f t="shared" si="7"/>
        <v>0</v>
      </c>
      <c r="M78" s="321">
        <f>SUM(M79,M86,M133,M167,M168,M175)</f>
        <v>0</v>
      </c>
      <c r="N78" s="318">
        <f>SUM(N79,N86,N133,N167,N168,N175)</f>
        <v>0</v>
      </c>
      <c r="O78" s="319">
        <f t="shared" si="8"/>
        <v>0</v>
      </c>
      <c r="P78" s="322"/>
      <c r="R78" s="158"/>
    </row>
    <row r="79" spans="1:18" ht="24" hidden="1" x14ac:dyDescent="0.25">
      <c r="A79" s="198">
        <v>2100</v>
      </c>
      <c r="B79" s="323" t="s">
        <v>316</v>
      </c>
      <c r="C79" s="199">
        <f t="shared" si="4"/>
        <v>0</v>
      </c>
      <c r="D79" s="209">
        <f>SUM(D80,D83)</f>
        <v>0</v>
      </c>
      <c r="E79" s="324">
        <f>SUM(E80,E83)</f>
        <v>0</v>
      </c>
      <c r="F79" s="541">
        <f t="shared" si="5"/>
        <v>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c r="R79" s="158"/>
    </row>
    <row r="80" spans="1:18" ht="24" hidden="1" x14ac:dyDescent="0.25">
      <c r="A80" s="784">
        <v>2110</v>
      </c>
      <c r="B80" s="213" t="s">
        <v>317</v>
      </c>
      <c r="C80" s="214">
        <f t="shared" si="4"/>
        <v>0</v>
      </c>
      <c r="D80" s="350">
        <f>SUM(D81:D82)</f>
        <v>0</v>
      </c>
      <c r="E80" s="351">
        <f>SUM(E81:E82)</f>
        <v>0</v>
      </c>
      <c r="F80" s="543">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c r="R80" s="158"/>
    </row>
    <row r="81" spans="1:18" hidden="1" x14ac:dyDescent="0.25">
      <c r="A81" s="178">
        <v>2111</v>
      </c>
      <c r="B81" s="223" t="s">
        <v>216</v>
      </c>
      <c r="C81" s="224">
        <f t="shared" si="4"/>
        <v>0</v>
      </c>
      <c r="D81" s="229">
        <v>0</v>
      </c>
      <c r="E81" s="337"/>
      <c r="F81" s="544">
        <f t="shared" si="5"/>
        <v>0</v>
      </c>
      <c r="G81" s="229"/>
      <c r="H81" s="230"/>
      <c r="I81" s="231">
        <f t="shared" si="6"/>
        <v>0</v>
      </c>
      <c r="J81" s="229">
        <v>0</v>
      </c>
      <c r="K81" s="230"/>
      <c r="L81" s="231">
        <f t="shared" si="7"/>
        <v>0</v>
      </c>
      <c r="M81" s="338"/>
      <c r="N81" s="337"/>
      <c r="O81" s="231">
        <f t="shared" si="8"/>
        <v>0</v>
      </c>
      <c r="P81" s="185"/>
      <c r="R81" s="158"/>
    </row>
    <row r="82" spans="1:18" ht="24" hidden="1" x14ac:dyDescent="0.25">
      <c r="A82" s="178">
        <v>2112</v>
      </c>
      <c r="B82" s="223" t="s">
        <v>318</v>
      </c>
      <c r="C82" s="224">
        <f t="shared" si="4"/>
        <v>0</v>
      </c>
      <c r="D82" s="229">
        <v>0</v>
      </c>
      <c r="E82" s="337"/>
      <c r="F82" s="544">
        <f t="shared" si="5"/>
        <v>0</v>
      </c>
      <c r="G82" s="229"/>
      <c r="H82" s="230"/>
      <c r="I82" s="231">
        <f t="shared" si="6"/>
        <v>0</v>
      </c>
      <c r="J82" s="229">
        <v>0</v>
      </c>
      <c r="K82" s="230"/>
      <c r="L82" s="231">
        <f t="shared" si="7"/>
        <v>0</v>
      </c>
      <c r="M82" s="338"/>
      <c r="N82" s="337"/>
      <c r="O82" s="231">
        <f t="shared" si="8"/>
        <v>0</v>
      </c>
      <c r="P82" s="185"/>
      <c r="R82" s="158"/>
    </row>
    <row r="83" spans="1:18" ht="24" hidden="1" x14ac:dyDescent="0.25">
      <c r="A83" s="339">
        <v>2120</v>
      </c>
      <c r="B83" s="223" t="s">
        <v>319</v>
      </c>
      <c r="C83" s="224">
        <f t="shared" si="4"/>
        <v>0</v>
      </c>
      <c r="D83" s="340">
        <f>SUM(D84:D85)</f>
        <v>0</v>
      </c>
      <c r="E83" s="341">
        <f>SUM(E84:E85)</f>
        <v>0</v>
      </c>
      <c r="F83" s="544">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c r="R83" s="158"/>
    </row>
    <row r="84" spans="1:18" hidden="1" x14ac:dyDescent="0.25">
      <c r="A84" s="178">
        <v>2121</v>
      </c>
      <c r="B84" s="223" t="s">
        <v>216</v>
      </c>
      <c r="C84" s="224">
        <f t="shared" si="4"/>
        <v>0</v>
      </c>
      <c r="D84" s="229">
        <v>0</v>
      </c>
      <c r="E84" s="337"/>
      <c r="F84" s="544">
        <f t="shared" si="5"/>
        <v>0</v>
      </c>
      <c r="G84" s="229"/>
      <c r="H84" s="230"/>
      <c r="I84" s="231">
        <f t="shared" si="6"/>
        <v>0</v>
      </c>
      <c r="J84" s="229">
        <v>0</v>
      </c>
      <c r="K84" s="230"/>
      <c r="L84" s="231">
        <f t="shared" si="7"/>
        <v>0</v>
      </c>
      <c r="M84" s="338"/>
      <c r="N84" s="337"/>
      <c r="O84" s="231">
        <f t="shared" si="8"/>
        <v>0</v>
      </c>
      <c r="P84" s="185"/>
      <c r="R84" s="158"/>
    </row>
    <row r="85" spans="1:18" ht="24" hidden="1" x14ac:dyDescent="0.25">
      <c r="A85" s="178">
        <v>2122</v>
      </c>
      <c r="B85" s="223" t="s">
        <v>318</v>
      </c>
      <c r="C85" s="224">
        <f t="shared" si="4"/>
        <v>0</v>
      </c>
      <c r="D85" s="229">
        <v>0</v>
      </c>
      <c r="E85" s="337"/>
      <c r="F85" s="544">
        <f t="shared" si="5"/>
        <v>0</v>
      </c>
      <c r="G85" s="229"/>
      <c r="H85" s="230"/>
      <c r="I85" s="231">
        <f t="shared" si="6"/>
        <v>0</v>
      </c>
      <c r="J85" s="229">
        <v>0</v>
      </c>
      <c r="K85" s="230"/>
      <c r="L85" s="231">
        <f t="shared" si="7"/>
        <v>0</v>
      </c>
      <c r="M85" s="338"/>
      <c r="N85" s="337"/>
      <c r="O85" s="231">
        <f t="shared" si="8"/>
        <v>0</v>
      </c>
      <c r="P85" s="185"/>
      <c r="R85" s="158"/>
    </row>
    <row r="86" spans="1:18" x14ac:dyDescent="0.25">
      <c r="A86" s="198">
        <v>2200</v>
      </c>
      <c r="B86" s="323" t="s">
        <v>320</v>
      </c>
      <c r="C86" s="354">
        <f t="shared" si="4"/>
        <v>62084</v>
      </c>
      <c r="D86" s="209">
        <f>SUM(D87,D92,D98,D106,D115,D119,D125,D131)</f>
        <v>61804</v>
      </c>
      <c r="E86" s="505">
        <f>SUM(E87,E92,E98,E106,E115,E119,E125,E131)</f>
        <v>280</v>
      </c>
      <c r="F86" s="459">
        <f t="shared" si="5"/>
        <v>62084</v>
      </c>
      <c r="G86" s="209">
        <f>SUM(G87,G92,G98,G106,G115,G119,G125,G131)</f>
        <v>0</v>
      </c>
      <c r="H86" s="210">
        <f>SUM(H87,H92,H98,H106,H115,H119,H125,H131)</f>
        <v>0</v>
      </c>
      <c r="I86" s="211">
        <f t="shared" si="6"/>
        <v>0</v>
      </c>
      <c r="J86" s="209">
        <f>SUM(J87,J92,J98,J106,J115,J119,J125,J131)</f>
        <v>0</v>
      </c>
      <c r="K86" s="210">
        <f>SUM(K87,K92,K98,K106,K115,K119,K125,K131)</f>
        <v>0</v>
      </c>
      <c r="L86" s="211">
        <f t="shared" si="7"/>
        <v>0</v>
      </c>
      <c r="M86" s="355">
        <f>SUM(M87,M92,M98,M106,M115,M119,M125,M131)</f>
        <v>0</v>
      </c>
      <c r="N86" s="356">
        <f>SUM(N87,N92,N98,N106,N115,N119,N125,N131)</f>
        <v>0</v>
      </c>
      <c r="O86" s="357">
        <f t="shared" si="8"/>
        <v>0</v>
      </c>
      <c r="P86" s="358"/>
      <c r="R86" s="158"/>
    </row>
    <row r="87" spans="1:18" ht="24" x14ac:dyDescent="0.25">
      <c r="A87" s="329">
        <v>2210</v>
      </c>
      <c r="B87" s="265" t="s">
        <v>321</v>
      </c>
      <c r="C87" s="276">
        <f t="shared" si="4"/>
        <v>143</v>
      </c>
      <c r="D87" s="330">
        <f>SUM(D88:D91)</f>
        <v>143</v>
      </c>
      <c r="E87" s="506">
        <f>SUM(E88:E91)</f>
        <v>0</v>
      </c>
      <c r="F87" s="460">
        <f t="shared" si="5"/>
        <v>143</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c r="R87" s="158"/>
    </row>
    <row r="88" spans="1:18" ht="24" hidden="1" x14ac:dyDescent="0.25">
      <c r="A88" s="169">
        <v>2211</v>
      </c>
      <c r="B88" s="213" t="s">
        <v>322</v>
      </c>
      <c r="C88" s="224">
        <f t="shared" si="4"/>
        <v>0</v>
      </c>
      <c r="D88" s="219">
        <v>0</v>
      </c>
      <c r="E88" s="335"/>
      <c r="F88" s="543">
        <f t="shared" si="5"/>
        <v>0</v>
      </c>
      <c r="G88" s="219"/>
      <c r="H88" s="220"/>
      <c r="I88" s="221">
        <f t="shared" si="6"/>
        <v>0</v>
      </c>
      <c r="J88" s="219">
        <v>0</v>
      </c>
      <c r="K88" s="220"/>
      <c r="L88" s="221">
        <f t="shared" si="7"/>
        <v>0</v>
      </c>
      <c r="M88" s="336"/>
      <c r="N88" s="335"/>
      <c r="O88" s="221">
        <f t="shared" si="8"/>
        <v>0</v>
      </c>
      <c r="P88" s="176"/>
      <c r="R88" s="158"/>
    </row>
    <row r="89" spans="1:18" ht="36" hidden="1" x14ac:dyDescent="0.25">
      <c r="A89" s="178">
        <v>2212</v>
      </c>
      <c r="B89" s="223" t="s">
        <v>323</v>
      </c>
      <c r="C89" s="224">
        <f t="shared" si="4"/>
        <v>0</v>
      </c>
      <c r="D89" s="229">
        <v>0</v>
      </c>
      <c r="E89" s="337"/>
      <c r="F89" s="544">
        <f t="shared" si="5"/>
        <v>0</v>
      </c>
      <c r="G89" s="229"/>
      <c r="H89" s="230"/>
      <c r="I89" s="231">
        <f t="shared" si="6"/>
        <v>0</v>
      </c>
      <c r="J89" s="229"/>
      <c r="K89" s="230"/>
      <c r="L89" s="231">
        <f t="shared" si="7"/>
        <v>0</v>
      </c>
      <c r="M89" s="338"/>
      <c r="N89" s="337"/>
      <c r="O89" s="231">
        <f t="shared" si="8"/>
        <v>0</v>
      </c>
      <c r="P89" s="185"/>
      <c r="R89" s="158"/>
    </row>
    <row r="90" spans="1:18" ht="24" hidden="1" x14ac:dyDescent="0.25">
      <c r="A90" s="178">
        <v>2214</v>
      </c>
      <c r="B90" s="223" t="s">
        <v>324</v>
      </c>
      <c r="C90" s="224">
        <f t="shared" si="4"/>
        <v>0</v>
      </c>
      <c r="D90" s="229">
        <v>0</v>
      </c>
      <c r="E90" s="337"/>
      <c r="F90" s="544">
        <f t="shared" si="5"/>
        <v>0</v>
      </c>
      <c r="G90" s="229"/>
      <c r="H90" s="230"/>
      <c r="I90" s="231">
        <f t="shared" si="6"/>
        <v>0</v>
      </c>
      <c r="J90" s="229"/>
      <c r="K90" s="230"/>
      <c r="L90" s="231">
        <f t="shared" si="7"/>
        <v>0</v>
      </c>
      <c r="M90" s="338"/>
      <c r="N90" s="337"/>
      <c r="O90" s="231">
        <f t="shared" si="8"/>
        <v>0</v>
      </c>
      <c r="P90" s="185"/>
      <c r="R90" s="158"/>
    </row>
    <row r="91" spans="1:18" x14ac:dyDescent="0.25">
      <c r="A91" s="178">
        <v>2219</v>
      </c>
      <c r="B91" s="223" t="s">
        <v>325</v>
      </c>
      <c r="C91" s="224">
        <f t="shared" si="4"/>
        <v>143</v>
      </c>
      <c r="D91" s="229">
        <v>143</v>
      </c>
      <c r="E91" s="507"/>
      <c r="F91" s="359">
        <f t="shared" si="5"/>
        <v>143</v>
      </c>
      <c r="G91" s="229"/>
      <c r="H91" s="230"/>
      <c r="I91" s="231">
        <f t="shared" si="6"/>
        <v>0</v>
      </c>
      <c r="J91" s="229">
        <v>0</v>
      </c>
      <c r="K91" s="230"/>
      <c r="L91" s="231">
        <f t="shared" si="7"/>
        <v>0</v>
      </c>
      <c r="M91" s="338"/>
      <c r="N91" s="337"/>
      <c r="O91" s="231">
        <f t="shared" si="8"/>
        <v>0</v>
      </c>
      <c r="P91" s="185"/>
      <c r="R91" s="158"/>
    </row>
    <row r="92" spans="1:18" ht="24" hidden="1" x14ac:dyDescent="0.25">
      <c r="A92" s="339">
        <v>2220</v>
      </c>
      <c r="B92" s="223" t="s">
        <v>326</v>
      </c>
      <c r="C92" s="224">
        <f t="shared" si="4"/>
        <v>0</v>
      </c>
      <c r="D92" s="340">
        <f>SUM(D93:D97)</f>
        <v>0</v>
      </c>
      <c r="E92" s="341">
        <f>SUM(E93:E97)</f>
        <v>0</v>
      </c>
      <c r="F92" s="544">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c r="R92" s="158"/>
    </row>
    <row r="93" spans="1:18" hidden="1" x14ac:dyDescent="0.25">
      <c r="A93" s="178">
        <v>2221</v>
      </c>
      <c r="B93" s="223" t="s">
        <v>327</v>
      </c>
      <c r="C93" s="224">
        <f t="shared" si="4"/>
        <v>0</v>
      </c>
      <c r="D93" s="229">
        <v>0</v>
      </c>
      <c r="E93" s="337"/>
      <c r="F93" s="544">
        <f t="shared" si="5"/>
        <v>0</v>
      </c>
      <c r="G93" s="229"/>
      <c r="H93" s="230"/>
      <c r="I93" s="231">
        <f t="shared" si="6"/>
        <v>0</v>
      </c>
      <c r="J93" s="229"/>
      <c r="K93" s="230"/>
      <c r="L93" s="231">
        <f t="shared" si="7"/>
        <v>0</v>
      </c>
      <c r="M93" s="338"/>
      <c r="N93" s="337"/>
      <c r="O93" s="231">
        <f t="shared" si="8"/>
        <v>0</v>
      </c>
      <c r="P93" s="185"/>
      <c r="R93" s="158"/>
    </row>
    <row r="94" spans="1:18" hidden="1" x14ac:dyDescent="0.25">
      <c r="A94" s="178">
        <v>2222</v>
      </c>
      <c r="B94" s="223" t="s">
        <v>328</v>
      </c>
      <c r="C94" s="224">
        <f t="shared" si="4"/>
        <v>0</v>
      </c>
      <c r="D94" s="229">
        <v>0</v>
      </c>
      <c r="E94" s="337"/>
      <c r="F94" s="544">
        <f t="shared" si="5"/>
        <v>0</v>
      </c>
      <c r="G94" s="229"/>
      <c r="H94" s="230"/>
      <c r="I94" s="231">
        <f t="shared" si="6"/>
        <v>0</v>
      </c>
      <c r="J94" s="229"/>
      <c r="K94" s="230"/>
      <c r="L94" s="231">
        <f t="shared" si="7"/>
        <v>0</v>
      </c>
      <c r="M94" s="338"/>
      <c r="N94" s="337"/>
      <c r="O94" s="231">
        <f t="shared" si="8"/>
        <v>0</v>
      </c>
      <c r="P94" s="185"/>
      <c r="R94" s="158"/>
    </row>
    <row r="95" spans="1:18" hidden="1" x14ac:dyDescent="0.2">
      <c r="A95" s="178">
        <v>2223</v>
      </c>
      <c r="B95" s="223" t="s">
        <v>329</v>
      </c>
      <c r="C95" s="224">
        <f t="shared" si="4"/>
        <v>0</v>
      </c>
      <c r="D95" s="229">
        <v>0</v>
      </c>
      <c r="E95" s="337"/>
      <c r="F95" s="544">
        <f t="shared" si="5"/>
        <v>0</v>
      </c>
      <c r="G95" s="229"/>
      <c r="H95" s="230"/>
      <c r="I95" s="231">
        <f t="shared" si="6"/>
        <v>0</v>
      </c>
      <c r="J95" s="229"/>
      <c r="K95" s="230"/>
      <c r="L95" s="231">
        <f t="shared" si="7"/>
        <v>0</v>
      </c>
      <c r="M95" s="338"/>
      <c r="N95" s="337"/>
      <c r="O95" s="231">
        <f t="shared" si="8"/>
        <v>0</v>
      </c>
      <c r="P95" s="908"/>
      <c r="R95" s="158"/>
    </row>
    <row r="96" spans="1:18" ht="48" hidden="1" x14ac:dyDescent="0.25">
      <c r="A96" s="178">
        <v>2224</v>
      </c>
      <c r="B96" s="223" t="s">
        <v>330</v>
      </c>
      <c r="C96" s="224">
        <f t="shared" si="4"/>
        <v>0</v>
      </c>
      <c r="D96" s="229">
        <v>0</v>
      </c>
      <c r="E96" s="337"/>
      <c r="F96" s="544">
        <f t="shared" si="5"/>
        <v>0</v>
      </c>
      <c r="G96" s="229"/>
      <c r="H96" s="230"/>
      <c r="I96" s="231">
        <f t="shared" si="6"/>
        <v>0</v>
      </c>
      <c r="J96" s="229"/>
      <c r="K96" s="230"/>
      <c r="L96" s="231">
        <f t="shared" si="7"/>
        <v>0</v>
      </c>
      <c r="M96" s="338"/>
      <c r="N96" s="337"/>
      <c r="O96" s="231">
        <f t="shared" si="8"/>
        <v>0</v>
      </c>
      <c r="P96" s="185"/>
      <c r="R96" s="158"/>
    </row>
    <row r="97" spans="1:18" ht="24" hidden="1" x14ac:dyDescent="0.25">
      <c r="A97" s="178">
        <v>2229</v>
      </c>
      <c r="B97" s="223" t="s">
        <v>331</v>
      </c>
      <c r="C97" s="224">
        <f t="shared" si="4"/>
        <v>0</v>
      </c>
      <c r="D97" s="229">
        <v>0</v>
      </c>
      <c r="E97" s="337"/>
      <c r="F97" s="544">
        <f t="shared" si="5"/>
        <v>0</v>
      </c>
      <c r="G97" s="229"/>
      <c r="H97" s="230"/>
      <c r="I97" s="231">
        <f t="shared" si="6"/>
        <v>0</v>
      </c>
      <c r="J97" s="229">
        <v>0</v>
      </c>
      <c r="K97" s="230"/>
      <c r="L97" s="231">
        <f t="shared" si="7"/>
        <v>0</v>
      </c>
      <c r="M97" s="338"/>
      <c r="N97" s="337"/>
      <c r="O97" s="231">
        <f t="shared" si="8"/>
        <v>0</v>
      </c>
      <c r="P97" s="185"/>
      <c r="R97" s="158"/>
    </row>
    <row r="98" spans="1:18" ht="36" x14ac:dyDescent="0.25">
      <c r="A98" s="339">
        <v>2230</v>
      </c>
      <c r="B98" s="223" t="s">
        <v>332</v>
      </c>
      <c r="C98" s="224">
        <f t="shared" si="4"/>
        <v>7355</v>
      </c>
      <c r="D98" s="340">
        <f>SUM(D99:D105)</f>
        <v>7355</v>
      </c>
      <c r="E98" s="390">
        <f>SUM(E99:E105)</f>
        <v>0</v>
      </c>
      <c r="F98" s="359">
        <f t="shared" si="5"/>
        <v>7355</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c r="R98" s="158"/>
    </row>
    <row r="99" spans="1:18" ht="24" x14ac:dyDescent="0.25">
      <c r="A99" s="178">
        <v>2231</v>
      </c>
      <c r="B99" s="223" t="s">
        <v>333</v>
      </c>
      <c r="C99" s="224">
        <f t="shared" si="4"/>
        <v>3718</v>
      </c>
      <c r="D99" s="229">
        <v>3718</v>
      </c>
      <c r="E99" s="507"/>
      <c r="F99" s="359">
        <f t="shared" si="5"/>
        <v>3718</v>
      </c>
      <c r="G99" s="229"/>
      <c r="H99" s="230"/>
      <c r="I99" s="231">
        <f t="shared" si="6"/>
        <v>0</v>
      </c>
      <c r="J99" s="229">
        <v>0</v>
      </c>
      <c r="K99" s="230"/>
      <c r="L99" s="231">
        <f t="shared" si="7"/>
        <v>0</v>
      </c>
      <c r="M99" s="338"/>
      <c r="N99" s="337"/>
      <c r="O99" s="231">
        <f t="shared" si="8"/>
        <v>0</v>
      </c>
      <c r="P99" s="185"/>
      <c r="R99" s="158"/>
    </row>
    <row r="100" spans="1:18" ht="36" hidden="1" x14ac:dyDescent="0.25">
      <c r="A100" s="178">
        <v>2232</v>
      </c>
      <c r="B100" s="223" t="s">
        <v>334</v>
      </c>
      <c r="C100" s="224">
        <f t="shared" si="4"/>
        <v>0</v>
      </c>
      <c r="D100" s="229">
        <v>0</v>
      </c>
      <c r="E100" s="337"/>
      <c r="F100" s="544">
        <f t="shared" si="5"/>
        <v>0</v>
      </c>
      <c r="G100" s="229"/>
      <c r="H100" s="230"/>
      <c r="I100" s="231">
        <f t="shared" si="6"/>
        <v>0</v>
      </c>
      <c r="J100" s="229">
        <v>0</v>
      </c>
      <c r="K100" s="230"/>
      <c r="L100" s="231">
        <f t="shared" si="7"/>
        <v>0</v>
      </c>
      <c r="M100" s="338"/>
      <c r="N100" s="337"/>
      <c r="O100" s="231">
        <f t="shared" si="8"/>
        <v>0</v>
      </c>
      <c r="P100" s="185"/>
      <c r="R100" s="158"/>
    </row>
    <row r="101" spans="1:18" ht="24" hidden="1" x14ac:dyDescent="0.25">
      <c r="A101" s="169">
        <v>2233</v>
      </c>
      <c r="B101" s="213" t="s">
        <v>335</v>
      </c>
      <c r="C101" s="224">
        <f t="shared" si="4"/>
        <v>0</v>
      </c>
      <c r="D101" s="219">
        <v>0</v>
      </c>
      <c r="E101" s="335"/>
      <c r="F101" s="543">
        <f t="shared" si="5"/>
        <v>0</v>
      </c>
      <c r="G101" s="219"/>
      <c r="H101" s="220"/>
      <c r="I101" s="221">
        <f t="shared" si="6"/>
        <v>0</v>
      </c>
      <c r="J101" s="219">
        <v>0</v>
      </c>
      <c r="K101" s="220"/>
      <c r="L101" s="221">
        <f t="shared" si="7"/>
        <v>0</v>
      </c>
      <c r="M101" s="336"/>
      <c r="N101" s="335"/>
      <c r="O101" s="221">
        <f t="shared" si="8"/>
        <v>0</v>
      </c>
      <c r="P101" s="176"/>
      <c r="R101" s="158"/>
    </row>
    <row r="102" spans="1:18" ht="36" hidden="1" x14ac:dyDescent="0.25">
      <c r="A102" s="178">
        <v>2234</v>
      </c>
      <c r="B102" s="223" t="s">
        <v>336</v>
      </c>
      <c r="C102" s="224">
        <f t="shared" si="4"/>
        <v>0</v>
      </c>
      <c r="D102" s="229">
        <v>0</v>
      </c>
      <c r="E102" s="337"/>
      <c r="F102" s="544">
        <f t="shared" si="5"/>
        <v>0</v>
      </c>
      <c r="G102" s="229"/>
      <c r="H102" s="230"/>
      <c r="I102" s="231">
        <f t="shared" si="6"/>
        <v>0</v>
      </c>
      <c r="J102" s="229">
        <v>0</v>
      </c>
      <c r="K102" s="230"/>
      <c r="L102" s="231">
        <f t="shared" si="7"/>
        <v>0</v>
      </c>
      <c r="M102" s="338"/>
      <c r="N102" s="337"/>
      <c r="O102" s="231">
        <f t="shared" si="8"/>
        <v>0</v>
      </c>
      <c r="P102" s="185"/>
      <c r="R102" s="158"/>
    </row>
    <row r="103" spans="1:18" ht="24" x14ac:dyDescent="0.25">
      <c r="A103" s="178">
        <v>2235</v>
      </c>
      <c r="B103" s="223" t="s">
        <v>337</v>
      </c>
      <c r="C103" s="224">
        <f t="shared" si="4"/>
        <v>3637</v>
      </c>
      <c r="D103" s="229">
        <v>3637</v>
      </c>
      <c r="E103" s="507"/>
      <c r="F103" s="359">
        <f t="shared" si="5"/>
        <v>3637</v>
      </c>
      <c r="G103" s="229"/>
      <c r="H103" s="230"/>
      <c r="I103" s="231">
        <f t="shared" si="6"/>
        <v>0</v>
      </c>
      <c r="J103" s="229">
        <v>0</v>
      </c>
      <c r="K103" s="230"/>
      <c r="L103" s="231">
        <f t="shared" si="7"/>
        <v>0</v>
      </c>
      <c r="M103" s="338"/>
      <c r="N103" s="337"/>
      <c r="O103" s="231">
        <f t="shared" si="8"/>
        <v>0</v>
      </c>
      <c r="P103" s="185"/>
      <c r="R103" s="158"/>
    </row>
    <row r="104" spans="1:18" hidden="1" x14ac:dyDescent="0.25">
      <c r="A104" s="178">
        <v>2236</v>
      </c>
      <c r="B104" s="223" t="s">
        <v>338</v>
      </c>
      <c r="C104" s="224">
        <f t="shared" si="4"/>
        <v>0</v>
      </c>
      <c r="D104" s="229">
        <v>0</v>
      </c>
      <c r="E104" s="337"/>
      <c r="F104" s="544">
        <f t="shared" si="5"/>
        <v>0</v>
      </c>
      <c r="G104" s="229"/>
      <c r="H104" s="230"/>
      <c r="I104" s="231">
        <f t="shared" si="6"/>
        <v>0</v>
      </c>
      <c r="J104" s="229">
        <v>0</v>
      </c>
      <c r="K104" s="230"/>
      <c r="L104" s="231">
        <f t="shared" si="7"/>
        <v>0</v>
      </c>
      <c r="M104" s="338"/>
      <c r="N104" s="337"/>
      <c r="O104" s="231">
        <f t="shared" si="8"/>
        <v>0</v>
      </c>
      <c r="P104" s="185"/>
      <c r="R104" s="158"/>
    </row>
    <row r="105" spans="1:18" ht="24" hidden="1" x14ac:dyDescent="0.25">
      <c r="A105" s="178">
        <v>2239</v>
      </c>
      <c r="B105" s="223" t="s">
        <v>339</v>
      </c>
      <c r="C105" s="224">
        <f t="shared" si="4"/>
        <v>0</v>
      </c>
      <c r="D105" s="229">
        <v>0</v>
      </c>
      <c r="E105" s="337"/>
      <c r="F105" s="544">
        <f t="shared" si="5"/>
        <v>0</v>
      </c>
      <c r="G105" s="229"/>
      <c r="H105" s="230"/>
      <c r="I105" s="231">
        <f t="shared" si="6"/>
        <v>0</v>
      </c>
      <c r="J105" s="229">
        <v>0</v>
      </c>
      <c r="K105" s="230"/>
      <c r="L105" s="231">
        <f t="shared" si="7"/>
        <v>0</v>
      </c>
      <c r="M105" s="338"/>
      <c r="N105" s="337"/>
      <c r="O105" s="231">
        <f t="shared" si="8"/>
        <v>0</v>
      </c>
      <c r="P105" s="185"/>
      <c r="R105" s="158"/>
    </row>
    <row r="106" spans="1:18" ht="36" hidden="1" x14ac:dyDescent="0.25">
      <c r="A106" s="339">
        <v>2240</v>
      </c>
      <c r="B106" s="223" t="s">
        <v>340</v>
      </c>
      <c r="C106" s="224">
        <f t="shared" si="4"/>
        <v>0</v>
      </c>
      <c r="D106" s="340">
        <f>SUM(D107:D114)</f>
        <v>0</v>
      </c>
      <c r="E106" s="341">
        <f>SUM(E107:E114)</f>
        <v>0</v>
      </c>
      <c r="F106" s="544">
        <f t="shared" si="5"/>
        <v>0</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c r="R106" s="158"/>
    </row>
    <row r="107" spans="1:18" hidden="1" x14ac:dyDescent="0.25">
      <c r="A107" s="178">
        <v>2241</v>
      </c>
      <c r="B107" s="223" t="s">
        <v>341</v>
      </c>
      <c r="C107" s="224">
        <f t="shared" si="4"/>
        <v>0</v>
      </c>
      <c r="D107" s="229">
        <v>0</v>
      </c>
      <c r="E107" s="337"/>
      <c r="F107" s="544">
        <f t="shared" si="5"/>
        <v>0</v>
      </c>
      <c r="G107" s="229"/>
      <c r="H107" s="230"/>
      <c r="I107" s="231">
        <f t="shared" si="6"/>
        <v>0</v>
      </c>
      <c r="J107" s="229">
        <v>0</v>
      </c>
      <c r="K107" s="230"/>
      <c r="L107" s="231">
        <f t="shared" si="7"/>
        <v>0</v>
      </c>
      <c r="M107" s="338"/>
      <c r="N107" s="337"/>
      <c r="O107" s="231">
        <f t="shared" si="8"/>
        <v>0</v>
      </c>
      <c r="P107" s="185"/>
      <c r="R107" s="158"/>
    </row>
    <row r="108" spans="1:18" ht="24" hidden="1" x14ac:dyDescent="0.25">
      <c r="A108" s="178">
        <v>2242</v>
      </c>
      <c r="B108" s="223" t="s">
        <v>342</v>
      </c>
      <c r="C108" s="224">
        <f t="shared" si="4"/>
        <v>0</v>
      </c>
      <c r="D108" s="229">
        <v>0</v>
      </c>
      <c r="E108" s="337"/>
      <c r="F108" s="544">
        <f t="shared" si="5"/>
        <v>0</v>
      </c>
      <c r="G108" s="229"/>
      <c r="H108" s="230"/>
      <c r="I108" s="231">
        <f t="shared" si="6"/>
        <v>0</v>
      </c>
      <c r="J108" s="229">
        <v>0</v>
      </c>
      <c r="K108" s="230"/>
      <c r="L108" s="231">
        <f t="shared" si="7"/>
        <v>0</v>
      </c>
      <c r="M108" s="338"/>
      <c r="N108" s="337"/>
      <c r="O108" s="231">
        <f t="shared" si="8"/>
        <v>0</v>
      </c>
      <c r="P108" s="185"/>
      <c r="R108" s="158"/>
    </row>
    <row r="109" spans="1:18" ht="24" hidden="1" x14ac:dyDescent="0.25">
      <c r="A109" s="178">
        <v>2243</v>
      </c>
      <c r="B109" s="223" t="s">
        <v>343</v>
      </c>
      <c r="C109" s="224">
        <f t="shared" si="4"/>
        <v>0</v>
      </c>
      <c r="D109" s="229"/>
      <c r="E109" s="337"/>
      <c r="F109" s="544">
        <f t="shared" si="5"/>
        <v>0</v>
      </c>
      <c r="G109" s="229"/>
      <c r="H109" s="230"/>
      <c r="I109" s="231">
        <f t="shared" si="6"/>
        <v>0</v>
      </c>
      <c r="J109" s="229"/>
      <c r="K109" s="230"/>
      <c r="L109" s="231">
        <f t="shared" si="7"/>
        <v>0</v>
      </c>
      <c r="M109" s="338"/>
      <c r="N109" s="337"/>
      <c r="O109" s="231">
        <f t="shared" si="8"/>
        <v>0</v>
      </c>
      <c r="P109" s="185"/>
      <c r="R109" s="158"/>
    </row>
    <row r="110" spans="1:18" hidden="1" x14ac:dyDescent="0.25">
      <c r="A110" s="178">
        <v>2244</v>
      </c>
      <c r="B110" s="223" t="s">
        <v>344</v>
      </c>
      <c r="C110" s="224">
        <f t="shared" si="4"/>
        <v>0</v>
      </c>
      <c r="D110" s="229">
        <v>0</v>
      </c>
      <c r="E110" s="337"/>
      <c r="F110" s="544">
        <f t="shared" si="5"/>
        <v>0</v>
      </c>
      <c r="G110" s="229"/>
      <c r="H110" s="230"/>
      <c r="I110" s="231">
        <f t="shared" si="6"/>
        <v>0</v>
      </c>
      <c r="J110" s="229"/>
      <c r="K110" s="230"/>
      <c r="L110" s="231">
        <f t="shared" si="7"/>
        <v>0</v>
      </c>
      <c r="M110" s="338"/>
      <c r="N110" s="337"/>
      <c r="O110" s="231">
        <f t="shared" si="8"/>
        <v>0</v>
      </c>
      <c r="P110" s="185"/>
      <c r="R110" s="158"/>
    </row>
    <row r="111" spans="1:18" ht="24" hidden="1" x14ac:dyDescent="0.25">
      <c r="A111" s="178">
        <v>2246</v>
      </c>
      <c r="B111" s="223" t="s">
        <v>345</v>
      </c>
      <c r="C111" s="224">
        <f t="shared" si="4"/>
        <v>0</v>
      </c>
      <c r="D111" s="229">
        <v>0</v>
      </c>
      <c r="E111" s="337"/>
      <c r="F111" s="544">
        <f t="shared" si="5"/>
        <v>0</v>
      </c>
      <c r="G111" s="229"/>
      <c r="H111" s="230"/>
      <c r="I111" s="231">
        <f t="shared" si="6"/>
        <v>0</v>
      </c>
      <c r="J111" s="229">
        <v>0</v>
      </c>
      <c r="K111" s="230"/>
      <c r="L111" s="231">
        <f t="shared" si="7"/>
        <v>0</v>
      </c>
      <c r="M111" s="338"/>
      <c r="N111" s="337"/>
      <c r="O111" s="231">
        <f t="shared" si="8"/>
        <v>0</v>
      </c>
      <c r="P111" s="185"/>
      <c r="R111" s="158"/>
    </row>
    <row r="112" spans="1:18" hidden="1" x14ac:dyDescent="0.25">
      <c r="A112" s="178">
        <v>2247</v>
      </c>
      <c r="B112" s="223" t="s">
        <v>346</v>
      </c>
      <c r="C112" s="224">
        <f t="shared" si="4"/>
        <v>0</v>
      </c>
      <c r="D112" s="229">
        <v>0</v>
      </c>
      <c r="E112" s="337"/>
      <c r="F112" s="544">
        <f t="shared" si="5"/>
        <v>0</v>
      </c>
      <c r="G112" s="229"/>
      <c r="H112" s="230"/>
      <c r="I112" s="231">
        <f t="shared" si="6"/>
        <v>0</v>
      </c>
      <c r="J112" s="229">
        <v>0</v>
      </c>
      <c r="K112" s="230"/>
      <c r="L112" s="231">
        <f t="shared" si="7"/>
        <v>0</v>
      </c>
      <c r="M112" s="338"/>
      <c r="N112" s="337"/>
      <c r="O112" s="231">
        <f t="shared" si="8"/>
        <v>0</v>
      </c>
      <c r="P112" s="185"/>
      <c r="R112" s="158"/>
    </row>
    <row r="113" spans="1:18" ht="24" hidden="1" x14ac:dyDescent="0.25">
      <c r="A113" s="178">
        <v>2248</v>
      </c>
      <c r="B113" s="223" t="s">
        <v>347</v>
      </c>
      <c r="C113" s="224">
        <f t="shared" si="4"/>
        <v>0</v>
      </c>
      <c r="D113" s="229">
        <v>0</v>
      </c>
      <c r="E113" s="337"/>
      <c r="F113" s="544">
        <f t="shared" si="5"/>
        <v>0</v>
      </c>
      <c r="G113" s="229"/>
      <c r="H113" s="230"/>
      <c r="I113" s="231">
        <f t="shared" si="6"/>
        <v>0</v>
      </c>
      <c r="J113" s="229">
        <v>0</v>
      </c>
      <c r="K113" s="230"/>
      <c r="L113" s="231">
        <f t="shared" si="7"/>
        <v>0</v>
      </c>
      <c r="M113" s="338"/>
      <c r="N113" s="337"/>
      <c r="O113" s="231">
        <f t="shared" si="8"/>
        <v>0</v>
      </c>
      <c r="P113" s="185"/>
      <c r="R113" s="158"/>
    </row>
    <row r="114" spans="1:18" ht="24" hidden="1" x14ac:dyDescent="0.25">
      <c r="A114" s="178">
        <v>2249</v>
      </c>
      <c r="B114" s="223" t="s">
        <v>348</v>
      </c>
      <c r="C114" s="224">
        <f t="shared" si="4"/>
        <v>0</v>
      </c>
      <c r="D114" s="229">
        <v>0</v>
      </c>
      <c r="E114" s="337"/>
      <c r="F114" s="544">
        <f t="shared" si="5"/>
        <v>0</v>
      </c>
      <c r="G114" s="229"/>
      <c r="H114" s="230"/>
      <c r="I114" s="231">
        <f t="shared" si="6"/>
        <v>0</v>
      </c>
      <c r="J114" s="229">
        <v>0</v>
      </c>
      <c r="K114" s="230"/>
      <c r="L114" s="231">
        <f t="shared" si="7"/>
        <v>0</v>
      </c>
      <c r="M114" s="338"/>
      <c r="N114" s="337"/>
      <c r="O114" s="231">
        <f t="shared" si="8"/>
        <v>0</v>
      </c>
      <c r="P114" s="185"/>
      <c r="R114" s="158"/>
    </row>
    <row r="115" spans="1:18" x14ac:dyDescent="0.25">
      <c r="A115" s="339">
        <v>2250</v>
      </c>
      <c r="B115" s="223" t="s">
        <v>349</v>
      </c>
      <c r="C115" s="224">
        <f t="shared" si="4"/>
        <v>1500</v>
      </c>
      <c r="D115" s="340">
        <f>SUM(D116:D118)</f>
        <v>1500</v>
      </c>
      <c r="E115" s="390">
        <f>SUM(E116:E118)</f>
        <v>0</v>
      </c>
      <c r="F115" s="359">
        <f t="shared" si="5"/>
        <v>1500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c r="R115" s="158"/>
    </row>
    <row r="116" spans="1:18" hidden="1" x14ac:dyDescent="0.25">
      <c r="A116" s="178">
        <v>2251</v>
      </c>
      <c r="B116" s="223" t="s">
        <v>350</v>
      </c>
      <c r="C116" s="224">
        <f t="shared" si="4"/>
        <v>0</v>
      </c>
      <c r="D116" s="229">
        <v>0</v>
      </c>
      <c r="E116" s="337"/>
      <c r="F116" s="544">
        <f t="shared" si="5"/>
        <v>0</v>
      </c>
      <c r="G116" s="229"/>
      <c r="H116" s="230"/>
      <c r="I116" s="231">
        <f t="shared" si="6"/>
        <v>0</v>
      </c>
      <c r="J116" s="229">
        <v>0</v>
      </c>
      <c r="K116" s="230"/>
      <c r="L116" s="231">
        <f t="shared" si="7"/>
        <v>0</v>
      </c>
      <c r="M116" s="338"/>
      <c r="N116" s="337"/>
      <c r="O116" s="231">
        <f t="shared" si="8"/>
        <v>0</v>
      </c>
      <c r="P116" s="185"/>
      <c r="R116" s="158"/>
    </row>
    <row r="117" spans="1:18" ht="24" x14ac:dyDescent="0.25">
      <c r="A117" s="178">
        <v>2252</v>
      </c>
      <c r="B117" s="223" t="s">
        <v>351</v>
      </c>
      <c r="C117" s="224">
        <f t="shared" ref="C117:C181" si="9">F117+I117+L117+O117</f>
        <v>1500</v>
      </c>
      <c r="D117" s="229">
        <v>1500</v>
      </c>
      <c r="E117" s="507"/>
      <c r="F117" s="359">
        <f t="shared" si="5"/>
        <v>1500</v>
      </c>
      <c r="G117" s="229"/>
      <c r="H117" s="230"/>
      <c r="I117" s="231">
        <f t="shared" si="6"/>
        <v>0</v>
      </c>
      <c r="J117" s="229">
        <v>0</v>
      </c>
      <c r="K117" s="230"/>
      <c r="L117" s="231">
        <f t="shared" si="7"/>
        <v>0</v>
      </c>
      <c r="M117" s="338"/>
      <c r="N117" s="337"/>
      <c r="O117" s="231">
        <f t="shared" si="8"/>
        <v>0</v>
      </c>
      <c r="P117" s="185"/>
      <c r="R117" s="158"/>
    </row>
    <row r="118" spans="1:18" ht="24" hidden="1" x14ac:dyDescent="0.25">
      <c r="A118" s="178">
        <v>2259</v>
      </c>
      <c r="B118" s="223" t="s">
        <v>352</v>
      </c>
      <c r="C118" s="224">
        <f t="shared" si="9"/>
        <v>0</v>
      </c>
      <c r="D118" s="229">
        <v>0</v>
      </c>
      <c r="E118" s="337"/>
      <c r="F118" s="544">
        <f t="shared" ref="F118:F182" si="10">D118+E118</f>
        <v>0</v>
      </c>
      <c r="G118" s="229"/>
      <c r="H118" s="230"/>
      <c r="I118" s="231">
        <f t="shared" ref="I118:I182" si="11">G118+H118</f>
        <v>0</v>
      </c>
      <c r="J118" s="229">
        <v>0</v>
      </c>
      <c r="K118" s="230"/>
      <c r="L118" s="231">
        <f t="shared" ref="L118:L182" si="12">J118+K118</f>
        <v>0</v>
      </c>
      <c r="M118" s="338"/>
      <c r="N118" s="337"/>
      <c r="O118" s="231">
        <f t="shared" ref="O118:O182" si="13">M118+N118</f>
        <v>0</v>
      </c>
      <c r="P118" s="185"/>
      <c r="R118" s="158"/>
    </row>
    <row r="119" spans="1:18" x14ac:dyDescent="0.25">
      <c r="A119" s="339">
        <v>2260</v>
      </c>
      <c r="B119" s="223" t="s">
        <v>353</v>
      </c>
      <c r="C119" s="224">
        <f t="shared" si="9"/>
        <v>11884</v>
      </c>
      <c r="D119" s="340">
        <f>SUM(D120:D124)</f>
        <v>11604</v>
      </c>
      <c r="E119" s="390">
        <f>SUM(E120:E124)</f>
        <v>280</v>
      </c>
      <c r="F119" s="359">
        <f t="shared" si="10"/>
        <v>11884</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c r="R119" s="158"/>
    </row>
    <row r="120" spans="1:18" x14ac:dyDescent="0.25">
      <c r="A120" s="178">
        <v>2261</v>
      </c>
      <c r="B120" s="223" t="s">
        <v>354</v>
      </c>
      <c r="C120" s="224">
        <f t="shared" si="9"/>
        <v>300</v>
      </c>
      <c r="D120" s="229">
        <v>300</v>
      </c>
      <c r="E120" s="507"/>
      <c r="F120" s="359">
        <f t="shared" si="10"/>
        <v>300</v>
      </c>
      <c r="G120" s="229"/>
      <c r="H120" s="230"/>
      <c r="I120" s="231">
        <f t="shared" si="11"/>
        <v>0</v>
      </c>
      <c r="J120" s="229">
        <v>0</v>
      </c>
      <c r="K120" s="230"/>
      <c r="L120" s="231">
        <f t="shared" si="12"/>
        <v>0</v>
      </c>
      <c r="M120" s="338"/>
      <c r="N120" s="337"/>
      <c r="O120" s="231">
        <f t="shared" si="13"/>
        <v>0</v>
      </c>
      <c r="P120" s="185"/>
      <c r="R120" s="158"/>
    </row>
    <row r="121" spans="1:18" ht="24" x14ac:dyDescent="0.25">
      <c r="A121" s="178">
        <v>2262</v>
      </c>
      <c r="B121" s="223" t="s">
        <v>355</v>
      </c>
      <c r="C121" s="224">
        <f t="shared" si="9"/>
        <v>8820</v>
      </c>
      <c r="D121" s="229">
        <v>8540</v>
      </c>
      <c r="E121" s="507">
        <v>280</v>
      </c>
      <c r="F121" s="359">
        <f t="shared" si="10"/>
        <v>8820</v>
      </c>
      <c r="G121" s="229"/>
      <c r="H121" s="230"/>
      <c r="I121" s="231">
        <f t="shared" si="11"/>
        <v>0</v>
      </c>
      <c r="J121" s="229">
        <v>0</v>
      </c>
      <c r="K121" s="230"/>
      <c r="L121" s="231">
        <f t="shared" si="12"/>
        <v>0</v>
      </c>
      <c r="M121" s="338"/>
      <c r="N121" s="337"/>
      <c r="O121" s="231">
        <f t="shared" si="13"/>
        <v>0</v>
      </c>
      <c r="P121" s="185" t="s">
        <v>855</v>
      </c>
      <c r="R121" s="158"/>
    </row>
    <row r="122" spans="1:18" hidden="1" x14ac:dyDescent="0.25">
      <c r="A122" s="178">
        <v>2263</v>
      </c>
      <c r="B122" s="223" t="s">
        <v>356</v>
      </c>
      <c r="C122" s="224">
        <f t="shared" si="9"/>
        <v>0</v>
      </c>
      <c r="D122" s="229">
        <v>0</v>
      </c>
      <c r="E122" s="337"/>
      <c r="F122" s="544">
        <f t="shared" si="10"/>
        <v>0</v>
      </c>
      <c r="G122" s="229"/>
      <c r="H122" s="230"/>
      <c r="I122" s="231">
        <f t="shared" si="11"/>
        <v>0</v>
      </c>
      <c r="J122" s="229">
        <v>0</v>
      </c>
      <c r="K122" s="230"/>
      <c r="L122" s="231">
        <f t="shared" si="12"/>
        <v>0</v>
      </c>
      <c r="M122" s="338"/>
      <c r="N122" s="337"/>
      <c r="O122" s="231">
        <f t="shared" si="13"/>
        <v>0</v>
      </c>
      <c r="P122" s="185"/>
      <c r="R122" s="158"/>
    </row>
    <row r="123" spans="1:18" ht="24" x14ac:dyDescent="0.25">
      <c r="A123" s="178">
        <v>2264</v>
      </c>
      <c r="B123" s="223" t="s">
        <v>357</v>
      </c>
      <c r="C123" s="224">
        <f t="shared" si="9"/>
        <v>2764</v>
      </c>
      <c r="D123" s="229">
        <v>2764</v>
      </c>
      <c r="E123" s="507"/>
      <c r="F123" s="359">
        <f t="shared" si="10"/>
        <v>2764</v>
      </c>
      <c r="G123" s="229"/>
      <c r="H123" s="230"/>
      <c r="I123" s="231">
        <f t="shared" si="11"/>
        <v>0</v>
      </c>
      <c r="J123" s="229">
        <v>0</v>
      </c>
      <c r="K123" s="230"/>
      <c r="L123" s="231">
        <f t="shared" si="12"/>
        <v>0</v>
      </c>
      <c r="M123" s="338"/>
      <c r="N123" s="337"/>
      <c r="O123" s="231">
        <f t="shared" si="13"/>
        <v>0</v>
      </c>
      <c r="P123" s="185"/>
      <c r="R123" s="158"/>
    </row>
    <row r="124" spans="1:18" hidden="1" x14ac:dyDescent="0.25">
      <c r="A124" s="178">
        <v>2269</v>
      </c>
      <c r="B124" s="223" t="s">
        <v>358</v>
      </c>
      <c r="C124" s="224">
        <f t="shared" si="9"/>
        <v>0</v>
      </c>
      <c r="D124" s="229">
        <v>0</v>
      </c>
      <c r="E124" s="337"/>
      <c r="F124" s="544">
        <f t="shared" si="10"/>
        <v>0</v>
      </c>
      <c r="G124" s="229"/>
      <c r="H124" s="230"/>
      <c r="I124" s="231">
        <f t="shared" si="11"/>
        <v>0</v>
      </c>
      <c r="J124" s="229"/>
      <c r="K124" s="230"/>
      <c r="L124" s="231">
        <f t="shared" si="12"/>
        <v>0</v>
      </c>
      <c r="M124" s="338"/>
      <c r="N124" s="337"/>
      <c r="O124" s="231">
        <f t="shared" si="13"/>
        <v>0</v>
      </c>
      <c r="P124" s="185"/>
      <c r="R124" s="158"/>
    </row>
    <row r="125" spans="1:18" x14ac:dyDescent="0.25">
      <c r="A125" s="339">
        <v>2270</v>
      </c>
      <c r="B125" s="223" t="s">
        <v>359</v>
      </c>
      <c r="C125" s="224">
        <f t="shared" si="9"/>
        <v>41202</v>
      </c>
      <c r="D125" s="340">
        <f>SUM(D126:D130)</f>
        <v>41202</v>
      </c>
      <c r="E125" s="390">
        <f>SUM(E126:E130)</f>
        <v>0</v>
      </c>
      <c r="F125" s="359">
        <f t="shared" si="10"/>
        <v>41202</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c r="R125" s="158"/>
    </row>
    <row r="126" spans="1:18" hidden="1" x14ac:dyDescent="0.25">
      <c r="A126" s="178">
        <v>2272</v>
      </c>
      <c r="B126" s="117" t="s">
        <v>360</v>
      </c>
      <c r="C126" s="224">
        <f t="shared" si="9"/>
        <v>0</v>
      </c>
      <c r="D126" s="229">
        <v>0</v>
      </c>
      <c r="E126" s="337"/>
      <c r="F126" s="544">
        <f t="shared" si="10"/>
        <v>0</v>
      </c>
      <c r="G126" s="229"/>
      <c r="H126" s="230"/>
      <c r="I126" s="231">
        <f t="shared" si="11"/>
        <v>0</v>
      </c>
      <c r="J126" s="229">
        <v>0</v>
      </c>
      <c r="K126" s="230"/>
      <c r="L126" s="231">
        <f t="shared" si="12"/>
        <v>0</v>
      </c>
      <c r="M126" s="338"/>
      <c r="N126" s="337"/>
      <c r="O126" s="231">
        <f t="shared" si="13"/>
        <v>0</v>
      </c>
      <c r="P126" s="185"/>
      <c r="R126" s="158"/>
    </row>
    <row r="127" spans="1:18" ht="24" x14ac:dyDescent="0.25">
      <c r="A127" s="178">
        <v>2275</v>
      </c>
      <c r="B127" s="223" t="s">
        <v>361</v>
      </c>
      <c r="C127" s="224">
        <f t="shared" si="9"/>
        <v>20000</v>
      </c>
      <c r="D127" s="229">
        <v>20000</v>
      </c>
      <c r="E127" s="507"/>
      <c r="F127" s="359">
        <f t="shared" si="10"/>
        <v>20000</v>
      </c>
      <c r="G127" s="229"/>
      <c r="H127" s="230"/>
      <c r="I127" s="231">
        <f t="shared" si="11"/>
        <v>0</v>
      </c>
      <c r="J127" s="229">
        <v>0</v>
      </c>
      <c r="K127" s="230"/>
      <c r="L127" s="231">
        <f t="shared" si="12"/>
        <v>0</v>
      </c>
      <c r="M127" s="338"/>
      <c r="N127" s="337"/>
      <c r="O127" s="231">
        <f t="shared" si="13"/>
        <v>0</v>
      </c>
      <c r="P127" s="185"/>
      <c r="R127" s="158"/>
    </row>
    <row r="128" spans="1:18" ht="36" hidden="1" x14ac:dyDescent="0.25">
      <c r="A128" s="178">
        <v>2276</v>
      </c>
      <c r="B128" s="223" t="s">
        <v>362</v>
      </c>
      <c r="C128" s="224">
        <f t="shared" si="9"/>
        <v>0</v>
      </c>
      <c r="D128" s="229">
        <v>0</v>
      </c>
      <c r="E128" s="337"/>
      <c r="F128" s="544">
        <f t="shared" si="10"/>
        <v>0</v>
      </c>
      <c r="G128" s="229"/>
      <c r="H128" s="230"/>
      <c r="I128" s="231">
        <f t="shared" si="11"/>
        <v>0</v>
      </c>
      <c r="J128" s="229">
        <v>0</v>
      </c>
      <c r="K128" s="230"/>
      <c r="L128" s="231">
        <f t="shared" si="12"/>
        <v>0</v>
      </c>
      <c r="M128" s="338"/>
      <c r="N128" s="337"/>
      <c r="O128" s="231">
        <f t="shared" si="13"/>
        <v>0</v>
      </c>
      <c r="P128" s="185"/>
      <c r="R128" s="158"/>
    </row>
    <row r="129" spans="1:18" ht="24" hidden="1" x14ac:dyDescent="0.25">
      <c r="A129" s="178">
        <v>2278</v>
      </c>
      <c r="B129" s="223" t="s">
        <v>363</v>
      </c>
      <c r="C129" s="224">
        <f t="shared" si="9"/>
        <v>0</v>
      </c>
      <c r="D129" s="229">
        <v>0</v>
      </c>
      <c r="E129" s="337"/>
      <c r="F129" s="544">
        <f t="shared" si="10"/>
        <v>0</v>
      </c>
      <c r="G129" s="229"/>
      <c r="H129" s="230"/>
      <c r="I129" s="231">
        <f t="shared" si="11"/>
        <v>0</v>
      </c>
      <c r="J129" s="229">
        <v>0</v>
      </c>
      <c r="K129" s="230"/>
      <c r="L129" s="231">
        <f t="shared" si="12"/>
        <v>0</v>
      </c>
      <c r="M129" s="338"/>
      <c r="N129" s="337"/>
      <c r="O129" s="231">
        <f t="shared" si="13"/>
        <v>0</v>
      </c>
      <c r="P129" s="185"/>
      <c r="R129" s="158"/>
    </row>
    <row r="130" spans="1:18" ht="24" x14ac:dyDescent="0.25">
      <c r="A130" s="178">
        <v>2279</v>
      </c>
      <c r="B130" s="223" t="s">
        <v>364</v>
      </c>
      <c r="C130" s="224">
        <f t="shared" si="9"/>
        <v>21202</v>
      </c>
      <c r="D130" s="229">
        <v>21202</v>
      </c>
      <c r="E130" s="507"/>
      <c r="F130" s="359">
        <f t="shared" si="10"/>
        <v>21202</v>
      </c>
      <c r="G130" s="229"/>
      <c r="H130" s="230"/>
      <c r="I130" s="231">
        <f t="shared" si="11"/>
        <v>0</v>
      </c>
      <c r="J130" s="229">
        <v>0</v>
      </c>
      <c r="K130" s="230"/>
      <c r="L130" s="231">
        <f t="shared" si="12"/>
        <v>0</v>
      </c>
      <c r="M130" s="338"/>
      <c r="N130" s="337"/>
      <c r="O130" s="231">
        <f t="shared" si="13"/>
        <v>0</v>
      </c>
      <c r="P130" s="185"/>
      <c r="R130" s="158"/>
    </row>
    <row r="131" spans="1:18" ht="24" hidden="1" x14ac:dyDescent="0.25">
      <c r="A131" s="784">
        <v>2280</v>
      </c>
      <c r="B131" s="213" t="s">
        <v>365</v>
      </c>
      <c r="C131" s="224">
        <f t="shared" si="9"/>
        <v>0</v>
      </c>
      <c r="D131" s="350">
        <f>SUM(D132)</f>
        <v>0</v>
      </c>
      <c r="E131" s="351">
        <f t="shared" ref="E131:N131" si="14">SUM(E132)</f>
        <v>0</v>
      </c>
      <c r="F131" s="543">
        <f t="shared" si="10"/>
        <v>0</v>
      </c>
      <c r="G131" s="350">
        <f t="shared" ref="G131" si="15">SUM(G132)</f>
        <v>0</v>
      </c>
      <c r="H131" s="352">
        <f t="shared" si="14"/>
        <v>0</v>
      </c>
      <c r="I131" s="221">
        <f t="shared" si="11"/>
        <v>0</v>
      </c>
      <c r="J131" s="350">
        <f>SUM(J132)</f>
        <v>0</v>
      </c>
      <c r="K131" s="352">
        <f t="shared" si="14"/>
        <v>0</v>
      </c>
      <c r="L131" s="221">
        <f t="shared" si="12"/>
        <v>0</v>
      </c>
      <c r="M131" s="343">
        <f t="shared" si="14"/>
        <v>0</v>
      </c>
      <c r="N131" s="341">
        <f t="shared" si="14"/>
        <v>0</v>
      </c>
      <c r="O131" s="231">
        <f t="shared" si="13"/>
        <v>0</v>
      </c>
      <c r="P131" s="185"/>
      <c r="R131" s="158"/>
    </row>
    <row r="132" spans="1:18" ht="24" hidden="1" x14ac:dyDescent="0.25">
      <c r="A132" s="178">
        <v>2283</v>
      </c>
      <c r="B132" s="223" t="s">
        <v>366</v>
      </c>
      <c r="C132" s="224">
        <f t="shared" si="9"/>
        <v>0</v>
      </c>
      <c r="D132" s="229">
        <v>0</v>
      </c>
      <c r="E132" s="337"/>
      <c r="F132" s="544">
        <f t="shared" si="10"/>
        <v>0</v>
      </c>
      <c r="G132" s="229"/>
      <c r="H132" s="230"/>
      <c r="I132" s="231">
        <f t="shared" si="11"/>
        <v>0</v>
      </c>
      <c r="J132" s="229">
        <v>0</v>
      </c>
      <c r="K132" s="230"/>
      <c r="L132" s="231">
        <f t="shared" si="12"/>
        <v>0</v>
      </c>
      <c r="M132" s="338"/>
      <c r="N132" s="337"/>
      <c r="O132" s="231">
        <f t="shared" si="13"/>
        <v>0</v>
      </c>
      <c r="P132" s="185"/>
      <c r="R132" s="158"/>
    </row>
    <row r="133" spans="1:18" ht="36" x14ac:dyDescent="0.25">
      <c r="A133" s="198">
        <v>2300</v>
      </c>
      <c r="B133" s="323" t="s">
        <v>367</v>
      </c>
      <c r="C133" s="199">
        <f t="shared" si="9"/>
        <v>42590</v>
      </c>
      <c r="D133" s="209">
        <f>SUM(D134,D139,D143,D144,D147,D154,D162,D163,D166)</f>
        <v>42590</v>
      </c>
      <c r="E133" s="505">
        <f>SUM(E134,E139,E143,E144,E147,E154,E162,E163,E166)</f>
        <v>0</v>
      </c>
      <c r="F133" s="459">
        <f t="shared" si="10"/>
        <v>42590</v>
      </c>
      <c r="G133" s="209">
        <f>SUM(G134,G139,G143,G144,G147,G154,G162,G163,G166)</f>
        <v>0</v>
      </c>
      <c r="H133" s="210">
        <f>SUM(H134,H139,H143,H144,H147,H154,H162,H163,H166)</f>
        <v>0</v>
      </c>
      <c r="I133" s="211">
        <f t="shared" si="11"/>
        <v>0</v>
      </c>
      <c r="J133" s="209">
        <f>SUM(J134,J139,J143,J144,J147,J154,J162,J163,J166)</f>
        <v>0</v>
      </c>
      <c r="K133" s="210">
        <f>SUM(K134,K139,K143,K144,K147,K154,K162,K163,K166)</f>
        <v>0</v>
      </c>
      <c r="L133" s="211">
        <f t="shared" si="12"/>
        <v>0</v>
      </c>
      <c r="M133" s="348">
        <f>SUM(M134,M139,M143,M144,M147,M154,M162,M163,M166)</f>
        <v>0</v>
      </c>
      <c r="N133" s="324">
        <f>SUM(N134,N139,N143,N144,N147,N154,N162,N163,N166)</f>
        <v>0</v>
      </c>
      <c r="O133" s="211">
        <f t="shared" si="13"/>
        <v>0</v>
      </c>
      <c r="P133" s="208"/>
      <c r="R133" s="158"/>
    </row>
    <row r="134" spans="1:18" ht="24" x14ac:dyDescent="0.25">
      <c r="A134" s="784">
        <v>2310</v>
      </c>
      <c r="B134" s="213" t="s">
        <v>368</v>
      </c>
      <c r="C134" s="214">
        <f t="shared" si="9"/>
        <v>30544</v>
      </c>
      <c r="D134" s="360">
        <f>SUM(D135:D138)</f>
        <v>30544</v>
      </c>
      <c r="E134" s="353"/>
      <c r="F134" s="466">
        <f t="shared" si="10"/>
        <v>30544</v>
      </c>
      <c r="G134" s="350">
        <f>SUM(G135:G138)</f>
        <v>0</v>
      </c>
      <c r="H134" s="352">
        <f>SUM(H135:H138)</f>
        <v>0</v>
      </c>
      <c r="I134" s="221">
        <f t="shared" si="11"/>
        <v>0</v>
      </c>
      <c r="J134" s="350">
        <f>SUM(J135:J138)</f>
        <v>0</v>
      </c>
      <c r="K134" s="352">
        <f>SUM(K135:K138)</f>
        <v>0</v>
      </c>
      <c r="L134" s="221">
        <f t="shared" si="12"/>
        <v>0</v>
      </c>
      <c r="M134" s="353">
        <f>SUM(M135:M138)</f>
        <v>0</v>
      </c>
      <c r="N134" s="351">
        <f>SUM(N135:N138)</f>
        <v>0</v>
      </c>
      <c r="O134" s="221">
        <f t="shared" si="13"/>
        <v>0</v>
      </c>
      <c r="P134" s="176"/>
      <c r="R134" s="158"/>
    </row>
    <row r="135" spans="1:18" x14ac:dyDescent="0.25">
      <c r="A135" s="178">
        <v>2311</v>
      </c>
      <c r="B135" s="223" t="s">
        <v>369</v>
      </c>
      <c r="C135" s="224">
        <f t="shared" si="9"/>
        <v>150</v>
      </c>
      <c r="D135" s="229">
        <v>150</v>
      </c>
      <c r="E135" s="507"/>
      <c r="F135" s="359">
        <f t="shared" si="10"/>
        <v>150</v>
      </c>
      <c r="G135" s="229"/>
      <c r="H135" s="230"/>
      <c r="I135" s="231">
        <f t="shared" si="11"/>
        <v>0</v>
      </c>
      <c r="J135" s="229"/>
      <c r="K135" s="230"/>
      <c r="L135" s="231">
        <f t="shared" si="12"/>
        <v>0</v>
      </c>
      <c r="M135" s="338"/>
      <c r="N135" s="337"/>
      <c r="O135" s="231">
        <f t="shared" si="13"/>
        <v>0</v>
      </c>
      <c r="P135" s="185"/>
      <c r="R135" s="158"/>
    </row>
    <row r="136" spans="1:18" hidden="1" x14ac:dyDescent="0.25">
      <c r="A136" s="178">
        <v>2312</v>
      </c>
      <c r="B136" s="223" t="s">
        <v>370</v>
      </c>
      <c r="C136" s="224">
        <f t="shared" si="9"/>
        <v>0</v>
      </c>
      <c r="D136" s="229"/>
      <c r="E136" s="337"/>
      <c r="F136" s="544">
        <f t="shared" si="10"/>
        <v>0</v>
      </c>
      <c r="G136" s="229"/>
      <c r="H136" s="230"/>
      <c r="I136" s="231">
        <f t="shared" si="11"/>
        <v>0</v>
      </c>
      <c r="J136" s="229"/>
      <c r="K136" s="230"/>
      <c r="L136" s="231">
        <f t="shared" si="12"/>
        <v>0</v>
      </c>
      <c r="M136" s="338"/>
      <c r="N136" s="337"/>
      <c r="O136" s="231">
        <f t="shared" si="13"/>
        <v>0</v>
      </c>
      <c r="P136" s="185"/>
      <c r="R136" s="158"/>
    </row>
    <row r="137" spans="1:18" hidden="1" x14ac:dyDescent="0.25">
      <c r="A137" s="178">
        <v>2313</v>
      </c>
      <c r="B137" s="223" t="s">
        <v>371</v>
      </c>
      <c r="C137" s="224">
        <f t="shared" si="9"/>
        <v>0</v>
      </c>
      <c r="D137" s="229">
        <v>0</v>
      </c>
      <c r="E137" s="337"/>
      <c r="F137" s="544">
        <f t="shared" si="10"/>
        <v>0</v>
      </c>
      <c r="G137" s="229"/>
      <c r="H137" s="230"/>
      <c r="I137" s="231">
        <f t="shared" si="11"/>
        <v>0</v>
      </c>
      <c r="J137" s="229">
        <v>0</v>
      </c>
      <c r="K137" s="230"/>
      <c r="L137" s="231">
        <f t="shared" si="12"/>
        <v>0</v>
      </c>
      <c r="M137" s="338"/>
      <c r="N137" s="337"/>
      <c r="O137" s="231">
        <f t="shared" si="13"/>
        <v>0</v>
      </c>
      <c r="P137" s="185"/>
      <c r="R137" s="158"/>
    </row>
    <row r="138" spans="1:18" ht="36" x14ac:dyDescent="0.25">
      <c r="A138" s="178">
        <v>2314</v>
      </c>
      <c r="B138" s="223" t="s">
        <v>372</v>
      </c>
      <c r="C138" s="224">
        <f t="shared" si="9"/>
        <v>30394</v>
      </c>
      <c r="D138" s="229">
        <v>30394</v>
      </c>
      <c r="E138" s="507"/>
      <c r="F138" s="359">
        <f t="shared" si="10"/>
        <v>30394</v>
      </c>
      <c r="G138" s="229"/>
      <c r="H138" s="230"/>
      <c r="I138" s="231">
        <f t="shared" si="11"/>
        <v>0</v>
      </c>
      <c r="J138" s="229">
        <v>0</v>
      </c>
      <c r="K138" s="230"/>
      <c r="L138" s="231">
        <f t="shared" si="12"/>
        <v>0</v>
      </c>
      <c r="M138" s="338"/>
      <c r="N138" s="337"/>
      <c r="O138" s="231">
        <f t="shared" si="13"/>
        <v>0</v>
      </c>
      <c r="P138" s="27"/>
      <c r="R138" s="158"/>
    </row>
    <row r="139" spans="1:18" x14ac:dyDescent="0.25">
      <c r="A139" s="339">
        <v>2320</v>
      </c>
      <c r="B139" s="223" t="s">
        <v>373</v>
      </c>
      <c r="C139" s="224">
        <f t="shared" si="9"/>
        <v>981</v>
      </c>
      <c r="D139" s="340">
        <f>SUM(D140:D142)</f>
        <v>981</v>
      </c>
      <c r="E139" s="390">
        <f>SUM(E140:E142)</f>
        <v>0</v>
      </c>
      <c r="F139" s="359">
        <f t="shared" si="10"/>
        <v>981</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c r="R139" s="158"/>
    </row>
    <row r="140" spans="1:18" hidden="1" x14ac:dyDescent="0.25">
      <c r="A140" s="178">
        <v>2321</v>
      </c>
      <c r="B140" s="223" t="s">
        <v>374</v>
      </c>
      <c r="C140" s="224">
        <f t="shared" si="9"/>
        <v>0</v>
      </c>
      <c r="D140" s="229">
        <v>0</v>
      </c>
      <c r="E140" s="337"/>
      <c r="F140" s="544">
        <f t="shared" si="10"/>
        <v>0</v>
      </c>
      <c r="G140" s="229"/>
      <c r="H140" s="230"/>
      <c r="I140" s="231">
        <f t="shared" si="11"/>
        <v>0</v>
      </c>
      <c r="J140" s="229">
        <v>0</v>
      </c>
      <c r="K140" s="230"/>
      <c r="L140" s="231">
        <f t="shared" si="12"/>
        <v>0</v>
      </c>
      <c r="M140" s="338"/>
      <c r="N140" s="337"/>
      <c r="O140" s="231">
        <f t="shared" si="13"/>
        <v>0</v>
      </c>
      <c r="P140" s="185"/>
      <c r="R140" s="158"/>
    </row>
    <row r="141" spans="1:18" x14ac:dyDescent="0.25">
      <c r="A141" s="178">
        <v>2322</v>
      </c>
      <c r="B141" s="223" t="s">
        <v>375</v>
      </c>
      <c r="C141" s="224">
        <f t="shared" si="9"/>
        <v>981</v>
      </c>
      <c r="D141" s="229">
        <v>981</v>
      </c>
      <c r="E141" s="507"/>
      <c r="F141" s="359">
        <f t="shared" si="10"/>
        <v>981</v>
      </c>
      <c r="G141" s="229"/>
      <c r="H141" s="230"/>
      <c r="I141" s="231">
        <f t="shared" si="11"/>
        <v>0</v>
      </c>
      <c r="J141" s="229"/>
      <c r="K141" s="230"/>
      <c r="L141" s="231">
        <f t="shared" si="12"/>
        <v>0</v>
      </c>
      <c r="M141" s="338"/>
      <c r="N141" s="337"/>
      <c r="O141" s="231">
        <f t="shared" si="13"/>
        <v>0</v>
      </c>
      <c r="P141" s="185"/>
      <c r="R141" s="158"/>
    </row>
    <row r="142" spans="1:18" hidden="1" x14ac:dyDescent="0.25">
      <c r="A142" s="178">
        <v>2329</v>
      </c>
      <c r="B142" s="223" t="s">
        <v>376</v>
      </c>
      <c r="C142" s="224">
        <f t="shared" si="9"/>
        <v>0</v>
      </c>
      <c r="D142" s="229">
        <v>0</v>
      </c>
      <c r="E142" s="337"/>
      <c r="F142" s="544">
        <f t="shared" si="10"/>
        <v>0</v>
      </c>
      <c r="G142" s="229"/>
      <c r="H142" s="230"/>
      <c r="I142" s="231">
        <f t="shared" si="11"/>
        <v>0</v>
      </c>
      <c r="J142" s="229">
        <v>0</v>
      </c>
      <c r="K142" s="230"/>
      <c r="L142" s="231">
        <f t="shared" si="12"/>
        <v>0</v>
      </c>
      <c r="M142" s="338"/>
      <c r="N142" s="337"/>
      <c r="O142" s="231">
        <f t="shared" si="13"/>
        <v>0</v>
      </c>
      <c r="P142" s="185"/>
      <c r="R142" s="158"/>
    </row>
    <row r="143" spans="1:18" hidden="1" x14ac:dyDescent="0.25">
      <c r="A143" s="339">
        <v>2330</v>
      </c>
      <c r="B143" s="223" t="s">
        <v>377</v>
      </c>
      <c r="C143" s="224">
        <f t="shared" si="9"/>
        <v>0</v>
      </c>
      <c r="D143" s="229">
        <v>0</v>
      </c>
      <c r="E143" s="337"/>
      <c r="F143" s="544">
        <f t="shared" si="10"/>
        <v>0</v>
      </c>
      <c r="G143" s="229"/>
      <c r="H143" s="230"/>
      <c r="I143" s="231">
        <f t="shared" si="11"/>
        <v>0</v>
      </c>
      <c r="J143" s="229">
        <v>0</v>
      </c>
      <c r="K143" s="230"/>
      <c r="L143" s="231">
        <f t="shared" si="12"/>
        <v>0</v>
      </c>
      <c r="M143" s="338"/>
      <c r="N143" s="337"/>
      <c r="O143" s="231">
        <f t="shared" si="13"/>
        <v>0</v>
      </c>
      <c r="P143" s="185"/>
      <c r="R143" s="158"/>
    </row>
    <row r="144" spans="1:18" ht="48" hidden="1" x14ac:dyDescent="0.25">
      <c r="A144" s="339">
        <v>2340</v>
      </c>
      <c r="B144" s="223" t="s">
        <v>378</v>
      </c>
      <c r="C144" s="224">
        <f t="shared" si="9"/>
        <v>0</v>
      </c>
      <c r="D144" s="340">
        <f>SUM(D145:D146)</f>
        <v>0</v>
      </c>
      <c r="E144" s="341">
        <f>SUM(E145:E146)</f>
        <v>0</v>
      </c>
      <c r="F144" s="544">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c r="R144" s="158"/>
    </row>
    <row r="145" spans="1:18" hidden="1" x14ac:dyDescent="0.25">
      <c r="A145" s="178">
        <v>2341</v>
      </c>
      <c r="B145" s="223" t="s">
        <v>379</v>
      </c>
      <c r="C145" s="224">
        <f t="shared" si="9"/>
        <v>0</v>
      </c>
      <c r="D145" s="229">
        <v>0</v>
      </c>
      <c r="E145" s="337"/>
      <c r="F145" s="544">
        <f t="shared" si="10"/>
        <v>0</v>
      </c>
      <c r="G145" s="229"/>
      <c r="H145" s="230"/>
      <c r="I145" s="231">
        <f t="shared" si="11"/>
        <v>0</v>
      </c>
      <c r="J145" s="229"/>
      <c r="K145" s="230"/>
      <c r="L145" s="231">
        <f t="shared" si="12"/>
        <v>0</v>
      </c>
      <c r="M145" s="338"/>
      <c r="N145" s="337"/>
      <c r="O145" s="231">
        <f t="shared" si="13"/>
        <v>0</v>
      </c>
      <c r="P145" s="185"/>
      <c r="R145" s="158"/>
    </row>
    <row r="146" spans="1:18" ht="24" hidden="1" x14ac:dyDescent="0.25">
      <c r="A146" s="178">
        <v>2344</v>
      </c>
      <c r="B146" s="223" t="s">
        <v>380</v>
      </c>
      <c r="C146" s="224">
        <f t="shared" si="9"/>
        <v>0</v>
      </c>
      <c r="D146" s="229">
        <v>0</v>
      </c>
      <c r="E146" s="337"/>
      <c r="F146" s="544">
        <f t="shared" si="10"/>
        <v>0</v>
      </c>
      <c r="G146" s="229"/>
      <c r="H146" s="230"/>
      <c r="I146" s="231">
        <f t="shared" si="11"/>
        <v>0</v>
      </c>
      <c r="J146" s="229">
        <v>0</v>
      </c>
      <c r="K146" s="230"/>
      <c r="L146" s="231">
        <f t="shared" si="12"/>
        <v>0</v>
      </c>
      <c r="M146" s="338"/>
      <c r="N146" s="337"/>
      <c r="O146" s="231">
        <f t="shared" si="13"/>
        <v>0</v>
      </c>
      <c r="P146" s="185"/>
      <c r="R146" s="158"/>
    </row>
    <row r="147" spans="1:18" ht="24" hidden="1" x14ac:dyDescent="0.25">
      <c r="A147" s="329">
        <v>2350</v>
      </c>
      <c r="B147" s="265" t="s">
        <v>381</v>
      </c>
      <c r="C147" s="224">
        <f t="shared" si="9"/>
        <v>0</v>
      </c>
      <c r="D147" s="330">
        <f>SUM(D148:D153)</f>
        <v>0</v>
      </c>
      <c r="E147" s="331">
        <f>SUM(E148:E153)</f>
        <v>0</v>
      </c>
      <c r="F147" s="542">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c r="R147" s="158"/>
    </row>
    <row r="148" spans="1:18" hidden="1" x14ac:dyDescent="0.25">
      <c r="A148" s="169">
        <v>2351</v>
      </c>
      <c r="B148" s="213" t="s">
        <v>382</v>
      </c>
      <c r="C148" s="224">
        <f t="shared" si="9"/>
        <v>0</v>
      </c>
      <c r="D148" s="219">
        <v>0</v>
      </c>
      <c r="E148" s="335"/>
      <c r="F148" s="543">
        <f t="shared" si="10"/>
        <v>0</v>
      </c>
      <c r="G148" s="219"/>
      <c r="H148" s="220"/>
      <c r="I148" s="221">
        <f t="shared" si="11"/>
        <v>0</v>
      </c>
      <c r="J148" s="219"/>
      <c r="K148" s="220"/>
      <c r="L148" s="221">
        <f t="shared" si="12"/>
        <v>0</v>
      </c>
      <c r="M148" s="336"/>
      <c r="N148" s="335"/>
      <c r="O148" s="221">
        <f t="shared" si="13"/>
        <v>0</v>
      </c>
      <c r="P148" s="176"/>
      <c r="R148" s="158"/>
    </row>
    <row r="149" spans="1:18" hidden="1" x14ac:dyDescent="0.25">
      <c r="A149" s="178">
        <v>2352</v>
      </c>
      <c r="B149" s="223" t="s">
        <v>383</v>
      </c>
      <c r="C149" s="224">
        <f t="shared" si="9"/>
        <v>0</v>
      </c>
      <c r="D149" s="229">
        <v>0</v>
      </c>
      <c r="E149" s="337"/>
      <c r="F149" s="544">
        <f t="shared" si="10"/>
        <v>0</v>
      </c>
      <c r="G149" s="229"/>
      <c r="H149" s="230"/>
      <c r="I149" s="231">
        <f t="shared" si="11"/>
        <v>0</v>
      </c>
      <c r="J149" s="229"/>
      <c r="K149" s="230"/>
      <c r="L149" s="231">
        <f t="shared" si="12"/>
        <v>0</v>
      </c>
      <c r="M149" s="338"/>
      <c r="N149" s="337"/>
      <c r="O149" s="231">
        <f t="shared" si="13"/>
        <v>0</v>
      </c>
      <c r="P149" s="185"/>
      <c r="R149" s="158"/>
    </row>
    <row r="150" spans="1:18" ht="24" hidden="1" x14ac:dyDescent="0.25">
      <c r="A150" s="178">
        <v>2353</v>
      </c>
      <c r="B150" s="223" t="s">
        <v>384</v>
      </c>
      <c r="C150" s="224">
        <f t="shared" si="9"/>
        <v>0</v>
      </c>
      <c r="D150" s="229">
        <v>0</v>
      </c>
      <c r="E150" s="337"/>
      <c r="F150" s="544">
        <f t="shared" si="10"/>
        <v>0</v>
      </c>
      <c r="G150" s="229"/>
      <c r="H150" s="230"/>
      <c r="I150" s="231">
        <f t="shared" si="11"/>
        <v>0</v>
      </c>
      <c r="J150" s="229">
        <v>0</v>
      </c>
      <c r="K150" s="230"/>
      <c r="L150" s="231">
        <f t="shared" si="12"/>
        <v>0</v>
      </c>
      <c r="M150" s="338"/>
      <c r="N150" s="337"/>
      <c r="O150" s="231">
        <f t="shared" si="13"/>
        <v>0</v>
      </c>
      <c r="P150" s="185"/>
      <c r="R150" s="158"/>
    </row>
    <row r="151" spans="1:18" ht="24" hidden="1" x14ac:dyDescent="0.25">
      <c r="A151" s="178">
        <v>2354</v>
      </c>
      <c r="B151" s="223" t="s">
        <v>385</v>
      </c>
      <c r="C151" s="224">
        <f t="shared" si="9"/>
        <v>0</v>
      </c>
      <c r="D151" s="229">
        <v>0</v>
      </c>
      <c r="E151" s="337"/>
      <c r="F151" s="544">
        <f t="shared" si="10"/>
        <v>0</v>
      </c>
      <c r="G151" s="229"/>
      <c r="H151" s="230"/>
      <c r="I151" s="231">
        <f t="shared" si="11"/>
        <v>0</v>
      </c>
      <c r="J151" s="229"/>
      <c r="K151" s="230"/>
      <c r="L151" s="231">
        <f t="shared" si="12"/>
        <v>0</v>
      </c>
      <c r="M151" s="338"/>
      <c r="N151" s="337"/>
      <c r="O151" s="231">
        <f t="shared" si="13"/>
        <v>0</v>
      </c>
      <c r="P151" s="185"/>
      <c r="R151" s="158"/>
    </row>
    <row r="152" spans="1:18" ht="24" hidden="1" x14ac:dyDescent="0.25">
      <c r="A152" s="178">
        <v>2355</v>
      </c>
      <c r="B152" s="223" t="s">
        <v>386</v>
      </c>
      <c r="C152" s="224">
        <f t="shared" si="9"/>
        <v>0</v>
      </c>
      <c r="D152" s="229">
        <v>0</v>
      </c>
      <c r="E152" s="337"/>
      <c r="F152" s="544">
        <f t="shared" si="10"/>
        <v>0</v>
      </c>
      <c r="G152" s="229"/>
      <c r="H152" s="230"/>
      <c r="I152" s="231">
        <f t="shared" si="11"/>
        <v>0</v>
      </c>
      <c r="J152" s="229">
        <v>0</v>
      </c>
      <c r="K152" s="230"/>
      <c r="L152" s="231">
        <f t="shared" si="12"/>
        <v>0</v>
      </c>
      <c r="M152" s="338"/>
      <c r="N152" s="337"/>
      <c r="O152" s="231">
        <f t="shared" si="13"/>
        <v>0</v>
      </c>
      <c r="P152" s="185"/>
      <c r="R152" s="158"/>
    </row>
    <row r="153" spans="1:18" ht="24" hidden="1" x14ac:dyDescent="0.25">
      <c r="A153" s="178">
        <v>2359</v>
      </c>
      <c r="B153" s="223" t="s">
        <v>387</v>
      </c>
      <c r="C153" s="224">
        <f t="shared" si="9"/>
        <v>0</v>
      </c>
      <c r="D153" s="229">
        <v>0</v>
      </c>
      <c r="E153" s="337"/>
      <c r="F153" s="544">
        <f t="shared" si="10"/>
        <v>0</v>
      </c>
      <c r="G153" s="229"/>
      <c r="H153" s="230"/>
      <c r="I153" s="231">
        <f t="shared" si="11"/>
        <v>0</v>
      </c>
      <c r="J153" s="229">
        <v>0</v>
      </c>
      <c r="K153" s="230"/>
      <c r="L153" s="231">
        <f t="shared" si="12"/>
        <v>0</v>
      </c>
      <c r="M153" s="338"/>
      <c r="N153" s="337"/>
      <c r="O153" s="231">
        <f t="shared" si="13"/>
        <v>0</v>
      </c>
      <c r="P153" s="185"/>
      <c r="R153" s="158"/>
    </row>
    <row r="154" spans="1:18" ht="24" x14ac:dyDescent="0.25">
      <c r="A154" s="339">
        <v>2360</v>
      </c>
      <c r="B154" s="223" t="s">
        <v>388</v>
      </c>
      <c r="C154" s="224">
        <f t="shared" si="9"/>
        <v>7395</v>
      </c>
      <c r="D154" s="340">
        <f>SUM(D155:D161)</f>
        <v>7395</v>
      </c>
      <c r="E154" s="390">
        <f>SUM(E155:E161)</f>
        <v>0</v>
      </c>
      <c r="F154" s="359">
        <f t="shared" si="10"/>
        <v>7395</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c r="R154" s="158"/>
    </row>
    <row r="155" spans="1:18" hidden="1" x14ac:dyDescent="0.25">
      <c r="A155" s="177">
        <v>2361</v>
      </c>
      <c r="B155" s="223" t="s">
        <v>389</v>
      </c>
      <c r="C155" s="224">
        <f t="shared" si="9"/>
        <v>0</v>
      </c>
      <c r="D155" s="229">
        <v>0</v>
      </c>
      <c r="E155" s="337"/>
      <c r="F155" s="544">
        <f t="shared" si="10"/>
        <v>0</v>
      </c>
      <c r="G155" s="229"/>
      <c r="H155" s="230"/>
      <c r="I155" s="231">
        <f t="shared" si="11"/>
        <v>0</v>
      </c>
      <c r="J155" s="229">
        <v>0</v>
      </c>
      <c r="K155" s="230"/>
      <c r="L155" s="231">
        <f t="shared" si="12"/>
        <v>0</v>
      </c>
      <c r="M155" s="338"/>
      <c r="N155" s="337"/>
      <c r="O155" s="231">
        <f t="shared" si="13"/>
        <v>0</v>
      </c>
      <c r="P155" s="185"/>
      <c r="R155" s="158"/>
    </row>
    <row r="156" spans="1:18" ht="24" hidden="1" x14ac:dyDescent="0.25">
      <c r="A156" s="177">
        <v>2362</v>
      </c>
      <c r="B156" s="223" t="s">
        <v>390</v>
      </c>
      <c r="C156" s="224">
        <f t="shared" si="9"/>
        <v>0</v>
      </c>
      <c r="D156" s="229">
        <v>0</v>
      </c>
      <c r="E156" s="337"/>
      <c r="F156" s="544">
        <f t="shared" si="10"/>
        <v>0</v>
      </c>
      <c r="G156" s="229"/>
      <c r="H156" s="230"/>
      <c r="I156" s="231">
        <f t="shared" si="11"/>
        <v>0</v>
      </c>
      <c r="J156" s="229">
        <v>0</v>
      </c>
      <c r="K156" s="230"/>
      <c r="L156" s="231">
        <f t="shared" si="12"/>
        <v>0</v>
      </c>
      <c r="M156" s="338"/>
      <c r="N156" s="337"/>
      <c r="O156" s="231">
        <f t="shared" si="13"/>
        <v>0</v>
      </c>
      <c r="P156" s="185"/>
      <c r="R156" s="158"/>
    </row>
    <row r="157" spans="1:18" x14ac:dyDescent="0.25">
      <c r="A157" s="177">
        <v>2363</v>
      </c>
      <c r="B157" s="223" t="s">
        <v>391</v>
      </c>
      <c r="C157" s="224">
        <f t="shared" si="9"/>
        <v>7395</v>
      </c>
      <c r="D157" s="229">
        <v>7395</v>
      </c>
      <c r="E157" s="507"/>
      <c r="F157" s="359">
        <f t="shared" si="10"/>
        <v>7395</v>
      </c>
      <c r="G157" s="229"/>
      <c r="H157" s="230"/>
      <c r="I157" s="231">
        <f t="shared" si="11"/>
        <v>0</v>
      </c>
      <c r="J157" s="229">
        <v>0</v>
      </c>
      <c r="K157" s="230"/>
      <c r="L157" s="231">
        <f t="shared" si="12"/>
        <v>0</v>
      </c>
      <c r="M157" s="338"/>
      <c r="N157" s="337"/>
      <c r="O157" s="231">
        <f t="shared" si="13"/>
        <v>0</v>
      </c>
      <c r="P157" s="185"/>
      <c r="R157" s="158"/>
    </row>
    <row r="158" spans="1:18" hidden="1" x14ac:dyDescent="0.25">
      <c r="A158" s="177">
        <v>2364</v>
      </c>
      <c r="B158" s="223" t="s">
        <v>392</v>
      </c>
      <c r="C158" s="224">
        <f t="shared" si="9"/>
        <v>0</v>
      </c>
      <c r="D158" s="229">
        <v>0</v>
      </c>
      <c r="E158" s="337"/>
      <c r="F158" s="544">
        <f t="shared" si="10"/>
        <v>0</v>
      </c>
      <c r="G158" s="229"/>
      <c r="H158" s="230"/>
      <c r="I158" s="231">
        <f t="shared" si="11"/>
        <v>0</v>
      </c>
      <c r="J158" s="229">
        <v>0</v>
      </c>
      <c r="K158" s="230"/>
      <c r="L158" s="231">
        <f t="shared" si="12"/>
        <v>0</v>
      </c>
      <c r="M158" s="338"/>
      <c r="N158" s="337"/>
      <c r="O158" s="231">
        <f t="shared" si="13"/>
        <v>0</v>
      </c>
      <c r="P158" s="185"/>
      <c r="R158" s="158"/>
    </row>
    <row r="159" spans="1:18" hidden="1" x14ac:dyDescent="0.25">
      <c r="A159" s="177">
        <v>2365</v>
      </c>
      <c r="B159" s="223" t="s">
        <v>393</v>
      </c>
      <c r="C159" s="224">
        <f t="shared" si="9"/>
        <v>0</v>
      </c>
      <c r="D159" s="229">
        <v>0</v>
      </c>
      <c r="E159" s="337"/>
      <c r="F159" s="544">
        <f t="shared" si="10"/>
        <v>0</v>
      </c>
      <c r="G159" s="229"/>
      <c r="H159" s="230"/>
      <c r="I159" s="231">
        <f t="shared" si="11"/>
        <v>0</v>
      </c>
      <c r="J159" s="229">
        <v>0</v>
      </c>
      <c r="K159" s="230"/>
      <c r="L159" s="231">
        <f t="shared" si="12"/>
        <v>0</v>
      </c>
      <c r="M159" s="338"/>
      <c r="N159" s="337"/>
      <c r="O159" s="231">
        <f t="shared" si="13"/>
        <v>0</v>
      </c>
      <c r="P159" s="185"/>
      <c r="R159" s="158"/>
    </row>
    <row r="160" spans="1:18" ht="36" hidden="1" x14ac:dyDescent="0.25">
      <c r="A160" s="177">
        <v>2366</v>
      </c>
      <c r="B160" s="223" t="s">
        <v>394</v>
      </c>
      <c r="C160" s="224">
        <f t="shared" si="9"/>
        <v>0</v>
      </c>
      <c r="D160" s="229">
        <v>0</v>
      </c>
      <c r="E160" s="337"/>
      <c r="F160" s="544">
        <f t="shared" si="10"/>
        <v>0</v>
      </c>
      <c r="G160" s="229"/>
      <c r="H160" s="230"/>
      <c r="I160" s="231">
        <f t="shared" si="11"/>
        <v>0</v>
      </c>
      <c r="J160" s="229">
        <v>0</v>
      </c>
      <c r="K160" s="230"/>
      <c r="L160" s="231">
        <f t="shared" si="12"/>
        <v>0</v>
      </c>
      <c r="M160" s="338"/>
      <c r="N160" s="337"/>
      <c r="O160" s="231">
        <f t="shared" si="13"/>
        <v>0</v>
      </c>
      <c r="P160" s="185"/>
      <c r="R160" s="158"/>
    </row>
    <row r="161" spans="1:18" ht="48" hidden="1" x14ac:dyDescent="0.25">
      <c r="A161" s="177">
        <v>2369</v>
      </c>
      <c r="B161" s="223" t="s">
        <v>395</v>
      </c>
      <c r="C161" s="224">
        <f t="shared" si="9"/>
        <v>0</v>
      </c>
      <c r="D161" s="229">
        <v>0</v>
      </c>
      <c r="E161" s="337"/>
      <c r="F161" s="544">
        <f t="shared" si="10"/>
        <v>0</v>
      </c>
      <c r="G161" s="229"/>
      <c r="H161" s="230"/>
      <c r="I161" s="231">
        <f t="shared" si="11"/>
        <v>0</v>
      </c>
      <c r="J161" s="229">
        <v>0</v>
      </c>
      <c r="K161" s="230"/>
      <c r="L161" s="231">
        <f t="shared" si="12"/>
        <v>0</v>
      </c>
      <c r="M161" s="338"/>
      <c r="N161" s="337"/>
      <c r="O161" s="231">
        <f t="shared" si="13"/>
        <v>0</v>
      </c>
      <c r="P161" s="185"/>
      <c r="R161" s="158"/>
    </row>
    <row r="162" spans="1:18" x14ac:dyDescent="0.25">
      <c r="A162" s="329">
        <v>2370</v>
      </c>
      <c r="B162" s="265" t="s">
        <v>396</v>
      </c>
      <c r="C162" s="224">
        <f t="shared" si="9"/>
        <v>3610</v>
      </c>
      <c r="D162" s="344">
        <v>3610</v>
      </c>
      <c r="E162" s="509"/>
      <c r="F162" s="460">
        <f t="shared" si="10"/>
        <v>3610</v>
      </c>
      <c r="G162" s="344"/>
      <c r="H162" s="346"/>
      <c r="I162" s="332">
        <f t="shared" si="11"/>
        <v>0</v>
      </c>
      <c r="J162" s="344">
        <v>0</v>
      </c>
      <c r="K162" s="346"/>
      <c r="L162" s="332">
        <f t="shared" si="12"/>
        <v>0</v>
      </c>
      <c r="M162" s="347"/>
      <c r="N162" s="345"/>
      <c r="O162" s="332">
        <f t="shared" si="13"/>
        <v>0</v>
      </c>
      <c r="P162" s="274"/>
      <c r="R162" s="158"/>
    </row>
    <row r="163" spans="1:18" hidden="1" x14ac:dyDescent="0.25">
      <c r="A163" s="329">
        <v>2380</v>
      </c>
      <c r="B163" s="265" t="s">
        <v>397</v>
      </c>
      <c r="C163" s="224">
        <f t="shared" si="9"/>
        <v>0</v>
      </c>
      <c r="D163" s="330">
        <f>SUM(D164:D165)</f>
        <v>0</v>
      </c>
      <c r="E163" s="331">
        <f>SUM(E164:E165)</f>
        <v>0</v>
      </c>
      <c r="F163" s="542">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c r="R163" s="158"/>
    </row>
    <row r="164" spans="1:18" hidden="1" x14ac:dyDescent="0.25">
      <c r="A164" s="168">
        <v>2381</v>
      </c>
      <c r="B164" s="213" t="s">
        <v>398</v>
      </c>
      <c r="C164" s="224">
        <f t="shared" si="9"/>
        <v>0</v>
      </c>
      <c r="D164" s="219">
        <v>0</v>
      </c>
      <c r="E164" s="335"/>
      <c r="F164" s="543">
        <f t="shared" si="10"/>
        <v>0</v>
      </c>
      <c r="G164" s="219"/>
      <c r="H164" s="220"/>
      <c r="I164" s="221">
        <f t="shared" si="11"/>
        <v>0</v>
      </c>
      <c r="J164" s="219">
        <v>0</v>
      </c>
      <c r="K164" s="220"/>
      <c r="L164" s="221">
        <f t="shared" si="12"/>
        <v>0</v>
      </c>
      <c r="M164" s="336"/>
      <c r="N164" s="335"/>
      <c r="O164" s="221">
        <f t="shared" si="13"/>
        <v>0</v>
      </c>
      <c r="P164" s="176"/>
      <c r="R164" s="158"/>
    </row>
    <row r="165" spans="1:18" ht="24" hidden="1" x14ac:dyDescent="0.25">
      <c r="A165" s="177">
        <v>2389</v>
      </c>
      <c r="B165" s="223" t="s">
        <v>399</v>
      </c>
      <c r="C165" s="224">
        <f t="shared" si="9"/>
        <v>0</v>
      </c>
      <c r="D165" s="229">
        <v>0</v>
      </c>
      <c r="E165" s="337"/>
      <c r="F165" s="544">
        <f t="shared" si="10"/>
        <v>0</v>
      </c>
      <c r="G165" s="229"/>
      <c r="H165" s="230"/>
      <c r="I165" s="231">
        <f t="shared" si="11"/>
        <v>0</v>
      </c>
      <c r="J165" s="229">
        <v>0</v>
      </c>
      <c r="K165" s="230"/>
      <c r="L165" s="231">
        <f t="shared" si="12"/>
        <v>0</v>
      </c>
      <c r="M165" s="338"/>
      <c r="N165" s="337"/>
      <c r="O165" s="231">
        <f t="shared" si="13"/>
        <v>0</v>
      </c>
      <c r="P165" s="185"/>
      <c r="R165" s="158"/>
    </row>
    <row r="166" spans="1:18" x14ac:dyDescent="0.25">
      <c r="A166" s="329">
        <v>2390</v>
      </c>
      <c r="B166" s="265" t="s">
        <v>400</v>
      </c>
      <c r="C166" s="224">
        <f t="shared" si="9"/>
        <v>60</v>
      </c>
      <c r="D166" s="344">
        <v>60</v>
      </c>
      <c r="E166" s="509"/>
      <c r="F166" s="460">
        <f t="shared" si="10"/>
        <v>60</v>
      </c>
      <c r="G166" s="344"/>
      <c r="H166" s="346"/>
      <c r="I166" s="332">
        <f t="shared" si="11"/>
        <v>0</v>
      </c>
      <c r="J166" s="344"/>
      <c r="K166" s="346"/>
      <c r="L166" s="332">
        <f t="shared" si="12"/>
        <v>0</v>
      </c>
      <c r="M166" s="347"/>
      <c r="N166" s="345"/>
      <c r="O166" s="332">
        <f t="shared" si="13"/>
        <v>0</v>
      </c>
      <c r="P166" s="274"/>
      <c r="R166" s="158"/>
    </row>
    <row r="167" spans="1:18" hidden="1" x14ac:dyDescent="0.25">
      <c r="A167" s="198">
        <v>2400</v>
      </c>
      <c r="B167" s="323" t="s">
        <v>401</v>
      </c>
      <c r="C167" s="199">
        <f t="shared" si="9"/>
        <v>0</v>
      </c>
      <c r="D167" s="361">
        <v>0</v>
      </c>
      <c r="E167" s="362"/>
      <c r="F167" s="541">
        <f t="shared" si="10"/>
        <v>0</v>
      </c>
      <c r="G167" s="361"/>
      <c r="H167" s="363"/>
      <c r="I167" s="211">
        <f t="shared" si="11"/>
        <v>0</v>
      </c>
      <c r="J167" s="361">
        <v>0</v>
      </c>
      <c r="K167" s="363"/>
      <c r="L167" s="211">
        <f t="shared" si="12"/>
        <v>0</v>
      </c>
      <c r="M167" s="364"/>
      <c r="N167" s="362"/>
      <c r="O167" s="211">
        <f t="shared" si="13"/>
        <v>0</v>
      </c>
      <c r="P167" s="208"/>
      <c r="R167" s="158"/>
    </row>
    <row r="168" spans="1:18" ht="24" hidden="1" x14ac:dyDescent="0.25">
      <c r="A168" s="198">
        <v>2500</v>
      </c>
      <c r="B168" s="323" t="s">
        <v>402</v>
      </c>
      <c r="C168" s="199">
        <f t="shared" si="9"/>
        <v>0</v>
      </c>
      <c r="D168" s="209">
        <f>SUM(D169,D174)</f>
        <v>0</v>
      </c>
      <c r="E168" s="324">
        <f>SUM(E169,E174)</f>
        <v>0</v>
      </c>
      <c r="F168" s="541">
        <f t="shared" si="10"/>
        <v>0</v>
      </c>
      <c r="G168" s="209">
        <f>SUM(G169,G174)</f>
        <v>0</v>
      </c>
      <c r="H168" s="210">
        <f t="shared" ref="H168" si="16">SUM(H169,H174)</f>
        <v>0</v>
      </c>
      <c r="I168" s="211">
        <f t="shared" si="11"/>
        <v>0</v>
      </c>
      <c r="J168" s="209">
        <f>SUM(J169,J174)</f>
        <v>0</v>
      </c>
      <c r="K168" s="210">
        <f t="shared" ref="K168" si="17">SUM(K169,K174)</f>
        <v>0</v>
      </c>
      <c r="L168" s="211">
        <f t="shared" si="12"/>
        <v>0</v>
      </c>
      <c r="M168" s="325">
        <f t="shared" ref="M168:N168" si="18">SUM(M169,M174)</f>
        <v>0</v>
      </c>
      <c r="N168" s="326">
        <f t="shared" si="18"/>
        <v>0</v>
      </c>
      <c r="O168" s="327">
        <f t="shared" si="13"/>
        <v>0</v>
      </c>
      <c r="P168" s="328"/>
      <c r="R168" s="158"/>
    </row>
    <row r="169" spans="1:18" hidden="1" x14ac:dyDescent="0.25">
      <c r="A169" s="784">
        <v>2510</v>
      </c>
      <c r="B169" s="213" t="s">
        <v>403</v>
      </c>
      <c r="C169" s="214">
        <f t="shared" si="9"/>
        <v>0</v>
      </c>
      <c r="D169" s="350">
        <f>SUM(D170:D173)</f>
        <v>0</v>
      </c>
      <c r="E169" s="351">
        <f>SUM(E170:E173)</f>
        <v>0</v>
      </c>
      <c r="F169" s="543">
        <f t="shared" si="10"/>
        <v>0</v>
      </c>
      <c r="G169" s="350">
        <f>SUM(G170:G173)</f>
        <v>0</v>
      </c>
      <c r="H169" s="352">
        <f t="shared" ref="H169" si="19">SUM(H170:H173)</f>
        <v>0</v>
      </c>
      <c r="I169" s="221">
        <f t="shared" si="11"/>
        <v>0</v>
      </c>
      <c r="J169" s="350">
        <f>SUM(J170:J173)</f>
        <v>0</v>
      </c>
      <c r="K169" s="352">
        <f t="shared" ref="K169" si="20">SUM(K170:K173)</f>
        <v>0</v>
      </c>
      <c r="L169" s="221">
        <f t="shared" si="12"/>
        <v>0</v>
      </c>
      <c r="M169" s="365">
        <f t="shared" ref="M169:N169" si="21">SUM(M170:M173)</f>
        <v>0</v>
      </c>
      <c r="N169" s="366">
        <f t="shared" si="21"/>
        <v>0</v>
      </c>
      <c r="O169" s="242">
        <f t="shared" si="13"/>
        <v>0</v>
      </c>
      <c r="P169" s="244"/>
      <c r="R169" s="158"/>
    </row>
    <row r="170" spans="1:18" ht="24" hidden="1" x14ac:dyDescent="0.25">
      <c r="A170" s="178">
        <v>2512</v>
      </c>
      <c r="B170" s="223" t="s">
        <v>404</v>
      </c>
      <c r="C170" s="224">
        <f t="shared" si="9"/>
        <v>0</v>
      </c>
      <c r="D170" s="229">
        <v>0</v>
      </c>
      <c r="E170" s="337"/>
      <c r="F170" s="544">
        <f t="shared" si="10"/>
        <v>0</v>
      </c>
      <c r="G170" s="229"/>
      <c r="H170" s="230"/>
      <c r="I170" s="231">
        <f t="shared" si="11"/>
        <v>0</v>
      </c>
      <c r="J170" s="229"/>
      <c r="K170" s="230"/>
      <c r="L170" s="231">
        <f t="shared" si="12"/>
        <v>0</v>
      </c>
      <c r="M170" s="338"/>
      <c r="N170" s="337"/>
      <c r="O170" s="231">
        <f t="shared" si="13"/>
        <v>0</v>
      </c>
      <c r="P170" s="185"/>
      <c r="R170" s="158"/>
    </row>
    <row r="171" spans="1:18" ht="36" hidden="1" x14ac:dyDescent="0.25">
      <c r="A171" s="178">
        <v>2513</v>
      </c>
      <c r="B171" s="223" t="s">
        <v>405</v>
      </c>
      <c r="C171" s="224">
        <f t="shared" si="9"/>
        <v>0</v>
      </c>
      <c r="D171" s="229">
        <v>0</v>
      </c>
      <c r="E171" s="337"/>
      <c r="F171" s="544">
        <f t="shared" si="10"/>
        <v>0</v>
      </c>
      <c r="G171" s="229"/>
      <c r="H171" s="230"/>
      <c r="I171" s="231">
        <f t="shared" si="11"/>
        <v>0</v>
      </c>
      <c r="J171" s="229">
        <v>0</v>
      </c>
      <c r="K171" s="230"/>
      <c r="L171" s="231">
        <f t="shared" si="12"/>
        <v>0</v>
      </c>
      <c r="M171" s="338"/>
      <c r="N171" s="337"/>
      <c r="O171" s="231">
        <f t="shared" si="13"/>
        <v>0</v>
      </c>
      <c r="P171" s="185"/>
      <c r="R171" s="158"/>
    </row>
    <row r="172" spans="1:18" ht="24" hidden="1" x14ac:dyDescent="0.25">
      <c r="A172" s="178">
        <v>2515</v>
      </c>
      <c r="B172" s="223" t="s">
        <v>406</v>
      </c>
      <c r="C172" s="224">
        <f t="shared" si="9"/>
        <v>0</v>
      </c>
      <c r="D172" s="229">
        <v>0</v>
      </c>
      <c r="E172" s="337"/>
      <c r="F172" s="544">
        <f t="shared" si="10"/>
        <v>0</v>
      </c>
      <c r="G172" s="229"/>
      <c r="H172" s="230"/>
      <c r="I172" s="231">
        <f t="shared" si="11"/>
        <v>0</v>
      </c>
      <c r="J172" s="229">
        <v>0</v>
      </c>
      <c r="K172" s="230"/>
      <c r="L172" s="231">
        <f t="shared" si="12"/>
        <v>0</v>
      </c>
      <c r="M172" s="338"/>
      <c r="N172" s="337"/>
      <c r="O172" s="231">
        <f t="shared" si="13"/>
        <v>0</v>
      </c>
      <c r="P172" s="185"/>
      <c r="R172" s="158"/>
    </row>
    <row r="173" spans="1:18" ht="24" hidden="1" x14ac:dyDescent="0.25">
      <c r="A173" s="178">
        <v>2519</v>
      </c>
      <c r="B173" s="223" t="s">
        <v>407</v>
      </c>
      <c r="C173" s="224">
        <f t="shared" si="9"/>
        <v>0</v>
      </c>
      <c r="D173" s="229">
        <v>0</v>
      </c>
      <c r="E173" s="337"/>
      <c r="F173" s="544">
        <f t="shared" si="10"/>
        <v>0</v>
      </c>
      <c r="G173" s="229"/>
      <c r="H173" s="230"/>
      <c r="I173" s="231">
        <f t="shared" si="11"/>
        <v>0</v>
      </c>
      <c r="J173" s="229">
        <v>0</v>
      </c>
      <c r="K173" s="230"/>
      <c r="L173" s="231">
        <f t="shared" si="12"/>
        <v>0</v>
      </c>
      <c r="M173" s="338"/>
      <c r="N173" s="337"/>
      <c r="O173" s="231">
        <f t="shared" si="13"/>
        <v>0</v>
      </c>
      <c r="P173" s="185"/>
      <c r="R173" s="158"/>
    </row>
    <row r="174" spans="1:18" ht="24" hidden="1" x14ac:dyDescent="0.25">
      <c r="A174" s="339">
        <v>2520</v>
      </c>
      <c r="B174" s="223" t="s">
        <v>408</v>
      </c>
      <c r="C174" s="224">
        <f t="shared" si="9"/>
        <v>0</v>
      </c>
      <c r="D174" s="229">
        <v>0</v>
      </c>
      <c r="E174" s="337"/>
      <c r="F174" s="544">
        <f t="shared" si="10"/>
        <v>0</v>
      </c>
      <c r="G174" s="229"/>
      <c r="H174" s="230"/>
      <c r="I174" s="231">
        <f t="shared" si="11"/>
        <v>0</v>
      </c>
      <c r="J174" s="229">
        <v>0</v>
      </c>
      <c r="K174" s="230"/>
      <c r="L174" s="231">
        <f t="shared" si="12"/>
        <v>0</v>
      </c>
      <c r="M174" s="338"/>
      <c r="N174" s="337"/>
      <c r="O174" s="231">
        <f t="shared" si="13"/>
        <v>0</v>
      </c>
      <c r="P174" s="185"/>
      <c r="R174" s="158"/>
    </row>
    <row r="175" spans="1:18" s="367" customFormat="1" ht="48" hidden="1" x14ac:dyDescent="0.25">
      <c r="A175" s="140">
        <v>2800</v>
      </c>
      <c r="B175" s="213" t="s">
        <v>409</v>
      </c>
      <c r="C175" s="214">
        <f t="shared" si="9"/>
        <v>0</v>
      </c>
      <c r="D175" s="171">
        <v>0</v>
      </c>
      <c r="E175" s="172"/>
      <c r="F175" s="522">
        <f t="shared" si="10"/>
        <v>0</v>
      </c>
      <c r="G175" s="171"/>
      <c r="H175" s="174"/>
      <c r="I175" s="173">
        <f t="shared" si="11"/>
        <v>0</v>
      </c>
      <c r="J175" s="171">
        <v>0</v>
      </c>
      <c r="K175" s="174"/>
      <c r="L175" s="173">
        <f t="shared" si="12"/>
        <v>0</v>
      </c>
      <c r="M175" s="175"/>
      <c r="N175" s="172"/>
      <c r="O175" s="173">
        <f t="shared" si="13"/>
        <v>0</v>
      </c>
      <c r="P175" s="176"/>
      <c r="R175" s="158"/>
    </row>
    <row r="176" spans="1:18" hidden="1" x14ac:dyDescent="0.25">
      <c r="A176" s="315">
        <v>3000</v>
      </c>
      <c r="B176" s="315" t="s">
        <v>410</v>
      </c>
      <c r="C176" s="316">
        <f t="shared" si="9"/>
        <v>0</v>
      </c>
      <c r="D176" s="317">
        <f>SUM(D177,D187)</f>
        <v>0</v>
      </c>
      <c r="E176" s="318">
        <f>SUM(E177,E187)</f>
        <v>0</v>
      </c>
      <c r="F176" s="540">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c r="R176" s="158"/>
    </row>
    <row r="177" spans="1:18" ht="24" hidden="1" x14ac:dyDescent="0.25">
      <c r="A177" s="198">
        <v>3200</v>
      </c>
      <c r="B177" s="368" t="s">
        <v>411</v>
      </c>
      <c r="C177" s="199">
        <f t="shared" si="9"/>
        <v>0</v>
      </c>
      <c r="D177" s="209">
        <f>SUM(D178,D182)</f>
        <v>0</v>
      </c>
      <c r="E177" s="324">
        <f>SUM(E178,E182)</f>
        <v>0</v>
      </c>
      <c r="F177" s="541">
        <f t="shared" si="10"/>
        <v>0</v>
      </c>
      <c r="G177" s="209">
        <f>SUM(G178,G182)</f>
        <v>0</v>
      </c>
      <c r="H177" s="210">
        <f t="shared" ref="H177" si="22">SUM(H178,H182)</f>
        <v>0</v>
      </c>
      <c r="I177" s="211">
        <f t="shared" si="11"/>
        <v>0</v>
      </c>
      <c r="J177" s="209">
        <f>SUM(J178,J182)</f>
        <v>0</v>
      </c>
      <c r="K177" s="210">
        <f t="shared" ref="K177" si="23">SUM(K178,K182)</f>
        <v>0</v>
      </c>
      <c r="L177" s="211">
        <f t="shared" si="12"/>
        <v>0</v>
      </c>
      <c r="M177" s="325">
        <f t="shared" ref="M177:N177" si="24">SUM(M178,M182)</f>
        <v>0</v>
      </c>
      <c r="N177" s="326">
        <f t="shared" si="24"/>
        <v>0</v>
      </c>
      <c r="O177" s="327">
        <f t="shared" si="13"/>
        <v>0</v>
      </c>
      <c r="P177" s="328"/>
      <c r="R177" s="158"/>
    </row>
    <row r="178" spans="1:18" ht="36" hidden="1" x14ac:dyDescent="0.25">
      <c r="A178" s="784">
        <v>3260</v>
      </c>
      <c r="B178" s="213" t="s">
        <v>412</v>
      </c>
      <c r="C178" s="214">
        <f t="shared" si="9"/>
        <v>0</v>
      </c>
      <c r="D178" s="350">
        <f>SUM(D179:D181)</f>
        <v>0</v>
      </c>
      <c r="E178" s="351">
        <f>SUM(E179:E181)</f>
        <v>0</v>
      </c>
      <c r="F178" s="543">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c r="R178" s="158"/>
    </row>
    <row r="179" spans="1:18" ht="24" hidden="1" x14ac:dyDescent="0.25">
      <c r="A179" s="178">
        <v>3261</v>
      </c>
      <c r="B179" s="223" t="s">
        <v>413</v>
      </c>
      <c r="C179" s="224">
        <f t="shared" si="9"/>
        <v>0</v>
      </c>
      <c r="D179" s="229">
        <v>0</v>
      </c>
      <c r="E179" s="337"/>
      <c r="F179" s="544">
        <f t="shared" si="10"/>
        <v>0</v>
      </c>
      <c r="G179" s="229"/>
      <c r="H179" s="230"/>
      <c r="I179" s="231">
        <f t="shared" si="11"/>
        <v>0</v>
      </c>
      <c r="J179" s="229">
        <v>0</v>
      </c>
      <c r="K179" s="230"/>
      <c r="L179" s="231">
        <f t="shared" si="12"/>
        <v>0</v>
      </c>
      <c r="M179" s="338"/>
      <c r="N179" s="337"/>
      <c r="O179" s="231">
        <f t="shared" si="13"/>
        <v>0</v>
      </c>
      <c r="P179" s="185"/>
      <c r="R179" s="158"/>
    </row>
    <row r="180" spans="1:18" ht="36" hidden="1" x14ac:dyDescent="0.25">
      <c r="A180" s="178">
        <v>3262</v>
      </c>
      <c r="B180" s="223" t="s">
        <v>414</v>
      </c>
      <c r="C180" s="224">
        <f t="shared" si="9"/>
        <v>0</v>
      </c>
      <c r="D180" s="229">
        <v>0</v>
      </c>
      <c r="E180" s="337"/>
      <c r="F180" s="544">
        <f t="shared" si="10"/>
        <v>0</v>
      </c>
      <c r="G180" s="229"/>
      <c r="H180" s="230"/>
      <c r="I180" s="231">
        <f t="shared" si="11"/>
        <v>0</v>
      </c>
      <c r="J180" s="229">
        <v>0</v>
      </c>
      <c r="K180" s="230"/>
      <c r="L180" s="231">
        <f t="shared" si="12"/>
        <v>0</v>
      </c>
      <c r="M180" s="338"/>
      <c r="N180" s="337"/>
      <c r="O180" s="231">
        <f t="shared" si="13"/>
        <v>0</v>
      </c>
      <c r="P180" s="185"/>
      <c r="R180" s="158"/>
    </row>
    <row r="181" spans="1:18" ht="24" hidden="1" x14ac:dyDescent="0.25">
      <c r="A181" s="178">
        <v>3263</v>
      </c>
      <c r="B181" s="223" t="s">
        <v>415</v>
      </c>
      <c r="C181" s="224">
        <f t="shared" si="9"/>
        <v>0</v>
      </c>
      <c r="D181" s="229">
        <v>0</v>
      </c>
      <c r="E181" s="337"/>
      <c r="F181" s="544">
        <f t="shared" si="10"/>
        <v>0</v>
      </c>
      <c r="G181" s="229"/>
      <c r="H181" s="230"/>
      <c r="I181" s="231">
        <f t="shared" si="11"/>
        <v>0</v>
      </c>
      <c r="J181" s="229">
        <v>0</v>
      </c>
      <c r="K181" s="230"/>
      <c r="L181" s="231">
        <f t="shared" si="12"/>
        <v>0</v>
      </c>
      <c r="M181" s="338"/>
      <c r="N181" s="337"/>
      <c r="O181" s="231">
        <f t="shared" si="13"/>
        <v>0</v>
      </c>
      <c r="P181" s="185"/>
      <c r="R181" s="158"/>
    </row>
    <row r="182" spans="1:18" ht="84" hidden="1" x14ac:dyDescent="0.25">
      <c r="A182" s="784">
        <v>3290</v>
      </c>
      <c r="B182" s="213" t="s">
        <v>416</v>
      </c>
      <c r="C182" s="224">
        <f t="shared" ref="C182:C258" si="25">F182+I182+L182+O182</f>
        <v>0</v>
      </c>
      <c r="D182" s="350">
        <f>SUM(D183:D186)</f>
        <v>0</v>
      </c>
      <c r="E182" s="351">
        <f>SUM(E183:E186)</f>
        <v>0</v>
      </c>
      <c r="F182" s="543">
        <f t="shared" si="10"/>
        <v>0</v>
      </c>
      <c r="G182" s="350">
        <f>SUM(G183:G186)</f>
        <v>0</v>
      </c>
      <c r="H182" s="352">
        <f t="shared" ref="H182" si="26">SUM(H183:H186)</f>
        <v>0</v>
      </c>
      <c r="I182" s="221">
        <f t="shared" si="11"/>
        <v>0</v>
      </c>
      <c r="J182" s="350">
        <f>SUM(J183:J186)</f>
        <v>0</v>
      </c>
      <c r="K182" s="352">
        <f t="shared" ref="K182" si="27">SUM(K183:K186)</f>
        <v>0</v>
      </c>
      <c r="L182" s="221">
        <f t="shared" si="12"/>
        <v>0</v>
      </c>
      <c r="M182" s="369">
        <f t="shared" ref="M182:N182" si="28">SUM(M183:M186)</f>
        <v>0</v>
      </c>
      <c r="N182" s="370">
        <f t="shared" si="28"/>
        <v>0</v>
      </c>
      <c r="O182" s="371">
        <f t="shared" si="13"/>
        <v>0</v>
      </c>
      <c r="P182" s="372"/>
      <c r="R182" s="158"/>
    </row>
    <row r="183" spans="1:18" ht="72" hidden="1" x14ac:dyDescent="0.25">
      <c r="A183" s="178">
        <v>3291</v>
      </c>
      <c r="B183" s="223" t="s">
        <v>417</v>
      </c>
      <c r="C183" s="224">
        <f t="shared" si="25"/>
        <v>0</v>
      </c>
      <c r="D183" s="229">
        <v>0</v>
      </c>
      <c r="E183" s="337"/>
      <c r="F183" s="544">
        <f t="shared" ref="F183:F246" si="29">D183+E183</f>
        <v>0</v>
      </c>
      <c r="G183" s="229"/>
      <c r="H183" s="230"/>
      <c r="I183" s="231">
        <f t="shared" ref="I183:I246" si="30">G183+H183</f>
        <v>0</v>
      </c>
      <c r="J183" s="229">
        <v>0</v>
      </c>
      <c r="K183" s="230"/>
      <c r="L183" s="231">
        <f t="shared" ref="L183:L246" si="31">J183+K183</f>
        <v>0</v>
      </c>
      <c r="M183" s="338"/>
      <c r="N183" s="337"/>
      <c r="O183" s="231">
        <f t="shared" ref="O183:O246" si="32">M183+N183</f>
        <v>0</v>
      </c>
      <c r="P183" s="185"/>
      <c r="R183" s="158"/>
    </row>
    <row r="184" spans="1:18" ht="72" hidden="1" x14ac:dyDescent="0.25">
      <c r="A184" s="178">
        <v>3292</v>
      </c>
      <c r="B184" s="223" t="s">
        <v>418</v>
      </c>
      <c r="C184" s="224">
        <f t="shared" si="25"/>
        <v>0</v>
      </c>
      <c r="D184" s="229">
        <v>0</v>
      </c>
      <c r="E184" s="337"/>
      <c r="F184" s="544">
        <f t="shared" si="29"/>
        <v>0</v>
      </c>
      <c r="G184" s="229"/>
      <c r="H184" s="230"/>
      <c r="I184" s="231">
        <f t="shared" si="30"/>
        <v>0</v>
      </c>
      <c r="J184" s="229">
        <v>0</v>
      </c>
      <c r="K184" s="230"/>
      <c r="L184" s="231">
        <f t="shared" si="31"/>
        <v>0</v>
      </c>
      <c r="M184" s="338"/>
      <c r="N184" s="337"/>
      <c r="O184" s="231">
        <f t="shared" si="32"/>
        <v>0</v>
      </c>
      <c r="P184" s="185"/>
      <c r="R184" s="158"/>
    </row>
    <row r="185" spans="1:18" ht="72" hidden="1" x14ac:dyDescent="0.25">
      <c r="A185" s="178">
        <v>3293</v>
      </c>
      <c r="B185" s="223" t="s">
        <v>224</v>
      </c>
      <c r="C185" s="224">
        <f t="shared" si="25"/>
        <v>0</v>
      </c>
      <c r="D185" s="229">
        <v>0</v>
      </c>
      <c r="E185" s="337"/>
      <c r="F185" s="544">
        <f t="shared" si="29"/>
        <v>0</v>
      </c>
      <c r="G185" s="229"/>
      <c r="H185" s="230"/>
      <c r="I185" s="231">
        <f t="shared" si="30"/>
        <v>0</v>
      </c>
      <c r="J185" s="229">
        <v>0</v>
      </c>
      <c r="K185" s="230"/>
      <c r="L185" s="231">
        <f t="shared" si="31"/>
        <v>0</v>
      </c>
      <c r="M185" s="338"/>
      <c r="N185" s="337"/>
      <c r="O185" s="231">
        <f t="shared" si="32"/>
        <v>0</v>
      </c>
      <c r="P185" s="185"/>
      <c r="R185" s="158"/>
    </row>
    <row r="186" spans="1:18" ht="60" hidden="1" x14ac:dyDescent="0.25">
      <c r="A186" s="373">
        <v>3294</v>
      </c>
      <c r="B186" s="223" t="s">
        <v>419</v>
      </c>
      <c r="C186" s="374">
        <f t="shared" si="25"/>
        <v>0</v>
      </c>
      <c r="D186" s="375">
        <v>0</v>
      </c>
      <c r="E186" s="376"/>
      <c r="F186" s="547">
        <f t="shared" si="29"/>
        <v>0</v>
      </c>
      <c r="G186" s="375"/>
      <c r="H186" s="377"/>
      <c r="I186" s="371">
        <f t="shared" si="30"/>
        <v>0</v>
      </c>
      <c r="J186" s="375">
        <v>0</v>
      </c>
      <c r="K186" s="377"/>
      <c r="L186" s="371">
        <f t="shared" si="31"/>
        <v>0</v>
      </c>
      <c r="M186" s="378"/>
      <c r="N186" s="376"/>
      <c r="O186" s="371">
        <f t="shared" si="32"/>
        <v>0</v>
      </c>
      <c r="P186" s="372"/>
      <c r="R186" s="158"/>
    </row>
    <row r="187" spans="1:18" ht="48" hidden="1" x14ac:dyDescent="0.25">
      <c r="A187" s="249">
        <v>3300</v>
      </c>
      <c r="B187" s="368" t="s">
        <v>420</v>
      </c>
      <c r="C187" s="379">
        <f t="shared" si="25"/>
        <v>0</v>
      </c>
      <c r="D187" s="380">
        <f>SUM(D188:D189)</f>
        <v>0</v>
      </c>
      <c r="E187" s="326">
        <f>SUM(E188:E189)</f>
        <v>0</v>
      </c>
      <c r="F187" s="549">
        <f t="shared" si="29"/>
        <v>0</v>
      </c>
      <c r="G187" s="380">
        <f>SUM(G188:G189)</f>
        <v>0</v>
      </c>
      <c r="H187" s="381">
        <f t="shared" ref="H187" si="33">SUM(H188:H189)</f>
        <v>0</v>
      </c>
      <c r="I187" s="327">
        <f t="shared" si="30"/>
        <v>0</v>
      </c>
      <c r="J187" s="380">
        <f>SUM(J188:J189)</f>
        <v>0</v>
      </c>
      <c r="K187" s="381">
        <f t="shared" ref="K187" si="34">SUM(K188:K189)</f>
        <v>0</v>
      </c>
      <c r="L187" s="327">
        <f t="shared" si="31"/>
        <v>0</v>
      </c>
      <c r="M187" s="325">
        <f t="shared" ref="M187:N187" si="35">SUM(M188:M189)</f>
        <v>0</v>
      </c>
      <c r="N187" s="326">
        <f t="shared" si="35"/>
        <v>0</v>
      </c>
      <c r="O187" s="327">
        <f t="shared" si="32"/>
        <v>0</v>
      </c>
      <c r="P187" s="328"/>
      <c r="R187" s="158"/>
    </row>
    <row r="188" spans="1:18" ht="48" hidden="1" x14ac:dyDescent="0.25">
      <c r="A188" s="264">
        <v>3310</v>
      </c>
      <c r="B188" s="265" t="s">
        <v>421</v>
      </c>
      <c r="C188" s="276">
        <f t="shared" si="25"/>
        <v>0</v>
      </c>
      <c r="D188" s="344">
        <v>0</v>
      </c>
      <c r="E188" s="345"/>
      <c r="F188" s="542">
        <f t="shared" si="29"/>
        <v>0</v>
      </c>
      <c r="G188" s="344"/>
      <c r="H188" s="346"/>
      <c r="I188" s="332">
        <f t="shared" si="30"/>
        <v>0</v>
      </c>
      <c r="J188" s="344">
        <v>0</v>
      </c>
      <c r="K188" s="346"/>
      <c r="L188" s="332">
        <f t="shared" si="31"/>
        <v>0</v>
      </c>
      <c r="M188" s="347"/>
      <c r="N188" s="345"/>
      <c r="O188" s="332">
        <f t="shared" si="32"/>
        <v>0</v>
      </c>
      <c r="P188" s="274"/>
      <c r="R188" s="158"/>
    </row>
    <row r="189" spans="1:18" ht="60" hidden="1" x14ac:dyDescent="0.25">
      <c r="A189" s="169">
        <v>3320</v>
      </c>
      <c r="B189" s="213" t="s">
        <v>422</v>
      </c>
      <c r="C189" s="214">
        <f t="shared" si="25"/>
        <v>0</v>
      </c>
      <c r="D189" s="219">
        <v>0</v>
      </c>
      <c r="E189" s="335"/>
      <c r="F189" s="543">
        <f t="shared" si="29"/>
        <v>0</v>
      </c>
      <c r="G189" s="219"/>
      <c r="H189" s="220"/>
      <c r="I189" s="221">
        <f t="shared" si="30"/>
        <v>0</v>
      </c>
      <c r="J189" s="219">
        <v>0</v>
      </c>
      <c r="K189" s="220"/>
      <c r="L189" s="221">
        <f t="shared" si="31"/>
        <v>0</v>
      </c>
      <c r="M189" s="336"/>
      <c r="N189" s="335"/>
      <c r="O189" s="221">
        <f t="shared" si="32"/>
        <v>0</v>
      </c>
      <c r="P189" s="176"/>
      <c r="R189" s="158"/>
    </row>
    <row r="190" spans="1:18" hidden="1" x14ac:dyDescent="0.25">
      <c r="A190" s="382">
        <v>4000</v>
      </c>
      <c r="B190" s="315" t="s">
        <v>423</v>
      </c>
      <c r="C190" s="316">
        <f t="shared" si="25"/>
        <v>0</v>
      </c>
      <c r="D190" s="317">
        <f>SUM(D191,D194)</f>
        <v>0</v>
      </c>
      <c r="E190" s="318">
        <f>SUM(E191,E194)</f>
        <v>0</v>
      </c>
      <c r="F190" s="540">
        <f t="shared" si="29"/>
        <v>0</v>
      </c>
      <c r="G190" s="317">
        <f>SUM(G191,G194)</f>
        <v>0</v>
      </c>
      <c r="H190" s="320">
        <f>SUM(H191,H194)</f>
        <v>0</v>
      </c>
      <c r="I190" s="319">
        <f t="shared" si="30"/>
        <v>0</v>
      </c>
      <c r="J190" s="317">
        <f>SUM(J191,J194)</f>
        <v>0</v>
      </c>
      <c r="K190" s="320">
        <f>SUM(K191,K194)</f>
        <v>0</v>
      </c>
      <c r="L190" s="319">
        <f t="shared" si="31"/>
        <v>0</v>
      </c>
      <c r="M190" s="321">
        <f>SUM(M191,M194)</f>
        <v>0</v>
      </c>
      <c r="N190" s="318">
        <f>SUM(N191,N194)</f>
        <v>0</v>
      </c>
      <c r="O190" s="319">
        <f t="shared" si="32"/>
        <v>0</v>
      </c>
      <c r="P190" s="322"/>
      <c r="R190" s="158"/>
    </row>
    <row r="191" spans="1:18" ht="24" hidden="1" x14ac:dyDescent="0.25">
      <c r="A191" s="383">
        <v>4200</v>
      </c>
      <c r="B191" s="323" t="s">
        <v>424</v>
      </c>
      <c r="C191" s="199">
        <f t="shared" si="25"/>
        <v>0</v>
      </c>
      <c r="D191" s="209">
        <f>SUM(D192,D193)</f>
        <v>0</v>
      </c>
      <c r="E191" s="324">
        <f>SUM(E192,E193)</f>
        <v>0</v>
      </c>
      <c r="F191" s="541">
        <f t="shared" si="29"/>
        <v>0</v>
      </c>
      <c r="G191" s="209">
        <f>SUM(G192,G193)</f>
        <v>0</v>
      </c>
      <c r="H191" s="210">
        <f>SUM(H192,H193)</f>
        <v>0</v>
      </c>
      <c r="I191" s="211">
        <f t="shared" si="30"/>
        <v>0</v>
      </c>
      <c r="J191" s="209">
        <f>SUM(J192,J193)</f>
        <v>0</v>
      </c>
      <c r="K191" s="210">
        <f>SUM(K192,K193)</f>
        <v>0</v>
      </c>
      <c r="L191" s="211">
        <f t="shared" si="31"/>
        <v>0</v>
      </c>
      <c r="M191" s="348">
        <f>SUM(M192,M193)</f>
        <v>0</v>
      </c>
      <c r="N191" s="324">
        <f>SUM(N192,N193)</f>
        <v>0</v>
      </c>
      <c r="O191" s="211">
        <f t="shared" si="32"/>
        <v>0</v>
      </c>
      <c r="P191" s="208"/>
      <c r="R191" s="158"/>
    </row>
    <row r="192" spans="1:18" ht="36" hidden="1" x14ac:dyDescent="0.25">
      <c r="A192" s="784">
        <v>4240</v>
      </c>
      <c r="B192" s="213" t="s">
        <v>425</v>
      </c>
      <c r="C192" s="214">
        <f t="shared" si="25"/>
        <v>0</v>
      </c>
      <c r="D192" s="219">
        <v>0</v>
      </c>
      <c r="E192" s="335"/>
      <c r="F192" s="543">
        <f t="shared" si="29"/>
        <v>0</v>
      </c>
      <c r="G192" s="219"/>
      <c r="H192" s="220"/>
      <c r="I192" s="221">
        <f t="shared" si="30"/>
        <v>0</v>
      </c>
      <c r="J192" s="219">
        <v>0</v>
      </c>
      <c r="K192" s="220"/>
      <c r="L192" s="221">
        <f t="shared" si="31"/>
        <v>0</v>
      </c>
      <c r="M192" s="336"/>
      <c r="N192" s="335"/>
      <c r="O192" s="221">
        <f t="shared" si="32"/>
        <v>0</v>
      </c>
      <c r="P192" s="176"/>
      <c r="R192" s="158"/>
    </row>
    <row r="193" spans="1:18" ht="24" hidden="1" x14ac:dyDescent="0.25">
      <c r="A193" s="339">
        <v>4250</v>
      </c>
      <c r="B193" s="223" t="s">
        <v>426</v>
      </c>
      <c r="C193" s="224">
        <f t="shared" si="25"/>
        <v>0</v>
      </c>
      <c r="D193" s="229">
        <v>0</v>
      </c>
      <c r="E193" s="337"/>
      <c r="F193" s="544">
        <f t="shared" si="29"/>
        <v>0</v>
      </c>
      <c r="G193" s="229"/>
      <c r="H193" s="230"/>
      <c r="I193" s="231">
        <f t="shared" si="30"/>
        <v>0</v>
      </c>
      <c r="J193" s="229">
        <v>0</v>
      </c>
      <c r="K193" s="230"/>
      <c r="L193" s="231">
        <f t="shared" si="31"/>
        <v>0</v>
      </c>
      <c r="M193" s="338"/>
      <c r="N193" s="337"/>
      <c r="O193" s="231">
        <f t="shared" si="32"/>
        <v>0</v>
      </c>
      <c r="P193" s="185"/>
      <c r="R193" s="158"/>
    </row>
    <row r="194" spans="1:18" hidden="1" x14ac:dyDescent="0.25">
      <c r="A194" s="198">
        <v>4300</v>
      </c>
      <c r="B194" s="323" t="s">
        <v>427</v>
      </c>
      <c r="C194" s="199">
        <f t="shared" si="25"/>
        <v>0</v>
      </c>
      <c r="D194" s="209">
        <f>SUM(D195)</f>
        <v>0</v>
      </c>
      <c r="E194" s="324">
        <f>SUM(E195)</f>
        <v>0</v>
      </c>
      <c r="F194" s="541">
        <f t="shared" si="29"/>
        <v>0</v>
      </c>
      <c r="G194" s="209">
        <f>SUM(G195)</f>
        <v>0</v>
      </c>
      <c r="H194" s="210">
        <f>SUM(H195)</f>
        <v>0</v>
      </c>
      <c r="I194" s="211">
        <f t="shared" si="30"/>
        <v>0</v>
      </c>
      <c r="J194" s="209">
        <f>SUM(J195)</f>
        <v>0</v>
      </c>
      <c r="K194" s="210">
        <f>SUM(K195)</f>
        <v>0</v>
      </c>
      <c r="L194" s="211">
        <f t="shared" si="31"/>
        <v>0</v>
      </c>
      <c r="M194" s="348">
        <f>SUM(M195)</f>
        <v>0</v>
      </c>
      <c r="N194" s="324">
        <f>SUM(N195)</f>
        <v>0</v>
      </c>
      <c r="O194" s="211">
        <f t="shared" si="32"/>
        <v>0</v>
      </c>
      <c r="P194" s="208"/>
      <c r="R194" s="158"/>
    </row>
    <row r="195" spans="1:18" ht="24" hidden="1" x14ac:dyDescent="0.25">
      <c r="A195" s="784">
        <v>4310</v>
      </c>
      <c r="B195" s="213" t="s">
        <v>428</v>
      </c>
      <c r="C195" s="214">
        <f t="shared" si="25"/>
        <v>0</v>
      </c>
      <c r="D195" s="350">
        <f>SUM(D196:D196)</f>
        <v>0</v>
      </c>
      <c r="E195" s="351">
        <f>SUM(E196:E196)</f>
        <v>0</v>
      </c>
      <c r="F195" s="543">
        <f t="shared" si="29"/>
        <v>0</v>
      </c>
      <c r="G195" s="350">
        <f>SUM(G196:G196)</f>
        <v>0</v>
      </c>
      <c r="H195" s="352">
        <f>SUM(H196:H196)</f>
        <v>0</v>
      </c>
      <c r="I195" s="221">
        <f t="shared" si="30"/>
        <v>0</v>
      </c>
      <c r="J195" s="350">
        <f>SUM(J196:J196)</f>
        <v>0</v>
      </c>
      <c r="K195" s="352">
        <f>SUM(K196:K196)</f>
        <v>0</v>
      </c>
      <c r="L195" s="221">
        <f t="shared" si="31"/>
        <v>0</v>
      </c>
      <c r="M195" s="353">
        <f>SUM(M196:M196)</f>
        <v>0</v>
      </c>
      <c r="N195" s="351">
        <f>SUM(N196:N196)</f>
        <v>0</v>
      </c>
      <c r="O195" s="221">
        <f t="shared" si="32"/>
        <v>0</v>
      </c>
      <c r="P195" s="176"/>
      <c r="R195" s="158"/>
    </row>
    <row r="196" spans="1:18" ht="36" hidden="1" x14ac:dyDescent="0.25">
      <c r="A196" s="178">
        <v>4311</v>
      </c>
      <c r="B196" s="223" t="s">
        <v>429</v>
      </c>
      <c r="C196" s="224">
        <f t="shared" si="25"/>
        <v>0</v>
      </c>
      <c r="D196" s="229">
        <v>0</v>
      </c>
      <c r="E196" s="337"/>
      <c r="F196" s="544">
        <f t="shared" si="29"/>
        <v>0</v>
      </c>
      <c r="G196" s="229"/>
      <c r="H196" s="230"/>
      <c r="I196" s="231">
        <f t="shared" si="30"/>
        <v>0</v>
      </c>
      <c r="J196" s="229">
        <v>0</v>
      </c>
      <c r="K196" s="230"/>
      <c r="L196" s="231">
        <f t="shared" si="31"/>
        <v>0</v>
      </c>
      <c r="M196" s="338"/>
      <c r="N196" s="337"/>
      <c r="O196" s="231">
        <f t="shared" si="32"/>
        <v>0</v>
      </c>
      <c r="P196" s="185"/>
      <c r="R196" s="158"/>
    </row>
    <row r="197" spans="1:18" s="148" customFormat="1" ht="24" x14ac:dyDescent="0.25">
      <c r="A197" s="384"/>
      <c r="B197" s="140" t="s">
        <v>430</v>
      </c>
      <c r="C197" s="309">
        <f t="shared" si="25"/>
        <v>18430</v>
      </c>
      <c r="D197" s="310">
        <f>SUM(D198,D233,D271)</f>
        <v>19750</v>
      </c>
      <c r="E197" s="503">
        <f>SUM(E198,E233,E271)</f>
        <v>-1320</v>
      </c>
      <c r="F197" s="464">
        <f t="shared" si="29"/>
        <v>18430</v>
      </c>
      <c r="G197" s="310">
        <f>SUM(G198,G233,G271)</f>
        <v>0</v>
      </c>
      <c r="H197" s="313">
        <f>SUM(H198,H233,H271)</f>
        <v>0</v>
      </c>
      <c r="I197" s="312">
        <f t="shared" si="30"/>
        <v>0</v>
      </c>
      <c r="J197" s="310">
        <f>SUM(J198,J233,J271)</f>
        <v>0</v>
      </c>
      <c r="K197" s="313">
        <f>SUM(K198,K233,K271)</f>
        <v>0</v>
      </c>
      <c r="L197" s="312">
        <f t="shared" si="31"/>
        <v>0</v>
      </c>
      <c r="M197" s="385">
        <f>SUM(M198,M233,M271)</f>
        <v>0</v>
      </c>
      <c r="N197" s="386">
        <f>SUM(N198,N233,N271)</f>
        <v>0</v>
      </c>
      <c r="O197" s="387">
        <f t="shared" si="32"/>
        <v>0</v>
      </c>
      <c r="P197" s="388"/>
      <c r="R197" s="158"/>
    </row>
    <row r="198" spans="1:18" hidden="1" x14ac:dyDescent="0.25">
      <c r="A198" s="315">
        <v>5000</v>
      </c>
      <c r="B198" s="315" t="s">
        <v>431</v>
      </c>
      <c r="C198" s="316">
        <f>F198+I198+L198+O198</f>
        <v>0</v>
      </c>
      <c r="D198" s="317">
        <f>D199+D207</f>
        <v>0</v>
      </c>
      <c r="E198" s="318">
        <f>E199+E207</f>
        <v>0</v>
      </c>
      <c r="F198" s="540">
        <f t="shared" si="29"/>
        <v>0</v>
      </c>
      <c r="G198" s="317">
        <f>G199+G207</f>
        <v>0</v>
      </c>
      <c r="H198" s="320">
        <f>H199+H207</f>
        <v>0</v>
      </c>
      <c r="I198" s="319">
        <f t="shared" si="30"/>
        <v>0</v>
      </c>
      <c r="J198" s="317">
        <f>J199+J207</f>
        <v>0</v>
      </c>
      <c r="K198" s="320">
        <f>K199+K207</f>
        <v>0</v>
      </c>
      <c r="L198" s="319">
        <f t="shared" si="31"/>
        <v>0</v>
      </c>
      <c r="M198" s="321">
        <f>M199+M207</f>
        <v>0</v>
      </c>
      <c r="N198" s="318">
        <f>N199+N207</f>
        <v>0</v>
      </c>
      <c r="O198" s="319">
        <f t="shared" si="32"/>
        <v>0</v>
      </c>
      <c r="P198" s="322"/>
      <c r="R198" s="158"/>
    </row>
    <row r="199" spans="1:18" hidden="1" x14ac:dyDescent="0.25">
      <c r="A199" s="198">
        <v>5100</v>
      </c>
      <c r="B199" s="323" t="s">
        <v>432</v>
      </c>
      <c r="C199" s="199">
        <f t="shared" si="25"/>
        <v>0</v>
      </c>
      <c r="D199" s="209">
        <f>D200+D201+D204+D205+D206</f>
        <v>0</v>
      </c>
      <c r="E199" s="324">
        <f>E200+E201+E204+E205+E206</f>
        <v>0</v>
      </c>
      <c r="F199" s="541">
        <f t="shared" si="29"/>
        <v>0</v>
      </c>
      <c r="G199" s="209">
        <f>G200+G201+G204+G205+G206</f>
        <v>0</v>
      </c>
      <c r="H199" s="210">
        <f>H200+H201+H204+H205+H206</f>
        <v>0</v>
      </c>
      <c r="I199" s="211">
        <f t="shared" si="30"/>
        <v>0</v>
      </c>
      <c r="J199" s="209">
        <f>J200+J201+J204+J205+J206</f>
        <v>0</v>
      </c>
      <c r="K199" s="210">
        <f>K200+K201+K204+K205+K206</f>
        <v>0</v>
      </c>
      <c r="L199" s="211">
        <f t="shared" si="31"/>
        <v>0</v>
      </c>
      <c r="M199" s="348">
        <f>M200+M201+M204+M205+M206</f>
        <v>0</v>
      </c>
      <c r="N199" s="324">
        <f>N200+N201+N204+N205+N206</f>
        <v>0</v>
      </c>
      <c r="O199" s="211">
        <f t="shared" si="32"/>
        <v>0</v>
      </c>
      <c r="P199" s="208"/>
      <c r="R199" s="158"/>
    </row>
    <row r="200" spans="1:18" hidden="1" x14ac:dyDescent="0.25">
      <c r="A200" s="784">
        <v>5110</v>
      </c>
      <c r="B200" s="213" t="s">
        <v>433</v>
      </c>
      <c r="C200" s="214">
        <f t="shared" si="25"/>
        <v>0</v>
      </c>
      <c r="D200" s="219">
        <v>0</v>
      </c>
      <c r="E200" s="335"/>
      <c r="F200" s="543">
        <f t="shared" si="29"/>
        <v>0</v>
      </c>
      <c r="G200" s="219"/>
      <c r="H200" s="220"/>
      <c r="I200" s="221">
        <f t="shared" si="30"/>
        <v>0</v>
      </c>
      <c r="J200" s="219">
        <v>0</v>
      </c>
      <c r="K200" s="220"/>
      <c r="L200" s="221">
        <f t="shared" si="31"/>
        <v>0</v>
      </c>
      <c r="M200" s="336"/>
      <c r="N200" s="335"/>
      <c r="O200" s="221">
        <f t="shared" si="32"/>
        <v>0</v>
      </c>
      <c r="P200" s="176"/>
      <c r="R200" s="158"/>
    </row>
    <row r="201" spans="1:18" ht="24" hidden="1" x14ac:dyDescent="0.25">
      <c r="A201" s="339">
        <v>5120</v>
      </c>
      <c r="B201" s="223" t="s">
        <v>434</v>
      </c>
      <c r="C201" s="224">
        <f t="shared" si="25"/>
        <v>0</v>
      </c>
      <c r="D201" s="340">
        <f>D202+D203</f>
        <v>0</v>
      </c>
      <c r="E201" s="341">
        <f>E202+E203</f>
        <v>0</v>
      </c>
      <c r="F201" s="544">
        <f t="shared" si="29"/>
        <v>0</v>
      </c>
      <c r="G201" s="340">
        <f>G202+G203</f>
        <v>0</v>
      </c>
      <c r="H201" s="342">
        <f>H202+H203</f>
        <v>0</v>
      </c>
      <c r="I201" s="231">
        <f t="shared" si="30"/>
        <v>0</v>
      </c>
      <c r="J201" s="340">
        <f>J202+J203</f>
        <v>0</v>
      </c>
      <c r="K201" s="342">
        <f>K202+K203</f>
        <v>0</v>
      </c>
      <c r="L201" s="231">
        <f t="shared" si="31"/>
        <v>0</v>
      </c>
      <c r="M201" s="343">
        <f>M202+M203</f>
        <v>0</v>
      </c>
      <c r="N201" s="341">
        <f>N202+N203</f>
        <v>0</v>
      </c>
      <c r="O201" s="231">
        <f t="shared" si="32"/>
        <v>0</v>
      </c>
      <c r="P201" s="185"/>
      <c r="R201" s="158"/>
    </row>
    <row r="202" spans="1:18" hidden="1" x14ac:dyDescent="0.25">
      <c r="A202" s="178">
        <v>5121</v>
      </c>
      <c r="B202" s="223" t="s">
        <v>435</v>
      </c>
      <c r="C202" s="224">
        <f t="shared" si="25"/>
        <v>0</v>
      </c>
      <c r="D202" s="229">
        <v>0</v>
      </c>
      <c r="E202" s="337"/>
      <c r="F202" s="544">
        <f t="shared" si="29"/>
        <v>0</v>
      </c>
      <c r="G202" s="229"/>
      <c r="H202" s="230"/>
      <c r="I202" s="231">
        <f t="shared" si="30"/>
        <v>0</v>
      </c>
      <c r="J202" s="229">
        <v>0</v>
      </c>
      <c r="K202" s="230"/>
      <c r="L202" s="231">
        <f t="shared" si="31"/>
        <v>0</v>
      </c>
      <c r="M202" s="338"/>
      <c r="N202" s="337"/>
      <c r="O202" s="231">
        <f t="shared" si="32"/>
        <v>0</v>
      </c>
      <c r="P202" s="185"/>
      <c r="R202" s="158"/>
    </row>
    <row r="203" spans="1:18" ht="24" hidden="1" x14ac:dyDescent="0.25">
      <c r="A203" s="178">
        <v>5129</v>
      </c>
      <c r="B203" s="223" t="s">
        <v>436</v>
      </c>
      <c r="C203" s="224">
        <f t="shared" si="25"/>
        <v>0</v>
      </c>
      <c r="D203" s="229">
        <v>0</v>
      </c>
      <c r="E203" s="337"/>
      <c r="F203" s="544">
        <f t="shared" si="29"/>
        <v>0</v>
      </c>
      <c r="G203" s="229"/>
      <c r="H203" s="230"/>
      <c r="I203" s="231">
        <f t="shared" si="30"/>
        <v>0</v>
      </c>
      <c r="J203" s="229">
        <v>0</v>
      </c>
      <c r="K203" s="230"/>
      <c r="L203" s="231">
        <f t="shared" si="31"/>
        <v>0</v>
      </c>
      <c r="M203" s="338"/>
      <c r="N203" s="337"/>
      <c r="O203" s="231">
        <f t="shared" si="32"/>
        <v>0</v>
      </c>
      <c r="P203" s="185"/>
      <c r="R203" s="158"/>
    </row>
    <row r="204" spans="1:18" hidden="1" x14ac:dyDescent="0.25">
      <c r="A204" s="339">
        <v>5130</v>
      </c>
      <c r="B204" s="223" t="s">
        <v>437</v>
      </c>
      <c r="C204" s="224">
        <f t="shared" si="25"/>
        <v>0</v>
      </c>
      <c r="D204" s="229">
        <v>0</v>
      </c>
      <c r="E204" s="337"/>
      <c r="F204" s="544">
        <f t="shared" si="29"/>
        <v>0</v>
      </c>
      <c r="G204" s="229"/>
      <c r="H204" s="230"/>
      <c r="I204" s="231">
        <f t="shared" si="30"/>
        <v>0</v>
      </c>
      <c r="J204" s="229">
        <v>0</v>
      </c>
      <c r="K204" s="230"/>
      <c r="L204" s="231">
        <f t="shared" si="31"/>
        <v>0</v>
      </c>
      <c r="M204" s="338"/>
      <c r="N204" s="337"/>
      <c r="O204" s="231">
        <f t="shared" si="32"/>
        <v>0</v>
      </c>
      <c r="P204" s="185"/>
      <c r="R204" s="158"/>
    </row>
    <row r="205" spans="1:18" hidden="1" x14ac:dyDescent="0.25">
      <c r="A205" s="339">
        <v>5140</v>
      </c>
      <c r="B205" s="223" t="s">
        <v>438</v>
      </c>
      <c r="C205" s="224">
        <f t="shared" si="25"/>
        <v>0</v>
      </c>
      <c r="D205" s="229">
        <v>0</v>
      </c>
      <c r="E205" s="337"/>
      <c r="F205" s="544">
        <f t="shared" si="29"/>
        <v>0</v>
      </c>
      <c r="G205" s="229"/>
      <c r="H205" s="230"/>
      <c r="I205" s="231">
        <f t="shared" si="30"/>
        <v>0</v>
      </c>
      <c r="J205" s="229">
        <v>0</v>
      </c>
      <c r="K205" s="230"/>
      <c r="L205" s="231">
        <f t="shared" si="31"/>
        <v>0</v>
      </c>
      <c r="M205" s="338"/>
      <c r="N205" s="337"/>
      <c r="O205" s="231">
        <f t="shared" si="32"/>
        <v>0</v>
      </c>
      <c r="P205" s="185"/>
      <c r="R205" s="158"/>
    </row>
    <row r="206" spans="1:18" ht="24" hidden="1" x14ac:dyDescent="0.25">
      <c r="A206" s="339">
        <v>5170</v>
      </c>
      <c r="B206" s="223" t="s">
        <v>439</v>
      </c>
      <c r="C206" s="224">
        <f t="shared" si="25"/>
        <v>0</v>
      </c>
      <c r="D206" s="229">
        <v>0</v>
      </c>
      <c r="E206" s="337"/>
      <c r="F206" s="544">
        <f t="shared" si="29"/>
        <v>0</v>
      </c>
      <c r="G206" s="229"/>
      <c r="H206" s="230"/>
      <c r="I206" s="231">
        <f t="shared" si="30"/>
        <v>0</v>
      </c>
      <c r="J206" s="229">
        <v>0</v>
      </c>
      <c r="K206" s="230"/>
      <c r="L206" s="231">
        <f t="shared" si="31"/>
        <v>0</v>
      </c>
      <c r="M206" s="338"/>
      <c r="N206" s="337"/>
      <c r="O206" s="231">
        <f t="shared" si="32"/>
        <v>0</v>
      </c>
      <c r="P206" s="185"/>
      <c r="R206" s="158"/>
    </row>
    <row r="207" spans="1:18" hidden="1" x14ac:dyDescent="0.25">
      <c r="A207" s="198">
        <v>5200</v>
      </c>
      <c r="B207" s="323" t="s">
        <v>440</v>
      </c>
      <c r="C207" s="199">
        <f t="shared" si="25"/>
        <v>0</v>
      </c>
      <c r="D207" s="209">
        <f>D208+D218+D219+D228+D229+D230+D232</f>
        <v>0</v>
      </c>
      <c r="E207" s="324">
        <f>E208+E218+E219+E228+E229+E230+E232</f>
        <v>0</v>
      </c>
      <c r="F207" s="541">
        <f t="shared" si="29"/>
        <v>0</v>
      </c>
      <c r="G207" s="209">
        <f>G208+G218+G219+G228+G229+G230+G232</f>
        <v>0</v>
      </c>
      <c r="H207" s="210">
        <f>H208+H218+H219+H228+H229+H230+H232</f>
        <v>0</v>
      </c>
      <c r="I207" s="211">
        <f t="shared" si="30"/>
        <v>0</v>
      </c>
      <c r="J207" s="209">
        <f>J208+J218+J219+J228+J229+J230+J232</f>
        <v>0</v>
      </c>
      <c r="K207" s="210">
        <f>K208+K218+K219+K228+K229+K230+K232</f>
        <v>0</v>
      </c>
      <c r="L207" s="211">
        <f t="shared" si="31"/>
        <v>0</v>
      </c>
      <c r="M207" s="348">
        <f>M208+M218+M219+M228+M229+M230+M232</f>
        <v>0</v>
      </c>
      <c r="N207" s="324">
        <f>N208+N218+N219+N228+N229+N230+N232</f>
        <v>0</v>
      </c>
      <c r="O207" s="211">
        <f t="shared" si="32"/>
        <v>0</v>
      </c>
      <c r="P207" s="208"/>
      <c r="R207" s="158"/>
    </row>
    <row r="208" spans="1:18" hidden="1" x14ac:dyDescent="0.25">
      <c r="A208" s="329">
        <v>5210</v>
      </c>
      <c r="B208" s="265" t="s">
        <v>441</v>
      </c>
      <c r="C208" s="276">
        <f t="shared" si="25"/>
        <v>0</v>
      </c>
      <c r="D208" s="330">
        <f>SUM(D209:D217)</f>
        <v>0</v>
      </c>
      <c r="E208" s="331">
        <f>SUM(E209:E217)</f>
        <v>0</v>
      </c>
      <c r="F208" s="542">
        <f t="shared" si="29"/>
        <v>0</v>
      </c>
      <c r="G208" s="330">
        <f>SUM(G209:G217)</f>
        <v>0</v>
      </c>
      <c r="H208" s="333">
        <f>SUM(H209:H217)</f>
        <v>0</v>
      </c>
      <c r="I208" s="332">
        <f t="shared" si="30"/>
        <v>0</v>
      </c>
      <c r="J208" s="330">
        <f>SUM(J209:J217)</f>
        <v>0</v>
      </c>
      <c r="K208" s="333">
        <f>SUM(K209:K217)</f>
        <v>0</v>
      </c>
      <c r="L208" s="332">
        <f t="shared" si="31"/>
        <v>0</v>
      </c>
      <c r="M208" s="334">
        <f>SUM(M209:M217)</f>
        <v>0</v>
      </c>
      <c r="N208" s="331">
        <f>SUM(N209:N217)</f>
        <v>0</v>
      </c>
      <c r="O208" s="332">
        <f t="shared" si="32"/>
        <v>0</v>
      </c>
      <c r="P208" s="274"/>
      <c r="R208" s="158"/>
    </row>
    <row r="209" spans="1:18" hidden="1" x14ac:dyDescent="0.25">
      <c r="A209" s="169">
        <v>5211</v>
      </c>
      <c r="B209" s="213" t="s">
        <v>442</v>
      </c>
      <c r="C209" s="359">
        <f t="shared" si="25"/>
        <v>0</v>
      </c>
      <c r="D209" s="219">
        <v>0</v>
      </c>
      <c r="E209" s="335"/>
      <c r="F209" s="543">
        <f t="shared" si="29"/>
        <v>0</v>
      </c>
      <c r="G209" s="219"/>
      <c r="H209" s="220"/>
      <c r="I209" s="221">
        <f t="shared" si="30"/>
        <v>0</v>
      </c>
      <c r="J209" s="219">
        <v>0</v>
      </c>
      <c r="K209" s="220"/>
      <c r="L209" s="221">
        <f t="shared" si="31"/>
        <v>0</v>
      </c>
      <c r="M209" s="336"/>
      <c r="N209" s="335"/>
      <c r="O209" s="221">
        <f t="shared" si="32"/>
        <v>0</v>
      </c>
      <c r="P209" s="176"/>
      <c r="R209" s="158"/>
    </row>
    <row r="210" spans="1:18" hidden="1" x14ac:dyDescent="0.25">
      <c r="A210" s="178">
        <v>5212</v>
      </c>
      <c r="B210" s="223" t="s">
        <v>443</v>
      </c>
      <c r="C210" s="359">
        <f t="shared" si="25"/>
        <v>0</v>
      </c>
      <c r="D210" s="229">
        <v>0</v>
      </c>
      <c r="E210" s="337"/>
      <c r="F210" s="544">
        <f t="shared" si="29"/>
        <v>0</v>
      </c>
      <c r="G210" s="229"/>
      <c r="H210" s="230"/>
      <c r="I210" s="231">
        <f t="shared" si="30"/>
        <v>0</v>
      </c>
      <c r="J210" s="229">
        <v>0</v>
      </c>
      <c r="K210" s="230"/>
      <c r="L210" s="231">
        <f t="shared" si="31"/>
        <v>0</v>
      </c>
      <c r="M210" s="338"/>
      <c r="N210" s="337"/>
      <c r="O210" s="231">
        <f t="shared" si="32"/>
        <v>0</v>
      </c>
      <c r="P210" s="185"/>
      <c r="R210" s="158"/>
    </row>
    <row r="211" spans="1:18" hidden="1" x14ac:dyDescent="0.25">
      <c r="A211" s="178">
        <v>5213</v>
      </c>
      <c r="B211" s="223" t="s">
        <v>444</v>
      </c>
      <c r="C211" s="359">
        <f t="shared" si="25"/>
        <v>0</v>
      </c>
      <c r="D211" s="229">
        <v>0</v>
      </c>
      <c r="E211" s="337"/>
      <c r="F211" s="544">
        <f t="shared" si="29"/>
        <v>0</v>
      </c>
      <c r="G211" s="229"/>
      <c r="H211" s="230"/>
      <c r="I211" s="231">
        <f t="shared" si="30"/>
        <v>0</v>
      </c>
      <c r="J211" s="229">
        <v>0</v>
      </c>
      <c r="K211" s="230"/>
      <c r="L211" s="231">
        <f t="shared" si="31"/>
        <v>0</v>
      </c>
      <c r="M211" s="338"/>
      <c r="N211" s="337"/>
      <c r="O211" s="231">
        <f t="shared" si="32"/>
        <v>0</v>
      </c>
      <c r="P211" s="185"/>
      <c r="R211" s="158"/>
    </row>
    <row r="212" spans="1:18" hidden="1" x14ac:dyDescent="0.25">
      <c r="A212" s="178">
        <v>5214</v>
      </c>
      <c r="B212" s="223" t="s">
        <v>445</v>
      </c>
      <c r="C212" s="359">
        <f t="shared" si="25"/>
        <v>0</v>
      </c>
      <c r="D212" s="229">
        <v>0</v>
      </c>
      <c r="E212" s="337"/>
      <c r="F212" s="544">
        <f t="shared" si="29"/>
        <v>0</v>
      </c>
      <c r="G212" s="229"/>
      <c r="H212" s="230"/>
      <c r="I212" s="231">
        <f t="shared" si="30"/>
        <v>0</v>
      </c>
      <c r="J212" s="229">
        <v>0</v>
      </c>
      <c r="K212" s="230"/>
      <c r="L212" s="231">
        <f t="shared" si="31"/>
        <v>0</v>
      </c>
      <c r="M212" s="338"/>
      <c r="N212" s="337"/>
      <c r="O212" s="231">
        <f t="shared" si="32"/>
        <v>0</v>
      </c>
      <c r="P212" s="185"/>
      <c r="R212" s="158"/>
    </row>
    <row r="213" spans="1:18" hidden="1" x14ac:dyDescent="0.25">
      <c r="A213" s="178">
        <v>5215</v>
      </c>
      <c r="B213" s="223" t="s">
        <v>446</v>
      </c>
      <c r="C213" s="359">
        <f t="shared" si="25"/>
        <v>0</v>
      </c>
      <c r="D213" s="229">
        <v>0</v>
      </c>
      <c r="E213" s="337"/>
      <c r="F213" s="544">
        <f t="shared" si="29"/>
        <v>0</v>
      </c>
      <c r="G213" s="229"/>
      <c r="H213" s="230"/>
      <c r="I213" s="231">
        <f t="shared" si="30"/>
        <v>0</v>
      </c>
      <c r="J213" s="229">
        <v>0</v>
      </c>
      <c r="K213" s="230"/>
      <c r="L213" s="231">
        <f t="shared" si="31"/>
        <v>0</v>
      </c>
      <c r="M213" s="338"/>
      <c r="N213" s="337"/>
      <c r="O213" s="231">
        <f t="shared" si="32"/>
        <v>0</v>
      </c>
      <c r="P213" s="185"/>
      <c r="R213" s="158"/>
    </row>
    <row r="214" spans="1:18" ht="24" hidden="1" x14ac:dyDescent="0.25">
      <c r="A214" s="178">
        <v>5216</v>
      </c>
      <c r="B214" s="223" t="s">
        <v>447</v>
      </c>
      <c r="C214" s="359">
        <f t="shared" si="25"/>
        <v>0</v>
      </c>
      <c r="D214" s="229">
        <v>0</v>
      </c>
      <c r="E214" s="337"/>
      <c r="F214" s="544">
        <f t="shared" si="29"/>
        <v>0</v>
      </c>
      <c r="G214" s="229"/>
      <c r="H214" s="230"/>
      <c r="I214" s="231">
        <f t="shared" si="30"/>
        <v>0</v>
      </c>
      <c r="J214" s="229">
        <v>0</v>
      </c>
      <c r="K214" s="230"/>
      <c r="L214" s="231">
        <f t="shared" si="31"/>
        <v>0</v>
      </c>
      <c r="M214" s="338"/>
      <c r="N214" s="337"/>
      <c r="O214" s="231">
        <f t="shared" si="32"/>
        <v>0</v>
      </c>
      <c r="P214" s="185"/>
      <c r="R214" s="158"/>
    </row>
    <row r="215" spans="1:18" hidden="1" x14ac:dyDescent="0.25">
      <c r="A215" s="178">
        <v>5217</v>
      </c>
      <c r="B215" s="223" t="s">
        <v>448</v>
      </c>
      <c r="C215" s="359">
        <f t="shared" si="25"/>
        <v>0</v>
      </c>
      <c r="D215" s="229">
        <v>0</v>
      </c>
      <c r="E215" s="337"/>
      <c r="F215" s="544">
        <f t="shared" si="29"/>
        <v>0</v>
      </c>
      <c r="G215" s="229"/>
      <c r="H215" s="230"/>
      <c r="I215" s="231">
        <f t="shared" si="30"/>
        <v>0</v>
      </c>
      <c r="J215" s="229">
        <v>0</v>
      </c>
      <c r="K215" s="230"/>
      <c r="L215" s="231">
        <f t="shared" si="31"/>
        <v>0</v>
      </c>
      <c r="M215" s="338"/>
      <c r="N215" s="337"/>
      <c r="O215" s="231">
        <f t="shared" si="32"/>
        <v>0</v>
      </c>
      <c r="P215" s="185"/>
      <c r="R215" s="158"/>
    </row>
    <row r="216" spans="1:18" hidden="1" x14ac:dyDescent="0.25">
      <c r="A216" s="178">
        <v>5218</v>
      </c>
      <c r="B216" s="223" t="s">
        <v>449</v>
      </c>
      <c r="C216" s="359">
        <f t="shared" si="25"/>
        <v>0</v>
      </c>
      <c r="D216" s="229">
        <v>0</v>
      </c>
      <c r="E216" s="337"/>
      <c r="F216" s="544">
        <f t="shared" si="29"/>
        <v>0</v>
      </c>
      <c r="G216" s="229"/>
      <c r="H216" s="230"/>
      <c r="I216" s="231">
        <f t="shared" si="30"/>
        <v>0</v>
      </c>
      <c r="J216" s="229">
        <v>0</v>
      </c>
      <c r="K216" s="230"/>
      <c r="L216" s="231">
        <f t="shared" si="31"/>
        <v>0</v>
      </c>
      <c r="M216" s="338"/>
      <c r="N216" s="337"/>
      <c r="O216" s="231">
        <f t="shared" si="32"/>
        <v>0</v>
      </c>
      <c r="P216" s="185"/>
      <c r="R216" s="158"/>
    </row>
    <row r="217" spans="1:18" hidden="1" x14ac:dyDescent="0.25">
      <c r="A217" s="178">
        <v>5219</v>
      </c>
      <c r="B217" s="223" t="s">
        <v>450</v>
      </c>
      <c r="C217" s="359">
        <f t="shared" si="25"/>
        <v>0</v>
      </c>
      <c r="D217" s="229">
        <v>0</v>
      </c>
      <c r="E217" s="337"/>
      <c r="F217" s="544">
        <f t="shared" si="29"/>
        <v>0</v>
      </c>
      <c r="G217" s="229"/>
      <c r="H217" s="230"/>
      <c r="I217" s="231">
        <f t="shared" si="30"/>
        <v>0</v>
      </c>
      <c r="J217" s="229">
        <v>0</v>
      </c>
      <c r="K217" s="230"/>
      <c r="L217" s="231">
        <f t="shared" si="31"/>
        <v>0</v>
      </c>
      <c r="M217" s="338"/>
      <c r="N217" s="337"/>
      <c r="O217" s="231">
        <f t="shared" si="32"/>
        <v>0</v>
      </c>
      <c r="P217" s="185"/>
      <c r="R217" s="158"/>
    </row>
    <row r="218" spans="1:18" hidden="1" x14ac:dyDescent="0.25">
      <c r="A218" s="339">
        <v>5220</v>
      </c>
      <c r="B218" s="223" t="s">
        <v>451</v>
      </c>
      <c r="C218" s="359">
        <f t="shared" si="25"/>
        <v>0</v>
      </c>
      <c r="D218" s="229">
        <v>0</v>
      </c>
      <c r="E218" s="337"/>
      <c r="F218" s="544">
        <f t="shared" si="29"/>
        <v>0</v>
      </c>
      <c r="G218" s="229"/>
      <c r="H218" s="230"/>
      <c r="I218" s="231">
        <f t="shared" si="30"/>
        <v>0</v>
      </c>
      <c r="J218" s="229">
        <v>0</v>
      </c>
      <c r="K218" s="230"/>
      <c r="L218" s="231">
        <f t="shared" si="31"/>
        <v>0</v>
      </c>
      <c r="M218" s="338"/>
      <c r="N218" s="337"/>
      <c r="O218" s="231">
        <f t="shared" si="32"/>
        <v>0</v>
      </c>
      <c r="P218" s="185"/>
      <c r="R218" s="158"/>
    </row>
    <row r="219" spans="1:18" hidden="1" x14ac:dyDescent="0.25">
      <c r="A219" s="339">
        <v>5230</v>
      </c>
      <c r="B219" s="223" t="s">
        <v>452</v>
      </c>
      <c r="C219" s="359">
        <f t="shared" si="25"/>
        <v>0</v>
      </c>
      <c r="D219" s="340">
        <f>SUM(D220:D227)</f>
        <v>0</v>
      </c>
      <c r="E219" s="341">
        <f>SUM(E220:E227)</f>
        <v>0</v>
      </c>
      <c r="F219" s="544">
        <f t="shared" si="29"/>
        <v>0</v>
      </c>
      <c r="G219" s="340">
        <f>SUM(G220:G227)</f>
        <v>0</v>
      </c>
      <c r="H219" s="342">
        <f>SUM(H220:H227)</f>
        <v>0</v>
      </c>
      <c r="I219" s="231">
        <f t="shared" si="30"/>
        <v>0</v>
      </c>
      <c r="J219" s="340">
        <f>SUM(J220:J227)</f>
        <v>0</v>
      </c>
      <c r="K219" s="342">
        <f>SUM(K220:K227)</f>
        <v>0</v>
      </c>
      <c r="L219" s="231">
        <f t="shared" si="31"/>
        <v>0</v>
      </c>
      <c r="M219" s="343">
        <f>SUM(M220:M227)</f>
        <v>0</v>
      </c>
      <c r="N219" s="341">
        <f>SUM(N220:N227)</f>
        <v>0</v>
      </c>
      <c r="O219" s="231">
        <f t="shared" si="32"/>
        <v>0</v>
      </c>
      <c r="P219" s="185"/>
      <c r="R219" s="158"/>
    </row>
    <row r="220" spans="1:18" hidden="1" x14ac:dyDescent="0.25">
      <c r="A220" s="178">
        <v>5231</v>
      </c>
      <c r="B220" s="223" t="s">
        <v>453</v>
      </c>
      <c r="C220" s="359">
        <f t="shared" si="25"/>
        <v>0</v>
      </c>
      <c r="D220" s="229">
        <v>0</v>
      </c>
      <c r="E220" s="337"/>
      <c r="F220" s="544">
        <f t="shared" si="29"/>
        <v>0</v>
      </c>
      <c r="G220" s="229"/>
      <c r="H220" s="230"/>
      <c r="I220" s="231">
        <f t="shared" si="30"/>
        <v>0</v>
      </c>
      <c r="J220" s="229"/>
      <c r="K220" s="230"/>
      <c r="L220" s="231">
        <f t="shared" si="31"/>
        <v>0</v>
      </c>
      <c r="M220" s="338"/>
      <c r="N220" s="337"/>
      <c r="O220" s="231">
        <f t="shared" si="32"/>
        <v>0</v>
      </c>
      <c r="P220" s="185"/>
      <c r="R220" s="158"/>
    </row>
    <row r="221" spans="1:18" hidden="1" x14ac:dyDescent="0.25">
      <c r="A221" s="178">
        <v>5232</v>
      </c>
      <c r="B221" s="223" t="s">
        <v>454</v>
      </c>
      <c r="C221" s="359">
        <f t="shared" si="25"/>
        <v>0</v>
      </c>
      <c r="D221" s="229">
        <v>0</v>
      </c>
      <c r="E221" s="337"/>
      <c r="F221" s="544">
        <f t="shared" si="29"/>
        <v>0</v>
      </c>
      <c r="G221" s="229"/>
      <c r="H221" s="230"/>
      <c r="I221" s="231">
        <f t="shared" si="30"/>
        <v>0</v>
      </c>
      <c r="J221" s="229">
        <v>0</v>
      </c>
      <c r="K221" s="230"/>
      <c r="L221" s="231">
        <f t="shared" si="31"/>
        <v>0</v>
      </c>
      <c r="M221" s="338"/>
      <c r="N221" s="337"/>
      <c r="O221" s="231">
        <f t="shared" si="32"/>
        <v>0</v>
      </c>
      <c r="P221" s="185"/>
      <c r="R221" s="158"/>
    </row>
    <row r="222" spans="1:18" hidden="1" x14ac:dyDescent="0.25">
      <c r="A222" s="178">
        <v>5233</v>
      </c>
      <c r="B222" s="223" t="s">
        <v>455</v>
      </c>
      <c r="C222" s="359">
        <f t="shared" si="25"/>
        <v>0</v>
      </c>
      <c r="D222" s="229">
        <v>0</v>
      </c>
      <c r="E222" s="337"/>
      <c r="F222" s="544">
        <f t="shared" si="29"/>
        <v>0</v>
      </c>
      <c r="G222" s="229"/>
      <c r="H222" s="230"/>
      <c r="I222" s="231">
        <f t="shared" si="30"/>
        <v>0</v>
      </c>
      <c r="J222" s="229">
        <v>0</v>
      </c>
      <c r="K222" s="230"/>
      <c r="L222" s="231">
        <f t="shared" si="31"/>
        <v>0</v>
      </c>
      <c r="M222" s="338"/>
      <c r="N222" s="337"/>
      <c r="O222" s="231">
        <f t="shared" si="32"/>
        <v>0</v>
      </c>
      <c r="P222" s="185"/>
      <c r="R222" s="158"/>
    </row>
    <row r="223" spans="1:18" ht="24" hidden="1" x14ac:dyDescent="0.25">
      <c r="A223" s="178">
        <v>5234</v>
      </c>
      <c r="B223" s="223" t="s">
        <v>456</v>
      </c>
      <c r="C223" s="359">
        <f t="shared" si="25"/>
        <v>0</v>
      </c>
      <c r="D223" s="229">
        <v>0</v>
      </c>
      <c r="E223" s="337"/>
      <c r="F223" s="544">
        <f t="shared" si="29"/>
        <v>0</v>
      </c>
      <c r="G223" s="229"/>
      <c r="H223" s="230"/>
      <c r="I223" s="231">
        <f t="shared" si="30"/>
        <v>0</v>
      </c>
      <c r="J223" s="229">
        <v>0</v>
      </c>
      <c r="K223" s="230"/>
      <c r="L223" s="231">
        <f t="shared" si="31"/>
        <v>0</v>
      </c>
      <c r="M223" s="338"/>
      <c r="N223" s="337"/>
      <c r="O223" s="231">
        <f t="shared" si="32"/>
        <v>0</v>
      </c>
      <c r="P223" s="185"/>
      <c r="R223" s="158"/>
    </row>
    <row r="224" spans="1:18" hidden="1" x14ac:dyDescent="0.25">
      <c r="A224" s="178">
        <v>5236</v>
      </c>
      <c r="B224" s="223" t="s">
        <v>457</v>
      </c>
      <c r="C224" s="359">
        <f t="shared" si="25"/>
        <v>0</v>
      </c>
      <c r="D224" s="229">
        <v>0</v>
      </c>
      <c r="E224" s="337"/>
      <c r="F224" s="544">
        <f t="shared" si="29"/>
        <v>0</v>
      </c>
      <c r="G224" s="229"/>
      <c r="H224" s="230"/>
      <c r="I224" s="231">
        <f t="shared" si="30"/>
        <v>0</v>
      </c>
      <c r="J224" s="229">
        <v>0</v>
      </c>
      <c r="K224" s="230"/>
      <c r="L224" s="231">
        <f t="shared" si="31"/>
        <v>0</v>
      </c>
      <c r="M224" s="338"/>
      <c r="N224" s="337"/>
      <c r="O224" s="231">
        <f t="shared" si="32"/>
        <v>0</v>
      </c>
      <c r="P224" s="185"/>
      <c r="R224" s="158"/>
    </row>
    <row r="225" spans="1:18" hidden="1" x14ac:dyDescent="0.25">
      <c r="A225" s="178">
        <v>5237</v>
      </c>
      <c r="B225" s="223" t="s">
        <v>458</v>
      </c>
      <c r="C225" s="359">
        <f t="shared" si="25"/>
        <v>0</v>
      </c>
      <c r="D225" s="229">
        <v>0</v>
      </c>
      <c r="E225" s="337"/>
      <c r="F225" s="544">
        <f t="shared" si="29"/>
        <v>0</v>
      </c>
      <c r="G225" s="229"/>
      <c r="H225" s="230"/>
      <c r="I225" s="231">
        <f t="shared" si="30"/>
        <v>0</v>
      </c>
      <c r="J225" s="229">
        <v>0</v>
      </c>
      <c r="K225" s="230"/>
      <c r="L225" s="231">
        <f t="shared" si="31"/>
        <v>0</v>
      </c>
      <c r="M225" s="338"/>
      <c r="N225" s="337"/>
      <c r="O225" s="231">
        <f t="shared" si="32"/>
        <v>0</v>
      </c>
      <c r="P225" s="185"/>
      <c r="R225" s="158"/>
    </row>
    <row r="226" spans="1:18" ht="24" hidden="1" x14ac:dyDescent="0.25">
      <c r="A226" s="178">
        <v>5238</v>
      </c>
      <c r="B226" s="223" t="s">
        <v>459</v>
      </c>
      <c r="C226" s="359">
        <f t="shared" si="25"/>
        <v>0</v>
      </c>
      <c r="D226" s="229">
        <v>0</v>
      </c>
      <c r="E226" s="337"/>
      <c r="F226" s="544">
        <f t="shared" si="29"/>
        <v>0</v>
      </c>
      <c r="G226" s="229"/>
      <c r="H226" s="230"/>
      <c r="I226" s="231">
        <f t="shared" si="30"/>
        <v>0</v>
      </c>
      <c r="J226" s="229">
        <v>0</v>
      </c>
      <c r="K226" s="230"/>
      <c r="L226" s="231">
        <f t="shared" si="31"/>
        <v>0</v>
      </c>
      <c r="M226" s="338"/>
      <c r="N226" s="337"/>
      <c r="O226" s="231">
        <f t="shared" si="32"/>
        <v>0</v>
      </c>
      <c r="P226" s="185"/>
      <c r="R226" s="158"/>
    </row>
    <row r="227" spans="1:18" ht="24" hidden="1" x14ac:dyDescent="0.25">
      <c r="A227" s="178">
        <v>5239</v>
      </c>
      <c r="B227" s="223" t="s">
        <v>460</v>
      </c>
      <c r="C227" s="359">
        <f t="shared" si="25"/>
        <v>0</v>
      </c>
      <c r="D227" s="229">
        <v>0</v>
      </c>
      <c r="E227" s="337"/>
      <c r="F227" s="544">
        <f t="shared" si="29"/>
        <v>0</v>
      </c>
      <c r="G227" s="229"/>
      <c r="H227" s="230"/>
      <c r="I227" s="231">
        <f t="shared" si="30"/>
        <v>0</v>
      </c>
      <c r="J227" s="229">
        <v>0</v>
      </c>
      <c r="K227" s="230"/>
      <c r="L227" s="231">
        <f t="shared" si="31"/>
        <v>0</v>
      </c>
      <c r="M227" s="338"/>
      <c r="N227" s="337"/>
      <c r="O227" s="231">
        <f t="shared" si="32"/>
        <v>0</v>
      </c>
      <c r="P227" s="185"/>
      <c r="R227" s="158"/>
    </row>
    <row r="228" spans="1:18" ht="24" hidden="1" x14ac:dyDescent="0.25">
      <c r="A228" s="339">
        <v>5240</v>
      </c>
      <c r="B228" s="223" t="s">
        <v>461</v>
      </c>
      <c r="C228" s="359">
        <f t="shared" si="25"/>
        <v>0</v>
      </c>
      <c r="D228" s="229">
        <v>0</v>
      </c>
      <c r="E228" s="337"/>
      <c r="F228" s="544">
        <f t="shared" si="29"/>
        <v>0</v>
      </c>
      <c r="G228" s="229"/>
      <c r="H228" s="230"/>
      <c r="I228" s="231">
        <f t="shared" si="30"/>
        <v>0</v>
      </c>
      <c r="J228" s="229">
        <v>0</v>
      </c>
      <c r="K228" s="230"/>
      <c r="L228" s="231">
        <f t="shared" si="31"/>
        <v>0</v>
      </c>
      <c r="M228" s="338"/>
      <c r="N228" s="337"/>
      <c r="O228" s="231">
        <f t="shared" si="32"/>
        <v>0</v>
      </c>
      <c r="P228" s="185"/>
      <c r="R228" s="158"/>
    </row>
    <row r="229" spans="1:18" hidden="1" x14ac:dyDescent="0.25">
      <c r="A229" s="339">
        <v>5250</v>
      </c>
      <c r="B229" s="223" t="s">
        <v>462</v>
      </c>
      <c r="C229" s="359">
        <f t="shared" si="25"/>
        <v>0</v>
      </c>
      <c r="D229" s="229">
        <v>0</v>
      </c>
      <c r="E229" s="337"/>
      <c r="F229" s="544">
        <f t="shared" si="29"/>
        <v>0</v>
      </c>
      <c r="G229" s="229"/>
      <c r="H229" s="230"/>
      <c r="I229" s="231">
        <f t="shared" si="30"/>
        <v>0</v>
      </c>
      <c r="J229" s="229">
        <v>0</v>
      </c>
      <c r="K229" s="230"/>
      <c r="L229" s="231">
        <f t="shared" si="31"/>
        <v>0</v>
      </c>
      <c r="M229" s="338"/>
      <c r="N229" s="337"/>
      <c r="O229" s="231">
        <f t="shared" si="32"/>
        <v>0</v>
      </c>
      <c r="P229" s="185"/>
      <c r="R229" s="158"/>
    </row>
    <row r="230" spans="1:18" hidden="1" x14ac:dyDescent="0.25">
      <c r="A230" s="339">
        <v>5260</v>
      </c>
      <c r="B230" s="223" t="s">
        <v>463</v>
      </c>
      <c r="C230" s="359">
        <f t="shared" si="25"/>
        <v>0</v>
      </c>
      <c r="D230" s="340">
        <f>SUM(D231)</f>
        <v>0</v>
      </c>
      <c r="E230" s="341">
        <f>SUM(E231)</f>
        <v>0</v>
      </c>
      <c r="F230" s="544">
        <f t="shared" si="29"/>
        <v>0</v>
      </c>
      <c r="G230" s="340">
        <f>SUM(G231)</f>
        <v>0</v>
      </c>
      <c r="H230" s="342">
        <f>SUM(H231)</f>
        <v>0</v>
      </c>
      <c r="I230" s="231">
        <f t="shared" si="30"/>
        <v>0</v>
      </c>
      <c r="J230" s="340">
        <f>SUM(J231)</f>
        <v>0</v>
      </c>
      <c r="K230" s="342">
        <f>SUM(K231)</f>
        <v>0</v>
      </c>
      <c r="L230" s="231">
        <f t="shared" si="31"/>
        <v>0</v>
      </c>
      <c r="M230" s="343">
        <f>SUM(M231)</f>
        <v>0</v>
      </c>
      <c r="N230" s="341">
        <f>SUM(N231)</f>
        <v>0</v>
      </c>
      <c r="O230" s="231">
        <f t="shared" si="32"/>
        <v>0</v>
      </c>
      <c r="P230" s="185"/>
      <c r="R230" s="158"/>
    </row>
    <row r="231" spans="1:18" ht="24" hidden="1" x14ac:dyDescent="0.25">
      <c r="A231" s="178">
        <v>5269</v>
      </c>
      <c r="B231" s="223" t="s">
        <v>464</v>
      </c>
      <c r="C231" s="359">
        <f t="shared" si="25"/>
        <v>0</v>
      </c>
      <c r="D231" s="229">
        <v>0</v>
      </c>
      <c r="E231" s="337"/>
      <c r="F231" s="544">
        <f t="shared" si="29"/>
        <v>0</v>
      </c>
      <c r="G231" s="229"/>
      <c r="H231" s="230"/>
      <c r="I231" s="231">
        <f t="shared" si="30"/>
        <v>0</v>
      </c>
      <c r="J231" s="229">
        <v>0</v>
      </c>
      <c r="K231" s="230"/>
      <c r="L231" s="231">
        <f t="shared" si="31"/>
        <v>0</v>
      </c>
      <c r="M231" s="338"/>
      <c r="N231" s="337"/>
      <c r="O231" s="231">
        <f t="shared" si="32"/>
        <v>0</v>
      </c>
      <c r="P231" s="185"/>
      <c r="R231" s="158"/>
    </row>
    <row r="232" spans="1:18" ht="24" hidden="1" x14ac:dyDescent="0.25">
      <c r="A232" s="329">
        <v>5270</v>
      </c>
      <c r="B232" s="265" t="s">
        <v>465</v>
      </c>
      <c r="C232" s="354">
        <f t="shared" si="25"/>
        <v>0</v>
      </c>
      <c r="D232" s="344">
        <v>0</v>
      </c>
      <c r="E232" s="345"/>
      <c r="F232" s="542">
        <f t="shared" si="29"/>
        <v>0</v>
      </c>
      <c r="G232" s="344"/>
      <c r="H232" s="346"/>
      <c r="I232" s="332">
        <f t="shared" si="30"/>
        <v>0</v>
      </c>
      <c r="J232" s="344">
        <v>0</v>
      </c>
      <c r="K232" s="346"/>
      <c r="L232" s="332">
        <f t="shared" si="31"/>
        <v>0</v>
      </c>
      <c r="M232" s="347"/>
      <c r="N232" s="345"/>
      <c r="O232" s="332">
        <f t="shared" si="32"/>
        <v>0</v>
      </c>
      <c r="P232" s="274"/>
      <c r="R232" s="158"/>
    </row>
    <row r="233" spans="1:18" x14ac:dyDescent="0.25">
      <c r="A233" s="315">
        <v>6000</v>
      </c>
      <c r="B233" s="315" t="s">
        <v>466</v>
      </c>
      <c r="C233" s="316">
        <f t="shared" si="25"/>
        <v>18430</v>
      </c>
      <c r="D233" s="317">
        <f>D234+D254+D261</f>
        <v>19750</v>
      </c>
      <c r="E233" s="504">
        <f>E234+E254+E261</f>
        <v>-1320</v>
      </c>
      <c r="F233" s="465">
        <f t="shared" si="29"/>
        <v>18430</v>
      </c>
      <c r="G233" s="317">
        <f>G234+G254+G261</f>
        <v>0</v>
      </c>
      <c r="H233" s="320">
        <f>H234+H254+H261</f>
        <v>0</v>
      </c>
      <c r="I233" s="319">
        <f t="shared" si="30"/>
        <v>0</v>
      </c>
      <c r="J233" s="317">
        <f>J234+J254+J261</f>
        <v>0</v>
      </c>
      <c r="K233" s="320">
        <f>K234+K254+K261</f>
        <v>0</v>
      </c>
      <c r="L233" s="319">
        <f t="shared" si="31"/>
        <v>0</v>
      </c>
      <c r="M233" s="321">
        <f>M234+M254+M261</f>
        <v>0</v>
      </c>
      <c r="N233" s="318">
        <f>N234+N254+N261</f>
        <v>0</v>
      </c>
      <c r="O233" s="319">
        <f t="shared" si="32"/>
        <v>0</v>
      </c>
      <c r="P233" s="322"/>
      <c r="R233" s="158"/>
    </row>
    <row r="234" spans="1:18" hidden="1" x14ac:dyDescent="0.25">
      <c r="A234" s="249">
        <v>6200</v>
      </c>
      <c r="B234" s="368" t="s">
        <v>467</v>
      </c>
      <c r="C234" s="379">
        <f>F234+I234+L234+O234</f>
        <v>0</v>
      </c>
      <c r="D234" s="380">
        <f>SUM(D235,D236,D238,D241,D247,D248,D249)</f>
        <v>0</v>
      </c>
      <c r="E234" s="326">
        <f>SUM(E235,E236,E238,E241,E247,E248,E249)</f>
        <v>0</v>
      </c>
      <c r="F234" s="549">
        <f>D234+E234</f>
        <v>0</v>
      </c>
      <c r="G234" s="380">
        <f>SUM(G235,G236,G238,G241,G247,G248,G249)</f>
        <v>0</v>
      </c>
      <c r="H234" s="381">
        <f>SUM(H235,H236,H238,H241,H247,H248,H249)</f>
        <v>0</v>
      </c>
      <c r="I234" s="327">
        <f t="shared" si="30"/>
        <v>0</v>
      </c>
      <c r="J234" s="380">
        <f>SUM(J235,J236,J238,J241,J247,J248,J249)</f>
        <v>0</v>
      </c>
      <c r="K234" s="381">
        <f>SUM(K235,K236,K238,K241,K247,K248,K249)</f>
        <v>0</v>
      </c>
      <c r="L234" s="327">
        <f t="shared" si="31"/>
        <v>0</v>
      </c>
      <c r="M234" s="325">
        <f>SUM(M235,M236,M238,M241,M247,M248,M249)</f>
        <v>0</v>
      </c>
      <c r="N234" s="326">
        <f>SUM(N235,N236,N238,N241,N247,N248,N249)</f>
        <v>0</v>
      </c>
      <c r="O234" s="327">
        <f t="shared" si="32"/>
        <v>0</v>
      </c>
      <c r="P234" s="328"/>
      <c r="R234" s="158"/>
    </row>
    <row r="235" spans="1:18" ht="24" hidden="1" x14ac:dyDescent="0.25">
      <c r="A235" s="784">
        <v>6220</v>
      </c>
      <c r="B235" s="213" t="s">
        <v>468</v>
      </c>
      <c r="C235" s="389">
        <f t="shared" si="25"/>
        <v>0</v>
      </c>
      <c r="D235" s="219">
        <v>0</v>
      </c>
      <c r="E235" s="335"/>
      <c r="F235" s="543">
        <f t="shared" si="29"/>
        <v>0</v>
      </c>
      <c r="G235" s="219"/>
      <c r="H235" s="220"/>
      <c r="I235" s="221">
        <f t="shared" si="30"/>
        <v>0</v>
      </c>
      <c r="J235" s="219">
        <v>0</v>
      </c>
      <c r="K235" s="220"/>
      <c r="L235" s="221">
        <f t="shared" si="31"/>
        <v>0</v>
      </c>
      <c r="M235" s="336"/>
      <c r="N235" s="335"/>
      <c r="O235" s="221">
        <f t="shared" si="32"/>
        <v>0</v>
      </c>
      <c r="P235" s="176"/>
      <c r="R235" s="158"/>
    </row>
    <row r="236" spans="1:18" hidden="1" x14ac:dyDescent="0.25">
      <c r="A236" s="339">
        <v>6230</v>
      </c>
      <c r="B236" s="223" t="s">
        <v>469</v>
      </c>
      <c r="C236" s="390">
        <f t="shared" si="25"/>
        <v>0</v>
      </c>
      <c r="D236" s="340">
        <f>SUM(D237)</f>
        <v>0</v>
      </c>
      <c r="E236" s="342">
        <f>SUM(E237)</f>
        <v>0</v>
      </c>
      <c r="F236" s="544">
        <f t="shared" si="29"/>
        <v>0</v>
      </c>
      <c r="G236" s="340">
        <f>SUM(G237)</f>
        <v>0</v>
      </c>
      <c r="H236" s="342">
        <f>SUM(H237)</f>
        <v>0</v>
      </c>
      <c r="I236" s="231">
        <f t="shared" si="30"/>
        <v>0</v>
      </c>
      <c r="J236" s="340">
        <f>SUM(J237)</f>
        <v>0</v>
      </c>
      <c r="K236" s="342">
        <f>SUM(K237)</f>
        <v>0</v>
      </c>
      <c r="L236" s="231">
        <f t="shared" si="31"/>
        <v>0</v>
      </c>
      <c r="M236" s="340">
        <f>SUM(M237)</f>
        <v>0</v>
      </c>
      <c r="N236" s="342">
        <f>SUM(N237)</f>
        <v>0</v>
      </c>
      <c r="O236" s="231">
        <f t="shared" si="32"/>
        <v>0</v>
      </c>
      <c r="P236" s="185"/>
      <c r="R236" s="158"/>
    </row>
    <row r="237" spans="1:18" ht="24" hidden="1" x14ac:dyDescent="0.25">
      <c r="A237" s="178">
        <v>6239</v>
      </c>
      <c r="B237" s="213" t="s">
        <v>470</v>
      </c>
      <c r="C237" s="390">
        <f t="shared" si="25"/>
        <v>0</v>
      </c>
      <c r="D237" s="229">
        <v>0</v>
      </c>
      <c r="E237" s="337"/>
      <c r="F237" s="544">
        <f t="shared" si="29"/>
        <v>0</v>
      </c>
      <c r="G237" s="229"/>
      <c r="H237" s="230"/>
      <c r="I237" s="231">
        <f t="shared" si="30"/>
        <v>0</v>
      </c>
      <c r="J237" s="229">
        <v>0</v>
      </c>
      <c r="K237" s="230"/>
      <c r="L237" s="231">
        <f t="shared" si="31"/>
        <v>0</v>
      </c>
      <c r="M237" s="338"/>
      <c r="N237" s="337"/>
      <c r="O237" s="231">
        <f t="shared" si="32"/>
        <v>0</v>
      </c>
      <c r="P237" s="185"/>
      <c r="R237" s="158"/>
    </row>
    <row r="238" spans="1:18" ht="24" hidden="1" x14ac:dyDescent="0.25">
      <c r="A238" s="339">
        <v>6240</v>
      </c>
      <c r="B238" s="223" t="s">
        <v>471</v>
      </c>
      <c r="C238" s="390">
        <f t="shared" si="25"/>
        <v>0</v>
      </c>
      <c r="D238" s="340">
        <f>SUM(D239:D240)</f>
        <v>0</v>
      </c>
      <c r="E238" s="341">
        <f>SUM(E239:E240)</f>
        <v>0</v>
      </c>
      <c r="F238" s="544">
        <f t="shared" si="29"/>
        <v>0</v>
      </c>
      <c r="G238" s="340">
        <f>SUM(G239:G240)</f>
        <v>0</v>
      </c>
      <c r="H238" s="342">
        <f>SUM(H239:H240)</f>
        <v>0</v>
      </c>
      <c r="I238" s="231">
        <f t="shared" si="30"/>
        <v>0</v>
      </c>
      <c r="J238" s="340">
        <f>SUM(J239:J240)</f>
        <v>0</v>
      </c>
      <c r="K238" s="342">
        <f>SUM(K239:K240)</f>
        <v>0</v>
      </c>
      <c r="L238" s="231">
        <f t="shared" si="31"/>
        <v>0</v>
      </c>
      <c r="M238" s="343">
        <f>SUM(M239:M240)</f>
        <v>0</v>
      </c>
      <c r="N238" s="341">
        <f>SUM(N239:N240)</f>
        <v>0</v>
      </c>
      <c r="O238" s="231">
        <f t="shared" si="32"/>
        <v>0</v>
      </c>
      <c r="P238" s="185"/>
      <c r="R238" s="158"/>
    </row>
    <row r="239" spans="1:18" hidden="1" x14ac:dyDescent="0.25">
      <c r="A239" s="178">
        <v>6241</v>
      </c>
      <c r="B239" s="223" t="s">
        <v>472</v>
      </c>
      <c r="C239" s="390">
        <f t="shared" si="25"/>
        <v>0</v>
      </c>
      <c r="D239" s="229">
        <v>0</v>
      </c>
      <c r="E239" s="337"/>
      <c r="F239" s="544">
        <f t="shared" si="29"/>
        <v>0</v>
      </c>
      <c r="G239" s="229"/>
      <c r="H239" s="230"/>
      <c r="I239" s="231">
        <f t="shared" si="30"/>
        <v>0</v>
      </c>
      <c r="J239" s="229">
        <v>0</v>
      </c>
      <c r="K239" s="230"/>
      <c r="L239" s="231">
        <f t="shared" si="31"/>
        <v>0</v>
      </c>
      <c r="M239" s="338"/>
      <c r="N239" s="337"/>
      <c r="O239" s="231">
        <f t="shared" si="32"/>
        <v>0</v>
      </c>
      <c r="P239" s="185"/>
      <c r="R239" s="158"/>
    </row>
    <row r="240" spans="1:18" hidden="1" x14ac:dyDescent="0.25">
      <c r="A240" s="178">
        <v>6242</v>
      </c>
      <c r="B240" s="223" t="s">
        <v>473</v>
      </c>
      <c r="C240" s="390">
        <f t="shared" si="25"/>
        <v>0</v>
      </c>
      <c r="D240" s="229">
        <v>0</v>
      </c>
      <c r="E240" s="337"/>
      <c r="F240" s="544">
        <f t="shared" si="29"/>
        <v>0</v>
      </c>
      <c r="G240" s="229"/>
      <c r="H240" s="230"/>
      <c r="I240" s="231">
        <f t="shared" si="30"/>
        <v>0</v>
      </c>
      <c r="J240" s="229">
        <v>0</v>
      </c>
      <c r="K240" s="230"/>
      <c r="L240" s="231">
        <f t="shared" si="31"/>
        <v>0</v>
      </c>
      <c r="M240" s="338"/>
      <c r="N240" s="337"/>
      <c r="O240" s="231">
        <f t="shared" si="32"/>
        <v>0</v>
      </c>
      <c r="P240" s="185"/>
      <c r="R240" s="158"/>
    </row>
    <row r="241" spans="1:18" ht="24" hidden="1" x14ac:dyDescent="0.25">
      <c r="A241" s="339">
        <v>6250</v>
      </c>
      <c r="B241" s="223" t="s">
        <v>474</v>
      </c>
      <c r="C241" s="390">
        <f t="shared" si="25"/>
        <v>0</v>
      </c>
      <c r="D241" s="340">
        <f>SUM(D242:D246)</f>
        <v>0</v>
      </c>
      <c r="E241" s="341">
        <f>SUM(E242:E246)</f>
        <v>0</v>
      </c>
      <c r="F241" s="544">
        <f t="shared" si="29"/>
        <v>0</v>
      </c>
      <c r="G241" s="340">
        <f>SUM(G242:G246)</f>
        <v>0</v>
      </c>
      <c r="H241" s="342">
        <f>SUM(H242:H246)</f>
        <v>0</v>
      </c>
      <c r="I241" s="231">
        <f t="shared" si="30"/>
        <v>0</v>
      </c>
      <c r="J241" s="340">
        <f>SUM(J242:J246)</f>
        <v>0</v>
      </c>
      <c r="K241" s="342">
        <f>SUM(K242:K246)</f>
        <v>0</v>
      </c>
      <c r="L241" s="231">
        <f t="shared" si="31"/>
        <v>0</v>
      </c>
      <c r="M241" s="343">
        <f>SUM(M242:M246)</f>
        <v>0</v>
      </c>
      <c r="N241" s="341">
        <f>SUM(N242:N246)</f>
        <v>0</v>
      </c>
      <c r="O241" s="231">
        <f t="shared" si="32"/>
        <v>0</v>
      </c>
      <c r="P241" s="185"/>
      <c r="R241" s="158"/>
    </row>
    <row r="242" spans="1:18" hidden="1" x14ac:dyDescent="0.25">
      <c r="A242" s="178">
        <v>6252</v>
      </c>
      <c r="B242" s="223" t="s">
        <v>475</v>
      </c>
      <c r="C242" s="390">
        <f t="shared" si="25"/>
        <v>0</v>
      </c>
      <c r="D242" s="229">
        <v>0</v>
      </c>
      <c r="E242" s="337"/>
      <c r="F242" s="544">
        <f t="shared" si="29"/>
        <v>0</v>
      </c>
      <c r="G242" s="229"/>
      <c r="H242" s="230"/>
      <c r="I242" s="231">
        <f t="shared" si="30"/>
        <v>0</v>
      </c>
      <c r="J242" s="229">
        <v>0</v>
      </c>
      <c r="K242" s="230"/>
      <c r="L242" s="231">
        <f t="shared" si="31"/>
        <v>0</v>
      </c>
      <c r="M242" s="338"/>
      <c r="N242" s="337"/>
      <c r="O242" s="231">
        <f t="shared" si="32"/>
        <v>0</v>
      </c>
      <c r="P242" s="185"/>
      <c r="R242" s="158"/>
    </row>
    <row r="243" spans="1:18" hidden="1" x14ac:dyDescent="0.25">
      <c r="A243" s="178">
        <v>6253</v>
      </c>
      <c r="B243" s="223" t="s">
        <v>476</v>
      </c>
      <c r="C243" s="390">
        <f t="shared" si="25"/>
        <v>0</v>
      </c>
      <c r="D243" s="229">
        <v>0</v>
      </c>
      <c r="E243" s="337"/>
      <c r="F243" s="544">
        <f t="shared" si="29"/>
        <v>0</v>
      </c>
      <c r="G243" s="229"/>
      <c r="H243" s="230"/>
      <c r="I243" s="231">
        <f t="shared" si="30"/>
        <v>0</v>
      </c>
      <c r="J243" s="229">
        <v>0</v>
      </c>
      <c r="K243" s="230"/>
      <c r="L243" s="231">
        <f t="shared" si="31"/>
        <v>0</v>
      </c>
      <c r="M243" s="338"/>
      <c r="N243" s="337"/>
      <c r="O243" s="231">
        <f t="shared" si="32"/>
        <v>0</v>
      </c>
      <c r="P243" s="185"/>
      <c r="R243" s="158"/>
    </row>
    <row r="244" spans="1:18" ht="24" hidden="1" x14ac:dyDescent="0.25">
      <c r="A244" s="178">
        <v>6254</v>
      </c>
      <c r="B244" s="223" t="s">
        <v>477</v>
      </c>
      <c r="C244" s="390">
        <f t="shared" si="25"/>
        <v>0</v>
      </c>
      <c r="D244" s="229">
        <v>0</v>
      </c>
      <c r="E244" s="337"/>
      <c r="F244" s="544">
        <f t="shared" si="29"/>
        <v>0</v>
      </c>
      <c r="G244" s="229"/>
      <c r="H244" s="230"/>
      <c r="I244" s="231">
        <f t="shared" si="30"/>
        <v>0</v>
      </c>
      <c r="J244" s="229">
        <v>0</v>
      </c>
      <c r="K244" s="230"/>
      <c r="L244" s="231">
        <f t="shared" si="31"/>
        <v>0</v>
      </c>
      <c r="M244" s="338"/>
      <c r="N244" s="337"/>
      <c r="O244" s="231">
        <f t="shared" si="32"/>
        <v>0</v>
      </c>
      <c r="P244" s="185"/>
      <c r="R244" s="158"/>
    </row>
    <row r="245" spans="1:18" ht="24" hidden="1" x14ac:dyDescent="0.25">
      <c r="A245" s="178">
        <v>6255</v>
      </c>
      <c r="B245" s="223" t="s">
        <v>478</v>
      </c>
      <c r="C245" s="390">
        <f t="shared" si="25"/>
        <v>0</v>
      </c>
      <c r="D245" s="229">
        <v>0</v>
      </c>
      <c r="E245" s="337"/>
      <c r="F245" s="544">
        <f t="shared" si="29"/>
        <v>0</v>
      </c>
      <c r="G245" s="229"/>
      <c r="H245" s="230"/>
      <c r="I245" s="231">
        <f t="shared" si="30"/>
        <v>0</v>
      </c>
      <c r="J245" s="229">
        <v>0</v>
      </c>
      <c r="K245" s="230"/>
      <c r="L245" s="231">
        <f t="shared" si="31"/>
        <v>0</v>
      </c>
      <c r="M245" s="338"/>
      <c r="N245" s="337"/>
      <c r="O245" s="231">
        <f t="shared" si="32"/>
        <v>0</v>
      </c>
      <c r="P245" s="185"/>
      <c r="R245" s="158"/>
    </row>
    <row r="246" spans="1:18" hidden="1" x14ac:dyDescent="0.25">
      <c r="A246" s="178">
        <v>6259</v>
      </c>
      <c r="B246" s="223" t="s">
        <v>479</v>
      </c>
      <c r="C246" s="390">
        <f t="shared" si="25"/>
        <v>0</v>
      </c>
      <c r="D246" s="229">
        <v>0</v>
      </c>
      <c r="E246" s="337"/>
      <c r="F246" s="544">
        <f t="shared" si="29"/>
        <v>0</v>
      </c>
      <c r="G246" s="229"/>
      <c r="H246" s="230"/>
      <c r="I246" s="231">
        <f t="shared" si="30"/>
        <v>0</v>
      </c>
      <c r="J246" s="229">
        <v>0</v>
      </c>
      <c r="K246" s="230"/>
      <c r="L246" s="231">
        <f t="shared" si="31"/>
        <v>0</v>
      </c>
      <c r="M246" s="338"/>
      <c r="N246" s="337"/>
      <c r="O246" s="231">
        <f t="shared" si="32"/>
        <v>0</v>
      </c>
      <c r="P246" s="185"/>
      <c r="R246" s="158"/>
    </row>
    <row r="247" spans="1:18" ht="24" hidden="1" x14ac:dyDescent="0.25">
      <c r="A247" s="339">
        <v>6260</v>
      </c>
      <c r="B247" s="223" t="s">
        <v>480</v>
      </c>
      <c r="C247" s="390">
        <f t="shared" si="25"/>
        <v>0</v>
      </c>
      <c r="D247" s="229">
        <v>0</v>
      </c>
      <c r="E247" s="337"/>
      <c r="F247" s="544">
        <f t="shared" ref="F247:F299" si="36">D247+E247</f>
        <v>0</v>
      </c>
      <c r="G247" s="229"/>
      <c r="H247" s="230"/>
      <c r="I247" s="231">
        <f t="shared" ref="I247:I299" si="37">G247+H247</f>
        <v>0</v>
      </c>
      <c r="J247" s="229">
        <v>0</v>
      </c>
      <c r="K247" s="230"/>
      <c r="L247" s="231">
        <f t="shared" ref="L247:L299" si="38">J247+K247</f>
        <v>0</v>
      </c>
      <c r="M247" s="338"/>
      <c r="N247" s="337"/>
      <c r="O247" s="231">
        <f t="shared" ref="O247:O276" si="39">M247+N247</f>
        <v>0</v>
      </c>
      <c r="P247" s="185"/>
      <c r="R247" s="158"/>
    </row>
    <row r="248" spans="1:18" hidden="1" x14ac:dyDescent="0.25">
      <c r="A248" s="339">
        <v>6270</v>
      </c>
      <c r="B248" s="223" t="s">
        <v>481</v>
      </c>
      <c r="C248" s="390">
        <f t="shared" si="25"/>
        <v>0</v>
      </c>
      <c r="D248" s="229">
        <v>0</v>
      </c>
      <c r="E248" s="337"/>
      <c r="F248" s="544">
        <f t="shared" si="36"/>
        <v>0</v>
      </c>
      <c r="G248" s="229"/>
      <c r="H248" s="230"/>
      <c r="I248" s="231">
        <f t="shared" si="37"/>
        <v>0</v>
      </c>
      <c r="J248" s="229">
        <v>0</v>
      </c>
      <c r="K248" s="230"/>
      <c r="L248" s="231">
        <f t="shared" si="38"/>
        <v>0</v>
      </c>
      <c r="M248" s="338"/>
      <c r="N248" s="337"/>
      <c r="O248" s="231">
        <f t="shared" si="39"/>
        <v>0</v>
      </c>
      <c r="P248" s="185"/>
      <c r="R248" s="158"/>
    </row>
    <row r="249" spans="1:18" ht="24" hidden="1" x14ac:dyDescent="0.25">
      <c r="A249" s="784">
        <v>6290</v>
      </c>
      <c r="B249" s="213" t="s">
        <v>482</v>
      </c>
      <c r="C249" s="390">
        <f t="shared" si="25"/>
        <v>0</v>
      </c>
      <c r="D249" s="350">
        <f>SUM(D250:D253)</f>
        <v>0</v>
      </c>
      <c r="E249" s="351">
        <f>SUM(E250:E253)</f>
        <v>0</v>
      </c>
      <c r="F249" s="543">
        <f t="shared" si="36"/>
        <v>0</v>
      </c>
      <c r="G249" s="350">
        <f>SUM(G250:G253)</f>
        <v>0</v>
      </c>
      <c r="H249" s="352">
        <f t="shared" ref="H249" si="40">SUM(H250:H253)</f>
        <v>0</v>
      </c>
      <c r="I249" s="221">
        <f t="shared" si="37"/>
        <v>0</v>
      </c>
      <c r="J249" s="350">
        <f>SUM(J250:J253)</f>
        <v>0</v>
      </c>
      <c r="K249" s="352">
        <f t="shared" ref="K249" si="41">SUM(K250:K253)</f>
        <v>0</v>
      </c>
      <c r="L249" s="221">
        <f t="shared" si="38"/>
        <v>0</v>
      </c>
      <c r="M249" s="369">
        <f t="shared" ref="M249:N249" si="42">SUM(M250:M253)</f>
        <v>0</v>
      </c>
      <c r="N249" s="370">
        <f t="shared" si="42"/>
        <v>0</v>
      </c>
      <c r="O249" s="371">
        <f t="shared" si="39"/>
        <v>0</v>
      </c>
      <c r="P249" s="372"/>
      <c r="R249" s="158"/>
    </row>
    <row r="250" spans="1:18" hidden="1" x14ac:dyDescent="0.25">
      <c r="A250" s="178">
        <v>6291</v>
      </c>
      <c r="B250" s="223" t="s">
        <v>483</v>
      </c>
      <c r="C250" s="390">
        <f t="shared" si="25"/>
        <v>0</v>
      </c>
      <c r="D250" s="229">
        <v>0</v>
      </c>
      <c r="E250" s="337"/>
      <c r="F250" s="544">
        <f t="shared" si="36"/>
        <v>0</v>
      </c>
      <c r="G250" s="229"/>
      <c r="H250" s="230"/>
      <c r="I250" s="231">
        <f t="shared" si="37"/>
        <v>0</v>
      </c>
      <c r="J250" s="229">
        <v>0</v>
      </c>
      <c r="K250" s="230"/>
      <c r="L250" s="231">
        <f t="shared" si="38"/>
        <v>0</v>
      </c>
      <c r="M250" s="338"/>
      <c r="N250" s="337"/>
      <c r="O250" s="231">
        <f t="shared" si="39"/>
        <v>0</v>
      </c>
      <c r="P250" s="185"/>
      <c r="R250" s="158"/>
    </row>
    <row r="251" spans="1:18" hidden="1" x14ac:dyDescent="0.25">
      <c r="A251" s="178">
        <v>6292</v>
      </c>
      <c r="B251" s="223" t="s">
        <v>484</v>
      </c>
      <c r="C251" s="390">
        <f t="shared" si="25"/>
        <v>0</v>
      </c>
      <c r="D251" s="229">
        <v>0</v>
      </c>
      <c r="E251" s="337"/>
      <c r="F251" s="544">
        <f t="shared" si="36"/>
        <v>0</v>
      </c>
      <c r="G251" s="229"/>
      <c r="H251" s="230"/>
      <c r="I251" s="231">
        <f t="shared" si="37"/>
        <v>0</v>
      </c>
      <c r="J251" s="229">
        <v>0</v>
      </c>
      <c r="K251" s="230"/>
      <c r="L251" s="231">
        <f t="shared" si="38"/>
        <v>0</v>
      </c>
      <c r="M251" s="338"/>
      <c r="N251" s="337"/>
      <c r="O251" s="231">
        <f t="shared" si="39"/>
        <v>0</v>
      </c>
      <c r="P251" s="185"/>
      <c r="R251" s="158"/>
    </row>
    <row r="252" spans="1:18" ht="72" hidden="1" x14ac:dyDescent="0.25">
      <c r="A252" s="178">
        <v>6296</v>
      </c>
      <c r="B252" s="223" t="s">
        <v>485</v>
      </c>
      <c r="C252" s="390">
        <f t="shared" si="25"/>
        <v>0</v>
      </c>
      <c r="D252" s="229">
        <v>0</v>
      </c>
      <c r="E252" s="337"/>
      <c r="F252" s="544">
        <f t="shared" si="36"/>
        <v>0</v>
      </c>
      <c r="G252" s="229"/>
      <c r="H252" s="230"/>
      <c r="I252" s="231">
        <f t="shared" si="37"/>
        <v>0</v>
      </c>
      <c r="J252" s="229">
        <v>0</v>
      </c>
      <c r="K252" s="230"/>
      <c r="L252" s="231">
        <f t="shared" si="38"/>
        <v>0</v>
      </c>
      <c r="M252" s="338"/>
      <c r="N252" s="337"/>
      <c r="O252" s="231">
        <f t="shared" si="39"/>
        <v>0</v>
      </c>
      <c r="P252" s="185"/>
      <c r="R252" s="158"/>
    </row>
    <row r="253" spans="1:18" ht="36" hidden="1" x14ac:dyDescent="0.25">
      <c r="A253" s="178">
        <v>6299</v>
      </c>
      <c r="B253" s="223" t="s">
        <v>486</v>
      </c>
      <c r="C253" s="390">
        <f t="shared" si="25"/>
        <v>0</v>
      </c>
      <c r="D253" s="229">
        <v>0</v>
      </c>
      <c r="E253" s="337"/>
      <c r="F253" s="544">
        <f t="shared" si="36"/>
        <v>0</v>
      </c>
      <c r="G253" s="229"/>
      <c r="H253" s="230"/>
      <c r="I253" s="231">
        <f t="shared" si="37"/>
        <v>0</v>
      </c>
      <c r="J253" s="229">
        <v>0</v>
      </c>
      <c r="K253" s="230"/>
      <c r="L253" s="231">
        <f t="shared" si="38"/>
        <v>0</v>
      </c>
      <c r="M253" s="338"/>
      <c r="N253" s="337"/>
      <c r="O253" s="231">
        <f t="shared" si="39"/>
        <v>0</v>
      </c>
      <c r="P253" s="185"/>
      <c r="R253" s="158"/>
    </row>
    <row r="254" spans="1:18" hidden="1" x14ac:dyDescent="0.25">
      <c r="A254" s="198">
        <v>6300</v>
      </c>
      <c r="B254" s="323" t="s">
        <v>487</v>
      </c>
      <c r="C254" s="199">
        <f t="shared" si="25"/>
        <v>0</v>
      </c>
      <c r="D254" s="209">
        <f>SUM(D255,D259,D260)</f>
        <v>0</v>
      </c>
      <c r="E254" s="324">
        <f>SUM(E255,E259,E260)</f>
        <v>0</v>
      </c>
      <c r="F254" s="541">
        <f t="shared" si="36"/>
        <v>0</v>
      </c>
      <c r="G254" s="209">
        <f>SUM(G255,G259,G260)</f>
        <v>0</v>
      </c>
      <c r="H254" s="210">
        <f t="shared" ref="H254" si="43">SUM(H255,H259,H260)</f>
        <v>0</v>
      </c>
      <c r="I254" s="211">
        <f t="shared" si="37"/>
        <v>0</v>
      </c>
      <c r="J254" s="209">
        <f>SUM(J255,J259,J260)</f>
        <v>0</v>
      </c>
      <c r="K254" s="210">
        <f t="shared" ref="K254" si="44">SUM(K255,K259,K260)</f>
        <v>0</v>
      </c>
      <c r="L254" s="211">
        <f t="shared" si="38"/>
        <v>0</v>
      </c>
      <c r="M254" s="355">
        <f t="shared" ref="M254:N254" si="45">SUM(M255,M259,M260)</f>
        <v>0</v>
      </c>
      <c r="N254" s="356">
        <f t="shared" si="45"/>
        <v>0</v>
      </c>
      <c r="O254" s="357">
        <f t="shared" si="39"/>
        <v>0</v>
      </c>
      <c r="P254" s="358"/>
      <c r="R254" s="158"/>
    </row>
    <row r="255" spans="1:18" ht="24" hidden="1" x14ac:dyDescent="0.25">
      <c r="A255" s="784">
        <v>6320</v>
      </c>
      <c r="B255" s="213" t="s">
        <v>488</v>
      </c>
      <c r="C255" s="369">
        <f t="shared" si="25"/>
        <v>0</v>
      </c>
      <c r="D255" s="350">
        <f>SUM(D256:D258)</f>
        <v>0</v>
      </c>
      <c r="E255" s="351">
        <f>SUM(E256:E258)</f>
        <v>0</v>
      </c>
      <c r="F255" s="543">
        <f t="shared" si="36"/>
        <v>0</v>
      </c>
      <c r="G255" s="350">
        <f>SUM(G256:G258)</f>
        <v>0</v>
      </c>
      <c r="H255" s="352">
        <f t="shared" ref="H255" si="46">SUM(H256:H258)</f>
        <v>0</v>
      </c>
      <c r="I255" s="221">
        <f t="shared" si="37"/>
        <v>0</v>
      </c>
      <c r="J255" s="350">
        <f>SUM(J256:J258)</f>
        <v>0</v>
      </c>
      <c r="K255" s="352">
        <f t="shared" ref="K255" si="47">SUM(K256:K258)</f>
        <v>0</v>
      </c>
      <c r="L255" s="221">
        <f t="shared" si="38"/>
        <v>0</v>
      </c>
      <c r="M255" s="353">
        <f t="shared" ref="M255:N255" si="48">SUM(M256:M258)</f>
        <v>0</v>
      </c>
      <c r="N255" s="351">
        <f t="shared" si="48"/>
        <v>0</v>
      </c>
      <c r="O255" s="221">
        <f t="shared" si="39"/>
        <v>0</v>
      </c>
      <c r="P255" s="176"/>
      <c r="R255" s="158"/>
    </row>
    <row r="256" spans="1:18" hidden="1" x14ac:dyDescent="0.25">
      <c r="A256" s="178">
        <v>6322</v>
      </c>
      <c r="B256" s="223" t="s">
        <v>489</v>
      </c>
      <c r="C256" s="343">
        <f t="shared" si="25"/>
        <v>0</v>
      </c>
      <c r="D256" s="229">
        <v>0</v>
      </c>
      <c r="E256" s="337"/>
      <c r="F256" s="544">
        <f t="shared" si="36"/>
        <v>0</v>
      </c>
      <c r="G256" s="229"/>
      <c r="H256" s="230"/>
      <c r="I256" s="231">
        <f t="shared" si="37"/>
        <v>0</v>
      </c>
      <c r="J256" s="229">
        <v>0</v>
      </c>
      <c r="K256" s="230"/>
      <c r="L256" s="231">
        <f t="shared" si="38"/>
        <v>0</v>
      </c>
      <c r="M256" s="338"/>
      <c r="N256" s="337"/>
      <c r="O256" s="231">
        <f t="shared" si="39"/>
        <v>0</v>
      </c>
      <c r="P256" s="185"/>
      <c r="R256" s="158"/>
    </row>
    <row r="257" spans="1:18" ht="24" hidden="1" x14ac:dyDescent="0.25">
      <c r="A257" s="178">
        <v>6323</v>
      </c>
      <c r="B257" s="223" t="s">
        <v>490</v>
      </c>
      <c r="C257" s="343">
        <f t="shared" si="25"/>
        <v>0</v>
      </c>
      <c r="D257" s="229">
        <v>0</v>
      </c>
      <c r="E257" s="337"/>
      <c r="F257" s="544">
        <f t="shared" si="36"/>
        <v>0</v>
      </c>
      <c r="G257" s="229"/>
      <c r="H257" s="230"/>
      <c r="I257" s="231">
        <f t="shared" si="37"/>
        <v>0</v>
      </c>
      <c r="J257" s="229">
        <v>0</v>
      </c>
      <c r="K257" s="230"/>
      <c r="L257" s="231">
        <f t="shared" si="38"/>
        <v>0</v>
      </c>
      <c r="M257" s="338"/>
      <c r="N257" s="337"/>
      <c r="O257" s="231">
        <f t="shared" si="39"/>
        <v>0</v>
      </c>
      <c r="P257" s="185"/>
      <c r="R257" s="158"/>
    </row>
    <row r="258" spans="1:18" ht="24" hidden="1" x14ac:dyDescent="0.25">
      <c r="A258" s="169">
        <v>6324</v>
      </c>
      <c r="B258" s="213" t="s">
        <v>491</v>
      </c>
      <c r="C258" s="343">
        <f t="shared" si="25"/>
        <v>0</v>
      </c>
      <c r="D258" s="219">
        <v>0</v>
      </c>
      <c r="E258" s="335"/>
      <c r="F258" s="543">
        <f t="shared" si="36"/>
        <v>0</v>
      </c>
      <c r="G258" s="219"/>
      <c r="H258" s="220"/>
      <c r="I258" s="221">
        <f t="shared" si="37"/>
        <v>0</v>
      </c>
      <c r="J258" s="219">
        <v>0</v>
      </c>
      <c r="K258" s="220"/>
      <c r="L258" s="221">
        <f t="shared" si="38"/>
        <v>0</v>
      </c>
      <c r="M258" s="336"/>
      <c r="N258" s="335"/>
      <c r="O258" s="221">
        <f t="shared" si="39"/>
        <v>0</v>
      </c>
      <c r="P258" s="176"/>
      <c r="R258" s="158"/>
    </row>
    <row r="259" spans="1:18" ht="24" hidden="1" x14ac:dyDescent="0.25">
      <c r="A259" s="391">
        <v>6330</v>
      </c>
      <c r="B259" s="392" t="s">
        <v>492</v>
      </c>
      <c r="C259" s="343">
        <f t="shared" ref="C259:C286" si="49">F259+I259+L259+O259</f>
        <v>0</v>
      </c>
      <c r="D259" s="375">
        <v>0</v>
      </c>
      <c r="E259" s="376"/>
      <c r="F259" s="547">
        <f t="shared" si="36"/>
        <v>0</v>
      </c>
      <c r="G259" s="375"/>
      <c r="H259" s="377"/>
      <c r="I259" s="371">
        <f t="shared" si="37"/>
        <v>0</v>
      </c>
      <c r="J259" s="375">
        <v>0</v>
      </c>
      <c r="K259" s="377"/>
      <c r="L259" s="371">
        <f t="shared" si="38"/>
        <v>0</v>
      </c>
      <c r="M259" s="378"/>
      <c r="N259" s="376"/>
      <c r="O259" s="371">
        <f t="shared" si="39"/>
        <v>0</v>
      </c>
      <c r="P259" s="372"/>
      <c r="R259" s="158"/>
    </row>
    <row r="260" spans="1:18" hidden="1" x14ac:dyDescent="0.25">
      <c r="A260" s="339">
        <v>6360</v>
      </c>
      <c r="B260" s="223" t="s">
        <v>493</v>
      </c>
      <c r="C260" s="343">
        <f t="shared" si="49"/>
        <v>0</v>
      </c>
      <c r="D260" s="229">
        <v>0</v>
      </c>
      <c r="E260" s="337"/>
      <c r="F260" s="544">
        <f t="shared" si="36"/>
        <v>0</v>
      </c>
      <c r="G260" s="229"/>
      <c r="H260" s="230"/>
      <c r="I260" s="231">
        <f t="shared" si="37"/>
        <v>0</v>
      </c>
      <c r="J260" s="229">
        <v>0</v>
      </c>
      <c r="K260" s="230"/>
      <c r="L260" s="231">
        <f t="shared" si="38"/>
        <v>0</v>
      </c>
      <c r="M260" s="338"/>
      <c r="N260" s="337"/>
      <c r="O260" s="231">
        <f t="shared" si="39"/>
        <v>0</v>
      </c>
      <c r="P260" s="185"/>
      <c r="R260" s="158"/>
    </row>
    <row r="261" spans="1:18" ht="36" x14ac:dyDescent="0.25">
      <c r="A261" s="198">
        <v>6400</v>
      </c>
      <c r="B261" s="323" t="s">
        <v>494</v>
      </c>
      <c r="C261" s="199">
        <f t="shared" si="49"/>
        <v>18430</v>
      </c>
      <c r="D261" s="209">
        <f>SUM(D262,D266)</f>
        <v>19750</v>
      </c>
      <c r="E261" s="505">
        <f>SUM(E262,E266)</f>
        <v>-1320</v>
      </c>
      <c r="F261" s="459">
        <f t="shared" si="36"/>
        <v>18430</v>
      </c>
      <c r="G261" s="209">
        <f>SUM(G262,G266)</f>
        <v>0</v>
      </c>
      <c r="H261" s="210">
        <f t="shared" ref="H261" si="50">SUM(H262,H266)</f>
        <v>0</v>
      </c>
      <c r="I261" s="211">
        <f t="shared" si="37"/>
        <v>0</v>
      </c>
      <c r="J261" s="209">
        <f>SUM(J262,J266)</f>
        <v>0</v>
      </c>
      <c r="K261" s="210">
        <f t="shared" ref="K261" si="51">SUM(K262,K266)</f>
        <v>0</v>
      </c>
      <c r="L261" s="211">
        <f t="shared" si="38"/>
        <v>0</v>
      </c>
      <c r="M261" s="355">
        <f t="shared" ref="M261:N261" si="52">SUM(M262,M266)</f>
        <v>0</v>
      </c>
      <c r="N261" s="356">
        <f t="shared" si="52"/>
        <v>0</v>
      </c>
      <c r="O261" s="357">
        <f t="shared" si="39"/>
        <v>0</v>
      </c>
      <c r="P261" s="358"/>
      <c r="R261" s="158"/>
    </row>
    <row r="262" spans="1:18" ht="24" hidden="1" x14ac:dyDescent="0.25">
      <c r="A262" s="784">
        <v>6410</v>
      </c>
      <c r="B262" s="213" t="s">
        <v>495</v>
      </c>
      <c r="C262" s="353">
        <f t="shared" si="49"/>
        <v>0</v>
      </c>
      <c r="D262" s="350">
        <f>SUM(D263:D265)</f>
        <v>0</v>
      </c>
      <c r="E262" s="351">
        <f>SUM(E263:E265)</f>
        <v>0</v>
      </c>
      <c r="F262" s="543">
        <f t="shared" si="36"/>
        <v>0</v>
      </c>
      <c r="G262" s="350">
        <f>SUM(G263:G265)</f>
        <v>0</v>
      </c>
      <c r="H262" s="352">
        <f t="shared" ref="H262" si="53">SUM(H263:H265)</f>
        <v>0</v>
      </c>
      <c r="I262" s="221">
        <f t="shared" si="37"/>
        <v>0</v>
      </c>
      <c r="J262" s="350">
        <f>SUM(J263:J265)</f>
        <v>0</v>
      </c>
      <c r="K262" s="352">
        <f t="shared" ref="K262" si="54">SUM(K263:K265)</f>
        <v>0</v>
      </c>
      <c r="L262" s="221">
        <f t="shared" si="38"/>
        <v>0</v>
      </c>
      <c r="M262" s="365">
        <f t="shared" ref="M262:N262" si="55">SUM(M263:M265)</f>
        <v>0</v>
      </c>
      <c r="N262" s="366">
        <f t="shared" si="55"/>
        <v>0</v>
      </c>
      <c r="O262" s="242">
        <f t="shared" si="39"/>
        <v>0</v>
      </c>
      <c r="P262" s="244"/>
      <c r="R262" s="158"/>
    </row>
    <row r="263" spans="1:18" hidden="1" x14ac:dyDescent="0.25">
      <c r="A263" s="178">
        <v>6411</v>
      </c>
      <c r="B263" s="393" t="s">
        <v>496</v>
      </c>
      <c r="C263" s="390">
        <f t="shared" si="49"/>
        <v>0</v>
      </c>
      <c r="D263" s="229">
        <v>0</v>
      </c>
      <c r="E263" s="337"/>
      <c r="F263" s="544">
        <f t="shared" si="36"/>
        <v>0</v>
      </c>
      <c r="G263" s="229"/>
      <c r="H263" s="230"/>
      <c r="I263" s="231">
        <f t="shared" si="37"/>
        <v>0</v>
      </c>
      <c r="J263" s="229">
        <v>0</v>
      </c>
      <c r="K263" s="230"/>
      <c r="L263" s="231">
        <f t="shared" si="38"/>
        <v>0</v>
      </c>
      <c r="M263" s="338"/>
      <c r="N263" s="337"/>
      <c r="O263" s="231">
        <f t="shared" si="39"/>
        <v>0</v>
      </c>
      <c r="P263" s="185"/>
      <c r="R263" s="158"/>
    </row>
    <row r="264" spans="1:18" ht="36" hidden="1" x14ac:dyDescent="0.25">
      <c r="A264" s="178">
        <v>6412</v>
      </c>
      <c r="B264" s="223" t="s">
        <v>497</v>
      </c>
      <c r="C264" s="390">
        <f t="shared" si="49"/>
        <v>0</v>
      </c>
      <c r="D264" s="229">
        <v>0</v>
      </c>
      <c r="E264" s="337"/>
      <c r="F264" s="544">
        <f t="shared" si="36"/>
        <v>0</v>
      </c>
      <c r="G264" s="229"/>
      <c r="H264" s="230"/>
      <c r="I264" s="231">
        <f t="shared" si="37"/>
        <v>0</v>
      </c>
      <c r="J264" s="229">
        <v>0</v>
      </c>
      <c r="K264" s="230"/>
      <c r="L264" s="231">
        <f t="shared" si="38"/>
        <v>0</v>
      </c>
      <c r="M264" s="338"/>
      <c r="N264" s="337"/>
      <c r="O264" s="231">
        <f t="shared" si="39"/>
        <v>0</v>
      </c>
      <c r="P264" s="185"/>
      <c r="R264" s="158"/>
    </row>
    <row r="265" spans="1:18" ht="36" hidden="1" x14ac:dyDescent="0.25">
      <c r="A265" s="178">
        <v>6419</v>
      </c>
      <c r="B265" s="223" t="s">
        <v>498</v>
      </c>
      <c r="C265" s="390">
        <f t="shared" si="49"/>
        <v>0</v>
      </c>
      <c r="D265" s="229">
        <v>0</v>
      </c>
      <c r="E265" s="337"/>
      <c r="F265" s="544">
        <f t="shared" si="36"/>
        <v>0</v>
      </c>
      <c r="G265" s="229"/>
      <c r="H265" s="230"/>
      <c r="I265" s="231">
        <f t="shared" si="37"/>
        <v>0</v>
      </c>
      <c r="J265" s="229">
        <v>0</v>
      </c>
      <c r="K265" s="230"/>
      <c r="L265" s="231">
        <f t="shared" si="38"/>
        <v>0</v>
      </c>
      <c r="M265" s="338"/>
      <c r="N265" s="337"/>
      <c r="O265" s="231">
        <f t="shared" si="39"/>
        <v>0</v>
      </c>
      <c r="P265" s="185"/>
      <c r="R265" s="158"/>
    </row>
    <row r="266" spans="1:18" ht="36" x14ac:dyDescent="0.25">
      <c r="A266" s="339">
        <v>6420</v>
      </c>
      <c r="B266" s="223" t="s">
        <v>499</v>
      </c>
      <c r="C266" s="390">
        <f t="shared" si="49"/>
        <v>18430</v>
      </c>
      <c r="D266" s="340">
        <f>SUM(D267:D270)</f>
        <v>19750</v>
      </c>
      <c r="E266" s="390">
        <f>SUM(E267:E270)</f>
        <v>-1320</v>
      </c>
      <c r="F266" s="359">
        <f t="shared" si="36"/>
        <v>18430</v>
      </c>
      <c r="G266" s="340">
        <f>SUM(G267:G270)</f>
        <v>0</v>
      </c>
      <c r="H266" s="342">
        <f>SUM(H267:H270)</f>
        <v>0</v>
      </c>
      <c r="I266" s="231">
        <f t="shared" si="37"/>
        <v>0</v>
      </c>
      <c r="J266" s="340">
        <f>SUM(J267:J270)</f>
        <v>0</v>
      </c>
      <c r="K266" s="342">
        <f>SUM(K267:K270)</f>
        <v>0</v>
      </c>
      <c r="L266" s="231">
        <f t="shared" si="38"/>
        <v>0</v>
      </c>
      <c r="M266" s="343">
        <f>SUM(M267:M270)</f>
        <v>0</v>
      </c>
      <c r="N266" s="341">
        <f>SUM(N267:N270)</f>
        <v>0</v>
      </c>
      <c r="O266" s="231">
        <f t="shared" si="39"/>
        <v>0</v>
      </c>
      <c r="P266" s="185"/>
      <c r="R266" s="158"/>
    </row>
    <row r="267" spans="1:18" hidden="1" x14ac:dyDescent="0.25">
      <c r="A267" s="178">
        <v>6421</v>
      </c>
      <c r="B267" s="223" t="s">
        <v>500</v>
      </c>
      <c r="C267" s="390">
        <f t="shared" si="49"/>
        <v>0</v>
      </c>
      <c r="D267" s="229">
        <v>0</v>
      </c>
      <c r="E267" s="337"/>
      <c r="F267" s="544">
        <f t="shared" si="36"/>
        <v>0</v>
      </c>
      <c r="G267" s="229"/>
      <c r="H267" s="230"/>
      <c r="I267" s="231">
        <f t="shared" si="37"/>
        <v>0</v>
      </c>
      <c r="J267" s="229">
        <v>0</v>
      </c>
      <c r="K267" s="230"/>
      <c r="L267" s="231">
        <f t="shared" si="38"/>
        <v>0</v>
      </c>
      <c r="M267" s="338"/>
      <c r="N267" s="337"/>
      <c r="O267" s="231">
        <f t="shared" si="39"/>
        <v>0</v>
      </c>
      <c r="P267" s="185"/>
      <c r="R267" s="158"/>
    </row>
    <row r="268" spans="1:18" x14ac:dyDescent="0.25">
      <c r="A268" s="178">
        <v>6422</v>
      </c>
      <c r="B268" s="223" t="s">
        <v>501</v>
      </c>
      <c r="C268" s="390">
        <f t="shared" si="49"/>
        <v>18430</v>
      </c>
      <c r="D268" s="229">
        <v>19750</v>
      </c>
      <c r="E268" s="507">
        <v>-1320</v>
      </c>
      <c r="F268" s="359">
        <f t="shared" si="36"/>
        <v>18430</v>
      </c>
      <c r="G268" s="229"/>
      <c r="H268" s="230"/>
      <c r="I268" s="231">
        <f t="shared" si="37"/>
        <v>0</v>
      </c>
      <c r="J268" s="229">
        <v>0</v>
      </c>
      <c r="K268" s="230"/>
      <c r="L268" s="231">
        <f t="shared" si="38"/>
        <v>0</v>
      </c>
      <c r="M268" s="338"/>
      <c r="N268" s="337"/>
      <c r="O268" s="231">
        <f t="shared" si="39"/>
        <v>0</v>
      </c>
      <c r="P268" s="185"/>
      <c r="R268" s="158"/>
    </row>
    <row r="269" spans="1:18" ht="24" hidden="1" x14ac:dyDescent="0.25">
      <c r="A269" s="178">
        <v>6423</v>
      </c>
      <c r="B269" s="223" t="s">
        <v>502</v>
      </c>
      <c r="C269" s="390">
        <f t="shared" si="49"/>
        <v>0</v>
      </c>
      <c r="D269" s="229">
        <v>0</v>
      </c>
      <c r="E269" s="337"/>
      <c r="F269" s="544">
        <f t="shared" si="36"/>
        <v>0</v>
      </c>
      <c r="G269" s="229"/>
      <c r="H269" s="230"/>
      <c r="I269" s="231">
        <f t="shared" si="37"/>
        <v>0</v>
      </c>
      <c r="J269" s="229">
        <v>0</v>
      </c>
      <c r="K269" s="230"/>
      <c r="L269" s="231">
        <f t="shared" si="38"/>
        <v>0</v>
      </c>
      <c r="M269" s="338"/>
      <c r="N269" s="337"/>
      <c r="O269" s="231">
        <f t="shared" si="39"/>
        <v>0</v>
      </c>
      <c r="P269" s="185"/>
      <c r="R269" s="158"/>
    </row>
    <row r="270" spans="1:18" ht="36" hidden="1" x14ac:dyDescent="0.25">
      <c r="A270" s="178">
        <v>6424</v>
      </c>
      <c r="B270" s="223" t="s">
        <v>503</v>
      </c>
      <c r="C270" s="390">
        <f t="shared" si="49"/>
        <v>0</v>
      </c>
      <c r="D270" s="229">
        <v>0</v>
      </c>
      <c r="E270" s="337"/>
      <c r="F270" s="544">
        <f t="shared" si="36"/>
        <v>0</v>
      </c>
      <c r="G270" s="229"/>
      <c r="H270" s="230"/>
      <c r="I270" s="231">
        <f t="shared" si="37"/>
        <v>0</v>
      </c>
      <c r="J270" s="229">
        <v>0</v>
      </c>
      <c r="K270" s="230"/>
      <c r="L270" s="231">
        <f t="shared" si="38"/>
        <v>0</v>
      </c>
      <c r="M270" s="338"/>
      <c r="N270" s="337"/>
      <c r="O270" s="231">
        <f t="shared" si="39"/>
        <v>0</v>
      </c>
      <c r="P270" s="185"/>
      <c r="R270" s="158"/>
    </row>
    <row r="271" spans="1:18" ht="36" hidden="1" x14ac:dyDescent="0.25">
      <c r="A271" s="394">
        <v>7000</v>
      </c>
      <c r="B271" s="394" t="s">
        <v>504</v>
      </c>
      <c r="C271" s="395">
        <f t="shared" si="49"/>
        <v>0</v>
      </c>
      <c r="D271" s="396">
        <f>SUM(D272,D282)</f>
        <v>0</v>
      </c>
      <c r="E271" s="397">
        <f>SUM(E272,E282)</f>
        <v>0</v>
      </c>
      <c r="F271" s="551">
        <f t="shared" si="36"/>
        <v>0</v>
      </c>
      <c r="G271" s="396">
        <f>SUM(G272,G282)</f>
        <v>0</v>
      </c>
      <c r="H271" s="399">
        <f>SUM(H272,H282)</f>
        <v>0</v>
      </c>
      <c r="I271" s="398">
        <f t="shared" si="37"/>
        <v>0</v>
      </c>
      <c r="J271" s="396">
        <f>SUM(J272,J282)</f>
        <v>0</v>
      </c>
      <c r="K271" s="399">
        <f>SUM(K272,K282)</f>
        <v>0</v>
      </c>
      <c r="L271" s="398">
        <f t="shared" si="38"/>
        <v>0</v>
      </c>
      <c r="M271" s="400">
        <f>SUM(M272,M282)</f>
        <v>0</v>
      </c>
      <c r="N271" s="401">
        <f>SUM(N272,N282)</f>
        <v>0</v>
      </c>
      <c r="O271" s="402">
        <f t="shared" si="39"/>
        <v>0</v>
      </c>
      <c r="P271" s="403"/>
      <c r="R271" s="158"/>
    </row>
    <row r="272" spans="1:18" ht="24" hidden="1" x14ac:dyDescent="0.25">
      <c r="A272" s="198">
        <v>7200</v>
      </c>
      <c r="B272" s="323" t="s">
        <v>505</v>
      </c>
      <c r="C272" s="199">
        <f t="shared" si="49"/>
        <v>0</v>
      </c>
      <c r="D272" s="209">
        <f>SUM(D273,D274,D277,D278,D281)</f>
        <v>0</v>
      </c>
      <c r="E272" s="324">
        <f>SUM(E273,E274,E277,E278,E281)</f>
        <v>0</v>
      </c>
      <c r="F272" s="541">
        <f t="shared" si="36"/>
        <v>0</v>
      </c>
      <c r="G272" s="209">
        <f>SUM(G273,G274,G277,G278,G281)</f>
        <v>0</v>
      </c>
      <c r="H272" s="210">
        <f>SUM(H273,H274,H277,H278,H281)</f>
        <v>0</v>
      </c>
      <c r="I272" s="211">
        <f t="shared" si="37"/>
        <v>0</v>
      </c>
      <c r="J272" s="209">
        <f>SUM(J273,J274,J277,J278,J281)</f>
        <v>0</v>
      </c>
      <c r="K272" s="210">
        <f>SUM(K273,K274,K277,K278,K281)</f>
        <v>0</v>
      </c>
      <c r="L272" s="211">
        <f t="shared" si="38"/>
        <v>0</v>
      </c>
      <c r="M272" s="325">
        <f>SUM(M273,M274,M277,M278,M281)</f>
        <v>0</v>
      </c>
      <c r="N272" s="326">
        <f>SUM(N273,N274,N277,N278,N281)</f>
        <v>0</v>
      </c>
      <c r="O272" s="327">
        <f t="shared" si="39"/>
        <v>0</v>
      </c>
      <c r="P272" s="328"/>
      <c r="R272" s="158"/>
    </row>
    <row r="273" spans="1:18" ht="24" hidden="1" x14ac:dyDescent="0.25">
      <c r="A273" s="784">
        <v>7210</v>
      </c>
      <c r="B273" s="213" t="s">
        <v>506</v>
      </c>
      <c r="C273" s="214">
        <f t="shared" si="49"/>
        <v>0</v>
      </c>
      <c r="D273" s="219">
        <v>0</v>
      </c>
      <c r="E273" s="335"/>
      <c r="F273" s="543">
        <f t="shared" si="36"/>
        <v>0</v>
      </c>
      <c r="G273" s="219"/>
      <c r="H273" s="220"/>
      <c r="I273" s="221">
        <f t="shared" si="37"/>
        <v>0</v>
      </c>
      <c r="J273" s="219">
        <v>0</v>
      </c>
      <c r="K273" s="220"/>
      <c r="L273" s="221">
        <f t="shared" si="38"/>
        <v>0</v>
      </c>
      <c r="M273" s="336"/>
      <c r="N273" s="335"/>
      <c r="O273" s="221">
        <f t="shared" si="39"/>
        <v>0</v>
      </c>
      <c r="P273" s="176"/>
      <c r="R273" s="158"/>
    </row>
    <row r="274" spans="1:18" s="404" customFormat="1" ht="36" hidden="1" x14ac:dyDescent="0.25">
      <c r="A274" s="339">
        <v>7220</v>
      </c>
      <c r="B274" s="223" t="s">
        <v>507</v>
      </c>
      <c r="C274" s="224">
        <f t="shared" si="49"/>
        <v>0</v>
      </c>
      <c r="D274" s="340">
        <f>SUM(D275:D276)</f>
        <v>0</v>
      </c>
      <c r="E274" s="341">
        <f>SUM(E275:E276)</f>
        <v>0</v>
      </c>
      <c r="F274" s="544">
        <f t="shared" si="36"/>
        <v>0</v>
      </c>
      <c r="G274" s="340">
        <f>SUM(G275:G276)</f>
        <v>0</v>
      </c>
      <c r="H274" s="342">
        <f>SUM(H275:H276)</f>
        <v>0</v>
      </c>
      <c r="I274" s="231">
        <f t="shared" si="37"/>
        <v>0</v>
      </c>
      <c r="J274" s="340">
        <f>SUM(J275:J276)</f>
        <v>0</v>
      </c>
      <c r="K274" s="342">
        <f>SUM(K275:K276)</f>
        <v>0</v>
      </c>
      <c r="L274" s="231">
        <f t="shared" si="38"/>
        <v>0</v>
      </c>
      <c r="M274" s="343">
        <f>SUM(M275:M276)</f>
        <v>0</v>
      </c>
      <c r="N274" s="341">
        <f>SUM(N275:N276)</f>
        <v>0</v>
      </c>
      <c r="O274" s="231">
        <f t="shared" si="39"/>
        <v>0</v>
      </c>
      <c r="P274" s="185"/>
      <c r="R274" s="158"/>
    </row>
    <row r="275" spans="1:18" s="404" customFormat="1" ht="36" hidden="1" x14ac:dyDescent="0.25">
      <c r="A275" s="178">
        <v>7221</v>
      </c>
      <c r="B275" s="223" t="s">
        <v>508</v>
      </c>
      <c r="C275" s="224">
        <f t="shared" si="49"/>
        <v>0</v>
      </c>
      <c r="D275" s="229">
        <v>0</v>
      </c>
      <c r="E275" s="337"/>
      <c r="F275" s="544">
        <f t="shared" si="36"/>
        <v>0</v>
      </c>
      <c r="G275" s="229"/>
      <c r="H275" s="230"/>
      <c r="I275" s="231">
        <f t="shared" si="37"/>
        <v>0</v>
      </c>
      <c r="J275" s="229">
        <v>0</v>
      </c>
      <c r="K275" s="230"/>
      <c r="L275" s="231">
        <f t="shared" si="38"/>
        <v>0</v>
      </c>
      <c r="M275" s="338"/>
      <c r="N275" s="337"/>
      <c r="O275" s="231">
        <f t="shared" si="39"/>
        <v>0</v>
      </c>
      <c r="P275" s="185"/>
      <c r="R275" s="158"/>
    </row>
    <row r="276" spans="1:18" s="404" customFormat="1" ht="36" hidden="1" x14ac:dyDescent="0.25">
      <c r="A276" s="178">
        <v>7222</v>
      </c>
      <c r="B276" s="223" t="s">
        <v>509</v>
      </c>
      <c r="C276" s="224">
        <f t="shared" si="49"/>
        <v>0</v>
      </c>
      <c r="D276" s="229">
        <v>0</v>
      </c>
      <c r="E276" s="337"/>
      <c r="F276" s="544">
        <f t="shared" si="36"/>
        <v>0</v>
      </c>
      <c r="G276" s="229"/>
      <c r="H276" s="230"/>
      <c r="I276" s="231">
        <f t="shared" si="37"/>
        <v>0</v>
      </c>
      <c r="J276" s="229">
        <v>0</v>
      </c>
      <c r="K276" s="230"/>
      <c r="L276" s="231">
        <f t="shared" si="38"/>
        <v>0</v>
      </c>
      <c r="M276" s="338"/>
      <c r="N276" s="337"/>
      <c r="O276" s="231">
        <f t="shared" si="39"/>
        <v>0</v>
      </c>
      <c r="P276" s="185"/>
      <c r="R276" s="158"/>
    </row>
    <row r="277" spans="1:18" s="404" customFormat="1" ht="24" hidden="1" x14ac:dyDescent="0.25">
      <c r="A277" s="339">
        <v>7230</v>
      </c>
      <c r="B277" s="223" t="s">
        <v>510</v>
      </c>
      <c r="C277" s="224">
        <f t="shared" si="49"/>
        <v>0</v>
      </c>
      <c r="D277" s="229">
        <v>0</v>
      </c>
      <c r="E277" s="337"/>
      <c r="F277" s="544">
        <f t="shared" si="36"/>
        <v>0</v>
      </c>
      <c r="G277" s="229"/>
      <c r="H277" s="230"/>
      <c r="I277" s="231">
        <f t="shared" si="37"/>
        <v>0</v>
      </c>
      <c r="J277" s="229">
        <v>0</v>
      </c>
      <c r="K277" s="230"/>
      <c r="L277" s="231">
        <f t="shared" si="38"/>
        <v>0</v>
      </c>
      <c r="M277" s="338"/>
      <c r="N277" s="337"/>
      <c r="O277" s="231">
        <f>M277+N277</f>
        <v>0</v>
      </c>
      <c r="P277" s="185"/>
      <c r="R277" s="158"/>
    </row>
    <row r="278" spans="1:18" ht="24" hidden="1" x14ac:dyDescent="0.25">
      <c r="A278" s="339">
        <v>7240</v>
      </c>
      <c r="B278" s="223" t="s">
        <v>511</v>
      </c>
      <c r="C278" s="224">
        <f t="shared" si="49"/>
        <v>0</v>
      </c>
      <c r="D278" s="340">
        <f>SUM(D279:D280)</f>
        <v>0</v>
      </c>
      <c r="E278" s="341">
        <f>SUM(E279:E280)</f>
        <v>0</v>
      </c>
      <c r="F278" s="544">
        <f t="shared" si="36"/>
        <v>0</v>
      </c>
      <c r="G278" s="340">
        <f>SUM(G279:G280)</f>
        <v>0</v>
      </c>
      <c r="H278" s="342">
        <f>SUM(H279:H280)</f>
        <v>0</v>
      </c>
      <c r="I278" s="231">
        <f t="shared" si="37"/>
        <v>0</v>
      </c>
      <c r="J278" s="340">
        <f>SUM(J279:J280)</f>
        <v>0</v>
      </c>
      <c r="K278" s="342">
        <f>SUM(K279:K280)</f>
        <v>0</v>
      </c>
      <c r="L278" s="231">
        <f t="shared" si="38"/>
        <v>0</v>
      </c>
      <c r="M278" s="343">
        <f>SUM(M279:M280)</f>
        <v>0</v>
      </c>
      <c r="N278" s="341">
        <f>SUM(N279:N280)</f>
        <v>0</v>
      </c>
      <c r="O278" s="231">
        <f>SUM(O279:O280)</f>
        <v>0</v>
      </c>
      <c r="P278" s="185"/>
      <c r="R278" s="158"/>
    </row>
    <row r="279" spans="1:18" ht="48" hidden="1" x14ac:dyDescent="0.25">
      <c r="A279" s="178">
        <v>7245</v>
      </c>
      <c r="B279" s="223" t="s">
        <v>512</v>
      </c>
      <c r="C279" s="224">
        <f t="shared" si="49"/>
        <v>0</v>
      </c>
      <c r="D279" s="229">
        <v>0</v>
      </c>
      <c r="E279" s="337"/>
      <c r="F279" s="544">
        <f t="shared" si="36"/>
        <v>0</v>
      </c>
      <c r="G279" s="229"/>
      <c r="H279" s="230"/>
      <c r="I279" s="231">
        <f t="shared" si="37"/>
        <v>0</v>
      </c>
      <c r="J279" s="229">
        <v>0</v>
      </c>
      <c r="K279" s="230"/>
      <c r="L279" s="231">
        <f t="shared" si="38"/>
        <v>0</v>
      </c>
      <c r="M279" s="338"/>
      <c r="N279" s="337"/>
      <c r="O279" s="231">
        <f t="shared" ref="O279:O282" si="56">M279+N279</f>
        <v>0</v>
      </c>
      <c r="P279" s="185"/>
      <c r="R279" s="158"/>
    </row>
    <row r="280" spans="1:18" ht="96" hidden="1" x14ac:dyDescent="0.25">
      <c r="A280" s="178">
        <v>7246</v>
      </c>
      <c r="B280" s="223" t="s">
        <v>513</v>
      </c>
      <c r="C280" s="224">
        <f t="shared" si="49"/>
        <v>0</v>
      </c>
      <c r="D280" s="229">
        <v>0</v>
      </c>
      <c r="E280" s="337"/>
      <c r="F280" s="544">
        <f t="shared" si="36"/>
        <v>0</v>
      </c>
      <c r="G280" s="229"/>
      <c r="H280" s="230"/>
      <c r="I280" s="231">
        <f t="shared" si="37"/>
        <v>0</v>
      </c>
      <c r="J280" s="229">
        <v>0</v>
      </c>
      <c r="K280" s="230"/>
      <c r="L280" s="231">
        <f t="shared" si="38"/>
        <v>0</v>
      </c>
      <c r="M280" s="338"/>
      <c r="N280" s="337"/>
      <c r="O280" s="231">
        <f t="shared" si="56"/>
        <v>0</v>
      </c>
      <c r="P280" s="185"/>
      <c r="R280" s="158"/>
    </row>
    <row r="281" spans="1:18" ht="24" hidden="1" x14ac:dyDescent="0.25">
      <c r="A281" s="339">
        <v>7260</v>
      </c>
      <c r="B281" s="223" t="s">
        <v>514</v>
      </c>
      <c r="C281" s="224">
        <f t="shared" si="49"/>
        <v>0</v>
      </c>
      <c r="D281" s="219">
        <v>0</v>
      </c>
      <c r="E281" s="335"/>
      <c r="F281" s="543">
        <f t="shared" si="36"/>
        <v>0</v>
      </c>
      <c r="G281" s="219"/>
      <c r="H281" s="220"/>
      <c r="I281" s="221">
        <f t="shared" si="37"/>
        <v>0</v>
      </c>
      <c r="J281" s="219">
        <v>0</v>
      </c>
      <c r="K281" s="220"/>
      <c r="L281" s="221">
        <f t="shared" si="38"/>
        <v>0</v>
      </c>
      <c r="M281" s="336"/>
      <c r="N281" s="335"/>
      <c r="O281" s="221">
        <f t="shared" si="56"/>
        <v>0</v>
      </c>
      <c r="P281" s="176"/>
      <c r="R281" s="158"/>
    </row>
    <row r="282" spans="1:18" hidden="1" x14ac:dyDescent="0.25">
      <c r="A282" s="198">
        <v>7700</v>
      </c>
      <c r="B282" s="323" t="s">
        <v>515</v>
      </c>
      <c r="C282" s="405">
        <f t="shared" si="49"/>
        <v>0</v>
      </c>
      <c r="D282" s="406">
        <f>D283</f>
        <v>0</v>
      </c>
      <c r="E282" s="356">
        <f>SUM(E283)</f>
        <v>0</v>
      </c>
      <c r="F282" s="552">
        <f t="shared" si="36"/>
        <v>0</v>
      </c>
      <c r="G282" s="406">
        <f>G283</f>
        <v>0</v>
      </c>
      <c r="H282" s="407">
        <f>SUM(H283)</f>
        <v>0</v>
      </c>
      <c r="I282" s="357">
        <f t="shared" si="37"/>
        <v>0</v>
      </c>
      <c r="J282" s="406">
        <f>J283</f>
        <v>0</v>
      </c>
      <c r="K282" s="407">
        <f>SUM(K283)</f>
        <v>0</v>
      </c>
      <c r="L282" s="357">
        <f t="shared" si="38"/>
        <v>0</v>
      </c>
      <c r="M282" s="355">
        <f>SUM(M283)</f>
        <v>0</v>
      </c>
      <c r="N282" s="356">
        <f>SUM(N283)</f>
        <v>0</v>
      </c>
      <c r="O282" s="357">
        <f t="shared" si="56"/>
        <v>0</v>
      </c>
      <c r="P282" s="358"/>
      <c r="R282" s="158"/>
    </row>
    <row r="283" spans="1:18" hidden="1" x14ac:dyDescent="0.25">
      <c r="A283" s="233">
        <v>7720</v>
      </c>
      <c r="B283" s="234" t="s">
        <v>516</v>
      </c>
      <c r="C283" s="408">
        <f t="shared" si="49"/>
        <v>0</v>
      </c>
      <c r="D283" s="240">
        <v>0</v>
      </c>
      <c r="E283" s="409"/>
      <c r="F283" s="553">
        <f t="shared" si="36"/>
        <v>0</v>
      </c>
      <c r="G283" s="240"/>
      <c r="H283" s="241"/>
      <c r="I283" s="242">
        <f t="shared" si="37"/>
        <v>0</v>
      </c>
      <c r="J283" s="240">
        <v>0</v>
      </c>
      <c r="K283" s="241"/>
      <c r="L283" s="242">
        <f t="shared" si="38"/>
        <v>0</v>
      </c>
      <c r="M283" s="410"/>
      <c r="N283" s="409"/>
      <c r="O283" s="242">
        <f>M283+N283</f>
        <v>0</v>
      </c>
      <c r="P283" s="244"/>
      <c r="R283" s="158"/>
    </row>
    <row r="284" spans="1:18" hidden="1" x14ac:dyDescent="0.25">
      <c r="A284" s="411"/>
      <c r="B284" s="265" t="s">
        <v>517</v>
      </c>
      <c r="C284" s="214">
        <f t="shared" si="49"/>
        <v>0</v>
      </c>
      <c r="D284" s="330">
        <f>SUM(D285:D286)</f>
        <v>0</v>
      </c>
      <c r="E284" s="331">
        <f>SUM(E285:E286)</f>
        <v>0</v>
      </c>
      <c r="F284" s="542">
        <f t="shared" si="36"/>
        <v>0</v>
      </c>
      <c r="G284" s="330">
        <f>SUM(G285:G286)</f>
        <v>0</v>
      </c>
      <c r="H284" s="333">
        <f>SUM(H285:H286)</f>
        <v>0</v>
      </c>
      <c r="I284" s="332">
        <f t="shared" si="37"/>
        <v>0</v>
      </c>
      <c r="J284" s="330">
        <f>SUM(J285:J286)</f>
        <v>0</v>
      </c>
      <c r="K284" s="333">
        <f>SUM(K285:K286)</f>
        <v>0</v>
      </c>
      <c r="L284" s="332">
        <f t="shared" si="38"/>
        <v>0</v>
      </c>
      <c r="M284" s="334">
        <f>SUM(M285:M286)</f>
        <v>0</v>
      </c>
      <c r="N284" s="331">
        <f>SUM(N285:N286)</f>
        <v>0</v>
      </c>
      <c r="O284" s="332">
        <f t="shared" ref="O284:O299" si="57">M284+N284</f>
        <v>0</v>
      </c>
      <c r="P284" s="274"/>
      <c r="R284" s="158"/>
    </row>
    <row r="285" spans="1:18" hidden="1" x14ac:dyDescent="0.25">
      <c r="A285" s="393" t="s">
        <v>518</v>
      </c>
      <c r="B285" s="178" t="s">
        <v>519</v>
      </c>
      <c r="C285" s="359">
        <f t="shared" si="49"/>
        <v>0</v>
      </c>
      <c r="D285" s="229"/>
      <c r="E285" s="337"/>
      <c r="F285" s="544">
        <f t="shared" si="36"/>
        <v>0</v>
      </c>
      <c r="G285" s="229"/>
      <c r="H285" s="230"/>
      <c r="I285" s="231">
        <f t="shared" si="37"/>
        <v>0</v>
      </c>
      <c r="J285" s="229"/>
      <c r="K285" s="230"/>
      <c r="L285" s="231">
        <f t="shared" si="38"/>
        <v>0</v>
      </c>
      <c r="M285" s="338"/>
      <c r="N285" s="337"/>
      <c r="O285" s="231">
        <f t="shared" si="57"/>
        <v>0</v>
      </c>
      <c r="P285" s="185"/>
      <c r="R285" s="158"/>
    </row>
    <row r="286" spans="1:18" ht="24" hidden="1" x14ac:dyDescent="0.25">
      <c r="A286" s="393" t="s">
        <v>520</v>
      </c>
      <c r="B286" s="412" t="s">
        <v>521</v>
      </c>
      <c r="C286" s="214">
        <f t="shared" si="49"/>
        <v>0</v>
      </c>
      <c r="D286" s="219"/>
      <c r="E286" s="335"/>
      <c r="F286" s="543">
        <f t="shared" si="36"/>
        <v>0</v>
      </c>
      <c r="G286" s="219"/>
      <c r="H286" s="220"/>
      <c r="I286" s="221">
        <f t="shared" si="37"/>
        <v>0</v>
      </c>
      <c r="J286" s="219"/>
      <c r="K286" s="220"/>
      <c r="L286" s="221">
        <f t="shared" si="38"/>
        <v>0</v>
      </c>
      <c r="M286" s="336"/>
      <c r="N286" s="335"/>
      <c r="O286" s="221">
        <f t="shared" si="57"/>
        <v>0</v>
      </c>
      <c r="P286" s="176"/>
      <c r="R286" s="158"/>
    </row>
    <row r="287" spans="1:18" x14ac:dyDescent="0.25">
      <c r="A287" s="413"/>
      <c r="B287" s="414" t="s">
        <v>522</v>
      </c>
      <c r="C287" s="415">
        <f>SUM(C284,C271,C233,C198,C190,C176,C78,C56)</f>
        <v>147542</v>
      </c>
      <c r="D287" s="416">
        <f>SUM(D284,D271,D233,D198,D190,D176,D78,D56)</f>
        <v>147542</v>
      </c>
      <c r="E287" s="511">
        <f>SUM(E284,E271,E233,E198,E190,E176,E78,E56)</f>
        <v>0</v>
      </c>
      <c r="F287" s="467">
        <f t="shared" si="36"/>
        <v>147542</v>
      </c>
      <c r="G287" s="416">
        <f>SUM(G284,G271,G233,G198,G190,G176,G78,G56)</f>
        <v>0</v>
      </c>
      <c r="H287" s="419">
        <f>SUM(H284,H271,H233,H198,H190,H176,H78,H56)</f>
        <v>0</v>
      </c>
      <c r="I287" s="418">
        <f t="shared" si="37"/>
        <v>0</v>
      </c>
      <c r="J287" s="416">
        <f>SUM(J284,J271,J233,J198,J190,J176,J78,J56)</f>
        <v>0</v>
      </c>
      <c r="K287" s="419">
        <f>SUM(K284,K271,K233,K198,K190,K176,K78,K56)</f>
        <v>0</v>
      </c>
      <c r="L287" s="418">
        <f t="shared" si="38"/>
        <v>0</v>
      </c>
      <c r="M287" s="325">
        <f>SUM(M284,M271,M233,M198,M190,M176,M78,M56)</f>
        <v>0</v>
      </c>
      <c r="N287" s="326">
        <f>SUM(N284,N271,N233,N198,N190,N176,N78,N56)</f>
        <v>0</v>
      </c>
      <c r="O287" s="327">
        <f t="shared" si="57"/>
        <v>0</v>
      </c>
      <c r="P287" s="328"/>
      <c r="R287" s="158"/>
    </row>
    <row r="288" spans="1:18" hidden="1" x14ac:dyDescent="0.25">
      <c r="A288" s="420" t="s">
        <v>523</v>
      </c>
      <c r="B288" s="421"/>
      <c r="C288" s="422">
        <f t="shared" ref="C288" si="58">F288+I288+L288+O288</f>
        <v>0</v>
      </c>
      <c r="D288" s="423">
        <f>SUM(D28,D29,D45)-D54</f>
        <v>0</v>
      </c>
      <c r="E288" s="424">
        <f>SUM(E28,E29,E45)-E54</f>
        <v>0</v>
      </c>
      <c r="F288" s="555">
        <f t="shared" si="36"/>
        <v>0</v>
      </c>
      <c r="G288" s="423">
        <f>SUM(G28,G29,G45)-G54</f>
        <v>0</v>
      </c>
      <c r="H288" s="426">
        <f>SUM(H28,H29,H45)-H54</f>
        <v>0</v>
      </c>
      <c r="I288" s="425">
        <f t="shared" si="37"/>
        <v>0</v>
      </c>
      <c r="J288" s="423">
        <f>(J30+J46)-J54</f>
        <v>0</v>
      </c>
      <c r="K288" s="426">
        <f>(K30+K46)-K54</f>
        <v>0</v>
      </c>
      <c r="L288" s="425">
        <f t="shared" si="38"/>
        <v>0</v>
      </c>
      <c r="M288" s="422">
        <f>M48-M54</f>
        <v>0</v>
      </c>
      <c r="N288" s="424">
        <f>N48-N54</f>
        <v>0</v>
      </c>
      <c r="O288" s="425">
        <f t="shared" si="57"/>
        <v>0</v>
      </c>
      <c r="P288" s="427"/>
      <c r="R288" s="158"/>
    </row>
    <row r="289" spans="1:18" s="148" customFormat="1" hidden="1" x14ac:dyDescent="0.25">
      <c r="A289" s="420" t="s">
        <v>524</v>
      </c>
      <c r="B289" s="421"/>
      <c r="C289" s="428">
        <f>SUM(C290,C291)-C298+C299</f>
        <v>0</v>
      </c>
      <c r="D289" s="423">
        <f>SUM(D290,D291)-D298+D299</f>
        <v>0</v>
      </c>
      <c r="E289" s="424">
        <f>SUM(E290,E291)-E298+E299</f>
        <v>0</v>
      </c>
      <c r="F289" s="555">
        <f t="shared" si="36"/>
        <v>0</v>
      </c>
      <c r="G289" s="423">
        <f>SUM(G290,G291)-G298+G299</f>
        <v>0</v>
      </c>
      <c r="H289" s="426">
        <f>SUM(H290,H291)-H298+H299</f>
        <v>0</v>
      </c>
      <c r="I289" s="425">
        <f t="shared" si="37"/>
        <v>0</v>
      </c>
      <c r="J289" s="423">
        <f>SUM(J290,J291)-J298+J299</f>
        <v>0</v>
      </c>
      <c r="K289" s="426">
        <f>SUM(K290,K291)-K298+K299</f>
        <v>0</v>
      </c>
      <c r="L289" s="425">
        <f t="shared" si="38"/>
        <v>0</v>
      </c>
      <c r="M289" s="422">
        <f>SUM(M290,M291)-M298+M299</f>
        <v>0</v>
      </c>
      <c r="N289" s="424">
        <f>SUM(N290,N291)-N298+N299</f>
        <v>0</v>
      </c>
      <c r="O289" s="425">
        <f t="shared" si="57"/>
        <v>0</v>
      </c>
      <c r="P289" s="427"/>
      <c r="R289" s="158"/>
    </row>
    <row r="290" spans="1:18" s="148" customFormat="1" hidden="1" x14ac:dyDescent="0.25">
      <c r="A290" s="429" t="s">
        <v>525</v>
      </c>
      <c r="B290" s="429" t="s">
        <v>526</v>
      </c>
      <c r="C290" s="428">
        <f>C25-C284</f>
        <v>0</v>
      </c>
      <c r="D290" s="423">
        <f>D25-D284</f>
        <v>0</v>
      </c>
      <c r="E290" s="424">
        <f>E25-E284</f>
        <v>0</v>
      </c>
      <c r="F290" s="555">
        <f t="shared" si="36"/>
        <v>0</v>
      </c>
      <c r="G290" s="423">
        <f>G25-G284</f>
        <v>0</v>
      </c>
      <c r="H290" s="426">
        <f>H25-H284</f>
        <v>0</v>
      </c>
      <c r="I290" s="425">
        <f t="shared" si="37"/>
        <v>0</v>
      </c>
      <c r="J290" s="423">
        <f>J25-J284</f>
        <v>0</v>
      </c>
      <c r="K290" s="426">
        <f>K25-K284</f>
        <v>0</v>
      </c>
      <c r="L290" s="425">
        <f t="shared" si="38"/>
        <v>0</v>
      </c>
      <c r="M290" s="422">
        <f>M25-M284</f>
        <v>0</v>
      </c>
      <c r="N290" s="424">
        <f>N25-N284</f>
        <v>0</v>
      </c>
      <c r="O290" s="425">
        <f t="shared" si="57"/>
        <v>0</v>
      </c>
      <c r="P290" s="427"/>
      <c r="R290" s="158"/>
    </row>
    <row r="291" spans="1:18" s="148" customFormat="1" hidden="1" x14ac:dyDescent="0.25">
      <c r="A291" s="430" t="s">
        <v>527</v>
      </c>
      <c r="B291" s="430" t="s">
        <v>528</v>
      </c>
      <c r="C291" s="428">
        <f>SUM(C292,C294,C296)-SUM(C293,C295,C297)</f>
        <v>0</v>
      </c>
      <c r="D291" s="423">
        <f>SUM(D292,D294,D296)-SUM(D293,D295,D297)</f>
        <v>0</v>
      </c>
      <c r="E291" s="424">
        <f t="shared" ref="E291" si="59">SUM(E292,E294,E296)-SUM(E293,E295,E297)</f>
        <v>0</v>
      </c>
      <c r="F291" s="555">
        <f t="shared" si="36"/>
        <v>0</v>
      </c>
      <c r="G291" s="423">
        <f t="shared" ref="G291:H291" si="60">SUM(G292,G294,G296)-SUM(G293,G295,G297)</f>
        <v>0</v>
      </c>
      <c r="H291" s="426">
        <f t="shared" si="60"/>
        <v>0</v>
      </c>
      <c r="I291" s="425">
        <f t="shared" si="37"/>
        <v>0</v>
      </c>
      <c r="J291" s="423">
        <f>SUM(J292,J294,J296)-SUM(J293,J295,J297)</f>
        <v>0</v>
      </c>
      <c r="K291" s="426">
        <f t="shared" ref="K291" si="61">SUM(K292,K294,K296)-SUM(K293,K295,K297)</f>
        <v>0</v>
      </c>
      <c r="L291" s="425">
        <f t="shared" si="38"/>
        <v>0</v>
      </c>
      <c r="M291" s="422">
        <f t="shared" ref="M291:N291" si="62">SUM(M292,M294,M296)-SUM(M293,M295,M297)</f>
        <v>0</v>
      </c>
      <c r="N291" s="424">
        <f t="shared" si="62"/>
        <v>0</v>
      </c>
      <c r="O291" s="425">
        <f t="shared" si="57"/>
        <v>0</v>
      </c>
      <c r="P291" s="427"/>
      <c r="R291" s="158"/>
    </row>
    <row r="292" spans="1:18" s="148" customFormat="1" hidden="1" x14ac:dyDescent="0.25">
      <c r="A292" s="411" t="s">
        <v>529</v>
      </c>
      <c r="B292" s="275" t="s">
        <v>530</v>
      </c>
      <c r="C292" s="235">
        <f t="shared" ref="C292:C299" si="63">F292+I292+L292+O292</f>
        <v>0</v>
      </c>
      <c r="D292" s="240"/>
      <c r="E292" s="409"/>
      <c r="F292" s="553">
        <f t="shared" si="36"/>
        <v>0</v>
      </c>
      <c r="G292" s="240"/>
      <c r="H292" s="241"/>
      <c r="I292" s="242">
        <f t="shared" si="37"/>
        <v>0</v>
      </c>
      <c r="J292" s="240"/>
      <c r="K292" s="241"/>
      <c r="L292" s="242">
        <f t="shared" si="38"/>
        <v>0</v>
      </c>
      <c r="M292" s="410"/>
      <c r="N292" s="409"/>
      <c r="O292" s="242">
        <f t="shared" si="57"/>
        <v>0</v>
      </c>
      <c r="P292" s="244"/>
      <c r="R292" s="158"/>
    </row>
    <row r="293" spans="1:18" ht="24" hidden="1" x14ac:dyDescent="0.25">
      <c r="A293" s="393" t="s">
        <v>531</v>
      </c>
      <c r="B293" s="177" t="s">
        <v>532</v>
      </c>
      <c r="C293" s="224">
        <f t="shared" si="63"/>
        <v>0</v>
      </c>
      <c r="D293" s="229"/>
      <c r="E293" s="337"/>
      <c r="F293" s="544">
        <f t="shared" si="36"/>
        <v>0</v>
      </c>
      <c r="G293" s="229"/>
      <c r="H293" s="230"/>
      <c r="I293" s="231">
        <f t="shared" si="37"/>
        <v>0</v>
      </c>
      <c r="J293" s="229"/>
      <c r="K293" s="230"/>
      <c r="L293" s="231">
        <f t="shared" si="38"/>
        <v>0</v>
      </c>
      <c r="M293" s="338"/>
      <c r="N293" s="337"/>
      <c r="O293" s="231">
        <f t="shared" si="57"/>
        <v>0</v>
      </c>
      <c r="P293" s="185"/>
      <c r="R293" s="158"/>
    </row>
    <row r="294" spans="1:18" hidden="1" x14ac:dyDescent="0.25">
      <c r="A294" s="393" t="s">
        <v>533</v>
      </c>
      <c r="B294" s="177" t="s">
        <v>534</v>
      </c>
      <c r="C294" s="224">
        <f t="shared" si="63"/>
        <v>0</v>
      </c>
      <c r="D294" s="229"/>
      <c r="E294" s="337"/>
      <c r="F294" s="544">
        <f t="shared" si="36"/>
        <v>0</v>
      </c>
      <c r="G294" s="229"/>
      <c r="H294" s="230"/>
      <c r="I294" s="231">
        <f t="shared" si="37"/>
        <v>0</v>
      </c>
      <c r="J294" s="229"/>
      <c r="K294" s="230"/>
      <c r="L294" s="231">
        <f t="shared" si="38"/>
        <v>0</v>
      </c>
      <c r="M294" s="338"/>
      <c r="N294" s="337"/>
      <c r="O294" s="231">
        <f t="shared" si="57"/>
        <v>0</v>
      </c>
      <c r="P294" s="185"/>
      <c r="R294" s="158"/>
    </row>
    <row r="295" spans="1:18" ht="24" hidden="1" x14ac:dyDescent="0.25">
      <c r="A295" s="393" t="s">
        <v>535</v>
      </c>
      <c r="B295" s="177" t="s">
        <v>536</v>
      </c>
      <c r="C295" s="224">
        <f t="shared" si="63"/>
        <v>0</v>
      </c>
      <c r="D295" s="229"/>
      <c r="E295" s="337"/>
      <c r="F295" s="544">
        <f t="shared" si="36"/>
        <v>0</v>
      </c>
      <c r="G295" s="229"/>
      <c r="H295" s="230"/>
      <c r="I295" s="231">
        <f t="shared" si="37"/>
        <v>0</v>
      </c>
      <c r="J295" s="229"/>
      <c r="K295" s="230"/>
      <c r="L295" s="231">
        <f t="shared" si="38"/>
        <v>0</v>
      </c>
      <c r="M295" s="338"/>
      <c r="N295" s="337"/>
      <c r="O295" s="231">
        <f t="shared" si="57"/>
        <v>0</v>
      </c>
      <c r="P295" s="185"/>
      <c r="R295" s="158"/>
    </row>
    <row r="296" spans="1:18" hidden="1" x14ac:dyDescent="0.25">
      <c r="A296" s="393" t="s">
        <v>537</v>
      </c>
      <c r="B296" s="177" t="s">
        <v>538</v>
      </c>
      <c r="C296" s="224">
        <f t="shared" si="63"/>
        <v>0</v>
      </c>
      <c r="D296" s="229"/>
      <c r="E296" s="337"/>
      <c r="F296" s="544">
        <f t="shared" si="36"/>
        <v>0</v>
      </c>
      <c r="G296" s="229"/>
      <c r="H296" s="230"/>
      <c r="I296" s="231">
        <f t="shared" si="37"/>
        <v>0</v>
      </c>
      <c r="J296" s="229"/>
      <c r="K296" s="230"/>
      <c r="L296" s="231">
        <f t="shared" si="38"/>
        <v>0</v>
      </c>
      <c r="M296" s="338"/>
      <c r="N296" s="337"/>
      <c r="O296" s="231">
        <f t="shared" si="57"/>
        <v>0</v>
      </c>
      <c r="P296" s="185"/>
      <c r="R296" s="158"/>
    </row>
    <row r="297" spans="1:18" ht="24" hidden="1" x14ac:dyDescent="0.25">
      <c r="A297" s="431" t="s">
        <v>539</v>
      </c>
      <c r="B297" s="432" t="s">
        <v>540</v>
      </c>
      <c r="C297" s="374">
        <f t="shared" si="63"/>
        <v>0</v>
      </c>
      <c r="D297" s="375"/>
      <c r="E297" s="376"/>
      <c r="F297" s="547">
        <f t="shared" si="36"/>
        <v>0</v>
      </c>
      <c r="G297" s="375"/>
      <c r="H297" s="377"/>
      <c r="I297" s="371">
        <f t="shared" si="37"/>
        <v>0</v>
      </c>
      <c r="J297" s="375"/>
      <c r="K297" s="377"/>
      <c r="L297" s="371">
        <f t="shared" si="38"/>
        <v>0</v>
      </c>
      <c r="M297" s="378"/>
      <c r="N297" s="376"/>
      <c r="O297" s="371">
        <f t="shared" si="57"/>
        <v>0</v>
      </c>
      <c r="P297" s="372"/>
      <c r="R297" s="158"/>
    </row>
    <row r="298" spans="1:18" hidden="1" x14ac:dyDescent="0.25">
      <c r="A298" s="430" t="s">
        <v>541</v>
      </c>
      <c r="B298" s="430" t="s">
        <v>542</v>
      </c>
      <c r="C298" s="433">
        <f t="shared" si="63"/>
        <v>0</v>
      </c>
      <c r="D298" s="434"/>
      <c r="E298" s="435"/>
      <c r="F298" s="555">
        <f t="shared" si="36"/>
        <v>0</v>
      </c>
      <c r="G298" s="434"/>
      <c r="H298" s="436"/>
      <c r="I298" s="425">
        <f t="shared" si="37"/>
        <v>0</v>
      </c>
      <c r="J298" s="434"/>
      <c r="K298" s="436"/>
      <c r="L298" s="425">
        <f t="shared" si="38"/>
        <v>0</v>
      </c>
      <c r="M298" s="437"/>
      <c r="N298" s="435"/>
      <c r="O298" s="425">
        <f t="shared" si="57"/>
        <v>0</v>
      </c>
      <c r="P298" s="427"/>
      <c r="R298" s="158"/>
    </row>
    <row r="299" spans="1:18" s="148" customFormat="1" ht="48" hidden="1" x14ac:dyDescent="0.25">
      <c r="A299" s="430" t="s">
        <v>543</v>
      </c>
      <c r="B299" s="438" t="s">
        <v>544</v>
      </c>
      <c r="C299" s="439">
        <f t="shared" si="63"/>
        <v>0</v>
      </c>
      <c r="D299" s="440"/>
      <c r="E299" s="441"/>
      <c r="F299" s="557">
        <f t="shared" si="36"/>
        <v>0</v>
      </c>
      <c r="G299" s="434"/>
      <c r="H299" s="436"/>
      <c r="I299" s="425">
        <f t="shared" si="37"/>
        <v>0</v>
      </c>
      <c r="J299" s="434"/>
      <c r="K299" s="436"/>
      <c r="L299" s="425">
        <f t="shared" si="38"/>
        <v>0</v>
      </c>
      <c r="M299" s="437"/>
      <c r="N299" s="435"/>
      <c r="O299" s="425">
        <f t="shared" si="57"/>
        <v>0</v>
      </c>
      <c r="P299" s="427"/>
      <c r="R299" s="158"/>
    </row>
    <row r="300" spans="1:18" s="148" customFormat="1" x14ac:dyDescent="0.25">
      <c r="A300" s="443" t="s">
        <v>545</v>
      </c>
      <c r="B300" s="444"/>
      <c r="C300" s="444"/>
      <c r="D300" s="444"/>
      <c r="E300" s="444"/>
      <c r="F300" s="444"/>
      <c r="G300" s="444"/>
      <c r="H300" s="444"/>
      <c r="I300" s="444"/>
      <c r="J300" s="444"/>
      <c r="K300" s="444"/>
      <c r="L300" s="444"/>
      <c r="M300" s="444"/>
      <c r="N300" s="444"/>
      <c r="O300" s="444"/>
      <c r="P300" s="445"/>
      <c r="Q300" s="141"/>
    </row>
    <row r="301" spans="1:18" ht="12.75" thickBot="1" x14ac:dyDescent="0.3">
      <c r="A301" s="446"/>
      <c r="B301" s="447"/>
      <c r="C301" s="447"/>
      <c r="D301" s="447"/>
      <c r="E301" s="447"/>
      <c r="F301" s="447"/>
      <c r="G301" s="447"/>
      <c r="H301" s="447"/>
      <c r="I301" s="447"/>
      <c r="J301" s="447"/>
      <c r="K301" s="447"/>
      <c r="L301" s="447"/>
      <c r="M301" s="447"/>
      <c r="N301" s="447"/>
      <c r="O301" s="447"/>
      <c r="P301" s="448"/>
      <c r="Q301" s="118"/>
    </row>
    <row r="302" spans="1:18" x14ac:dyDescent="0.25">
      <c r="A302" s="117"/>
      <c r="B302" s="117"/>
      <c r="C302" s="117"/>
      <c r="D302" s="117"/>
      <c r="E302" s="117"/>
      <c r="F302" s="117"/>
      <c r="G302" s="117"/>
      <c r="H302" s="117"/>
      <c r="I302" s="117"/>
      <c r="J302" s="117"/>
      <c r="K302" s="117"/>
      <c r="L302" s="117"/>
      <c r="M302" s="117"/>
      <c r="N302" s="117"/>
      <c r="O302" s="117"/>
    </row>
    <row r="303" spans="1:18" x14ac:dyDescent="0.25">
      <c r="A303" s="117"/>
      <c r="B303" s="117"/>
      <c r="C303" s="117"/>
      <c r="D303" s="117"/>
      <c r="E303" s="117"/>
      <c r="F303" s="117"/>
      <c r="G303" s="117"/>
      <c r="H303" s="117"/>
      <c r="I303" s="117"/>
      <c r="J303" s="117"/>
      <c r="K303" s="117"/>
      <c r="L303" s="117"/>
      <c r="M303" s="117"/>
      <c r="N303" s="117"/>
      <c r="O303" s="117"/>
    </row>
    <row r="304" spans="1:18"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3WIPxkrsJN8I1IcG3t+M1o/c7/R33yC/junE+ZVZdEmr3DaMsPR1+NYDCdgFw2aoQVGyNYN4jAdLBSHXgy0Jg==" saltValue="iEEHT7sOQruFKluUD4FkWQ==" spinCount="100000" sheet="1" objects="1" scenarios="1" formatCells="0" formatColumns="0" formatRows="0"/>
  <autoFilter ref="A22:P300">
    <filterColumn colId="2">
      <filters blank="1">
        <filter val="1 500"/>
        <filter val="104 674"/>
        <filter val="11 884"/>
        <filter val="129 112"/>
        <filter val="143"/>
        <filter val="147 542"/>
        <filter val="150"/>
        <filter val="18 430"/>
        <filter val="2 764"/>
        <filter val="20 000"/>
        <filter val="20 349"/>
        <filter val="21 202"/>
        <filter val="24 438"/>
        <filter val="3 610"/>
        <filter val="3 637"/>
        <filter val="3 718"/>
        <filter val="30 394"/>
        <filter val="30 544"/>
        <filter val="300"/>
        <filter val="4 089"/>
        <filter val="41 202"/>
        <filter val="42 590"/>
        <filter val="60"/>
        <filter val="62 084"/>
        <filter val="7 355"/>
        <filter val="7 395"/>
        <filter val="8 820"/>
        <filter val="981"/>
      </filters>
    </filterColumn>
  </autoFilter>
  <mergeCells count="3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136.pielikums Jūrmalas pilsētas domes
2016.gada 25.novembra saistošajiem noteikumiem Nr.44
(protokols Nr.18, 5.punkts)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S16" sqref="S16"/>
    </sheetView>
  </sheetViews>
  <sheetFormatPr defaultRowHeight="12" outlineLevelCol="1" x14ac:dyDescent="0.25"/>
  <cols>
    <col min="1" max="1" width="10.85546875" style="113" customWidth="1"/>
    <col min="2" max="2" width="35.7109375"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589</v>
      </c>
    </row>
    <row r="2" spans="1:17" x14ac:dyDescent="0.25">
      <c r="B2" s="114"/>
      <c r="C2" s="114"/>
      <c r="D2" s="114"/>
      <c r="E2" s="114"/>
      <c r="F2" s="114"/>
      <c r="G2" s="114"/>
      <c r="H2" s="114"/>
      <c r="I2" s="114"/>
      <c r="J2" s="114"/>
      <c r="K2" s="114"/>
      <c r="L2" s="114"/>
      <c r="M2" s="115"/>
      <c r="N2" s="115"/>
      <c r="O2" s="116"/>
    </row>
    <row r="3" spans="1:17" x14ac:dyDescent="0.25">
      <c r="A3" s="1249"/>
      <c r="B3" s="1250"/>
      <c r="C3" s="1250"/>
      <c r="D3" s="1250"/>
      <c r="E3" s="1250"/>
      <c r="F3" s="1250"/>
      <c r="G3" s="1250"/>
      <c r="H3" s="1250"/>
      <c r="I3" s="1250"/>
      <c r="J3" s="1250"/>
      <c r="K3" s="1250"/>
      <c r="L3" s="1250"/>
      <c r="M3" s="1250"/>
      <c r="N3" s="1250"/>
      <c r="O3" s="1250"/>
      <c r="P3" s="1251"/>
      <c r="Q3" s="118"/>
    </row>
    <row r="4" spans="1:17" ht="15.75" x14ac:dyDescent="0.25">
      <c r="A4" s="1227" t="s">
        <v>226</v>
      </c>
      <c r="B4" s="1228"/>
      <c r="C4" s="1228"/>
      <c r="D4" s="1228"/>
      <c r="E4" s="1228"/>
      <c r="F4" s="1228"/>
      <c r="G4" s="1228"/>
      <c r="H4" s="1228"/>
      <c r="I4" s="1228"/>
      <c r="J4" s="1228"/>
      <c r="K4" s="1228"/>
      <c r="L4" s="1228"/>
      <c r="M4" s="1228"/>
      <c r="N4" s="1228"/>
      <c r="O4" s="1228"/>
      <c r="P4" s="1228"/>
      <c r="Q4" s="118"/>
    </row>
    <row r="5" spans="1:17" ht="15.75" x14ac:dyDescent="0.25">
      <c r="A5" s="471"/>
      <c r="B5" s="472"/>
      <c r="C5" s="472"/>
      <c r="D5" s="472"/>
      <c r="E5" s="472"/>
      <c r="F5" s="472"/>
      <c r="G5" s="472"/>
      <c r="H5" s="472"/>
      <c r="I5" s="472"/>
      <c r="J5" s="472"/>
      <c r="K5" s="472"/>
      <c r="L5" s="472"/>
      <c r="M5" s="472"/>
      <c r="N5" s="472"/>
      <c r="O5" s="472"/>
      <c r="P5" s="472"/>
      <c r="Q5" s="118"/>
    </row>
    <row r="6" spans="1:17" ht="12.75" x14ac:dyDescent="0.25">
      <c r="A6" s="121" t="s">
        <v>227</v>
      </c>
      <c r="B6" s="122"/>
      <c r="C6" s="1230" t="s">
        <v>228</v>
      </c>
      <c r="D6" s="1230"/>
      <c r="E6" s="1230"/>
      <c r="F6" s="1230"/>
      <c r="G6" s="1230"/>
      <c r="H6" s="1230"/>
      <c r="I6" s="1230"/>
      <c r="J6" s="1230"/>
      <c r="K6" s="1230"/>
      <c r="L6" s="1230"/>
      <c r="M6" s="1230"/>
      <c r="N6" s="1230"/>
      <c r="O6" s="1230"/>
      <c r="P6" s="1230"/>
      <c r="Q6" s="118"/>
    </row>
    <row r="7" spans="1:17" ht="12.75" x14ac:dyDescent="0.25">
      <c r="A7" s="121" t="s">
        <v>229</v>
      </c>
      <c r="B7" s="122"/>
      <c r="C7" s="1230" t="s">
        <v>230</v>
      </c>
      <c r="D7" s="1230"/>
      <c r="E7" s="1230"/>
      <c r="F7" s="1230"/>
      <c r="G7" s="1230"/>
      <c r="H7" s="1230"/>
      <c r="I7" s="1230"/>
      <c r="J7" s="1230"/>
      <c r="K7" s="1230"/>
      <c r="L7" s="1230"/>
      <c r="M7" s="1230"/>
      <c r="N7" s="1230"/>
      <c r="O7" s="1230"/>
      <c r="P7" s="1230"/>
      <c r="Q7" s="118"/>
    </row>
    <row r="8" spans="1:17" x14ac:dyDescent="0.25">
      <c r="A8" s="123" t="s">
        <v>231</v>
      </c>
      <c r="B8" s="124"/>
      <c r="C8" s="1222" t="s">
        <v>232</v>
      </c>
      <c r="D8" s="1222"/>
      <c r="E8" s="1222"/>
      <c r="F8" s="1222"/>
      <c r="G8" s="1222"/>
      <c r="H8" s="1222"/>
      <c r="I8" s="1222"/>
      <c r="J8" s="1222"/>
      <c r="K8" s="1222"/>
      <c r="L8" s="1222"/>
      <c r="M8" s="1222"/>
      <c r="N8" s="1222"/>
      <c r="O8" s="1222"/>
      <c r="P8" s="1222"/>
      <c r="Q8" s="118"/>
    </row>
    <row r="9" spans="1:17" x14ac:dyDescent="0.25">
      <c r="A9" s="123" t="s">
        <v>233</v>
      </c>
      <c r="B9" s="124"/>
      <c r="C9" s="1222" t="s">
        <v>590</v>
      </c>
      <c r="D9" s="1222"/>
      <c r="E9" s="1222"/>
      <c r="F9" s="1222"/>
      <c r="G9" s="1222"/>
      <c r="H9" s="1222"/>
      <c r="I9" s="1222"/>
      <c r="J9" s="1222"/>
      <c r="K9" s="1222"/>
      <c r="L9" s="1222"/>
      <c r="M9" s="1222"/>
      <c r="N9" s="1222"/>
      <c r="O9" s="1222"/>
      <c r="P9" s="1222"/>
      <c r="Q9" s="118"/>
    </row>
    <row r="10" spans="1:17" x14ac:dyDescent="0.25">
      <c r="A10" s="123" t="s">
        <v>234</v>
      </c>
      <c r="B10" s="124"/>
      <c r="C10" s="1230" t="s">
        <v>591</v>
      </c>
      <c r="D10" s="1230"/>
      <c r="E10" s="1230"/>
      <c r="F10" s="1230"/>
      <c r="G10" s="1230"/>
      <c r="H10" s="1230"/>
      <c r="I10" s="1230"/>
      <c r="J10" s="1230"/>
      <c r="K10" s="1230"/>
      <c r="L10" s="1230"/>
      <c r="M10" s="1230"/>
      <c r="N10" s="1230"/>
      <c r="O10" s="1230"/>
      <c r="P10" s="1230"/>
      <c r="Q10" s="118"/>
    </row>
    <row r="11" spans="1:17" x14ac:dyDescent="0.25">
      <c r="A11" s="123" t="s">
        <v>235</v>
      </c>
      <c r="B11" s="124"/>
      <c r="C11" s="1230"/>
      <c r="D11" s="1230"/>
      <c r="E11" s="1230"/>
      <c r="F11" s="1230"/>
      <c r="G11" s="1230"/>
      <c r="H11" s="1230"/>
      <c r="I11" s="1230"/>
      <c r="J11" s="1230"/>
      <c r="K11" s="1230"/>
      <c r="L11" s="1230"/>
      <c r="M11" s="1230"/>
      <c r="N11" s="1230"/>
      <c r="O11" s="1230"/>
      <c r="P11" s="1230"/>
      <c r="Q11" s="118"/>
    </row>
    <row r="12" spans="1:17" x14ac:dyDescent="0.25">
      <c r="A12" s="125" t="s">
        <v>236</v>
      </c>
      <c r="B12" s="124"/>
      <c r="C12" s="126"/>
      <c r="D12" s="126"/>
      <c r="E12" s="126"/>
      <c r="F12" s="126"/>
      <c r="G12" s="126"/>
      <c r="H12" s="126"/>
      <c r="I12" s="126"/>
      <c r="J12" s="126"/>
      <c r="K12" s="126"/>
      <c r="L12" s="126"/>
      <c r="M12" s="126"/>
      <c r="N12" s="126"/>
      <c r="O12" s="126"/>
      <c r="P12" s="127"/>
      <c r="Q12" s="118"/>
    </row>
    <row r="13" spans="1:17" x14ac:dyDescent="0.25">
      <c r="A13" s="123"/>
      <c r="B13" s="124" t="s">
        <v>237</v>
      </c>
      <c r="C13" s="1222" t="s">
        <v>238</v>
      </c>
      <c r="D13" s="1222"/>
      <c r="E13" s="1222"/>
      <c r="F13" s="1222"/>
      <c r="G13" s="1222"/>
      <c r="H13" s="1222"/>
      <c r="I13" s="1222"/>
      <c r="J13" s="1222"/>
      <c r="K13" s="1222"/>
      <c r="L13" s="1222"/>
      <c r="M13" s="1222"/>
      <c r="N13" s="1222"/>
      <c r="O13" s="1222"/>
      <c r="P13" s="1222"/>
      <c r="Q13" s="118"/>
    </row>
    <row r="14" spans="1:17" x14ac:dyDescent="0.25">
      <c r="A14" s="123"/>
      <c r="B14" s="124" t="s">
        <v>239</v>
      </c>
      <c r="C14" s="1222"/>
      <c r="D14" s="1222"/>
      <c r="E14" s="1222"/>
      <c r="F14" s="1222"/>
      <c r="G14" s="1222"/>
      <c r="H14" s="1222"/>
      <c r="I14" s="1222"/>
      <c r="J14" s="1222"/>
      <c r="K14" s="1222"/>
      <c r="L14" s="1222"/>
      <c r="M14" s="1222"/>
      <c r="N14" s="1222"/>
      <c r="O14" s="1222"/>
      <c r="P14" s="1222"/>
      <c r="Q14" s="118"/>
    </row>
    <row r="15" spans="1:17" x14ac:dyDescent="0.25">
      <c r="A15" s="123"/>
      <c r="B15" s="124" t="s">
        <v>240</v>
      </c>
      <c r="C15" s="1222"/>
      <c r="D15" s="1222"/>
      <c r="E15" s="1222"/>
      <c r="F15" s="1222"/>
      <c r="G15" s="1222"/>
      <c r="H15" s="1222"/>
      <c r="I15" s="1222"/>
      <c r="J15" s="1222"/>
      <c r="K15" s="1222"/>
      <c r="L15" s="1222"/>
      <c r="M15" s="1222"/>
      <c r="N15" s="1222"/>
      <c r="O15" s="1222"/>
      <c r="P15" s="1222"/>
      <c r="Q15" s="118"/>
    </row>
    <row r="16" spans="1:17" x14ac:dyDescent="0.25">
      <c r="A16" s="123"/>
      <c r="B16" s="124" t="s">
        <v>241</v>
      </c>
      <c r="C16" s="1222"/>
      <c r="D16" s="1222"/>
      <c r="E16" s="1222"/>
      <c r="F16" s="1222"/>
      <c r="G16" s="1222"/>
      <c r="H16" s="1222"/>
      <c r="I16" s="1222"/>
      <c r="J16" s="1222"/>
      <c r="K16" s="1222"/>
      <c r="L16" s="1222"/>
      <c r="M16" s="1222"/>
      <c r="N16" s="1222"/>
      <c r="O16" s="1222"/>
      <c r="P16" s="1222"/>
      <c r="Q16" s="118"/>
    </row>
    <row r="17" spans="1:17" x14ac:dyDescent="0.25">
      <c r="A17" s="123"/>
      <c r="B17" s="124" t="s">
        <v>242</v>
      </c>
      <c r="C17" s="1222"/>
      <c r="D17" s="1222"/>
      <c r="E17" s="1222"/>
      <c r="F17" s="1222"/>
      <c r="G17" s="1222"/>
      <c r="H17" s="1222"/>
      <c r="I17" s="1222"/>
      <c r="J17" s="1222"/>
      <c r="K17" s="1222"/>
      <c r="L17" s="1222"/>
      <c r="M17" s="1222"/>
      <c r="N17" s="1222"/>
      <c r="O17" s="1222"/>
      <c r="P17" s="1222"/>
      <c r="Q17" s="118"/>
    </row>
    <row r="18" spans="1:17" x14ac:dyDescent="0.25">
      <c r="A18" s="128"/>
      <c r="B18" s="129"/>
      <c r="C18" s="1234"/>
      <c r="D18" s="1234"/>
      <c r="E18" s="1234"/>
      <c r="F18" s="1234"/>
      <c r="G18" s="1234"/>
      <c r="H18" s="1234"/>
      <c r="I18" s="1234"/>
      <c r="J18" s="1234"/>
      <c r="K18" s="1234"/>
      <c r="L18" s="1234"/>
      <c r="M18" s="1234"/>
      <c r="N18" s="1234"/>
      <c r="O18" s="1234"/>
      <c r="P18" s="1234"/>
      <c r="Q18" s="118"/>
    </row>
    <row r="19" spans="1:17"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7"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17" s="131" customFormat="1" ht="70.5" customHeight="1" thickBot="1" x14ac:dyDescent="0.3">
      <c r="A21" s="1238"/>
      <c r="B21" s="1241"/>
      <c r="C21" s="1246"/>
      <c r="D21" s="1248"/>
      <c r="E21" s="1221"/>
      <c r="F21" s="1233"/>
      <c r="G21" s="1248"/>
      <c r="H21" s="1221"/>
      <c r="I21" s="1233"/>
      <c r="J21" s="1248"/>
      <c r="K21" s="1221"/>
      <c r="L21" s="1233"/>
      <c r="M21" s="1248"/>
      <c r="N21" s="1221"/>
      <c r="O21" s="1233"/>
      <c r="P21" s="1241"/>
    </row>
    <row r="22" spans="1:17" s="131" customFormat="1" ht="9" thickTop="1" x14ac:dyDescent="0.25">
      <c r="A22" s="132" t="s">
        <v>259</v>
      </c>
      <c r="B22" s="132">
        <v>2</v>
      </c>
      <c r="C22" s="133">
        <v>3</v>
      </c>
      <c r="D22" s="134">
        <v>4</v>
      </c>
      <c r="E22" s="487">
        <v>5</v>
      </c>
      <c r="F22" s="132">
        <v>4</v>
      </c>
      <c r="G22" s="134">
        <v>7</v>
      </c>
      <c r="H22" s="137">
        <v>8</v>
      </c>
      <c r="I22" s="136">
        <v>5</v>
      </c>
      <c r="J22" s="134">
        <v>10</v>
      </c>
      <c r="K22" s="138">
        <v>11</v>
      </c>
      <c r="L22" s="136">
        <v>6</v>
      </c>
      <c r="M22" s="138">
        <v>13</v>
      </c>
      <c r="N22" s="135">
        <v>14</v>
      </c>
      <c r="O22" s="136">
        <v>7</v>
      </c>
      <c r="P22" s="136">
        <v>16</v>
      </c>
    </row>
    <row r="23" spans="1:17" s="148" customFormat="1" x14ac:dyDescent="0.25">
      <c r="A23" s="139"/>
      <c r="B23" s="140" t="s">
        <v>260</v>
      </c>
      <c r="C23" s="141"/>
      <c r="D23" s="142"/>
      <c r="E23" s="488"/>
      <c r="F23" s="308"/>
      <c r="G23" s="142"/>
      <c r="H23" s="145"/>
      <c r="I23" s="144"/>
      <c r="J23" s="142"/>
      <c r="K23" s="146"/>
      <c r="L23" s="144"/>
      <c r="M23" s="146"/>
      <c r="N23" s="143"/>
      <c r="O23" s="144"/>
      <c r="P23" s="147"/>
    </row>
    <row r="24" spans="1:17" s="148" customFormat="1" ht="12.75" thickBot="1" x14ac:dyDescent="0.3">
      <c r="A24" s="149"/>
      <c r="B24" s="150" t="s">
        <v>261</v>
      </c>
      <c r="C24" s="151">
        <f>F24+I24+L24+O24</f>
        <v>986333</v>
      </c>
      <c r="D24" s="152">
        <f>SUM(D25,D28,D29,D45,D46)</f>
        <v>986333</v>
      </c>
      <c r="E24" s="489">
        <f>SUM(E25,E28,E29,E45,E46)</f>
        <v>0</v>
      </c>
      <c r="F24" s="455">
        <f t="shared" ref="F24:F29" si="0">D24+E24</f>
        <v>986333</v>
      </c>
      <c r="G24" s="152">
        <f>SUM(G25,G28,G46)</f>
        <v>0</v>
      </c>
      <c r="H24" s="155">
        <f>SUM(H25,H28,H46)</f>
        <v>0</v>
      </c>
      <c r="I24" s="154">
        <f>G24+H24</f>
        <v>0</v>
      </c>
      <c r="J24" s="152">
        <f>SUM(J25,J30,J46)</f>
        <v>0</v>
      </c>
      <c r="K24" s="155">
        <f>SUM(K25,K30,K46)</f>
        <v>0</v>
      </c>
      <c r="L24" s="154">
        <f>J24+K24</f>
        <v>0</v>
      </c>
      <c r="M24" s="156">
        <f>SUM(M25,M48)</f>
        <v>0</v>
      </c>
      <c r="N24" s="153">
        <f>SUM(N25,N48)</f>
        <v>0</v>
      </c>
      <c r="O24" s="154">
        <f>M24+N24</f>
        <v>0</v>
      </c>
      <c r="P24" s="157"/>
    </row>
    <row r="25" spans="1:17" ht="12.75" hidden="1" thickTop="1" x14ac:dyDescent="0.25">
      <c r="A25" s="159"/>
      <c r="B25" s="160" t="s">
        <v>262</v>
      </c>
      <c r="C25" s="161">
        <f>F25+I25+L25+O25</f>
        <v>0</v>
      </c>
      <c r="D25" s="162">
        <f>SUM(D26:D27)</f>
        <v>0</v>
      </c>
      <c r="E25" s="163">
        <f>SUM(E26:E27)</f>
        <v>0</v>
      </c>
      <c r="F25" s="520">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row>
    <row r="26" spans="1:17" ht="12.75" hidden="1" thickTop="1" x14ac:dyDescent="0.25">
      <c r="A26" s="168"/>
      <c r="B26" s="169" t="s">
        <v>263</v>
      </c>
      <c r="C26" s="170">
        <f>F26+I26+L26+O26</f>
        <v>0</v>
      </c>
      <c r="D26" s="171"/>
      <c r="E26" s="172"/>
      <c r="F26" s="522">
        <f t="shared" si="0"/>
        <v>0</v>
      </c>
      <c r="G26" s="171"/>
      <c r="H26" s="174"/>
      <c r="I26" s="173">
        <f>G26+H26</f>
        <v>0</v>
      </c>
      <c r="J26" s="171"/>
      <c r="K26" s="174"/>
      <c r="L26" s="173">
        <f>J26+K26</f>
        <v>0</v>
      </c>
      <c r="M26" s="175"/>
      <c r="N26" s="172"/>
      <c r="O26" s="173">
        <f>M26+N26</f>
        <v>0</v>
      </c>
      <c r="P26" s="176"/>
    </row>
    <row r="27" spans="1:17" ht="12.75" hidden="1" thickTop="1" x14ac:dyDescent="0.25">
      <c r="A27" s="177"/>
      <c r="B27" s="178" t="s">
        <v>264</v>
      </c>
      <c r="C27" s="179">
        <f>F27+I27+L27+O27</f>
        <v>0</v>
      </c>
      <c r="D27" s="180"/>
      <c r="E27" s="181"/>
      <c r="F27" s="523">
        <f t="shared" si="0"/>
        <v>0</v>
      </c>
      <c r="G27" s="180"/>
      <c r="H27" s="183"/>
      <c r="I27" s="182">
        <f>G27+H27</f>
        <v>0</v>
      </c>
      <c r="J27" s="180"/>
      <c r="K27" s="183"/>
      <c r="L27" s="182">
        <f>J27+K27</f>
        <v>0</v>
      </c>
      <c r="M27" s="184"/>
      <c r="N27" s="181"/>
      <c r="O27" s="182">
        <f>M27+N27</f>
        <v>0</v>
      </c>
      <c r="P27" s="185"/>
    </row>
    <row r="28" spans="1:17" s="148" customFormat="1" ht="25.5" thickTop="1" thickBot="1" x14ac:dyDescent="0.3">
      <c r="A28" s="186">
        <v>19300</v>
      </c>
      <c r="B28" s="186" t="s">
        <v>265</v>
      </c>
      <c r="C28" s="187">
        <f>SUM(F28,I28)</f>
        <v>986333</v>
      </c>
      <c r="D28" s="188">
        <f>986333</f>
        <v>986333</v>
      </c>
      <c r="E28" s="492">
        <f>-1000+1000</f>
        <v>0</v>
      </c>
      <c r="F28" s="458">
        <f t="shared" si="0"/>
        <v>986333</v>
      </c>
      <c r="G28" s="188"/>
      <c r="H28" s="191"/>
      <c r="I28" s="190">
        <f>G28+H28</f>
        <v>0</v>
      </c>
      <c r="J28" s="192" t="s">
        <v>266</v>
      </c>
      <c r="K28" s="193" t="s">
        <v>266</v>
      </c>
      <c r="L28" s="194" t="s">
        <v>266</v>
      </c>
      <c r="M28" s="195" t="s">
        <v>266</v>
      </c>
      <c r="N28" s="196" t="s">
        <v>266</v>
      </c>
      <c r="O28" s="194" t="s">
        <v>266</v>
      </c>
      <c r="P28" s="197"/>
    </row>
    <row r="29" spans="1:17" s="148" customFormat="1" ht="24.75" hidden="1" thickTop="1" x14ac:dyDescent="0.25">
      <c r="A29" s="198"/>
      <c r="B29" s="198" t="s">
        <v>267</v>
      </c>
      <c r="C29" s="199">
        <f>F29</f>
        <v>0</v>
      </c>
      <c r="D29" s="200"/>
      <c r="E29" s="201"/>
      <c r="F29" s="525">
        <f t="shared" si="0"/>
        <v>0</v>
      </c>
      <c r="G29" s="203" t="s">
        <v>266</v>
      </c>
      <c r="H29" s="204" t="s">
        <v>266</v>
      </c>
      <c r="I29" s="205" t="s">
        <v>266</v>
      </c>
      <c r="J29" s="203" t="s">
        <v>266</v>
      </c>
      <c r="K29" s="204" t="s">
        <v>266</v>
      </c>
      <c r="L29" s="205" t="s">
        <v>266</v>
      </c>
      <c r="M29" s="206" t="s">
        <v>266</v>
      </c>
      <c r="N29" s="207" t="s">
        <v>266</v>
      </c>
      <c r="O29" s="205" t="s">
        <v>266</v>
      </c>
      <c r="P29" s="208"/>
    </row>
    <row r="30" spans="1:17" s="148" customFormat="1" ht="24.75" hidden="1" thickTop="1" x14ac:dyDescent="0.25">
      <c r="A30" s="198">
        <v>21300</v>
      </c>
      <c r="B30" s="198" t="s">
        <v>268</v>
      </c>
      <c r="C30" s="199">
        <f t="shared" ref="C30:C44" si="1">L30</f>
        <v>0</v>
      </c>
      <c r="D30" s="203" t="s">
        <v>266</v>
      </c>
      <c r="E30" s="493" t="s">
        <v>266</v>
      </c>
      <c r="F30" s="494" t="s">
        <v>266</v>
      </c>
      <c r="G30" s="203" t="s">
        <v>266</v>
      </c>
      <c r="H30" s="204" t="s">
        <v>266</v>
      </c>
      <c r="I30" s="205" t="s">
        <v>266</v>
      </c>
      <c r="J30" s="209">
        <f>SUM(J31,J35,J37,J40)</f>
        <v>0</v>
      </c>
      <c r="K30" s="210">
        <f>SUM(K31,K35,K37,K40)</f>
        <v>0</v>
      </c>
      <c r="L30" s="211">
        <f t="shared" ref="L30:L44" si="2">J30+K30</f>
        <v>0</v>
      </c>
      <c r="M30" s="206" t="s">
        <v>266</v>
      </c>
      <c r="N30" s="207" t="s">
        <v>266</v>
      </c>
      <c r="O30" s="205" t="s">
        <v>266</v>
      </c>
      <c r="P30" s="208"/>
    </row>
    <row r="31" spans="1:17" s="148" customFormat="1" ht="12.75" hidden="1" thickTop="1" x14ac:dyDescent="0.25">
      <c r="A31" s="212">
        <v>21350</v>
      </c>
      <c r="B31" s="198" t="s">
        <v>269</v>
      </c>
      <c r="C31" s="199">
        <f t="shared" si="1"/>
        <v>0</v>
      </c>
      <c r="D31" s="203" t="s">
        <v>266</v>
      </c>
      <c r="E31" s="207" t="s">
        <v>266</v>
      </c>
      <c r="F31" s="526" t="s">
        <v>266</v>
      </c>
      <c r="G31" s="203" t="s">
        <v>266</v>
      </c>
      <c r="H31" s="204" t="s">
        <v>266</v>
      </c>
      <c r="I31" s="205" t="s">
        <v>266</v>
      </c>
      <c r="J31" s="209">
        <f>SUM(J32:J34)</f>
        <v>0</v>
      </c>
      <c r="K31" s="210">
        <f>SUM(K32:K34)</f>
        <v>0</v>
      </c>
      <c r="L31" s="211">
        <f t="shared" si="2"/>
        <v>0</v>
      </c>
      <c r="M31" s="206" t="s">
        <v>266</v>
      </c>
      <c r="N31" s="207" t="s">
        <v>266</v>
      </c>
      <c r="O31" s="205" t="s">
        <v>266</v>
      </c>
      <c r="P31" s="208"/>
    </row>
    <row r="32" spans="1:17" ht="12.75" hidden="1" thickTop="1" x14ac:dyDescent="0.25">
      <c r="A32" s="168">
        <v>21351</v>
      </c>
      <c r="B32" s="213" t="s">
        <v>270</v>
      </c>
      <c r="C32" s="214">
        <f t="shared" si="1"/>
        <v>0</v>
      </c>
      <c r="D32" s="215" t="s">
        <v>266</v>
      </c>
      <c r="E32" s="216" t="s">
        <v>266</v>
      </c>
      <c r="F32" s="527" t="s">
        <v>266</v>
      </c>
      <c r="G32" s="215" t="s">
        <v>266</v>
      </c>
      <c r="H32" s="218" t="s">
        <v>266</v>
      </c>
      <c r="I32" s="217" t="s">
        <v>266</v>
      </c>
      <c r="J32" s="219"/>
      <c r="K32" s="220"/>
      <c r="L32" s="221">
        <f t="shared" si="2"/>
        <v>0</v>
      </c>
      <c r="M32" s="222" t="s">
        <v>266</v>
      </c>
      <c r="N32" s="216" t="s">
        <v>266</v>
      </c>
      <c r="O32" s="217" t="s">
        <v>266</v>
      </c>
      <c r="P32" s="176"/>
    </row>
    <row r="33" spans="1:16" ht="12.75" hidden="1" thickTop="1" x14ac:dyDescent="0.25">
      <c r="A33" s="177">
        <v>21352</v>
      </c>
      <c r="B33" s="223" t="s">
        <v>271</v>
      </c>
      <c r="C33" s="224">
        <f t="shared" si="1"/>
        <v>0</v>
      </c>
      <c r="D33" s="225" t="s">
        <v>266</v>
      </c>
      <c r="E33" s="226" t="s">
        <v>266</v>
      </c>
      <c r="F33" s="528" t="s">
        <v>266</v>
      </c>
      <c r="G33" s="225" t="s">
        <v>266</v>
      </c>
      <c r="H33" s="228" t="s">
        <v>266</v>
      </c>
      <c r="I33" s="227" t="s">
        <v>266</v>
      </c>
      <c r="J33" s="229"/>
      <c r="K33" s="230"/>
      <c r="L33" s="231">
        <f t="shared" si="2"/>
        <v>0</v>
      </c>
      <c r="M33" s="232" t="s">
        <v>266</v>
      </c>
      <c r="N33" s="226" t="s">
        <v>266</v>
      </c>
      <c r="O33" s="227" t="s">
        <v>266</v>
      </c>
      <c r="P33" s="185"/>
    </row>
    <row r="34" spans="1:16" ht="12.75" hidden="1" thickTop="1" x14ac:dyDescent="0.25">
      <c r="A34" s="177">
        <v>21359</v>
      </c>
      <c r="B34" s="223" t="s">
        <v>272</v>
      </c>
      <c r="C34" s="224">
        <f t="shared" si="1"/>
        <v>0</v>
      </c>
      <c r="D34" s="225" t="s">
        <v>266</v>
      </c>
      <c r="E34" s="226" t="s">
        <v>266</v>
      </c>
      <c r="F34" s="528" t="s">
        <v>266</v>
      </c>
      <c r="G34" s="225" t="s">
        <v>266</v>
      </c>
      <c r="H34" s="228" t="s">
        <v>266</v>
      </c>
      <c r="I34" s="227" t="s">
        <v>266</v>
      </c>
      <c r="J34" s="229"/>
      <c r="K34" s="230"/>
      <c r="L34" s="231">
        <f t="shared" si="2"/>
        <v>0</v>
      </c>
      <c r="M34" s="232" t="s">
        <v>266</v>
      </c>
      <c r="N34" s="226" t="s">
        <v>266</v>
      </c>
      <c r="O34" s="227" t="s">
        <v>266</v>
      </c>
      <c r="P34" s="185"/>
    </row>
    <row r="35" spans="1:16" s="148" customFormat="1" ht="24.75" hidden="1" thickTop="1" x14ac:dyDescent="0.25">
      <c r="A35" s="212">
        <v>21370</v>
      </c>
      <c r="B35" s="198" t="s">
        <v>273</v>
      </c>
      <c r="C35" s="199">
        <f t="shared" si="1"/>
        <v>0</v>
      </c>
      <c r="D35" s="203" t="s">
        <v>266</v>
      </c>
      <c r="E35" s="207" t="s">
        <v>266</v>
      </c>
      <c r="F35" s="526" t="s">
        <v>266</v>
      </c>
      <c r="G35" s="203" t="s">
        <v>266</v>
      </c>
      <c r="H35" s="204" t="s">
        <v>266</v>
      </c>
      <c r="I35" s="205" t="s">
        <v>266</v>
      </c>
      <c r="J35" s="209">
        <f>SUM(J36)</f>
        <v>0</v>
      </c>
      <c r="K35" s="210">
        <f>SUM(K36)</f>
        <v>0</v>
      </c>
      <c r="L35" s="211">
        <f t="shared" si="2"/>
        <v>0</v>
      </c>
      <c r="M35" s="206" t="s">
        <v>266</v>
      </c>
      <c r="N35" s="207" t="s">
        <v>266</v>
      </c>
      <c r="O35" s="205" t="s">
        <v>266</v>
      </c>
      <c r="P35" s="208"/>
    </row>
    <row r="36" spans="1:16" ht="24.75" hidden="1" thickTop="1" x14ac:dyDescent="0.25">
      <c r="A36" s="233">
        <v>21379</v>
      </c>
      <c r="B36" s="234" t="s">
        <v>274</v>
      </c>
      <c r="C36" s="235">
        <f t="shared" si="1"/>
        <v>0</v>
      </c>
      <c r="D36" s="236" t="s">
        <v>266</v>
      </c>
      <c r="E36" s="237" t="s">
        <v>266</v>
      </c>
      <c r="F36" s="529" t="s">
        <v>266</v>
      </c>
      <c r="G36" s="236" t="s">
        <v>266</v>
      </c>
      <c r="H36" s="239" t="s">
        <v>266</v>
      </c>
      <c r="I36" s="238" t="s">
        <v>266</v>
      </c>
      <c r="J36" s="240"/>
      <c r="K36" s="241"/>
      <c r="L36" s="242">
        <f t="shared" si="2"/>
        <v>0</v>
      </c>
      <c r="M36" s="243" t="s">
        <v>266</v>
      </c>
      <c r="N36" s="237" t="s">
        <v>266</v>
      </c>
      <c r="O36" s="238" t="s">
        <v>266</v>
      </c>
      <c r="P36" s="244"/>
    </row>
    <row r="37" spans="1:16" s="148" customFormat="1" ht="12.75" hidden="1" thickTop="1" x14ac:dyDescent="0.25">
      <c r="A37" s="212">
        <v>21380</v>
      </c>
      <c r="B37" s="198" t="s">
        <v>275</v>
      </c>
      <c r="C37" s="199">
        <f t="shared" si="1"/>
        <v>0</v>
      </c>
      <c r="D37" s="203" t="s">
        <v>266</v>
      </c>
      <c r="E37" s="207" t="s">
        <v>266</v>
      </c>
      <c r="F37" s="526" t="s">
        <v>266</v>
      </c>
      <c r="G37" s="203" t="s">
        <v>266</v>
      </c>
      <c r="H37" s="204" t="s">
        <v>266</v>
      </c>
      <c r="I37" s="205" t="s">
        <v>266</v>
      </c>
      <c r="J37" s="209">
        <f>SUM(J38:J39)</f>
        <v>0</v>
      </c>
      <c r="K37" s="210">
        <f>SUM(K38:K39)</f>
        <v>0</v>
      </c>
      <c r="L37" s="211">
        <f t="shared" si="2"/>
        <v>0</v>
      </c>
      <c r="M37" s="206" t="s">
        <v>266</v>
      </c>
      <c r="N37" s="207" t="s">
        <v>266</v>
      </c>
      <c r="O37" s="205" t="s">
        <v>266</v>
      </c>
      <c r="P37" s="208"/>
    </row>
    <row r="38" spans="1:16" ht="12.75" hidden="1" thickTop="1" x14ac:dyDescent="0.25">
      <c r="A38" s="169">
        <v>21381</v>
      </c>
      <c r="B38" s="213" t="s">
        <v>276</v>
      </c>
      <c r="C38" s="214">
        <f t="shared" si="1"/>
        <v>0</v>
      </c>
      <c r="D38" s="215" t="s">
        <v>266</v>
      </c>
      <c r="E38" s="216" t="s">
        <v>266</v>
      </c>
      <c r="F38" s="527" t="s">
        <v>266</v>
      </c>
      <c r="G38" s="215" t="s">
        <v>266</v>
      </c>
      <c r="H38" s="218" t="s">
        <v>266</v>
      </c>
      <c r="I38" s="217" t="s">
        <v>266</v>
      </c>
      <c r="J38" s="219"/>
      <c r="K38" s="220"/>
      <c r="L38" s="221">
        <f t="shared" si="2"/>
        <v>0</v>
      </c>
      <c r="M38" s="222" t="s">
        <v>266</v>
      </c>
      <c r="N38" s="216" t="s">
        <v>266</v>
      </c>
      <c r="O38" s="217" t="s">
        <v>266</v>
      </c>
      <c r="P38" s="176"/>
    </row>
    <row r="39" spans="1:16" ht="12.75" hidden="1" thickTop="1" x14ac:dyDescent="0.25">
      <c r="A39" s="178">
        <v>21383</v>
      </c>
      <c r="B39" s="223" t="s">
        <v>277</v>
      </c>
      <c r="C39" s="224">
        <f t="shared" si="1"/>
        <v>0</v>
      </c>
      <c r="D39" s="225" t="s">
        <v>266</v>
      </c>
      <c r="E39" s="226" t="s">
        <v>266</v>
      </c>
      <c r="F39" s="528" t="s">
        <v>266</v>
      </c>
      <c r="G39" s="225" t="s">
        <v>266</v>
      </c>
      <c r="H39" s="228" t="s">
        <v>266</v>
      </c>
      <c r="I39" s="227" t="s">
        <v>266</v>
      </c>
      <c r="J39" s="229"/>
      <c r="K39" s="230"/>
      <c r="L39" s="231">
        <f t="shared" si="2"/>
        <v>0</v>
      </c>
      <c r="M39" s="232" t="s">
        <v>266</v>
      </c>
      <c r="N39" s="226" t="s">
        <v>266</v>
      </c>
      <c r="O39" s="227" t="s">
        <v>266</v>
      </c>
      <c r="P39" s="185"/>
    </row>
    <row r="40" spans="1:16" s="148" customFormat="1" ht="24.75" hidden="1" thickTop="1" x14ac:dyDescent="0.25">
      <c r="A40" s="212">
        <v>21390</v>
      </c>
      <c r="B40" s="198" t="s">
        <v>278</v>
      </c>
      <c r="C40" s="199">
        <f t="shared" si="1"/>
        <v>0</v>
      </c>
      <c r="D40" s="203" t="s">
        <v>266</v>
      </c>
      <c r="E40" s="493" t="s">
        <v>266</v>
      </c>
      <c r="F40" s="494" t="s">
        <v>266</v>
      </c>
      <c r="G40" s="203" t="s">
        <v>266</v>
      </c>
      <c r="H40" s="204" t="s">
        <v>266</v>
      </c>
      <c r="I40" s="205" t="s">
        <v>266</v>
      </c>
      <c r="J40" s="209">
        <f>SUM(J41:J44)</f>
        <v>0</v>
      </c>
      <c r="K40" s="210">
        <f>SUM(K41:K44)</f>
        <v>0</v>
      </c>
      <c r="L40" s="211">
        <f t="shared" si="2"/>
        <v>0</v>
      </c>
      <c r="M40" s="206" t="s">
        <v>266</v>
      </c>
      <c r="N40" s="207" t="s">
        <v>266</v>
      </c>
      <c r="O40" s="205" t="s">
        <v>266</v>
      </c>
      <c r="P40" s="208"/>
    </row>
    <row r="41" spans="1:16" ht="24.75" hidden="1" thickTop="1" x14ac:dyDescent="0.25">
      <c r="A41" s="169">
        <v>21391</v>
      </c>
      <c r="B41" s="213" t="s">
        <v>279</v>
      </c>
      <c r="C41" s="214">
        <f t="shared" si="1"/>
        <v>0</v>
      </c>
      <c r="D41" s="215" t="s">
        <v>266</v>
      </c>
      <c r="E41" s="216" t="s">
        <v>266</v>
      </c>
      <c r="F41" s="527" t="s">
        <v>266</v>
      </c>
      <c r="G41" s="215" t="s">
        <v>266</v>
      </c>
      <c r="H41" s="218" t="s">
        <v>266</v>
      </c>
      <c r="I41" s="217" t="s">
        <v>266</v>
      </c>
      <c r="J41" s="219"/>
      <c r="K41" s="220"/>
      <c r="L41" s="221">
        <f t="shared" si="2"/>
        <v>0</v>
      </c>
      <c r="M41" s="222" t="s">
        <v>266</v>
      </c>
      <c r="N41" s="216" t="s">
        <v>266</v>
      </c>
      <c r="O41" s="217" t="s">
        <v>266</v>
      </c>
      <c r="P41" s="176"/>
    </row>
    <row r="42" spans="1:16" ht="12.75" hidden="1" thickTop="1" x14ac:dyDescent="0.25">
      <c r="A42" s="178">
        <v>21393</v>
      </c>
      <c r="B42" s="223" t="s">
        <v>280</v>
      </c>
      <c r="C42" s="224">
        <f t="shared" si="1"/>
        <v>0</v>
      </c>
      <c r="D42" s="225" t="s">
        <v>266</v>
      </c>
      <c r="E42" s="226" t="s">
        <v>266</v>
      </c>
      <c r="F42" s="528" t="s">
        <v>266</v>
      </c>
      <c r="G42" s="225" t="s">
        <v>266</v>
      </c>
      <c r="H42" s="228" t="s">
        <v>266</v>
      </c>
      <c r="I42" s="227" t="s">
        <v>266</v>
      </c>
      <c r="J42" s="229"/>
      <c r="K42" s="230"/>
      <c r="L42" s="231">
        <f t="shared" si="2"/>
        <v>0</v>
      </c>
      <c r="M42" s="232" t="s">
        <v>266</v>
      </c>
      <c r="N42" s="226" t="s">
        <v>266</v>
      </c>
      <c r="O42" s="227" t="s">
        <v>266</v>
      </c>
      <c r="P42" s="185"/>
    </row>
    <row r="43" spans="1:16" ht="12.75" hidden="1" thickTop="1" x14ac:dyDescent="0.25">
      <c r="A43" s="178">
        <v>21395</v>
      </c>
      <c r="B43" s="223" t="s">
        <v>281</v>
      </c>
      <c r="C43" s="224">
        <f t="shared" si="1"/>
        <v>0</v>
      </c>
      <c r="D43" s="225" t="s">
        <v>266</v>
      </c>
      <c r="E43" s="226" t="s">
        <v>266</v>
      </c>
      <c r="F43" s="528" t="s">
        <v>266</v>
      </c>
      <c r="G43" s="225" t="s">
        <v>266</v>
      </c>
      <c r="H43" s="228" t="s">
        <v>266</v>
      </c>
      <c r="I43" s="227" t="s">
        <v>266</v>
      </c>
      <c r="J43" s="229"/>
      <c r="K43" s="230"/>
      <c r="L43" s="231">
        <f t="shared" si="2"/>
        <v>0</v>
      </c>
      <c r="M43" s="232" t="s">
        <v>266</v>
      </c>
      <c r="N43" s="226" t="s">
        <v>266</v>
      </c>
      <c r="O43" s="227" t="s">
        <v>266</v>
      </c>
      <c r="P43" s="185"/>
    </row>
    <row r="44" spans="1:16" ht="12.75" hidden="1" thickTop="1" x14ac:dyDescent="0.25">
      <c r="A44" s="178">
        <v>21399</v>
      </c>
      <c r="B44" s="223" t="s">
        <v>282</v>
      </c>
      <c r="C44" s="224">
        <f t="shared" si="1"/>
        <v>0</v>
      </c>
      <c r="D44" s="225" t="s">
        <v>266</v>
      </c>
      <c r="E44" s="495" t="s">
        <v>266</v>
      </c>
      <c r="F44" s="496" t="s">
        <v>266</v>
      </c>
      <c r="G44" s="225" t="s">
        <v>266</v>
      </c>
      <c r="H44" s="228" t="s">
        <v>266</v>
      </c>
      <c r="I44" s="227" t="s">
        <v>266</v>
      </c>
      <c r="J44" s="229"/>
      <c r="K44" s="230"/>
      <c r="L44" s="231">
        <f t="shared" si="2"/>
        <v>0</v>
      </c>
      <c r="M44" s="232" t="s">
        <v>266</v>
      </c>
      <c r="N44" s="226" t="s">
        <v>266</v>
      </c>
      <c r="O44" s="227" t="s">
        <v>266</v>
      </c>
      <c r="P44" s="185"/>
    </row>
    <row r="45" spans="1:16" s="148" customFormat="1" ht="24.75" hidden="1" thickTop="1" x14ac:dyDescent="0.25">
      <c r="A45" s="212">
        <v>21420</v>
      </c>
      <c r="B45" s="198" t="s">
        <v>283</v>
      </c>
      <c r="C45" s="245">
        <f>F45</f>
        <v>0</v>
      </c>
      <c r="D45" s="246"/>
      <c r="E45" s="247"/>
      <c r="F45" s="525">
        <f>D45+E45</f>
        <v>0</v>
      </c>
      <c r="G45" s="203" t="s">
        <v>266</v>
      </c>
      <c r="H45" s="204" t="s">
        <v>266</v>
      </c>
      <c r="I45" s="205" t="s">
        <v>266</v>
      </c>
      <c r="J45" s="203" t="s">
        <v>266</v>
      </c>
      <c r="K45" s="204" t="s">
        <v>266</v>
      </c>
      <c r="L45" s="205" t="s">
        <v>266</v>
      </c>
      <c r="M45" s="206" t="s">
        <v>266</v>
      </c>
      <c r="N45" s="207" t="s">
        <v>266</v>
      </c>
      <c r="O45" s="205" t="s">
        <v>266</v>
      </c>
      <c r="P45" s="208"/>
    </row>
    <row r="46" spans="1:16" s="148" customFormat="1" ht="12.75" hidden="1" thickTop="1" x14ac:dyDescent="0.25">
      <c r="A46" s="248">
        <v>21490</v>
      </c>
      <c r="B46" s="249" t="s">
        <v>284</v>
      </c>
      <c r="C46" s="245">
        <f>F46+I46+L46</f>
        <v>0</v>
      </c>
      <c r="D46" s="250">
        <f>D47</f>
        <v>0</v>
      </c>
      <c r="E46" s="251">
        <f>E47</f>
        <v>0</v>
      </c>
      <c r="F46" s="531">
        <f>D46+E46</f>
        <v>0</v>
      </c>
      <c r="G46" s="250">
        <f>G47</f>
        <v>0</v>
      </c>
      <c r="H46" s="253">
        <f t="shared" ref="H46:K46" si="3">H47</f>
        <v>0</v>
      </c>
      <c r="I46" s="252">
        <f>G46+H46</f>
        <v>0</v>
      </c>
      <c r="J46" s="250">
        <f>J47</f>
        <v>0</v>
      </c>
      <c r="K46" s="253">
        <f t="shared" si="3"/>
        <v>0</v>
      </c>
      <c r="L46" s="252">
        <f>J46+K46</f>
        <v>0</v>
      </c>
      <c r="M46" s="206" t="s">
        <v>266</v>
      </c>
      <c r="N46" s="207" t="s">
        <v>266</v>
      </c>
      <c r="O46" s="205" t="s">
        <v>266</v>
      </c>
      <c r="P46" s="208"/>
    </row>
    <row r="47" spans="1:16" s="148" customFormat="1" ht="12.75" hidden="1" thickTop="1" x14ac:dyDescent="0.25">
      <c r="A47" s="178">
        <v>21499</v>
      </c>
      <c r="B47" s="223" t="s">
        <v>285</v>
      </c>
      <c r="C47" s="254">
        <f>F47+I47+L47</f>
        <v>0</v>
      </c>
      <c r="D47" s="171"/>
      <c r="E47" s="172"/>
      <c r="F47" s="522">
        <f>D47+E47</f>
        <v>0</v>
      </c>
      <c r="G47" s="255"/>
      <c r="H47" s="174"/>
      <c r="I47" s="173">
        <f>G47+H47</f>
        <v>0</v>
      </c>
      <c r="J47" s="171"/>
      <c r="K47" s="174"/>
      <c r="L47" s="173">
        <f>J47+K47</f>
        <v>0</v>
      </c>
      <c r="M47" s="243" t="s">
        <v>266</v>
      </c>
      <c r="N47" s="237" t="s">
        <v>266</v>
      </c>
      <c r="O47" s="238" t="s">
        <v>266</v>
      </c>
      <c r="P47" s="244"/>
    </row>
    <row r="48" spans="1:16" ht="12.75" hidden="1" thickTop="1" x14ac:dyDescent="0.25">
      <c r="A48" s="256">
        <v>23000</v>
      </c>
      <c r="B48" s="257" t="s">
        <v>286</v>
      </c>
      <c r="C48" s="245">
        <f>O48</f>
        <v>0</v>
      </c>
      <c r="D48" s="258" t="s">
        <v>266</v>
      </c>
      <c r="E48" s="259" t="s">
        <v>266</v>
      </c>
      <c r="F48" s="533" t="s">
        <v>266</v>
      </c>
      <c r="G48" s="258" t="s">
        <v>266</v>
      </c>
      <c r="H48" s="261" t="s">
        <v>266</v>
      </c>
      <c r="I48" s="260" t="s">
        <v>266</v>
      </c>
      <c r="J48" s="258" t="s">
        <v>266</v>
      </c>
      <c r="K48" s="261" t="s">
        <v>266</v>
      </c>
      <c r="L48" s="260" t="s">
        <v>266</v>
      </c>
      <c r="M48" s="262">
        <f>SUM(M49:M50)</f>
        <v>0</v>
      </c>
      <c r="N48" s="263">
        <f>SUM(N49:N50)</f>
        <v>0</v>
      </c>
      <c r="O48" s="202">
        <f>M48+N48</f>
        <v>0</v>
      </c>
      <c r="P48" s="208"/>
    </row>
    <row r="49" spans="1:16" ht="12.75" hidden="1" thickTop="1" x14ac:dyDescent="0.25">
      <c r="A49" s="264">
        <v>23410</v>
      </c>
      <c r="B49" s="265" t="s">
        <v>287</v>
      </c>
      <c r="C49" s="266">
        <f>O49</f>
        <v>0</v>
      </c>
      <c r="D49" s="267" t="s">
        <v>266</v>
      </c>
      <c r="E49" s="268" t="s">
        <v>266</v>
      </c>
      <c r="F49" s="534" t="s">
        <v>266</v>
      </c>
      <c r="G49" s="267" t="s">
        <v>266</v>
      </c>
      <c r="H49" s="270" t="s">
        <v>266</v>
      </c>
      <c r="I49" s="269" t="s">
        <v>266</v>
      </c>
      <c r="J49" s="267" t="s">
        <v>266</v>
      </c>
      <c r="K49" s="270" t="s">
        <v>266</v>
      </c>
      <c r="L49" s="269" t="s">
        <v>266</v>
      </c>
      <c r="M49" s="271"/>
      <c r="N49" s="272"/>
      <c r="O49" s="273">
        <f>M49+N49</f>
        <v>0</v>
      </c>
      <c r="P49" s="274"/>
    </row>
    <row r="50" spans="1:16" ht="12.75" hidden="1" thickTop="1" x14ac:dyDescent="0.25">
      <c r="A50" s="264">
        <v>23510</v>
      </c>
      <c r="B50" s="265" t="s">
        <v>288</v>
      </c>
      <c r="C50" s="266">
        <f>O50</f>
        <v>0</v>
      </c>
      <c r="D50" s="267" t="s">
        <v>266</v>
      </c>
      <c r="E50" s="268" t="s">
        <v>266</v>
      </c>
      <c r="F50" s="534" t="s">
        <v>266</v>
      </c>
      <c r="G50" s="267" t="s">
        <v>266</v>
      </c>
      <c r="H50" s="270" t="s">
        <v>266</v>
      </c>
      <c r="I50" s="269" t="s">
        <v>266</v>
      </c>
      <c r="J50" s="267" t="s">
        <v>266</v>
      </c>
      <c r="K50" s="270" t="s">
        <v>266</v>
      </c>
      <c r="L50" s="269" t="s">
        <v>266</v>
      </c>
      <c r="M50" s="271"/>
      <c r="N50" s="272"/>
      <c r="O50" s="273">
        <f>M50+N50</f>
        <v>0</v>
      </c>
      <c r="P50" s="274"/>
    </row>
    <row r="51" spans="1:16" ht="12.75" thickTop="1" x14ac:dyDescent="0.25">
      <c r="A51" s="275"/>
      <c r="B51" s="265"/>
      <c r="C51" s="276"/>
      <c r="D51" s="277"/>
      <c r="E51" s="497"/>
      <c r="F51" s="498"/>
      <c r="G51" s="277"/>
      <c r="H51" s="279"/>
      <c r="I51" s="269"/>
      <c r="J51" s="280"/>
      <c r="K51" s="281"/>
      <c r="L51" s="273"/>
      <c r="M51" s="271"/>
      <c r="N51" s="272"/>
      <c r="O51" s="273"/>
      <c r="P51" s="274"/>
    </row>
    <row r="52" spans="1:16" s="148" customFormat="1" x14ac:dyDescent="0.25">
      <c r="A52" s="282"/>
      <c r="B52" s="283" t="s">
        <v>289</v>
      </c>
      <c r="C52" s="284"/>
      <c r="D52" s="285"/>
      <c r="E52" s="499"/>
      <c r="F52" s="500"/>
      <c r="G52" s="285"/>
      <c r="H52" s="288"/>
      <c r="I52" s="289"/>
      <c r="J52" s="285"/>
      <c r="K52" s="288"/>
      <c r="L52" s="289"/>
      <c r="M52" s="290"/>
      <c r="N52" s="286"/>
      <c r="O52" s="289"/>
      <c r="P52" s="291"/>
    </row>
    <row r="53" spans="1:16" s="148" customFormat="1" ht="12.75" thickBot="1" x14ac:dyDescent="0.3">
      <c r="A53" s="292"/>
      <c r="B53" s="149" t="s">
        <v>290</v>
      </c>
      <c r="C53" s="293">
        <f t="shared" ref="C53:C116" si="4">F53+I53+L53+O53</f>
        <v>986333</v>
      </c>
      <c r="D53" s="294">
        <f>SUM(D54,D284)</f>
        <v>986333</v>
      </c>
      <c r="E53" s="501">
        <f>SUM(E54,E284)</f>
        <v>0</v>
      </c>
      <c r="F53" s="462">
        <f t="shared" ref="F53:F117" si="5">D53+E53</f>
        <v>986333</v>
      </c>
      <c r="G53" s="294">
        <f>SUM(G54,G284)</f>
        <v>0</v>
      </c>
      <c r="H53" s="297">
        <f>SUM(H54,H284)</f>
        <v>0</v>
      </c>
      <c r="I53" s="296">
        <f t="shared" ref="I53:I117" si="6">G53+H53</f>
        <v>0</v>
      </c>
      <c r="J53" s="294">
        <f>SUM(J54,J284)</f>
        <v>0</v>
      </c>
      <c r="K53" s="297">
        <f>SUM(K54,K284)</f>
        <v>0</v>
      </c>
      <c r="L53" s="296">
        <f t="shared" ref="L53:L117" si="7">J53+K53</f>
        <v>0</v>
      </c>
      <c r="M53" s="298">
        <f>SUM(M54,M284)</f>
        <v>0</v>
      </c>
      <c r="N53" s="295">
        <f>SUM(N54,N284)</f>
        <v>0</v>
      </c>
      <c r="O53" s="296">
        <f t="shared" ref="O53:O117" si="8">M53+N53</f>
        <v>0</v>
      </c>
      <c r="P53" s="157"/>
    </row>
    <row r="54" spans="1:16" s="148" customFormat="1" ht="24.75" thickTop="1" x14ac:dyDescent="0.25">
      <c r="A54" s="299"/>
      <c r="B54" s="300" t="s">
        <v>291</v>
      </c>
      <c r="C54" s="301">
        <f t="shared" si="4"/>
        <v>986333</v>
      </c>
      <c r="D54" s="302">
        <f>SUM(D55,D197)</f>
        <v>986333</v>
      </c>
      <c r="E54" s="502">
        <f>SUM(E55,E197)</f>
        <v>0</v>
      </c>
      <c r="F54" s="463">
        <f t="shared" si="5"/>
        <v>986333</v>
      </c>
      <c r="G54" s="302">
        <f>SUM(G55,G197)</f>
        <v>0</v>
      </c>
      <c r="H54" s="305">
        <f>SUM(H55,H197)</f>
        <v>0</v>
      </c>
      <c r="I54" s="304">
        <f t="shared" si="6"/>
        <v>0</v>
      </c>
      <c r="J54" s="302">
        <f>SUM(J55,J197)</f>
        <v>0</v>
      </c>
      <c r="K54" s="305">
        <f>SUM(K55,K197)</f>
        <v>0</v>
      </c>
      <c r="L54" s="304">
        <f t="shared" si="7"/>
        <v>0</v>
      </c>
      <c r="M54" s="306">
        <f>SUM(M55,M197)</f>
        <v>0</v>
      </c>
      <c r="N54" s="303">
        <f>SUM(N55,N197)</f>
        <v>0</v>
      </c>
      <c r="O54" s="304">
        <f t="shared" si="8"/>
        <v>0</v>
      </c>
      <c r="P54" s="307"/>
    </row>
    <row r="55" spans="1:16" s="148" customFormat="1" ht="24" x14ac:dyDescent="0.25">
      <c r="A55" s="308"/>
      <c r="B55" s="139" t="s">
        <v>292</v>
      </c>
      <c r="C55" s="309">
        <f t="shared" si="4"/>
        <v>986333</v>
      </c>
      <c r="D55" s="310">
        <f>SUM(D56,D78,D176,D190)</f>
        <v>986333</v>
      </c>
      <c r="E55" s="503">
        <f>SUM(E56,E78,E176,E190)</f>
        <v>0</v>
      </c>
      <c r="F55" s="464">
        <f t="shared" si="5"/>
        <v>986333</v>
      </c>
      <c r="G55" s="310">
        <f>SUM(G56,G78,G176,G190)</f>
        <v>0</v>
      </c>
      <c r="H55" s="313">
        <f>SUM(H56,H78,H176,H190)</f>
        <v>0</v>
      </c>
      <c r="I55" s="312">
        <f t="shared" si="6"/>
        <v>0</v>
      </c>
      <c r="J55" s="310">
        <f>SUM(J56,J78,J176,J190)</f>
        <v>0</v>
      </c>
      <c r="K55" s="313">
        <f>SUM(K56,K78,K176,K190)</f>
        <v>0</v>
      </c>
      <c r="L55" s="312">
        <f t="shared" si="7"/>
        <v>0</v>
      </c>
      <c r="M55" s="158">
        <f>SUM(M56,M78,M176,M190)</f>
        <v>0</v>
      </c>
      <c r="N55" s="311">
        <f>SUM(N56,N78,N176,N190)</f>
        <v>0</v>
      </c>
      <c r="O55" s="312">
        <f t="shared" si="8"/>
        <v>0</v>
      </c>
      <c r="P55" s="314"/>
    </row>
    <row r="56" spans="1:16" s="148" customFormat="1" hidden="1" x14ac:dyDescent="0.25">
      <c r="A56" s="315">
        <v>1000</v>
      </c>
      <c r="B56" s="315" t="s">
        <v>293</v>
      </c>
      <c r="C56" s="316">
        <f t="shared" si="4"/>
        <v>0</v>
      </c>
      <c r="D56" s="317">
        <f>SUM(D57,D70)</f>
        <v>0</v>
      </c>
      <c r="E56" s="504">
        <f>SUM(E57,E70)</f>
        <v>0</v>
      </c>
      <c r="F56" s="465">
        <f t="shared" si="5"/>
        <v>0</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row>
    <row r="57" spans="1:16" hidden="1" x14ac:dyDescent="0.25">
      <c r="A57" s="198">
        <v>1100</v>
      </c>
      <c r="B57" s="323" t="s">
        <v>294</v>
      </c>
      <c r="C57" s="199">
        <f t="shared" si="4"/>
        <v>0</v>
      </c>
      <c r="D57" s="209">
        <f>SUM(D58,D61,D69)</f>
        <v>0</v>
      </c>
      <c r="E57" s="505">
        <f>SUM(E58,E61,E69)</f>
        <v>0</v>
      </c>
      <c r="F57" s="459">
        <f t="shared" si="5"/>
        <v>0</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row>
    <row r="58" spans="1:16" hidden="1" x14ac:dyDescent="0.25">
      <c r="A58" s="329">
        <v>1110</v>
      </c>
      <c r="B58" s="265" t="s">
        <v>295</v>
      </c>
      <c r="C58" s="276">
        <f t="shared" si="4"/>
        <v>0</v>
      </c>
      <c r="D58" s="330">
        <f>SUM(D59:D60)</f>
        <v>0</v>
      </c>
      <c r="E58" s="506">
        <f>SUM(E59:E60)</f>
        <v>0</v>
      </c>
      <c r="F58" s="460">
        <f t="shared" si="5"/>
        <v>0</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row>
    <row r="59" spans="1:16" hidden="1" x14ac:dyDescent="0.25">
      <c r="A59" s="169">
        <v>1111</v>
      </c>
      <c r="B59" s="213" t="s">
        <v>296</v>
      </c>
      <c r="C59" s="214">
        <f t="shared" si="4"/>
        <v>0</v>
      </c>
      <c r="D59" s="219">
        <v>0</v>
      </c>
      <c r="E59" s="510"/>
      <c r="F59" s="466">
        <f t="shared" si="5"/>
        <v>0</v>
      </c>
      <c r="G59" s="219"/>
      <c r="H59" s="220"/>
      <c r="I59" s="221">
        <f t="shared" si="6"/>
        <v>0</v>
      </c>
      <c r="J59" s="219"/>
      <c r="K59" s="220"/>
      <c r="L59" s="221">
        <f t="shared" si="7"/>
        <v>0</v>
      </c>
      <c r="M59" s="336"/>
      <c r="N59" s="335"/>
      <c r="O59" s="221">
        <f t="shared" si="8"/>
        <v>0</v>
      </c>
      <c r="P59" s="176"/>
    </row>
    <row r="60" spans="1:16" hidden="1" x14ac:dyDescent="0.25">
      <c r="A60" s="178">
        <v>1119</v>
      </c>
      <c r="B60" s="223" t="s">
        <v>297</v>
      </c>
      <c r="C60" s="224">
        <f t="shared" si="4"/>
        <v>0</v>
      </c>
      <c r="D60" s="229">
        <v>0</v>
      </c>
      <c r="E60" s="507"/>
      <c r="F60" s="359">
        <f t="shared" si="5"/>
        <v>0</v>
      </c>
      <c r="G60" s="229"/>
      <c r="H60" s="230"/>
      <c r="I60" s="231">
        <f t="shared" si="6"/>
        <v>0</v>
      </c>
      <c r="J60" s="229"/>
      <c r="K60" s="230"/>
      <c r="L60" s="231">
        <f t="shared" si="7"/>
        <v>0</v>
      </c>
      <c r="M60" s="338"/>
      <c r="N60" s="337"/>
      <c r="O60" s="231">
        <f t="shared" si="8"/>
        <v>0</v>
      </c>
      <c r="P60" s="185"/>
    </row>
    <row r="61" spans="1:16" hidden="1" x14ac:dyDescent="0.25">
      <c r="A61" s="339">
        <v>1140</v>
      </c>
      <c r="B61" s="223" t="s">
        <v>298</v>
      </c>
      <c r="C61" s="224">
        <f t="shared" si="4"/>
        <v>0</v>
      </c>
      <c r="D61" s="340">
        <f>SUM(D62:D68)</f>
        <v>0</v>
      </c>
      <c r="E61" s="390">
        <f>SUM(E62:E68)</f>
        <v>0</v>
      </c>
      <c r="F61" s="359">
        <f>D61+E61</f>
        <v>0</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row>
    <row r="62" spans="1:16" hidden="1" x14ac:dyDescent="0.25">
      <c r="A62" s="178">
        <v>1141</v>
      </c>
      <c r="B62" s="223" t="s">
        <v>299</v>
      </c>
      <c r="C62" s="224">
        <f t="shared" si="4"/>
        <v>0</v>
      </c>
      <c r="D62" s="229">
        <v>0</v>
      </c>
      <c r="E62" s="337"/>
      <c r="F62" s="544">
        <f t="shared" si="5"/>
        <v>0</v>
      </c>
      <c r="G62" s="229"/>
      <c r="H62" s="230"/>
      <c r="I62" s="231">
        <f t="shared" si="6"/>
        <v>0</v>
      </c>
      <c r="J62" s="229"/>
      <c r="K62" s="230"/>
      <c r="L62" s="231">
        <f t="shared" si="7"/>
        <v>0</v>
      </c>
      <c r="M62" s="338"/>
      <c r="N62" s="337"/>
      <c r="O62" s="231">
        <f t="shared" si="8"/>
        <v>0</v>
      </c>
      <c r="P62" s="185"/>
    </row>
    <row r="63" spans="1:16" ht="24" hidden="1" x14ac:dyDescent="0.25">
      <c r="A63" s="178">
        <v>1142</v>
      </c>
      <c r="B63" s="223" t="s">
        <v>300</v>
      </c>
      <c r="C63" s="224">
        <f t="shared" si="4"/>
        <v>0</v>
      </c>
      <c r="D63" s="229">
        <v>0</v>
      </c>
      <c r="E63" s="507"/>
      <c r="F63" s="359">
        <f t="shared" si="5"/>
        <v>0</v>
      </c>
      <c r="G63" s="229"/>
      <c r="H63" s="230"/>
      <c r="I63" s="231">
        <f t="shared" si="6"/>
        <v>0</v>
      </c>
      <c r="J63" s="229"/>
      <c r="K63" s="230"/>
      <c r="L63" s="231">
        <f t="shared" si="7"/>
        <v>0</v>
      </c>
      <c r="M63" s="338"/>
      <c r="N63" s="337"/>
      <c r="O63" s="231">
        <f t="shared" si="8"/>
        <v>0</v>
      </c>
      <c r="P63" s="185"/>
    </row>
    <row r="64" spans="1:16" ht="24" hidden="1" x14ac:dyDescent="0.25">
      <c r="A64" s="178">
        <v>1145</v>
      </c>
      <c r="B64" s="223" t="s">
        <v>301</v>
      </c>
      <c r="C64" s="224">
        <f t="shared" si="4"/>
        <v>0</v>
      </c>
      <c r="D64" s="229">
        <v>0</v>
      </c>
      <c r="E64" s="337"/>
      <c r="F64" s="544">
        <f t="shared" si="5"/>
        <v>0</v>
      </c>
      <c r="G64" s="229"/>
      <c r="H64" s="230"/>
      <c r="I64" s="231">
        <f t="shared" si="6"/>
        <v>0</v>
      </c>
      <c r="J64" s="229"/>
      <c r="K64" s="230"/>
      <c r="L64" s="231">
        <f t="shared" si="7"/>
        <v>0</v>
      </c>
      <c r="M64" s="338"/>
      <c r="N64" s="337"/>
      <c r="O64" s="231">
        <f t="shared" si="8"/>
        <v>0</v>
      </c>
      <c r="P64" s="185"/>
    </row>
    <row r="65" spans="1:16" ht="24" hidden="1" x14ac:dyDescent="0.25">
      <c r="A65" s="178">
        <v>1146</v>
      </c>
      <c r="B65" s="223" t="s">
        <v>302</v>
      </c>
      <c r="C65" s="224">
        <f t="shared" si="4"/>
        <v>0</v>
      </c>
      <c r="D65" s="229">
        <v>0</v>
      </c>
      <c r="E65" s="507"/>
      <c r="F65" s="359">
        <f t="shared" si="5"/>
        <v>0</v>
      </c>
      <c r="G65" s="229"/>
      <c r="H65" s="230"/>
      <c r="I65" s="231">
        <f t="shared" si="6"/>
        <v>0</v>
      </c>
      <c r="J65" s="229"/>
      <c r="K65" s="230"/>
      <c r="L65" s="231">
        <f t="shared" si="7"/>
        <v>0</v>
      </c>
      <c r="M65" s="338"/>
      <c r="N65" s="337"/>
      <c r="O65" s="231">
        <f t="shared" si="8"/>
        <v>0</v>
      </c>
      <c r="P65" s="185"/>
    </row>
    <row r="66" spans="1:16" hidden="1" x14ac:dyDescent="0.25">
      <c r="A66" s="178">
        <v>1147</v>
      </c>
      <c r="B66" s="223" t="s">
        <v>303</v>
      </c>
      <c r="C66" s="224">
        <f t="shared" si="4"/>
        <v>0</v>
      </c>
      <c r="D66" s="229">
        <v>0</v>
      </c>
      <c r="E66" s="507"/>
      <c r="F66" s="359">
        <f t="shared" si="5"/>
        <v>0</v>
      </c>
      <c r="G66" s="229"/>
      <c r="H66" s="230"/>
      <c r="I66" s="231">
        <f t="shared" si="6"/>
        <v>0</v>
      </c>
      <c r="J66" s="229"/>
      <c r="K66" s="230"/>
      <c r="L66" s="231">
        <f t="shared" si="7"/>
        <v>0</v>
      </c>
      <c r="M66" s="338"/>
      <c r="N66" s="337"/>
      <c r="O66" s="231">
        <f t="shared" si="8"/>
        <v>0</v>
      </c>
      <c r="P66" s="185"/>
    </row>
    <row r="67" spans="1:16" hidden="1" x14ac:dyDescent="0.25">
      <c r="A67" s="178">
        <v>1148</v>
      </c>
      <c r="B67" s="223" t="s">
        <v>304</v>
      </c>
      <c r="C67" s="224">
        <f t="shared" si="4"/>
        <v>0</v>
      </c>
      <c r="D67" s="229">
        <v>0</v>
      </c>
      <c r="E67" s="507"/>
      <c r="F67" s="359">
        <f t="shared" si="5"/>
        <v>0</v>
      </c>
      <c r="G67" s="229"/>
      <c r="H67" s="230"/>
      <c r="I67" s="231">
        <f t="shared" si="6"/>
        <v>0</v>
      </c>
      <c r="J67" s="229"/>
      <c r="K67" s="230"/>
      <c r="L67" s="231">
        <f t="shared" si="7"/>
        <v>0</v>
      </c>
      <c r="M67" s="338"/>
      <c r="N67" s="337"/>
      <c r="O67" s="231">
        <f t="shared" si="8"/>
        <v>0</v>
      </c>
      <c r="P67" s="185"/>
    </row>
    <row r="68" spans="1:16" ht="24" hidden="1" x14ac:dyDescent="0.25">
      <c r="A68" s="178">
        <v>1149</v>
      </c>
      <c r="B68" s="223" t="s">
        <v>305</v>
      </c>
      <c r="C68" s="224">
        <f t="shared" si="4"/>
        <v>0</v>
      </c>
      <c r="D68" s="229">
        <v>0</v>
      </c>
      <c r="E68" s="337"/>
      <c r="F68" s="544">
        <f t="shared" si="5"/>
        <v>0</v>
      </c>
      <c r="G68" s="229"/>
      <c r="H68" s="230"/>
      <c r="I68" s="231">
        <f t="shared" si="6"/>
        <v>0</v>
      </c>
      <c r="J68" s="229"/>
      <c r="K68" s="230"/>
      <c r="L68" s="231">
        <f t="shared" si="7"/>
        <v>0</v>
      </c>
      <c r="M68" s="338"/>
      <c r="N68" s="337"/>
      <c r="O68" s="231">
        <f t="shared" si="8"/>
        <v>0</v>
      </c>
      <c r="P68" s="185"/>
    </row>
    <row r="69" spans="1:16" ht="24" hidden="1" x14ac:dyDescent="0.25">
      <c r="A69" s="329">
        <v>1150</v>
      </c>
      <c r="B69" s="265" t="s">
        <v>306</v>
      </c>
      <c r="C69" s="224">
        <f t="shared" si="4"/>
        <v>0</v>
      </c>
      <c r="D69" s="344">
        <v>0</v>
      </c>
      <c r="E69" s="509"/>
      <c r="F69" s="460">
        <f t="shared" si="5"/>
        <v>0</v>
      </c>
      <c r="G69" s="344"/>
      <c r="H69" s="346"/>
      <c r="I69" s="332">
        <f t="shared" si="6"/>
        <v>0</v>
      </c>
      <c r="J69" s="344"/>
      <c r="K69" s="346"/>
      <c r="L69" s="332">
        <f t="shared" si="7"/>
        <v>0</v>
      </c>
      <c r="M69" s="347"/>
      <c r="N69" s="345"/>
      <c r="O69" s="332">
        <f t="shared" si="8"/>
        <v>0</v>
      </c>
      <c r="P69" s="274"/>
    </row>
    <row r="70" spans="1:16" ht="24" hidden="1" x14ac:dyDescent="0.25">
      <c r="A70" s="198">
        <v>1200</v>
      </c>
      <c r="B70" s="323" t="s">
        <v>307</v>
      </c>
      <c r="C70" s="199">
        <f t="shared" si="4"/>
        <v>0</v>
      </c>
      <c r="D70" s="209">
        <f>SUM(D71:D72)</f>
        <v>0</v>
      </c>
      <c r="E70" s="505">
        <f>SUM(E71:E72)</f>
        <v>0</v>
      </c>
      <c r="F70" s="459">
        <f>D70+E70</f>
        <v>0</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row>
    <row r="71" spans="1:16" ht="24" hidden="1" x14ac:dyDescent="0.25">
      <c r="A71" s="595">
        <v>1210</v>
      </c>
      <c r="B71" s="213" t="s">
        <v>308</v>
      </c>
      <c r="C71" s="214">
        <f t="shared" si="4"/>
        <v>0</v>
      </c>
      <c r="D71" s="219">
        <v>0</v>
      </c>
      <c r="E71" s="510"/>
      <c r="F71" s="466">
        <f t="shared" si="5"/>
        <v>0</v>
      </c>
      <c r="G71" s="219"/>
      <c r="H71" s="220"/>
      <c r="I71" s="221">
        <f t="shared" si="6"/>
        <v>0</v>
      </c>
      <c r="J71" s="219"/>
      <c r="K71" s="220"/>
      <c r="L71" s="221">
        <f t="shared" si="7"/>
        <v>0</v>
      </c>
      <c r="M71" s="336"/>
      <c r="N71" s="335"/>
      <c r="O71" s="221">
        <f t="shared" si="8"/>
        <v>0</v>
      </c>
      <c r="P71" s="176"/>
    </row>
    <row r="72" spans="1:16" ht="24" hidden="1" x14ac:dyDescent="0.25">
      <c r="A72" s="339">
        <v>1220</v>
      </c>
      <c r="B72" s="223" t="s">
        <v>309</v>
      </c>
      <c r="C72" s="224">
        <f t="shared" si="4"/>
        <v>0</v>
      </c>
      <c r="D72" s="340">
        <f>SUM(D73:D77)</f>
        <v>0</v>
      </c>
      <c r="E72" s="390">
        <f>SUM(E73:E77)</f>
        <v>0</v>
      </c>
      <c r="F72" s="359">
        <f t="shared" si="5"/>
        <v>0</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row>
    <row r="73" spans="1:16" ht="36" hidden="1" x14ac:dyDescent="0.25">
      <c r="A73" s="178">
        <v>1221</v>
      </c>
      <c r="B73" s="223" t="s">
        <v>310</v>
      </c>
      <c r="C73" s="224">
        <f t="shared" si="4"/>
        <v>0</v>
      </c>
      <c r="D73" s="229">
        <v>0</v>
      </c>
      <c r="E73" s="507"/>
      <c r="F73" s="359">
        <f t="shared" si="5"/>
        <v>0</v>
      </c>
      <c r="G73" s="229"/>
      <c r="H73" s="230"/>
      <c r="I73" s="231">
        <f t="shared" si="6"/>
        <v>0</v>
      </c>
      <c r="J73" s="229"/>
      <c r="K73" s="230"/>
      <c r="L73" s="231">
        <f t="shared" si="7"/>
        <v>0</v>
      </c>
      <c r="M73" s="338"/>
      <c r="N73" s="337"/>
      <c r="O73" s="231">
        <f t="shared" si="8"/>
        <v>0</v>
      </c>
      <c r="P73" s="185"/>
    </row>
    <row r="74" spans="1:16" hidden="1" x14ac:dyDescent="0.25">
      <c r="A74" s="178">
        <v>1223</v>
      </c>
      <c r="B74" s="223" t="s">
        <v>311</v>
      </c>
      <c r="C74" s="224">
        <f t="shared" si="4"/>
        <v>0</v>
      </c>
      <c r="D74" s="229">
        <v>0</v>
      </c>
      <c r="E74" s="337"/>
      <c r="F74" s="544">
        <f t="shared" si="5"/>
        <v>0</v>
      </c>
      <c r="G74" s="229"/>
      <c r="H74" s="230"/>
      <c r="I74" s="231">
        <f t="shared" si="6"/>
        <v>0</v>
      </c>
      <c r="J74" s="229"/>
      <c r="K74" s="230"/>
      <c r="L74" s="231">
        <f t="shared" si="7"/>
        <v>0</v>
      </c>
      <c r="M74" s="338"/>
      <c r="N74" s="337"/>
      <c r="O74" s="231">
        <f t="shared" si="8"/>
        <v>0</v>
      </c>
      <c r="P74" s="185"/>
    </row>
    <row r="75" spans="1:16" hidden="1" x14ac:dyDescent="0.25">
      <c r="A75" s="178">
        <v>1225</v>
      </c>
      <c r="B75" s="223" t="s">
        <v>312</v>
      </c>
      <c r="C75" s="224">
        <f t="shared" si="4"/>
        <v>0</v>
      </c>
      <c r="D75" s="229">
        <v>0</v>
      </c>
      <c r="E75" s="337"/>
      <c r="F75" s="544">
        <f t="shared" si="5"/>
        <v>0</v>
      </c>
      <c r="G75" s="229"/>
      <c r="H75" s="230"/>
      <c r="I75" s="231">
        <f t="shared" si="6"/>
        <v>0</v>
      </c>
      <c r="J75" s="229"/>
      <c r="K75" s="230"/>
      <c r="L75" s="231">
        <f t="shared" si="7"/>
        <v>0</v>
      </c>
      <c r="M75" s="338"/>
      <c r="N75" s="337"/>
      <c r="O75" s="231">
        <f t="shared" si="8"/>
        <v>0</v>
      </c>
      <c r="P75" s="185"/>
    </row>
    <row r="76" spans="1:16" ht="24" hidden="1" x14ac:dyDescent="0.25">
      <c r="A76" s="178">
        <v>1227</v>
      </c>
      <c r="B76" s="223" t="s">
        <v>313</v>
      </c>
      <c r="C76" s="224">
        <f t="shared" si="4"/>
        <v>0</v>
      </c>
      <c r="D76" s="229">
        <v>0</v>
      </c>
      <c r="E76" s="507"/>
      <c r="F76" s="359">
        <f t="shared" si="5"/>
        <v>0</v>
      </c>
      <c r="G76" s="229"/>
      <c r="H76" s="230"/>
      <c r="I76" s="231">
        <f t="shared" si="6"/>
        <v>0</v>
      </c>
      <c r="J76" s="229"/>
      <c r="K76" s="230"/>
      <c r="L76" s="231">
        <f t="shared" si="7"/>
        <v>0</v>
      </c>
      <c r="M76" s="338"/>
      <c r="N76" s="337"/>
      <c r="O76" s="231">
        <f t="shared" si="8"/>
        <v>0</v>
      </c>
      <c r="P76" s="185"/>
    </row>
    <row r="77" spans="1:16" ht="36" hidden="1" x14ac:dyDescent="0.25">
      <c r="A77" s="178">
        <v>1228</v>
      </c>
      <c r="B77" s="223" t="s">
        <v>314</v>
      </c>
      <c r="C77" s="224">
        <f t="shared" si="4"/>
        <v>0</v>
      </c>
      <c r="D77" s="229">
        <v>0</v>
      </c>
      <c r="E77" s="507"/>
      <c r="F77" s="359">
        <f t="shared" si="5"/>
        <v>0</v>
      </c>
      <c r="G77" s="229"/>
      <c r="H77" s="230"/>
      <c r="I77" s="231">
        <f t="shared" si="6"/>
        <v>0</v>
      </c>
      <c r="J77" s="229"/>
      <c r="K77" s="230"/>
      <c r="L77" s="231">
        <f t="shared" si="7"/>
        <v>0</v>
      </c>
      <c r="M77" s="338"/>
      <c r="N77" s="337"/>
      <c r="O77" s="231">
        <f t="shared" si="8"/>
        <v>0</v>
      </c>
      <c r="P77" s="185"/>
    </row>
    <row r="78" spans="1:16" x14ac:dyDescent="0.25">
      <c r="A78" s="315">
        <v>2000</v>
      </c>
      <c r="B78" s="315" t="s">
        <v>315</v>
      </c>
      <c r="C78" s="316">
        <f t="shared" si="4"/>
        <v>986333</v>
      </c>
      <c r="D78" s="317">
        <f>SUM(D79,D86,D133,D167,D168,D175)</f>
        <v>986333</v>
      </c>
      <c r="E78" s="504">
        <f>SUM(E79,E86,E133,E167,E168,E175)</f>
        <v>0</v>
      </c>
      <c r="F78" s="465">
        <f t="shared" si="5"/>
        <v>986333</v>
      </c>
      <c r="G78" s="317">
        <f>SUM(G79,G86,G133,G167,G168,G175)</f>
        <v>0</v>
      </c>
      <c r="H78" s="320">
        <f>SUM(H79,H86,H133,H167,H168,H175)</f>
        <v>0</v>
      </c>
      <c r="I78" s="319">
        <f t="shared" si="6"/>
        <v>0</v>
      </c>
      <c r="J78" s="317">
        <f>SUM(J79,J86,J133,J167,J168,J175)</f>
        <v>0</v>
      </c>
      <c r="K78" s="320">
        <f>SUM(K79,K86,K133,K167,K168,K175)</f>
        <v>0</v>
      </c>
      <c r="L78" s="319">
        <f t="shared" si="7"/>
        <v>0</v>
      </c>
      <c r="M78" s="321">
        <f>SUM(M79,M86,M133,M167,M168,M175)</f>
        <v>0</v>
      </c>
      <c r="N78" s="318">
        <f>SUM(N79,N86,N133,N167,N168,N175)</f>
        <v>0</v>
      </c>
      <c r="O78" s="319">
        <f t="shared" si="8"/>
        <v>0</v>
      </c>
      <c r="P78" s="322"/>
    </row>
    <row r="79" spans="1:16" ht="24" hidden="1" x14ac:dyDescent="0.25">
      <c r="A79" s="198">
        <v>2100</v>
      </c>
      <c r="B79" s="323" t="s">
        <v>316</v>
      </c>
      <c r="C79" s="199">
        <f t="shared" si="4"/>
        <v>0</v>
      </c>
      <c r="D79" s="209">
        <f>SUM(D80,D83)</f>
        <v>0</v>
      </c>
      <c r="E79" s="505">
        <f>SUM(E80,E83)</f>
        <v>0</v>
      </c>
      <c r="F79" s="459">
        <f t="shared" si="5"/>
        <v>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row>
    <row r="80" spans="1:16" ht="24" hidden="1" x14ac:dyDescent="0.25">
      <c r="A80" s="595">
        <v>2110</v>
      </c>
      <c r="B80" s="213" t="s">
        <v>317</v>
      </c>
      <c r="C80" s="214">
        <f t="shared" si="4"/>
        <v>0</v>
      </c>
      <c r="D80" s="350">
        <f>SUM(D81:D82)</f>
        <v>0</v>
      </c>
      <c r="E80" s="389">
        <f>SUM(E81:E82)</f>
        <v>0</v>
      </c>
      <c r="F80" s="466">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row>
    <row r="81" spans="1:16" hidden="1" x14ac:dyDescent="0.25">
      <c r="A81" s="178">
        <v>2111</v>
      </c>
      <c r="B81" s="223" t="s">
        <v>216</v>
      </c>
      <c r="C81" s="224">
        <f t="shared" si="4"/>
        <v>0</v>
      </c>
      <c r="D81" s="229">
        <v>0</v>
      </c>
      <c r="E81" s="507"/>
      <c r="F81" s="359">
        <f t="shared" si="5"/>
        <v>0</v>
      </c>
      <c r="G81" s="229"/>
      <c r="H81" s="230"/>
      <c r="I81" s="231">
        <f t="shared" si="6"/>
        <v>0</v>
      </c>
      <c r="J81" s="229"/>
      <c r="K81" s="230"/>
      <c r="L81" s="231">
        <f t="shared" si="7"/>
        <v>0</v>
      </c>
      <c r="M81" s="338"/>
      <c r="N81" s="337"/>
      <c r="O81" s="231">
        <f t="shared" si="8"/>
        <v>0</v>
      </c>
      <c r="P81" s="185"/>
    </row>
    <row r="82" spans="1:16" ht="24" hidden="1" x14ac:dyDescent="0.25">
      <c r="A82" s="178">
        <v>2112</v>
      </c>
      <c r="B82" s="223" t="s">
        <v>318</v>
      </c>
      <c r="C82" s="224">
        <f t="shared" si="4"/>
        <v>0</v>
      </c>
      <c r="D82" s="229">
        <v>0</v>
      </c>
      <c r="E82" s="507"/>
      <c r="F82" s="359">
        <f t="shared" si="5"/>
        <v>0</v>
      </c>
      <c r="G82" s="229"/>
      <c r="H82" s="230"/>
      <c r="I82" s="231">
        <f t="shared" si="6"/>
        <v>0</v>
      </c>
      <c r="J82" s="229"/>
      <c r="K82" s="230"/>
      <c r="L82" s="231">
        <f t="shared" si="7"/>
        <v>0</v>
      </c>
      <c r="M82" s="338"/>
      <c r="N82" s="337"/>
      <c r="O82" s="231">
        <f t="shared" si="8"/>
        <v>0</v>
      </c>
      <c r="P82" s="185"/>
    </row>
    <row r="83" spans="1:16" ht="24" hidden="1" x14ac:dyDescent="0.25">
      <c r="A83" s="339">
        <v>2120</v>
      </c>
      <c r="B83" s="223" t="s">
        <v>319</v>
      </c>
      <c r="C83" s="224">
        <f t="shared" si="4"/>
        <v>0</v>
      </c>
      <c r="D83" s="340">
        <f>SUM(D84:D85)</f>
        <v>0</v>
      </c>
      <c r="E83" s="390">
        <f>SUM(E84:E85)</f>
        <v>0</v>
      </c>
      <c r="F83" s="359">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row>
    <row r="84" spans="1:16" hidden="1" x14ac:dyDescent="0.25">
      <c r="A84" s="178">
        <v>2121</v>
      </c>
      <c r="B84" s="223" t="s">
        <v>216</v>
      </c>
      <c r="C84" s="224">
        <f t="shared" si="4"/>
        <v>0</v>
      </c>
      <c r="D84" s="229">
        <v>0</v>
      </c>
      <c r="E84" s="507"/>
      <c r="F84" s="359">
        <f t="shared" si="5"/>
        <v>0</v>
      </c>
      <c r="G84" s="229"/>
      <c r="H84" s="230"/>
      <c r="I84" s="231">
        <f t="shared" si="6"/>
        <v>0</v>
      </c>
      <c r="J84" s="229"/>
      <c r="K84" s="230"/>
      <c r="L84" s="231">
        <f t="shared" si="7"/>
        <v>0</v>
      </c>
      <c r="M84" s="338"/>
      <c r="N84" s="337"/>
      <c r="O84" s="231">
        <f t="shared" si="8"/>
        <v>0</v>
      </c>
      <c r="P84" s="185"/>
    </row>
    <row r="85" spans="1:16" ht="24" hidden="1" x14ac:dyDescent="0.25">
      <c r="A85" s="178">
        <v>2122</v>
      </c>
      <c r="B85" s="223" t="s">
        <v>318</v>
      </c>
      <c r="C85" s="224">
        <f t="shared" si="4"/>
        <v>0</v>
      </c>
      <c r="D85" s="229">
        <v>0</v>
      </c>
      <c r="E85" s="507"/>
      <c r="F85" s="359">
        <f t="shared" si="5"/>
        <v>0</v>
      </c>
      <c r="G85" s="229"/>
      <c r="H85" s="230"/>
      <c r="I85" s="231">
        <f t="shared" si="6"/>
        <v>0</v>
      </c>
      <c r="J85" s="229"/>
      <c r="K85" s="230"/>
      <c r="L85" s="231">
        <f t="shared" si="7"/>
        <v>0</v>
      </c>
      <c r="M85" s="338"/>
      <c r="N85" s="337"/>
      <c r="O85" s="231">
        <f t="shared" si="8"/>
        <v>0</v>
      </c>
      <c r="P85" s="185"/>
    </row>
    <row r="86" spans="1:16" x14ac:dyDescent="0.25">
      <c r="A86" s="198">
        <v>2200</v>
      </c>
      <c r="B86" s="323" t="s">
        <v>320</v>
      </c>
      <c r="C86" s="354">
        <f t="shared" si="4"/>
        <v>953215</v>
      </c>
      <c r="D86" s="209">
        <f>SUM(D87,D92,D98,D106,D115,D119,D125,D131)</f>
        <v>953215</v>
      </c>
      <c r="E86" s="505">
        <f>SUM(E87,E92,E98,E106,E115,E119,E125,E131)</f>
        <v>0</v>
      </c>
      <c r="F86" s="459">
        <f t="shared" si="5"/>
        <v>953215</v>
      </c>
      <c r="G86" s="209">
        <f>SUM(G87,G92,G98,G106,G115,G119,G125,G131)</f>
        <v>0</v>
      </c>
      <c r="H86" s="210">
        <f>SUM(H87,H92,H98,H106,H115,H119,H125,H131)</f>
        <v>0</v>
      </c>
      <c r="I86" s="211">
        <f t="shared" si="6"/>
        <v>0</v>
      </c>
      <c r="J86" s="209">
        <f>SUM(J87,J92,J98,J106,J115,J119,J125,J131)</f>
        <v>0</v>
      </c>
      <c r="K86" s="210">
        <f>SUM(K87,K92,K98,K106,K115,K119,K125,K131)</f>
        <v>0</v>
      </c>
      <c r="L86" s="211">
        <f t="shared" si="7"/>
        <v>0</v>
      </c>
      <c r="M86" s="355">
        <f>SUM(M87,M92,M98,M106,M115,M119,M125,M131)</f>
        <v>0</v>
      </c>
      <c r="N86" s="356">
        <f>SUM(N87,N92,N98,N106,N115,N119,N125,N131)</f>
        <v>0</v>
      </c>
      <c r="O86" s="357">
        <f t="shared" si="8"/>
        <v>0</v>
      </c>
      <c r="P86" s="358"/>
    </row>
    <row r="87" spans="1:16" hidden="1" x14ac:dyDescent="0.25">
      <c r="A87" s="329">
        <v>2210</v>
      </c>
      <c r="B87" s="265" t="s">
        <v>321</v>
      </c>
      <c r="C87" s="276">
        <f t="shared" si="4"/>
        <v>0</v>
      </c>
      <c r="D87" s="330">
        <f>SUM(D88:D91)</f>
        <v>0</v>
      </c>
      <c r="E87" s="506">
        <f>SUM(E88:E91)</f>
        <v>0</v>
      </c>
      <c r="F87" s="460">
        <f t="shared" si="5"/>
        <v>0</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row>
    <row r="88" spans="1:16" hidden="1" x14ac:dyDescent="0.25">
      <c r="A88" s="169">
        <v>2211</v>
      </c>
      <c r="B88" s="213" t="s">
        <v>322</v>
      </c>
      <c r="C88" s="224">
        <f t="shared" si="4"/>
        <v>0</v>
      </c>
      <c r="D88" s="219">
        <v>0</v>
      </c>
      <c r="E88" s="335"/>
      <c r="F88" s="543">
        <f t="shared" si="5"/>
        <v>0</v>
      </c>
      <c r="G88" s="219"/>
      <c r="H88" s="220"/>
      <c r="I88" s="221">
        <f t="shared" si="6"/>
        <v>0</v>
      </c>
      <c r="J88" s="219"/>
      <c r="K88" s="220"/>
      <c r="L88" s="221">
        <f t="shared" si="7"/>
        <v>0</v>
      </c>
      <c r="M88" s="336"/>
      <c r="N88" s="335"/>
      <c r="O88" s="221">
        <f t="shared" si="8"/>
        <v>0</v>
      </c>
      <c r="P88" s="176"/>
    </row>
    <row r="89" spans="1:16" ht="36" hidden="1" x14ac:dyDescent="0.25">
      <c r="A89" s="178">
        <v>2212</v>
      </c>
      <c r="B89" s="223" t="s">
        <v>323</v>
      </c>
      <c r="C89" s="224">
        <f t="shared" si="4"/>
        <v>0</v>
      </c>
      <c r="D89" s="229">
        <v>0</v>
      </c>
      <c r="E89" s="337"/>
      <c r="F89" s="544">
        <f t="shared" si="5"/>
        <v>0</v>
      </c>
      <c r="G89" s="229"/>
      <c r="H89" s="230"/>
      <c r="I89" s="231">
        <f t="shared" si="6"/>
        <v>0</v>
      </c>
      <c r="J89" s="229"/>
      <c r="K89" s="230"/>
      <c r="L89" s="231">
        <f t="shared" si="7"/>
        <v>0</v>
      </c>
      <c r="M89" s="338"/>
      <c r="N89" s="337"/>
      <c r="O89" s="231">
        <f t="shared" si="8"/>
        <v>0</v>
      </c>
      <c r="P89" s="185"/>
    </row>
    <row r="90" spans="1:16" ht="24" hidden="1" x14ac:dyDescent="0.25">
      <c r="A90" s="178">
        <v>2214</v>
      </c>
      <c r="B90" s="223" t="s">
        <v>324</v>
      </c>
      <c r="C90" s="224">
        <f t="shared" si="4"/>
        <v>0</v>
      </c>
      <c r="D90" s="229">
        <v>0</v>
      </c>
      <c r="E90" s="337"/>
      <c r="F90" s="544">
        <f t="shared" si="5"/>
        <v>0</v>
      </c>
      <c r="G90" s="229"/>
      <c r="H90" s="230"/>
      <c r="I90" s="231">
        <f t="shared" si="6"/>
        <v>0</v>
      </c>
      <c r="J90" s="229"/>
      <c r="K90" s="230"/>
      <c r="L90" s="231">
        <f t="shared" si="7"/>
        <v>0</v>
      </c>
      <c r="M90" s="338"/>
      <c r="N90" s="337"/>
      <c r="O90" s="231">
        <f t="shared" si="8"/>
        <v>0</v>
      </c>
      <c r="P90" s="185"/>
    </row>
    <row r="91" spans="1:16" hidden="1" x14ac:dyDescent="0.25">
      <c r="A91" s="178">
        <v>2219</v>
      </c>
      <c r="B91" s="223" t="s">
        <v>325</v>
      </c>
      <c r="C91" s="224">
        <f t="shared" si="4"/>
        <v>0</v>
      </c>
      <c r="D91" s="229">
        <v>0</v>
      </c>
      <c r="E91" s="507"/>
      <c r="F91" s="359">
        <f t="shared" si="5"/>
        <v>0</v>
      </c>
      <c r="G91" s="229"/>
      <c r="H91" s="230"/>
      <c r="I91" s="231">
        <f t="shared" si="6"/>
        <v>0</v>
      </c>
      <c r="J91" s="229"/>
      <c r="K91" s="230"/>
      <c r="L91" s="231">
        <f t="shared" si="7"/>
        <v>0</v>
      </c>
      <c r="M91" s="338"/>
      <c r="N91" s="337"/>
      <c r="O91" s="231">
        <f t="shared" si="8"/>
        <v>0</v>
      </c>
      <c r="P91" s="185"/>
    </row>
    <row r="92" spans="1:16" hidden="1" x14ac:dyDescent="0.25">
      <c r="A92" s="339">
        <v>2220</v>
      </c>
      <c r="B92" s="223" t="s">
        <v>326</v>
      </c>
      <c r="C92" s="224">
        <f t="shared" si="4"/>
        <v>0</v>
      </c>
      <c r="D92" s="340">
        <f>SUM(D93:D97)</f>
        <v>0</v>
      </c>
      <c r="E92" s="341">
        <f>SUM(E93:E97)</f>
        <v>0</v>
      </c>
      <c r="F92" s="544">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row>
    <row r="93" spans="1:16" hidden="1" x14ac:dyDescent="0.25">
      <c r="A93" s="178">
        <v>2221</v>
      </c>
      <c r="B93" s="223" t="s">
        <v>327</v>
      </c>
      <c r="C93" s="224">
        <f t="shared" si="4"/>
        <v>0</v>
      </c>
      <c r="D93" s="229">
        <v>0</v>
      </c>
      <c r="E93" s="337"/>
      <c r="F93" s="544">
        <f t="shared" si="5"/>
        <v>0</v>
      </c>
      <c r="G93" s="229"/>
      <c r="H93" s="230"/>
      <c r="I93" s="231">
        <f t="shared" si="6"/>
        <v>0</v>
      </c>
      <c r="J93" s="229"/>
      <c r="K93" s="230"/>
      <c r="L93" s="231">
        <f t="shared" si="7"/>
        <v>0</v>
      </c>
      <c r="M93" s="338"/>
      <c r="N93" s="337"/>
      <c r="O93" s="231">
        <f t="shared" si="8"/>
        <v>0</v>
      </c>
      <c r="P93" s="185"/>
    </row>
    <row r="94" spans="1:16" hidden="1" x14ac:dyDescent="0.25">
      <c r="A94" s="178">
        <v>2222</v>
      </c>
      <c r="B94" s="223" t="s">
        <v>328</v>
      </c>
      <c r="C94" s="224">
        <f t="shared" si="4"/>
        <v>0</v>
      </c>
      <c r="D94" s="229">
        <v>0</v>
      </c>
      <c r="E94" s="337"/>
      <c r="F94" s="544">
        <f t="shared" si="5"/>
        <v>0</v>
      </c>
      <c r="G94" s="229"/>
      <c r="H94" s="230"/>
      <c r="I94" s="231">
        <f t="shared" si="6"/>
        <v>0</v>
      </c>
      <c r="J94" s="229"/>
      <c r="K94" s="230"/>
      <c r="L94" s="231">
        <f t="shared" si="7"/>
        <v>0</v>
      </c>
      <c r="M94" s="338"/>
      <c r="N94" s="337"/>
      <c r="O94" s="231">
        <f t="shared" si="8"/>
        <v>0</v>
      </c>
      <c r="P94" s="185"/>
    </row>
    <row r="95" spans="1:16" hidden="1" x14ac:dyDescent="0.25">
      <c r="A95" s="178">
        <v>2223</v>
      </c>
      <c r="B95" s="223" t="s">
        <v>329</v>
      </c>
      <c r="C95" s="224">
        <f t="shared" si="4"/>
        <v>0</v>
      </c>
      <c r="D95" s="229">
        <v>0</v>
      </c>
      <c r="E95" s="337"/>
      <c r="F95" s="544">
        <f t="shared" si="5"/>
        <v>0</v>
      </c>
      <c r="G95" s="229"/>
      <c r="H95" s="230"/>
      <c r="I95" s="231">
        <f t="shared" si="6"/>
        <v>0</v>
      </c>
      <c r="J95" s="229"/>
      <c r="K95" s="230"/>
      <c r="L95" s="231">
        <f t="shared" si="7"/>
        <v>0</v>
      </c>
      <c r="M95" s="338"/>
      <c r="N95" s="337"/>
      <c r="O95" s="231">
        <f t="shared" si="8"/>
        <v>0</v>
      </c>
      <c r="P95" s="185"/>
    </row>
    <row r="96" spans="1:16" ht="36" hidden="1" x14ac:dyDescent="0.25">
      <c r="A96" s="178">
        <v>2224</v>
      </c>
      <c r="B96" s="223" t="s">
        <v>330</v>
      </c>
      <c r="C96" s="224">
        <f t="shared" si="4"/>
        <v>0</v>
      </c>
      <c r="D96" s="229">
        <v>0</v>
      </c>
      <c r="E96" s="337"/>
      <c r="F96" s="544">
        <f t="shared" si="5"/>
        <v>0</v>
      </c>
      <c r="G96" s="229"/>
      <c r="H96" s="230"/>
      <c r="I96" s="231">
        <f t="shared" si="6"/>
        <v>0</v>
      </c>
      <c r="J96" s="229"/>
      <c r="K96" s="230"/>
      <c r="L96" s="231">
        <f t="shared" si="7"/>
        <v>0</v>
      </c>
      <c r="M96" s="338"/>
      <c r="N96" s="337"/>
      <c r="O96" s="231">
        <f t="shared" si="8"/>
        <v>0</v>
      </c>
      <c r="P96" s="185"/>
    </row>
    <row r="97" spans="1:16" ht="24" hidden="1" x14ac:dyDescent="0.25">
      <c r="A97" s="178">
        <v>2229</v>
      </c>
      <c r="B97" s="223" t="s">
        <v>331</v>
      </c>
      <c r="C97" s="224">
        <f t="shared" si="4"/>
        <v>0</v>
      </c>
      <c r="D97" s="229">
        <v>0</v>
      </c>
      <c r="E97" s="337"/>
      <c r="F97" s="544">
        <f t="shared" si="5"/>
        <v>0</v>
      </c>
      <c r="G97" s="229"/>
      <c r="H97" s="230"/>
      <c r="I97" s="231">
        <f t="shared" si="6"/>
        <v>0</v>
      </c>
      <c r="J97" s="229"/>
      <c r="K97" s="230"/>
      <c r="L97" s="231">
        <f t="shared" si="7"/>
        <v>0</v>
      </c>
      <c r="M97" s="338"/>
      <c r="N97" s="337"/>
      <c r="O97" s="231">
        <f t="shared" si="8"/>
        <v>0</v>
      </c>
      <c r="P97" s="185"/>
    </row>
    <row r="98" spans="1:16" ht="24" hidden="1" x14ac:dyDescent="0.25">
      <c r="A98" s="339">
        <v>2230</v>
      </c>
      <c r="B98" s="223" t="s">
        <v>332</v>
      </c>
      <c r="C98" s="224">
        <f t="shared" si="4"/>
        <v>0</v>
      </c>
      <c r="D98" s="340">
        <f>SUM(D99:D105)</f>
        <v>0</v>
      </c>
      <c r="E98" s="390">
        <f>SUM(E99:E105)</f>
        <v>0</v>
      </c>
      <c r="F98" s="359">
        <f t="shared" si="5"/>
        <v>0</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row>
    <row r="99" spans="1:16" ht="24" hidden="1" x14ac:dyDescent="0.25">
      <c r="A99" s="178">
        <v>2231</v>
      </c>
      <c r="B99" s="223" t="s">
        <v>333</v>
      </c>
      <c r="C99" s="224">
        <f t="shared" si="4"/>
        <v>0</v>
      </c>
      <c r="D99" s="229">
        <v>0</v>
      </c>
      <c r="E99" s="507"/>
      <c r="F99" s="359">
        <f t="shared" si="5"/>
        <v>0</v>
      </c>
      <c r="G99" s="229"/>
      <c r="H99" s="230"/>
      <c r="I99" s="231">
        <f t="shared" si="6"/>
        <v>0</v>
      </c>
      <c r="J99" s="229"/>
      <c r="K99" s="230"/>
      <c r="L99" s="231">
        <f t="shared" si="7"/>
        <v>0</v>
      </c>
      <c r="M99" s="338"/>
      <c r="N99" s="337"/>
      <c r="O99" s="231">
        <f t="shared" si="8"/>
        <v>0</v>
      </c>
      <c r="P99" s="185"/>
    </row>
    <row r="100" spans="1:16" ht="24" hidden="1" x14ac:dyDescent="0.25">
      <c r="A100" s="178">
        <v>2232</v>
      </c>
      <c r="B100" s="223" t="s">
        <v>334</v>
      </c>
      <c r="C100" s="224">
        <f t="shared" si="4"/>
        <v>0</v>
      </c>
      <c r="D100" s="229">
        <v>0</v>
      </c>
      <c r="E100" s="337"/>
      <c r="F100" s="544">
        <f t="shared" si="5"/>
        <v>0</v>
      </c>
      <c r="G100" s="229"/>
      <c r="H100" s="230"/>
      <c r="I100" s="231">
        <f t="shared" si="6"/>
        <v>0</v>
      </c>
      <c r="J100" s="229"/>
      <c r="K100" s="230"/>
      <c r="L100" s="231">
        <f t="shared" si="7"/>
        <v>0</v>
      </c>
      <c r="M100" s="338"/>
      <c r="N100" s="337"/>
      <c r="O100" s="231">
        <f t="shared" si="8"/>
        <v>0</v>
      </c>
      <c r="P100" s="185"/>
    </row>
    <row r="101" spans="1:16" hidden="1" x14ac:dyDescent="0.25">
      <c r="A101" s="169">
        <v>2233</v>
      </c>
      <c r="B101" s="213" t="s">
        <v>335</v>
      </c>
      <c r="C101" s="224">
        <f t="shared" si="4"/>
        <v>0</v>
      </c>
      <c r="D101" s="219">
        <v>0</v>
      </c>
      <c r="E101" s="335"/>
      <c r="F101" s="543">
        <f t="shared" si="5"/>
        <v>0</v>
      </c>
      <c r="G101" s="219"/>
      <c r="H101" s="220"/>
      <c r="I101" s="221">
        <f t="shared" si="6"/>
        <v>0</v>
      </c>
      <c r="J101" s="219"/>
      <c r="K101" s="220"/>
      <c r="L101" s="221">
        <f t="shared" si="7"/>
        <v>0</v>
      </c>
      <c r="M101" s="336"/>
      <c r="N101" s="335"/>
      <c r="O101" s="221">
        <f t="shared" si="8"/>
        <v>0</v>
      </c>
      <c r="P101" s="176"/>
    </row>
    <row r="102" spans="1:16" ht="24" hidden="1" x14ac:dyDescent="0.25">
      <c r="A102" s="178">
        <v>2234</v>
      </c>
      <c r="B102" s="223" t="s">
        <v>336</v>
      </c>
      <c r="C102" s="224">
        <f t="shared" si="4"/>
        <v>0</v>
      </c>
      <c r="D102" s="229">
        <v>0</v>
      </c>
      <c r="E102" s="337"/>
      <c r="F102" s="544">
        <f t="shared" si="5"/>
        <v>0</v>
      </c>
      <c r="G102" s="229"/>
      <c r="H102" s="230"/>
      <c r="I102" s="231">
        <f t="shared" si="6"/>
        <v>0</v>
      </c>
      <c r="J102" s="229"/>
      <c r="K102" s="230"/>
      <c r="L102" s="231">
        <f t="shared" si="7"/>
        <v>0</v>
      </c>
      <c r="M102" s="338"/>
      <c r="N102" s="337"/>
      <c r="O102" s="231">
        <f t="shared" si="8"/>
        <v>0</v>
      </c>
      <c r="P102" s="185"/>
    </row>
    <row r="103" spans="1:16" ht="24" hidden="1" x14ac:dyDescent="0.25">
      <c r="A103" s="178">
        <v>2235</v>
      </c>
      <c r="B103" s="223" t="s">
        <v>337</v>
      </c>
      <c r="C103" s="224">
        <f t="shared" si="4"/>
        <v>0</v>
      </c>
      <c r="D103" s="229">
        <v>0</v>
      </c>
      <c r="E103" s="507"/>
      <c r="F103" s="359">
        <f t="shared" si="5"/>
        <v>0</v>
      </c>
      <c r="G103" s="229"/>
      <c r="H103" s="230"/>
      <c r="I103" s="231">
        <f t="shared" si="6"/>
        <v>0</v>
      </c>
      <c r="J103" s="229"/>
      <c r="K103" s="230"/>
      <c r="L103" s="231">
        <f t="shared" si="7"/>
        <v>0</v>
      </c>
      <c r="M103" s="338"/>
      <c r="N103" s="337"/>
      <c r="O103" s="231">
        <f t="shared" si="8"/>
        <v>0</v>
      </c>
      <c r="P103" s="185"/>
    </row>
    <row r="104" spans="1:16" hidden="1" x14ac:dyDescent="0.25">
      <c r="A104" s="178">
        <v>2236</v>
      </c>
      <c r="B104" s="223" t="s">
        <v>338</v>
      </c>
      <c r="C104" s="224">
        <f t="shared" si="4"/>
        <v>0</v>
      </c>
      <c r="D104" s="229">
        <v>0</v>
      </c>
      <c r="E104" s="337"/>
      <c r="F104" s="544">
        <f t="shared" si="5"/>
        <v>0</v>
      </c>
      <c r="G104" s="229"/>
      <c r="H104" s="230"/>
      <c r="I104" s="231">
        <f t="shared" si="6"/>
        <v>0</v>
      </c>
      <c r="J104" s="229"/>
      <c r="K104" s="230"/>
      <c r="L104" s="231">
        <f t="shared" si="7"/>
        <v>0</v>
      </c>
      <c r="M104" s="338"/>
      <c r="N104" s="337"/>
      <c r="O104" s="231">
        <f t="shared" si="8"/>
        <v>0</v>
      </c>
      <c r="P104" s="185"/>
    </row>
    <row r="105" spans="1:16" hidden="1" x14ac:dyDescent="0.25">
      <c r="A105" s="178">
        <v>2239</v>
      </c>
      <c r="B105" s="223" t="s">
        <v>339</v>
      </c>
      <c r="C105" s="224">
        <f t="shared" si="4"/>
        <v>0</v>
      </c>
      <c r="D105" s="229">
        <v>0</v>
      </c>
      <c r="E105" s="507"/>
      <c r="F105" s="359">
        <f t="shared" si="5"/>
        <v>0</v>
      </c>
      <c r="G105" s="229"/>
      <c r="H105" s="230"/>
      <c r="I105" s="231">
        <f t="shared" si="6"/>
        <v>0</v>
      </c>
      <c r="J105" s="229"/>
      <c r="K105" s="230"/>
      <c r="L105" s="231">
        <f t="shared" si="7"/>
        <v>0</v>
      </c>
      <c r="M105" s="338"/>
      <c r="N105" s="337"/>
      <c r="O105" s="231">
        <f t="shared" si="8"/>
        <v>0</v>
      </c>
      <c r="P105" s="185"/>
    </row>
    <row r="106" spans="1:16" ht="24" hidden="1" x14ac:dyDescent="0.25">
      <c r="A106" s="339">
        <v>2240</v>
      </c>
      <c r="B106" s="223" t="s">
        <v>340</v>
      </c>
      <c r="C106" s="224">
        <f t="shared" si="4"/>
        <v>0</v>
      </c>
      <c r="D106" s="340">
        <f>SUM(D107:D114)</f>
        <v>0</v>
      </c>
      <c r="E106" s="341">
        <f>SUM(E107:E114)</f>
        <v>0</v>
      </c>
      <c r="F106" s="544">
        <f t="shared" si="5"/>
        <v>0</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row>
    <row r="107" spans="1:16" hidden="1" x14ac:dyDescent="0.25">
      <c r="A107" s="178">
        <v>2241</v>
      </c>
      <c r="B107" s="223" t="s">
        <v>341</v>
      </c>
      <c r="C107" s="224">
        <f t="shared" si="4"/>
        <v>0</v>
      </c>
      <c r="D107" s="229">
        <v>0</v>
      </c>
      <c r="E107" s="337"/>
      <c r="F107" s="544">
        <f t="shared" si="5"/>
        <v>0</v>
      </c>
      <c r="G107" s="229"/>
      <c r="H107" s="230"/>
      <c r="I107" s="231">
        <f t="shared" si="6"/>
        <v>0</v>
      </c>
      <c r="J107" s="229"/>
      <c r="K107" s="230"/>
      <c r="L107" s="231">
        <f t="shared" si="7"/>
        <v>0</v>
      </c>
      <c r="M107" s="338"/>
      <c r="N107" s="337"/>
      <c r="O107" s="231">
        <f t="shared" si="8"/>
        <v>0</v>
      </c>
      <c r="P107" s="185"/>
    </row>
    <row r="108" spans="1:16" hidden="1" x14ac:dyDescent="0.25">
      <c r="A108" s="178">
        <v>2242</v>
      </c>
      <c r="B108" s="223" t="s">
        <v>342</v>
      </c>
      <c r="C108" s="224">
        <f t="shared" si="4"/>
        <v>0</v>
      </c>
      <c r="D108" s="229">
        <v>0</v>
      </c>
      <c r="E108" s="337"/>
      <c r="F108" s="544">
        <f t="shared" si="5"/>
        <v>0</v>
      </c>
      <c r="G108" s="229"/>
      <c r="H108" s="230"/>
      <c r="I108" s="231">
        <f t="shared" si="6"/>
        <v>0</v>
      </c>
      <c r="J108" s="229"/>
      <c r="K108" s="230"/>
      <c r="L108" s="231">
        <f t="shared" si="7"/>
        <v>0</v>
      </c>
      <c r="M108" s="338"/>
      <c r="N108" s="337"/>
      <c r="O108" s="231">
        <f t="shared" si="8"/>
        <v>0</v>
      </c>
      <c r="P108" s="185"/>
    </row>
    <row r="109" spans="1:16" ht="24" hidden="1" x14ac:dyDescent="0.25">
      <c r="A109" s="178">
        <v>2243</v>
      </c>
      <c r="B109" s="223" t="s">
        <v>343</v>
      </c>
      <c r="C109" s="224">
        <f t="shared" si="4"/>
        <v>0</v>
      </c>
      <c r="D109" s="229">
        <v>0</v>
      </c>
      <c r="E109" s="337"/>
      <c r="F109" s="544">
        <f t="shared" si="5"/>
        <v>0</v>
      </c>
      <c r="G109" s="229"/>
      <c r="H109" s="230"/>
      <c r="I109" s="231">
        <f t="shared" si="6"/>
        <v>0</v>
      </c>
      <c r="J109" s="229"/>
      <c r="K109" s="230"/>
      <c r="L109" s="231">
        <f t="shared" si="7"/>
        <v>0</v>
      </c>
      <c r="M109" s="338"/>
      <c r="N109" s="337"/>
      <c r="O109" s="231">
        <f t="shared" si="8"/>
        <v>0</v>
      </c>
      <c r="P109" s="185"/>
    </row>
    <row r="110" spans="1:16" hidden="1" x14ac:dyDescent="0.25">
      <c r="A110" s="178">
        <v>2244</v>
      </c>
      <c r="B110" s="223" t="s">
        <v>344</v>
      </c>
      <c r="C110" s="224">
        <f t="shared" si="4"/>
        <v>0</v>
      </c>
      <c r="D110" s="229">
        <v>0</v>
      </c>
      <c r="E110" s="337"/>
      <c r="F110" s="544">
        <f t="shared" si="5"/>
        <v>0</v>
      </c>
      <c r="G110" s="229"/>
      <c r="H110" s="230"/>
      <c r="I110" s="231">
        <f t="shared" si="6"/>
        <v>0</v>
      </c>
      <c r="J110" s="229"/>
      <c r="K110" s="230"/>
      <c r="L110" s="231">
        <f t="shared" si="7"/>
        <v>0</v>
      </c>
      <c r="M110" s="338"/>
      <c r="N110" s="337"/>
      <c r="O110" s="231">
        <f t="shared" si="8"/>
        <v>0</v>
      </c>
      <c r="P110" s="185"/>
    </row>
    <row r="111" spans="1:16" hidden="1" x14ac:dyDescent="0.25">
      <c r="A111" s="178">
        <v>2246</v>
      </c>
      <c r="B111" s="223" t="s">
        <v>345</v>
      </c>
      <c r="C111" s="224">
        <f t="shared" si="4"/>
        <v>0</v>
      </c>
      <c r="D111" s="229">
        <v>0</v>
      </c>
      <c r="E111" s="337"/>
      <c r="F111" s="544">
        <f t="shared" si="5"/>
        <v>0</v>
      </c>
      <c r="G111" s="229"/>
      <c r="H111" s="230"/>
      <c r="I111" s="231">
        <f t="shared" si="6"/>
        <v>0</v>
      </c>
      <c r="J111" s="229"/>
      <c r="K111" s="230"/>
      <c r="L111" s="231">
        <f t="shared" si="7"/>
        <v>0</v>
      </c>
      <c r="M111" s="338"/>
      <c r="N111" s="337"/>
      <c r="O111" s="231">
        <f t="shared" si="8"/>
        <v>0</v>
      </c>
      <c r="P111" s="185"/>
    </row>
    <row r="112" spans="1:16" hidden="1" x14ac:dyDescent="0.25">
      <c r="A112" s="178">
        <v>2247</v>
      </c>
      <c r="B112" s="223" t="s">
        <v>346</v>
      </c>
      <c r="C112" s="224">
        <f t="shared" si="4"/>
        <v>0</v>
      </c>
      <c r="D112" s="229">
        <v>0</v>
      </c>
      <c r="E112" s="337"/>
      <c r="F112" s="544">
        <f t="shared" si="5"/>
        <v>0</v>
      </c>
      <c r="G112" s="229"/>
      <c r="H112" s="230"/>
      <c r="I112" s="231">
        <f t="shared" si="6"/>
        <v>0</v>
      </c>
      <c r="J112" s="229"/>
      <c r="K112" s="230"/>
      <c r="L112" s="231">
        <f t="shared" si="7"/>
        <v>0</v>
      </c>
      <c r="M112" s="338"/>
      <c r="N112" s="337"/>
      <c r="O112" s="231">
        <f t="shared" si="8"/>
        <v>0</v>
      </c>
      <c r="P112" s="185"/>
    </row>
    <row r="113" spans="1:16" ht="24" hidden="1" x14ac:dyDescent="0.25">
      <c r="A113" s="178">
        <v>2248</v>
      </c>
      <c r="B113" s="223" t="s">
        <v>347</v>
      </c>
      <c r="C113" s="224">
        <f t="shared" si="4"/>
        <v>0</v>
      </c>
      <c r="D113" s="229">
        <v>0</v>
      </c>
      <c r="E113" s="337"/>
      <c r="F113" s="544">
        <f t="shared" si="5"/>
        <v>0</v>
      </c>
      <c r="G113" s="229"/>
      <c r="H113" s="230"/>
      <c r="I113" s="231">
        <f t="shared" si="6"/>
        <v>0</v>
      </c>
      <c r="J113" s="229"/>
      <c r="K113" s="230"/>
      <c r="L113" s="231">
        <f t="shared" si="7"/>
        <v>0</v>
      </c>
      <c r="M113" s="338"/>
      <c r="N113" s="337"/>
      <c r="O113" s="231">
        <f t="shared" si="8"/>
        <v>0</v>
      </c>
      <c r="P113" s="185"/>
    </row>
    <row r="114" spans="1:16" ht="24" hidden="1" x14ac:dyDescent="0.25">
      <c r="A114" s="178">
        <v>2249</v>
      </c>
      <c r="B114" s="223" t="s">
        <v>348</v>
      </c>
      <c r="C114" s="224">
        <f t="shared" si="4"/>
        <v>0</v>
      </c>
      <c r="D114" s="229">
        <v>0</v>
      </c>
      <c r="E114" s="337"/>
      <c r="F114" s="544">
        <f t="shared" si="5"/>
        <v>0</v>
      </c>
      <c r="G114" s="229"/>
      <c r="H114" s="230"/>
      <c r="I114" s="231">
        <f t="shared" si="6"/>
        <v>0</v>
      </c>
      <c r="J114" s="229"/>
      <c r="K114" s="230"/>
      <c r="L114" s="231">
        <f t="shared" si="7"/>
        <v>0</v>
      </c>
      <c r="M114" s="338"/>
      <c r="N114" s="337"/>
      <c r="O114" s="231">
        <f t="shared" si="8"/>
        <v>0</v>
      </c>
      <c r="P114" s="185"/>
    </row>
    <row r="115" spans="1:16" hidden="1" x14ac:dyDescent="0.25">
      <c r="A115" s="339">
        <v>2250</v>
      </c>
      <c r="B115" s="223" t="s">
        <v>349</v>
      </c>
      <c r="C115" s="224">
        <f t="shared" si="4"/>
        <v>0</v>
      </c>
      <c r="D115" s="340">
        <f>SUM(D116:D118)</f>
        <v>0</v>
      </c>
      <c r="E115" s="341">
        <f>SUM(E116:E118)</f>
        <v>0</v>
      </c>
      <c r="F115" s="544">
        <f t="shared" si="5"/>
        <v>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row>
    <row r="116" spans="1:16" hidden="1" x14ac:dyDescent="0.25">
      <c r="A116" s="178">
        <v>2251</v>
      </c>
      <c r="B116" s="223" t="s">
        <v>350</v>
      </c>
      <c r="C116" s="224">
        <f t="shared" si="4"/>
        <v>0</v>
      </c>
      <c r="D116" s="229">
        <v>0</v>
      </c>
      <c r="E116" s="337"/>
      <c r="F116" s="544">
        <f t="shared" si="5"/>
        <v>0</v>
      </c>
      <c r="G116" s="229"/>
      <c r="H116" s="230"/>
      <c r="I116" s="231">
        <f t="shared" si="6"/>
        <v>0</v>
      </c>
      <c r="J116" s="229"/>
      <c r="K116" s="230"/>
      <c r="L116" s="231">
        <f t="shared" si="7"/>
        <v>0</v>
      </c>
      <c r="M116" s="338"/>
      <c r="N116" s="337"/>
      <c r="O116" s="231">
        <f t="shared" si="8"/>
        <v>0</v>
      </c>
      <c r="P116" s="185"/>
    </row>
    <row r="117" spans="1:16" hidden="1" x14ac:dyDescent="0.25">
      <c r="A117" s="178">
        <v>2252</v>
      </c>
      <c r="B117" s="223" t="s">
        <v>351</v>
      </c>
      <c r="C117" s="224">
        <f t="shared" ref="C117:C181" si="9">F117+I117+L117+O117</f>
        <v>0</v>
      </c>
      <c r="D117" s="229">
        <v>0</v>
      </c>
      <c r="E117" s="337"/>
      <c r="F117" s="544">
        <f t="shared" si="5"/>
        <v>0</v>
      </c>
      <c r="G117" s="229"/>
      <c r="H117" s="230"/>
      <c r="I117" s="231">
        <f t="shared" si="6"/>
        <v>0</v>
      </c>
      <c r="J117" s="229"/>
      <c r="K117" s="230"/>
      <c r="L117" s="231">
        <f t="shared" si="7"/>
        <v>0</v>
      </c>
      <c r="M117" s="338"/>
      <c r="N117" s="337"/>
      <c r="O117" s="231">
        <f t="shared" si="8"/>
        <v>0</v>
      </c>
      <c r="P117" s="185"/>
    </row>
    <row r="118" spans="1:16" hidden="1" x14ac:dyDescent="0.25">
      <c r="A118" s="178">
        <v>2259</v>
      </c>
      <c r="B118" s="223" t="s">
        <v>352</v>
      </c>
      <c r="C118" s="224">
        <f t="shared" si="9"/>
        <v>0</v>
      </c>
      <c r="D118" s="229">
        <v>0</v>
      </c>
      <c r="E118" s="337"/>
      <c r="F118" s="544">
        <f t="shared" ref="F118:F182" si="10">D118+E118</f>
        <v>0</v>
      </c>
      <c r="G118" s="229"/>
      <c r="H118" s="230"/>
      <c r="I118" s="231">
        <f t="shared" ref="I118:I182" si="11">G118+H118</f>
        <v>0</v>
      </c>
      <c r="J118" s="229"/>
      <c r="K118" s="230"/>
      <c r="L118" s="231">
        <f t="shared" ref="L118:L182" si="12">J118+K118</f>
        <v>0</v>
      </c>
      <c r="M118" s="338"/>
      <c r="N118" s="337"/>
      <c r="O118" s="231">
        <f t="shared" ref="O118:O182" si="13">M118+N118</f>
        <v>0</v>
      </c>
      <c r="P118" s="185"/>
    </row>
    <row r="119" spans="1:16" hidden="1" x14ac:dyDescent="0.25">
      <c r="A119" s="339">
        <v>2260</v>
      </c>
      <c r="B119" s="223" t="s">
        <v>353</v>
      </c>
      <c r="C119" s="224">
        <f t="shared" si="9"/>
        <v>0</v>
      </c>
      <c r="D119" s="340">
        <f>SUM(D120:D124)</f>
        <v>0</v>
      </c>
      <c r="E119" s="341">
        <f>SUM(E120:E124)</f>
        <v>0</v>
      </c>
      <c r="F119" s="544">
        <f t="shared" si="10"/>
        <v>0</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row>
    <row r="120" spans="1:16" hidden="1" x14ac:dyDescent="0.25">
      <c r="A120" s="178">
        <v>2261</v>
      </c>
      <c r="B120" s="223" t="s">
        <v>354</v>
      </c>
      <c r="C120" s="224">
        <f t="shared" si="9"/>
        <v>0</v>
      </c>
      <c r="D120" s="229">
        <v>0</v>
      </c>
      <c r="E120" s="337"/>
      <c r="F120" s="544">
        <f t="shared" si="10"/>
        <v>0</v>
      </c>
      <c r="G120" s="229"/>
      <c r="H120" s="230"/>
      <c r="I120" s="231">
        <f t="shared" si="11"/>
        <v>0</v>
      </c>
      <c r="J120" s="229"/>
      <c r="K120" s="230"/>
      <c r="L120" s="231">
        <f t="shared" si="12"/>
        <v>0</v>
      </c>
      <c r="M120" s="338"/>
      <c r="N120" s="337"/>
      <c r="O120" s="231">
        <f t="shared" si="13"/>
        <v>0</v>
      </c>
      <c r="P120" s="185"/>
    </row>
    <row r="121" spans="1:16" hidden="1" x14ac:dyDescent="0.25">
      <c r="A121" s="178">
        <v>2262</v>
      </c>
      <c r="B121" s="223" t="s">
        <v>355</v>
      </c>
      <c r="C121" s="224">
        <f t="shared" si="9"/>
        <v>0</v>
      </c>
      <c r="D121" s="229">
        <v>0</v>
      </c>
      <c r="E121" s="337"/>
      <c r="F121" s="544">
        <f t="shared" si="10"/>
        <v>0</v>
      </c>
      <c r="G121" s="229"/>
      <c r="H121" s="230"/>
      <c r="I121" s="231">
        <f t="shared" si="11"/>
        <v>0</v>
      </c>
      <c r="J121" s="229"/>
      <c r="K121" s="230"/>
      <c r="L121" s="231">
        <f t="shared" si="12"/>
        <v>0</v>
      </c>
      <c r="M121" s="338"/>
      <c r="N121" s="337"/>
      <c r="O121" s="231">
        <f t="shared" si="13"/>
        <v>0</v>
      </c>
      <c r="P121" s="185"/>
    </row>
    <row r="122" spans="1:16" hidden="1" x14ac:dyDescent="0.25">
      <c r="A122" s="178">
        <v>2263</v>
      </c>
      <c r="B122" s="223" t="s">
        <v>356</v>
      </c>
      <c r="C122" s="224">
        <f t="shared" si="9"/>
        <v>0</v>
      </c>
      <c r="D122" s="229">
        <v>0</v>
      </c>
      <c r="E122" s="337"/>
      <c r="F122" s="544">
        <f t="shared" si="10"/>
        <v>0</v>
      </c>
      <c r="G122" s="229"/>
      <c r="H122" s="230"/>
      <c r="I122" s="231">
        <f t="shared" si="11"/>
        <v>0</v>
      </c>
      <c r="J122" s="229"/>
      <c r="K122" s="230"/>
      <c r="L122" s="231">
        <f t="shared" si="12"/>
        <v>0</v>
      </c>
      <c r="M122" s="338"/>
      <c r="N122" s="337"/>
      <c r="O122" s="231">
        <f t="shared" si="13"/>
        <v>0</v>
      </c>
      <c r="P122" s="185"/>
    </row>
    <row r="123" spans="1:16" hidden="1" x14ac:dyDescent="0.25">
      <c r="A123" s="178">
        <v>2264</v>
      </c>
      <c r="B123" s="223" t="s">
        <v>357</v>
      </c>
      <c r="C123" s="224">
        <f t="shared" si="9"/>
        <v>0</v>
      </c>
      <c r="D123" s="229">
        <v>0</v>
      </c>
      <c r="E123" s="337"/>
      <c r="F123" s="544">
        <f t="shared" si="10"/>
        <v>0</v>
      </c>
      <c r="G123" s="229"/>
      <c r="H123" s="230"/>
      <c r="I123" s="231">
        <f t="shared" si="11"/>
        <v>0</v>
      </c>
      <c r="J123" s="229"/>
      <c r="K123" s="230"/>
      <c r="L123" s="231">
        <f t="shared" si="12"/>
        <v>0</v>
      </c>
      <c r="M123" s="338"/>
      <c r="N123" s="337"/>
      <c r="O123" s="231">
        <f t="shared" si="13"/>
        <v>0</v>
      </c>
      <c r="P123" s="185"/>
    </row>
    <row r="124" spans="1:16" hidden="1" x14ac:dyDescent="0.25">
      <c r="A124" s="178">
        <v>2269</v>
      </c>
      <c r="B124" s="223" t="s">
        <v>358</v>
      </c>
      <c r="C124" s="224">
        <f t="shared" si="9"/>
        <v>0</v>
      </c>
      <c r="D124" s="229">
        <v>0</v>
      </c>
      <c r="E124" s="337"/>
      <c r="F124" s="544">
        <f t="shared" si="10"/>
        <v>0</v>
      </c>
      <c r="G124" s="229"/>
      <c r="H124" s="230"/>
      <c r="I124" s="231">
        <f t="shared" si="11"/>
        <v>0</v>
      </c>
      <c r="J124" s="229"/>
      <c r="K124" s="230"/>
      <c r="L124" s="231">
        <f t="shared" si="12"/>
        <v>0</v>
      </c>
      <c r="M124" s="338"/>
      <c r="N124" s="337"/>
      <c r="O124" s="231">
        <f t="shared" si="13"/>
        <v>0</v>
      </c>
      <c r="P124" s="185"/>
    </row>
    <row r="125" spans="1:16" x14ac:dyDescent="0.25">
      <c r="A125" s="339">
        <v>2270</v>
      </c>
      <c r="B125" s="223" t="s">
        <v>359</v>
      </c>
      <c r="C125" s="224">
        <f t="shared" si="9"/>
        <v>953215</v>
      </c>
      <c r="D125" s="340">
        <f>SUM(D126:D130)</f>
        <v>953215</v>
      </c>
      <c r="E125" s="390">
        <f>SUM(E126:E130)</f>
        <v>0</v>
      </c>
      <c r="F125" s="359">
        <f t="shared" si="10"/>
        <v>953215</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row>
    <row r="126" spans="1:16" x14ac:dyDescent="0.25">
      <c r="A126" s="178">
        <v>2272</v>
      </c>
      <c r="B126" s="117" t="s">
        <v>360</v>
      </c>
      <c r="C126" s="224">
        <f t="shared" si="9"/>
        <v>3000</v>
      </c>
      <c r="D126" s="229">
        <v>2000</v>
      </c>
      <c r="E126" s="337">
        <v>1000</v>
      </c>
      <c r="F126" s="544">
        <f t="shared" si="10"/>
        <v>3000</v>
      </c>
      <c r="G126" s="229"/>
      <c r="H126" s="230"/>
      <c r="I126" s="231">
        <f t="shared" si="11"/>
        <v>0</v>
      </c>
      <c r="J126" s="229"/>
      <c r="K126" s="230"/>
      <c r="L126" s="231">
        <f t="shared" si="12"/>
        <v>0</v>
      </c>
      <c r="M126" s="338"/>
      <c r="N126" s="337"/>
      <c r="O126" s="231">
        <f t="shared" si="13"/>
        <v>0</v>
      </c>
      <c r="P126" s="185"/>
    </row>
    <row r="127" spans="1:16" hidden="1" x14ac:dyDescent="0.25">
      <c r="A127" s="178">
        <v>2275</v>
      </c>
      <c r="B127" s="223" t="s">
        <v>361</v>
      </c>
      <c r="C127" s="224">
        <f t="shared" si="9"/>
        <v>0</v>
      </c>
      <c r="D127" s="229">
        <v>0</v>
      </c>
      <c r="E127" s="337"/>
      <c r="F127" s="544">
        <f t="shared" si="10"/>
        <v>0</v>
      </c>
      <c r="G127" s="229"/>
      <c r="H127" s="230"/>
      <c r="I127" s="231">
        <f t="shared" si="11"/>
        <v>0</v>
      </c>
      <c r="J127" s="229"/>
      <c r="K127" s="230"/>
      <c r="L127" s="231">
        <f t="shared" si="12"/>
        <v>0</v>
      </c>
      <c r="M127" s="338"/>
      <c r="N127" s="337"/>
      <c r="O127" s="231">
        <f t="shared" si="13"/>
        <v>0</v>
      </c>
      <c r="P127" s="185"/>
    </row>
    <row r="128" spans="1:16" ht="24" x14ac:dyDescent="0.25">
      <c r="A128" s="178">
        <v>2276</v>
      </c>
      <c r="B128" s="223" t="s">
        <v>362</v>
      </c>
      <c r="C128" s="224">
        <f t="shared" si="9"/>
        <v>126845</v>
      </c>
      <c r="D128" s="229">
        <v>126845</v>
      </c>
      <c r="E128" s="337"/>
      <c r="F128" s="544">
        <f t="shared" si="10"/>
        <v>126845</v>
      </c>
      <c r="G128" s="229"/>
      <c r="H128" s="230"/>
      <c r="I128" s="231">
        <f t="shared" si="11"/>
        <v>0</v>
      </c>
      <c r="J128" s="229"/>
      <c r="K128" s="230"/>
      <c r="L128" s="231">
        <f t="shared" si="12"/>
        <v>0</v>
      </c>
      <c r="M128" s="338"/>
      <c r="N128" s="337"/>
      <c r="O128" s="231">
        <f t="shared" si="13"/>
        <v>0</v>
      </c>
      <c r="P128" s="185"/>
    </row>
    <row r="129" spans="1:16" ht="24" hidden="1" x14ac:dyDescent="0.25">
      <c r="A129" s="178">
        <v>2278</v>
      </c>
      <c r="B129" s="223" t="s">
        <v>363</v>
      </c>
      <c r="C129" s="224">
        <f t="shared" si="9"/>
        <v>0</v>
      </c>
      <c r="D129" s="229">
        <v>0</v>
      </c>
      <c r="E129" s="337"/>
      <c r="F129" s="544">
        <f t="shared" si="10"/>
        <v>0</v>
      </c>
      <c r="G129" s="229"/>
      <c r="H129" s="230"/>
      <c r="I129" s="231">
        <f t="shared" si="11"/>
        <v>0</v>
      </c>
      <c r="J129" s="229"/>
      <c r="K129" s="230"/>
      <c r="L129" s="231">
        <f t="shared" si="12"/>
        <v>0</v>
      </c>
      <c r="M129" s="338"/>
      <c r="N129" s="337"/>
      <c r="O129" s="231">
        <f t="shared" si="13"/>
        <v>0</v>
      </c>
      <c r="P129" s="185"/>
    </row>
    <row r="130" spans="1:16" x14ac:dyDescent="0.25">
      <c r="A130" s="178">
        <v>2279</v>
      </c>
      <c r="B130" s="223" t="s">
        <v>364</v>
      </c>
      <c r="C130" s="224">
        <f t="shared" si="9"/>
        <v>823370</v>
      </c>
      <c r="D130" s="229">
        <v>824370</v>
      </c>
      <c r="E130" s="507">
        <v>-1000</v>
      </c>
      <c r="F130" s="359">
        <f t="shared" si="10"/>
        <v>823370</v>
      </c>
      <c r="G130" s="229"/>
      <c r="H130" s="230"/>
      <c r="I130" s="231">
        <f t="shared" si="11"/>
        <v>0</v>
      </c>
      <c r="J130" s="229"/>
      <c r="K130" s="230"/>
      <c r="L130" s="231">
        <f t="shared" si="12"/>
        <v>0</v>
      </c>
      <c r="M130" s="338"/>
      <c r="N130" s="337"/>
      <c r="O130" s="231">
        <f t="shared" si="13"/>
        <v>0</v>
      </c>
      <c r="P130" s="185"/>
    </row>
    <row r="131" spans="1:16" ht="24" hidden="1" x14ac:dyDescent="0.25">
      <c r="A131" s="595">
        <v>2280</v>
      </c>
      <c r="B131" s="213" t="s">
        <v>365</v>
      </c>
      <c r="C131" s="224">
        <f t="shared" si="9"/>
        <v>0</v>
      </c>
      <c r="D131" s="350">
        <f t="shared" ref="D131" si="14">SUM(D132)</f>
        <v>0</v>
      </c>
      <c r="E131" s="351">
        <f t="shared" ref="E131:N131" si="15">SUM(E132)</f>
        <v>0</v>
      </c>
      <c r="F131" s="543">
        <f t="shared" si="10"/>
        <v>0</v>
      </c>
      <c r="G131" s="350">
        <f t="shared" ref="G131" si="16">SUM(G132)</f>
        <v>0</v>
      </c>
      <c r="H131" s="352">
        <f t="shared" si="15"/>
        <v>0</v>
      </c>
      <c r="I131" s="221">
        <f t="shared" si="11"/>
        <v>0</v>
      </c>
      <c r="J131" s="350">
        <f t="shared" ref="J131" si="17">SUM(J132)</f>
        <v>0</v>
      </c>
      <c r="K131" s="352">
        <f t="shared" si="15"/>
        <v>0</v>
      </c>
      <c r="L131" s="221">
        <f t="shared" si="12"/>
        <v>0</v>
      </c>
      <c r="M131" s="343">
        <f t="shared" si="15"/>
        <v>0</v>
      </c>
      <c r="N131" s="341">
        <f t="shared" si="15"/>
        <v>0</v>
      </c>
      <c r="O131" s="231">
        <f t="shared" si="13"/>
        <v>0</v>
      </c>
      <c r="P131" s="185"/>
    </row>
    <row r="132" spans="1:16" hidden="1" x14ac:dyDescent="0.25">
      <c r="A132" s="178">
        <v>2283</v>
      </c>
      <c r="B132" s="223" t="s">
        <v>366</v>
      </c>
      <c r="C132" s="224">
        <f t="shared" si="9"/>
        <v>0</v>
      </c>
      <c r="D132" s="229">
        <v>0</v>
      </c>
      <c r="E132" s="337"/>
      <c r="F132" s="544">
        <f t="shared" si="10"/>
        <v>0</v>
      </c>
      <c r="G132" s="229"/>
      <c r="H132" s="230"/>
      <c r="I132" s="231">
        <f t="shared" si="11"/>
        <v>0</v>
      </c>
      <c r="J132" s="229"/>
      <c r="K132" s="230"/>
      <c r="L132" s="231">
        <f t="shared" si="12"/>
        <v>0</v>
      </c>
      <c r="M132" s="338"/>
      <c r="N132" s="337"/>
      <c r="O132" s="231">
        <f t="shared" si="13"/>
        <v>0</v>
      </c>
      <c r="P132" s="185"/>
    </row>
    <row r="133" spans="1:16" ht="24" hidden="1" x14ac:dyDescent="0.25">
      <c r="A133" s="198">
        <v>2300</v>
      </c>
      <c r="B133" s="323" t="s">
        <v>367</v>
      </c>
      <c r="C133" s="199">
        <f t="shared" si="9"/>
        <v>0</v>
      </c>
      <c r="D133" s="209">
        <f>SUM(D134,D139,D143,D144,D147,D154,D162,D163,D166)</f>
        <v>0</v>
      </c>
      <c r="E133" s="505">
        <f>SUM(E134,E139,E143,E144,E147,E154,E162,E163,E166)</f>
        <v>0</v>
      </c>
      <c r="F133" s="459">
        <f t="shared" si="10"/>
        <v>0</v>
      </c>
      <c r="G133" s="209">
        <f>SUM(G134,G139,G143,G144,G147,G154,G162,G163,G166)</f>
        <v>0</v>
      </c>
      <c r="H133" s="210">
        <f>SUM(H134,H139,H143,H144,H147,H154,H162,H163,H166)</f>
        <v>0</v>
      </c>
      <c r="I133" s="211">
        <f t="shared" si="11"/>
        <v>0</v>
      </c>
      <c r="J133" s="209">
        <f>SUM(J134,J139,J143,J144,J147,J154,J162,J163,J166)</f>
        <v>0</v>
      </c>
      <c r="K133" s="210">
        <f>SUM(K134,K139,K143,K144,K147,K154,K162,K163,K166)</f>
        <v>0</v>
      </c>
      <c r="L133" s="211">
        <f t="shared" si="12"/>
        <v>0</v>
      </c>
      <c r="M133" s="348">
        <f>SUM(M134,M139,M143,M144,M147,M154,M162,M163,M166)</f>
        <v>0</v>
      </c>
      <c r="N133" s="324">
        <f>SUM(N134,N139,N143,N144,N147,N154,N162,N163,N166)</f>
        <v>0</v>
      </c>
      <c r="O133" s="211">
        <f t="shared" si="13"/>
        <v>0</v>
      </c>
      <c r="P133" s="208"/>
    </row>
    <row r="134" spans="1:16" ht="24" hidden="1" x14ac:dyDescent="0.25">
      <c r="A134" s="595">
        <v>2310</v>
      </c>
      <c r="B134" s="213" t="s">
        <v>368</v>
      </c>
      <c r="C134" s="214">
        <f t="shared" si="9"/>
        <v>0</v>
      </c>
      <c r="D134" s="360">
        <f>SUM(D135:D138)</f>
        <v>0</v>
      </c>
      <c r="E134" s="353">
        <f>SUM(E135:E138)</f>
        <v>0</v>
      </c>
      <c r="F134" s="466">
        <f t="shared" si="10"/>
        <v>0</v>
      </c>
      <c r="G134" s="350">
        <f>SUM(G135:G138)</f>
        <v>0</v>
      </c>
      <c r="H134" s="352">
        <f>SUM(H135:H138)</f>
        <v>0</v>
      </c>
      <c r="I134" s="221">
        <f t="shared" si="11"/>
        <v>0</v>
      </c>
      <c r="J134" s="350">
        <f>SUM(J135:J138)</f>
        <v>0</v>
      </c>
      <c r="K134" s="352">
        <f>SUM(K135:K138)</f>
        <v>0</v>
      </c>
      <c r="L134" s="221">
        <f t="shared" si="12"/>
        <v>0</v>
      </c>
      <c r="M134" s="353">
        <f>SUM(M135:M138)</f>
        <v>0</v>
      </c>
      <c r="N134" s="351">
        <f>SUM(N135:N138)</f>
        <v>0</v>
      </c>
      <c r="O134" s="221">
        <f t="shared" si="13"/>
        <v>0</v>
      </c>
      <c r="P134" s="176"/>
    </row>
    <row r="135" spans="1:16" hidden="1" x14ac:dyDescent="0.25">
      <c r="A135" s="178">
        <v>2311</v>
      </c>
      <c r="B135" s="223" t="s">
        <v>369</v>
      </c>
      <c r="C135" s="224">
        <f t="shared" si="9"/>
        <v>0</v>
      </c>
      <c r="D135" s="229">
        <v>0</v>
      </c>
      <c r="E135" s="507"/>
      <c r="F135" s="359">
        <f t="shared" si="10"/>
        <v>0</v>
      </c>
      <c r="G135" s="229"/>
      <c r="H135" s="230"/>
      <c r="I135" s="231">
        <f t="shared" si="11"/>
        <v>0</v>
      </c>
      <c r="J135" s="229"/>
      <c r="K135" s="230"/>
      <c r="L135" s="231">
        <f t="shared" si="12"/>
        <v>0</v>
      </c>
      <c r="M135" s="338"/>
      <c r="N135" s="337"/>
      <c r="O135" s="231">
        <f t="shared" si="13"/>
        <v>0</v>
      </c>
      <c r="P135" s="185"/>
    </row>
    <row r="136" spans="1:16" hidden="1" x14ac:dyDescent="0.25">
      <c r="A136" s="178">
        <v>2312</v>
      </c>
      <c r="B136" s="223" t="s">
        <v>370</v>
      </c>
      <c r="C136" s="224">
        <f t="shared" si="9"/>
        <v>0</v>
      </c>
      <c r="D136" s="229">
        <v>0</v>
      </c>
      <c r="E136" s="337"/>
      <c r="F136" s="544">
        <f t="shared" si="10"/>
        <v>0</v>
      </c>
      <c r="G136" s="229"/>
      <c r="H136" s="230"/>
      <c r="I136" s="231">
        <f t="shared" si="11"/>
        <v>0</v>
      </c>
      <c r="J136" s="229"/>
      <c r="K136" s="230"/>
      <c r="L136" s="231">
        <f t="shared" si="12"/>
        <v>0</v>
      </c>
      <c r="M136" s="338"/>
      <c r="N136" s="337"/>
      <c r="O136" s="231">
        <f t="shared" si="13"/>
        <v>0</v>
      </c>
      <c r="P136" s="185"/>
    </row>
    <row r="137" spans="1:16" hidden="1" x14ac:dyDescent="0.25">
      <c r="A137" s="178">
        <v>2313</v>
      </c>
      <c r="B137" s="223" t="s">
        <v>371</v>
      </c>
      <c r="C137" s="224">
        <f t="shared" si="9"/>
        <v>0</v>
      </c>
      <c r="D137" s="229">
        <v>0</v>
      </c>
      <c r="E137" s="337"/>
      <c r="F137" s="544">
        <f t="shared" si="10"/>
        <v>0</v>
      </c>
      <c r="G137" s="229"/>
      <c r="H137" s="230"/>
      <c r="I137" s="231">
        <f t="shared" si="11"/>
        <v>0</v>
      </c>
      <c r="J137" s="229"/>
      <c r="K137" s="230"/>
      <c r="L137" s="231">
        <f t="shared" si="12"/>
        <v>0</v>
      </c>
      <c r="M137" s="338"/>
      <c r="N137" s="337"/>
      <c r="O137" s="231">
        <f t="shared" si="13"/>
        <v>0</v>
      </c>
      <c r="P137" s="185"/>
    </row>
    <row r="138" spans="1:16" ht="24" hidden="1" x14ac:dyDescent="0.25">
      <c r="A138" s="178">
        <v>2314</v>
      </c>
      <c r="B138" s="223" t="s">
        <v>372</v>
      </c>
      <c r="C138" s="224">
        <f t="shared" si="9"/>
        <v>0</v>
      </c>
      <c r="D138" s="229">
        <v>0</v>
      </c>
      <c r="E138" s="507"/>
      <c r="F138" s="359">
        <f t="shared" si="10"/>
        <v>0</v>
      </c>
      <c r="G138" s="229"/>
      <c r="H138" s="230"/>
      <c r="I138" s="231">
        <f t="shared" si="11"/>
        <v>0</v>
      </c>
      <c r="J138" s="229"/>
      <c r="K138" s="230"/>
      <c r="L138" s="231">
        <f t="shared" si="12"/>
        <v>0</v>
      </c>
      <c r="M138" s="338"/>
      <c r="N138" s="337"/>
      <c r="O138" s="231">
        <f t="shared" si="13"/>
        <v>0</v>
      </c>
      <c r="P138" s="185"/>
    </row>
    <row r="139" spans="1:16" hidden="1" x14ac:dyDescent="0.25">
      <c r="A139" s="339">
        <v>2320</v>
      </c>
      <c r="B139" s="223" t="s">
        <v>373</v>
      </c>
      <c r="C139" s="224">
        <f t="shared" si="9"/>
        <v>0</v>
      </c>
      <c r="D139" s="340">
        <f>SUM(D140:D142)</f>
        <v>0</v>
      </c>
      <c r="E139" s="341">
        <f>SUM(E140:E142)</f>
        <v>0</v>
      </c>
      <c r="F139" s="544">
        <f t="shared" si="10"/>
        <v>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row>
    <row r="140" spans="1:16" hidden="1" x14ac:dyDescent="0.25">
      <c r="A140" s="178">
        <v>2321</v>
      </c>
      <c r="B140" s="223" t="s">
        <v>374</v>
      </c>
      <c r="C140" s="224">
        <f t="shared" si="9"/>
        <v>0</v>
      </c>
      <c r="D140" s="229">
        <v>0</v>
      </c>
      <c r="E140" s="337"/>
      <c r="F140" s="544">
        <f t="shared" si="10"/>
        <v>0</v>
      </c>
      <c r="G140" s="229"/>
      <c r="H140" s="230"/>
      <c r="I140" s="231">
        <f t="shared" si="11"/>
        <v>0</v>
      </c>
      <c r="J140" s="229"/>
      <c r="K140" s="230"/>
      <c r="L140" s="231">
        <f t="shared" si="12"/>
        <v>0</v>
      </c>
      <c r="M140" s="338"/>
      <c r="N140" s="337"/>
      <c r="O140" s="231">
        <f t="shared" si="13"/>
        <v>0</v>
      </c>
      <c r="P140" s="185"/>
    </row>
    <row r="141" spans="1:16" hidden="1" x14ac:dyDescent="0.25">
      <c r="A141" s="178">
        <v>2322</v>
      </c>
      <c r="B141" s="223" t="s">
        <v>375</v>
      </c>
      <c r="C141" s="224">
        <f t="shared" si="9"/>
        <v>0</v>
      </c>
      <c r="D141" s="229">
        <v>0</v>
      </c>
      <c r="E141" s="337"/>
      <c r="F141" s="544">
        <f t="shared" si="10"/>
        <v>0</v>
      </c>
      <c r="G141" s="229"/>
      <c r="H141" s="230"/>
      <c r="I141" s="231">
        <f t="shared" si="11"/>
        <v>0</v>
      </c>
      <c r="J141" s="229"/>
      <c r="K141" s="230"/>
      <c r="L141" s="231">
        <f t="shared" si="12"/>
        <v>0</v>
      </c>
      <c r="M141" s="338"/>
      <c r="N141" s="337"/>
      <c r="O141" s="231">
        <f t="shared" si="13"/>
        <v>0</v>
      </c>
      <c r="P141" s="185"/>
    </row>
    <row r="142" spans="1:16" hidden="1" x14ac:dyDescent="0.25">
      <c r="A142" s="178">
        <v>2329</v>
      </c>
      <c r="B142" s="223" t="s">
        <v>376</v>
      </c>
      <c r="C142" s="224">
        <f t="shared" si="9"/>
        <v>0</v>
      </c>
      <c r="D142" s="229">
        <v>0</v>
      </c>
      <c r="E142" s="337"/>
      <c r="F142" s="544">
        <f t="shared" si="10"/>
        <v>0</v>
      </c>
      <c r="G142" s="229"/>
      <c r="H142" s="230"/>
      <c r="I142" s="231">
        <f t="shared" si="11"/>
        <v>0</v>
      </c>
      <c r="J142" s="229"/>
      <c r="K142" s="230"/>
      <c r="L142" s="231">
        <f t="shared" si="12"/>
        <v>0</v>
      </c>
      <c r="M142" s="338"/>
      <c r="N142" s="337"/>
      <c r="O142" s="231">
        <f t="shared" si="13"/>
        <v>0</v>
      </c>
      <c r="P142" s="185"/>
    </row>
    <row r="143" spans="1:16" hidden="1" x14ac:dyDescent="0.25">
      <c r="A143" s="339">
        <v>2330</v>
      </c>
      <c r="B143" s="223" t="s">
        <v>377</v>
      </c>
      <c r="C143" s="224">
        <f t="shared" si="9"/>
        <v>0</v>
      </c>
      <c r="D143" s="229">
        <v>0</v>
      </c>
      <c r="E143" s="337"/>
      <c r="F143" s="544">
        <f t="shared" si="10"/>
        <v>0</v>
      </c>
      <c r="G143" s="229"/>
      <c r="H143" s="230"/>
      <c r="I143" s="231">
        <f t="shared" si="11"/>
        <v>0</v>
      </c>
      <c r="J143" s="229"/>
      <c r="K143" s="230"/>
      <c r="L143" s="231">
        <f t="shared" si="12"/>
        <v>0</v>
      </c>
      <c r="M143" s="338"/>
      <c r="N143" s="337"/>
      <c r="O143" s="231">
        <f t="shared" si="13"/>
        <v>0</v>
      </c>
      <c r="P143" s="185"/>
    </row>
    <row r="144" spans="1:16" ht="36" hidden="1" x14ac:dyDescent="0.25">
      <c r="A144" s="339">
        <v>2340</v>
      </c>
      <c r="B144" s="223" t="s">
        <v>378</v>
      </c>
      <c r="C144" s="224">
        <f t="shared" si="9"/>
        <v>0</v>
      </c>
      <c r="D144" s="340">
        <f>SUM(D145:D146)</f>
        <v>0</v>
      </c>
      <c r="E144" s="341">
        <f>SUM(E145:E146)</f>
        <v>0</v>
      </c>
      <c r="F144" s="544">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row>
    <row r="145" spans="1:16" hidden="1" x14ac:dyDescent="0.25">
      <c r="A145" s="178">
        <v>2341</v>
      </c>
      <c r="B145" s="223" t="s">
        <v>379</v>
      </c>
      <c r="C145" s="224">
        <f t="shared" si="9"/>
        <v>0</v>
      </c>
      <c r="D145" s="229">
        <v>0</v>
      </c>
      <c r="E145" s="337"/>
      <c r="F145" s="544">
        <f t="shared" si="10"/>
        <v>0</v>
      </c>
      <c r="G145" s="229"/>
      <c r="H145" s="230"/>
      <c r="I145" s="231">
        <f t="shared" si="11"/>
        <v>0</v>
      </c>
      <c r="J145" s="229"/>
      <c r="K145" s="230"/>
      <c r="L145" s="231">
        <f t="shared" si="12"/>
        <v>0</v>
      </c>
      <c r="M145" s="338"/>
      <c r="N145" s="337"/>
      <c r="O145" s="231">
        <f t="shared" si="13"/>
        <v>0</v>
      </c>
      <c r="P145" s="185"/>
    </row>
    <row r="146" spans="1:16" ht="24" hidden="1" x14ac:dyDescent="0.25">
      <c r="A146" s="178">
        <v>2344</v>
      </c>
      <c r="B146" s="223" t="s">
        <v>380</v>
      </c>
      <c r="C146" s="224">
        <f t="shared" si="9"/>
        <v>0</v>
      </c>
      <c r="D146" s="229">
        <v>0</v>
      </c>
      <c r="E146" s="337"/>
      <c r="F146" s="544">
        <f t="shared" si="10"/>
        <v>0</v>
      </c>
      <c r="G146" s="229"/>
      <c r="H146" s="230"/>
      <c r="I146" s="231">
        <f t="shared" si="11"/>
        <v>0</v>
      </c>
      <c r="J146" s="229"/>
      <c r="K146" s="230"/>
      <c r="L146" s="231">
        <f t="shared" si="12"/>
        <v>0</v>
      </c>
      <c r="M146" s="338"/>
      <c r="N146" s="337"/>
      <c r="O146" s="231">
        <f t="shared" si="13"/>
        <v>0</v>
      </c>
      <c r="P146" s="185"/>
    </row>
    <row r="147" spans="1:16" hidden="1" x14ac:dyDescent="0.25">
      <c r="A147" s="329">
        <v>2350</v>
      </c>
      <c r="B147" s="265" t="s">
        <v>381</v>
      </c>
      <c r="C147" s="224">
        <f t="shared" si="9"/>
        <v>0</v>
      </c>
      <c r="D147" s="330">
        <f>SUM(D148:D153)</f>
        <v>0</v>
      </c>
      <c r="E147" s="331">
        <f>SUM(E148:E153)</f>
        <v>0</v>
      </c>
      <c r="F147" s="542">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row>
    <row r="148" spans="1:16" hidden="1" x14ac:dyDescent="0.25">
      <c r="A148" s="169">
        <v>2351</v>
      </c>
      <c r="B148" s="213" t="s">
        <v>382</v>
      </c>
      <c r="C148" s="224">
        <f t="shared" si="9"/>
        <v>0</v>
      </c>
      <c r="D148" s="219">
        <v>0</v>
      </c>
      <c r="E148" s="335"/>
      <c r="F148" s="543">
        <f t="shared" si="10"/>
        <v>0</v>
      </c>
      <c r="G148" s="219"/>
      <c r="H148" s="220"/>
      <c r="I148" s="221">
        <f t="shared" si="11"/>
        <v>0</v>
      </c>
      <c r="J148" s="219"/>
      <c r="K148" s="220"/>
      <c r="L148" s="221">
        <f t="shared" si="12"/>
        <v>0</v>
      </c>
      <c r="M148" s="336"/>
      <c r="N148" s="335"/>
      <c r="O148" s="221">
        <f t="shared" si="13"/>
        <v>0</v>
      </c>
      <c r="P148" s="176"/>
    </row>
    <row r="149" spans="1:16" hidden="1" x14ac:dyDescent="0.25">
      <c r="A149" s="178">
        <v>2352</v>
      </c>
      <c r="B149" s="223" t="s">
        <v>383</v>
      </c>
      <c r="C149" s="224">
        <f t="shared" si="9"/>
        <v>0</v>
      </c>
      <c r="D149" s="229">
        <v>0</v>
      </c>
      <c r="E149" s="337"/>
      <c r="F149" s="544">
        <f t="shared" si="10"/>
        <v>0</v>
      </c>
      <c r="G149" s="229"/>
      <c r="H149" s="230"/>
      <c r="I149" s="231">
        <f t="shared" si="11"/>
        <v>0</v>
      </c>
      <c r="J149" s="229"/>
      <c r="K149" s="230"/>
      <c r="L149" s="231">
        <f t="shared" si="12"/>
        <v>0</v>
      </c>
      <c r="M149" s="338"/>
      <c r="N149" s="337"/>
      <c r="O149" s="231">
        <f t="shared" si="13"/>
        <v>0</v>
      </c>
      <c r="P149" s="185"/>
    </row>
    <row r="150" spans="1:16" hidden="1" x14ac:dyDescent="0.25">
      <c r="A150" s="178">
        <v>2353</v>
      </c>
      <c r="B150" s="223" t="s">
        <v>384</v>
      </c>
      <c r="C150" s="224">
        <f t="shared" si="9"/>
        <v>0</v>
      </c>
      <c r="D150" s="229">
        <v>0</v>
      </c>
      <c r="E150" s="337"/>
      <c r="F150" s="544">
        <f t="shared" si="10"/>
        <v>0</v>
      </c>
      <c r="G150" s="229"/>
      <c r="H150" s="230"/>
      <c r="I150" s="231">
        <f t="shared" si="11"/>
        <v>0</v>
      </c>
      <c r="J150" s="229"/>
      <c r="K150" s="230"/>
      <c r="L150" s="231">
        <f t="shared" si="12"/>
        <v>0</v>
      </c>
      <c r="M150" s="338"/>
      <c r="N150" s="337"/>
      <c r="O150" s="231">
        <f t="shared" si="13"/>
        <v>0</v>
      </c>
      <c r="P150" s="185"/>
    </row>
    <row r="151" spans="1:16" hidden="1" x14ac:dyDescent="0.25">
      <c r="A151" s="178">
        <v>2354</v>
      </c>
      <c r="B151" s="223" t="s">
        <v>385</v>
      </c>
      <c r="C151" s="224">
        <f t="shared" si="9"/>
        <v>0</v>
      </c>
      <c r="D151" s="229">
        <v>0</v>
      </c>
      <c r="E151" s="337"/>
      <c r="F151" s="544">
        <f t="shared" si="10"/>
        <v>0</v>
      </c>
      <c r="G151" s="229"/>
      <c r="H151" s="230"/>
      <c r="I151" s="231">
        <f t="shared" si="11"/>
        <v>0</v>
      </c>
      <c r="J151" s="229"/>
      <c r="K151" s="230"/>
      <c r="L151" s="231">
        <f t="shared" si="12"/>
        <v>0</v>
      </c>
      <c r="M151" s="338"/>
      <c r="N151" s="337"/>
      <c r="O151" s="231">
        <f t="shared" si="13"/>
        <v>0</v>
      </c>
      <c r="P151" s="185"/>
    </row>
    <row r="152" spans="1:16" hidden="1" x14ac:dyDescent="0.25">
      <c r="A152" s="178">
        <v>2355</v>
      </c>
      <c r="B152" s="223" t="s">
        <v>386</v>
      </c>
      <c r="C152" s="224">
        <f t="shared" si="9"/>
        <v>0</v>
      </c>
      <c r="D152" s="229">
        <v>0</v>
      </c>
      <c r="E152" s="337"/>
      <c r="F152" s="544">
        <f t="shared" si="10"/>
        <v>0</v>
      </c>
      <c r="G152" s="229"/>
      <c r="H152" s="230"/>
      <c r="I152" s="231">
        <f t="shared" si="11"/>
        <v>0</v>
      </c>
      <c r="J152" s="229"/>
      <c r="K152" s="230"/>
      <c r="L152" s="231">
        <f t="shared" si="12"/>
        <v>0</v>
      </c>
      <c r="M152" s="338"/>
      <c r="N152" s="337"/>
      <c r="O152" s="231">
        <f t="shared" si="13"/>
        <v>0</v>
      </c>
      <c r="P152" s="185"/>
    </row>
    <row r="153" spans="1:16" hidden="1" x14ac:dyDescent="0.25">
      <c r="A153" s="178">
        <v>2359</v>
      </c>
      <c r="B153" s="223" t="s">
        <v>387</v>
      </c>
      <c r="C153" s="224">
        <f t="shared" si="9"/>
        <v>0</v>
      </c>
      <c r="D153" s="229">
        <v>0</v>
      </c>
      <c r="E153" s="337"/>
      <c r="F153" s="544">
        <f t="shared" si="10"/>
        <v>0</v>
      </c>
      <c r="G153" s="229"/>
      <c r="H153" s="230"/>
      <c r="I153" s="231">
        <f t="shared" si="11"/>
        <v>0</v>
      </c>
      <c r="J153" s="229"/>
      <c r="K153" s="230"/>
      <c r="L153" s="231">
        <f t="shared" si="12"/>
        <v>0</v>
      </c>
      <c r="M153" s="338"/>
      <c r="N153" s="337"/>
      <c r="O153" s="231">
        <f t="shared" si="13"/>
        <v>0</v>
      </c>
      <c r="P153" s="185"/>
    </row>
    <row r="154" spans="1:16" ht="24" hidden="1" x14ac:dyDescent="0.25">
      <c r="A154" s="339">
        <v>2360</v>
      </c>
      <c r="B154" s="223" t="s">
        <v>388</v>
      </c>
      <c r="C154" s="224">
        <f t="shared" si="9"/>
        <v>0</v>
      </c>
      <c r="D154" s="340">
        <f>SUM(D155:D161)</f>
        <v>0</v>
      </c>
      <c r="E154" s="341">
        <f>SUM(E155:E161)</f>
        <v>0</v>
      </c>
      <c r="F154" s="544">
        <f t="shared" si="10"/>
        <v>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row>
    <row r="155" spans="1:16" hidden="1" x14ac:dyDescent="0.25">
      <c r="A155" s="177">
        <v>2361</v>
      </c>
      <c r="B155" s="223" t="s">
        <v>389</v>
      </c>
      <c r="C155" s="224">
        <f t="shared" si="9"/>
        <v>0</v>
      </c>
      <c r="D155" s="229">
        <v>0</v>
      </c>
      <c r="E155" s="337"/>
      <c r="F155" s="544">
        <f t="shared" si="10"/>
        <v>0</v>
      </c>
      <c r="G155" s="229"/>
      <c r="H155" s="230"/>
      <c r="I155" s="231">
        <f t="shared" si="11"/>
        <v>0</v>
      </c>
      <c r="J155" s="229"/>
      <c r="K155" s="230"/>
      <c r="L155" s="231">
        <f t="shared" si="12"/>
        <v>0</v>
      </c>
      <c r="M155" s="338"/>
      <c r="N155" s="337"/>
      <c r="O155" s="231">
        <f t="shared" si="13"/>
        <v>0</v>
      </c>
      <c r="P155" s="185"/>
    </row>
    <row r="156" spans="1:16" hidden="1" x14ac:dyDescent="0.25">
      <c r="A156" s="177">
        <v>2362</v>
      </c>
      <c r="B156" s="223" t="s">
        <v>390</v>
      </c>
      <c r="C156" s="224">
        <f t="shared" si="9"/>
        <v>0</v>
      </c>
      <c r="D156" s="229">
        <v>0</v>
      </c>
      <c r="E156" s="337"/>
      <c r="F156" s="544">
        <f t="shared" si="10"/>
        <v>0</v>
      </c>
      <c r="G156" s="229"/>
      <c r="H156" s="230"/>
      <c r="I156" s="231">
        <f t="shared" si="11"/>
        <v>0</v>
      </c>
      <c r="J156" s="229"/>
      <c r="K156" s="230"/>
      <c r="L156" s="231">
        <f t="shared" si="12"/>
        <v>0</v>
      </c>
      <c r="M156" s="338"/>
      <c r="N156" s="337"/>
      <c r="O156" s="231">
        <f t="shared" si="13"/>
        <v>0</v>
      </c>
      <c r="P156" s="185"/>
    </row>
    <row r="157" spans="1:16" hidden="1" x14ac:dyDescent="0.25">
      <c r="A157" s="177">
        <v>2363</v>
      </c>
      <c r="B157" s="223" t="s">
        <v>391</v>
      </c>
      <c r="C157" s="224">
        <f t="shared" si="9"/>
        <v>0</v>
      </c>
      <c r="D157" s="229">
        <v>0</v>
      </c>
      <c r="E157" s="337"/>
      <c r="F157" s="544">
        <f t="shared" si="10"/>
        <v>0</v>
      </c>
      <c r="G157" s="229"/>
      <c r="H157" s="230"/>
      <c r="I157" s="231">
        <f t="shared" si="11"/>
        <v>0</v>
      </c>
      <c r="J157" s="229"/>
      <c r="K157" s="230"/>
      <c r="L157" s="231">
        <f t="shared" si="12"/>
        <v>0</v>
      </c>
      <c r="M157" s="338"/>
      <c r="N157" s="337"/>
      <c r="O157" s="231">
        <f t="shared" si="13"/>
        <v>0</v>
      </c>
      <c r="P157" s="185"/>
    </row>
    <row r="158" spans="1:16" hidden="1" x14ac:dyDescent="0.25">
      <c r="A158" s="177">
        <v>2364</v>
      </c>
      <c r="B158" s="223" t="s">
        <v>392</v>
      </c>
      <c r="C158" s="224">
        <f t="shared" si="9"/>
        <v>0</v>
      </c>
      <c r="D158" s="229">
        <v>0</v>
      </c>
      <c r="E158" s="337"/>
      <c r="F158" s="544">
        <f t="shared" si="10"/>
        <v>0</v>
      </c>
      <c r="G158" s="229"/>
      <c r="H158" s="230"/>
      <c r="I158" s="231">
        <f t="shared" si="11"/>
        <v>0</v>
      </c>
      <c r="J158" s="229"/>
      <c r="K158" s="230"/>
      <c r="L158" s="231">
        <f t="shared" si="12"/>
        <v>0</v>
      </c>
      <c r="M158" s="338"/>
      <c r="N158" s="337"/>
      <c r="O158" s="231">
        <f t="shared" si="13"/>
        <v>0</v>
      </c>
      <c r="P158" s="185"/>
    </row>
    <row r="159" spans="1:16" hidden="1" x14ac:dyDescent="0.25">
      <c r="A159" s="177">
        <v>2365</v>
      </c>
      <c r="B159" s="223" t="s">
        <v>393</v>
      </c>
      <c r="C159" s="224">
        <f t="shared" si="9"/>
        <v>0</v>
      </c>
      <c r="D159" s="229">
        <v>0</v>
      </c>
      <c r="E159" s="337"/>
      <c r="F159" s="544">
        <f t="shared" si="10"/>
        <v>0</v>
      </c>
      <c r="G159" s="229"/>
      <c r="H159" s="230"/>
      <c r="I159" s="231">
        <f t="shared" si="11"/>
        <v>0</v>
      </c>
      <c r="J159" s="229"/>
      <c r="K159" s="230"/>
      <c r="L159" s="231">
        <f t="shared" si="12"/>
        <v>0</v>
      </c>
      <c r="M159" s="338"/>
      <c r="N159" s="337"/>
      <c r="O159" s="231">
        <f t="shared" si="13"/>
        <v>0</v>
      </c>
      <c r="P159" s="185"/>
    </row>
    <row r="160" spans="1:16" ht="24" hidden="1" x14ac:dyDescent="0.25">
      <c r="A160" s="177">
        <v>2366</v>
      </c>
      <c r="B160" s="223" t="s">
        <v>394</v>
      </c>
      <c r="C160" s="224">
        <f t="shared" si="9"/>
        <v>0</v>
      </c>
      <c r="D160" s="229">
        <v>0</v>
      </c>
      <c r="E160" s="337"/>
      <c r="F160" s="544">
        <f t="shared" si="10"/>
        <v>0</v>
      </c>
      <c r="G160" s="229"/>
      <c r="H160" s="230"/>
      <c r="I160" s="231">
        <f t="shared" si="11"/>
        <v>0</v>
      </c>
      <c r="J160" s="229"/>
      <c r="K160" s="230"/>
      <c r="L160" s="231">
        <f t="shared" si="12"/>
        <v>0</v>
      </c>
      <c r="M160" s="338"/>
      <c r="N160" s="337"/>
      <c r="O160" s="231">
        <f t="shared" si="13"/>
        <v>0</v>
      </c>
      <c r="P160" s="185"/>
    </row>
    <row r="161" spans="1:16" ht="36" hidden="1" x14ac:dyDescent="0.25">
      <c r="A161" s="177">
        <v>2369</v>
      </c>
      <c r="B161" s="223" t="s">
        <v>395</v>
      </c>
      <c r="C161" s="224">
        <f t="shared" si="9"/>
        <v>0</v>
      </c>
      <c r="D161" s="229">
        <v>0</v>
      </c>
      <c r="E161" s="337"/>
      <c r="F161" s="544">
        <f t="shared" si="10"/>
        <v>0</v>
      </c>
      <c r="G161" s="229"/>
      <c r="H161" s="230"/>
      <c r="I161" s="231">
        <f t="shared" si="11"/>
        <v>0</v>
      </c>
      <c r="J161" s="229"/>
      <c r="K161" s="230"/>
      <c r="L161" s="231">
        <f t="shared" si="12"/>
        <v>0</v>
      </c>
      <c r="M161" s="338"/>
      <c r="N161" s="337"/>
      <c r="O161" s="231">
        <f t="shared" si="13"/>
        <v>0</v>
      </c>
      <c r="P161" s="185"/>
    </row>
    <row r="162" spans="1:16" hidden="1" x14ac:dyDescent="0.25">
      <c r="A162" s="329">
        <v>2370</v>
      </c>
      <c r="B162" s="265" t="s">
        <v>396</v>
      </c>
      <c r="C162" s="224">
        <f t="shared" si="9"/>
        <v>0</v>
      </c>
      <c r="D162" s="344">
        <v>0</v>
      </c>
      <c r="E162" s="345"/>
      <c r="F162" s="542">
        <f t="shared" si="10"/>
        <v>0</v>
      </c>
      <c r="G162" s="344"/>
      <c r="H162" s="346"/>
      <c r="I162" s="332">
        <f t="shared" si="11"/>
        <v>0</v>
      </c>
      <c r="J162" s="344"/>
      <c r="K162" s="346"/>
      <c r="L162" s="332">
        <f t="shared" si="12"/>
        <v>0</v>
      </c>
      <c r="M162" s="347"/>
      <c r="N162" s="345"/>
      <c r="O162" s="332">
        <f t="shared" si="13"/>
        <v>0</v>
      </c>
      <c r="P162" s="274"/>
    </row>
    <row r="163" spans="1:16" hidden="1" x14ac:dyDescent="0.25">
      <c r="A163" s="329">
        <v>2380</v>
      </c>
      <c r="B163" s="265" t="s">
        <v>397</v>
      </c>
      <c r="C163" s="224">
        <f t="shared" si="9"/>
        <v>0</v>
      </c>
      <c r="D163" s="330">
        <f>SUM(D164:D165)</f>
        <v>0</v>
      </c>
      <c r="E163" s="331">
        <f>SUM(E164:E165)</f>
        <v>0</v>
      </c>
      <c r="F163" s="542">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row>
    <row r="164" spans="1:16" hidden="1" x14ac:dyDescent="0.25">
      <c r="A164" s="168">
        <v>2381</v>
      </c>
      <c r="B164" s="213" t="s">
        <v>398</v>
      </c>
      <c r="C164" s="224">
        <f t="shared" si="9"/>
        <v>0</v>
      </c>
      <c r="D164" s="219">
        <v>0</v>
      </c>
      <c r="E164" s="335"/>
      <c r="F164" s="543">
        <f t="shared" si="10"/>
        <v>0</v>
      </c>
      <c r="G164" s="219"/>
      <c r="H164" s="220"/>
      <c r="I164" s="221">
        <f t="shared" si="11"/>
        <v>0</v>
      </c>
      <c r="J164" s="219"/>
      <c r="K164" s="220"/>
      <c r="L164" s="221">
        <f t="shared" si="12"/>
        <v>0</v>
      </c>
      <c r="M164" s="336"/>
      <c r="N164" s="335"/>
      <c r="O164" s="221">
        <f t="shared" si="13"/>
        <v>0</v>
      </c>
      <c r="P164" s="176"/>
    </row>
    <row r="165" spans="1:16" ht="24" hidden="1" x14ac:dyDescent="0.25">
      <c r="A165" s="177">
        <v>2389</v>
      </c>
      <c r="B165" s="223" t="s">
        <v>399</v>
      </c>
      <c r="C165" s="224">
        <f t="shared" si="9"/>
        <v>0</v>
      </c>
      <c r="D165" s="229">
        <v>0</v>
      </c>
      <c r="E165" s="337"/>
      <c r="F165" s="544">
        <f t="shared" si="10"/>
        <v>0</v>
      </c>
      <c r="G165" s="229"/>
      <c r="H165" s="230"/>
      <c r="I165" s="231">
        <f t="shared" si="11"/>
        <v>0</v>
      </c>
      <c r="J165" s="229"/>
      <c r="K165" s="230"/>
      <c r="L165" s="231">
        <f t="shared" si="12"/>
        <v>0</v>
      </c>
      <c r="M165" s="338"/>
      <c r="N165" s="337"/>
      <c r="O165" s="231">
        <f t="shared" si="13"/>
        <v>0</v>
      </c>
      <c r="P165" s="185"/>
    </row>
    <row r="166" spans="1:16" hidden="1" x14ac:dyDescent="0.25">
      <c r="A166" s="329">
        <v>2390</v>
      </c>
      <c r="B166" s="265" t="s">
        <v>400</v>
      </c>
      <c r="C166" s="224">
        <f t="shared" si="9"/>
        <v>0</v>
      </c>
      <c r="D166" s="344">
        <v>0</v>
      </c>
      <c r="E166" s="345"/>
      <c r="F166" s="542">
        <f t="shared" si="10"/>
        <v>0</v>
      </c>
      <c r="G166" s="344"/>
      <c r="H166" s="346"/>
      <c r="I166" s="332">
        <f t="shared" si="11"/>
        <v>0</v>
      </c>
      <c r="J166" s="344"/>
      <c r="K166" s="346"/>
      <c r="L166" s="332">
        <f t="shared" si="12"/>
        <v>0</v>
      </c>
      <c r="M166" s="347"/>
      <c r="N166" s="345"/>
      <c r="O166" s="332">
        <f t="shared" si="13"/>
        <v>0</v>
      </c>
      <c r="P166" s="274"/>
    </row>
    <row r="167" spans="1:16" hidden="1" x14ac:dyDescent="0.25">
      <c r="A167" s="198">
        <v>2400</v>
      </c>
      <c r="B167" s="323" t="s">
        <v>401</v>
      </c>
      <c r="C167" s="199">
        <f t="shared" si="9"/>
        <v>0</v>
      </c>
      <c r="D167" s="361">
        <v>0</v>
      </c>
      <c r="E167" s="362"/>
      <c r="F167" s="541">
        <f t="shared" si="10"/>
        <v>0</v>
      </c>
      <c r="G167" s="361"/>
      <c r="H167" s="363"/>
      <c r="I167" s="211">
        <f t="shared" si="11"/>
        <v>0</v>
      </c>
      <c r="J167" s="361"/>
      <c r="K167" s="363"/>
      <c r="L167" s="211">
        <f t="shared" si="12"/>
        <v>0</v>
      </c>
      <c r="M167" s="364"/>
      <c r="N167" s="362"/>
      <c r="O167" s="211">
        <f t="shared" si="13"/>
        <v>0</v>
      </c>
      <c r="P167" s="208"/>
    </row>
    <row r="168" spans="1:16" ht="24" x14ac:dyDescent="0.25">
      <c r="A168" s="198">
        <v>2500</v>
      </c>
      <c r="B168" s="323" t="s">
        <v>402</v>
      </c>
      <c r="C168" s="199">
        <f t="shared" si="9"/>
        <v>33118</v>
      </c>
      <c r="D168" s="209">
        <f>SUM(D169,D174)</f>
        <v>33118</v>
      </c>
      <c r="E168" s="505">
        <f>SUM(E169,E174)</f>
        <v>0</v>
      </c>
      <c r="F168" s="459">
        <f t="shared" si="10"/>
        <v>33118</v>
      </c>
      <c r="G168" s="209">
        <f>SUM(G169,G174)</f>
        <v>0</v>
      </c>
      <c r="H168" s="210">
        <f t="shared" ref="H168" si="18">SUM(H169,H174)</f>
        <v>0</v>
      </c>
      <c r="I168" s="211">
        <f t="shared" si="11"/>
        <v>0</v>
      </c>
      <c r="J168" s="209">
        <f>SUM(J169,J174)</f>
        <v>0</v>
      </c>
      <c r="K168" s="210">
        <f t="shared" ref="K168" si="19">SUM(K169,K174)</f>
        <v>0</v>
      </c>
      <c r="L168" s="211">
        <f t="shared" si="12"/>
        <v>0</v>
      </c>
      <c r="M168" s="325">
        <f t="shared" ref="M168:N168" si="20">SUM(M169,M174)</f>
        <v>0</v>
      </c>
      <c r="N168" s="326">
        <f t="shared" si="20"/>
        <v>0</v>
      </c>
      <c r="O168" s="327">
        <f t="shared" si="13"/>
        <v>0</v>
      </c>
      <c r="P168" s="328"/>
    </row>
    <row r="169" spans="1:16" x14ac:dyDescent="0.25">
      <c r="A169" s="595">
        <v>2510</v>
      </c>
      <c r="B169" s="213" t="s">
        <v>403</v>
      </c>
      <c r="C169" s="214">
        <f t="shared" si="9"/>
        <v>33118</v>
      </c>
      <c r="D169" s="350">
        <f>SUM(D170:D173)</f>
        <v>33118</v>
      </c>
      <c r="E169" s="389">
        <f>SUM(E170:E173)</f>
        <v>0</v>
      </c>
      <c r="F169" s="466">
        <f t="shared" si="10"/>
        <v>33118</v>
      </c>
      <c r="G169" s="350">
        <f>SUM(G170:G173)</f>
        <v>0</v>
      </c>
      <c r="H169" s="352">
        <f t="shared" ref="H169" si="21">SUM(H170:H173)</f>
        <v>0</v>
      </c>
      <c r="I169" s="221">
        <f t="shared" si="11"/>
        <v>0</v>
      </c>
      <c r="J169" s="350">
        <f>SUM(J170:J173)</f>
        <v>0</v>
      </c>
      <c r="K169" s="352">
        <f t="shared" ref="K169" si="22">SUM(K170:K173)</f>
        <v>0</v>
      </c>
      <c r="L169" s="221">
        <f t="shared" si="12"/>
        <v>0</v>
      </c>
      <c r="M169" s="365">
        <f t="shared" ref="M169:N169" si="23">SUM(M170:M173)</f>
        <v>0</v>
      </c>
      <c r="N169" s="366">
        <f t="shared" si="23"/>
        <v>0</v>
      </c>
      <c r="O169" s="242">
        <f t="shared" si="13"/>
        <v>0</v>
      </c>
      <c r="P169" s="244"/>
    </row>
    <row r="170" spans="1:16" ht="24" hidden="1" x14ac:dyDescent="0.25">
      <c r="A170" s="178">
        <v>2512</v>
      </c>
      <c r="B170" s="223" t="s">
        <v>404</v>
      </c>
      <c r="C170" s="224">
        <f t="shared" si="9"/>
        <v>0</v>
      </c>
      <c r="D170" s="229">
        <v>0</v>
      </c>
      <c r="E170" s="507"/>
      <c r="F170" s="359">
        <f t="shared" si="10"/>
        <v>0</v>
      </c>
      <c r="G170" s="229"/>
      <c r="H170" s="230"/>
      <c r="I170" s="231">
        <f t="shared" si="11"/>
        <v>0</v>
      </c>
      <c r="J170" s="229"/>
      <c r="K170" s="230"/>
      <c r="L170" s="231">
        <f t="shared" si="12"/>
        <v>0</v>
      </c>
      <c r="M170" s="338"/>
      <c r="N170" s="337"/>
      <c r="O170" s="231">
        <f t="shared" si="13"/>
        <v>0</v>
      </c>
      <c r="P170" s="185"/>
    </row>
    <row r="171" spans="1:16" ht="24" hidden="1" x14ac:dyDescent="0.25">
      <c r="A171" s="178">
        <v>2513</v>
      </c>
      <c r="B171" s="223" t="s">
        <v>405</v>
      </c>
      <c r="C171" s="224">
        <f t="shared" si="9"/>
        <v>0</v>
      </c>
      <c r="D171" s="229">
        <v>0</v>
      </c>
      <c r="E171" s="337"/>
      <c r="F171" s="544">
        <f t="shared" si="10"/>
        <v>0</v>
      </c>
      <c r="G171" s="229"/>
      <c r="H171" s="230"/>
      <c r="I171" s="231">
        <f t="shared" si="11"/>
        <v>0</v>
      </c>
      <c r="J171" s="229"/>
      <c r="K171" s="230"/>
      <c r="L171" s="231">
        <f t="shared" si="12"/>
        <v>0</v>
      </c>
      <c r="M171" s="338"/>
      <c r="N171" s="337"/>
      <c r="O171" s="231">
        <f t="shared" si="13"/>
        <v>0</v>
      </c>
      <c r="P171" s="185"/>
    </row>
    <row r="172" spans="1:16" ht="24" hidden="1" x14ac:dyDescent="0.25">
      <c r="A172" s="178">
        <v>2515</v>
      </c>
      <c r="B172" s="223" t="s">
        <v>406</v>
      </c>
      <c r="C172" s="224">
        <f t="shared" si="9"/>
        <v>0</v>
      </c>
      <c r="D172" s="229">
        <v>0</v>
      </c>
      <c r="E172" s="337"/>
      <c r="F172" s="544">
        <f t="shared" si="10"/>
        <v>0</v>
      </c>
      <c r="G172" s="229"/>
      <c r="H172" s="230"/>
      <c r="I172" s="231">
        <f t="shared" si="11"/>
        <v>0</v>
      </c>
      <c r="J172" s="229"/>
      <c r="K172" s="230"/>
      <c r="L172" s="231">
        <f t="shared" si="12"/>
        <v>0</v>
      </c>
      <c r="M172" s="338"/>
      <c r="N172" s="337"/>
      <c r="O172" s="231">
        <f t="shared" si="13"/>
        <v>0</v>
      </c>
      <c r="P172" s="185"/>
    </row>
    <row r="173" spans="1:16" ht="24" x14ac:dyDescent="0.25">
      <c r="A173" s="178">
        <v>2519</v>
      </c>
      <c r="B173" s="223" t="s">
        <v>407</v>
      </c>
      <c r="C173" s="224">
        <f t="shared" si="9"/>
        <v>33118</v>
      </c>
      <c r="D173" s="229">
        <v>33118</v>
      </c>
      <c r="E173" s="337"/>
      <c r="F173" s="544">
        <f t="shared" si="10"/>
        <v>33118</v>
      </c>
      <c r="G173" s="229"/>
      <c r="H173" s="230"/>
      <c r="I173" s="231">
        <f t="shared" si="11"/>
        <v>0</v>
      </c>
      <c r="J173" s="229"/>
      <c r="K173" s="230"/>
      <c r="L173" s="231">
        <f t="shared" si="12"/>
        <v>0</v>
      </c>
      <c r="M173" s="338"/>
      <c r="N173" s="337"/>
      <c r="O173" s="231">
        <f t="shared" si="13"/>
        <v>0</v>
      </c>
      <c r="P173" s="185"/>
    </row>
    <row r="174" spans="1:16" hidden="1" x14ac:dyDescent="0.25">
      <c r="A174" s="339">
        <v>2520</v>
      </c>
      <c r="B174" s="223" t="s">
        <v>408</v>
      </c>
      <c r="C174" s="224">
        <f t="shared" si="9"/>
        <v>0</v>
      </c>
      <c r="D174" s="229">
        <v>0</v>
      </c>
      <c r="E174" s="337"/>
      <c r="F174" s="544">
        <f t="shared" si="10"/>
        <v>0</v>
      </c>
      <c r="G174" s="229"/>
      <c r="H174" s="230"/>
      <c r="I174" s="231">
        <f t="shared" si="11"/>
        <v>0</v>
      </c>
      <c r="J174" s="229"/>
      <c r="K174" s="230"/>
      <c r="L174" s="231">
        <f t="shared" si="12"/>
        <v>0</v>
      </c>
      <c r="M174" s="338"/>
      <c r="N174" s="337"/>
      <c r="O174" s="231">
        <f t="shared" si="13"/>
        <v>0</v>
      </c>
      <c r="P174" s="185"/>
    </row>
    <row r="175" spans="1:16" s="367" customFormat="1" ht="36" hidden="1" x14ac:dyDescent="0.25">
      <c r="A175" s="140">
        <v>2800</v>
      </c>
      <c r="B175" s="213" t="s">
        <v>409</v>
      </c>
      <c r="C175" s="214">
        <f t="shared" si="9"/>
        <v>0</v>
      </c>
      <c r="D175" s="171">
        <v>0</v>
      </c>
      <c r="E175" s="172"/>
      <c r="F175" s="522">
        <f t="shared" si="10"/>
        <v>0</v>
      </c>
      <c r="G175" s="171"/>
      <c r="H175" s="174"/>
      <c r="I175" s="173">
        <f t="shared" si="11"/>
        <v>0</v>
      </c>
      <c r="J175" s="171"/>
      <c r="K175" s="174"/>
      <c r="L175" s="173">
        <f t="shared" si="12"/>
        <v>0</v>
      </c>
      <c r="M175" s="175"/>
      <c r="N175" s="172"/>
      <c r="O175" s="173">
        <f t="shared" si="13"/>
        <v>0</v>
      </c>
      <c r="P175" s="176"/>
    </row>
    <row r="176" spans="1:16" hidden="1" x14ac:dyDescent="0.25">
      <c r="A176" s="315">
        <v>3000</v>
      </c>
      <c r="B176" s="315" t="s">
        <v>410</v>
      </c>
      <c r="C176" s="316">
        <f t="shared" si="9"/>
        <v>0</v>
      </c>
      <c r="D176" s="317">
        <f>SUM(D177,D187)</f>
        <v>0</v>
      </c>
      <c r="E176" s="318">
        <f>SUM(E177,E187)</f>
        <v>0</v>
      </c>
      <c r="F176" s="540">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row>
    <row r="177" spans="1:16" ht="24" hidden="1" x14ac:dyDescent="0.25">
      <c r="A177" s="198">
        <v>3200</v>
      </c>
      <c r="B177" s="368" t="s">
        <v>411</v>
      </c>
      <c r="C177" s="199">
        <f t="shared" si="9"/>
        <v>0</v>
      </c>
      <c r="D177" s="209">
        <f>SUM(D178,D182)</f>
        <v>0</v>
      </c>
      <c r="E177" s="324">
        <f>SUM(E178,E182)</f>
        <v>0</v>
      </c>
      <c r="F177" s="541">
        <f t="shared" si="10"/>
        <v>0</v>
      </c>
      <c r="G177" s="209">
        <f>SUM(G178,G182)</f>
        <v>0</v>
      </c>
      <c r="H177" s="210">
        <f t="shared" ref="H177" si="24">SUM(H178,H182)</f>
        <v>0</v>
      </c>
      <c r="I177" s="211">
        <f t="shared" si="11"/>
        <v>0</v>
      </c>
      <c r="J177" s="209">
        <f>SUM(J178,J182)</f>
        <v>0</v>
      </c>
      <c r="K177" s="210">
        <f t="shared" ref="K177" si="25">SUM(K178,K182)</f>
        <v>0</v>
      </c>
      <c r="L177" s="211">
        <f t="shared" si="12"/>
        <v>0</v>
      </c>
      <c r="M177" s="325">
        <f t="shared" ref="M177:N177" si="26">SUM(M178,M182)</f>
        <v>0</v>
      </c>
      <c r="N177" s="326">
        <f t="shared" si="26"/>
        <v>0</v>
      </c>
      <c r="O177" s="327">
        <f t="shared" si="13"/>
        <v>0</v>
      </c>
      <c r="P177" s="328"/>
    </row>
    <row r="178" spans="1:16" ht="36" hidden="1" x14ac:dyDescent="0.25">
      <c r="A178" s="595">
        <v>3260</v>
      </c>
      <c r="B178" s="213" t="s">
        <v>412</v>
      </c>
      <c r="C178" s="214">
        <f t="shared" si="9"/>
        <v>0</v>
      </c>
      <c r="D178" s="350">
        <f>SUM(D179:D181)</f>
        <v>0</v>
      </c>
      <c r="E178" s="351">
        <f>SUM(E179:E181)</f>
        <v>0</v>
      </c>
      <c r="F178" s="543">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row>
    <row r="179" spans="1:16" ht="24" hidden="1" x14ac:dyDescent="0.25">
      <c r="A179" s="178">
        <v>3261</v>
      </c>
      <c r="B179" s="223" t="s">
        <v>413</v>
      </c>
      <c r="C179" s="224">
        <f t="shared" si="9"/>
        <v>0</v>
      </c>
      <c r="D179" s="229">
        <v>0</v>
      </c>
      <c r="E179" s="337"/>
      <c r="F179" s="544">
        <f t="shared" si="10"/>
        <v>0</v>
      </c>
      <c r="G179" s="229"/>
      <c r="H179" s="230"/>
      <c r="I179" s="231">
        <f t="shared" si="11"/>
        <v>0</v>
      </c>
      <c r="J179" s="229"/>
      <c r="K179" s="230"/>
      <c r="L179" s="231">
        <f t="shared" si="12"/>
        <v>0</v>
      </c>
      <c r="M179" s="338"/>
      <c r="N179" s="337"/>
      <c r="O179" s="231">
        <f t="shared" si="13"/>
        <v>0</v>
      </c>
      <c r="P179" s="185"/>
    </row>
    <row r="180" spans="1:16" ht="36" hidden="1" x14ac:dyDescent="0.25">
      <c r="A180" s="178">
        <v>3262</v>
      </c>
      <c r="B180" s="223" t="s">
        <v>414</v>
      </c>
      <c r="C180" s="224">
        <f t="shared" si="9"/>
        <v>0</v>
      </c>
      <c r="D180" s="229">
        <v>0</v>
      </c>
      <c r="E180" s="337"/>
      <c r="F180" s="544">
        <f t="shared" si="10"/>
        <v>0</v>
      </c>
      <c r="G180" s="229"/>
      <c r="H180" s="230"/>
      <c r="I180" s="231">
        <f t="shared" si="11"/>
        <v>0</v>
      </c>
      <c r="J180" s="229"/>
      <c r="K180" s="230"/>
      <c r="L180" s="231">
        <f t="shared" si="12"/>
        <v>0</v>
      </c>
      <c r="M180" s="338"/>
      <c r="N180" s="337"/>
      <c r="O180" s="231">
        <f t="shared" si="13"/>
        <v>0</v>
      </c>
      <c r="P180" s="185"/>
    </row>
    <row r="181" spans="1:16" ht="24" hidden="1" x14ac:dyDescent="0.25">
      <c r="A181" s="178">
        <v>3263</v>
      </c>
      <c r="B181" s="223" t="s">
        <v>415</v>
      </c>
      <c r="C181" s="224">
        <f t="shared" si="9"/>
        <v>0</v>
      </c>
      <c r="D181" s="229">
        <v>0</v>
      </c>
      <c r="E181" s="337"/>
      <c r="F181" s="544">
        <f t="shared" si="10"/>
        <v>0</v>
      </c>
      <c r="G181" s="229"/>
      <c r="H181" s="230"/>
      <c r="I181" s="231">
        <f t="shared" si="11"/>
        <v>0</v>
      </c>
      <c r="J181" s="229"/>
      <c r="K181" s="230"/>
      <c r="L181" s="231">
        <f t="shared" si="12"/>
        <v>0</v>
      </c>
      <c r="M181" s="338"/>
      <c r="N181" s="337"/>
      <c r="O181" s="231">
        <f t="shared" si="13"/>
        <v>0</v>
      </c>
      <c r="P181" s="185"/>
    </row>
    <row r="182" spans="1:16" ht="72" hidden="1" x14ac:dyDescent="0.25">
      <c r="A182" s="595">
        <v>3290</v>
      </c>
      <c r="B182" s="213" t="s">
        <v>416</v>
      </c>
      <c r="C182" s="224">
        <f t="shared" ref="C182:C258" si="27">F182+I182+L182+O182</f>
        <v>0</v>
      </c>
      <c r="D182" s="350">
        <f>SUM(D183:D186)</f>
        <v>0</v>
      </c>
      <c r="E182" s="351">
        <f>SUM(E183:E186)</f>
        <v>0</v>
      </c>
      <c r="F182" s="543">
        <f t="shared" si="10"/>
        <v>0</v>
      </c>
      <c r="G182" s="350">
        <f>SUM(G183:G186)</f>
        <v>0</v>
      </c>
      <c r="H182" s="352">
        <f t="shared" ref="H182" si="28">SUM(H183:H186)</f>
        <v>0</v>
      </c>
      <c r="I182" s="221">
        <f t="shared" si="11"/>
        <v>0</v>
      </c>
      <c r="J182" s="350">
        <f>SUM(J183:J186)</f>
        <v>0</v>
      </c>
      <c r="K182" s="352">
        <f t="shared" ref="K182" si="29">SUM(K183:K186)</f>
        <v>0</v>
      </c>
      <c r="L182" s="221">
        <f t="shared" si="12"/>
        <v>0</v>
      </c>
      <c r="M182" s="369">
        <f t="shared" ref="M182:N182" si="30">SUM(M183:M186)</f>
        <v>0</v>
      </c>
      <c r="N182" s="370">
        <f t="shared" si="30"/>
        <v>0</v>
      </c>
      <c r="O182" s="371">
        <f t="shared" si="13"/>
        <v>0</v>
      </c>
      <c r="P182" s="372"/>
    </row>
    <row r="183" spans="1:16" ht="60" hidden="1" x14ac:dyDescent="0.25">
      <c r="A183" s="178">
        <v>3291</v>
      </c>
      <c r="B183" s="223" t="s">
        <v>417</v>
      </c>
      <c r="C183" s="224">
        <f t="shared" si="27"/>
        <v>0</v>
      </c>
      <c r="D183" s="229">
        <v>0</v>
      </c>
      <c r="E183" s="337"/>
      <c r="F183" s="544">
        <f t="shared" ref="F183:F246" si="31">D183+E183</f>
        <v>0</v>
      </c>
      <c r="G183" s="229"/>
      <c r="H183" s="230"/>
      <c r="I183" s="231">
        <f t="shared" ref="I183:I246" si="32">G183+H183</f>
        <v>0</v>
      </c>
      <c r="J183" s="229"/>
      <c r="K183" s="230"/>
      <c r="L183" s="231">
        <f t="shared" ref="L183:L246" si="33">J183+K183</f>
        <v>0</v>
      </c>
      <c r="M183" s="338"/>
      <c r="N183" s="337"/>
      <c r="O183" s="231">
        <f t="shared" ref="O183:O246" si="34">M183+N183</f>
        <v>0</v>
      </c>
      <c r="P183" s="185"/>
    </row>
    <row r="184" spans="1:16" ht="60" hidden="1" x14ac:dyDescent="0.25">
      <c r="A184" s="178">
        <v>3292</v>
      </c>
      <c r="B184" s="223" t="s">
        <v>418</v>
      </c>
      <c r="C184" s="224">
        <f t="shared" si="27"/>
        <v>0</v>
      </c>
      <c r="D184" s="229">
        <v>0</v>
      </c>
      <c r="E184" s="337"/>
      <c r="F184" s="544">
        <f t="shared" si="31"/>
        <v>0</v>
      </c>
      <c r="G184" s="229"/>
      <c r="H184" s="230"/>
      <c r="I184" s="231">
        <f t="shared" si="32"/>
        <v>0</v>
      </c>
      <c r="J184" s="229"/>
      <c r="K184" s="230"/>
      <c r="L184" s="231">
        <f t="shared" si="33"/>
        <v>0</v>
      </c>
      <c r="M184" s="338"/>
      <c r="N184" s="337"/>
      <c r="O184" s="231">
        <f t="shared" si="34"/>
        <v>0</v>
      </c>
      <c r="P184" s="185"/>
    </row>
    <row r="185" spans="1:16" ht="48" hidden="1" x14ac:dyDescent="0.25">
      <c r="A185" s="178">
        <v>3293</v>
      </c>
      <c r="B185" s="223" t="s">
        <v>224</v>
      </c>
      <c r="C185" s="224">
        <f t="shared" si="27"/>
        <v>0</v>
      </c>
      <c r="D185" s="229">
        <v>0</v>
      </c>
      <c r="E185" s="337"/>
      <c r="F185" s="544">
        <f t="shared" si="31"/>
        <v>0</v>
      </c>
      <c r="G185" s="229"/>
      <c r="H185" s="230"/>
      <c r="I185" s="231">
        <f t="shared" si="32"/>
        <v>0</v>
      </c>
      <c r="J185" s="229"/>
      <c r="K185" s="230"/>
      <c r="L185" s="231">
        <f t="shared" si="33"/>
        <v>0</v>
      </c>
      <c r="M185" s="338"/>
      <c r="N185" s="337"/>
      <c r="O185" s="231">
        <f t="shared" si="34"/>
        <v>0</v>
      </c>
      <c r="P185" s="185"/>
    </row>
    <row r="186" spans="1:16" ht="48" hidden="1" x14ac:dyDescent="0.25">
      <c r="A186" s="373">
        <v>3294</v>
      </c>
      <c r="B186" s="223" t="s">
        <v>419</v>
      </c>
      <c r="C186" s="374">
        <f t="shared" si="27"/>
        <v>0</v>
      </c>
      <c r="D186" s="375">
        <v>0</v>
      </c>
      <c r="E186" s="376"/>
      <c r="F186" s="547">
        <f t="shared" si="31"/>
        <v>0</v>
      </c>
      <c r="G186" s="375"/>
      <c r="H186" s="377"/>
      <c r="I186" s="371">
        <f t="shared" si="32"/>
        <v>0</v>
      </c>
      <c r="J186" s="375"/>
      <c r="K186" s="377"/>
      <c r="L186" s="371">
        <f t="shared" si="33"/>
        <v>0</v>
      </c>
      <c r="M186" s="378"/>
      <c r="N186" s="376"/>
      <c r="O186" s="371">
        <f t="shared" si="34"/>
        <v>0</v>
      </c>
      <c r="P186" s="372"/>
    </row>
    <row r="187" spans="1:16" ht="36" hidden="1" x14ac:dyDescent="0.25">
      <c r="A187" s="249">
        <v>3300</v>
      </c>
      <c r="B187" s="368" t="s">
        <v>420</v>
      </c>
      <c r="C187" s="379">
        <f t="shared" si="27"/>
        <v>0</v>
      </c>
      <c r="D187" s="380">
        <f>SUM(D188:D189)</f>
        <v>0</v>
      </c>
      <c r="E187" s="326">
        <f>SUM(E188:E189)</f>
        <v>0</v>
      </c>
      <c r="F187" s="549">
        <f t="shared" si="31"/>
        <v>0</v>
      </c>
      <c r="G187" s="380">
        <f>SUM(G188:G189)</f>
        <v>0</v>
      </c>
      <c r="H187" s="381">
        <f t="shared" ref="H187" si="35">SUM(H188:H189)</f>
        <v>0</v>
      </c>
      <c r="I187" s="327">
        <f t="shared" si="32"/>
        <v>0</v>
      </c>
      <c r="J187" s="380">
        <f>SUM(J188:J189)</f>
        <v>0</v>
      </c>
      <c r="K187" s="381">
        <f t="shared" ref="K187" si="36">SUM(K188:K189)</f>
        <v>0</v>
      </c>
      <c r="L187" s="327">
        <f t="shared" si="33"/>
        <v>0</v>
      </c>
      <c r="M187" s="325">
        <f t="shared" ref="M187:N187" si="37">SUM(M188:M189)</f>
        <v>0</v>
      </c>
      <c r="N187" s="326">
        <f t="shared" si="37"/>
        <v>0</v>
      </c>
      <c r="O187" s="327">
        <f t="shared" si="34"/>
        <v>0</v>
      </c>
      <c r="P187" s="328"/>
    </row>
    <row r="188" spans="1:16" ht="36" hidden="1" x14ac:dyDescent="0.25">
      <c r="A188" s="264">
        <v>3310</v>
      </c>
      <c r="B188" s="265" t="s">
        <v>421</v>
      </c>
      <c r="C188" s="276">
        <f t="shared" si="27"/>
        <v>0</v>
      </c>
      <c r="D188" s="344">
        <v>0</v>
      </c>
      <c r="E188" s="345"/>
      <c r="F188" s="542">
        <f t="shared" si="31"/>
        <v>0</v>
      </c>
      <c r="G188" s="344"/>
      <c r="H188" s="346"/>
      <c r="I188" s="332">
        <f t="shared" si="32"/>
        <v>0</v>
      </c>
      <c r="J188" s="344"/>
      <c r="K188" s="346"/>
      <c r="L188" s="332">
        <f t="shared" si="33"/>
        <v>0</v>
      </c>
      <c r="M188" s="347"/>
      <c r="N188" s="345"/>
      <c r="O188" s="332">
        <f t="shared" si="34"/>
        <v>0</v>
      </c>
      <c r="P188" s="274"/>
    </row>
    <row r="189" spans="1:16" ht="48" hidden="1" x14ac:dyDescent="0.25">
      <c r="A189" s="169">
        <v>3320</v>
      </c>
      <c r="B189" s="213" t="s">
        <v>422</v>
      </c>
      <c r="C189" s="214">
        <f t="shared" si="27"/>
        <v>0</v>
      </c>
      <c r="D189" s="219">
        <v>0</v>
      </c>
      <c r="E189" s="335"/>
      <c r="F189" s="543">
        <f t="shared" si="31"/>
        <v>0</v>
      </c>
      <c r="G189" s="219"/>
      <c r="H189" s="220"/>
      <c r="I189" s="221">
        <f t="shared" si="32"/>
        <v>0</v>
      </c>
      <c r="J189" s="219"/>
      <c r="K189" s="220"/>
      <c r="L189" s="221">
        <f t="shared" si="33"/>
        <v>0</v>
      </c>
      <c r="M189" s="336"/>
      <c r="N189" s="335"/>
      <c r="O189" s="221">
        <f t="shared" si="34"/>
        <v>0</v>
      </c>
      <c r="P189" s="176"/>
    </row>
    <row r="190" spans="1:16" hidden="1" x14ac:dyDescent="0.25">
      <c r="A190" s="382">
        <v>4000</v>
      </c>
      <c r="B190" s="315" t="s">
        <v>423</v>
      </c>
      <c r="C190" s="316">
        <f t="shared" si="27"/>
        <v>0</v>
      </c>
      <c r="D190" s="317">
        <f>SUM(D191,D194)</f>
        <v>0</v>
      </c>
      <c r="E190" s="318">
        <f>SUM(E191,E194)</f>
        <v>0</v>
      </c>
      <c r="F190" s="540">
        <f t="shared" si="31"/>
        <v>0</v>
      </c>
      <c r="G190" s="317">
        <f>SUM(G191,G194)</f>
        <v>0</v>
      </c>
      <c r="H190" s="320">
        <f>SUM(H191,H194)</f>
        <v>0</v>
      </c>
      <c r="I190" s="319">
        <f t="shared" si="32"/>
        <v>0</v>
      </c>
      <c r="J190" s="317">
        <f>SUM(J191,J194)</f>
        <v>0</v>
      </c>
      <c r="K190" s="320">
        <f>SUM(K191,K194)</f>
        <v>0</v>
      </c>
      <c r="L190" s="319">
        <f t="shared" si="33"/>
        <v>0</v>
      </c>
      <c r="M190" s="321">
        <f>SUM(M191,M194)</f>
        <v>0</v>
      </c>
      <c r="N190" s="318">
        <f>SUM(N191,N194)</f>
        <v>0</v>
      </c>
      <c r="O190" s="319">
        <f t="shared" si="34"/>
        <v>0</v>
      </c>
      <c r="P190" s="322"/>
    </row>
    <row r="191" spans="1:16" hidden="1" x14ac:dyDescent="0.25">
      <c r="A191" s="383">
        <v>4200</v>
      </c>
      <c r="B191" s="323" t="s">
        <v>424</v>
      </c>
      <c r="C191" s="199">
        <f t="shared" si="27"/>
        <v>0</v>
      </c>
      <c r="D191" s="209">
        <f>SUM(D192,D193)</f>
        <v>0</v>
      </c>
      <c r="E191" s="324">
        <f>SUM(E192,E193)</f>
        <v>0</v>
      </c>
      <c r="F191" s="541">
        <f t="shared" si="31"/>
        <v>0</v>
      </c>
      <c r="G191" s="209">
        <f>SUM(G192,G193)</f>
        <v>0</v>
      </c>
      <c r="H191" s="210">
        <f>SUM(H192,H193)</f>
        <v>0</v>
      </c>
      <c r="I191" s="211">
        <f t="shared" si="32"/>
        <v>0</v>
      </c>
      <c r="J191" s="209">
        <f>SUM(J192,J193)</f>
        <v>0</v>
      </c>
      <c r="K191" s="210">
        <f>SUM(K192,K193)</f>
        <v>0</v>
      </c>
      <c r="L191" s="211">
        <f t="shared" si="33"/>
        <v>0</v>
      </c>
      <c r="M191" s="348">
        <f>SUM(M192,M193)</f>
        <v>0</v>
      </c>
      <c r="N191" s="324">
        <f>SUM(N192,N193)</f>
        <v>0</v>
      </c>
      <c r="O191" s="211">
        <f t="shared" si="34"/>
        <v>0</v>
      </c>
      <c r="P191" s="208"/>
    </row>
    <row r="192" spans="1:16" ht="24" hidden="1" x14ac:dyDescent="0.25">
      <c r="A192" s="595">
        <v>4240</v>
      </c>
      <c r="B192" s="213" t="s">
        <v>425</v>
      </c>
      <c r="C192" s="214">
        <f t="shared" si="27"/>
        <v>0</v>
      </c>
      <c r="D192" s="219">
        <v>0</v>
      </c>
      <c r="E192" s="335"/>
      <c r="F192" s="543">
        <f t="shared" si="31"/>
        <v>0</v>
      </c>
      <c r="G192" s="219"/>
      <c r="H192" s="220"/>
      <c r="I192" s="221">
        <f t="shared" si="32"/>
        <v>0</v>
      </c>
      <c r="J192" s="219"/>
      <c r="K192" s="220"/>
      <c r="L192" s="221">
        <f t="shared" si="33"/>
        <v>0</v>
      </c>
      <c r="M192" s="336"/>
      <c r="N192" s="335"/>
      <c r="O192" s="221">
        <f t="shared" si="34"/>
        <v>0</v>
      </c>
      <c r="P192" s="176"/>
    </row>
    <row r="193" spans="1:16" hidden="1" x14ac:dyDescent="0.25">
      <c r="A193" s="339">
        <v>4250</v>
      </c>
      <c r="B193" s="223" t="s">
        <v>426</v>
      </c>
      <c r="C193" s="224">
        <f t="shared" si="27"/>
        <v>0</v>
      </c>
      <c r="D193" s="229">
        <v>0</v>
      </c>
      <c r="E193" s="337"/>
      <c r="F193" s="544">
        <f t="shared" si="31"/>
        <v>0</v>
      </c>
      <c r="G193" s="229"/>
      <c r="H193" s="230"/>
      <c r="I193" s="231">
        <f t="shared" si="32"/>
        <v>0</v>
      </c>
      <c r="J193" s="229"/>
      <c r="K193" s="230"/>
      <c r="L193" s="231">
        <f t="shared" si="33"/>
        <v>0</v>
      </c>
      <c r="M193" s="338"/>
      <c r="N193" s="337"/>
      <c r="O193" s="231">
        <f t="shared" si="34"/>
        <v>0</v>
      </c>
      <c r="P193" s="185"/>
    </row>
    <row r="194" spans="1:16" hidden="1" x14ac:dyDescent="0.25">
      <c r="A194" s="198">
        <v>4300</v>
      </c>
      <c r="B194" s="323" t="s">
        <v>427</v>
      </c>
      <c r="C194" s="199">
        <f t="shared" si="27"/>
        <v>0</v>
      </c>
      <c r="D194" s="209">
        <f>SUM(D195)</f>
        <v>0</v>
      </c>
      <c r="E194" s="324">
        <f>SUM(E195)</f>
        <v>0</v>
      </c>
      <c r="F194" s="541">
        <f t="shared" si="31"/>
        <v>0</v>
      </c>
      <c r="G194" s="209">
        <f>SUM(G195)</f>
        <v>0</v>
      </c>
      <c r="H194" s="210">
        <f>SUM(H195)</f>
        <v>0</v>
      </c>
      <c r="I194" s="211">
        <f t="shared" si="32"/>
        <v>0</v>
      </c>
      <c r="J194" s="209">
        <f>SUM(J195)</f>
        <v>0</v>
      </c>
      <c r="K194" s="210">
        <f>SUM(K195)</f>
        <v>0</v>
      </c>
      <c r="L194" s="211">
        <f t="shared" si="33"/>
        <v>0</v>
      </c>
      <c r="M194" s="348">
        <f>SUM(M195)</f>
        <v>0</v>
      </c>
      <c r="N194" s="324">
        <f>SUM(N195)</f>
        <v>0</v>
      </c>
      <c r="O194" s="211">
        <f t="shared" si="34"/>
        <v>0</v>
      </c>
      <c r="P194" s="208"/>
    </row>
    <row r="195" spans="1:16" hidden="1" x14ac:dyDescent="0.25">
      <c r="A195" s="595">
        <v>4310</v>
      </c>
      <c r="B195" s="213" t="s">
        <v>428</v>
      </c>
      <c r="C195" s="214">
        <f t="shared" si="27"/>
        <v>0</v>
      </c>
      <c r="D195" s="350">
        <f>SUM(D196:D196)</f>
        <v>0</v>
      </c>
      <c r="E195" s="351">
        <f>SUM(E196:E196)</f>
        <v>0</v>
      </c>
      <c r="F195" s="543">
        <f t="shared" si="31"/>
        <v>0</v>
      </c>
      <c r="G195" s="350">
        <f>SUM(G196:G196)</f>
        <v>0</v>
      </c>
      <c r="H195" s="352">
        <f>SUM(H196:H196)</f>
        <v>0</v>
      </c>
      <c r="I195" s="221">
        <f t="shared" si="32"/>
        <v>0</v>
      </c>
      <c r="J195" s="350">
        <f>SUM(J196:J196)</f>
        <v>0</v>
      </c>
      <c r="K195" s="352">
        <f>SUM(K196:K196)</f>
        <v>0</v>
      </c>
      <c r="L195" s="221">
        <f t="shared" si="33"/>
        <v>0</v>
      </c>
      <c r="M195" s="353">
        <f>SUM(M196:M196)</f>
        <v>0</v>
      </c>
      <c r="N195" s="351">
        <f>SUM(N196:N196)</f>
        <v>0</v>
      </c>
      <c r="O195" s="221">
        <f t="shared" si="34"/>
        <v>0</v>
      </c>
      <c r="P195" s="176"/>
    </row>
    <row r="196" spans="1:16" ht="36" hidden="1" x14ac:dyDescent="0.25">
      <c r="A196" s="178">
        <v>4311</v>
      </c>
      <c r="B196" s="223" t="s">
        <v>429</v>
      </c>
      <c r="C196" s="224">
        <f t="shared" si="27"/>
        <v>0</v>
      </c>
      <c r="D196" s="229">
        <v>0</v>
      </c>
      <c r="E196" s="337"/>
      <c r="F196" s="544">
        <f t="shared" si="31"/>
        <v>0</v>
      </c>
      <c r="G196" s="229"/>
      <c r="H196" s="230"/>
      <c r="I196" s="231">
        <f t="shared" si="32"/>
        <v>0</v>
      </c>
      <c r="J196" s="229"/>
      <c r="K196" s="230"/>
      <c r="L196" s="231">
        <f t="shared" si="33"/>
        <v>0</v>
      </c>
      <c r="M196" s="338"/>
      <c r="N196" s="337"/>
      <c r="O196" s="231">
        <f t="shared" si="34"/>
        <v>0</v>
      </c>
      <c r="P196" s="185"/>
    </row>
    <row r="197" spans="1:16" s="148" customFormat="1" hidden="1" x14ac:dyDescent="0.25">
      <c r="A197" s="384"/>
      <c r="B197" s="140" t="s">
        <v>430</v>
      </c>
      <c r="C197" s="309">
        <f t="shared" si="27"/>
        <v>0</v>
      </c>
      <c r="D197" s="310">
        <f>SUM(D198,D233,D271)</f>
        <v>0</v>
      </c>
      <c r="E197" s="503">
        <f>SUM(E198,E233,E271)</f>
        <v>0</v>
      </c>
      <c r="F197" s="464">
        <f t="shared" si="31"/>
        <v>0</v>
      </c>
      <c r="G197" s="310">
        <f>SUM(G198,G233,G271)</f>
        <v>0</v>
      </c>
      <c r="H197" s="313">
        <f>SUM(H198,H233,H271)</f>
        <v>0</v>
      </c>
      <c r="I197" s="312">
        <f t="shared" si="32"/>
        <v>0</v>
      </c>
      <c r="J197" s="310">
        <f>SUM(J198,J233,J271)</f>
        <v>0</v>
      </c>
      <c r="K197" s="313">
        <f>SUM(K198,K233,K271)</f>
        <v>0</v>
      </c>
      <c r="L197" s="312">
        <f t="shared" si="33"/>
        <v>0</v>
      </c>
      <c r="M197" s="385">
        <f>SUM(M198,M233,M271)</f>
        <v>0</v>
      </c>
      <c r="N197" s="386">
        <f>SUM(N198,N233,N271)</f>
        <v>0</v>
      </c>
      <c r="O197" s="387">
        <f t="shared" si="34"/>
        <v>0</v>
      </c>
      <c r="P197" s="388"/>
    </row>
    <row r="198" spans="1:16" hidden="1" x14ac:dyDescent="0.25">
      <c r="A198" s="315">
        <v>5000</v>
      </c>
      <c r="B198" s="315" t="s">
        <v>431</v>
      </c>
      <c r="C198" s="316">
        <f>F198+I198+L198+O198</f>
        <v>0</v>
      </c>
      <c r="D198" s="317">
        <f>D199+D207</f>
        <v>0</v>
      </c>
      <c r="E198" s="318">
        <f>E199+E207</f>
        <v>0</v>
      </c>
      <c r="F198" s="540">
        <f t="shared" si="31"/>
        <v>0</v>
      </c>
      <c r="G198" s="317">
        <f>G199+G207</f>
        <v>0</v>
      </c>
      <c r="H198" s="320">
        <f>H199+H207</f>
        <v>0</v>
      </c>
      <c r="I198" s="319">
        <f t="shared" si="32"/>
        <v>0</v>
      </c>
      <c r="J198" s="317">
        <f>J199+J207</f>
        <v>0</v>
      </c>
      <c r="K198" s="320">
        <f>K199+K207</f>
        <v>0</v>
      </c>
      <c r="L198" s="319">
        <f t="shared" si="33"/>
        <v>0</v>
      </c>
      <c r="M198" s="321">
        <f>M199+M207</f>
        <v>0</v>
      </c>
      <c r="N198" s="318">
        <f>N199+N207</f>
        <v>0</v>
      </c>
      <c r="O198" s="319">
        <f t="shared" si="34"/>
        <v>0</v>
      </c>
      <c r="P198" s="322"/>
    </row>
    <row r="199" spans="1:16" hidden="1" x14ac:dyDescent="0.25">
      <c r="A199" s="198">
        <v>5100</v>
      </c>
      <c r="B199" s="323" t="s">
        <v>432</v>
      </c>
      <c r="C199" s="199">
        <f t="shared" si="27"/>
        <v>0</v>
      </c>
      <c r="D199" s="209">
        <f>D200+D201+D204+D205+D206</f>
        <v>0</v>
      </c>
      <c r="E199" s="324">
        <f>E200+E201+E204+E205+E206</f>
        <v>0</v>
      </c>
      <c r="F199" s="541">
        <f t="shared" si="31"/>
        <v>0</v>
      </c>
      <c r="G199" s="209">
        <f>G200+G201+G204+G205+G206</f>
        <v>0</v>
      </c>
      <c r="H199" s="210">
        <f>H200+H201+H204+H205+H206</f>
        <v>0</v>
      </c>
      <c r="I199" s="211">
        <f t="shared" si="32"/>
        <v>0</v>
      </c>
      <c r="J199" s="209">
        <f>J200+J201+J204+J205+J206</f>
        <v>0</v>
      </c>
      <c r="K199" s="210">
        <f>K200+K201+K204+K205+K206</f>
        <v>0</v>
      </c>
      <c r="L199" s="211">
        <f t="shared" si="33"/>
        <v>0</v>
      </c>
      <c r="M199" s="348">
        <f>M200+M201+M204+M205+M206</f>
        <v>0</v>
      </c>
      <c r="N199" s="324">
        <f>N200+N201+N204+N205+N206</f>
        <v>0</v>
      </c>
      <c r="O199" s="211">
        <f t="shared" si="34"/>
        <v>0</v>
      </c>
      <c r="P199" s="208"/>
    </row>
    <row r="200" spans="1:16" hidden="1" x14ac:dyDescent="0.25">
      <c r="A200" s="595">
        <v>5110</v>
      </c>
      <c r="B200" s="213" t="s">
        <v>433</v>
      </c>
      <c r="C200" s="214">
        <f t="shared" si="27"/>
        <v>0</v>
      </c>
      <c r="D200" s="219">
        <v>0</v>
      </c>
      <c r="E200" s="335"/>
      <c r="F200" s="543">
        <f t="shared" si="31"/>
        <v>0</v>
      </c>
      <c r="G200" s="219"/>
      <c r="H200" s="220"/>
      <c r="I200" s="221">
        <f t="shared" si="32"/>
        <v>0</v>
      </c>
      <c r="J200" s="219"/>
      <c r="K200" s="220"/>
      <c r="L200" s="221">
        <f t="shared" si="33"/>
        <v>0</v>
      </c>
      <c r="M200" s="336"/>
      <c r="N200" s="335"/>
      <c r="O200" s="221">
        <f t="shared" si="34"/>
        <v>0</v>
      </c>
      <c r="P200" s="176"/>
    </row>
    <row r="201" spans="1:16" ht="24" hidden="1" x14ac:dyDescent="0.25">
      <c r="A201" s="339">
        <v>5120</v>
      </c>
      <c r="B201" s="223" t="s">
        <v>434</v>
      </c>
      <c r="C201" s="224">
        <f t="shared" si="27"/>
        <v>0</v>
      </c>
      <c r="D201" s="340">
        <f>D202+D203</f>
        <v>0</v>
      </c>
      <c r="E201" s="341">
        <f>E202+E203</f>
        <v>0</v>
      </c>
      <c r="F201" s="544">
        <f t="shared" si="31"/>
        <v>0</v>
      </c>
      <c r="G201" s="340">
        <f>G202+G203</f>
        <v>0</v>
      </c>
      <c r="H201" s="342">
        <f>H202+H203</f>
        <v>0</v>
      </c>
      <c r="I201" s="231">
        <f t="shared" si="32"/>
        <v>0</v>
      </c>
      <c r="J201" s="340">
        <f>J202+J203</f>
        <v>0</v>
      </c>
      <c r="K201" s="342">
        <f>K202+K203</f>
        <v>0</v>
      </c>
      <c r="L201" s="231">
        <f t="shared" si="33"/>
        <v>0</v>
      </c>
      <c r="M201" s="343">
        <f>M202+M203</f>
        <v>0</v>
      </c>
      <c r="N201" s="341">
        <f>N202+N203</f>
        <v>0</v>
      </c>
      <c r="O201" s="231">
        <f t="shared" si="34"/>
        <v>0</v>
      </c>
      <c r="P201" s="185"/>
    </row>
    <row r="202" spans="1:16" hidden="1" x14ac:dyDescent="0.25">
      <c r="A202" s="178">
        <v>5121</v>
      </c>
      <c r="B202" s="223" t="s">
        <v>435</v>
      </c>
      <c r="C202" s="224">
        <f t="shared" si="27"/>
        <v>0</v>
      </c>
      <c r="D202" s="229">
        <v>0</v>
      </c>
      <c r="E202" s="337"/>
      <c r="F202" s="544">
        <f t="shared" si="31"/>
        <v>0</v>
      </c>
      <c r="G202" s="229"/>
      <c r="H202" s="230"/>
      <c r="I202" s="231">
        <f t="shared" si="32"/>
        <v>0</v>
      </c>
      <c r="J202" s="229"/>
      <c r="K202" s="230"/>
      <c r="L202" s="231">
        <f t="shared" si="33"/>
        <v>0</v>
      </c>
      <c r="M202" s="338"/>
      <c r="N202" s="337"/>
      <c r="O202" s="231">
        <f t="shared" si="34"/>
        <v>0</v>
      </c>
      <c r="P202" s="185"/>
    </row>
    <row r="203" spans="1:16" ht="24" hidden="1" x14ac:dyDescent="0.25">
      <c r="A203" s="178">
        <v>5129</v>
      </c>
      <c r="B203" s="223" t="s">
        <v>436</v>
      </c>
      <c r="C203" s="224">
        <f t="shared" si="27"/>
        <v>0</v>
      </c>
      <c r="D203" s="229">
        <v>0</v>
      </c>
      <c r="E203" s="337"/>
      <c r="F203" s="544">
        <f t="shared" si="31"/>
        <v>0</v>
      </c>
      <c r="G203" s="229"/>
      <c r="H203" s="230"/>
      <c r="I203" s="231">
        <f t="shared" si="32"/>
        <v>0</v>
      </c>
      <c r="J203" s="229"/>
      <c r="K203" s="230"/>
      <c r="L203" s="231">
        <f t="shared" si="33"/>
        <v>0</v>
      </c>
      <c r="M203" s="338"/>
      <c r="N203" s="337"/>
      <c r="O203" s="231">
        <f t="shared" si="34"/>
        <v>0</v>
      </c>
      <c r="P203" s="185"/>
    </row>
    <row r="204" spans="1:16" hidden="1" x14ac:dyDescent="0.25">
      <c r="A204" s="339">
        <v>5130</v>
      </c>
      <c r="B204" s="223" t="s">
        <v>437</v>
      </c>
      <c r="C204" s="224">
        <f t="shared" si="27"/>
        <v>0</v>
      </c>
      <c r="D204" s="229">
        <v>0</v>
      </c>
      <c r="E204" s="337"/>
      <c r="F204" s="544">
        <f t="shared" si="31"/>
        <v>0</v>
      </c>
      <c r="G204" s="229"/>
      <c r="H204" s="230"/>
      <c r="I204" s="231">
        <f t="shared" si="32"/>
        <v>0</v>
      </c>
      <c r="J204" s="229"/>
      <c r="K204" s="230"/>
      <c r="L204" s="231">
        <f t="shared" si="33"/>
        <v>0</v>
      </c>
      <c r="M204" s="338"/>
      <c r="N204" s="337"/>
      <c r="O204" s="231">
        <f t="shared" si="34"/>
        <v>0</v>
      </c>
      <c r="P204" s="185"/>
    </row>
    <row r="205" spans="1:16" hidden="1" x14ac:dyDescent="0.25">
      <c r="A205" s="339">
        <v>5140</v>
      </c>
      <c r="B205" s="223" t="s">
        <v>438</v>
      </c>
      <c r="C205" s="224">
        <f t="shared" si="27"/>
        <v>0</v>
      </c>
      <c r="D205" s="229">
        <v>0</v>
      </c>
      <c r="E205" s="337"/>
      <c r="F205" s="544">
        <f t="shared" si="31"/>
        <v>0</v>
      </c>
      <c r="G205" s="229"/>
      <c r="H205" s="230"/>
      <c r="I205" s="231">
        <f t="shared" si="32"/>
        <v>0</v>
      </c>
      <c r="J205" s="229"/>
      <c r="K205" s="230"/>
      <c r="L205" s="231">
        <f t="shared" si="33"/>
        <v>0</v>
      </c>
      <c r="M205" s="338"/>
      <c r="N205" s="337"/>
      <c r="O205" s="231">
        <f t="shared" si="34"/>
        <v>0</v>
      </c>
      <c r="P205" s="185"/>
    </row>
    <row r="206" spans="1:16" ht="24" hidden="1" x14ac:dyDescent="0.25">
      <c r="A206" s="339">
        <v>5170</v>
      </c>
      <c r="B206" s="223" t="s">
        <v>439</v>
      </c>
      <c r="C206" s="224">
        <f t="shared" si="27"/>
        <v>0</v>
      </c>
      <c r="D206" s="229">
        <v>0</v>
      </c>
      <c r="E206" s="337"/>
      <c r="F206" s="544">
        <f t="shared" si="31"/>
        <v>0</v>
      </c>
      <c r="G206" s="229"/>
      <c r="H206" s="230"/>
      <c r="I206" s="231">
        <f t="shared" si="32"/>
        <v>0</v>
      </c>
      <c r="J206" s="229"/>
      <c r="K206" s="230"/>
      <c r="L206" s="231">
        <f t="shared" si="33"/>
        <v>0</v>
      </c>
      <c r="M206" s="338"/>
      <c r="N206" s="337"/>
      <c r="O206" s="231">
        <f t="shared" si="34"/>
        <v>0</v>
      </c>
      <c r="P206" s="185"/>
    </row>
    <row r="207" spans="1:16" hidden="1" x14ac:dyDescent="0.25">
      <c r="A207" s="198">
        <v>5200</v>
      </c>
      <c r="B207" s="323" t="s">
        <v>440</v>
      </c>
      <c r="C207" s="199">
        <f t="shared" si="27"/>
        <v>0</v>
      </c>
      <c r="D207" s="209">
        <f>D208+D218+D219+D228+D229+D230+D232</f>
        <v>0</v>
      </c>
      <c r="E207" s="324">
        <f>E208+E218+E219+E228+E229+E230+E232</f>
        <v>0</v>
      </c>
      <c r="F207" s="541">
        <f t="shared" si="31"/>
        <v>0</v>
      </c>
      <c r="G207" s="209">
        <f>G208+G218+G219+G228+G229+G230+G232</f>
        <v>0</v>
      </c>
      <c r="H207" s="210">
        <f>H208+H218+H219+H228+H229+H230+H232</f>
        <v>0</v>
      </c>
      <c r="I207" s="211">
        <f t="shared" si="32"/>
        <v>0</v>
      </c>
      <c r="J207" s="209">
        <f>J208+J218+J219+J228+J229+J230+J232</f>
        <v>0</v>
      </c>
      <c r="K207" s="210">
        <f>K208+K218+K219+K228+K229+K230+K232</f>
        <v>0</v>
      </c>
      <c r="L207" s="211">
        <f t="shared" si="33"/>
        <v>0</v>
      </c>
      <c r="M207" s="348">
        <f>M208+M218+M219+M228+M229+M230+M232</f>
        <v>0</v>
      </c>
      <c r="N207" s="324">
        <f>N208+N218+N219+N228+N229+N230+N232</f>
        <v>0</v>
      </c>
      <c r="O207" s="211">
        <f t="shared" si="34"/>
        <v>0</v>
      </c>
      <c r="P207" s="208"/>
    </row>
    <row r="208" spans="1:16" hidden="1" x14ac:dyDescent="0.25">
      <c r="A208" s="329">
        <v>5210</v>
      </c>
      <c r="B208" s="265" t="s">
        <v>441</v>
      </c>
      <c r="C208" s="276">
        <f t="shared" si="27"/>
        <v>0</v>
      </c>
      <c r="D208" s="330">
        <f>SUM(D209:D217)</f>
        <v>0</v>
      </c>
      <c r="E208" s="331">
        <f>SUM(E209:E217)</f>
        <v>0</v>
      </c>
      <c r="F208" s="542">
        <f t="shared" si="31"/>
        <v>0</v>
      </c>
      <c r="G208" s="330">
        <f>SUM(G209:G217)</f>
        <v>0</v>
      </c>
      <c r="H208" s="333">
        <f>SUM(H209:H217)</f>
        <v>0</v>
      </c>
      <c r="I208" s="332">
        <f t="shared" si="32"/>
        <v>0</v>
      </c>
      <c r="J208" s="330">
        <f>SUM(J209:J217)</f>
        <v>0</v>
      </c>
      <c r="K208" s="333">
        <f>SUM(K209:K217)</f>
        <v>0</v>
      </c>
      <c r="L208" s="332">
        <f t="shared" si="33"/>
        <v>0</v>
      </c>
      <c r="M208" s="334">
        <f>SUM(M209:M217)</f>
        <v>0</v>
      </c>
      <c r="N208" s="331">
        <f>SUM(N209:N217)</f>
        <v>0</v>
      </c>
      <c r="O208" s="332">
        <f t="shared" si="34"/>
        <v>0</v>
      </c>
      <c r="P208" s="274"/>
    </row>
    <row r="209" spans="1:16" hidden="1" x14ac:dyDescent="0.25">
      <c r="A209" s="169">
        <v>5211</v>
      </c>
      <c r="B209" s="213" t="s">
        <v>442</v>
      </c>
      <c r="C209" s="359">
        <f t="shared" si="27"/>
        <v>0</v>
      </c>
      <c r="D209" s="219">
        <v>0</v>
      </c>
      <c r="E209" s="335"/>
      <c r="F209" s="543">
        <f t="shared" si="31"/>
        <v>0</v>
      </c>
      <c r="G209" s="219"/>
      <c r="H209" s="220"/>
      <c r="I209" s="221">
        <f t="shared" si="32"/>
        <v>0</v>
      </c>
      <c r="J209" s="219"/>
      <c r="K209" s="220"/>
      <c r="L209" s="221">
        <f t="shared" si="33"/>
        <v>0</v>
      </c>
      <c r="M209" s="336"/>
      <c r="N209" s="335"/>
      <c r="O209" s="221">
        <f t="shared" si="34"/>
        <v>0</v>
      </c>
      <c r="P209" s="176"/>
    </row>
    <row r="210" spans="1:16" hidden="1" x14ac:dyDescent="0.25">
      <c r="A210" s="178">
        <v>5212</v>
      </c>
      <c r="B210" s="223" t="s">
        <v>443</v>
      </c>
      <c r="C210" s="359">
        <f t="shared" si="27"/>
        <v>0</v>
      </c>
      <c r="D210" s="229">
        <v>0</v>
      </c>
      <c r="E210" s="337"/>
      <c r="F210" s="544">
        <f t="shared" si="31"/>
        <v>0</v>
      </c>
      <c r="G210" s="229"/>
      <c r="H210" s="230"/>
      <c r="I210" s="231">
        <f t="shared" si="32"/>
        <v>0</v>
      </c>
      <c r="J210" s="229"/>
      <c r="K210" s="230"/>
      <c r="L210" s="231">
        <f t="shared" si="33"/>
        <v>0</v>
      </c>
      <c r="M210" s="338"/>
      <c r="N210" s="337"/>
      <c r="O210" s="231">
        <f t="shared" si="34"/>
        <v>0</v>
      </c>
      <c r="P210" s="185"/>
    </row>
    <row r="211" spans="1:16" hidden="1" x14ac:dyDescent="0.25">
      <c r="A211" s="178">
        <v>5213</v>
      </c>
      <c r="B211" s="223" t="s">
        <v>444</v>
      </c>
      <c r="C211" s="359">
        <f t="shared" si="27"/>
        <v>0</v>
      </c>
      <c r="D211" s="229">
        <v>0</v>
      </c>
      <c r="E211" s="337"/>
      <c r="F211" s="544">
        <f t="shared" si="31"/>
        <v>0</v>
      </c>
      <c r="G211" s="229"/>
      <c r="H211" s="230"/>
      <c r="I211" s="231">
        <f t="shared" si="32"/>
        <v>0</v>
      </c>
      <c r="J211" s="229"/>
      <c r="K211" s="230"/>
      <c r="L211" s="231">
        <f t="shared" si="33"/>
        <v>0</v>
      </c>
      <c r="M211" s="338"/>
      <c r="N211" s="337"/>
      <c r="O211" s="231">
        <f t="shared" si="34"/>
        <v>0</v>
      </c>
      <c r="P211" s="185"/>
    </row>
    <row r="212" spans="1:16" hidden="1" x14ac:dyDescent="0.25">
      <c r="A212" s="178">
        <v>5214</v>
      </c>
      <c r="B212" s="223" t="s">
        <v>445</v>
      </c>
      <c r="C212" s="359">
        <f t="shared" si="27"/>
        <v>0</v>
      </c>
      <c r="D212" s="229">
        <v>0</v>
      </c>
      <c r="E212" s="337"/>
      <c r="F212" s="544">
        <f t="shared" si="31"/>
        <v>0</v>
      </c>
      <c r="G212" s="229"/>
      <c r="H212" s="230"/>
      <c r="I212" s="231">
        <f t="shared" si="32"/>
        <v>0</v>
      </c>
      <c r="J212" s="229"/>
      <c r="K212" s="230"/>
      <c r="L212" s="231">
        <f t="shared" si="33"/>
        <v>0</v>
      </c>
      <c r="M212" s="338"/>
      <c r="N212" s="337"/>
      <c r="O212" s="231">
        <f t="shared" si="34"/>
        <v>0</v>
      </c>
      <c r="P212" s="185"/>
    </row>
    <row r="213" spans="1:16" hidden="1" x14ac:dyDescent="0.25">
      <c r="A213" s="178">
        <v>5215</v>
      </c>
      <c r="B213" s="223" t="s">
        <v>446</v>
      </c>
      <c r="C213" s="359">
        <f t="shared" si="27"/>
        <v>0</v>
      </c>
      <c r="D213" s="229">
        <v>0</v>
      </c>
      <c r="E213" s="337"/>
      <c r="F213" s="544">
        <f t="shared" si="31"/>
        <v>0</v>
      </c>
      <c r="G213" s="229"/>
      <c r="H213" s="230"/>
      <c r="I213" s="231">
        <f t="shared" si="32"/>
        <v>0</v>
      </c>
      <c r="J213" s="229"/>
      <c r="K213" s="230"/>
      <c r="L213" s="231">
        <f t="shared" si="33"/>
        <v>0</v>
      </c>
      <c r="M213" s="338"/>
      <c r="N213" s="337"/>
      <c r="O213" s="231">
        <f t="shared" si="34"/>
        <v>0</v>
      </c>
      <c r="P213" s="185"/>
    </row>
    <row r="214" spans="1:16" hidden="1" x14ac:dyDescent="0.25">
      <c r="A214" s="178">
        <v>5216</v>
      </c>
      <c r="B214" s="223" t="s">
        <v>447</v>
      </c>
      <c r="C214" s="359">
        <f t="shared" si="27"/>
        <v>0</v>
      </c>
      <c r="D214" s="229">
        <v>0</v>
      </c>
      <c r="E214" s="337"/>
      <c r="F214" s="544">
        <f t="shared" si="31"/>
        <v>0</v>
      </c>
      <c r="G214" s="229"/>
      <c r="H214" s="230"/>
      <c r="I214" s="231">
        <f t="shared" si="32"/>
        <v>0</v>
      </c>
      <c r="J214" s="229"/>
      <c r="K214" s="230"/>
      <c r="L214" s="231">
        <f t="shared" si="33"/>
        <v>0</v>
      </c>
      <c r="M214" s="338"/>
      <c r="N214" s="337"/>
      <c r="O214" s="231">
        <f t="shared" si="34"/>
        <v>0</v>
      </c>
      <c r="P214" s="185"/>
    </row>
    <row r="215" spans="1:16" hidden="1" x14ac:dyDescent="0.25">
      <c r="A215" s="178">
        <v>5217</v>
      </c>
      <c r="B215" s="223" t="s">
        <v>448</v>
      </c>
      <c r="C215" s="359">
        <f t="shared" si="27"/>
        <v>0</v>
      </c>
      <c r="D215" s="229">
        <v>0</v>
      </c>
      <c r="E215" s="337"/>
      <c r="F215" s="544">
        <f t="shared" si="31"/>
        <v>0</v>
      </c>
      <c r="G215" s="229"/>
      <c r="H215" s="230"/>
      <c r="I215" s="231">
        <f t="shared" si="32"/>
        <v>0</v>
      </c>
      <c r="J215" s="229"/>
      <c r="K215" s="230"/>
      <c r="L215" s="231">
        <f t="shared" si="33"/>
        <v>0</v>
      </c>
      <c r="M215" s="338"/>
      <c r="N215" s="337"/>
      <c r="O215" s="231">
        <f t="shared" si="34"/>
        <v>0</v>
      </c>
      <c r="P215" s="185"/>
    </row>
    <row r="216" spans="1:16" hidden="1" x14ac:dyDescent="0.25">
      <c r="A216" s="178">
        <v>5218</v>
      </c>
      <c r="B216" s="223" t="s">
        <v>449</v>
      </c>
      <c r="C216" s="359">
        <f t="shared" si="27"/>
        <v>0</v>
      </c>
      <c r="D216" s="229">
        <v>0</v>
      </c>
      <c r="E216" s="337"/>
      <c r="F216" s="544">
        <f t="shared" si="31"/>
        <v>0</v>
      </c>
      <c r="G216" s="229"/>
      <c r="H216" s="230"/>
      <c r="I216" s="231">
        <f t="shared" si="32"/>
        <v>0</v>
      </c>
      <c r="J216" s="229"/>
      <c r="K216" s="230"/>
      <c r="L216" s="231">
        <f t="shared" si="33"/>
        <v>0</v>
      </c>
      <c r="M216" s="338"/>
      <c r="N216" s="337"/>
      <c r="O216" s="231">
        <f t="shared" si="34"/>
        <v>0</v>
      </c>
      <c r="P216" s="185"/>
    </row>
    <row r="217" spans="1:16" hidden="1" x14ac:dyDescent="0.25">
      <c r="A217" s="178">
        <v>5219</v>
      </c>
      <c r="B217" s="223" t="s">
        <v>450</v>
      </c>
      <c r="C217" s="359">
        <f t="shared" si="27"/>
        <v>0</v>
      </c>
      <c r="D217" s="229">
        <v>0</v>
      </c>
      <c r="E217" s="337"/>
      <c r="F217" s="544">
        <f t="shared" si="31"/>
        <v>0</v>
      </c>
      <c r="G217" s="229"/>
      <c r="H217" s="230"/>
      <c r="I217" s="231">
        <f t="shared" si="32"/>
        <v>0</v>
      </c>
      <c r="J217" s="229"/>
      <c r="K217" s="230"/>
      <c r="L217" s="231">
        <f t="shared" si="33"/>
        <v>0</v>
      </c>
      <c r="M217" s="338"/>
      <c r="N217" s="337"/>
      <c r="O217" s="231">
        <f t="shared" si="34"/>
        <v>0</v>
      </c>
      <c r="P217" s="185"/>
    </row>
    <row r="218" spans="1:16" hidden="1" x14ac:dyDescent="0.25">
      <c r="A218" s="339">
        <v>5220</v>
      </c>
      <c r="B218" s="223" t="s">
        <v>451</v>
      </c>
      <c r="C218" s="359">
        <f t="shared" si="27"/>
        <v>0</v>
      </c>
      <c r="D218" s="229">
        <v>0</v>
      </c>
      <c r="E218" s="337"/>
      <c r="F218" s="544">
        <f t="shared" si="31"/>
        <v>0</v>
      </c>
      <c r="G218" s="229"/>
      <c r="H218" s="230"/>
      <c r="I218" s="231">
        <f t="shared" si="32"/>
        <v>0</v>
      </c>
      <c r="J218" s="229"/>
      <c r="K218" s="230"/>
      <c r="L218" s="231">
        <f t="shared" si="33"/>
        <v>0</v>
      </c>
      <c r="M218" s="338"/>
      <c r="N218" s="337"/>
      <c r="O218" s="231">
        <f t="shared" si="34"/>
        <v>0</v>
      </c>
      <c r="P218" s="185"/>
    </row>
    <row r="219" spans="1:16" hidden="1" x14ac:dyDescent="0.25">
      <c r="A219" s="339">
        <v>5230</v>
      </c>
      <c r="B219" s="223" t="s">
        <v>452</v>
      </c>
      <c r="C219" s="359">
        <f t="shared" si="27"/>
        <v>0</v>
      </c>
      <c r="D219" s="340">
        <f>SUM(D220:D227)</f>
        <v>0</v>
      </c>
      <c r="E219" s="341">
        <f>SUM(E220:E227)</f>
        <v>0</v>
      </c>
      <c r="F219" s="544">
        <f t="shared" si="31"/>
        <v>0</v>
      </c>
      <c r="G219" s="340">
        <f>SUM(G220:G227)</f>
        <v>0</v>
      </c>
      <c r="H219" s="342">
        <f>SUM(H220:H227)</f>
        <v>0</v>
      </c>
      <c r="I219" s="231">
        <f t="shared" si="32"/>
        <v>0</v>
      </c>
      <c r="J219" s="340">
        <f>SUM(J220:J227)</f>
        <v>0</v>
      </c>
      <c r="K219" s="342">
        <f>SUM(K220:K227)</f>
        <v>0</v>
      </c>
      <c r="L219" s="231">
        <f t="shared" si="33"/>
        <v>0</v>
      </c>
      <c r="M219" s="343">
        <f>SUM(M220:M227)</f>
        <v>0</v>
      </c>
      <c r="N219" s="341">
        <f>SUM(N220:N227)</f>
        <v>0</v>
      </c>
      <c r="O219" s="231">
        <f t="shared" si="34"/>
        <v>0</v>
      </c>
      <c r="P219" s="185"/>
    </row>
    <row r="220" spans="1:16" hidden="1" x14ac:dyDescent="0.25">
      <c r="A220" s="178">
        <v>5231</v>
      </c>
      <c r="B220" s="223" t="s">
        <v>453</v>
      </c>
      <c r="C220" s="359">
        <f t="shared" si="27"/>
        <v>0</v>
      </c>
      <c r="D220" s="229">
        <v>0</v>
      </c>
      <c r="E220" s="337"/>
      <c r="F220" s="544">
        <f t="shared" si="31"/>
        <v>0</v>
      </c>
      <c r="G220" s="229"/>
      <c r="H220" s="230"/>
      <c r="I220" s="231">
        <f t="shared" si="32"/>
        <v>0</v>
      </c>
      <c r="J220" s="229"/>
      <c r="K220" s="230"/>
      <c r="L220" s="231">
        <f t="shared" si="33"/>
        <v>0</v>
      </c>
      <c r="M220" s="338"/>
      <c r="N220" s="337"/>
      <c r="O220" s="231">
        <f t="shared" si="34"/>
        <v>0</v>
      </c>
      <c r="P220" s="185"/>
    </row>
    <row r="221" spans="1:16" hidden="1" x14ac:dyDescent="0.25">
      <c r="A221" s="178">
        <v>5232</v>
      </c>
      <c r="B221" s="223" t="s">
        <v>454</v>
      </c>
      <c r="C221" s="359">
        <f t="shared" si="27"/>
        <v>0</v>
      </c>
      <c r="D221" s="229">
        <v>0</v>
      </c>
      <c r="E221" s="337"/>
      <c r="F221" s="544">
        <f t="shared" si="31"/>
        <v>0</v>
      </c>
      <c r="G221" s="229"/>
      <c r="H221" s="230"/>
      <c r="I221" s="231">
        <f t="shared" si="32"/>
        <v>0</v>
      </c>
      <c r="J221" s="229"/>
      <c r="K221" s="230"/>
      <c r="L221" s="231">
        <f t="shared" si="33"/>
        <v>0</v>
      </c>
      <c r="M221" s="338"/>
      <c r="N221" s="337"/>
      <c r="O221" s="231">
        <f t="shared" si="34"/>
        <v>0</v>
      </c>
      <c r="P221" s="185"/>
    </row>
    <row r="222" spans="1:16" hidden="1" x14ac:dyDescent="0.25">
      <c r="A222" s="178">
        <v>5233</v>
      </c>
      <c r="B222" s="223" t="s">
        <v>455</v>
      </c>
      <c r="C222" s="359">
        <f t="shared" si="27"/>
        <v>0</v>
      </c>
      <c r="D222" s="229">
        <v>0</v>
      </c>
      <c r="E222" s="337"/>
      <c r="F222" s="544">
        <f t="shared" si="31"/>
        <v>0</v>
      </c>
      <c r="G222" s="229"/>
      <c r="H222" s="230"/>
      <c r="I222" s="231">
        <f t="shared" si="32"/>
        <v>0</v>
      </c>
      <c r="J222" s="229"/>
      <c r="K222" s="230"/>
      <c r="L222" s="231">
        <f t="shared" si="33"/>
        <v>0</v>
      </c>
      <c r="M222" s="338"/>
      <c r="N222" s="337"/>
      <c r="O222" s="231">
        <f t="shared" si="34"/>
        <v>0</v>
      </c>
      <c r="P222" s="185"/>
    </row>
    <row r="223" spans="1:16" hidden="1" x14ac:dyDescent="0.25">
      <c r="A223" s="178">
        <v>5234</v>
      </c>
      <c r="B223" s="223" t="s">
        <v>456</v>
      </c>
      <c r="C223" s="359">
        <f t="shared" si="27"/>
        <v>0</v>
      </c>
      <c r="D223" s="229">
        <v>0</v>
      </c>
      <c r="E223" s="337"/>
      <c r="F223" s="544">
        <f t="shared" si="31"/>
        <v>0</v>
      </c>
      <c r="G223" s="229"/>
      <c r="H223" s="230"/>
      <c r="I223" s="231">
        <f t="shared" si="32"/>
        <v>0</v>
      </c>
      <c r="J223" s="229"/>
      <c r="K223" s="230"/>
      <c r="L223" s="231">
        <f t="shared" si="33"/>
        <v>0</v>
      </c>
      <c r="M223" s="338"/>
      <c r="N223" s="337"/>
      <c r="O223" s="231">
        <f t="shared" si="34"/>
        <v>0</v>
      </c>
      <c r="P223" s="185"/>
    </row>
    <row r="224" spans="1:16" hidden="1" x14ac:dyDescent="0.25">
      <c r="A224" s="178">
        <v>5236</v>
      </c>
      <c r="B224" s="223" t="s">
        <v>457</v>
      </c>
      <c r="C224" s="359">
        <f t="shared" si="27"/>
        <v>0</v>
      </c>
      <c r="D224" s="229">
        <v>0</v>
      </c>
      <c r="E224" s="337"/>
      <c r="F224" s="544">
        <f t="shared" si="31"/>
        <v>0</v>
      </c>
      <c r="G224" s="229"/>
      <c r="H224" s="230"/>
      <c r="I224" s="231">
        <f t="shared" si="32"/>
        <v>0</v>
      </c>
      <c r="J224" s="229"/>
      <c r="K224" s="230"/>
      <c r="L224" s="231">
        <f t="shared" si="33"/>
        <v>0</v>
      </c>
      <c r="M224" s="338"/>
      <c r="N224" s="337"/>
      <c r="O224" s="231">
        <f t="shared" si="34"/>
        <v>0</v>
      </c>
      <c r="P224" s="185"/>
    </row>
    <row r="225" spans="1:16" hidden="1" x14ac:dyDescent="0.25">
      <c r="A225" s="178">
        <v>5237</v>
      </c>
      <c r="B225" s="223" t="s">
        <v>458</v>
      </c>
      <c r="C225" s="359">
        <f t="shared" si="27"/>
        <v>0</v>
      </c>
      <c r="D225" s="229">
        <v>0</v>
      </c>
      <c r="E225" s="337"/>
      <c r="F225" s="544">
        <f t="shared" si="31"/>
        <v>0</v>
      </c>
      <c r="G225" s="229"/>
      <c r="H225" s="230"/>
      <c r="I225" s="231">
        <f t="shared" si="32"/>
        <v>0</v>
      </c>
      <c r="J225" s="229"/>
      <c r="K225" s="230"/>
      <c r="L225" s="231">
        <f t="shared" si="33"/>
        <v>0</v>
      </c>
      <c r="M225" s="338"/>
      <c r="N225" s="337"/>
      <c r="O225" s="231">
        <f t="shared" si="34"/>
        <v>0</v>
      </c>
      <c r="P225" s="185"/>
    </row>
    <row r="226" spans="1:16" hidden="1" x14ac:dyDescent="0.25">
      <c r="A226" s="178">
        <v>5238</v>
      </c>
      <c r="B226" s="223" t="s">
        <v>459</v>
      </c>
      <c r="C226" s="359">
        <f t="shared" si="27"/>
        <v>0</v>
      </c>
      <c r="D226" s="229">
        <v>0</v>
      </c>
      <c r="E226" s="337"/>
      <c r="F226" s="544">
        <f t="shared" si="31"/>
        <v>0</v>
      </c>
      <c r="G226" s="229"/>
      <c r="H226" s="230"/>
      <c r="I226" s="231">
        <f t="shared" si="32"/>
        <v>0</v>
      </c>
      <c r="J226" s="229"/>
      <c r="K226" s="230"/>
      <c r="L226" s="231">
        <f t="shared" si="33"/>
        <v>0</v>
      </c>
      <c r="M226" s="338"/>
      <c r="N226" s="337"/>
      <c r="O226" s="231">
        <f t="shared" si="34"/>
        <v>0</v>
      </c>
      <c r="P226" s="185"/>
    </row>
    <row r="227" spans="1:16" hidden="1" x14ac:dyDescent="0.25">
      <c r="A227" s="178">
        <v>5239</v>
      </c>
      <c r="B227" s="223" t="s">
        <v>460</v>
      </c>
      <c r="C227" s="359">
        <f t="shared" si="27"/>
        <v>0</v>
      </c>
      <c r="D227" s="229">
        <v>0</v>
      </c>
      <c r="E227" s="337"/>
      <c r="F227" s="544">
        <f t="shared" si="31"/>
        <v>0</v>
      </c>
      <c r="G227" s="229"/>
      <c r="H227" s="230"/>
      <c r="I227" s="231">
        <f t="shared" si="32"/>
        <v>0</v>
      </c>
      <c r="J227" s="229"/>
      <c r="K227" s="230"/>
      <c r="L227" s="231">
        <f t="shared" si="33"/>
        <v>0</v>
      </c>
      <c r="M227" s="338"/>
      <c r="N227" s="337"/>
      <c r="O227" s="231">
        <f t="shared" si="34"/>
        <v>0</v>
      </c>
      <c r="P227" s="185"/>
    </row>
    <row r="228" spans="1:16" ht="24" hidden="1" x14ac:dyDescent="0.25">
      <c r="A228" s="339">
        <v>5240</v>
      </c>
      <c r="B228" s="223" t="s">
        <v>461</v>
      </c>
      <c r="C228" s="359">
        <f t="shared" si="27"/>
        <v>0</v>
      </c>
      <c r="D228" s="229">
        <v>0</v>
      </c>
      <c r="E228" s="337"/>
      <c r="F228" s="544">
        <f t="shared" si="31"/>
        <v>0</v>
      </c>
      <c r="G228" s="229"/>
      <c r="H228" s="230"/>
      <c r="I228" s="231">
        <f t="shared" si="32"/>
        <v>0</v>
      </c>
      <c r="J228" s="229"/>
      <c r="K228" s="230"/>
      <c r="L228" s="231">
        <f t="shared" si="33"/>
        <v>0</v>
      </c>
      <c r="M228" s="338"/>
      <c r="N228" s="337"/>
      <c r="O228" s="231">
        <f t="shared" si="34"/>
        <v>0</v>
      </c>
      <c r="P228" s="185"/>
    </row>
    <row r="229" spans="1:16" hidden="1" x14ac:dyDescent="0.25">
      <c r="A229" s="339">
        <v>5250</v>
      </c>
      <c r="B229" s="223" t="s">
        <v>462</v>
      </c>
      <c r="C229" s="359">
        <f t="shared" si="27"/>
        <v>0</v>
      </c>
      <c r="D229" s="229">
        <v>0</v>
      </c>
      <c r="E229" s="337"/>
      <c r="F229" s="544">
        <f t="shared" si="31"/>
        <v>0</v>
      </c>
      <c r="G229" s="229"/>
      <c r="H229" s="230"/>
      <c r="I229" s="231">
        <f t="shared" si="32"/>
        <v>0</v>
      </c>
      <c r="J229" s="229"/>
      <c r="K229" s="230"/>
      <c r="L229" s="231">
        <f t="shared" si="33"/>
        <v>0</v>
      </c>
      <c r="M229" s="338"/>
      <c r="N229" s="337"/>
      <c r="O229" s="231">
        <f t="shared" si="34"/>
        <v>0</v>
      </c>
      <c r="P229" s="185"/>
    </row>
    <row r="230" spans="1:16" hidden="1" x14ac:dyDescent="0.25">
      <c r="A230" s="339">
        <v>5260</v>
      </c>
      <c r="B230" s="223" t="s">
        <v>463</v>
      </c>
      <c r="C230" s="359">
        <f t="shared" si="27"/>
        <v>0</v>
      </c>
      <c r="D230" s="340">
        <f>SUM(D231)</f>
        <v>0</v>
      </c>
      <c r="E230" s="341">
        <f>SUM(E231)</f>
        <v>0</v>
      </c>
      <c r="F230" s="544">
        <f t="shared" si="31"/>
        <v>0</v>
      </c>
      <c r="G230" s="340">
        <f>SUM(G231)</f>
        <v>0</v>
      </c>
      <c r="H230" s="342">
        <f>SUM(H231)</f>
        <v>0</v>
      </c>
      <c r="I230" s="231">
        <f t="shared" si="32"/>
        <v>0</v>
      </c>
      <c r="J230" s="340">
        <f>SUM(J231)</f>
        <v>0</v>
      </c>
      <c r="K230" s="342">
        <f>SUM(K231)</f>
        <v>0</v>
      </c>
      <c r="L230" s="231">
        <f t="shared" si="33"/>
        <v>0</v>
      </c>
      <c r="M230" s="343">
        <f>SUM(M231)</f>
        <v>0</v>
      </c>
      <c r="N230" s="341">
        <f>SUM(N231)</f>
        <v>0</v>
      </c>
      <c r="O230" s="231">
        <f t="shared" si="34"/>
        <v>0</v>
      </c>
      <c r="P230" s="185"/>
    </row>
    <row r="231" spans="1:16" hidden="1" x14ac:dyDescent="0.25">
      <c r="A231" s="178">
        <v>5269</v>
      </c>
      <c r="B231" s="223" t="s">
        <v>464</v>
      </c>
      <c r="C231" s="359">
        <f t="shared" si="27"/>
        <v>0</v>
      </c>
      <c r="D231" s="229">
        <v>0</v>
      </c>
      <c r="E231" s="337"/>
      <c r="F231" s="544">
        <f t="shared" si="31"/>
        <v>0</v>
      </c>
      <c r="G231" s="229"/>
      <c r="H231" s="230"/>
      <c r="I231" s="231">
        <f t="shared" si="32"/>
        <v>0</v>
      </c>
      <c r="J231" s="229"/>
      <c r="K231" s="230"/>
      <c r="L231" s="231">
        <f t="shared" si="33"/>
        <v>0</v>
      </c>
      <c r="M231" s="338"/>
      <c r="N231" s="337"/>
      <c r="O231" s="231">
        <f t="shared" si="34"/>
        <v>0</v>
      </c>
      <c r="P231" s="185"/>
    </row>
    <row r="232" spans="1:16" hidden="1" x14ac:dyDescent="0.25">
      <c r="A232" s="329">
        <v>5270</v>
      </c>
      <c r="B232" s="265" t="s">
        <v>465</v>
      </c>
      <c r="C232" s="354">
        <f t="shared" si="27"/>
        <v>0</v>
      </c>
      <c r="D232" s="344">
        <v>0</v>
      </c>
      <c r="E232" s="345"/>
      <c r="F232" s="542">
        <f t="shared" si="31"/>
        <v>0</v>
      </c>
      <c r="G232" s="344"/>
      <c r="H232" s="346"/>
      <c r="I232" s="332">
        <f t="shared" si="32"/>
        <v>0</v>
      </c>
      <c r="J232" s="344"/>
      <c r="K232" s="346"/>
      <c r="L232" s="332">
        <f t="shared" si="33"/>
        <v>0</v>
      </c>
      <c r="M232" s="347"/>
      <c r="N232" s="345"/>
      <c r="O232" s="332">
        <f t="shared" si="34"/>
        <v>0</v>
      </c>
      <c r="P232" s="274"/>
    </row>
    <row r="233" spans="1:16" hidden="1" x14ac:dyDescent="0.25">
      <c r="A233" s="315">
        <v>6000</v>
      </c>
      <c r="B233" s="315" t="s">
        <v>466</v>
      </c>
      <c r="C233" s="316">
        <f t="shared" si="27"/>
        <v>0</v>
      </c>
      <c r="D233" s="317">
        <f>D234+D254+D261</f>
        <v>0</v>
      </c>
      <c r="E233" s="504">
        <f>E234+E254+E261</f>
        <v>0</v>
      </c>
      <c r="F233" s="465">
        <f t="shared" si="31"/>
        <v>0</v>
      </c>
      <c r="G233" s="317">
        <f>G234+G254+G261</f>
        <v>0</v>
      </c>
      <c r="H233" s="320">
        <f>H234+H254+H261</f>
        <v>0</v>
      </c>
      <c r="I233" s="319">
        <f t="shared" si="32"/>
        <v>0</v>
      </c>
      <c r="J233" s="317">
        <f>J234+J254+J261</f>
        <v>0</v>
      </c>
      <c r="K233" s="320">
        <f>K234+K254+K261</f>
        <v>0</v>
      </c>
      <c r="L233" s="319">
        <f t="shared" si="33"/>
        <v>0</v>
      </c>
      <c r="M233" s="321">
        <f>M234+M254+M261</f>
        <v>0</v>
      </c>
      <c r="N233" s="318">
        <f>N234+N254+N261</f>
        <v>0</v>
      </c>
      <c r="O233" s="319">
        <f t="shared" si="34"/>
        <v>0</v>
      </c>
      <c r="P233" s="322"/>
    </row>
    <row r="234" spans="1:16" hidden="1" x14ac:dyDescent="0.25">
      <c r="A234" s="249">
        <v>6200</v>
      </c>
      <c r="B234" s="368" t="s">
        <v>467</v>
      </c>
      <c r="C234" s="379">
        <f>F234+I234+L234+O234</f>
        <v>0</v>
      </c>
      <c r="D234" s="380">
        <f>SUM(D235,D236,D238,D241,D247,D248,D249)</f>
        <v>0</v>
      </c>
      <c r="E234" s="326">
        <f>SUM(E235,E236,E238,E241,E247,E248,E249)</f>
        <v>0</v>
      </c>
      <c r="F234" s="549">
        <f>D234+E234</f>
        <v>0</v>
      </c>
      <c r="G234" s="380">
        <f>SUM(G235,G236,G238,G241,G247,G248,G249)</f>
        <v>0</v>
      </c>
      <c r="H234" s="381">
        <f>SUM(H235,H236,H238,H241,H247,H248,H249)</f>
        <v>0</v>
      </c>
      <c r="I234" s="327">
        <f t="shared" si="32"/>
        <v>0</v>
      </c>
      <c r="J234" s="380">
        <f>SUM(J235,J236,J238,J241,J247,J248,J249)</f>
        <v>0</v>
      </c>
      <c r="K234" s="381">
        <f>SUM(K235,K236,K238,K241,K247,K248,K249)</f>
        <v>0</v>
      </c>
      <c r="L234" s="327">
        <f t="shared" si="33"/>
        <v>0</v>
      </c>
      <c r="M234" s="325">
        <f>SUM(M235,M236,M238,M241,M247,M248,M249)</f>
        <v>0</v>
      </c>
      <c r="N234" s="326">
        <f>SUM(N235,N236,N238,N241,N247,N248,N249)</f>
        <v>0</v>
      </c>
      <c r="O234" s="327">
        <f t="shared" si="34"/>
        <v>0</v>
      </c>
      <c r="P234" s="328"/>
    </row>
    <row r="235" spans="1:16" hidden="1" x14ac:dyDescent="0.25">
      <c r="A235" s="595">
        <v>6220</v>
      </c>
      <c r="B235" s="213" t="s">
        <v>468</v>
      </c>
      <c r="C235" s="389">
        <f t="shared" si="27"/>
        <v>0</v>
      </c>
      <c r="D235" s="219">
        <v>0</v>
      </c>
      <c r="E235" s="335"/>
      <c r="F235" s="543">
        <f t="shared" si="31"/>
        <v>0</v>
      </c>
      <c r="G235" s="219"/>
      <c r="H235" s="220"/>
      <c r="I235" s="221">
        <f t="shared" si="32"/>
        <v>0</v>
      </c>
      <c r="J235" s="219"/>
      <c r="K235" s="220"/>
      <c r="L235" s="221">
        <f t="shared" si="33"/>
        <v>0</v>
      </c>
      <c r="M235" s="336"/>
      <c r="N235" s="335"/>
      <c r="O235" s="221">
        <f t="shared" si="34"/>
        <v>0</v>
      </c>
      <c r="P235" s="176"/>
    </row>
    <row r="236" spans="1:16" hidden="1" x14ac:dyDescent="0.25">
      <c r="A236" s="339">
        <v>6230</v>
      </c>
      <c r="B236" s="223" t="s">
        <v>469</v>
      </c>
      <c r="C236" s="390">
        <f t="shared" si="27"/>
        <v>0</v>
      </c>
      <c r="D236" s="340">
        <f>SUM(D237)</f>
        <v>0</v>
      </c>
      <c r="E236" s="342">
        <f>SUM(E237)</f>
        <v>0</v>
      </c>
      <c r="F236" s="544">
        <f t="shared" si="31"/>
        <v>0</v>
      </c>
      <c r="G236" s="340">
        <f>SUM(G237)</f>
        <v>0</v>
      </c>
      <c r="H236" s="342">
        <f>SUM(H237)</f>
        <v>0</v>
      </c>
      <c r="I236" s="231">
        <f t="shared" si="32"/>
        <v>0</v>
      </c>
      <c r="J236" s="340">
        <f>SUM(J237)</f>
        <v>0</v>
      </c>
      <c r="K236" s="342">
        <f>SUM(K237)</f>
        <v>0</v>
      </c>
      <c r="L236" s="231">
        <f t="shared" si="33"/>
        <v>0</v>
      </c>
      <c r="M236" s="340">
        <f>SUM(M237)</f>
        <v>0</v>
      </c>
      <c r="N236" s="342">
        <f>SUM(N237)</f>
        <v>0</v>
      </c>
      <c r="O236" s="231">
        <f t="shared" si="34"/>
        <v>0</v>
      </c>
      <c r="P236" s="185"/>
    </row>
    <row r="237" spans="1:16" hidden="1" x14ac:dyDescent="0.25">
      <c r="A237" s="178">
        <v>6239</v>
      </c>
      <c r="B237" s="213" t="s">
        <v>470</v>
      </c>
      <c r="C237" s="390">
        <f t="shared" si="27"/>
        <v>0</v>
      </c>
      <c r="D237" s="229">
        <v>0</v>
      </c>
      <c r="E237" s="337"/>
      <c r="F237" s="544">
        <f t="shared" si="31"/>
        <v>0</v>
      </c>
      <c r="G237" s="229"/>
      <c r="H237" s="230"/>
      <c r="I237" s="231">
        <f t="shared" si="32"/>
        <v>0</v>
      </c>
      <c r="J237" s="229"/>
      <c r="K237" s="230"/>
      <c r="L237" s="231">
        <f t="shared" si="33"/>
        <v>0</v>
      </c>
      <c r="M237" s="338"/>
      <c r="N237" s="337"/>
      <c r="O237" s="231">
        <f t="shared" si="34"/>
        <v>0</v>
      </c>
      <c r="P237" s="185"/>
    </row>
    <row r="238" spans="1:16" ht="24" hidden="1" x14ac:dyDescent="0.25">
      <c r="A238" s="339">
        <v>6240</v>
      </c>
      <c r="B238" s="223" t="s">
        <v>471</v>
      </c>
      <c r="C238" s="390">
        <f t="shared" si="27"/>
        <v>0</v>
      </c>
      <c r="D238" s="340">
        <f>SUM(D239:D240)</f>
        <v>0</v>
      </c>
      <c r="E238" s="341">
        <f>SUM(E239:E240)</f>
        <v>0</v>
      </c>
      <c r="F238" s="544">
        <f t="shared" si="31"/>
        <v>0</v>
      </c>
      <c r="G238" s="340">
        <f>SUM(G239:G240)</f>
        <v>0</v>
      </c>
      <c r="H238" s="342">
        <f>SUM(H239:H240)</f>
        <v>0</v>
      </c>
      <c r="I238" s="231">
        <f t="shared" si="32"/>
        <v>0</v>
      </c>
      <c r="J238" s="340">
        <f>SUM(J239:J240)</f>
        <v>0</v>
      </c>
      <c r="K238" s="342">
        <f>SUM(K239:K240)</f>
        <v>0</v>
      </c>
      <c r="L238" s="231">
        <f t="shared" si="33"/>
        <v>0</v>
      </c>
      <c r="M238" s="343">
        <f>SUM(M239:M240)</f>
        <v>0</v>
      </c>
      <c r="N238" s="341">
        <f>SUM(N239:N240)</f>
        <v>0</v>
      </c>
      <c r="O238" s="231">
        <f t="shared" si="34"/>
        <v>0</v>
      </c>
      <c r="P238" s="185"/>
    </row>
    <row r="239" spans="1:16" hidden="1" x14ac:dyDescent="0.25">
      <c r="A239" s="178">
        <v>6241</v>
      </c>
      <c r="B239" s="223" t="s">
        <v>472</v>
      </c>
      <c r="C239" s="390">
        <f t="shared" si="27"/>
        <v>0</v>
      </c>
      <c r="D239" s="229">
        <v>0</v>
      </c>
      <c r="E239" s="337"/>
      <c r="F239" s="544">
        <f t="shared" si="31"/>
        <v>0</v>
      </c>
      <c r="G239" s="229"/>
      <c r="H239" s="230"/>
      <c r="I239" s="231">
        <f t="shared" si="32"/>
        <v>0</v>
      </c>
      <c r="J239" s="229"/>
      <c r="K239" s="230"/>
      <c r="L239" s="231">
        <f t="shared" si="33"/>
        <v>0</v>
      </c>
      <c r="M239" s="338"/>
      <c r="N239" s="337"/>
      <c r="O239" s="231">
        <f t="shared" si="34"/>
        <v>0</v>
      </c>
      <c r="P239" s="185"/>
    </row>
    <row r="240" spans="1:16" hidden="1" x14ac:dyDescent="0.25">
      <c r="A240" s="178">
        <v>6242</v>
      </c>
      <c r="B240" s="223" t="s">
        <v>473</v>
      </c>
      <c r="C240" s="390">
        <f t="shared" si="27"/>
        <v>0</v>
      </c>
      <c r="D240" s="229">
        <v>0</v>
      </c>
      <c r="E240" s="337"/>
      <c r="F240" s="544">
        <f t="shared" si="31"/>
        <v>0</v>
      </c>
      <c r="G240" s="229"/>
      <c r="H240" s="230"/>
      <c r="I240" s="231">
        <f t="shared" si="32"/>
        <v>0</v>
      </c>
      <c r="J240" s="229"/>
      <c r="K240" s="230"/>
      <c r="L240" s="231">
        <f t="shared" si="33"/>
        <v>0</v>
      </c>
      <c r="M240" s="338"/>
      <c r="N240" s="337"/>
      <c r="O240" s="231">
        <f t="shared" si="34"/>
        <v>0</v>
      </c>
      <c r="P240" s="185"/>
    </row>
    <row r="241" spans="1:16" hidden="1" x14ac:dyDescent="0.25">
      <c r="A241" s="339">
        <v>6250</v>
      </c>
      <c r="B241" s="223" t="s">
        <v>474</v>
      </c>
      <c r="C241" s="390">
        <f t="shared" si="27"/>
        <v>0</v>
      </c>
      <c r="D241" s="340">
        <f>SUM(D242:D246)</f>
        <v>0</v>
      </c>
      <c r="E241" s="341">
        <f>SUM(E242:E246)</f>
        <v>0</v>
      </c>
      <c r="F241" s="544">
        <f t="shared" si="31"/>
        <v>0</v>
      </c>
      <c r="G241" s="340">
        <f>SUM(G242:G246)</f>
        <v>0</v>
      </c>
      <c r="H241" s="342">
        <f>SUM(H242:H246)</f>
        <v>0</v>
      </c>
      <c r="I241" s="231">
        <f t="shared" si="32"/>
        <v>0</v>
      </c>
      <c r="J241" s="340">
        <f>SUM(J242:J246)</f>
        <v>0</v>
      </c>
      <c r="K241" s="342">
        <f>SUM(K242:K246)</f>
        <v>0</v>
      </c>
      <c r="L241" s="231">
        <f t="shared" si="33"/>
        <v>0</v>
      </c>
      <c r="M241" s="343">
        <f>SUM(M242:M246)</f>
        <v>0</v>
      </c>
      <c r="N241" s="341">
        <f>SUM(N242:N246)</f>
        <v>0</v>
      </c>
      <c r="O241" s="231">
        <f t="shared" si="34"/>
        <v>0</v>
      </c>
      <c r="P241" s="185"/>
    </row>
    <row r="242" spans="1:16" hidden="1" x14ac:dyDescent="0.25">
      <c r="A242" s="178">
        <v>6252</v>
      </c>
      <c r="B242" s="223" t="s">
        <v>475</v>
      </c>
      <c r="C242" s="390">
        <f t="shared" si="27"/>
        <v>0</v>
      </c>
      <c r="D242" s="229">
        <v>0</v>
      </c>
      <c r="E242" s="337"/>
      <c r="F242" s="544">
        <f t="shared" si="31"/>
        <v>0</v>
      </c>
      <c r="G242" s="229"/>
      <c r="H242" s="230"/>
      <c r="I242" s="231">
        <f t="shared" si="32"/>
        <v>0</v>
      </c>
      <c r="J242" s="229"/>
      <c r="K242" s="230"/>
      <c r="L242" s="231">
        <f t="shared" si="33"/>
        <v>0</v>
      </c>
      <c r="M242" s="338"/>
      <c r="N242" s="337"/>
      <c r="O242" s="231">
        <f t="shared" si="34"/>
        <v>0</v>
      </c>
      <c r="P242" s="185"/>
    </row>
    <row r="243" spans="1:16" hidden="1" x14ac:dyDescent="0.25">
      <c r="A243" s="178">
        <v>6253</v>
      </c>
      <c r="B243" s="223" t="s">
        <v>476</v>
      </c>
      <c r="C243" s="390">
        <f t="shared" si="27"/>
        <v>0</v>
      </c>
      <c r="D243" s="229">
        <v>0</v>
      </c>
      <c r="E243" s="337"/>
      <c r="F243" s="544">
        <f t="shared" si="31"/>
        <v>0</v>
      </c>
      <c r="G243" s="229"/>
      <c r="H243" s="230"/>
      <c r="I243" s="231">
        <f t="shared" si="32"/>
        <v>0</v>
      </c>
      <c r="J243" s="229"/>
      <c r="K243" s="230"/>
      <c r="L243" s="231">
        <f t="shared" si="33"/>
        <v>0</v>
      </c>
      <c r="M243" s="338"/>
      <c r="N243" s="337"/>
      <c r="O243" s="231">
        <f t="shared" si="34"/>
        <v>0</v>
      </c>
      <c r="P243" s="185"/>
    </row>
    <row r="244" spans="1:16" ht="24" hidden="1" x14ac:dyDescent="0.25">
      <c r="A244" s="178">
        <v>6254</v>
      </c>
      <c r="B244" s="223" t="s">
        <v>477</v>
      </c>
      <c r="C244" s="390">
        <f t="shared" si="27"/>
        <v>0</v>
      </c>
      <c r="D244" s="229">
        <v>0</v>
      </c>
      <c r="E244" s="337"/>
      <c r="F244" s="544">
        <f t="shared" si="31"/>
        <v>0</v>
      </c>
      <c r="G244" s="229"/>
      <c r="H244" s="230"/>
      <c r="I244" s="231">
        <f t="shared" si="32"/>
        <v>0</v>
      </c>
      <c r="J244" s="229"/>
      <c r="K244" s="230"/>
      <c r="L244" s="231">
        <f t="shared" si="33"/>
        <v>0</v>
      </c>
      <c r="M244" s="338"/>
      <c r="N244" s="337"/>
      <c r="O244" s="231">
        <f t="shared" si="34"/>
        <v>0</v>
      </c>
      <c r="P244" s="185"/>
    </row>
    <row r="245" spans="1:16" ht="24" hidden="1" x14ac:dyDescent="0.25">
      <c r="A245" s="178">
        <v>6255</v>
      </c>
      <c r="B245" s="223" t="s">
        <v>478</v>
      </c>
      <c r="C245" s="390">
        <f t="shared" si="27"/>
        <v>0</v>
      </c>
      <c r="D245" s="229">
        <v>0</v>
      </c>
      <c r="E245" s="337"/>
      <c r="F245" s="544">
        <f t="shared" si="31"/>
        <v>0</v>
      </c>
      <c r="G245" s="229"/>
      <c r="H245" s="230"/>
      <c r="I245" s="231">
        <f t="shared" si="32"/>
        <v>0</v>
      </c>
      <c r="J245" s="229"/>
      <c r="K245" s="230"/>
      <c r="L245" s="231">
        <f t="shared" si="33"/>
        <v>0</v>
      </c>
      <c r="M245" s="338"/>
      <c r="N245" s="337"/>
      <c r="O245" s="231">
        <f t="shared" si="34"/>
        <v>0</v>
      </c>
      <c r="P245" s="185"/>
    </row>
    <row r="246" spans="1:16" hidden="1" x14ac:dyDescent="0.25">
      <c r="A246" s="178">
        <v>6259</v>
      </c>
      <c r="B246" s="223" t="s">
        <v>479</v>
      </c>
      <c r="C246" s="390">
        <f t="shared" si="27"/>
        <v>0</v>
      </c>
      <c r="D246" s="229">
        <v>0</v>
      </c>
      <c r="E246" s="337"/>
      <c r="F246" s="544">
        <f t="shared" si="31"/>
        <v>0</v>
      </c>
      <c r="G246" s="229"/>
      <c r="H246" s="230"/>
      <c r="I246" s="231">
        <f t="shared" si="32"/>
        <v>0</v>
      </c>
      <c r="J246" s="229"/>
      <c r="K246" s="230"/>
      <c r="L246" s="231">
        <f t="shared" si="33"/>
        <v>0</v>
      </c>
      <c r="M246" s="338"/>
      <c r="N246" s="337"/>
      <c r="O246" s="231">
        <f t="shared" si="34"/>
        <v>0</v>
      </c>
      <c r="P246" s="185"/>
    </row>
    <row r="247" spans="1:16" ht="24" hidden="1" x14ac:dyDescent="0.25">
      <c r="A247" s="339">
        <v>6260</v>
      </c>
      <c r="B247" s="223" t="s">
        <v>480</v>
      </c>
      <c r="C247" s="390">
        <f t="shared" si="27"/>
        <v>0</v>
      </c>
      <c r="D247" s="229">
        <v>0</v>
      </c>
      <c r="E247" s="337"/>
      <c r="F247" s="544">
        <f t="shared" ref="F247:F299" si="38">D247+E247</f>
        <v>0</v>
      </c>
      <c r="G247" s="229"/>
      <c r="H247" s="230"/>
      <c r="I247" s="231">
        <f t="shared" ref="I247:I299" si="39">G247+H247</f>
        <v>0</v>
      </c>
      <c r="J247" s="229"/>
      <c r="K247" s="230"/>
      <c r="L247" s="231">
        <f t="shared" ref="L247:L299" si="40">J247+K247</f>
        <v>0</v>
      </c>
      <c r="M247" s="338"/>
      <c r="N247" s="337"/>
      <c r="O247" s="231">
        <f t="shared" ref="O247:O276" si="41">M247+N247</f>
        <v>0</v>
      </c>
      <c r="P247" s="185"/>
    </row>
    <row r="248" spans="1:16" hidden="1" x14ac:dyDescent="0.25">
      <c r="A248" s="339">
        <v>6270</v>
      </c>
      <c r="B248" s="223" t="s">
        <v>481</v>
      </c>
      <c r="C248" s="390">
        <f t="shared" si="27"/>
        <v>0</v>
      </c>
      <c r="D248" s="229">
        <v>0</v>
      </c>
      <c r="E248" s="337"/>
      <c r="F248" s="544">
        <f t="shared" si="38"/>
        <v>0</v>
      </c>
      <c r="G248" s="229"/>
      <c r="H248" s="230"/>
      <c r="I248" s="231">
        <f t="shared" si="39"/>
        <v>0</v>
      </c>
      <c r="J248" s="229"/>
      <c r="K248" s="230"/>
      <c r="L248" s="231">
        <f t="shared" si="40"/>
        <v>0</v>
      </c>
      <c r="M248" s="338"/>
      <c r="N248" s="337"/>
      <c r="O248" s="231">
        <f t="shared" si="41"/>
        <v>0</v>
      </c>
      <c r="P248" s="185"/>
    </row>
    <row r="249" spans="1:16" hidden="1" x14ac:dyDescent="0.25">
      <c r="A249" s="595">
        <v>6290</v>
      </c>
      <c r="B249" s="213" t="s">
        <v>482</v>
      </c>
      <c r="C249" s="390">
        <f t="shared" si="27"/>
        <v>0</v>
      </c>
      <c r="D249" s="350">
        <f>SUM(D250:D253)</f>
        <v>0</v>
      </c>
      <c r="E249" s="351">
        <f>SUM(E250:E253)</f>
        <v>0</v>
      </c>
      <c r="F249" s="543">
        <f t="shared" si="38"/>
        <v>0</v>
      </c>
      <c r="G249" s="350">
        <f>SUM(G250:G253)</f>
        <v>0</v>
      </c>
      <c r="H249" s="352">
        <f t="shared" ref="H249" si="42">SUM(H250:H253)</f>
        <v>0</v>
      </c>
      <c r="I249" s="221">
        <f t="shared" si="39"/>
        <v>0</v>
      </c>
      <c r="J249" s="350">
        <f>SUM(J250:J253)</f>
        <v>0</v>
      </c>
      <c r="K249" s="352">
        <f t="shared" ref="K249" si="43">SUM(K250:K253)</f>
        <v>0</v>
      </c>
      <c r="L249" s="221">
        <f t="shared" si="40"/>
        <v>0</v>
      </c>
      <c r="M249" s="369">
        <f t="shared" ref="M249:N249" si="44">SUM(M250:M253)</f>
        <v>0</v>
      </c>
      <c r="N249" s="370">
        <f t="shared" si="44"/>
        <v>0</v>
      </c>
      <c r="O249" s="371">
        <f t="shared" si="41"/>
        <v>0</v>
      </c>
      <c r="P249" s="372"/>
    </row>
    <row r="250" spans="1:16" hidden="1" x14ac:dyDescent="0.25">
      <c r="A250" s="178">
        <v>6291</v>
      </c>
      <c r="B250" s="223" t="s">
        <v>483</v>
      </c>
      <c r="C250" s="390">
        <f t="shared" si="27"/>
        <v>0</v>
      </c>
      <c r="D250" s="229">
        <v>0</v>
      </c>
      <c r="E250" s="337"/>
      <c r="F250" s="544">
        <f t="shared" si="38"/>
        <v>0</v>
      </c>
      <c r="G250" s="229"/>
      <c r="H250" s="230"/>
      <c r="I250" s="231">
        <f t="shared" si="39"/>
        <v>0</v>
      </c>
      <c r="J250" s="229"/>
      <c r="K250" s="230"/>
      <c r="L250" s="231">
        <f t="shared" si="40"/>
        <v>0</v>
      </c>
      <c r="M250" s="338"/>
      <c r="N250" s="337"/>
      <c r="O250" s="231">
        <f t="shared" si="41"/>
        <v>0</v>
      </c>
      <c r="P250" s="185"/>
    </row>
    <row r="251" spans="1:16" hidden="1" x14ac:dyDescent="0.25">
      <c r="A251" s="178">
        <v>6292</v>
      </c>
      <c r="B251" s="223" t="s">
        <v>484</v>
      </c>
      <c r="C251" s="390">
        <f t="shared" si="27"/>
        <v>0</v>
      </c>
      <c r="D251" s="229">
        <v>0</v>
      </c>
      <c r="E251" s="337"/>
      <c r="F251" s="544">
        <f t="shared" si="38"/>
        <v>0</v>
      </c>
      <c r="G251" s="229"/>
      <c r="H251" s="230"/>
      <c r="I251" s="231">
        <f t="shared" si="39"/>
        <v>0</v>
      </c>
      <c r="J251" s="229"/>
      <c r="K251" s="230"/>
      <c r="L251" s="231">
        <f t="shared" si="40"/>
        <v>0</v>
      </c>
      <c r="M251" s="338"/>
      <c r="N251" s="337"/>
      <c r="O251" s="231">
        <f t="shared" si="41"/>
        <v>0</v>
      </c>
      <c r="P251" s="185"/>
    </row>
    <row r="252" spans="1:16" ht="72" hidden="1" x14ac:dyDescent="0.25">
      <c r="A252" s="178">
        <v>6296</v>
      </c>
      <c r="B252" s="223" t="s">
        <v>485</v>
      </c>
      <c r="C252" s="390">
        <f t="shared" si="27"/>
        <v>0</v>
      </c>
      <c r="D252" s="229">
        <v>0</v>
      </c>
      <c r="E252" s="337"/>
      <c r="F252" s="544">
        <f t="shared" si="38"/>
        <v>0</v>
      </c>
      <c r="G252" s="229"/>
      <c r="H252" s="230"/>
      <c r="I252" s="231">
        <f t="shared" si="39"/>
        <v>0</v>
      </c>
      <c r="J252" s="229"/>
      <c r="K252" s="230"/>
      <c r="L252" s="231">
        <f t="shared" si="40"/>
        <v>0</v>
      </c>
      <c r="M252" s="338"/>
      <c r="N252" s="337"/>
      <c r="O252" s="231">
        <f t="shared" si="41"/>
        <v>0</v>
      </c>
      <c r="P252" s="185"/>
    </row>
    <row r="253" spans="1:16" ht="36" hidden="1" x14ac:dyDescent="0.25">
      <c r="A253" s="178">
        <v>6299</v>
      </c>
      <c r="B253" s="223" t="s">
        <v>486</v>
      </c>
      <c r="C253" s="390">
        <f t="shared" si="27"/>
        <v>0</v>
      </c>
      <c r="D253" s="229">
        <v>0</v>
      </c>
      <c r="E253" s="337"/>
      <c r="F253" s="544">
        <f t="shared" si="38"/>
        <v>0</v>
      </c>
      <c r="G253" s="229"/>
      <c r="H253" s="230"/>
      <c r="I253" s="231">
        <f t="shared" si="39"/>
        <v>0</v>
      </c>
      <c r="J253" s="229"/>
      <c r="K253" s="230"/>
      <c r="L253" s="231">
        <f t="shared" si="40"/>
        <v>0</v>
      </c>
      <c r="M253" s="338"/>
      <c r="N253" s="337"/>
      <c r="O253" s="231">
        <f t="shared" si="41"/>
        <v>0</v>
      </c>
      <c r="P253" s="185"/>
    </row>
    <row r="254" spans="1:16" hidden="1" x14ac:dyDescent="0.25">
      <c r="A254" s="198">
        <v>6300</v>
      </c>
      <c r="B254" s="323" t="s">
        <v>487</v>
      </c>
      <c r="C254" s="199">
        <f t="shared" si="27"/>
        <v>0</v>
      </c>
      <c r="D254" s="209">
        <f>SUM(D255,D259,D260)</f>
        <v>0</v>
      </c>
      <c r="E254" s="324">
        <f>SUM(E255,E259,E260)</f>
        <v>0</v>
      </c>
      <c r="F254" s="541">
        <f t="shared" si="38"/>
        <v>0</v>
      </c>
      <c r="G254" s="209">
        <f>SUM(G255,G259,G260)</f>
        <v>0</v>
      </c>
      <c r="H254" s="210">
        <f t="shared" ref="H254" si="45">SUM(H255,H259,H260)</f>
        <v>0</v>
      </c>
      <c r="I254" s="211">
        <f t="shared" si="39"/>
        <v>0</v>
      </c>
      <c r="J254" s="209">
        <f>SUM(J255,J259,J260)</f>
        <v>0</v>
      </c>
      <c r="K254" s="210">
        <f t="shared" ref="K254" si="46">SUM(K255,K259,K260)</f>
        <v>0</v>
      </c>
      <c r="L254" s="211">
        <f t="shared" si="40"/>
        <v>0</v>
      </c>
      <c r="M254" s="355">
        <f t="shared" ref="M254:N254" si="47">SUM(M255,M259,M260)</f>
        <v>0</v>
      </c>
      <c r="N254" s="356">
        <f t="shared" si="47"/>
        <v>0</v>
      </c>
      <c r="O254" s="357">
        <f t="shared" si="41"/>
        <v>0</v>
      </c>
      <c r="P254" s="358"/>
    </row>
    <row r="255" spans="1:16" hidden="1" x14ac:dyDescent="0.25">
      <c r="A255" s="595">
        <v>6320</v>
      </c>
      <c r="B255" s="213" t="s">
        <v>488</v>
      </c>
      <c r="C255" s="369">
        <f t="shared" si="27"/>
        <v>0</v>
      </c>
      <c r="D255" s="350">
        <f>SUM(D256:D258)</f>
        <v>0</v>
      </c>
      <c r="E255" s="351">
        <f>SUM(E256:E258)</f>
        <v>0</v>
      </c>
      <c r="F255" s="543">
        <f t="shared" si="38"/>
        <v>0</v>
      </c>
      <c r="G255" s="350">
        <f>SUM(G256:G258)</f>
        <v>0</v>
      </c>
      <c r="H255" s="352">
        <f t="shared" ref="H255" si="48">SUM(H256:H258)</f>
        <v>0</v>
      </c>
      <c r="I255" s="221">
        <f t="shared" si="39"/>
        <v>0</v>
      </c>
      <c r="J255" s="350">
        <f>SUM(J256:J258)</f>
        <v>0</v>
      </c>
      <c r="K255" s="352">
        <f t="shared" ref="K255" si="49">SUM(K256:K258)</f>
        <v>0</v>
      </c>
      <c r="L255" s="221">
        <f t="shared" si="40"/>
        <v>0</v>
      </c>
      <c r="M255" s="353">
        <f t="shared" ref="M255:N255" si="50">SUM(M256:M258)</f>
        <v>0</v>
      </c>
      <c r="N255" s="351">
        <f t="shared" si="50"/>
        <v>0</v>
      </c>
      <c r="O255" s="221">
        <f t="shared" si="41"/>
        <v>0</v>
      </c>
      <c r="P255" s="176"/>
    </row>
    <row r="256" spans="1:16" hidden="1" x14ac:dyDescent="0.25">
      <c r="A256" s="178">
        <v>6322</v>
      </c>
      <c r="B256" s="223" t="s">
        <v>489</v>
      </c>
      <c r="C256" s="343">
        <f t="shared" si="27"/>
        <v>0</v>
      </c>
      <c r="D256" s="229">
        <v>0</v>
      </c>
      <c r="E256" s="337"/>
      <c r="F256" s="544">
        <f t="shared" si="38"/>
        <v>0</v>
      </c>
      <c r="G256" s="229"/>
      <c r="H256" s="230"/>
      <c r="I256" s="231">
        <f t="shared" si="39"/>
        <v>0</v>
      </c>
      <c r="J256" s="229"/>
      <c r="K256" s="230"/>
      <c r="L256" s="231">
        <f t="shared" si="40"/>
        <v>0</v>
      </c>
      <c r="M256" s="338"/>
      <c r="N256" s="337"/>
      <c r="O256" s="231">
        <f t="shared" si="41"/>
        <v>0</v>
      </c>
      <c r="P256" s="185"/>
    </row>
    <row r="257" spans="1:16" ht="24" hidden="1" x14ac:dyDescent="0.25">
      <c r="A257" s="178">
        <v>6323</v>
      </c>
      <c r="B257" s="223" t="s">
        <v>490</v>
      </c>
      <c r="C257" s="343">
        <f t="shared" si="27"/>
        <v>0</v>
      </c>
      <c r="D257" s="229">
        <v>0</v>
      </c>
      <c r="E257" s="337"/>
      <c r="F257" s="544">
        <f t="shared" si="38"/>
        <v>0</v>
      </c>
      <c r="G257" s="229"/>
      <c r="H257" s="230"/>
      <c r="I257" s="231">
        <f t="shared" si="39"/>
        <v>0</v>
      </c>
      <c r="J257" s="229"/>
      <c r="K257" s="230"/>
      <c r="L257" s="231">
        <f t="shared" si="40"/>
        <v>0</v>
      </c>
      <c r="M257" s="338"/>
      <c r="N257" s="337"/>
      <c r="O257" s="231">
        <f t="shared" si="41"/>
        <v>0</v>
      </c>
      <c r="P257" s="185"/>
    </row>
    <row r="258" spans="1:16" ht="24" hidden="1" x14ac:dyDescent="0.25">
      <c r="A258" s="169">
        <v>6324</v>
      </c>
      <c r="B258" s="213" t="s">
        <v>491</v>
      </c>
      <c r="C258" s="343">
        <f t="shared" si="27"/>
        <v>0</v>
      </c>
      <c r="D258" s="219">
        <v>0</v>
      </c>
      <c r="E258" s="335"/>
      <c r="F258" s="543">
        <f t="shared" si="38"/>
        <v>0</v>
      </c>
      <c r="G258" s="219"/>
      <c r="H258" s="220"/>
      <c r="I258" s="221">
        <f t="shared" si="39"/>
        <v>0</v>
      </c>
      <c r="J258" s="219"/>
      <c r="K258" s="220"/>
      <c r="L258" s="221">
        <f t="shared" si="40"/>
        <v>0</v>
      </c>
      <c r="M258" s="336"/>
      <c r="N258" s="335"/>
      <c r="O258" s="221">
        <f t="shared" si="41"/>
        <v>0</v>
      </c>
      <c r="P258" s="176"/>
    </row>
    <row r="259" spans="1:16" hidden="1" x14ac:dyDescent="0.25">
      <c r="A259" s="391">
        <v>6330</v>
      </c>
      <c r="B259" s="392" t="s">
        <v>492</v>
      </c>
      <c r="C259" s="343">
        <f t="shared" ref="C259:C286" si="51">F259+I259+L259+O259</f>
        <v>0</v>
      </c>
      <c r="D259" s="375">
        <v>0</v>
      </c>
      <c r="E259" s="376"/>
      <c r="F259" s="547">
        <f t="shared" si="38"/>
        <v>0</v>
      </c>
      <c r="G259" s="375"/>
      <c r="H259" s="377"/>
      <c r="I259" s="371">
        <f t="shared" si="39"/>
        <v>0</v>
      </c>
      <c r="J259" s="375"/>
      <c r="K259" s="377"/>
      <c r="L259" s="371">
        <f t="shared" si="40"/>
        <v>0</v>
      </c>
      <c r="M259" s="378"/>
      <c r="N259" s="376"/>
      <c r="O259" s="371">
        <f t="shared" si="41"/>
        <v>0</v>
      </c>
      <c r="P259" s="372"/>
    </row>
    <row r="260" spans="1:16" hidden="1" x14ac:dyDescent="0.25">
      <c r="A260" s="339">
        <v>6360</v>
      </c>
      <c r="B260" s="223" t="s">
        <v>493</v>
      </c>
      <c r="C260" s="343">
        <f t="shared" si="51"/>
        <v>0</v>
      </c>
      <c r="D260" s="229">
        <v>0</v>
      </c>
      <c r="E260" s="337"/>
      <c r="F260" s="544">
        <f t="shared" si="38"/>
        <v>0</v>
      </c>
      <c r="G260" s="229"/>
      <c r="H260" s="230"/>
      <c r="I260" s="231">
        <f t="shared" si="39"/>
        <v>0</v>
      </c>
      <c r="J260" s="229"/>
      <c r="K260" s="230"/>
      <c r="L260" s="231">
        <f t="shared" si="40"/>
        <v>0</v>
      </c>
      <c r="M260" s="338"/>
      <c r="N260" s="337"/>
      <c r="O260" s="231">
        <f t="shared" si="41"/>
        <v>0</v>
      </c>
      <c r="P260" s="185"/>
    </row>
    <row r="261" spans="1:16" ht="24" hidden="1" x14ac:dyDescent="0.25">
      <c r="A261" s="198">
        <v>6400</v>
      </c>
      <c r="B261" s="323" t="s">
        <v>494</v>
      </c>
      <c r="C261" s="199">
        <f t="shared" si="51"/>
        <v>0</v>
      </c>
      <c r="D261" s="209">
        <f>SUM(D262,D266)</f>
        <v>0</v>
      </c>
      <c r="E261" s="505">
        <f>SUM(E262,E266)</f>
        <v>0</v>
      </c>
      <c r="F261" s="459">
        <f t="shared" si="38"/>
        <v>0</v>
      </c>
      <c r="G261" s="209">
        <f>SUM(G262,G266)</f>
        <v>0</v>
      </c>
      <c r="H261" s="210">
        <f t="shared" ref="H261" si="52">SUM(H262,H266)</f>
        <v>0</v>
      </c>
      <c r="I261" s="211">
        <f t="shared" si="39"/>
        <v>0</v>
      </c>
      <c r="J261" s="209">
        <f>SUM(J262,J266)</f>
        <v>0</v>
      </c>
      <c r="K261" s="210">
        <f t="shared" ref="K261" si="53">SUM(K262,K266)</f>
        <v>0</v>
      </c>
      <c r="L261" s="211">
        <f t="shared" si="40"/>
        <v>0</v>
      </c>
      <c r="M261" s="355">
        <f t="shared" ref="M261:N261" si="54">SUM(M262,M266)</f>
        <v>0</v>
      </c>
      <c r="N261" s="356">
        <f t="shared" si="54"/>
        <v>0</v>
      </c>
      <c r="O261" s="357">
        <f t="shared" si="41"/>
        <v>0</v>
      </c>
      <c r="P261" s="358"/>
    </row>
    <row r="262" spans="1:16" ht="24" hidden="1" x14ac:dyDescent="0.25">
      <c r="A262" s="595">
        <v>6410</v>
      </c>
      <c r="B262" s="213" t="s">
        <v>495</v>
      </c>
      <c r="C262" s="353">
        <f t="shared" si="51"/>
        <v>0</v>
      </c>
      <c r="D262" s="350">
        <f>SUM(D263:D265)</f>
        <v>0</v>
      </c>
      <c r="E262" s="351">
        <f>SUM(E263:E265)</f>
        <v>0</v>
      </c>
      <c r="F262" s="543">
        <f t="shared" si="38"/>
        <v>0</v>
      </c>
      <c r="G262" s="350">
        <f>SUM(G263:G265)</f>
        <v>0</v>
      </c>
      <c r="H262" s="352">
        <f t="shared" ref="H262" si="55">SUM(H263:H265)</f>
        <v>0</v>
      </c>
      <c r="I262" s="221">
        <f t="shared" si="39"/>
        <v>0</v>
      </c>
      <c r="J262" s="350">
        <f>SUM(J263:J265)</f>
        <v>0</v>
      </c>
      <c r="K262" s="352">
        <f t="shared" ref="K262" si="56">SUM(K263:K265)</f>
        <v>0</v>
      </c>
      <c r="L262" s="221">
        <f t="shared" si="40"/>
        <v>0</v>
      </c>
      <c r="M262" s="365">
        <f t="shared" ref="M262:N262" si="57">SUM(M263:M265)</f>
        <v>0</v>
      </c>
      <c r="N262" s="366">
        <f t="shared" si="57"/>
        <v>0</v>
      </c>
      <c r="O262" s="242">
        <f t="shared" si="41"/>
        <v>0</v>
      </c>
      <c r="P262" s="244"/>
    </row>
    <row r="263" spans="1:16" hidden="1" x14ac:dyDescent="0.25">
      <c r="A263" s="178">
        <v>6411</v>
      </c>
      <c r="B263" s="393" t="s">
        <v>496</v>
      </c>
      <c r="C263" s="390">
        <f t="shared" si="51"/>
        <v>0</v>
      </c>
      <c r="D263" s="229">
        <v>0</v>
      </c>
      <c r="E263" s="337"/>
      <c r="F263" s="544">
        <f t="shared" si="38"/>
        <v>0</v>
      </c>
      <c r="G263" s="229"/>
      <c r="H263" s="230"/>
      <c r="I263" s="231">
        <f t="shared" si="39"/>
        <v>0</v>
      </c>
      <c r="J263" s="229"/>
      <c r="K263" s="230"/>
      <c r="L263" s="231">
        <f t="shared" si="40"/>
        <v>0</v>
      </c>
      <c r="M263" s="338"/>
      <c r="N263" s="337"/>
      <c r="O263" s="231">
        <f t="shared" si="41"/>
        <v>0</v>
      </c>
      <c r="P263" s="185"/>
    </row>
    <row r="264" spans="1:16" ht="36" hidden="1" x14ac:dyDescent="0.25">
      <c r="A264" s="178">
        <v>6412</v>
      </c>
      <c r="B264" s="223" t="s">
        <v>497</v>
      </c>
      <c r="C264" s="390">
        <f t="shared" si="51"/>
        <v>0</v>
      </c>
      <c r="D264" s="229">
        <v>0</v>
      </c>
      <c r="E264" s="337"/>
      <c r="F264" s="544">
        <f t="shared" si="38"/>
        <v>0</v>
      </c>
      <c r="G264" s="229"/>
      <c r="H264" s="230"/>
      <c r="I264" s="231">
        <f t="shared" si="39"/>
        <v>0</v>
      </c>
      <c r="J264" s="229"/>
      <c r="K264" s="230"/>
      <c r="L264" s="231">
        <f t="shared" si="40"/>
        <v>0</v>
      </c>
      <c r="M264" s="338"/>
      <c r="N264" s="337"/>
      <c r="O264" s="231">
        <f t="shared" si="41"/>
        <v>0</v>
      </c>
      <c r="P264" s="185"/>
    </row>
    <row r="265" spans="1:16" ht="24" hidden="1" x14ac:dyDescent="0.25">
      <c r="A265" s="178">
        <v>6419</v>
      </c>
      <c r="B265" s="223" t="s">
        <v>498</v>
      </c>
      <c r="C265" s="390">
        <f t="shared" si="51"/>
        <v>0</v>
      </c>
      <c r="D265" s="229">
        <v>0</v>
      </c>
      <c r="E265" s="337"/>
      <c r="F265" s="544">
        <f t="shared" si="38"/>
        <v>0</v>
      </c>
      <c r="G265" s="229"/>
      <c r="H265" s="230"/>
      <c r="I265" s="231">
        <f t="shared" si="39"/>
        <v>0</v>
      </c>
      <c r="J265" s="229"/>
      <c r="K265" s="230"/>
      <c r="L265" s="231">
        <f t="shared" si="40"/>
        <v>0</v>
      </c>
      <c r="M265" s="338"/>
      <c r="N265" s="337"/>
      <c r="O265" s="231">
        <f t="shared" si="41"/>
        <v>0</v>
      </c>
      <c r="P265" s="185"/>
    </row>
    <row r="266" spans="1:16" ht="36" hidden="1" x14ac:dyDescent="0.25">
      <c r="A266" s="339">
        <v>6420</v>
      </c>
      <c r="B266" s="223" t="s">
        <v>499</v>
      </c>
      <c r="C266" s="390">
        <f t="shared" si="51"/>
        <v>0</v>
      </c>
      <c r="D266" s="340">
        <f>SUM(D267:D270)</f>
        <v>0</v>
      </c>
      <c r="E266" s="390">
        <f>SUM(E267:E270)</f>
        <v>0</v>
      </c>
      <c r="F266" s="359">
        <f t="shared" si="38"/>
        <v>0</v>
      </c>
      <c r="G266" s="340">
        <f>SUM(G267:G270)</f>
        <v>0</v>
      </c>
      <c r="H266" s="342">
        <f>SUM(H267:H270)</f>
        <v>0</v>
      </c>
      <c r="I266" s="231">
        <f t="shared" si="39"/>
        <v>0</v>
      </c>
      <c r="J266" s="340">
        <f>SUM(J267:J270)</f>
        <v>0</v>
      </c>
      <c r="K266" s="342">
        <f>SUM(K267:K270)</f>
        <v>0</v>
      </c>
      <c r="L266" s="231">
        <f t="shared" si="40"/>
        <v>0</v>
      </c>
      <c r="M266" s="343">
        <f>SUM(M267:M270)</f>
        <v>0</v>
      </c>
      <c r="N266" s="341">
        <f>SUM(N267:N270)</f>
        <v>0</v>
      </c>
      <c r="O266" s="231">
        <f t="shared" si="41"/>
        <v>0</v>
      </c>
      <c r="P266" s="185"/>
    </row>
    <row r="267" spans="1:16" hidden="1" x14ac:dyDescent="0.25">
      <c r="A267" s="178">
        <v>6421</v>
      </c>
      <c r="B267" s="223" t="s">
        <v>500</v>
      </c>
      <c r="C267" s="390">
        <f t="shared" si="51"/>
        <v>0</v>
      </c>
      <c r="D267" s="229">
        <v>0</v>
      </c>
      <c r="E267" s="337"/>
      <c r="F267" s="544">
        <f t="shared" si="38"/>
        <v>0</v>
      </c>
      <c r="G267" s="229"/>
      <c r="H267" s="230"/>
      <c r="I267" s="231">
        <f t="shared" si="39"/>
        <v>0</v>
      </c>
      <c r="J267" s="229"/>
      <c r="K267" s="230"/>
      <c r="L267" s="231">
        <f t="shared" si="40"/>
        <v>0</v>
      </c>
      <c r="M267" s="338"/>
      <c r="N267" s="337"/>
      <c r="O267" s="231">
        <f t="shared" si="41"/>
        <v>0</v>
      </c>
      <c r="P267" s="185"/>
    </row>
    <row r="268" spans="1:16" hidden="1" x14ac:dyDescent="0.25">
      <c r="A268" s="178">
        <v>6422</v>
      </c>
      <c r="B268" s="223" t="s">
        <v>501</v>
      </c>
      <c r="C268" s="390">
        <f t="shared" si="51"/>
        <v>0</v>
      </c>
      <c r="D268" s="229">
        <v>0</v>
      </c>
      <c r="E268" s="507"/>
      <c r="F268" s="359">
        <f t="shared" si="38"/>
        <v>0</v>
      </c>
      <c r="G268" s="229"/>
      <c r="H268" s="230"/>
      <c r="I268" s="231">
        <f t="shared" si="39"/>
        <v>0</v>
      </c>
      <c r="J268" s="229"/>
      <c r="K268" s="230"/>
      <c r="L268" s="231">
        <f t="shared" si="40"/>
        <v>0</v>
      </c>
      <c r="M268" s="338"/>
      <c r="N268" s="337"/>
      <c r="O268" s="231">
        <f t="shared" si="41"/>
        <v>0</v>
      </c>
      <c r="P268" s="185"/>
    </row>
    <row r="269" spans="1:16" hidden="1" x14ac:dyDescent="0.25">
      <c r="A269" s="178">
        <v>6423</v>
      </c>
      <c r="B269" s="223" t="s">
        <v>502</v>
      </c>
      <c r="C269" s="390">
        <f t="shared" si="51"/>
        <v>0</v>
      </c>
      <c r="D269" s="229">
        <v>0</v>
      </c>
      <c r="E269" s="337"/>
      <c r="F269" s="544">
        <f t="shared" si="38"/>
        <v>0</v>
      </c>
      <c r="G269" s="229"/>
      <c r="H269" s="230"/>
      <c r="I269" s="231">
        <f t="shared" si="39"/>
        <v>0</v>
      </c>
      <c r="J269" s="229"/>
      <c r="K269" s="230"/>
      <c r="L269" s="231">
        <f t="shared" si="40"/>
        <v>0</v>
      </c>
      <c r="M269" s="338"/>
      <c r="N269" s="337"/>
      <c r="O269" s="231">
        <f t="shared" si="41"/>
        <v>0</v>
      </c>
      <c r="P269" s="185"/>
    </row>
    <row r="270" spans="1:16" ht="24" hidden="1" x14ac:dyDescent="0.25">
      <c r="A270" s="178">
        <v>6424</v>
      </c>
      <c r="B270" s="223" t="s">
        <v>503</v>
      </c>
      <c r="C270" s="390">
        <f t="shared" si="51"/>
        <v>0</v>
      </c>
      <c r="D270" s="229">
        <v>0</v>
      </c>
      <c r="E270" s="337"/>
      <c r="F270" s="544">
        <f t="shared" si="38"/>
        <v>0</v>
      </c>
      <c r="G270" s="229"/>
      <c r="H270" s="230"/>
      <c r="I270" s="231">
        <f t="shared" si="39"/>
        <v>0</v>
      </c>
      <c r="J270" s="229"/>
      <c r="K270" s="230"/>
      <c r="L270" s="231">
        <f t="shared" si="40"/>
        <v>0</v>
      </c>
      <c r="M270" s="338"/>
      <c r="N270" s="337"/>
      <c r="O270" s="231">
        <f t="shared" si="41"/>
        <v>0</v>
      </c>
      <c r="P270" s="185"/>
    </row>
    <row r="271" spans="1:16" ht="24" hidden="1" x14ac:dyDescent="0.25">
      <c r="A271" s="394">
        <v>7000</v>
      </c>
      <c r="B271" s="394" t="s">
        <v>504</v>
      </c>
      <c r="C271" s="395">
        <f t="shared" si="51"/>
        <v>0</v>
      </c>
      <c r="D271" s="396">
        <f>SUM(D272,D282)</f>
        <v>0</v>
      </c>
      <c r="E271" s="397">
        <f>SUM(E272,E282)</f>
        <v>0</v>
      </c>
      <c r="F271" s="551">
        <f t="shared" si="38"/>
        <v>0</v>
      </c>
      <c r="G271" s="396">
        <f>SUM(G272,G282)</f>
        <v>0</v>
      </c>
      <c r="H271" s="399">
        <f>SUM(H272,H282)</f>
        <v>0</v>
      </c>
      <c r="I271" s="398">
        <f t="shared" si="39"/>
        <v>0</v>
      </c>
      <c r="J271" s="396">
        <f>SUM(J272,J282)</f>
        <v>0</v>
      </c>
      <c r="K271" s="399">
        <f>SUM(K272,K282)</f>
        <v>0</v>
      </c>
      <c r="L271" s="398">
        <f t="shared" si="40"/>
        <v>0</v>
      </c>
      <c r="M271" s="400">
        <f>SUM(M272,M282)</f>
        <v>0</v>
      </c>
      <c r="N271" s="401">
        <f>SUM(N272,N282)</f>
        <v>0</v>
      </c>
      <c r="O271" s="402">
        <f t="shared" si="41"/>
        <v>0</v>
      </c>
      <c r="P271" s="403"/>
    </row>
    <row r="272" spans="1:16" hidden="1" x14ac:dyDescent="0.25">
      <c r="A272" s="198">
        <v>7200</v>
      </c>
      <c r="B272" s="323" t="s">
        <v>505</v>
      </c>
      <c r="C272" s="199">
        <f t="shared" si="51"/>
        <v>0</v>
      </c>
      <c r="D272" s="209">
        <f>SUM(D273,D274,D277,D278,D281)</f>
        <v>0</v>
      </c>
      <c r="E272" s="324">
        <f>SUM(E273,E274,E277,E278,E281)</f>
        <v>0</v>
      </c>
      <c r="F272" s="541">
        <f t="shared" si="38"/>
        <v>0</v>
      </c>
      <c r="G272" s="209">
        <f>SUM(G273,G274,G277,G278,G281)</f>
        <v>0</v>
      </c>
      <c r="H272" s="210">
        <f>SUM(H273,H274,H277,H278,H281)</f>
        <v>0</v>
      </c>
      <c r="I272" s="211">
        <f t="shared" si="39"/>
        <v>0</v>
      </c>
      <c r="J272" s="209">
        <f>SUM(J273,J274,J277,J278,J281)</f>
        <v>0</v>
      </c>
      <c r="K272" s="210">
        <f>SUM(K273,K274,K277,K278,K281)</f>
        <v>0</v>
      </c>
      <c r="L272" s="211">
        <f t="shared" si="40"/>
        <v>0</v>
      </c>
      <c r="M272" s="325">
        <f>SUM(M273,M274,M277,M278,M281)</f>
        <v>0</v>
      </c>
      <c r="N272" s="326">
        <f>SUM(N273,N274,N277,N278,N281)</f>
        <v>0</v>
      </c>
      <c r="O272" s="327">
        <f t="shared" si="41"/>
        <v>0</v>
      </c>
      <c r="P272" s="328"/>
    </row>
    <row r="273" spans="1:16" ht="24" hidden="1" x14ac:dyDescent="0.25">
      <c r="A273" s="595">
        <v>7210</v>
      </c>
      <c r="B273" s="213" t="s">
        <v>506</v>
      </c>
      <c r="C273" s="214">
        <f t="shared" si="51"/>
        <v>0</v>
      </c>
      <c r="D273" s="219">
        <v>0</v>
      </c>
      <c r="E273" s="335"/>
      <c r="F273" s="543">
        <f t="shared" si="38"/>
        <v>0</v>
      </c>
      <c r="G273" s="219"/>
      <c r="H273" s="220"/>
      <c r="I273" s="221">
        <f t="shared" si="39"/>
        <v>0</v>
      </c>
      <c r="J273" s="219"/>
      <c r="K273" s="220"/>
      <c r="L273" s="221">
        <f t="shared" si="40"/>
        <v>0</v>
      </c>
      <c r="M273" s="336"/>
      <c r="N273" s="335"/>
      <c r="O273" s="221">
        <f t="shared" si="41"/>
        <v>0</v>
      </c>
      <c r="P273" s="176"/>
    </row>
    <row r="274" spans="1:16" s="404" customFormat="1" ht="24" hidden="1" x14ac:dyDescent="0.25">
      <c r="A274" s="339">
        <v>7220</v>
      </c>
      <c r="B274" s="223" t="s">
        <v>507</v>
      </c>
      <c r="C274" s="224">
        <f t="shared" si="51"/>
        <v>0</v>
      </c>
      <c r="D274" s="340">
        <f>SUM(D275:D276)</f>
        <v>0</v>
      </c>
      <c r="E274" s="341">
        <f>SUM(E275:E276)</f>
        <v>0</v>
      </c>
      <c r="F274" s="544">
        <f t="shared" si="38"/>
        <v>0</v>
      </c>
      <c r="G274" s="340">
        <f>SUM(G275:G276)</f>
        <v>0</v>
      </c>
      <c r="H274" s="342">
        <f>SUM(H275:H276)</f>
        <v>0</v>
      </c>
      <c r="I274" s="231">
        <f t="shared" si="39"/>
        <v>0</v>
      </c>
      <c r="J274" s="340">
        <f>SUM(J275:J276)</f>
        <v>0</v>
      </c>
      <c r="K274" s="342">
        <f>SUM(K275:K276)</f>
        <v>0</v>
      </c>
      <c r="L274" s="231">
        <f t="shared" si="40"/>
        <v>0</v>
      </c>
      <c r="M274" s="343">
        <f>SUM(M275:M276)</f>
        <v>0</v>
      </c>
      <c r="N274" s="341">
        <f>SUM(N275:N276)</f>
        <v>0</v>
      </c>
      <c r="O274" s="231">
        <f t="shared" si="41"/>
        <v>0</v>
      </c>
      <c r="P274" s="185"/>
    </row>
    <row r="275" spans="1:16" s="404" customFormat="1" ht="24" hidden="1" x14ac:dyDescent="0.25">
      <c r="A275" s="178">
        <v>7221</v>
      </c>
      <c r="B275" s="223" t="s">
        <v>508</v>
      </c>
      <c r="C275" s="224">
        <f t="shared" si="51"/>
        <v>0</v>
      </c>
      <c r="D275" s="229">
        <v>0</v>
      </c>
      <c r="E275" s="337"/>
      <c r="F275" s="544">
        <f t="shared" si="38"/>
        <v>0</v>
      </c>
      <c r="G275" s="229"/>
      <c r="H275" s="230"/>
      <c r="I275" s="231">
        <f t="shared" si="39"/>
        <v>0</v>
      </c>
      <c r="J275" s="229"/>
      <c r="K275" s="230"/>
      <c r="L275" s="231">
        <f t="shared" si="40"/>
        <v>0</v>
      </c>
      <c r="M275" s="338"/>
      <c r="N275" s="337"/>
      <c r="O275" s="231">
        <f t="shared" si="41"/>
        <v>0</v>
      </c>
      <c r="P275" s="185"/>
    </row>
    <row r="276" spans="1:16" s="404" customFormat="1" ht="36" hidden="1" x14ac:dyDescent="0.25">
      <c r="A276" s="178">
        <v>7222</v>
      </c>
      <c r="B276" s="223" t="s">
        <v>509</v>
      </c>
      <c r="C276" s="224">
        <f t="shared" si="51"/>
        <v>0</v>
      </c>
      <c r="D276" s="229">
        <v>0</v>
      </c>
      <c r="E276" s="337"/>
      <c r="F276" s="544">
        <f t="shared" si="38"/>
        <v>0</v>
      </c>
      <c r="G276" s="229"/>
      <c r="H276" s="230"/>
      <c r="I276" s="231">
        <f t="shared" si="39"/>
        <v>0</v>
      </c>
      <c r="J276" s="229"/>
      <c r="K276" s="230"/>
      <c r="L276" s="231">
        <f t="shared" si="40"/>
        <v>0</v>
      </c>
      <c r="M276" s="338"/>
      <c r="N276" s="337"/>
      <c r="O276" s="231">
        <f t="shared" si="41"/>
        <v>0</v>
      </c>
      <c r="P276" s="185"/>
    </row>
    <row r="277" spans="1:16" s="404" customFormat="1" ht="24" hidden="1" x14ac:dyDescent="0.25">
      <c r="A277" s="339">
        <v>7230</v>
      </c>
      <c r="B277" s="223" t="s">
        <v>510</v>
      </c>
      <c r="C277" s="224">
        <f t="shared" si="51"/>
        <v>0</v>
      </c>
      <c r="D277" s="229">
        <v>0</v>
      </c>
      <c r="E277" s="337"/>
      <c r="F277" s="544">
        <f t="shared" si="38"/>
        <v>0</v>
      </c>
      <c r="G277" s="229"/>
      <c r="H277" s="230"/>
      <c r="I277" s="231">
        <f t="shared" si="39"/>
        <v>0</v>
      </c>
      <c r="J277" s="229"/>
      <c r="K277" s="230"/>
      <c r="L277" s="231">
        <f t="shared" si="40"/>
        <v>0</v>
      </c>
      <c r="M277" s="338"/>
      <c r="N277" s="337"/>
      <c r="O277" s="231">
        <f>M277+N277</f>
        <v>0</v>
      </c>
      <c r="P277" s="185"/>
    </row>
    <row r="278" spans="1:16" ht="24" hidden="1" x14ac:dyDescent="0.25">
      <c r="A278" s="339">
        <v>7240</v>
      </c>
      <c r="B278" s="223" t="s">
        <v>511</v>
      </c>
      <c r="C278" s="224">
        <f t="shared" si="51"/>
        <v>0</v>
      </c>
      <c r="D278" s="340">
        <f>SUM(D279:D280)</f>
        <v>0</v>
      </c>
      <c r="E278" s="341">
        <f>SUM(E279:E280)</f>
        <v>0</v>
      </c>
      <c r="F278" s="544">
        <f t="shared" si="38"/>
        <v>0</v>
      </c>
      <c r="G278" s="340">
        <f>SUM(G279:G280)</f>
        <v>0</v>
      </c>
      <c r="H278" s="342">
        <f>SUM(H279:H280)</f>
        <v>0</v>
      </c>
      <c r="I278" s="231">
        <f t="shared" si="39"/>
        <v>0</v>
      </c>
      <c r="J278" s="340">
        <f>SUM(J279:J280)</f>
        <v>0</v>
      </c>
      <c r="K278" s="342">
        <f>SUM(K279:K280)</f>
        <v>0</v>
      </c>
      <c r="L278" s="231">
        <f t="shared" si="40"/>
        <v>0</v>
      </c>
      <c r="M278" s="343">
        <f>SUM(M279:M280)</f>
        <v>0</v>
      </c>
      <c r="N278" s="341">
        <f>SUM(N279:N280)</f>
        <v>0</v>
      </c>
      <c r="O278" s="231">
        <f>SUM(O279:O280)</f>
        <v>0</v>
      </c>
      <c r="P278" s="185"/>
    </row>
    <row r="279" spans="1:16" ht="36" hidden="1" x14ac:dyDescent="0.25">
      <c r="A279" s="178">
        <v>7245</v>
      </c>
      <c r="B279" s="223" t="s">
        <v>512</v>
      </c>
      <c r="C279" s="224">
        <f t="shared" si="51"/>
        <v>0</v>
      </c>
      <c r="D279" s="229">
        <v>0</v>
      </c>
      <c r="E279" s="337"/>
      <c r="F279" s="544">
        <f t="shared" si="38"/>
        <v>0</v>
      </c>
      <c r="G279" s="229"/>
      <c r="H279" s="230"/>
      <c r="I279" s="231">
        <f t="shared" si="39"/>
        <v>0</v>
      </c>
      <c r="J279" s="229"/>
      <c r="K279" s="230"/>
      <c r="L279" s="231">
        <f t="shared" si="40"/>
        <v>0</v>
      </c>
      <c r="M279" s="338"/>
      <c r="N279" s="337"/>
      <c r="O279" s="231">
        <f t="shared" ref="O279:O282" si="58">M279+N279</f>
        <v>0</v>
      </c>
      <c r="P279" s="185"/>
    </row>
    <row r="280" spans="1:16" ht="72" hidden="1" x14ac:dyDescent="0.25">
      <c r="A280" s="178">
        <v>7246</v>
      </c>
      <c r="B280" s="223" t="s">
        <v>513</v>
      </c>
      <c r="C280" s="224">
        <f t="shared" si="51"/>
        <v>0</v>
      </c>
      <c r="D280" s="229">
        <v>0</v>
      </c>
      <c r="E280" s="337"/>
      <c r="F280" s="544">
        <f t="shared" si="38"/>
        <v>0</v>
      </c>
      <c r="G280" s="229"/>
      <c r="H280" s="230"/>
      <c r="I280" s="231">
        <f t="shared" si="39"/>
        <v>0</v>
      </c>
      <c r="J280" s="229"/>
      <c r="K280" s="230"/>
      <c r="L280" s="231">
        <f t="shared" si="40"/>
        <v>0</v>
      </c>
      <c r="M280" s="338"/>
      <c r="N280" s="337"/>
      <c r="O280" s="231">
        <f t="shared" si="58"/>
        <v>0</v>
      </c>
      <c r="P280" s="185"/>
    </row>
    <row r="281" spans="1:16" ht="24" hidden="1" x14ac:dyDescent="0.25">
      <c r="A281" s="339">
        <v>7260</v>
      </c>
      <c r="B281" s="223" t="s">
        <v>514</v>
      </c>
      <c r="C281" s="224">
        <f t="shared" si="51"/>
        <v>0</v>
      </c>
      <c r="D281" s="219">
        <v>0</v>
      </c>
      <c r="E281" s="335"/>
      <c r="F281" s="543">
        <f t="shared" si="38"/>
        <v>0</v>
      </c>
      <c r="G281" s="219"/>
      <c r="H281" s="220"/>
      <c r="I281" s="221">
        <f t="shared" si="39"/>
        <v>0</v>
      </c>
      <c r="J281" s="219"/>
      <c r="K281" s="220"/>
      <c r="L281" s="221">
        <f t="shared" si="40"/>
        <v>0</v>
      </c>
      <c r="M281" s="336"/>
      <c r="N281" s="335"/>
      <c r="O281" s="221">
        <f t="shared" si="58"/>
        <v>0</v>
      </c>
      <c r="P281" s="176"/>
    </row>
    <row r="282" spans="1:16" hidden="1" x14ac:dyDescent="0.25">
      <c r="A282" s="198">
        <v>7700</v>
      </c>
      <c r="B282" s="323" t="s">
        <v>515</v>
      </c>
      <c r="C282" s="405">
        <f t="shared" si="51"/>
        <v>0</v>
      </c>
      <c r="D282" s="406">
        <f>D283</f>
        <v>0</v>
      </c>
      <c r="E282" s="356">
        <f>SUM(E283)</f>
        <v>0</v>
      </c>
      <c r="F282" s="552">
        <f t="shared" si="38"/>
        <v>0</v>
      </c>
      <c r="G282" s="406">
        <f>G283</f>
        <v>0</v>
      </c>
      <c r="H282" s="407">
        <f>SUM(H283)</f>
        <v>0</v>
      </c>
      <c r="I282" s="357">
        <f t="shared" si="39"/>
        <v>0</v>
      </c>
      <c r="J282" s="406">
        <f>J283</f>
        <v>0</v>
      </c>
      <c r="K282" s="407">
        <f>SUM(K283)</f>
        <v>0</v>
      </c>
      <c r="L282" s="357">
        <f t="shared" si="40"/>
        <v>0</v>
      </c>
      <c r="M282" s="355">
        <f>SUM(M283)</f>
        <v>0</v>
      </c>
      <c r="N282" s="356">
        <f>SUM(N283)</f>
        <v>0</v>
      </c>
      <c r="O282" s="357">
        <f t="shared" si="58"/>
        <v>0</v>
      </c>
      <c r="P282" s="358"/>
    </row>
    <row r="283" spans="1:16" hidden="1" x14ac:dyDescent="0.25">
      <c r="A283" s="233">
        <v>7720</v>
      </c>
      <c r="B283" s="234" t="s">
        <v>516</v>
      </c>
      <c r="C283" s="408">
        <f t="shared" si="51"/>
        <v>0</v>
      </c>
      <c r="D283" s="240">
        <v>0</v>
      </c>
      <c r="E283" s="409"/>
      <c r="F283" s="553">
        <f t="shared" si="38"/>
        <v>0</v>
      </c>
      <c r="G283" s="240"/>
      <c r="H283" s="241"/>
      <c r="I283" s="242">
        <f t="shared" si="39"/>
        <v>0</v>
      </c>
      <c r="J283" s="240"/>
      <c r="K283" s="241"/>
      <c r="L283" s="242">
        <f t="shared" si="40"/>
        <v>0</v>
      </c>
      <c r="M283" s="410"/>
      <c r="N283" s="409"/>
      <c r="O283" s="242">
        <f>M283+N283</f>
        <v>0</v>
      </c>
      <c r="P283" s="244"/>
    </row>
    <row r="284" spans="1:16" hidden="1" x14ac:dyDescent="0.25">
      <c r="A284" s="411"/>
      <c r="B284" s="265" t="s">
        <v>517</v>
      </c>
      <c r="C284" s="214">
        <f t="shared" si="51"/>
        <v>0</v>
      </c>
      <c r="D284" s="330">
        <f>SUM(D285:D286)</f>
        <v>0</v>
      </c>
      <c r="E284" s="331">
        <f>SUM(E285:E286)</f>
        <v>0</v>
      </c>
      <c r="F284" s="542">
        <f t="shared" si="38"/>
        <v>0</v>
      </c>
      <c r="G284" s="330">
        <f>SUM(G285:G286)</f>
        <v>0</v>
      </c>
      <c r="H284" s="333">
        <f>SUM(H285:H286)</f>
        <v>0</v>
      </c>
      <c r="I284" s="332">
        <f t="shared" si="39"/>
        <v>0</v>
      </c>
      <c r="J284" s="330">
        <f>SUM(J285:J286)</f>
        <v>0</v>
      </c>
      <c r="K284" s="333">
        <f>SUM(K285:K286)</f>
        <v>0</v>
      </c>
      <c r="L284" s="332">
        <f t="shared" si="40"/>
        <v>0</v>
      </c>
      <c r="M284" s="334">
        <f>SUM(M285:M286)</f>
        <v>0</v>
      </c>
      <c r="N284" s="331">
        <f>SUM(N285:N286)</f>
        <v>0</v>
      </c>
      <c r="O284" s="332">
        <f t="shared" ref="O284:O299" si="59">M284+N284</f>
        <v>0</v>
      </c>
      <c r="P284" s="274"/>
    </row>
    <row r="285" spans="1:16" hidden="1" x14ac:dyDescent="0.25">
      <c r="A285" s="393" t="s">
        <v>518</v>
      </c>
      <c r="B285" s="178" t="s">
        <v>519</v>
      </c>
      <c r="C285" s="359">
        <f t="shared" si="51"/>
        <v>0</v>
      </c>
      <c r="D285" s="229"/>
      <c r="E285" s="337"/>
      <c r="F285" s="544">
        <f t="shared" si="38"/>
        <v>0</v>
      </c>
      <c r="G285" s="229"/>
      <c r="H285" s="230"/>
      <c r="I285" s="231">
        <f t="shared" si="39"/>
        <v>0</v>
      </c>
      <c r="J285" s="229"/>
      <c r="K285" s="230"/>
      <c r="L285" s="231">
        <f t="shared" si="40"/>
        <v>0</v>
      </c>
      <c r="M285" s="338"/>
      <c r="N285" s="337"/>
      <c r="O285" s="231">
        <f t="shared" si="59"/>
        <v>0</v>
      </c>
      <c r="P285" s="185"/>
    </row>
    <row r="286" spans="1:16" hidden="1" x14ac:dyDescent="0.25">
      <c r="A286" s="393" t="s">
        <v>520</v>
      </c>
      <c r="B286" s="412" t="s">
        <v>521</v>
      </c>
      <c r="C286" s="214">
        <f t="shared" si="51"/>
        <v>0</v>
      </c>
      <c r="D286" s="219"/>
      <c r="E286" s="335"/>
      <c r="F286" s="543">
        <f t="shared" si="38"/>
        <v>0</v>
      </c>
      <c r="G286" s="219"/>
      <c r="H286" s="220"/>
      <c r="I286" s="221">
        <f t="shared" si="39"/>
        <v>0</v>
      </c>
      <c r="J286" s="219"/>
      <c r="K286" s="220"/>
      <c r="L286" s="221">
        <f t="shared" si="40"/>
        <v>0</v>
      </c>
      <c r="M286" s="336"/>
      <c r="N286" s="335"/>
      <c r="O286" s="221">
        <f t="shared" si="59"/>
        <v>0</v>
      </c>
      <c r="P286" s="176"/>
    </row>
    <row r="287" spans="1:16" x14ac:dyDescent="0.25">
      <c r="A287" s="413"/>
      <c r="B287" s="414" t="s">
        <v>522</v>
      </c>
      <c r="C287" s="415">
        <f>SUM(C284,C271,C233,C198,C190,C176,C78,C56)</f>
        <v>986333</v>
      </c>
      <c r="D287" s="416">
        <f t="shared" ref="D287" si="60">SUM(D284,D271,D233,D198,D190,D176,D78,D56)</f>
        <v>986333</v>
      </c>
      <c r="E287" s="511">
        <f>SUM(E284,E271,E233,E198,E190,E176,E78,E56)</f>
        <v>0</v>
      </c>
      <c r="F287" s="467">
        <f t="shared" si="38"/>
        <v>986333</v>
      </c>
      <c r="G287" s="416">
        <f>SUM(G284,G271,G233,G198,G190,G176,G78,G56)</f>
        <v>0</v>
      </c>
      <c r="H287" s="419">
        <f>SUM(H284,H271,H233,H198,H190,H176,H78,H56)</f>
        <v>0</v>
      </c>
      <c r="I287" s="418">
        <f t="shared" si="39"/>
        <v>0</v>
      </c>
      <c r="J287" s="416">
        <f>SUM(J284,J271,J233,J198,J190,J176,J78,J56)</f>
        <v>0</v>
      </c>
      <c r="K287" s="419">
        <f>SUM(K284,K271,K233,K198,K190,K176,K78,K56)</f>
        <v>0</v>
      </c>
      <c r="L287" s="418">
        <f t="shared" si="40"/>
        <v>0</v>
      </c>
      <c r="M287" s="325">
        <f>SUM(M284,M271,M233,M198,M190,M176,M78,M56)</f>
        <v>0</v>
      </c>
      <c r="N287" s="326">
        <f>SUM(N284,N271,N233,N198,N190,N176,N78,N56)</f>
        <v>0</v>
      </c>
      <c r="O287" s="327">
        <f t="shared" si="59"/>
        <v>0</v>
      </c>
      <c r="P287" s="328"/>
    </row>
    <row r="288" spans="1:16" hidden="1" x14ac:dyDescent="0.25">
      <c r="A288" s="420" t="s">
        <v>523</v>
      </c>
      <c r="B288" s="421"/>
      <c r="C288" s="422">
        <f t="shared" ref="C288" si="61">F288+I288+L288+O288</f>
        <v>0</v>
      </c>
      <c r="D288" s="423">
        <f>SUM(D28,D29,D45)-D54</f>
        <v>0</v>
      </c>
      <c r="E288" s="424">
        <f>SUM(E28,E29,E45)-E54</f>
        <v>0</v>
      </c>
      <c r="F288" s="555">
        <f t="shared" si="38"/>
        <v>0</v>
      </c>
      <c r="G288" s="423">
        <f>SUM(G28,G29,G45)-G54</f>
        <v>0</v>
      </c>
      <c r="H288" s="426">
        <f>SUM(H28,H29,H45)-H54</f>
        <v>0</v>
      </c>
      <c r="I288" s="425">
        <f t="shared" si="39"/>
        <v>0</v>
      </c>
      <c r="J288" s="423">
        <f>(J30+J46)-J54</f>
        <v>0</v>
      </c>
      <c r="K288" s="426">
        <f>(K30+K46)-K54</f>
        <v>0</v>
      </c>
      <c r="L288" s="425">
        <f t="shared" si="40"/>
        <v>0</v>
      </c>
      <c r="M288" s="422">
        <f>M48-M54</f>
        <v>0</v>
      </c>
      <c r="N288" s="424">
        <f>N48-N54</f>
        <v>0</v>
      </c>
      <c r="O288" s="425">
        <f t="shared" si="59"/>
        <v>0</v>
      </c>
      <c r="P288" s="427"/>
    </row>
    <row r="289" spans="1:17" s="148" customFormat="1" hidden="1" x14ac:dyDescent="0.25">
      <c r="A289" s="420" t="s">
        <v>524</v>
      </c>
      <c r="B289" s="421"/>
      <c r="C289" s="428">
        <f>SUM(C290,C291)-C298+C299</f>
        <v>0</v>
      </c>
      <c r="D289" s="423">
        <f t="shared" ref="D289" si="62">SUM(D290,D291)-D298+D299</f>
        <v>0</v>
      </c>
      <c r="E289" s="424">
        <f>SUM(E290,E291)-E298+E299</f>
        <v>0</v>
      </c>
      <c r="F289" s="555">
        <f t="shared" si="38"/>
        <v>0</v>
      </c>
      <c r="G289" s="423">
        <f>SUM(G290,G291)-G298+G299</f>
        <v>0</v>
      </c>
      <c r="H289" s="426">
        <f>SUM(H290,H291)-H298+H299</f>
        <v>0</v>
      </c>
      <c r="I289" s="425">
        <f t="shared" si="39"/>
        <v>0</v>
      </c>
      <c r="J289" s="423">
        <f>SUM(J290,J291)-J298+J299</f>
        <v>0</v>
      </c>
      <c r="K289" s="426">
        <f>SUM(K290,K291)-K298+K299</f>
        <v>0</v>
      </c>
      <c r="L289" s="425">
        <f t="shared" si="40"/>
        <v>0</v>
      </c>
      <c r="M289" s="422">
        <f>SUM(M290,M291)-M298+M299</f>
        <v>0</v>
      </c>
      <c r="N289" s="424">
        <f>SUM(N290,N291)-N298+N299</f>
        <v>0</v>
      </c>
      <c r="O289" s="425">
        <f t="shared" si="59"/>
        <v>0</v>
      </c>
      <c r="P289" s="427"/>
    </row>
    <row r="290" spans="1:17" s="148" customFormat="1" hidden="1" x14ac:dyDescent="0.25">
      <c r="A290" s="429" t="s">
        <v>525</v>
      </c>
      <c r="B290" s="429" t="s">
        <v>526</v>
      </c>
      <c r="C290" s="428">
        <f>C25-C284</f>
        <v>0</v>
      </c>
      <c r="D290" s="423">
        <f t="shared" ref="D290" si="63">D25-D284</f>
        <v>0</v>
      </c>
      <c r="E290" s="424">
        <f>E25-E284</f>
        <v>0</v>
      </c>
      <c r="F290" s="555">
        <f t="shared" si="38"/>
        <v>0</v>
      </c>
      <c r="G290" s="423">
        <f>G25-G284</f>
        <v>0</v>
      </c>
      <c r="H290" s="426">
        <f>H25-H284</f>
        <v>0</v>
      </c>
      <c r="I290" s="425">
        <f t="shared" si="39"/>
        <v>0</v>
      </c>
      <c r="J290" s="423">
        <f>J25-J284</f>
        <v>0</v>
      </c>
      <c r="K290" s="426">
        <f>K25-K284</f>
        <v>0</v>
      </c>
      <c r="L290" s="425">
        <f t="shared" si="40"/>
        <v>0</v>
      </c>
      <c r="M290" s="422">
        <f>M25-M284</f>
        <v>0</v>
      </c>
      <c r="N290" s="424">
        <f>N25-N284</f>
        <v>0</v>
      </c>
      <c r="O290" s="425">
        <f t="shared" si="59"/>
        <v>0</v>
      </c>
      <c r="P290" s="427"/>
    </row>
    <row r="291" spans="1:17" s="148" customFormat="1" hidden="1" x14ac:dyDescent="0.25">
      <c r="A291" s="430" t="s">
        <v>527</v>
      </c>
      <c r="B291" s="430" t="s">
        <v>528</v>
      </c>
      <c r="C291" s="428">
        <f>SUM(C292,C294,C296)-SUM(C293,C295,C297)</f>
        <v>0</v>
      </c>
      <c r="D291" s="423">
        <f t="shared" ref="D291:E291" si="64">SUM(D292,D294,D296)-SUM(D293,D295,D297)</f>
        <v>0</v>
      </c>
      <c r="E291" s="424">
        <f t="shared" si="64"/>
        <v>0</v>
      </c>
      <c r="F291" s="555">
        <f t="shared" si="38"/>
        <v>0</v>
      </c>
      <c r="G291" s="423">
        <f t="shared" ref="G291:H291" si="65">SUM(G292,G294,G296)-SUM(G293,G295,G297)</f>
        <v>0</v>
      </c>
      <c r="H291" s="426">
        <f t="shared" si="65"/>
        <v>0</v>
      </c>
      <c r="I291" s="425">
        <f t="shared" si="39"/>
        <v>0</v>
      </c>
      <c r="J291" s="423">
        <f t="shared" ref="J291:K291" si="66">SUM(J292,J294,J296)-SUM(J293,J295,J297)</f>
        <v>0</v>
      </c>
      <c r="K291" s="426">
        <f t="shared" si="66"/>
        <v>0</v>
      </c>
      <c r="L291" s="425">
        <f t="shared" si="40"/>
        <v>0</v>
      </c>
      <c r="M291" s="422">
        <f t="shared" ref="M291:N291" si="67">SUM(M292,M294,M296)-SUM(M293,M295,M297)</f>
        <v>0</v>
      </c>
      <c r="N291" s="424">
        <f t="shared" si="67"/>
        <v>0</v>
      </c>
      <c r="O291" s="425">
        <f t="shared" si="59"/>
        <v>0</v>
      </c>
      <c r="P291" s="427"/>
    </row>
    <row r="292" spans="1:17" s="148" customFormat="1" hidden="1" x14ac:dyDescent="0.25">
      <c r="A292" s="411" t="s">
        <v>529</v>
      </c>
      <c r="B292" s="275" t="s">
        <v>530</v>
      </c>
      <c r="C292" s="235">
        <f t="shared" ref="C292:C299" si="68">F292+I292+L292+O292</f>
        <v>0</v>
      </c>
      <c r="D292" s="240"/>
      <c r="E292" s="409"/>
      <c r="F292" s="553">
        <f t="shared" si="38"/>
        <v>0</v>
      </c>
      <c r="G292" s="240"/>
      <c r="H292" s="241"/>
      <c r="I292" s="242">
        <f t="shared" si="39"/>
        <v>0</v>
      </c>
      <c r="J292" s="240"/>
      <c r="K292" s="241"/>
      <c r="L292" s="242">
        <f t="shared" si="40"/>
        <v>0</v>
      </c>
      <c r="M292" s="410"/>
      <c r="N292" s="409"/>
      <c r="O292" s="242">
        <f t="shared" si="59"/>
        <v>0</v>
      </c>
      <c r="P292" s="244"/>
    </row>
    <row r="293" spans="1:17" hidden="1" x14ac:dyDescent="0.25">
      <c r="A293" s="393" t="s">
        <v>531</v>
      </c>
      <c r="B293" s="177" t="s">
        <v>532</v>
      </c>
      <c r="C293" s="224">
        <f t="shared" si="68"/>
        <v>0</v>
      </c>
      <c r="D293" s="229"/>
      <c r="E293" s="337"/>
      <c r="F293" s="544">
        <f t="shared" si="38"/>
        <v>0</v>
      </c>
      <c r="G293" s="229"/>
      <c r="H293" s="230"/>
      <c r="I293" s="231">
        <f t="shared" si="39"/>
        <v>0</v>
      </c>
      <c r="J293" s="229"/>
      <c r="K293" s="230"/>
      <c r="L293" s="231">
        <f t="shared" si="40"/>
        <v>0</v>
      </c>
      <c r="M293" s="338"/>
      <c r="N293" s="337"/>
      <c r="O293" s="231">
        <f t="shared" si="59"/>
        <v>0</v>
      </c>
      <c r="P293" s="185"/>
    </row>
    <row r="294" spans="1:17" hidden="1" x14ac:dyDescent="0.25">
      <c r="A294" s="393" t="s">
        <v>533</v>
      </c>
      <c r="B294" s="177" t="s">
        <v>534</v>
      </c>
      <c r="C294" s="224">
        <f t="shared" si="68"/>
        <v>0</v>
      </c>
      <c r="D294" s="229"/>
      <c r="E294" s="337"/>
      <c r="F294" s="544">
        <f t="shared" si="38"/>
        <v>0</v>
      </c>
      <c r="G294" s="229"/>
      <c r="H294" s="230"/>
      <c r="I294" s="231">
        <f t="shared" si="39"/>
        <v>0</v>
      </c>
      <c r="J294" s="229"/>
      <c r="K294" s="230"/>
      <c r="L294" s="231">
        <f t="shared" si="40"/>
        <v>0</v>
      </c>
      <c r="M294" s="338"/>
      <c r="N294" s="337"/>
      <c r="O294" s="231">
        <f t="shared" si="59"/>
        <v>0</v>
      </c>
      <c r="P294" s="185"/>
    </row>
    <row r="295" spans="1:17" hidden="1" x14ac:dyDescent="0.25">
      <c r="A295" s="393" t="s">
        <v>535</v>
      </c>
      <c r="B295" s="177" t="s">
        <v>536</v>
      </c>
      <c r="C295" s="224">
        <f t="shared" si="68"/>
        <v>0</v>
      </c>
      <c r="D295" s="229"/>
      <c r="E295" s="337"/>
      <c r="F295" s="544">
        <f t="shared" si="38"/>
        <v>0</v>
      </c>
      <c r="G295" s="229"/>
      <c r="H295" s="230"/>
      <c r="I295" s="231">
        <f t="shared" si="39"/>
        <v>0</v>
      </c>
      <c r="J295" s="229"/>
      <c r="K295" s="230"/>
      <c r="L295" s="231">
        <f t="shared" si="40"/>
        <v>0</v>
      </c>
      <c r="M295" s="338"/>
      <c r="N295" s="337"/>
      <c r="O295" s="231">
        <f t="shared" si="59"/>
        <v>0</v>
      </c>
      <c r="P295" s="185"/>
    </row>
    <row r="296" spans="1:17" hidden="1" x14ac:dyDescent="0.25">
      <c r="A296" s="393" t="s">
        <v>537</v>
      </c>
      <c r="B296" s="177" t="s">
        <v>538</v>
      </c>
      <c r="C296" s="224">
        <f t="shared" si="68"/>
        <v>0</v>
      </c>
      <c r="D296" s="229"/>
      <c r="E296" s="337"/>
      <c r="F296" s="544">
        <f t="shared" si="38"/>
        <v>0</v>
      </c>
      <c r="G296" s="229"/>
      <c r="H296" s="230"/>
      <c r="I296" s="231">
        <f t="shared" si="39"/>
        <v>0</v>
      </c>
      <c r="J296" s="229"/>
      <c r="K296" s="230"/>
      <c r="L296" s="231">
        <f t="shared" si="40"/>
        <v>0</v>
      </c>
      <c r="M296" s="338"/>
      <c r="N296" s="337"/>
      <c r="O296" s="231">
        <f t="shared" si="59"/>
        <v>0</v>
      </c>
      <c r="P296" s="185"/>
    </row>
    <row r="297" spans="1:17" hidden="1" x14ac:dyDescent="0.25">
      <c r="A297" s="431" t="s">
        <v>539</v>
      </c>
      <c r="B297" s="432" t="s">
        <v>540</v>
      </c>
      <c r="C297" s="374">
        <f t="shared" si="68"/>
        <v>0</v>
      </c>
      <c r="D297" s="375"/>
      <c r="E297" s="376"/>
      <c r="F297" s="547">
        <f t="shared" si="38"/>
        <v>0</v>
      </c>
      <c r="G297" s="375"/>
      <c r="H297" s="377"/>
      <c r="I297" s="371">
        <f t="shared" si="39"/>
        <v>0</v>
      </c>
      <c r="J297" s="375"/>
      <c r="K297" s="377"/>
      <c r="L297" s="371">
        <f t="shared" si="40"/>
        <v>0</v>
      </c>
      <c r="M297" s="378"/>
      <c r="N297" s="376"/>
      <c r="O297" s="371">
        <f t="shared" si="59"/>
        <v>0</v>
      </c>
      <c r="P297" s="372"/>
    </row>
    <row r="298" spans="1:17" hidden="1" x14ac:dyDescent="0.25">
      <c r="A298" s="430" t="s">
        <v>541</v>
      </c>
      <c r="B298" s="430" t="s">
        <v>542</v>
      </c>
      <c r="C298" s="433">
        <f t="shared" si="68"/>
        <v>0</v>
      </c>
      <c r="D298" s="434"/>
      <c r="E298" s="435"/>
      <c r="F298" s="555">
        <f t="shared" si="38"/>
        <v>0</v>
      </c>
      <c r="G298" s="434"/>
      <c r="H298" s="436"/>
      <c r="I298" s="425">
        <f t="shared" si="39"/>
        <v>0</v>
      </c>
      <c r="J298" s="434"/>
      <c r="K298" s="436"/>
      <c r="L298" s="425">
        <f t="shared" si="40"/>
        <v>0</v>
      </c>
      <c r="M298" s="437"/>
      <c r="N298" s="435"/>
      <c r="O298" s="425">
        <f t="shared" si="59"/>
        <v>0</v>
      </c>
      <c r="P298" s="427"/>
    </row>
    <row r="299" spans="1:17" s="148" customFormat="1" ht="36" hidden="1" x14ac:dyDescent="0.25">
      <c r="A299" s="430" t="s">
        <v>543</v>
      </c>
      <c r="B299" s="438" t="s">
        <v>544</v>
      </c>
      <c r="C299" s="439">
        <f t="shared" si="68"/>
        <v>0</v>
      </c>
      <c r="D299" s="440"/>
      <c r="E299" s="441"/>
      <c r="F299" s="557">
        <f t="shared" si="38"/>
        <v>0</v>
      </c>
      <c r="G299" s="434"/>
      <c r="H299" s="436"/>
      <c r="I299" s="425">
        <f t="shared" si="39"/>
        <v>0</v>
      </c>
      <c r="J299" s="434"/>
      <c r="K299" s="436"/>
      <c r="L299" s="425">
        <f t="shared" si="40"/>
        <v>0</v>
      </c>
      <c r="M299" s="437"/>
      <c r="N299" s="435"/>
      <c r="O299" s="425">
        <f t="shared" si="59"/>
        <v>0</v>
      </c>
      <c r="P299" s="427"/>
    </row>
    <row r="300" spans="1:17" s="148" customFormat="1" x14ac:dyDescent="0.25">
      <c r="A300" s="443" t="s">
        <v>545</v>
      </c>
      <c r="B300" s="444"/>
      <c r="C300" s="444"/>
      <c r="D300" s="444"/>
      <c r="E300" s="444"/>
      <c r="F300" s="444"/>
      <c r="G300" s="444"/>
      <c r="H300" s="444"/>
      <c r="I300" s="444"/>
      <c r="J300" s="444"/>
      <c r="K300" s="444"/>
      <c r="L300" s="444"/>
      <c r="M300" s="444"/>
      <c r="N300" s="444"/>
      <c r="O300" s="444"/>
      <c r="P300" s="445"/>
      <c r="Q300" s="141"/>
    </row>
    <row r="301" spans="1:17" ht="12.75" thickBot="1" x14ac:dyDescent="0.3">
      <c r="A301" s="446"/>
      <c r="B301" s="447"/>
      <c r="C301" s="447"/>
      <c r="D301" s="447"/>
      <c r="E301" s="447"/>
      <c r="F301" s="447"/>
      <c r="G301" s="447"/>
      <c r="H301" s="447"/>
      <c r="I301" s="447"/>
      <c r="J301" s="447"/>
      <c r="K301" s="447"/>
      <c r="L301" s="447"/>
      <c r="M301" s="447"/>
      <c r="N301" s="447"/>
      <c r="O301" s="447"/>
      <c r="P301" s="448"/>
      <c r="Q301" s="118"/>
    </row>
    <row r="302" spans="1:17" x14ac:dyDescent="0.25">
      <c r="A302" s="117"/>
      <c r="B302" s="117"/>
      <c r="C302" s="117"/>
      <c r="D302" s="117"/>
      <c r="E302" s="117"/>
      <c r="F302" s="117"/>
      <c r="G302" s="117"/>
      <c r="H302" s="117"/>
      <c r="I302" s="117"/>
      <c r="J302" s="117"/>
      <c r="K302" s="117"/>
      <c r="L302" s="117"/>
      <c r="M302" s="117"/>
      <c r="N302" s="117"/>
      <c r="O302" s="117"/>
    </row>
    <row r="303" spans="1:17" x14ac:dyDescent="0.25">
      <c r="A303" s="117"/>
      <c r="B303" s="117"/>
      <c r="C303" s="117"/>
      <c r="D303" s="117"/>
      <c r="E303" s="117"/>
      <c r="F303" s="117"/>
      <c r="G303" s="117"/>
      <c r="H303" s="117"/>
      <c r="I303" s="117"/>
      <c r="J303" s="117"/>
      <c r="K303" s="117"/>
      <c r="L303" s="117"/>
      <c r="M303" s="117"/>
      <c r="N303" s="117"/>
      <c r="O303" s="117"/>
    </row>
    <row r="304" spans="1:17"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Y/+8pui1EYZ+F960lNBI4v7bbDwUY6rHxwNaHVCNHab91aALa2qoMYYE1aBuWI4NeMHJIv0f3wC2mJk3i0FTqg==" saltValue="SL36x5MANnMu1jC7GAAroA==" spinCount="100000" sheet="1" objects="1" scenarios="1" formatCells="0" formatColumns="0" formatRows="0"/>
  <autoFilter ref="A22:P300">
    <filterColumn colId="2">
      <filters blank="1">
        <filter val="126 845"/>
        <filter val="3 000"/>
        <filter val="33 118"/>
        <filter val="823 370"/>
        <filter val="953 215"/>
        <filter val="986 333"/>
      </filters>
    </filterColumn>
  </autoFilter>
  <mergeCells count="3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119.pielikums Jūrmalas pilsētas domes
2016.gada 25.novembra saistošajiem noteikumiem Nr.44
(protokols Nr.18, 5.punkts)</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W322"/>
  <sheetViews>
    <sheetView showGridLines="0" view="pageLayout" zoomScaleNormal="100" workbookViewId="0">
      <selection activeCell="R21" sqref="R21"/>
    </sheetView>
  </sheetViews>
  <sheetFormatPr defaultRowHeight="12" outlineLevelCol="1" x14ac:dyDescent="0.25"/>
  <cols>
    <col min="1" max="1" width="10.85546875" style="113" customWidth="1"/>
    <col min="2" max="2" width="28"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613</v>
      </c>
    </row>
    <row r="2" spans="1:17" x14ac:dyDescent="0.25">
      <c r="B2" s="114"/>
      <c r="C2" s="114"/>
      <c r="D2" s="114"/>
      <c r="E2" s="114"/>
      <c r="F2" s="114"/>
      <c r="G2" s="114"/>
      <c r="H2" s="114"/>
      <c r="I2" s="114"/>
      <c r="J2" s="114"/>
      <c r="K2" s="114"/>
      <c r="L2" s="114"/>
      <c r="M2" s="115"/>
      <c r="N2" s="115"/>
      <c r="O2" s="116"/>
    </row>
    <row r="3" spans="1:17" x14ac:dyDescent="0.25">
      <c r="A3" s="478"/>
      <c r="B3" s="479"/>
      <c r="C3" s="479"/>
      <c r="D3" s="479"/>
      <c r="E3" s="479"/>
      <c r="F3" s="479"/>
      <c r="G3" s="479"/>
      <c r="H3" s="479"/>
      <c r="I3" s="479"/>
      <c r="J3" s="479"/>
      <c r="K3" s="479"/>
      <c r="L3" s="479"/>
      <c r="M3" s="480"/>
      <c r="N3" s="480"/>
      <c r="O3" s="481"/>
      <c r="P3" s="482"/>
      <c r="Q3" s="118"/>
    </row>
    <row r="4" spans="1:17" ht="15.75" x14ac:dyDescent="0.25">
      <c r="A4" s="1227" t="s">
        <v>226</v>
      </c>
      <c r="B4" s="1228"/>
      <c r="C4" s="1228"/>
      <c r="D4" s="1228"/>
      <c r="E4" s="1228"/>
      <c r="F4" s="1228"/>
      <c r="G4" s="1228"/>
      <c r="H4" s="1228"/>
      <c r="I4" s="1228"/>
      <c r="J4" s="1228"/>
      <c r="K4" s="1228"/>
      <c r="L4" s="1228"/>
      <c r="M4" s="1228"/>
      <c r="N4" s="1228"/>
      <c r="O4" s="1228"/>
      <c r="P4" s="1228"/>
      <c r="Q4" s="118"/>
    </row>
    <row r="5" spans="1:17" ht="15.75" x14ac:dyDescent="0.25">
      <c r="A5" s="471"/>
      <c r="B5" s="472"/>
      <c r="C5" s="472"/>
      <c r="D5" s="472"/>
      <c r="E5" s="472"/>
      <c r="F5" s="472"/>
      <c r="G5" s="472"/>
      <c r="H5" s="472"/>
      <c r="I5" s="472"/>
      <c r="J5" s="472"/>
      <c r="K5" s="472"/>
      <c r="L5" s="472"/>
      <c r="M5" s="472"/>
      <c r="N5" s="472"/>
      <c r="O5" s="472"/>
      <c r="P5" s="472"/>
      <c r="Q5" s="118"/>
    </row>
    <row r="6" spans="1:17" ht="12.75" x14ac:dyDescent="0.25">
      <c r="A6" s="121" t="s">
        <v>227</v>
      </c>
      <c r="B6" s="122"/>
      <c r="C6" s="1230" t="s">
        <v>614</v>
      </c>
      <c r="D6" s="1230"/>
      <c r="E6" s="1230"/>
      <c r="F6" s="1230"/>
      <c r="G6" s="1230"/>
      <c r="H6" s="1230"/>
      <c r="I6" s="1230"/>
      <c r="J6" s="1230"/>
      <c r="K6" s="1230"/>
      <c r="L6" s="1230"/>
      <c r="M6" s="1230"/>
      <c r="N6" s="1230"/>
      <c r="O6" s="1230"/>
      <c r="P6" s="1230"/>
      <c r="Q6" s="118"/>
    </row>
    <row r="7" spans="1:17" ht="12.75" x14ac:dyDescent="0.25">
      <c r="A7" s="121" t="s">
        <v>229</v>
      </c>
      <c r="B7" s="122"/>
      <c r="C7" s="1230" t="s">
        <v>615</v>
      </c>
      <c r="D7" s="1230"/>
      <c r="E7" s="1230"/>
      <c r="F7" s="1230"/>
      <c r="G7" s="1230"/>
      <c r="H7" s="1230"/>
      <c r="I7" s="1230"/>
      <c r="J7" s="1230"/>
      <c r="K7" s="1230"/>
      <c r="L7" s="1230"/>
      <c r="M7" s="1230"/>
      <c r="N7" s="1230"/>
      <c r="O7" s="1230"/>
      <c r="P7" s="1230"/>
      <c r="Q7" s="118"/>
    </row>
    <row r="8" spans="1:17" x14ac:dyDescent="0.25">
      <c r="A8" s="123" t="s">
        <v>231</v>
      </c>
      <c r="B8" s="124"/>
      <c r="C8" s="1222" t="s">
        <v>616</v>
      </c>
      <c r="D8" s="1222"/>
      <c r="E8" s="1222"/>
      <c r="F8" s="1222"/>
      <c r="G8" s="1222"/>
      <c r="H8" s="1222"/>
      <c r="I8" s="1222"/>
      <c r="J8" s="1222"/>
      <c r="K8" s="1222"/>
      <c r="L8" s="1222"/>
      <c r="M8" s="1222"/>
      <c r="N8" s="1222"/>
      <c r="O8" s="1222"/>
      <c r="P8" s="1222"/>
      <c r="Q8" s="118"/>
    </row>
    <row r="9" spans="1:17" x14ac:dyDescent="0.25">
      <c r="A9" s="123" t="s">
        <v>233</v>
      </c>
      <c r="B9" s="124"/>
      <c r="C9" s="1222" t="s">
        <v>556</v>
      </c>
      <c r="D9" s="1222"/>
      <c r="E9" s="1222"/>
      <c r="F9" s="1222"/>
      <c r="G9" s="1222"/>
      <c r="H9" s="1222"/>
      <c r="I9" s="1222"/>
      <c r="J9" s="1222"/>
      <c r="K9" s="1222"/>
      <c r="L9" s="1222"/>
      <c r="M9" s="1222"/>
      <c r="N9" s="1222"/>
      <c r="O9" s="1222"/>
      <c r="P9" s="1222"/>
      <c r="Q9" s="118"/>
    </row>
    <row r="10" spans="1:17" ht="24.75" customHeight="1" x14ac:dyDescent="0.25">
      <c r="A10" s="123" t="s">
        <v>234</v>
      </c>
      <c r="B10" s="124"/>
      <c r="C10" s="1230" t="s">
        <v>617</v>
      </c>
      <c r="D10" s="1230"/>
      <c r="E10" s="1230"/>
      <c r="F10" s="1230"/>
      <c r="G10" s="1230"/>
      <c r="H10" s="1230"/>
      <c r="I10" s="1230"/>
      <c r="J10" s="1230"/>
      <c r="K10" s="1230"/>
      <c r="L10" s="1230"/>
      <c r="M10" s="1230"/>
      <c r="N10" s="1230"/>
      <c r="O10" s="1230"/>
      <c r="P10" s="1230"/>
      <c r="Q10" s="118"/>
    </row>
    <row r="11" spans="1:17" x14ac:dyDescent="0.25">
      <c r="A11" s="123" t="s">
        <v>235</v>
      </c>
      <c r="B11" s="124"/>
      <c r="C11" s="1230" t="s">
        <v>618</v>
      </c>
      <c r="D11" s="1230"/>
      <c r="E11" s="1230"/>
      <c r="F11" s="1230"/>
      <c r="G11" s="1230"/>
      <c r="H11" s="1230"/>
      <c r="I11" s="1230"/>
      <c r="J11" s="1230"/>
      <c r="K11" s="1230"/>
      <c r="L11" s="1230"/>
      <c r="M11" s="1230"/>
      <c r="N11" s="1230"/>
      <c r="O11" s="1230"/>
      <c r="P11" s="1230"/>
      <c r="Q11" s="118"/>
    </row>
    <row r="12" spans="1:17" x14ac:dyDescent="0.25">
      <c r="A12" s="125" t="s">
        <v>236</v>
      </c>
      <c r="B12" s="124"/>
      <c r="C12" s="126"/>
      <c r="D12" s="126"/>
      <c r="E12" s="126"/>
      <c r="F12" s="126"/>
      <c r="G12" s="126"/>
      <c r="H12" s="126"/>
      <c r="I12" s="126"/>
      <c r="J12" s="126"/>
      <c r="K12" s="126"/>
      <c r="L12" s="126"/>
      <c r="M12" s="126"/>
      <c r="N12" s="126"/>
      <c r="O12" s="126"/>
      <c r="P12" s="127"/>
      <c r="Q12" s="118"/>
    </row>
    <row r="13" spans="1:17" x14ac:dyDescent="0.25">
      <c r="A13" s="123"/>
      <c r="B13" s="124" t="s">
        <v>237</v>
      </c>
      <c r="C13" s="1222" t="s">
        <v>619</v>
      </c>
      <c r="D13" s="1222"/>
      <c r="E13" s="1222"/>
      <c r="F13" s="1222"/>
      <c r="G13" s="1222"/>
      <c r="H13" s="1222"/>
      <c r="I13" s="1222"/>
      <c r="J13" s="1222"/>
      <c r="K13" s="1222"/>
      <c r="L13" s="1222"/>
      <c r="M13" s="1222"/>
      <c r="N13" s="1222"/>
      <c r="O13" s="1222"/>
      <c r="P13" s="1222"/>
      <c r="Q13" s="118"/>
    </row>
    <row r="14" spans="1:17" x14ac:dyDescent="0.25">
      <c r="A14" s="123"/>
      <c r="B14" s="124" t="s">
        <v>239</v>
      </c>
      <c r="C14" s="1222" t="s">
        <v>620</v>
      </c>
      <c r="D14" s="1222"/>
      <c r="E14" s="1222"/>
      <c r="F14" s="1222"/>
      <c r="G14" s="1222"/>
      <c r="H14" s="1222"/>
      <c r="I14" s="1222"/>
      <c r="J14" s="1222"/>
      <c r="K14" s="1222"/>
      <c r="L14" s="1222"/>
      <c r="M14" s="1222"/>
      <c r="N14" s="1222"/>
      <c r="O14" s="1222"/>
      <c r="P14" s="1222"/>
      <c r="Q14" s="118"/>
    </row>
    <row r="15" spans="1:17" x14ac:dyDescent="0.25">
      <c r="A15" s="123"/>
      <c r="B15" s="124" t="s">
        <v>240</v>
      </c>
      <c r="C15" s="1222"/>
      <c r="D15" s="1222"/>
      <c r="E15" s="1222"/>
      <c r="F15" s="1222"/>
      <c r="G15" s="1222"/>
      <c r="H15" s="1222"/>
      <c r="I15" s="1222"/>
      <c r="J15" s="1222"/>
      <c r="K15" s="1222"/>
      <c r="L15" s="1222"/>
      <c r="M15" s="1222"/>
      <c r="N15" s="1222"/>
      <c r="O15" s="1222"/>
      <c r="P15" s="1222"/>
      <c r="Q15" s="118"/>
    </row>
    <row r="16" spans="1:17" x14ac:dyDescent="0.25">
      <c r="A16" s="123"/>
      <c r="B16" s="124" t="s">
        <v>241</v>
      </c>
      <c r="C16" s="1222" t="s">
        <v>621</v>
      </c>
      <c r="D16" s="1222"/>
      <c r="E16" s="1222"/>
      <c r="F16" s="1222"/>
      <c r="G16" s="1222"/>
      <c r="H16" s="1222"/>
      <c r="I16" s="1222"/>
      <c r="J16" s="1222"/>
      <c r="K16" s="1222"/>
      <c r="L16" s="1222"/>
      <c r="M16" s="1222"/>
      <c r="N16" s="1222"/>
      <c r="O16" s="1222"/>
      <c r="P16" s="1222"/>
      <c r="Q16" s="118"/>
    </row>
    <row r="17" spans="1:20" x14ac:dyDescent="0.25">
      <c r="A17" s="123"/>
      <c r="B17" s="124" t="s">
        <v>242</v>
      </c>
      <c r="C17" s="1222"/>
      <c r="D17" s="1222"/>
      <c r="E17" s="1222"/>
      <c r="F17" s="1222"/>
      <c r="G17" s="1222"/>
      <c r="H17" s="1222"/>
      <c r="I17" s="1222"/>
      <c r="J17" s="1222"/>
      <c r="K17" s="1222"/>
      <c r="L17" s="1222"/>
      <c r="M17" s="1222"/>
      <c r="N17" s="1222"/>
      <c r="O17" s="1222"/>
      <c r="P17" s="1222"/>
      <c r="Q17" s="118"/>
    </row>
    <row r="18" spans="1:20" x14ac:dyDescent="0.25">
      <c r="A18" s="128"/>
      <c r="B18" s="129"/>
      <c r="C18" s="1234"/>
      <c r="D18" s="1234"/>
      <c r="E18" s="1234"/>
      <c r="F18" s="1234"/>
      <c r="G18" s="1234"/>
      <c r="H18" s="1234"/>
      <c r="I18" s="1234"/>
      <c r="J18" s="1234"/>
      <c r="K18" s="1234"/>
      <c r="L18" s="1234"/>
      <c r="M18" s="1234"/>
      <c r="N18" s="1234"/>
      <c r="O18" s="1234"/>
      <c r="P18" s="1234"/>
      <c r="Q18" s="118"/>
    </row>
    <row r="19" spans="1:20"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20" s="130" customFormat="1" x14ac:dyDescent="0.25">
      <c r="A20" s="1237"/>
      <c r="B20" s="1240"/>
      <c r="C20" s="1245" t="s">
        <v>246</v>
      </c>
      <c r="D20" s="1247" t="s">
        <v>247</v>
      </c>
      <c r="E20" s="1252" t="s">
        <v>248</v>
      </c>
      <c r="F20" s="1254" t="s">
        <v>249</v>
      </c>
      <c r="G20" s="1247" t="s">
        <v>250</v>
      </c>
      <c r="H20" s="1220" t="s">
        <v>251</v>
      </c>
      <c r="I20" s="1232" t="s">
        <v>252</v>
      </c>
      <c r="J20" s="1247" t="s">
        <v>253</v>
      </c>
      <c r="K20" s="1220" t="s">
        <v>254</v>
      </c>
      <c r="L20" s="1232" t="s">
        <v>255</v>
      </c>
      <c r="M20" s="1247" t="s">
        <v>256</v>
      </c>
      <c r="N20" s="1220" t="s">
        <v>257</v>
      </c>
      <c r="O20" s="1232" t="s">
        <v>258</v>
      </c>
      <c r="P20" s="1240"/>
    </row>
    <row r="21" spans="1:20" s="131" customFormat="1" ht="55.5" customHeight="1" thickBot="1" x14ac:dyDescent="0.3">
      <c r="A21" s="1238"/>
      <c r="B21" s="1241"/>
      <c r="C21" s="1246"/>
      <c r="D21" s="1248"/>
      <c r="E21" s="1253"/>
      <c r="F21" s="1255"/>
      <c r="G21" s="1248"/>
      <c r="H21" s="1221"/>
      <c r="I21" s="1233"/>
      <c r="J21" s="1248"/>
      <c r="K21" s="1221"/>
      <c r="L21" s="1233"/>
      <c r="M21" s="1248"/>
      <c r="N21" s="1221"/>
      <c r="O21" s="1233"/>
      <c r="P21" s="1241"/>
    </row>
    <row r="22" spans="1:20" s="131" customFormat="1" ht="9" thickTop="1" x14ac:dyDescent="0.25">
      <c r="A22" s="132">
        <v>1</v>
      </c>
      <c r="B22" s="132">
        <v>2</v>
      </c>
      <c r="C22" s="133">
        <v>3</v>
      </c>
      <c r="D22" s="134">
        <v>4</v>
      </c>
      <c r="E22" s="487">
        <v>5</v>
      </c>
      <c r="F22" s="132">
        <v>6</v>
      </c>
      <c r="G22" s="134">
        <v>7</v>
      </c>
      <c r="H22" s="137">
        <v>8</v>
      </c>
      <c r="I22" s="136">
        <v>9</v>
      </c>
      <c r="J22" s="134">
        <v>10</v>
      </c>
      <c r="K22" s="138">
        <v>11</v>
      </c>
      <c r="L22" s="136">
        <v>12</v>
      </c>
      <c r="M22" s="138">
        <v>13</v>
      </c>
      <c r="N22" s="135">
        <v>14</v>
      </c>
      <c r="O22" s="136">
        <v>15</v>
      </c>
      <c r="P22" s="136">
        <v>16</v>
      </c>
    </row>
    <row r="23" spans="1:20" s="148" customFormat="1" x14ac:dyDescent="0.25">
      <c r="A23" s="139"/>
      <c r="B23" s="140" t="s">
        <v>260</v>
      </c>
      <c r="C23" s="141"/>
      <c r="D23" s="142"/>
      <c r="E23" s="488"/>
      <c r="F23" s="308"/>
      <c r="G23" s="142"/>
      <c r="H23" s="145"/>
      <c r="I23" s="144"/>
      <c r="J23" s="142"/>
      <c r="K23" s="146"/>
      <c r="L23" s="144"/>
      <c r="M23" s="146"/>
      <c r="N23" s="143"/>
      <c r="O23" s="144"/>
      <c r="P23" s="147"/>
    </row>
    <row r="24" spans="1:20" s="148" customFormat="1" ht="12.75" thickBot="1" x14ac:dyDescent="0.3">
      <c r="A24" s="149"/>
      <c r="B24" s="150" t="s">
        <v>261</v>
      </c>
      <c r="C24" s="151">
        <f t="shared" ref="C24:C50" si="0">SUM(F24,I24,L24,O24)</f>
        <v>968042</v>
      </c>
      <c r="D24" s="152">
        <f>SUM(D25,D28,D29,D45,D46)</f>
        <v>478354</v>
      </c>
      <c r="E24" s="489">
        <f>SUM(E25,E28,E29,E45,E46)</f>
        <v>0</v>
      </c>
      <c r="F24" s="455">
        <f t="shared" ref="F24:F29" si="1">D24+E24</f>
        <v>478354</v>
      </c>
      <c r="G24" s="152">
        <f>SUM(G25,G28,G29,G45,G46)</f>
        <v>476053</v>
      </c>
      <c r="H24" s="155">
        <f>SUM(H25,H28,H46)</f>
        <v>0</v>
      </c>
      <c r="I24" s="154">
        <f>G24+H24</f>
        <v>476053</v>
      </c>
      <c r="J24" s="152">
        <f>SUM(J25,J30,J46)</f>
        <v>13635</v>
      </c>
      <c r="K24" s="155">
        <f>SUM(K25,K30,K46)</f>
        <v>0</v>
      </c>
      <c r="L24" s="154">
        <f>J24+K24</f>
        <v>13635</v>
      </c>
      <c r="M24" s="156">
        <f>SUM(M25,M48)</f>
        <v>0</v>
      </c>
      <c r="N24" s="153">
        <f>SUM(N25,N48)</f>
        <v>0</v>
      </c>
      <c r="O24" s="154">
        <f>M24+N24</f>
        <v>0</v>
      </c>
      <c r="P24" s="157"/>
      <c r="R24" s="158"/>
      <c r="S24" s="158"/>
      <c r="T24" s="158"/>
    </row>
    <row r="25" spans="1:20" ht="12.75" thickTop="1" x14ac:dyDescent="0.25">
      <c r="A25" s="159"/>
      <c r="B25" s="160" t="s">
        <v>262</v>
      </c>
      <c r="C25" s="161">
        <f t="shared" si="0"/>
        <v>4743</v>
      </c>
      <c r="D25" s="162">
        <f>SUM(D26:D27)</f>
        <v>0</v>
      </c>
      <c r="E25" s="490">
        <f>SUM(E26:E27)</f>
        <v>0</v>
      </c>
      <c r="F25" s="456">
        <f t="shared" si="1"/>
        <v>0</v>
      </c>
      <c r="G25" s="162">
        <f>SUM(G26:G27)</f>
        <v>0</v>
      </c>
      <c r="H25" s="165">
        <f>SUM(H26:H27)</f>
        <v>0</v>
      </c>
      <c r="I25" s="164">
        <f>G25+H25</f>
        <v>0</v>
      </c>
      <c r="J25" s="162">
        <f>SUM(J26:J27)</f>
        <v>4743</v>
      </c>
      <c r="K25" s="165">
        <f>SUM(K26:K27)</f>
        <v>0</v>
      </c>
      <c r="L25" s="164">
        <f>J25+K25</f>
        <v>4743</v>
      </c>
      <c r="M25" s="166">
        <f>SUM(M26:M27)</f>
        <v>0</v>
      </c>
      <c r="N25" s="163">
        <f>SUM(N26:N27)</f>
        <v>0</v>
      </c>
      <c r="O25" s="164">
        <f>M25+N25</f>
        <v>0</v>
      </c>
      <c r="P25" s="167"/>
      <c r="R25" s="158"/>
      <c r="S25" s="158"/>
      <c r="T25" s="158"/>
    </row>
    <row r="26" spans="1:20" hidden="1" x14ac:dyDescent="0.25">
      <c r="A26" s="168"/>
      <c r="B26" s="169" t="s">
        <v>263</v>
      </c>
      <c r="C26" s="170">
        <f t="shared" si="0"/>
        <v>0</v>
      </c>
      <c r="D26" s="171"/>
      <c r="E26" s="561"/>
      <c r="F26" s="521">
        <f t="shared" si="1"/>
        <v>0</v>
      </c>
      <c r="G26" s="171"/>
      <c r="H26" s="174"/>
      <c r="I26" s="173">
        <f>G26+H26</f>
        <v>0</v>
      </c>
      <c r="J26" s="171"/>
      <c r="K26" s="174"/>
      <c r="L26" s="173">
        <f>J26+K26</f>
        <v>0</v>
      </c>
      <c r="M26" s="175"/>
      <c r="N26" s="172"/>
      <c r="O26" s="173">
        <f>M26+N26</f>
        <v>0</v>
      </c>
      <c r="P26" s="176"/>
      <c r="R26" s="158"/>
      <c r="S26" s="158"/>
      <c r="T26" s="158"/>
    </row>
    <row r="27" spans="1:20" x14ac:dyDescent="0.25">
      <c r="A27" s="177"/>
      <c r="B27" s="178" t="s">
        <v>264</v>
      </c>
      <c r="C27" s="179">
        <f t="shared" si="0"/>
        <v>4743</v>
      </c>
      <c r="D27" s="180"/>
      <c r="E27" s="491"/>
      <c r="F27" s="457">
        <f t="shared" si="1"/>
        <v>0</v>
      </c>
      <c r="G27" s="180"/>
      <c r="H27" s="183"/>
      <c r="I27" s="182">
        <f>G27+H27</f>
        <v>0</v>
      </c>
      <c r="J27" s="180">
        <v>4743</v>
      </c>
      <c r="K27" s="183"/>
      <c r="L27" s="182">
        <f>J27+K27</f>
        <v>4743</v>
      </c>
      <c r="M27" s="184"/>
      <c r="N27" s="181"/>
      <c r="O27" s="182">
        <f>M27+N27</f>
        <v>0</v>
      </c>
      <c r="P27" s="185"/>
      <c r="R27" s="158"/>
      <c r="S27" s="158"/>
      <c r="T27" s="158"/>
    </row>
    <row r="28" spans="1:20" s="148" customFormat="1" ht="24.75" thickBot="1" x14ac:dyDescent="0.3">
      <c r="A28" s="186">
        <v>19300</v>
      </c>
      <c r="B28" s="186" t="s">
        <v>265</v>
      </c>
      <c r="C28" s="187">
        <f t="shared" si="0"/>
        <v>954407</v>
      </c>
      <c r="D28" s="188">
        <f>481704-11551+8201</f>
        <v>478354</v>
      </c>
      <c r="E28" s="492"/>
      <c r="F28" s="458">
        <f t="shared" si="1"/>
        <v>478354</v>
      </c>
      <c r="G28" s="188">
        <f>467329+8724</f>
        <v>476053</v>
      </c>
      <c r="H28" s="191"/>
      <c r="I28" s="190">
        <f>G28+H28</f>
        <v>476053</v>
      </c>
      <c r="J28" s="192" t="s">
        <v>266</v>
      </c>
      <c r="K28" s="193" t="s">
        <v>266</v>
      </c>
      <c r="L28" s="194" t="s">
        <v>266</v>
      </c>
      <c r="M28" s="195" t="s">
        <v>266</v>
      </c>
      <c r="N28" s="196" t="s">
        <v>266</v>
      </c>
      <c r="O28" s="194" t="s">
        <v>266</v>
      </c>
      <c r="P28" s="197"/>
      <c r="R28" s="158"/>
      <c r="S28" s="158"/>
      <c r="T28" s="158"/>
    </row>
    <row r="29" spans="1:20" s="148" customFormat="1" ht="24.75" hidden="1" thickTop="1" x14ac:dyDescent="0.25">
      <c r="A29" s="198"/>
      <c r="B29" s="198" t="s">
        <v>267</v>
      </c>
      <c r="C29" s="199">
        <f t="shared" si="0"/>
        <v>0</v>
      </c>
      <c r="D29" s="200"/>
      <c r="E29" s="563"/>
      <c r="F29" s="530">
        <f t="shared" si="1"/>
        <v>0</v>
      </c>
      <c r="G29" s="203" t="s">
        <v>266</v>
      </c>
      <c r="H29" s="204" t="s">
        <v>266</v>
      </c>
      <c r="I29" s="205" t="s">
        <v>266</v>
      </c>
      <c r="J29" s="203" t="s">
        <v>266</v>
      </c>
      <c r="K29" s="204" t="s">
        <v>266</v>
      </c>
      <c r="L29" s="205" t="s">
        <v>266</v>
      </c>
      <c r="M29" s="206" t="s">
        <v>266</v>
      </c>
      <c r="N29" s="207" t="s">
        <v>266</v>
      </c>
      <c r="O29" s="205" t="s">
        <v>266</v>
      </c>
      <c r="P29" s="208"/>
      <c r="R29" s="158"/>
      <c r="S29" s="158"/>
      <c r="T29" s="158"/>
    </row>
    <row r="30" spans="1:20" s="148" customFormat="1" ht="28.5" customHeight="1" thickTop="1" x14ac:dyDescent="0.25">
      <c r="A30" s="198">
        <v>21300</v>
      </c>
      <c r="B30" s="198" t="s">
        <v>268</v>
      </c>
      <c r="C30" s="199">
        <f t="shared" si="0"/>
        <v>8892</v>
      </c>
      <c r="D30" s="203" t="s">
        <v>266</v>
      </c>
      <c r="E30" s="493" t="s">
        <v>266</v>
      </c>
      <c r="F30" s="494" t="s">
        <v>266</v>
      </c>
      <c r="G30" s="203" t="s">
        <v>266</v>
      </c>
      <c r="H30" s="204" t="s">
        <v>266</v>
      </c>
      <c r="I30" s="205" t="s">
        <v>266</v>
      </c>
      <c r="J30" s="209">
        <f>SUM(J31,J35,J37,J40)</f>
        <v>8892</v>
      </c>
      <c r="K30" s="210">
        <f>SUM(K31,K35,K37,K40)</f>
        <v>0</v>
      </c>
      <c r="L30" s="211">
        <f t="shared" ref="L30:L44" si="2">J30+K30</f>
        <v>8892</v>
      </c>
      <c r="M30" s="206" t="s">
        <v>266</v>
      </c>
      <c r="N30" s="207" t="s">
        <v>266</v>
      </c>
      <c r="O30" s="205" t="s">
        <v>266</v>
      </c>
      <c r="P30" s="208"/>
      <c r="R30" s="158"/>
      <c r="S30" s="158"/>
      <c r="T30" s="158"/>
    </row>
    <row r="31" spans="1:20" s="148" customFormat="1" ht="24" hidden="1" x14ac:dyDescent="0.25">
      <c r="A31" s="212">
        <v>21350</v>
      </c>
      <c r="B31" s="198" t="s">
        <v>269</v>
      </c>
      <c r="C31" s="199">
        <f t="shared" si="0"/>
        <v>0</v>
      </c>
      <c r="D31" s="203" t="s">
        <v>266</v>
      </c>
      <c r="E31" s="493" t="s">
        <v>266</v>
      </c>
      <c r="F31" s="494" t="s">
        <v>266</v>
      </c>
      <c r="G31" s="203" t="s">
        <v>266</v>
      </c>
      <c r="H31" s="204" t="s">
        <v>266</v>
      </c>
      <c r="I31" s="205" t="s">
        <v>266</v>
      </c>
      <c r="J31" s="209">
        <f>SUM(J32:J34)</f>
        <v>0</v>
      </c>
      <c r="K31" s="210">
        <f>SUM(K32:K34)</f>
        <v>0</v>
      </c>
      <c r="L31" s="211">
        <f t="shared" si="2"/>
        <v>0</v>
      </c>
      <c r="M31" s="206" t="s">
        <v>266</v>
      </c>
      <c r="N31" s="207" t="s">
        <v>266</v>
      </c>
      <c r="O31" s="205" t="s">
        <v>266</v>
      </c>
      <c r="P31" s="208"/>
      <c r="R31" s="158"/>
      <c r="S31" s="158"/>
      <c r="T31" s="158"/>
    </row>
    <row r="32" spans="1:20" hidden="1" x14ac:dyDescent="0.25">
      <c r="A32" s="168">
        <v>21351</v>
      </c>
      <c r="B32" s="213" t="s">
        <v>270</v>
      </c>
      <c r="C32" s="214">
        <f t="shared" si="0"/>
        <v>0</v>
      </c>
      <c r="D32" s="215" t="s">
        <v>266</v>
      </c>
      <c r="E32" s="564" t="s">
        <v>266</v>
      </c>
      <c r="F32" s="565" t="s">
        <v>266</v>
      </c>
      <c r="G32" s="215" t="s">
        <v>266</v>
      </c>
      <c r="H32" s="218" t="s">
        <v>266</v>
      </c>
      <c r="I32" s="217" t="s">
        <v>266</v>
      </c>
      <c r="J32" s="219"/>
      <c r="K32" s="220"/>
      <c r="L32" s="221">
        <f t="shared" si="2"/>
        <v>0</v>
      </c>
      <c r="M32" s="222" t="s">
        <v>266</v>
      </c>
      <c r="N32" s="216" t="s">
        <v>266</v>
      </c>
      <c r="O32" s="217" t="s">
        <v>266</v>
      </c>
      <c r="P32" s="176"/>
      <c r="R32" s="158"/>
      <c r="S32" s="158"/>
      <c r="T32" s="158"/>
    </row>
    <row r="33" spans="1:20" hidden="1" x14ac:dyDescent="0.25">
      <c r="A33" s="177">
        <v>21352</v>
      </c>
      <c r="B33" s="223" t="s">
        <v>271</v>
      </c>
      <c r="C33" s="224">
        <f t="shared" si="0"/>
        <v>0</v>
      </c>
      <c r="D33" s="225" t="s">
        <v>266</v>
      </c>
      <c r="E33" s="495" t="s">
        <v>266</v>
      </c>
      <c r="F33" s="496" t="s">
        <v>266</v>
      </c>
      <c r="G33" s="225" t="s">
        <v>266</v>
      </c>
      <c r="H33" s="228" t="s">
        <v>266</v>
      </c>
      <c r="I33" s="227" t="s">
        <v>266</v>
      </c>
      <c r="J33" s="229"/>
      <c r="K33" s="230"/>
      <c r="L33" s="231">
        <f t="shared" si="2"/>
        <v>0</v>
      </c>
      <c r="M33" s="232" t="s">
        <v>266</v>
      </c>
      <c r="N33" s="226" t="s">
        <v>266</v>
      </c>
      <c r="O33" s="227" t="s">
        <v>266</v>
      </c>
      <c r="P33" s="185"/>
      <c r="R33" s="158"/>
      <c r="S33" s="158"/>
      <c r="T33" s="158"/>
    </row>
    <row r="34" spans="1:20" ht="24" hidden="1" x14ac:dyDescent="0.25">
      <c r="A34" s="177">
        <v>21359</v>
      </c>
      <c r="B34" s="223" t="s">
        <v>272</v>
      </c>
      <c r="C34" s="224">
        <f t="shared" si="0"/>
        <v>0</v>
      </c>
      <c r="D34" s="225" t="s">
        <v>266</v>
      </c>
      <c r="E34" s="495" t="s">
        <v>266</v>
      </c>
      <c r="F34" s="496" t="s">
        <v>266</v>
      </c>
      <c r="G34" s="225" t="s">
        <v>266</v>
      </c>
      <c r="H34" s="228" t="s">
        <v>266</v>
      </c>
      <c r="I34" s="227" t="s">
        <v>266</v>
      </c>
      <c r="J34" s="229"/>
      <c r="K34" s="230"/>
      <c r="L34" s="231">
        <f t="shared" si="2"/>
        <v>0</v>
      </c>
      <c r="M34" s="232" t="s">
        <v>266</v>
      </c>
      <c r="N34" s="226" t="s">
        <v>266</v>
      </c>
      <c r="O34" s="227" t="s">
        <v>266</v>
      </c>
      <c r="P34" s="185"/>
      <c r="R34" s="158"/>
      <c r="S34" s="158"/>
      <c r="T34" s="158"/>
    </row>
    <row r="35" spans="1:20" s="148" customFormat="1" ht="36" hidden="1" x14ac:dyDescent="0.25">
      <c r="A35" s="212">
        <v>21370</v>
      </c>
      <c r="B35" s="198" t="s">
        <v>273</v>
      </c>
      <c r="C35" s="199">
        <f t="shared" si="0"/>
        <v>0</v>
      </c>
      <c r="D35" s="203" t="s">
        <v>266</v>
      </c>
      <c r="E35" s="493" t="s">
        <v>266</v>
      </c>
      <c r="F35" s="494" t="s">
        <v>266</v>
      </c>
      <c r="G35" s="203" t="s">
        <v>266</v>
      </c>
      <c r="H35" s="204" t="s">
        <v>266</v>
      </c>
      <c r="I35" s="205" t="s">
        <v>266</v>
      </c>
      <c r="J35" s="209">
        <f>SUM(J36)</f>
        <v>0</v>
      </c>
      <c r="K35" s="210">
        <f>SUM(K36)</f>
        <v>0</v>
      </c>
      <c r="L35" s="211">
        <f t="shared" si="2"/>
        <v>0</v>
      </c>
      <c r="M35" s="206" t="s">
        <v>266</v>
      </c>
      <c r="N35" s="207" t="s">
        <v>266</v>
      </c>
      <c r="O35" s="205" t="s">
        <v>266</v>
      </c>
      <c r="P35" s="208"/>
      <c r="R35" s="158"/>
      <c r="S35" s="158"/>
      <c r="T35" s="158"/>
    </row>
    <row r="36" spans="1:20" ht="36" hidden="1" x14ac:dyDescent="0.25">
      <c r="A36" s="233">
        <v>21379</v>
      </c>
      <c r="B36" s="234" t="s">
        <v>274</v>
      </c>
      <c r="C36" s="235">
        <f t="shared" si="0"/>
        <v>0</v>
      </c>
      <c r="D36" s="236" t="s">
        <v>266</v>
      </c>
      <c r="E36" s="566" t="s">
        <v>266</v>
      </c>
      <c r="F36" s="567" t="s">
        <v>266</v>
      </c>
      <c r="G36" s="236" t="s">
        <v>266</v>
      </c>
      <c r="H36" s="239" t="s">
        <v>266</v>
      </c>
      <c r="I36" s="238" t="s">
        <v>266</v>
      </c>
      <c r="J36" s="240"/>
      <c r="K36" s="241"/>
      <c r="L36" s="242">
        <f t="shared" si="2"/>
        <v>0</v>
      </c>
      <c r="M36" s="243" t="s">
        <v>266</v>
      </c>
      <c r="N36" s="237" t="s">
        <v>266</v>
      </c>
      <c r="O36" s="238" t="s">
        <v>266</v>
      </c>
      <c r="P36" s="244"/>
      <c r="R36" s="158"/>
      <c r="S36" s="158"/>
      <c r="T36" s="158"/>
    </row>
    <row r="37" spans="1:20" s="148" customFormat="1" x14ac:dyDescent="0.25">
      <c r="A37" s="212">
        <v>21380</v>
      </c>
      <c r="B37" s="198" t="s">
        <v>275</v>
      </c>
      <c r="C37" s="199">
        <f t="shared" si="0"/>
        <v>8892</v>
      </c>
      <c r="D37" s="203" t="s">
        <v>266</v>
      </c>
      <c r="E37" s="493" t="s">
        <v>266</v>
      </c>
      <c r="F37" s="494" t="s">
        <v>266</v>
      </c>
      <c r="G37" s="203" t="s">
        <v>266</v>
      </c>
      <c r="H37" s="204" t="s">
        <v>266</v>
      </c>
      <c r="I37" s="205" t="s">
        <v>266</v>
      </c>
      <c r="J37" s="209">
        <f>SUM(J38:J39)</f>
        <v>8892</v>
      </c>
      <c r="K37" s="210">
        <f>SUM(K38:K39)</f>
        <v>0</v>
      </c>
      <c r="L37" s="211">
        <f t="shared" si="2"/>
        <v>8892</v>
      </c>
      <c r="M37" s="206" t="s">
        <v>266</v>
      </c>
      <c r="N37" s="207" t="s">
        <v>266</v>
      </c>
      <c r="O37" s="205" t="s">
        <v>266</v>
      </c>
      <c r="P37" s="208"/>
      <c r="R37" s="158"/>
      <c r="S37" s="158"/>
      <c r="T37" s="158"/>
    </row>
    <row r="38" spans="1:20" x14ac:dyDescent="0.25">
      <c r="A38" s="169">
        <v>21381</v>
      </c>
      <c r="B38" s="213" t="s">
        <v>276</v>
      </c>
      <c r="C38" s="214">
        <f t="shared" si="0"/>
        <v>8892</v>
      </c>
      <c r="D38" s="215" t="s">
        <v>266</v>
      </c>
      <c r="E38" s="564" t="s">
        <v>266</v>
      </c>
      <c r="F38" s="565" t="s">
        <v>266</v>
      </c>
      <c r="G38" s="215" t="s">
        <v>266</v>
      </c>
      <c r="H38" s="218" t="s">
        <v>266</v>
      </c>
      <c r="I38" s="217" t="s">
        <v>266</v>
      </c>
      <c r="J38" s="219">
        <v>8892</v>
      </c>
      <c r="K38" s="220"/>
      <c r="L38" s="221">
        <f t="shared" si="2"/>
        <v>8892</v>
      </c>
      <c r="M38" s="222" t="s">
        <v>266</v>
      </c>
      <c r="N38" s="216" t="s">
        <v>266</v>
      </c>
      <c r="O38" s="217" t="s">
        <v>266</v>
      </c>
      <c r="P38" s="176"/>
      <c r="R38" s="158"/>
      <c r="S38" s="158"/>
      <c r="T38" s="158"/>
    </row>
    <row r="39" spans="1:20" ht="24" hidden="1" x14ac:dyDescent="0.25">
      <c r="A39" s="178">
        <v>21383</v>
      </c>
      <c r="B39" s="223" t="s">
        <v>277</v>
      </c>
      <c r="C39" s="224">
        <f t="shared" si="0"/>
        <v>0</v>
      </c>
      <c r="D39" s="225" t="s">
        <v>266</v>
      </c>
      <c r="E39" s="495" t="s">
        <v>266</v>
      </c>
      <c r="F39" s="496" t="s">
        <v>266</v>
      </c>
      <c r="G39" s="225" t="s">
        <v>266</v>
      </c>
      <c r="H39" s="228" t="s">
        <v>266</v>
      </c>
      <c r="I39" s="227" t="s">
        <v>266</v>
      </c>
      <c r="J39" s="229"/>
      <c r="K39" s="230"/>
      <c r="L39" s="231">
        <f t="shared" si="2"/>
        <v>0</v>
      </c>
      <c r="M39" s="232" t="s">
        <v>266</v>
      </c>
      <c r="N39" s="226" t="s">
        <v>266</v>
      </c>
      <c r="O39" s="227" t="s">
        <v>266</v>
      </c>
      <c r="P39" s="185"/>
      <c r="R39" s="158"/>
      <c r="S39" s="158"/>
      <c r="T39" s="158"/>
    </row>
    <row r="40" spans="1:20" s="148" customFormat="1" ht="24" hidden="1" x14ac:dyDescent="0.25">
      <c r="A40" s="212">
        <v>21390</v>
      </c>
      <c r="B40" s="198" t="s">
        <v>278</v>
      </c>
      <c r="C40" s="199">
        <f t="shared" si="0"/>
        <v>0</v>
      </c>
      <c r="D40" s="203" t="s">
        <v>266</v>
      </c>
      <c r="E40" s="493" t="s">
        <v>266</v>
      </c>
      <c r="F40" s="494" t="s">
        <v>266</v>
      </c>
      <c r="G40" s="203" t="s">
        <v>266</v>
      </c>
      <c r="H40" s="204" t="s">
        <v>266</v>
      </c>
      <c r="I40" s="205" t="s">
        <v>266</v>
      </c>
      <c r="J40" s="209">
        <f>SUM(J41:J44)</f>
        <v>0</v>
      </c>
      <c r="K40" s="210">
        <f>SUM(K41:K44)</f>
        <v>0</v>
      </c>
      <c r="L40" s="211">
        <f t="shared" si="2"/>
        <v>0</v>
      </c>
      <c r="M40" s="206" t="s">
        <v>266</v>
      </c>
      <c r="N40" s="207" t="s">
        <v>266</v>
      </c>
      <c r="O40" s="205" t="s">
        <v>266</v>
      </c>
      <c r="P40" s="208"/>
      <c r="R40" s="158"/>
      <c r="S40" s="158"/>
      <c r="T40" s="158"/>
    </row>
    <row r="41" spans="1:20" ht="24" hidden="1" x14ac:dyDescent="0.25">
      <c r="A41" s="169">
        <v>21391</v>
      </c>
      <c r="B41" s="213" t="s">
        <v>279</v>
      </c>
      <c r="C41" s="214">
        <f t="shared" si="0"/>
        <v>0</v>
      </c>
      <c r="D41" s="215" t="s">
        <v>266</v>
      </c>
      <c r="E41" s="564" t="s">
        <v>266</v>
      </c>
      <c r="F41" s="565" t="s">
        <v>266</v>
      </c>
      <c r="G41" s="215" t="s">
        <v>266</v>
      </c>
      <c r="H41" s="218" t="s">
        <v>266</v>
      </c>
      <c r="I41" s="217" t="s">
        <v>266</v>
      </c>
      <c r="J41" s="219"/>
      <c r="K41" s="220"/>
      <c r="L41" s="221">
        <f t="shared" si="2"/>
        <v>0</v>
      </c>
      <c r="M41" s="222" t="s">
        <v>266</v>
      </c>
      <c r="N41" s="216" t="s">
        <v>266</v>
      </c>
      <c r="O41" s="217" t="s">
        <v>266</v>
      </c>
      <c r="P41" s="176"/>
      <c r="R41" s="158"/>
      <c r="S41" s="158"/>
      <c r="T41" s="158"/>
    </row>
    <row r="42" spans="1:20" hidden="1" x14ac:dyDescent="0.25">
      <c r="A42" s="178">
        <v>21393</v>
      </c>
      <c r="B42" s="223" t="s">
        <v>280</v>
      </c>
      <c r="C42" s="224">
        <f t="shared" si="0"/>
        <v>0</v>
      </c>
      <c r="D42" s="225" t="s">
        <v>266</v>
      </c>
      <c r="E42" s="495" t="s">
        <v>266</v>
      </c>
      <c r="F42" s="496" t="s">
        <v>266</v>
      </c>
      <c r="G42" s="225" t="s">
        <v>266</v>
      </c>
      <c r="H42" s="228" t="s">
        <v>266</v>
      </c>
      <c r="I42" s="227" t="s">
        <v>266</v>
      </c>
      <c r="J42" s="229"/>
      <c r="K42" s="230"/>
      <c r="L42" s="231">
        <f t="shared" si="2"/>
        <v>0</v>
      </c>
      <c r="M42" s="232" t="s">
        <v>266</v>
      </c>
      <c r="N42" s="226" t="s">
        <v>266</v>
      </c>
      <c r="O42" s="227" t="s">
        <v>266</v>
      </c>
      <c r="P42" s="185"/>
      <c r="R42" s="158"/>
      <c r="S42" s="158"/>
      <c r="T42" s="158"/>
    </row>
    <row r="43" spans="1:20" hidden="1" x14ac:dyDescent="0.25">
      <c r="A43" s="178">
        <v>21395</v>
      </c>
      <c r="B43" s="223" t="s">
        <v>281</v>
      </c>
      <c r="C43" s="224">
        <f t="shared" si="0"/>
        <v>0</v>
      </c>
      <c r="D43" s="225" t="s">
        <v>266</v>
      </c>
      <c r="E43" s="495" t="s">
        <v>266</v>
      </c>
      <c r="F43" s="496" t="s">
        <v>266</v>
      </c>
      <c r="G43" s="225" t="s">
        <v>266</v>
      </c>
      <c r="H43" s="228" t="s">
        <v>266</v>
      </c>
      <c r="I43" s="227" t="s">
        <v>266</v>
      </c>
      <c r="J43" s="229"/>
      <c r="K43" s="230"/>
      <c r="L43" s="231">
        <f t="shared" si="2"/>
        <v>0</v>
      </c>
      <c r="M43" s="232" t="s">
        <v>266</v>
      </c>
      <c r="N43" s="226" t="s">
        <v>266</v>
      </c>
      <c r="O43" s="227" t="s">
        <v>266</v>
      </c>
      <c r="P43" s="185"/>
      <c r="R43" s="158"/>
      <c r="S43" s="158"/>
      <c r="T43" s="158"/>
    </row>
    <row r="44" spans="1:20" ht="24" hidden="1" x14ac:dyDescent="0.25">
      <c r="A44" s="178">
        <v>21399</v>
      </c>
      <c r="B44" s="223" t="s">
        <v>282</v>
      </c>
      <c r="C44" s="224">
        <f t="shared" si="0"/>
        <v>0</v>
      </c>
      <c r="D44" s="225" t="s">
        <v>266</v>
      </c>
      <c r="E44" s="495" t="s">
        <v>266</v>
      </c>
      <c r="F44" s="496" t="s">
        <v>266</v>
      </c>
      <c r="G44" s="225" t="s">
        <v>266</v>
      </c>
      <c r="H44" s="228" t="s">
        <v>266</v>
      </c>
      <c r="I44" s="227" t="s">
        <v>266</v>
      </c>
      <c r="J44" s="229"/>
      <c r="K44" s="230"/>
      <c r="L44" s="231">
        <f t="shared" si="2"/>
        <v>0</v>
      </c>
      <c r="M44" s="232" t="s">
        <v>266</v>
      </c>
      <c r="N44" s="226" t="s">
        <v>266</v>
      </c>
      <c r="O44" s="227" t="s">
        <v>266</v>
      </c>
      <c r="P44" s="185"/>
      <c r="R44" s="158"/>
      <c r="S44" s="158"/>
      <c r="T44" s="158"/>
    </row>
    <row r="45" spans="1:20" s="148" customFormat="1" ht="24" hidden="1" x14ac:dyDescent="0.25">
      <c r="A45" s="212">
        <v>21420</v>
      </c>
      <c r="B45" s="198" t="s">
        <v>283</v>
      </c>
      <c r="C45" s="245">
        <f t="shared" si="0"/>
        <v>0</v>
      </c>
      <c r="D45" s="246"/>
      <c r="E45" s="569"/>
      <c r="F45" s="530">
        <f>D45+E45</f>
        <v>0</v>
      </c>
      <c r="G45" s="203" t="s">
        <v>266</v>
      </c>
      <c r="H45" s="204" t="s">
        <v>266</v>
      </c>
      <c r="I45" s="205" t="s">
        <v>266</v>
      </c>
      <c r="J45" s="203" t="s">
        <v>266</v>
      </c>
      <c r="K45" s="204" t="s">
        <v>266</v>
      </c>
      <c r="L45" s="205" t="s">
        <v>266</v>
      </c>
      <c r="M45" s="206" t="s">
        <v>266</v>
      </c>
      <c r="N45" s="207" t="s">
        <v>266</v>
      </c>
      <c r="O45" s="205" t="s">
        <v>266</v>
      </c>
      <c r="P45" s="208"/>
      <c r="R45" s="158"/>
      <c r="S45" s="158"/>
      <c r="T45" s="158"/>
    </row>
    <row r="46" spans="1:20" s="148" customFormat="1" ht="24" hidden="1" x14ac:dyDescent="0.25">
      <c r="A46" s="248">
        <v>21490</v>
      </c>
      <c r="B46" s="249" t="s">
        <v>284</v>
      </c>
      <c r="C46" s="245">
        <f t="shared" si="0"/>
        <v>0</v>
      </c>
      <c r="D46" s="250">
        <f>D47</f>
        <v>0</v>
      </c>
      <c r="E46" s="570">
        <f>E47</f>
        <v>0</v>
      </c>
      <c r="F46" s="571">
        <f>D46+E46</f>
        <v>0</v>
      </c>
      <c r="G46" s="250">
        <f>G47</f>
        <v>0</v>
      </c>
      <c r="H46" s="253">
        <f>H47</f>
        <v>0</v>
      </c>
      <c r="I46" s="252">
        <f>G46+H46</f>
        <v>0</v>
      </c>
      <c r="J46" s="250">
        <f>J47</f>
        <v>0</v>
      </c>
      <c r="K46" s="253">
        <f>K47</f>
        <v>0</v>
      </c>
      <c r="L46" s="252">
        <f>J46+K46</f>
        <v>0</v>
      </c>
      <c r="M46" s="206" t="s">
        <v>266</v>
      </c>
      <c r="N46" s="207" t="s">
        <v>266</v>
      </c>
      <c r="O46" s="205" t="s">
        <v>266</v>
      </c>
      <c r="P46" s="208"/>
      <c r="R46" s="158"/>
      <c r="S46" s="158"/>
      <c r="T46" s="158"/>
    </row>
    <row r="47" spans="1:20" s="148" customFormat="1" ht="24" hidden="1" x14ac:dyDescent="0.25">
      <c r="A47" s="178">
        <v>21499</v>
      </c>
      <c r="B47" s="223" t="s">
        <v>285</v>
      </c>
      <c r="C47" s="254">
        <f t="shared" si="0"/>
        <v>0</v>
      </c>
      <c r="D47" s="171"/>
      <c r="E47" s="561"/>
      <c r="F47" s="521">
        <f>D47+E47</f>
        <v>0</v>
      </c>
      <c r="G47" s="255"/>
      <c r="H47" s="174"/>
      <c r="I47" s="173">
        <f>G47+H47</f>
        <v>0</v>
      </c>
      <c r="J47" s="171"/>
      <c r="K47" s="174"/>
      <c r="L47" s="173">
        <f>J47+K47</f>
        <v>0</v>
      </c>
      <c r="M47" s="243" t="s">
        <v>266</v>
      </c>
      <c r="N47" s="237" t="s">
        <v>266</v>
      </c>
      <c r="O47" s="238" t="s">
        <v>266</v>
      </c>
      <c r="P47" s="244"/>
      <c r="R47" s="158"/>
      <c r="S47" s="158"/>
      <c r="T47" s="158"/>
    </row>
    <row r="48" spans="1:20" ht="24" hidden="1" x14ac:dyDescent="0.25">
      <c r="A48" s="256">
        <v>23000</v>
      </c>
      <c r="B48" s="257" t="s">
        <v>286</v>
      </c>
      <c r="C48" s="245">
        <f t="shared" si="0"/>
        <v>0</v>
      </c>
      <c r="D48" s="258" t="s">
        <v>266</v>
      </c>
      <c r="E48" s="572" t="s">
        <v>266</v>
      </c>
      <c r="F48" s="573" t="s">
        <v>266</v>
      </c>
      <c r="G48" s="258" t="s">
        <v>266</v>
      </c>
      <c r="H48" s="261" t="s">
        <v>266</v>
      </c>
      <c r="I48" s="260" t="s">
        <v>266</v>
      </c>
      <c r="J48" s="258" t="s">
        <v>266</v>
      </c>
      <c r="K48" s="261" t="s">
        <v>266</v>
      </c>
      <c r="L48" s="260" t="s">
        <v>266</v>
      </c>
      <c r="M48" s="262">
        <f>SUM(M49:M50)</f>
        <v>0</v>
      </c>
      <c r="N48" s="263">
        <f>SUM(N49:N50)</f>
        <v>0</v>
      </c>
      <c r="O48" s="202">
        <f>M48+N48</f>
        <v>0</v>
      </c>
      <c r="P48" s="208"/>
      <c r="R48" s="158"/>
      <c r="S48" s="158"/>
      <c r="T48" s="158"/>
    </row>
    <row r="49" spans="1:20" ht="24" hidden="1" x14ac:dyDescent="0.25">
      <c r="A49" s="264">
        <v>23410</v>
      </c>
      <c r="B49" s="265" t="s">
        <v>287</v>
      </c>
      <c r="C49" s="266">
        <f t="shared" si="0"/>
        <v>0</v>
      </c>
      <c r="D49" s="267" t="s">
        <v>266</v>
      </c>
      <c r="E49" s="574" t="s">
        <v>266</v>
      </c>
      <c r="F49" s="575" t="s">
        <v>266</v>
      </c>
      <c r="G49" s="267" t="s">
        <v>266</v>
      </c>
      <c r="H49" s="270" t="s">
        <v>266</v>
      </c>
      <c r="I49" s="269" t="s">
        <v>266</v>
      </c>
      <c r="J49" s="267" t="s">
        <v>266</v>
      </c>
      <c r="K49" s="270" t="s">
        <v>266</v>
      </c>
      <c r="L49" s="269" t="s">
        <v>266</v>
      </c>
      <c r="M49" s="271"/>
      <c r="N49" s="272"/>
      <c r="O49" s="273">
        <f>M49+N49</f>
        <v>0</v>
      </c>
      <c r="P49" s="274"/>
      <c r="R49" s="158"/>
      <c r="S49" s="158"/>
      <c r="T49" s="158"/>
    </row>
    <row r="50" spans="1:20" ht="24" hidden="1" x14ac:dyDescent="0.25">
      <c r="A50" s="264">
        <v>23510</v>
      </c>
      <c r="B50" s="265" t="s">
        <v>288</v>
      </c>
      <c r="C50" s="266">
        <f t="shared" si="0"/>
        <v>0</v>
      </c>
      <c r="D50" s="267" t="s">
        <v>266</v>
      </c>
      <c r="E50" s="574" t="s">
        <v>266</v>
      </c>
      <c r="F50" s="575" t="s">
        <v>266</v>
      </c>
      <c r="G50" s="267" t="s">
        <v>266</v>
      </c>
      <c r="H50" s="270" t="s">
        <v>266</v>
      </c>
      <c r="I50" s="269" t="s">
        <v>266</v>
      </c>
      <c r="J50" s="267" t="s">
        <v>266</v>
      </c>
      <c r="K50" s="270" t="s">
        <v>266</v>
      </c>
      <c r="L50" s="269" t="s">
        <v>266</v>
      </c>
      <c r="M50" s="271"/>
      <c r="N50" s="272"/>
      <c r="O50" s="273">
        <f>M50+N50</f>
        <v>0</v>
      </c>
      <c r="P50" s="274"/>
      <c r="R50" s="158"/>
      <c r="S50" s="158"/>
      <c r="T50" s="158"/>
    </row>
    <row r="51" spans="1:20" x14ac:dyDescent="0.25">
      <c r="A51" s="275"/>
      <c r="B51" s="265"/>
      <c r="C51" s="276"/>
      <c r="D51" s="277"/>
      <c r="E51" s="497"/>
      <c r="F51" s="498"/>
      <c r="G51" s="277"/>
      <c r="H51" s="279"/>
      <c r="I51" s="269"/>
      <c r="J51" s="280"/>
      <c r="K51" s="281"/>
      <c r="L51" s="273"/>
      <c r="M51" s="271"/>
      <c r="N51" s="272"/>
      <c r="O51" s="273"/>
      <c r="P51" s="274"/>
      <c r="R51" s="158"/>
      <c r="S51" s="158"/>
      <c r="T51" s="158"/>
    </row>
    <row r="52" spans="1:20" s="148" customFormat="1" x14ac:dyDescent="0.25">
      <c r="A52" s="282"/>
      <c r="B52" s="283" t="s">
        <v>289</v>
      </c>
      <c r="C52" s="284"/>
      <c r="D52" s="285"/>
      <c r="E52" s="499"/>
      <c r="F52" s="500"/>
      <c r="G52" s="285"/>
      <c r="H52" s="288"/>
      <c r="I52" s="289"/>
      <c r="J52" s="285"/>
      <c r="K52" s="288"/>
      <c r="L52" s="289"/>
      <c r="M52" s="290"/>
      <c r="N52" s="286"/>
      <c r="O52" s="289"/>
      <c r="P52" s="291"/>
      <c r="R52" s="158"/>
      <c r="S52" s="158"/>
      <c r="T52" s="158"/>
    </row>
    <row r="53" spans="1:20" s="148" customFormat="1" ht="12.75" thickBot="1" x14ac:dyDescent="0.3">
      <c r="A53" s="292"/>
      <c r="B53" s="149" t="s">
        <v>290</v>
      </c>
      <c r="C53" s="293">
        <f t="shared" ref="C53:C116" si="3">SUM(F53,I53,L53,O53)</f>
        <v>968042</v>
      </c>
      <c r="D53" s="294">
        <f>SUM(D54,D284)</f>
        <v>478354</v>
      </c>
      <c r="E53" s="501">
        <f>SUM(E54,E284)</f>
        <v>0</v>
      </c>
      <c r="F53" s="462">
        <f t="shared" ref="F53:F116" si="4">D53+E53</f>
        <v>478354</v>
      </c>
      <c r="G53" s="294">
        <f>SUM(G54,G284)</f>
        <v>476053</v>
      </c>
      <c r="H53" s="297">
        <f>SUM(H54,H284)</f>
        <v>0</v>
      </c>
      <c r="I53" s="296">
        <f t="shared" ref="I53:I116" si="5">G53+H53</f>
        <v>476053</v>
      </c>
      <c r="J53" s="294">
        <f>SUM(J54,J284)</f>
        <v>13635</v>
      </c>
      <c r="K53" s="297">
        <f>SUM(K54,K284)</f>
        <v>0</v>
      </c>
      <c r="L53" s="296">
        <f t="shared" ref="L53:L116" si="6">J53+K53</f>
        <v>13635</v>
      </c>
      <c r="M53" s="298">
        <f>SUM(M54,M284)</f>
        <v>0</v>
      </c>
      <c r="N53" s="295">
        <f>SUM(N54,N284)</f>
        <v>0</v>
      </c>
      <c r="O53" s="296">
        <f t="shared" ref="O53:O116" si="7">M53+N53</f>
        <v>0</v>
      </c>
      <c r="P53" s="157"/>
      <c r="R53" s="158"/>
      <c r="S53" s="158"/>
      <c r="T53" s="158"/>
    </row>
    <row r="54" spans="1:20" s="148" customFormat="1" ht="36.75" thickTop="1" x14ac:dyDescent="0.25">
      <c r="A54" s="299"/>
      <c r="B54" s="300" t="s">
        <v>291</v>
      </c>
      <c r="C54" s="301">
        <f t="shared" si="3"/>
        <v>968042</v>
      </c>
      <c r="D54" s="302">
        <f>SUM(D55,D197)</f>
        <v>478354</v>
      </c>
      <c r="E54" s="502">
        <f>SUM(E55,E197)</f>
        <v>0</v>
      </c>
      <c r="F54" s="463">
        <f t="shared" si="4"/>
        <v>478354</v>
      </c>
      <c r="G54" s="302">
        <f>SUM(G55,G197)</f>
        <v>476053</v>
      </c>
      <c r="H54" s="305">
        <f>SUM(H55,H197)</f>
        <v>0</v>
      </c>
      <c r="I54" s="304">
        <f t="shared" si="5"/>
        <v>476053</v>
      </c>
      <c r="J54" s="302">
        <f>SUM(J55,J197)</f>
        <v>13635</v>
      </c>
      <c r="K54" s="305">
        <f>SUM(K55,K197)</f>
        <v>0</v>
      </c>
      <c r="L54" s="304">
        <f t="shared" si="6"/>
        <v>13635</v>
      </c>
      <c r="M54" s="306">
        <f>SUM(M55,M197)</f>
        <v>0</v>
      </c>
      <c r="N54" s="303">
        <f>SUM(N55,N197)</f>
        <v>0</v>
      </c>
      <c r="O54" s="304">
        <f t="shared" si="7"/>
        <v>0</v>
      </c>
      <c r="P54" s="307"/>
      <c r="R54" s="158"/>
      <c r="S54" s="158"/>
      <c r="T54" s="158"/>
    </row>
    <row r="55" spans="1:20" s="148" customFormat="1" ht="24" x14ac:dyDescent="0.25">
      <c r="A55" s="308"/>
      <c r="B55" s="139" t="s">
        <v>292</v>
      </c>
      <c r="C55" s="309">
        <f t="shared" si="3"/>
        <v>934535</v>
      </c>
      <c r="D55" s="310">
        <f>SUM(D56,D78,D176,D190)</f>
        <v>451880</v>
      </c>
      <c r="E55" s="503">
        <f>SUM(E56,E78,E176,E190)</f>
        <v>0</v>
      </c>
      <c r="F55" s="464">
        <f t="shared" si="4"/>
        <v>451880</v>
      </c>
      <c r="G55" s="310">
        <f>SUM(G56,G78,G176,G190)</f>
        <v>471903</v>
      </c>
      <c r="H55" s="313">
        <f>SUM(H56,H78,H176,H190)</f>
        <v>0</v>
      </c>
      <c r="I55" s="312">
        <f t="shared" si="5"/>
        <v>471903</v>
      </c>
      <c r="J55" s="310">
        <f>SUM(J56,J78,J176,J190)</f>
        <v>10752</v>
      </c>
      <c r="K55" s="313">
        <f>SUM(K56,K78,K176,K190)</f>
        <v>0</v>
      </c>
      <c r="L55" s="312">
        <f t="shared" si="6"/>
        <v>10752</v>
      </c>
      <c r="M55" s="158">
        <f>SUM(M56,M78,M176,M190)</f>
        <v>0</v>
      </c>
      <c r="N55" s="311">
        <f>SUM(N56,N78,N176,N190)</f>
        <v>0</v>
      </c>
      <c r="O55" s="312">
        <f t="shared" si="7"/>
        <v>0</v>
      </c>
      <c r="P55" s="314"/>
      <c r="R55" s="158"/>
      <c r="S55" s="158"/>
      <c r="T55" s="158"/>
    </row>
    <row r="56" spans="1:20" s="148" customFormat="1" x14ac:dyDescent="0.25">
      <c r="A56" s="315">
        <v>1000</v>
      </c>
      <c r="B56" s="315" t="s">
        <v>293</v>
      </c>
      <c r="C56" s="316">
        <f t="shared" si="3"/>
        <v>783572</v>
      </c>
      <c r="D56" s="317">
        <f>SUM(D57,D70)</f>
        <v>316243</v>
      </c>
      <c r="E56" s="504">
        <f>SUM(E57,E70)</f>
        <v>0</v>
      </c>
      <c r="F56" s="465">
        <f t="shared" si="4"/>
        <v>316243</v>
      </c>
      <c r="G56" s="317">
        <f>SUM(G57,G70)</f>
        <v>467329</v>
      </c>
      <c r="H56" s="320">
        <f>SUM(H57,H70)</f>
        <v>0</v>
      </c>
      <c r="I56" s="319">
        <f t="shared" si="5"/>
        <v>467329</v>
      </c>
      <c r="J56" s="317">
        <f>SUM(J57,J70)</f>
        <v>0</v>
      </c>
      <c r="K56" s="320">
        <f>SUM(K57,K70)</f>
        <v>0</v>
      </c>
      <c r="L56" s="319">
        <f t="shared" si="6"/>
        <v>0</v>
      </c>
      <c r="M56" s="321">
        <f>SUM(M57,M70)</f>
        <v>0</v>
      </c>
      <c r="N56" s="318">
        <f>SUM(N57,N70)</f>
        <v>0</v>
      </c>
      <c r="O56" s="319">
        <f t="shared" si="7"/>
        <v>0</v>
      </c>
      <c r="P56" s="322"/>
      <c r="R56" s="158"/>
      <c r="S56" s="158"/>
      <c r="T56" s="158"/>
    </row>
    <row r="57" spans="1:20" x14ac:dyDescent="0.25">
      <c r="A57" s="198">
        <v>1100</v>
      </c>
      <c r="B57" s="323" t="s">
        <v>294</v>
      </c>
      <c r="C57" s="199">
        <f t="shared" si="3"/>
        <v>598607</v>
      </c>
      <c r="D57" s="209">
        <f>SUM(D58,D61,D69)</f>
        <v>222053</v>
      </c>
      <c r="E57" s="505">
        <f>SUM(E58,E61,E69)</f>
        <v>-174</v>
      </c>
      <c r="F57" s="459">
        <f t="shared" si="4"/>
        <v>221879</v>
      </c>
      <c r="G57" s="209">
        <f>SUM(G58,G61,G69)</f>
        <v>376728</v>
      </c>
      <c r="H57" s="210">
        <f>SUM(H58,H61,H69)</f>
        <v>0</v>
      </c>
      <c r="I57" s="211">
        <f t="shared" si="5"/>
        <v>376728</v>
      </c>
      <c r="J57" s="209">
        <f>SUM(J58,J61,J69)</f>
        <v>0</v>
      </c>
      <c r="K57" s="210">
        <f>SUM(K58,K61,K69)</f>
        <v>0</v>
      </c>
      <c r="L57" s="211">
        <f t="shared" si="6"/>
        <v>0</v>
      </c>
      <c r="M57" s="325">
        <f>SUM(M58,M61,M69)</f>
        <v>0</v>
      </c>
      <c r="N57" s="326">
        <f>SUM(N58,N61,N69)</f>
        <v>0</v>
      </c>
      <c r="O57" s="327">
        <f t="shared" si="7"/>
        <v>0</v>
      </c>
      <c r="P57" s="328"/>
      <c r="R57" s="158"/>
      <c r="S57" s="158"/>
      <c r="T57" s="158"/>
    </row>
    <row r="58" spans="1:20" x14ac:dyDescent="0.25">
      <c r="A58" s="329">
        <v>1110</v>
      </c>
      <c r="B58" s="265" t="s">
        <v>295</v>
      </c>
      <c r="C58" s="276">
        <f t="shared" si="3"/>
        <v>547837</v>
      </c>
      <c r="D58" s="330">
        <f>SUM(D59:D60)</f>
        <v>190430</v>
      </c>
      <c r="E58" s="506">
        <f>SUM(E59:E60)</f>
        <v>0</v>
      </c>
      <c r="F58" s="460">
        <f t="shared" si="4"/>
        <v>190430</v>
      </c>
      <c r="G58" s="330">
        <f>SUM(G59:G60)</f>
        <v>357407</v>
      </c>
      <c r="H58" s="333">
        <f>SUM(H59:H60)</f>
        <v>0</v>
      </c>
      <c r="I58" s="332">
        <f t="shared" si="5"/>
        <v>357407</v>
      </c>
      <c r="J58" s="330">
        <f>SUM(J59:J60)</f>
        <v>0</v>
      </c>
      <c r="K58" s="333">
        <f>SUM(K59:K60)</f>
        <v>0</v>
      </c>
      <c r="L58" s="332">
        <f t="shared" si="6"/>
        <v>0</v>
      </c>
      <c r="M58" s="334">
        <f>SUM(M59:M60)</f>
        <v>0</v>
      </c>
      <c r="N58" s="331">
        <f>SUM(N59:N60)</f>
        <v>0</v>
      </c>
      <c r="O58" s="332">
        <f t="shared" si="7"/>
        <v>0</v>
      </c>
      <c r="P58" s="274"/>
      <c r="R58" s="158"/>
      <c r="S58" s="158"/>
      <c r="T58" s="158"/>
    </row>
    <row r="59" spans="1:20" hidden="1" x14ac:dyDescent="0.25">
      <c r="A59" s="169">
        <v>1111</v>
      </c>
      <c r="B59" s="213" t="s">
        <v>296</v>
      </c>
      <c r="C59" s="214">
        <f t="shared" si="3"/>
        <v>0</v>
      </c>
      <c r="D59" s="219"/>
      <c r="E59" s="510"/>
      <c r="F59" s="466">
        <f t="shared" si="4"/>
        <v>0</v>
      </c>
      <c r="G59" s="219"/>
      <c r="H59" s="220"/>
      <c r="I59" s="221">
        <f t="shared" si="5"/>
        <v>0</v>
      </c>
      <c r="J59" s="219"/>
      <c r="K59" s="220"/>
      <c r="L59" s="221">
        <f t="shared" si="6"/>
        <v>0</v>
      </c>
      <c r="M59" s="336"/>
      <c r="N59" s="335"/>
      <c r="O59" s="221">
        <f t="shared" si="7"/>
        <v>0</v>
      </c>
      <c r="P59" s="176"/>
      <c r="R59" s="158"/>
      <c r="S59" s="158"/>
      <c r="T59" s="158"/>
    </row>
    <row r="60" spans="1:20" ht="24" x14ac:dyDescent="0.25">
      <c r="A60" s="178">
        <v>1119</v>
      </c>
      <c r="B60" s="223" t="s">
        <v>297</v>
      </c>
      <c r="C60" s="224">
        <f t="shared" si="3"/>
        <v>547837</v>
      </c>
      <c r="D60" s="229">
        <f>184550+466+5414</f>
        <v>190430</v>
      </c>
      <c r="E60" s="507"/>
      <c r="F60" s="359">
        <f t="shared" si="4"/>
        <v>190430</v>
      </c>
      <c r="G60" s="229">
        <v>357407</v>
      </c>
      <c r="H60" s="230"/>
      <c r="I60" s="231">
        <f t="shared" si="5"/>
        <v>357407</v>
      </c>
      <c r="J60" s="229"/>
      <c r="K60" s="230"/>
      <c r="L60" s="231">
        <f t="shared" si="6"/>
        <v>0</v>
      </c>
      <c r="M60" s="338"/>
      <c r="N60" s="337"/>
      <c r="O60" s="231">
        <f t="shared" si="7"/>
        <v>0</v>
      </c>
      <c r="P60" s="185"/>
      <c r="R60" s="158"/>
      <c r="S60" s="158"/>
      <c r="T60" s="158"/>
    </row>
    <row r="61" spans="1:20" ht="24" x14ac:dyDescent="0.25">
      <c r="A61" s="339">
        <v>1140</v>
      </c>
      <c r="B61" s="223" t="s">
        <v>298</v>
      </c>
      <c r="C61" s="224">
        <f t="shared" si="3"/>
        <v>49495</v>
      </c>
      <c r="D61" s="340">
        <f>SUM(D62:D68)</f>
        <v>30348</v>
      </c>
      <c r="E61" s="390">
        <f>SUM(E62:E68)</f>
        <v>-174</v>
      </c>
      <c r="F61" s="359">
        <f t="shared" si="4"/>
        <v>30174</v>
      </c>
      <c r="G61" s="340">
        <f>SUM(G62:G68)</f>
        <v>19321</v>
      </c>
      <c r="H61" s="342">
        <f>SUM(H62:H68)</f>
        <v>0</v>
      </c>
      <c r="I61" s="231">
        <f t="shared" si="5"/>
        <v>19321</v>
      </c>
      <c r="J61" s="340">
        <f>SUM(J62:J68)</f>
        <v>0</v>
      </c>
      <c r="K61" s="342">
        <f>SUM(K62:K68)</f>
        <v>0</v>
      </c>
      <c r="L61" s="231">
        <f t="shared" si="6"/>
        <v>0</v>
      </c>
      <c r="M61" s="343">
        <f>SUM(M62:M68)</f>
        <v>0</v>
      </c>
      <c r="N61" s="341">
        <f>SUM(N62:N68)</f>
        <v>0</v>
      </c>
      <c r="O61" s="231">
        <f t="shared" si="7"/>
        <v>0</v>
      </c>
      <c r="P61" s="185"/>
      <c r="R61" s="158"/>
      <c r="S61" s="158"/>
      <c r="T61" s="158"/>
    </row>
    <row r="62" spans="1:20" x14ac:dyDescent="0.25">
      <c r="A62" s="178">
        <v>1141</v>
      </c>
      <c r="B62" s="223" t="s">
        <v>299</v>
      </c>
      <c r="C62" s="224">
        <f t="shared" si="3"/>
        <v>3748</v>
      </c>
      <c r="D62" s="229">
        <v>3748</v>
      </c>
      <c r="E62" s="507"/>
      <c r="F62" s="359">
        <f t="shared" si="4"/>
        <v>3748</v>
      </c>
      <c r="G62" s="229"/>
      <c r="H62" s="230"/>
      <c r="I62" s="231">
        <f t="shared" si="5"/>
        <v>0</v>
      </c>
      <c r="J62" s="229"/>
      <c r="K62" s="230"/>
      <c r="L62" s="231">
        <f t="shared" si="6"/>
        <v>0</v>
      </c>
      <c r="M62" s="338"/>
      <c r="N62" s="337"/>
      <c r="O62" s="231">
        <f t="shared" si="7"/>
        <v>0</v>
      </c>
      <c r="P62" s="185"/>
      <c r="R62" s="158"/>
      <c r="S62" s="158"/>
      <c r="T62" s="158"/>
    </row>
    <row r="63" spans="1:20" ht="24" x14ac:dyDescent="0.25">
      <c r="A63" s="178">
        <v>1142</v>
      </c>
      <c r="B63" s="223" t="s">
        <v>300</v>
      </c>
      <c r="C63" s="224">
        <f t="shared" si="3"/>
        <v>922</v>
      </c>
      <c r="D63" s="229">
        <v>922</v>
      </c>
      <c r="E63" s="507"/>
      <c r="F63" s="359">
        <f t="shared" si="4"/>
        <v>922</v>
      </c>
      <c r="G63" s="229"/>
      <c r="H63" s="230"/>
      <c r="I63" s="231">
        <f t="shared" si="5"/>
        <v>0</v>
      </c>
      <c r="J63" s="229"/>
      <c r="K63" s="230"/>
      <c r="L63" s="231">
        <f t="shared" si="6"/>
        <v>0</v>
      </c>
      <c r="M63" s="338"/>
      <c r="N63" s="337"/>
      <c r="O63" s="231">
        <f t="shared" si="7"/>
        <v>0</v>
      </c>
      <c r="P63" s="185"/>
      <c r="R63" s="158"/>
      <c r="S63" s="158"/>
      <c r="T63" s="158"/>
    </row>
    <row r="64" spans="1:20" ht="36" x14ac:dyDescent="0.25">
      <c r="A64" s="178">
        <v>1145</v>
      </c>
      <c r="B64" s="223" t="s">
        <v>301</v>
      </c>
      <c r="C64" s="224">
        <f t="shared" si="3"/>
        <v>3040</v>
      </c>
      <c r="D64" s="229">
        <f>324+45</f>
        <v>369</v>
      </c>
      <c r="E64" s="507">
        <v>-174</v>
      </c>
      <c r="F64" s="359">
        <f t="shared" si="4"/>
        <v>195</v>
      </c>
      <c r="G64" s="229">
        <v>2845</v>
      </c>
      <c r="H64" s="230"/>
      <c r="I64" s="231">
        <f t="shared" si="5"/>
        <v>2845</v>
      </c>
      <c r="J64" s="229"/>
      <c r="K64" s="230"/>
      <c r="L64" s="231">
        <f t="shared" si="6"/>
        <v>0</v>
      </c>
      <c r="M64" s="338"/>
      <c r="N64" s="337"/>
      <c r="O64" s="231">
        <f t="shared" si="7"/>
        <v>0</v>
      </c>
      <c r="P64" s="185" t="s">
        <v>622</v>
      </c>
      <c r="R64" s="158"/>
      <c r="S64" s="158"/>
      <c r="T64" s="158"/>
    </row>
    <row r="65" spans="1:20" ht="24" hidden="1" x14ac:dyDescent="0.25">
      <c r="A65" s="178">
        <v>1146</v>
      </c>
      <c r="B65" s="223" t="s">
        <v>302</v>
      </c>
      <c r="C65" s="224">
        <f t="shared" si="3"/>
        <v>0</v>
      </c>
      <c r="D65" s="229">
        <v>0</v>
      </c>
      <c r="E65" s="507"/>
      <c r="F65" s="359">
        <f t="shared" si="4"/>
        <v>0</v>
      </c>
      <c r="G65" s="229"/>
      <c r="H65" s="230"/>
      <c r="I65" s="231">
        <f t="shared" si="5"/>
        <v>0</v>
      </c>
      <c r="J65" s="229"/>
      <c r="K65" s="230"/>
      <c r="L65" s="231">
        <f t="shared" si="6"/>
        <v>0</v>
      </c>
      <c r="M65" s="338"/>
      <c r="N65" s="337"/>
      <c r="O65" s="231">
        <f t="shared" si="7"/>
        <v>0</v>
      </c>
      <c r="P65" s="185"/>
      <c r="R65" s="158"/>
      <c r="S65" s="158"/>
      <c r="T65" s="158"/>
    </row>
    <row r="66" spans="1:20" x14ac:dyDescent="0.25">
      <c r="A66" s="178">
        <v>1147</v>
      </c>
      <c r="B66" s="223" t="s">
        <v>303</v>
      </c>
      <c r="C66" s="224">
        <f t="shared" si="3"/>
        <v>3599</v>
      </c>
      <c r="D66" s="229">
        <v>3599</v>
      </c>
      <c r="E66" s="507"/>
      <c r="F66" s="359">
        <f t="shared" si="4"/>
        <v>3599</v>
      </c>
      <c r="G66" s="229"/>
      <c r="H66" s="230"/>
      <c r="I66" s="231">
        <f t="shared" si="5"/>
        <v>0</v>
      </c>
      <c r="J66" s="229"/>
      <c r="K66" s="230"/>
      <c r="L66" s="231">
        <f t="shared" si="6"/>
        <v>0</v>
      </c>
      <c r="M66" s="338"/>
      <c r="N66" s="337"/>
      <c r="O66" s="231">
        <f t="shared" si="7"/>
        <v>0</v>
      </c>
      <c r="P66" s="185"/>
      <c r="R66" s="158"/>
      <c r="S66" s="158"/>
      <c r="T66" s="158"/>
    </row>
    <row r="67" spans="1:20" x14ac:dyDescent="0.25">
      <c r="A67" s="178">
        <v>1148</v>
      </c>
      <c r="B67" s="223" t="s">
        <v>304</v>
      </c>
      <c r="C67" s="224">
        <f t="shared" si="3"/>
        <v>19829</v>
      </c>
      <c r="D67" s="229">
        <f>19210+619</f>
        <v>19829</v>
      </c>
      <c r="E67" s="507"/>
      <c r="F67" s="359">
        <f t="shared" si="4"/>
        <v>19829</v>
      </c>
      <c r="G67" s="229"/>
      <c r="H67" s="230"/>
      <c r="I67" s="231">
        <f t="shared" si="5"/>
        <v>0</v>
      </c>
      <c r="J67" s="229"/>
      <c r="K67" s="230"/>
      <c r="L67" s="231">
        <f t="shared" si="6"/>
        <v>0</v>
      </c>
      <c r="M67" s="338"/>
      <c r="N67" s="337"/>
      <c r="O67" s="231">
        <f t="shared" si="7"/>
        <v>0</v>
      </c>
      <c r="P67" s="185"/>
      <c r="R67" s="158"/>
      <c r="S67" s="158"/>
      <c r="T67" s="158"/>
    </row>
    <row r="68" spans="1:20" ht="36" x14ac:dyDescent="0.25">
      <c r="A68" s="178">
        <v>1149</v>
      </c>
      <c r="B68" s="223" t="s">
        <v>305</v>
      </c>
      <c r="C68" s="224">
        <f t="shared" si="3"/>
        <v>18357</v>
      </c>
      <c r="D68" s="229">
        <f>1723+158</f>
        <v>1881</v>
      </c>
      <c r="E68" s="507"/>
      <c r="F68" s="359">
        <f t="shared" si="4"/>
        <v>1881</v>
      </c>
      <c r="G68" s="229">
        <v>16476</v>
      </c>
      <c r="H68" s="230"/>
      <c r="I68" s="231">
        <f t="shared" si="5"/>
        <v>16476</v>
      </c>
      <c r="J68" s="229"/>
      <c r="K68" s="230"/>
      <c r="L68" s="231">
        <f t="shared" si="6"/>
        <v>0</v>
      </c>
      <c r="M68" s="338"/>
      <c r="N68" s="337"/>
      <c r="O68" s="231">
        <f t="shared" si="7"/>
        <v>0</v>
      </c>
      <c r="P68" s="185"/>
      <c r="R68" s="158"/>
      <c r="S68" s="158"/>
      <c r="T68" s="158"/>
    </row>
    <row r="69" spans="1:20" ht="36" x14ac:dyDescent="0.25">
      <c r="A69" s="329">
        <v>1150</v>
      </c>
      <c r="B69" s="265" t="s">
        <v>306</v>
      </c>
      <c r="C69" s="224">
        <f t="shared" si="3"/>
        <v>1275</v>
      </c>
      <c r="D69" s="344">
        <v>1275</v>
      </c>
      <c r="E69" s="509"/>
      <c r="F69" s="460">
        <f t="shared" si="4"/>
        <v>1275</v>
      </c>
      <c r="G69" s="344"/>
      <c r="H69" s="346"/>
      <c r="I69" s="332">
        <f t="shared" si="5"/>
        <v>0</v>
      </c>
      <c r="J69" s="344"/>
      <c r="K69" s="346"/>
      <c r="L69" s="332">
        <f t="shared" si="6"/>
        <v>0</v>
      </c>
      <c r="M69" s="347"/>
      <c r="N69" s="345"/>
      <c r="O69" s="332">
        <f t="shared" si="7"/>
        <v>0</v>
      </c>
      <c r="P69" s="274"/>
      <c r="R69" s="158"/>
      <c r="S69" s="158"/>
      <c r="T69" s="158"/>
    </row>
    <row r="70" spans="1:20" ht="36" x14ac:dyDescent="0.25">
      <c r="A70" s="198">
        <v>1200</v>
      </c>
      <c r="B70" s="323" t="s">
        <v>307</v>
      </c>
      <c r="C70" s="199">
        <f t="shared" si="3"/>
        <v>184965</v>
      </c>
      <c r="D70" s="209">
        <f>SUM(D71:D72)</f>
        <v>94190</v>
      </c>
      <c r="E70" s="505">
        <f>SUM(E71:E72)</f>
        <v>174</v>
      </c>
      <c r="F70" s="459">
        <f t="shared" si="4"/>
        <v>94364</v>
      </c>
      <c r="G70" s="209">
        <f>SUM(G71:G72)</f>
        <v>90601</v>
      </c>
      <c r="H70" s="210">
        <f>SUM(H71:H72)</f>
        <v>0</v>
      </c>
      <c r="I70" s="211">
        <f t="shared" si="5"/>
        <v>90601</v>
      </c>
      <c r="J70" s="209">
        <f>SUM(J71:J72)</f>
        <v>0</v>
      </c>
      <c r="K70" s="210">
        <f>SUM(K71:K72)</f>
        <v>0</v>
      </c>
      <c r="L70" s="211">
        <f t="shared" si="6"/>
        <v>0</v>
      </c>
      <c r="M70" s="348">
        <f>SUM(M71:M72)</f>
        <v>0</v>
      </c>
      <c r="N70" s="324">
        <f>SUM(N71:N72)</f>
        <v>0</v>
      </c>
      <c r="O70" s="211">
        <f t="shared" si="7"/>
        <v>0</v>
      </c>
      <c r="P70" s="208"/>
      <c r="R70" s="158"/>
      <c r="S70" s="158"/>
      <c r="T70" s="158"/>
    </row>
    <row r="71" spans="1:20" ht="24" x14ac:dyDescent="0.25">
      <c r="A71" s="595">
        <v>1210</v>
      </c>
      <c r="B71" s="213" t="s">
        <v>308</v>
      </c>
      <c r="C71" s="214">
        <f t="shared" si="3"/>
        <v>143990</v>
      </c>
      <c r="D71" s="219">
        <f>57543+110-1632-427-370+1565</f>
        <v>56789</v>
      </c>
      <c r="E71" s="510"/>
      <c r="F71" s="466">
        <f t="shared" si="4"/>
        <v>56789</v>
      </c>
      <c r="G71" s="219">
        <v>87201</v>
      </c>
      <c r="H71" s="220"/>
      <c r="I71" s="221">
        <f t="shared" si="5"/>
        <v>87201</v>
      </c>
      <c r="J71" s="219"/>
      <c r="K71" s="220"/>
      <c r="L71" s="221">
        <f t="shared" si="6"/>
        <v>0</v>
      </c>
      <c r="M71" s="336"/>
      <c r="N71" s="335"/>
      <c r="O71" s="221">
        <f t="shared" si="7"/>
        <v>0</v>
      </c>
      <c r="P71" s="176"/>
      <c r="R71" s="158"/>
      <c r="S71" s="158"/>
      <c r="T71" s="158"/>
    </row>
    <row r="72" spans="1:20" ht="24" x14ac:dyDescent="0.25">
      <c r="A72" s="339">
        <v>1220</v>
      </c>
      <c r="B72" s="223" t="s">
        <v>309</v>
      </c>
      <c r="C72" s="224">
        <f t="shared" si="3"/>
        <v>40975</v>
      </c>
      <c r="D72" s="340">
        <f>SUM(D73:D77)</f>
        <v>37401</v>
      </c>
      <c r="E72" s="390">
        <f>SUM(E73:E77)</f>
        <v>174</v>
      </c>
      <c r="F72" s="359">
        <f t="shared" si="4"/>
        <v>37575</v>
      </c>
      <c r="G72" s="340">
        <f>SUM(G73:G77)</f>
        <v>3400</v>
      </c>
      <c r="H72" s="342">
        <f>SUM(H73:H77)</f>
        <v>0</v>
      </c>
      <c r="I72" s="231">
        <f t="shared" si="5"/>
        <v>3400</v>
      </c>
      <c r="J72" s="340">
        <f>SUM(J73:J77)</f>
        <v>0</v>
      </c>
      <c r="K72" s="342">
        <f>SUM(K73:K77)</f>
        <v>0</v>
      </c>
      <c r="L72" s="231">
        <f t="shared" si="6"/>
        <v>0</v>
      </c>
      <c r="M72" s="343">
        <f>SUM(M73:M77)</f>
        <v>0</v>
      </c>
      <c r="N72" s="341">
        <f>SUM(N73:N77)</f>
        <v>0</v>
      </c>
      <c r="O72" s="231">
        <f t="shared" si="7"/>
        <v>0</v>
      </c>
      <c r="P72" s="185"/>
      <c r="R72" s="158"/>
      <c r="S72" s="158"/>
      <c r="T72" s="158"/>
    </row>
    <row r="73" spans="1:20" ht="60" x14ac:dyDescent="0.25">
      <c r="A73" s="178">
        <v>1221</v>
      </c>
      <c r="B73" s="223" t="s">
        <v>310</v>
      </c>
      <c r="C73" s="224">
        <f t="shared" si="3"/>
        <v>25219</v>
      </c>
      <c r="D73" s="229">
        <f>21662+157</f>
        <v>21819</v>
      </c>
      <c r="E73" s="507"/>
      <c r="F73" s="359">
        <f t="shared" si="4"/>
        <v>21819</v>
      </c>
      <c r="G73" s="229">
        <v>3400</v>
      </c>
      <c r="H73" s="230"/>
      <c r="I73" s="231">
        <f t="shared" si="5"/>
        <v>3400</v>
      </c>
      <c r="J73" s="229"/>
      <c r="K73" s="230"/>
      <c r="L73" s="231">
        <f t="shared" si="6"/>
        <v>0</v>
      </c>
      <c r="M73" s="338"/>
      <c r="N73" s="337"/>
      <c r="O73" s="231">
        <f t="shared" si="7"/>
        <v>0</v>
      </c>
      <c r="P73" s="185"/>
      <c r="R73" s="158"/>
      <c r="S73" s="158"/>
      <c r="T73" s="158"/>
    </row>
    <row r="74" spans="1:20" hidden="1" x14ac:dyDescent="0.25">
      <c r="A74" s="178">
        <v>1223</v>
      </c>
      <c r="B74" s="223" t="s">
        <v>311</v>
      </c>
      <c r="C74" s="224">
        <f t="shared" si="3"/>
        <v>0</v>
      </c>
      <c r="D74" s="229"/>
      <c r="E74" s="507"/>
      <c r="F74" s="359">
        <f t="shared" si="4"/>
        <v>0</v>
      </c>
      <c r="G74" s="229"/>
      <c r="H74" s="230"/>
      <c r="I74" s="231">
        <f t="shared" si="5"/>
        <v>0</v>
      </c>
      <c r="J74" s="229"/>
      <c r="K74" s="230"/>
      <c r="L74" s="231">
        <f t="shared" si="6"/>
        <v>0</v>
      </c>
      <c r="M74" s="338"/>
      <c r="N74" s="337"/>
      <c r="O74" s="231">
        <f t="shared" si="7"/>
        <v>0</v>
      </c>
      <c r="P74" s="185"/>
      <c r="R74" s="158"/>
      <c r="S74" s="158"/>
      <c r="T74" s="158"/>
    </row>
    <row r="75" spans="1:20" hidden="1" x14ac:dyDescent="0.25">
      <c r="A75" s="178">
        <v>1225</v>
      </c>
      <c r="B75" s="223" t="s">
        <v>312</v>
      </c>
      <c r="C75" s="224">
        <f t="shared" si="3"/>
        <v>0</v>
      </c>
      <c r="D75" s="229"/>
      <c r="E75" s="507"/>
      <c r="F75" s="359">
        <f t="shared" si="4"/>
        <v>0</v>
      </c>
      <c r="G75" s="229"/>
      <c r="H75" s="230"/>
      <c r="I75" s="231">
        <f t="shared" si="5"/>
        <v>0</v>
      </c>
      <c r="J75" s="229"/>
      <c r="K75" s="230"/>
      <c r="L75" s="231">
        <f t="shared" si="6"/>
        <v>0</v>
      </c>
      <c r="M75" s="338"/>
      <c r="N75" s="337"/>
      <c r="O75" s="231">
        <f t="shared" si="7"/>
        <v>0</v>
      </c>
      <c r="P75" s="185"/>
      <c r="R75" s="158"/>
      <c r="S75" s="158"/>
      <c r="T75" s="158"/>
    </row>
    <row r="76" spans="1:20" ht="48" x14ac:dyDescent="0.25">
      <c r="A76" s="178">
        <v>1227</v>
      </c>
      <c r="B76" s="223" t="s">
        <v>313</v>
      </c>
      <c r="C76" s="224">
        <f t="shared" si="3"/>
        <v>14688</v>
      </c>
      <c r="D76" s="229">
        <v>14514</v>
      </c>
      <c r="E76" s="507">
        <v>174</v>
      </c>
      <c r="F76" s="359">
        <f t="shared" si="4"/>
        <v>14688</v>
      </c>
      <c r="G76" s="229"/>
      <c r="H76" s="230"/>
      <c r="I76" s="231">
        <f t="shared" si="5"/>
        <v>0</v>
      </c>
      <c r="J76" s="229"/>
      <c r="K76" s="230"/>
      <c r="L76" s="231">
        <f t="shared" si="6"/>
        <v>0</v>
      </c>
      <c r="M76" s="338"/>
      <c r="N76" s="337"/>
      <c r="O76" s="231">
        <f t="shared" si="7"/>
        <v>0</v>
      </c>
      <c r="P76" s="185" t="s">
        <v>623</v>
      </c>
      <c r="R76" s="158"/>
      <c r="S76" s="158"/>
      <c r="T76" s="158"/>
    </row>
    <row r="77" spans="1:20" ht="60" x14ac:dyDescent="0.25">
      <c r="A77" s="178">
        <v>1228</v>
      </c>
      <c r="B77" s="223" t="s">
        <v>314</v>
      </c>
      <c r="C77" s="224">
        <f t="shared" si="3"/>
        <v>1068</v>
      </c>
      <c r="D77" s="229">
        <f>428+427+213</f>
        <v>1068</v>
      </c>
      <c r="E77" s="507"/>
      <c r="F77" s="359">
        <f t="shared" si="4"/>
        <v>1068</v>
      </c>
      <c r="G77" s="229"/>
      <c r="H77" s="230"/>
      <c r="I77" s="231">
        <f t="shared" si="5"/>
        <v>0</v>
      </c>
      <c r="J77" s="229"/>
      <c r="K77" s="230"/>
      <c r="L77" s="231">
        <f t="shared" si="6"/>
        <v>0</v>
      </c>
      <c r="M77" s="338"/>
      <c r="N77" s="337"/>
      <c r="O77" s="231">
        <f t="shared" si="7"/>
        <v>0</v>
      </c>
      <c r="P77" s="185"/>
      <c r="R77" s="158"/>
      <c r="S77" s="158"/>
      <c r="T77" s="158"/>
    </row>
    <row r="78" spans="1:20" x14ac:dyDescent="0.25">
      <c r="A78" s="315">
        <v>2000</v>
      </c>
      <c r="B78" s="315" t="s">
        <v>315</v>
      </c>
      <c r="C78" s="316">
        <f t="shared" si="3"/>
        <v>150963</v>
      </c>
      <c r="D78" s="317">
        <f>SUM(D79,D86,D133,D167,D168,D175)</f>
        <v>135637</v>
      </c>
      <c r="E78" s="504">
        <f>SUM(E79,E86,E133,E167,E168,E175)</f>
        <v>0</v>
      </c>
      <c r="F78" s="465">
        <f t="shared" si="4"/>
        <v>135637</v>
      </c>
      <c r="G78" s="317">
        <f>SUM(G79,G86,G133,G167,G168,G175)</f>
        <v>4574</v>
      </c>
      <c r="H78" s="320">
        <f>SUM(H79,H86,H133,H167,H168,H175)</f>
        <v>0</v>
      </c>
      <c r="I78" s="319">
        <f t="shared" si="5"/>
        <v>4574</v>
      </c>
      <c r="J78" s="317">
        <f>SUM(J79,J86,J133,J167,J168,J175)</f>
        <v>10752</v>
      </c>
      <c r="K78" s="320">
        <f>SUM(K79,K86,K133,K167,K168,K175)</f>
        <v>0</v>
      </c>
      <c r="L78" s="319">
        <f t="shared" si="6"/>
        <v>10752</v>
      </c>
      <c r="M78" s="321">
        <f>SUM(M79,M86,M133,M167,M168,M175)</f>
        <v>0</v>
      </c>
      <c r="N78" s="318">
        <f>SUM(N79,N86,N133,N167,N168,N175)</f>
        <v>0</v>
      </c>
      <c r="O78" s="319">
        <f t="shared" si="7"/>
        <v>0</v>
      </c>
      <c r="P78" s="322"/>
      <c r="R78" s="158"/>
      <c r="S78" s="158"/>
      <c r="T78" s="158"/>
    </row>
    <row r="79" spans="1:20" ht="24" hidden="1" x14ac:dyDescent="0.25">
      <c r="A79" s="198">
        <v>2100</v>
      </c>
      <c r="B79" s="323" t="s">
        <v>316</v>
      </c>
      <c r="C79" s="199">
        <f t="shared" si="3"/>
        <v>0</v>
      </c>
      <c r="D79" s="209">
        <f>SUM(D80,D83)</f>
        <v>0</v>
      </c>
      <c r="E79" s="505">
        <f>SUM(E80,E83)</f>
        <v>0</v>
      </c>
      <c r="F79" s="459">
        <f t="shared" si="4"/>
        <v>0</v>
      </c>
      <c r="G79" s="209">
        <f>SUM(G80,G83)</f>
        <v>0</v>
      </c>
      <c r="H79" s="210">
        <f>SUM(H80,H83)</f>
        <v>0</v>
      </c>
      <c r="I79" s="211">
        <f t="shared" si="5"/>
        <v>0</v>
      </c>
      <c r="J79" s="209">
        <f>SUM(J80,J83)</f>
        <v>0</v>
      </c>
      <c r="K79" s="210">
        <f>SUM(K80,K83)</f>
        <v>0</v>
      </c>
      <c r="L79" s="211">
        <f t="shared" si="6"/>
        <v>0</v>
      </c>
      <c r="M79" s="348">
        <f>SUM(M80,M83)</f>
        <v>0</v>
      </c>
      <c r="N79" s="324">
        <f>SUM(N80,N83)</f>
        <v>0</v>
      </c>
      <c r="O79" s="211">
        <f t="shared" si="7"/>
        <v>0</v>
      </c>
      <c r="P79" s="208"/>
      <c r="R79" s="158"/>
      <c r="S79" s="158"/>
      <c r="T79" s="158"/>
    </row>
    <row r="80" spans="1:20" ht="24" hidden="1" x14ac:dyDescent="0.25">
      <c r="A80" s="595">
        <v>2110</v>
      </c>
      <c r="B80" s="213" t="s">
        <v>317</v>
      </c>
      <c r="C80" s="214">
        <f t="shared" si="3"/>
        <v>0</v>
      </c>
      <c r="D80" s="350">
        <f>SUM(D81:D82)</f>
        <v>0</v>
      </c>
      <c r="E80" s="389">
        <f>SUM(E81:E82)</f>
        <v>0</v>
      </c>
      <c r="F80" s="466">
        <f t="shared" si="4"/>
        <v>0</v>
      </c>
      <c r="G80" s="350">
        <f>SUM(G81:G82)</f>
        <v>0</v>
      </c>
      <c r="H80" s="352">
        <f>SUM(H81:H82)</f>
        <v>0</v>
      </c>
      <c r="I80" s="221">
        <f t="shared" si="5"/>
        <v>0</v>
      </c>
      <c r="J80" s="350">
        <f>SUM(J81:J82)</f>
        <v>0</v>
      </c>
      <c r="K80" s="352">
        <f>SUM(K81:K82)</f>
        <v>0</v>
      </c>
      <c r="L80" s="221">
        <f t="shared" si="6"/>
        <v>0</v>
      </c>
      <c r="M80" s="353">
        <f>SUM(M81:M82)</f>
        <v>0</v>
      </c>
      <c r="N80" s="351">
        <f>SUM(N81:N82)</f>
        <v>0</v>
      </c>
      <c r="O80" s="221">
        <f t="shared" si="7"/>
        <v>0</v>
      </c>
      <c r="P80" s="176"/>
      <c r="R80" s="158"/>
      <c r="S80" s="158"/>
      <c r="T80" s="158"/>
    </row>
    <row r="81" spans="1:20" hidden="1" x14ac:dyDescent="0.25">
      <c r="A81" s="178">
        <v>2111</v>
      </c>
      <c r="B81" s="223" t="s">
        <v>216</v>
      </c>
      <c r="C81" s="224">
        <f t="shared" si="3"/>
        <v>0</v>
      </c>
      <c r="D81" s="229"/>
      <c r="E81" s="507"/>
      <c r="F81" s="359">
        <f t="shared" si="4"/>
        <v>0</v>
      </c>
      <c r="G81" s="229"/>
      <c r="H81" s="230"/>
      <c r="I81" s="231">
        <f t="shared" si="5"/>
        <v>0</v>
      </c>
      <c r="J81" s="229"/>
      <c r="K81" s="230"/>
      <c r="L81" s="231">
        <f t="shared" si="6"/>
        <v>0</v>
      </c>
      <c r="M81" s="338"/>
      <c r="N81" s="337"/>
      <c r="O81" s="231">
        <f t="shared" si="7"/>
        <v>0</v>
      </c>
      <c r="P81" s="185"/>
      <c r="R81" s="158"/>
      <c r="S81" s="158"/>
      <c r="T81" s="158"/>
    </row>
    <row r="82" spans="1:20" ht="24" hidden="1" x14ac:dyDescent="0.25">
      <c r="A82" s="178">
        <v>2112</v>
      </c>
      <c r="B82" s="223" t="s">
        <v>318</v>
      </c>
      <c r="C82" s="224">
        <f t="shared" si="3"/>
        <v>0</v>
      </c>
      <c r="D82" s="229"/>
      <c r="E82" s="507"/>
      <c r="F82" s="359">
        <f t="shared" si="4"/>
        <v>0</v>
      </c>
      <c r="G82" s="229"/>
      <c r="H82" s="230"/>
      <c r="I82" s="231">
        <f t="shared" si="5"/>
        <v>0</v>
      </c>
      <c r="J82" s="229"/>
      <c r="K82" s="230"/>
      <c r="L82" s="231">
        <f t="shared" si="6"/>
        <v>0</v>
      </c>
      <c r="M82" s="338"/>
      <c r="N82" s="337"/>
      <c r="O82" s="231">
        <f t="shared" si="7"/>
        <v>0</v>
      </c>
      <c r="P82" s="185"/>
      <c r="R82" s="158"/>
      <c r="S82" s="158"/>
      <c r="T82" s="158"/>
    </row>
    <row r="83" spans="1:20" ht="24" hidden="1" x14ac:dyDescent="0.25">
      <c r="A83" s="339">
        <v>2120</v>
      </c>
      <c r="B83" s="223" t="s">
        <v>319</v>
      </c>
      <c r="C83" s="224">
        <f t="shared" si="3"/>
        <v>0</v>
      </c>
      <c r="D83" s="340">
        <f>SUM(D84:D85)</f>
        <v>0</v>
      </c>
      <c r="E83" s="390">
        <f>SUM(E84:E85)</f>
        <v>0</v>
      </c>
      <c r="F83" s="359">
        <f t="shared" si="4"/>
        <v>0</v>
      </c>
      <c r="G83" s="340">
        <f>SUM(G84:G85)</f>
        <v>0</v>
      </c>
      <c r="H83" s="342">
        <f>SUM(H84:H85)</f>
        <v>0</v>
      </c>
      <c r="I83" s="231">
        <f t="shared" si="5"/>
        <v>0</v>
      </c>
      <c r="J83" s="340">
        <f>SUM(J84:J85)</f>
        <v>0</v>
      </c>
      <c r="K83" s="342">
        <f>SUM(K84:K85)</f>
        <v>0</v>
      </c>
      <c r="L83" s="231">
        <f t="shared" si="6"/>
        <v>0</v>
      </c>
      <c r="M83" s="343">
        <f>SUM(M84:M85)</f>
        <v>0</v>
      </c>
      <c r="N83" s="341">
        <f>SUM(N84:N85)</f>
        <v>0</v>
      </c>
      <c r="O83" s="231">
        <f t="shared" si="7"/>
        <v>0</v>
      </c>
      <c r="P83" s="185"/>
      <c r="R83" s="158"/>
      <c r="S83" s="158"/>
      <c r="T83" s="158"/>
    </row>
    <row r="84" spans="1:20" hidden="1" x14ac:dyDescent="0.25">
      <c r="A84" s="178">
        <v>2121</v>
      </c>
      <c r="B84" s="223" t="s">
        <v>216</v>
      </c>
      <c r="C84" s="224">
        <f t="shared" si="3"/>
        <v>0</v>
      </c>
      <c r="D84" s="229"/>
      <c r="E84" s="507"/>
      <c r="F84" s="359">
        <f t="shared" si="4"/>
        <v>0</v>
      </c>
      <c r="G84" s="229"/>
      <c r="H84" s="230"/>
      <c r="I84" s="231">
        <f t="shared" si="5"/>
        <v>0</v>
      </c>
      <c r="J84" s="229"/>
      <c r="K84" s="230"/>
      <c r="L84" s="231">
        <f t="shared" si="6"/>
        <v>0</v>
      </c>
      <c r="M84" s="338"/>
      <c r="N84" s="337"/>
      <c r="O84" s="231">
        <f t="shared" si="7"/>
        <v>0</v>
      </c>
      <c r="P84" s="185"/>
      <c r="R84" s="158"/>
      <c r="S84" s="158"/>
      <c r="T84" s="158"/>
    </row>
    <row r="85" spans="1:20" ht="24" hidden="1" x14ac:dyDescent="0.25">
      <c r="A85" s="178">
        <v>2122</v>
      </c>
      <c r="B85" s="223" t="s">
        <v>318</v>
      </c>
      <c r="C85" s="224">
        <f t="shared" si="3"/>
        <v>0</v>
      </c>
      <c r="D85" s="229"/>
      <c r="E85" s="507"/>
      <c r="F85" s="359">
        <f t="shared" si="4"/>
        <v>0</v>
      </c>
      <c r="G85" s="229"/>
      <c r="H85" s="230"/>
      <c r="I85" s="231">
        <f t="shared" si="5"/>
        <v>0</v>
      </c>
      <c r="J85" s="229"/>
      <c r="K85" s="230"/>
      <c r="L85" s="231">
        <f t="shared" si="6"/>
        <v>0</v>
      </c>
      <c r="M85" s="338"/>
      <c r="N85" s="337"/>
      <c r="O85" s="231">
        <f t="shared" si="7"/>
        <v>0</v>
      </c>
      <c r="P85" s="185"/>
      <c r="R85" s="158"/>
      <c r="S85" s="158"/>
      <c r="T85" s="158"/>
    </row>
    <row r="86" spans="1:20" x14ac:dyDescent="0.25">
      <c r="A86" s="198">
        <v>2200</v>
      </c>
      <c r="B86" s="323" t="s">
        <v>320</v>
      </c>
      <c r="C86" s="354">
        <f t="shared" si="3"/>
        <v>118729</v>
      </c>
      <c r="D86" s="209">
        <f>SUM(D87,D92,D98,D106,D115,D119,D125,D131)</f>
        <v>112324</v>
      </c>
      <c r="E86" s="505">
        <f>SUM(E87,E92,E98,E106,E115,E119,E125,E131)</f>
        <v>0</v>
      </c>
      <c r="F86" s="459">
        <f t="shared" si="4"/>
        <v>112324</v>
      </c>
      <c r="G86" s="209">
        <f>SUM(G87,G92,G98,G106,G115,G119,G125,G131)</f>
        <v>0</v>
      </c>
      <c r="H86" s="210">
        <f>SUM(H87,H92,H98,H106,H115,H119,H125,H131)</f>
        <v>0</v>
      </c>
      <c r="I86" s="211">
        <f t="shared" si="5"/>
        <v>0</v>
      </c>
      <c r="J86" s="209">
        <f>SUM(J87,J92,J98,J106,J115,J119,J125,J131)</f>
        <v>6405</v>
      </c>
      <c r="K86" s="210">
        <f>SUM(K87,K92,K98,K106,K115,K119,K125,K131)</f>
        <v>0</v>
      </c>
      <c r="L86" s="211">
        <f t="shared" si="6"/>
        <v>6405</v>
      </c>
      <c r="M86" s="355">
        <f>SUM(M87,M92,M98,M106,M115,M119,M125,M131)</f>
        <v>0</v>
      </c>
      <c r="N86" s="356">
        <f>SUM(N87,N92,N98,N106,N115,N119,N125,N131)</f>
        <v>0</v>
      </c>
      <c r="O86" s="357">
        <f t="shared" si="7"/>
        <v>0</v>
      </c>
      <c r="P86" s="358"/>
      <c r="R86" s="158"/>
      <c r="S86" s="158"/>
      <c r="T86" s="158"/>
    </row>
    <row r="87" spans="1:20" ht="24" x14ac:dyDescent="0.25">
      <c r="A87" s="329">
        <v>2210</v>
      </c>
      <c r="B87" s="265" t="s">
        <v>321</v>
      </c>
      <c r="C87" s="276">
        <f t="shared" si="3"/>
        <v>2682</v>
      </c>
      <c r="D87" s="330">
        <f>SUM(D88:D91)</f>
        <v>2602</v>
      </c>
      <c r="E87" s="506">
        <f>SUM(E88:E91)</f>
        <v>0</v>
      </c>
      <c r="F87" s="460">
        <f t="shared" si="4"/>
        <v>2602</v>
      </c>
      <c r="G87" s="330">
        <f>SUM(G88:G91)</f>
        <v>0</v>
      </c>
      <c r="H87" s="333">
        <f>SUM(H88:H91)</f>
        <v>0</v>
      </c>
      <c r="I87" s="332">
        <f t="shared" si="5"/>
        <v>0</v>
      </c>
      <c r="J87" s="330">
        <f>SUM(J88:J91)</f>
        <v>80</v>
      </c>
      <c r="K87" s="333">
        <f>SUM(K88:K91)</f>
        <v>0</v>
      </c>
      <c r="L87" s="332">
        <f t="shared" si="6"/>
        <v>80</v>
      </c>
      <c r="M87" s="334">
        <f>SUM(M88:M91)</f>
        <v>0</v>
      </c>
      <c r="N87" s="331">
        <f>SUM(N88:N91)</f>
        <v>0</v>
      </c>
      <c r="O87" s="332">
        <f t="shared" si="7"/>
        <v>0</v>
      </c>
      <c r="P87" s="274"/>
      <c r="R87" s="158"/>
      <c r="S87" s="158"/>
      <c r="T87" s="158"/>
    </row>
    <row r="88" spans="1:20" ht="24" hidden="1" x14ac:dyDescent="0.25">
      <c r="A88" s="169">
        <v>2211</v>
      </c>
      <c r="B88" s="213" t="s">
        <v>322</v>
      </c>
      <c r="C88" s="224">
        <f t="shared" si="3"/>
        <v>0</v>
      </c>
      <c r="D88" s="219"/>
      <c r="E88" s="510"/>
      <c r="F88" s="466">
        <f t="shared" si="4"/>
        <v>0</v>
      </c>
      <c r="G88" s="219"/>
      <c r="H88" s="220"/>
      <c r="I88" s="221">
        <f t="shared" si="5"/>
        <v>0</v>
      </c>
      <c r="J88" s="219"/>
      <c r="K88" s="220"/>
      <c r="L88" s="221">
        <f t="shared" si="6"/>
        <v>0</v>
      </c>
      <c r="M88" s="336"/>
      <c r="N88" s="335"/>
      <c r="O88" s="221">
        <f t="shared" si="7"/>
        <v>0</v>
      </c>
      <c r="P88" s="176"/>
      <c r="R88" s="158"/>
      <c r="S88" s="158"/>
      <c r="T88" s="158"/>
    </row>
    <row r="89" spans="1:20" ht="36" x14ac:dyDescent="0.25">
      <c r="A89" s="178">
        <v>2212</v>
      </c>
      <c r="B89" s="223" t="s">
        <v>323</v>
      </c>
      <c r="C89" s="224">
        <f t="shared" si="3"/>
        <v>1865</v>
      </c>
      <c r="D89" s="229">
        <v>1865</v>
      </c>
      <c r="E89" s="507"/>
      <c r="F89" s="359">
        <f t="shared" si="4"/>
        <v>1865</v>
      </c>
      <c r="G89" s="229"/>
      <c r="H89" s="230"/>
      <c r="I89" s="231">
        <f t="shared" si="5"/>
        <v>0</v>
      </c>
      <c r="J89" s="229"/>
      <c r="K89" s="230"/>
      <c r="L89" s="231">
        <f t="shared" si="6"/>
        <v>0</v>
      </c>
      <c r="M89" s="338"/>
      <c r="N89" s="337"/>
      <c r="O89" s="231">
        <f t="shared" si="7"/>
        <v>0</v>
      </c>
      <c r="P89" s="185"/>
      <c r="R89" s="158"/>
      <c r="S89" s="158"/>
      <c r="T89" s="158"/>
    </row>
    <row r="90" spans="1:20" ht="24" x14ac:dyDescent="0.25">
      <c r="A90" s="178">
        <v>2214</v>
      </c>
      <c r="B90" s="223" t="s">
        <v>324</v>
      </c>
      <c r="C90" s="224">
        <f t="shared" si="3"/>
        <v>597</v>
      </c>
      <c r="D90" s="229">
        <v>597</v>
      </c>
      <c r="E90" s="507"/>
      <c r="F90" s="359">
        <f t="shared" si="4"/>
        <v>597</v>
      </c>
      <c r="G90" s="229"/>
      <c r="H90" s="230"/>
      <c r="I90" s="231">
        <f t="shared" si="5"/>
        <v>0</v>
      </c>
      <c r="J90" s="229"/>
      <c r="K90" s="230"/>
      <c r="L90" s="231">
        <f t="shared" si="6"/>
        <v>0</v>
      </c>
      <c r="M90" s="338"/>
      <c r="N90" s="337"/>
      <c r="O90" s="231">
        <f t="shared" si="7"/>
        <v>0</v>
      </c>
      <c r="P90" s="185"/>
      <c r="R90" s="158"/>
      <c r="S90" s="158"/>
      <c r="T90" s="158"/>
    </row>
    <row r="91" spans="1:20" x14ac:dyDescent="0.25">
      <c r="A91" s="178">
        <v>2219</v>
      </c>
      <c r="B91" s="223" t="s">
        <v>325</v>
      </c>
      <c r="C91" s="224">
        <f t="shared" si="3"/>
        <v>220</v>
      </c>
      <c r="D91" s="229">
        <v>140</v>
      </c>
      <c r="E91" s="507"/>
      <c r="F91" s="359">
        <f t="shared" si="4"/>
        <v>140</v>
      </c>
      <c r="G91" s="229"/>
      <c r="H91" s="230"/>
      <c r="I91" s="231">
        <f t="shared" si="5"/>
        <v>0</v>
      </c>
      <c r="J91" s="229">
        <v>80</v>
      </c>
      <c r="K91" s="230"/>
      <c r="L91" s="231">
        <f t="shared" si="6"/>
        <v>80</v>
      </c>
      <c r="M91" s="338"/>
      <c r="N91" s="337"/>
      <c r="O91" s="231">
        <f t="shared" si="7"/>
        <v>0</v>
      </c>
      <c r="P91" s="185"/>
      <c r="R91" s="158"/>
      <c r="S91" s="158"/>
      <c r="T91" s="158"/>
    </row>
    <row r="92" spans="1:20" ht="24" x14ac:dyDescent="0.25">
      <c r="A92" s="339">
        <v>2220</v>
      </c>
      <c r="B92" s="223" t="s">
        <v>326</v>
      </c>
      <c r="C92" s="224">
        <f t="shared" si="3"/>
        <v>107397</v>
      </c>
      <c r="D92" s="340">
        <f>SUM(D93:D97)</f>
        <v>101697</v>
      </c>
      <c r="E92" s="390">
        <f>SUM(E93:E97)</f>
        <v>0</v>
      </c>
      <c r="F92" s="359">
        <f t="shared" si="4"/>
        <v>101697</v>
      </c>
      <c r="G92" s="340">
        <f>SUM(G93:G97)</f>
        <v>0</v>
      </c>
      <c r="H92" s="342">
        <f>SUM(H93:H97)</f>
        <v>0</v>
      </c>
      <c r="I92" s="231">
        <f t="shared" si="5"/>
        <v>0</v>
      </c>
      <c r="J92" s="340">
        <f>SUM(J93:J97)</f>
        <v>5700</v>
      </c>
      <c r="K92" s="342">
        <f>SUM(K93:K97)</f>
        <v>0</v>
      </c>
      <c r="L92" s="231">
        <f t="shared" si="6"/>
        <v>5700</v>
      </c>
      <c r="M92" s="343">
        <f>SUM(M93:M97)</f>
        <v>0</v>
      </c>
      <c r="N92" s="341">
        <f>SUM(N93:N97)</f>
        <v>0</v>
      </c>
      <c r="O92" s="231">
        <f t="shared" si="7"/>
        <v>0</v>
      </c>
      <c r="P92" s="185"/>
      <c r="R92" s="158"/>
      <c r="S92" s="158"/>
      <c r="T92" s="158"/>
    </row>
    <row r="93" spans="1:20" x14ac:dyDescent="0.25">
      <c r="A93" s="178">
        <v>2221</v>
      </c>
      <c r="B93" s="223" t="s">
        <v>327</v>
      </c>
      <c r="C93" s="224">
        <f t="shared" si="3"/>
        <v>75556</v>
      </c>
      <c r="D93" s="229">
        <f>74056-2000</f>
        <v>72056</v>
      </c>
      <c r="E93" s="507"/>
      <c r="F93" s="359">
        <f t="shared" si="4"/>
        <v>72056</v>
      </c>
      <c r="G93" s="229"/>
      <c r="H93" s="230"/>
      <c r="I93" s="231">
        <f t="shared" si="5"/>
        <v>0</v>
      </c>
      <c r="J93" s="229">
        <f>1500+2000</f>
        <v>3500</v>
      </c>
      <c r="K93" s="230"/>
      <c r="L93" s="231">
        <f t="shared" si="6"/>
        <v>3500</v>
      </c>
      <c r="M93" s="338"/>
      <c r="N93" s="337"/>
      <c r="O93" s="231">
        <f t="shared" si="7"/>
        <v>0</v>
      </c>
      <c r="P93" s="185"/>
      <c r="R93" s="158"/>
      <c r="S93" s="158"/>
      <c r="T93" s="158"/>
    </row>
    <row r="94" spans="1:20" x14ac:dyDescent="0.25">
      <c r="A94" s="178">
        <v>2222</v>
      </c>
      <c r="B94" s="223" t="s">
        <v>328</v>
      </c>
      <c r="C94" s="224">
        <f t="shared" si="3"/>
        <v>7989</v>
      </c>
      <c r="D94" s="229">
        <f>6989-1000</f>
        <v>5989</v>
      </c>
      <c r="E94" s="507"/>
      <c r="F94" s="359">
        <f t="shared" si="4"/>
        <v>5989</v>
      </c>
      <c r="G94" s="229"/>
      <c r="H94" s="230"/>
      <c r="I94" s="231">
        <f t="shared" si="5"/>
        <v>0</v>
      </c>
      <c r="J94" s="229">
        <f>1000+1000</f>
        <v>2000</v>
      </c>
      <c r="K94" s="230"/>
      <c r="L94" s="231">
        <f t="shared" si="6"/>
        <v>2000</v>
      </c>
      <c r="M94" s="338"/>
      <c r="N94" s="337"/>
      <c r="O94" s="231">
        <f t="shared" si="7"/>
        <v>0</v>
      </c>
      <c r="P94" s="185"/>
      <c r="R94" s="158"/>
      <c r="S94" s="158"/>
      <c r="T94" s="158"/>
    </row>
    <row r="95" spans="1:20" x14ac:dyDescent="0.25">
      <c r="A95" s="178">
        <v>2223</v>
      </c>
      <c r="B95" s="223" t="s">
        <v>329</v>
      </c>
      <c r="C95" s="224">
        <f t="shared" si="3"/>
        <v>22180</v>
      </c>
      <c r="D95" s="229">
        <v>21980</v>
      </c>
      <c r="E95" s="507"/>
      <c r="F95" s="359">
        <f t="shared" si="4"/>
        <v>21980</v>
      </c>
      <c r="G95" s="229"/>
      <c r="H95" s="230"/>
      <c r="I95" s="231">
        <f t="shared" si="5"/>
        <v>0</v>
      </c>
      <c r="J95" s="229">
        <v>200</v>
      </c>
      <c r="K95" s="230"/>
      <c r="L95" s="231">
        <f t="shared" si="6"/>
        <v>200</v>
      </c>
      <c r="M95" s="338"/>
      <c r="N95" s="337"/>
      <c r="O95" s="231">
        <f t="shared" si="7"/>
        <v>0</v>
      </c>
      <c r="P95" s="185"/>
      <c r="R95" s="158"/>
      <c r="S95" s="158"/>
      <c r="T95" s="158"/>
    </row>
    <row r="96" spans="1:20" ht="48" x14ac:dyDescent="0.25">
      <c r="A96" s="178">
        <v>2224</v>
      </c>
      <c r="B96" s="223" t="s">
        <v>330</v>
      </c>
      <c r="C96" s="224">
        <f t="shared" si="3"/>
        <v>1672</v>
      </c>
      <c r="D96" s="229">
        <v>1672</v>
      </c>
      <c r="E96" s="507"/>
      <c r="F96" s="359">
        <f t="shared" si="4"/>
        <v>1672</v>
      </c>
      <c r="G96" s="229"/>
      <c r="H96" s="230"/>
      <c r="I96" s="231">
        <f t="shared" si="5"/>
        <v>0</v>
      </c>
      <c r="J96" s="229"/>
      <c r="K96" s="230"/>
      <c r="L96" s="231">
        <f t="shared" si="6"/>
        <v>0</v>
      </c>
      <c r="M96" s="338"/>
      <c r="N96" s="337"/>
      <c r="O96" s="231">
        <f t="shared" si="7"/>
        <v>0</v>
      </c>
      <c r="P96" s="185"/>
      <c r="R96" s="158"/>
      <c r="S96" s="158"/>
      <c r="T96" s="158"/>
    </row>
    <row r="97" spans="1:20" ht="24" hidden="1" x14ac:dyDescent="0.25">
      <c r="A97" s="178">
        <v>2229</v>
      </c>
      <c r="B97" s="223" t="s">
        <v>331</v>
      </c>
      <c r="C97" s="224">
        <f t="shared" si="3"/>
        <v>0</v>
      </c>
      <c r="D97" s="229"/>
      <c r="E97" s="507"/>
      <c r="F97" s="359">
        <f t="shared" si="4"/>
        <v>0</v>
      </c>
      <c r="G97" s="229"/>
      <c r="H97" s="230"/>
      <c r="I97" s="231">
        <f t="shared" si="5"/>
        <v>0</v>
      </c>
      <c r="J97" s="229"/>
      <c r="K97" s="230"/>
      <c r="L97" s="231">
        <f t="shared" si="6"/>
        <v>0</v>
      </c>
      <c r="M97" s="338"/>
      <c r="N97" s="337"/>
      <c r="O97" s="231">
        <f t="shared" si="7"/>
        <v>0</v>
      </c>
      <c r="P97" s="185"/>
      <c r="R97" s="158"/>
      <c r="S97" s="158"/>
      <c r="T97" s="158"/>
    </row>
    <row r="98" spans="1:20" ht="36" x14ac:dyDescent="0.25">
      <c r="A98" s="339">
        <v>2230</v>
      </c>
      <c r="B98" s="223" t="s">
        <v>332</v>
      </c>
      <c r="C98" s="224">
        <f t="shared" si="3"/>
        <v>2269</v>
      </c>
      <c r="D98" s="340">
        <f>SUM(D99:D105)</f>
        <v>2239</v>
      </c>
      <c r="E98" s="390">
        <f>SUM(E99:E105)</f>
        <v>0</v>
      </c>
      <c r="F98" s="359">
        <f t="shared" si="4"/>
        <v>2239</v>
      </c>
      <c r="G98" s="340">
        <f>SUM(G99:G105)</f>
        <v>0</v>
      </c>
      <c r="H98" s="342">
        <f>SUM(H99:H105)</f>
        <v>0</v>
      </c>
      <c r="I98" s="231">
        <f t="shared" si="5"/>
        <v>0</v>
      </c>
      <c r="J98" s="340">
        <f>SUM(J99:J105)</f>
        <v>30</v>
      </c>
      <c r="K98" s="342">
        <f>SUM(K99:K105)</f>
        <v>0</v>
      </c>
      <c r="L98" s="231">
        <f t="shared" si="6"/>
        <v>30</v>
      </c>
      <c r="M98" s="343">
        <f>SUM(M99:M105)</f>
        <v>0</v>
      </c>
      <c r="N98" s="341">
        <f>SUM(N99:N105)</f>
        <v>0</v>
      </c>
      <c r="O98" s="231">
        <f t="shared" si="7"/>
        <v>0</v>
      </c>
      <c r="P98" s="185"/>
      <c r="R98" s="158"/>
      <c r="S98" s="158"/>
      <c r="T98" s="158"/>
    </row>
    <row r="99" spans="1:20" ht="24" hidden="1" x14ac:dyDescent="0.25">
      <c r="A99" s="178">
        <v>2231</v>
      </c>
      <c r="B99" s="223" t="s">
        <v>333</v>
      </c>
      <c r="C99" s="224">
        <f t="shared" si="3"/>
        <v>0</v>
      </c>
      <c r="D99" s="229"/>
      <c r="E99" s="507"/>
      <c r="F99" s="359">
        <f t="shared" si="4"/>
        <v>0</v>
      </c>
      <c r="G99" s="229"/>
      <c r="H99" s="230"/>
      <c r="I99" s="231">
        <f t="shared" si="5"/>
        <v>0</v>
      </c>
      <c r="J99" s="229"/>
      <c r="K99" s="230"/>
      <c r="L99" s="231">
        <f t="shared" si="6"/>
        <v>0</v>
      </c>
      <c r="M99" s="338"/>
      <c r="N99" s="337"/>
      <c r="O99" s="231">
        <f t="shared" si="7"/>
        <v>0</v>
      </c>
      <c r="P99" s="185"/>
      <c r="R99" s="158"/>
      <c r="S99" s="158"/>
      <c r="T99" s="158"/>
    </row>
    <row r="100" spans="1:20" ht="36" hidden="1" x14ac:dyDescent="0.25">
      <c r="A100" s="178">
        <v>2232</v>
      </c>
      <c r="B100" s="223" t="s">
        <v>334</v>
      </c>
      <c r="C100" s="224">
        <f t="shared" si="3"/>
        <v>0</v>
      </c>
      <c r="D100" s="229"/>
      <c r="E100" s="507"/>
      <c r="F100" s="359">
        <f t="shared" si="4"/>
        <v>0</v>
      </c>
      <c r="G100" s="229"/>
      <c r="H100" s="230"/>
      <c r="I100" s="231">
        <f t="shared" si="5"/>
        <v>0</v>
      </c>
      <c r="J100" s="229"/>
      <c r="K100" s="230"/>
      <c r="L100" s="231">
        <f t="shared" si="6"/>
        <v>0</v>
      </c>
      <c r="M100" s="338"/>
      <c r="N100" s="337"/>
      <c r="O100" s="231">
        <f t="shared" si="7"/>
        <v>0</v>
      </c>
      <c r="P100" s="185"/>
      <c r="R100" s="158"/>
      <c r="S100" s="158"/>
      <c r="T100" s="158"/>
    </row>
    <row r="101" spans="1:20" ht="24" hidden="1" x14ac:dyDescent="0.25">
      <c r="A101" s="169">
        <v>2233</v>
      </c>
      <c r="B101" s="213" t="s">
        <v>335</v>
      </c>
      <c r="C101" s="224">
        <f t="shared" si="3"/>
        <v>0</v>
      </c>
      <c r="D101" s="219"/>
      <c r="E101" s="510"/>
      <c r="F101" s="466">
        <f t="shared" si="4"/>
        <v>0</v>
      </c>
      <c r="G101" s="219"/>
      <c r="H101" s="220"/>
      <c r="I101" s="221">
        <f t="shared" si="5"/>
        <v>0</v>
      </c>
      <c r="J101" s="219"/>
      <c r="K101" s="220"/>
      <c r="L101" s="221">
        <f t="shared" si="6"/>
        <v>0</v>
      </c>
      <c r="M101" s="336"/>
      <c r="N101" s="335"/>
      <c r="O101" s="221">
        <f t="shared" si="7"/>
        <v>0</v>
      </c>
      <c r="P101" s="176"/>
      <c r="R101" s="158"/>
      <c r="S101" s="158"/>
      <c r="T101" s="158"/>
    </row>
    <row r="102" spans="1:20" ht="36" x14ac:dyDescent="0.25">
      <c r="A102" s="178">
        <v>2234</v>
      </c>
      <c r="B102" s="223" t="s">
        <v>336</v>
      </c>
      <c r="C102" s="224">
        <f t="shared" si="3"/>
        <v>26</v>
      </c>
      <c r="D102" s="229">
        <v>26</v>
      </c>
      <c r="E102" s="507"/>
      <c r="F102" s="359">
        <f t="shared" si="4"/>
        <v>26</v>
      </c>
      <c r="G102" s="229"/>
      <c r="H102" s="230"/>
      <c r="I102" s="231">
        <f t="shared" si="5"/>
        <v>0</v>
      </c>
      <c r="J102" s="229"/>
      <c r="K102" s="230"/>
      <c r="L102" s="231">
        <f t="shared" si="6"/>
        <v>0</v>
      </c>
      <c r="M102" s="338"/>
      <c r="N102" s="337"/>
      <c r="O102" s="231">
        <f t="shared" si="7"/>
        <v>0</v>
      </c>
      <c r="P102" s="185"/>
      <c r="R102" s="158"/>
      <c r="S102" s="158"/>
      <c r="T102" s="158"/>
    </row>
    <row r="103" spans="1:20" ht="24" hidden="1" x14ac:dyDescent="0.25">
      <c r="A103" s="178">
        <v>2235</v>
      </c>
      <c r="B103" s="223" t="s">
        <v>337</v>
      </c>
      <c r="C103" s="224">
        <f t="shared" si="3"/>
        <v>0</v>
      </c>
      <c r="D103" s="229"/>
      <c r="E103" s="507"/>
      <c r="F103" s="359">
        <f t="shared" si="4"/>
        <v>0</v>
      </c>
      <c r="G103" s="229"/>
      <c r="H103" s="230"/>
      <c r="I103" s="231">
        <f t="shared" si="5"/>
        <v>0</v>
      </c>
      <c r="J103" s="229"/>
      <c r="K103" s="230"/>
      <c r="L103" s="231">
        <f t="shared" si="6"/>
        <v>0</v>
      </c>
      <c r="M103" s="338"/>
      <c r="N103" s="337"/>
      <c r="O103" s="231">
        <f t="shared" si="7"/>
        <v>0</v>
      </c>
      <c r="P103" s="185"/>
      <c r="R103" s="158"/>
      <c r="S103" s="158"/>
      <c r="T103" s="158"/>
    </row>
    <row r="104" spans="1:20" x14ac:dyDescent="0.25">
      <c r="A104" s="178">
        <v>2236</v>
      </c>
      <c r="B104" s="223" t="s">
        <v>338</v>
      </c>
      <c r="C104" s="224">
        <f t="shared" si="3"/>
        <v>30</v>
      </c>
      <c r="D104" s="229"/>
      <c r="E104" s="507"/>
      <c r="F104" s="359">
        <f t="shared" si="4"/>
        <v>0</v>
      </c>
      <c r="G104" s="229"/>
      <c r="H104" s="230"/>
      <c r="I104" s="231">
        <f t="shared" si="5"/>
        <v>0</v>
      </c>
      <c r="J104" s="229">
        <v>30</v>
      </c>
      <c r="K104" s="230"/>
      <c r="L104" s="231">
        <f t="shared" si="6"/>
        <v>30</v>
      </c>
      <c r="M104" s="338"/>
      <c r="N104" s="337"/>
      <c r="O104" s="231">
        <f t="shared" si="7"/>
        <v>0</v>
      </c>
      <c r="P104" s="185"/>
      <c r="R104" s="158"/>
      <c r="S104" s="158"/>
      <c r="T104" s="158"/>
    </row>
    <row r="105" spans="1:20" ht="24" x14ac:dyDescent="0.25">
      <c r="A105" s="178">
        <v>2239</v>
      </c>
      <c r="B105" s="223" t="s">
        <v>339</v>
      </c>
      <c r="C105" s="224">
        <f t="shared" si="3"/>
        <v>2213</v>
      </c>
      <c r="D105" s="229">
        <v>2213</v>
      </c>
      <c r="E105" s="507"/>
      <c r="F105" s="359">
        <f t="shared" si="4"/>
        <v>2213</v>
      </c>
      <c r="G105" s="229"/>
      <c r="H105" s="230"/>
      <c r="I105" s="231">
        <f t="shared" si="5"/>
        <v>0</v>
      </c>
      <c r="J105" s="229"/>
      <c r="K105" s="230"/>
      <c r="L105" s="231">
        <f t="shared" si="6"/>
        <v>0</v>
      </c>
      <c r="M105" s="338"/>
      <c r="N105" s="337"/>
      <c r="O105" s="231">
        <f t="shared" si="7"/>
        <v>0</v>
      </c>
      <c r="P105" s="185"/>
      <c r="R105" s="158"/>
      <c r="S105" s="158"/>
      <c r="T105" s="158"/>
    </row>
    <row r="106" spans="1:20" ht="36" x14ac:dyDescent="0.25">
      <c r="A106" s="339">
        <v>2240</v>
      </c>
      <c r="B106" s="223" t="s">
        <v>340</v>
      </c>
      <c r="C106" s="224">
        <f t="shared" si="3"/>
        <v>5766</v>
      </c>
      <c r="D106" s="340">
        <f>SUM(D107:D114)</f>
        <v>5221</v>
      </c>
      <c r="E106" s="390">
        <f>SUM(E107:E114)</f>
        <v>0</v>
      </c>
      <c r="F106" s="359">
        <f t="shared" si="4"/>
        <v>5221</v>
      </c>
      <c r="G106" s="340">
        <f>SUM(G107:G114)</f>
        <v>0</v>
      </c>
      <c r="H106" s="342">
        <f>SUM(H107:H114)</f>
        <v>0</v>
      </c>
      <c r="I106" s="231">
        <f t="shared" si="5"/>
        <v>0</v>
      </c>
      <c r="J106" s="340">
        <f>SUM(J107:J114)</f>
        <v>545</v>
      </c>
      <c r="K106" s="342">
        <f>SUM(K107:K114)</f>
        <v>0</v>
      </c>
      <c r="L106" s="231">
        <f t="shared" si="6"/>
        <v>545</v>
      </c>
      <c r="M106" s="343">
        <f>SUM(M107:M114)</f>
        <v>0</v>
      </c>
      <c r="N106" s="341">
        <f>SUM(N107:N114)</f>
        <v>0</v>
      </c>
      <c r="O106" s="231">
        <f t="shared" si="7"/>
        <v>0</v>
      </c>
      <c r="P106" s="185"/>
      <c r="R106" s="158"/>
      <c r="S106" s="158"/>
      <c r="T106" s="158"/>
    </row>
    <row r="107" spans="1:20" hidden="1" x14ac:dyDescent="0.25">
      <c r="A107" s="178">
        <v>2241</v>
      </c>
      <c r="B107" s="223" t="s">
        <v>341</v>
      </c>
      <c r="C107" s="224">
        <f t="shared" si="3"/>
        <v>0</v>
      </c>
      <c r="D107" s="229"/>
      <c r="E107" s="507"/>
      <c r="F107" s="359">
        <f t="shared" si="4"/>
        <v>0</v>
      </c>
      <c r="G107" s="229"/>
      <c r="H107" s="230"/>
      <c r="I107" s="231">
        <f t="shared" si="5"/>
        <v>0</v>
      </c>
      <c r="J107" s="229"/>
      <c r="K107" s="230"/>
      <c r="L107" s="231">
        <f t="shared" si="6"/>
        <v>0</v>
      </c>
      <c r="M107" s="338"/>
      <c r="N107" s="337"/>
      <c r="O107" s="231">
        <f t="shared" si="7"/>
        <v>0</v>
      </c>
      <c r="P107" s="185"/>
      <c r="R107" s="158"/>
      <c r="S107" s="158"/>
      <c r="T107" s="158"/>
    </row>
    <row r="108" spans="1:20" ht="24" x14ac:dyDescent="0.25">
      <c r="A108" s="178">
        <v>2242</v>
      </c>
      <c r="B108" s="223" t="s">
        <v>342</v>
      </c>
      <c r="C108" s="224">
        <f t="shared" si="3"/>
        <v>175</v>
      </c>
      <c r="D108" s="229"/>
      <c r="E108" s="507"/>
      <c r="F108" s="359">
        <f t="shared" si="4"/>
        <v>0</v>
      </c>
      <c r="G108" s="229"/>
      <c r="H108" s="230"/>
      <c r="I108" s="231">
        <f t="shared" si="5"/>
        <v>0</v>
      </c>
      <c r="J108" s="229">
        <v>175</v>
      </c>
      <c r="K108" s="230"/>
      <c r="L108" s="231">
        <f t="shared" si="6"/>
        <v>175</v>
      </c>
      <c r="M108" s="338"/>
      <c r="N108" s="337"/>
      <c r="O108" s="231">
        <f t="shared" si="7"/>
        <v>0</v>
      </c>
      <c r="P108" s="185"/>
      <c r="R108" s="158"/>
      <c r="S108" s="158"/>
      <c r="T108" s="158"/>
    </row>
    <row r="109" spans="1:20" ht="24" x14ac:dyDescent="0.25">
      <c r="A109" s="178">
        <v>2243</v>
      </c>
      <c r="B109" s="223" t="s">
        <v>343</v>
      </c>
      <c r="C109" s="224">
        <f t="shared" si="3"/>
        <v>600</v>
      </c>
      <c r="D109" s="229">
        <v>480</v>
      </c>
      <c r="E109" s="507"/>
      <c r="F109" s="359">
        <f t="shared" si="4"/>
        <v>480</v>
      </c>
      <c r="G109" s="229"/>
      <c r="H109" s="230"/>
      <c r="I109" s="231">
        <f t="shared" si="5"/>
        <v>0</v>
      </c>
      <c r="J109" s="229">
        <v>120</v>
      </c>
      <c r="K109" s="230"/>
      <c r="L109" s="231">
        <f t="shared" si="6"/>
        <v>120</v>
      </c>
      <c r="M109" s="338"/>
      <c r="N109" s="337"/>
      <c r="O109" s="231">
        <f t="shared" si="7"/>
        <v>0</v>
      </c>
      <c r="P109" s="185"/>
      <c r="R109" s="158"/>
      <c r="S109" s="158"/>
      <c r="T109" s="158"/>
    </row>
    <row r="110" spans="1:20" x14ac:dyDescent="0.25">
      <c r="A110" s="178">
        <v>2244</v>
      </c>
      <c r="B110" s="223" t="s">
        <v>344</v>
      </c>
      <c r="C110" s="224">
        <f t="shared" si="3"/>
        <v>4531</v>
      </c>
      <c r="D110" s="229">
        <v>4281</v>
      </c>
      <c r="E110" s="507"/>
      <c r="F110" s="359">
        <f t="shared" si="4"/>
        <v>4281</v>
      </c>
      <c r="G110" s="229"/>
      <c r="H110" s="230"/>
      <c r="I110" s="231">
        <f t="shared" si="5"/>
        <v>0</v>
      </c>
      <c r="J110" s="229">
        <v>250</v>
      </c>
      <c r="K110" s="230"/>
      <c r="L110" s="231">
        <f t="shared" si="6"/>
        <v>250</v>
      </c>
      <c r="M110" s="338"/>
      <c r="N110" s="337"/>
      <c r="O110" s="231">
        <f t="shared" si="7"/>
        <v>0</v>
      </c>
      <c r="P110" s="185"/>
      <c r="R110" s="158"/>
      <c r="S110" s="158"/>
      <c r="T110" s="158"/>
    </row>
    <row r="111" spans="1:20" ht="24" hidden="1" x14ac:dyDescent="0.25">
      <c r="A111" s="178">
        <v>2246</v>
      </c>
      <c r="B111" s="223" t="s">
        <v>345</v>
      </c>
      <c r="C111" s="224">
        <f t="shared" si="3"/>
        <v>0</v>
      </c>
      <c r="D111" s="229"/>
      <c r="E111" s="507"/>
      <c r="F111" s="359">
        <f t="shared" si="4"/>
        <v>0</v>
      </c>
      <c r="G111" s="229"/>
      <c r="H111" s="230"/>
      <c r="I111" s="231">
        <f t="shared" si="5"/>
        <v>0</v>
      </c>
      <c r="J111" s="229"/>
      <c r="K111" s="230"/>
      <c r="L111" s="231">
        <f t="shared" si="6"/>
        <v>0</v>
      </c>
      <c r="M111" s="338"/>
      <c r="N111" s="337"/>
      <c r="O111" s="231">
        <f t="shared" si="7"/>
        <v>0</v>
      </c>
      <c r="P111" s="185"/>
      <c r="R111" s="158"/>
      <c r="S111" s="158"/>
      <c r="T111" s="158"/>
    </row>
    <row r="112" spans="1:20" x14ac:dyDescent="0.25">
      <c r="A112" s="178">
        <v>2247</v>
      </c>
      <c r="B112" s="223" t="s">
        <v>346</v>
      </c>
      <c r="C112" s="224">
        <f t="shared" si="3"/>
        <v>60</v>
      </c>
      <c r="D112" s="229">
        <v>60</v>
      </c>
      <c r="E112" s="507"/>
      <c r="F112" s="359">
        <f t="shared" si="4"/>
        <v>60</v>
      </c>
      <c r="G112" s="229"/>
      <c r="H112" s="230"/>
      <c r="I112" s="231">
        <f t="shared" si="5"/>
        <v>0</v>
      </c>
      <c r="J112" s="229"/>
      <c r="K112" s="230"/>
      <c r="L112" s="231">
        <f t="shared" si="6"/>
        <v>0</v>
      </c>
      <c r="M112" s="338"/>
      <c r="N112" s="337"/>
      <c r="O112" s="231">
        <f t="shared" si="7"/>
        <v>0</v>
      </c>
      <c r="P112" s="185"/>
      <c r="R112" s="158"/>
      <c r="S112" s="158"/>
      <c r="T112" s="158"/>
    </row>
    <row r="113" spans="1:20" ht="24" hidden="1" x14ac:dyDescent="0.25">
      <c r="A113" s="178">
        <v>2248</v>
      </c>
      <c r="B113" s="223" t="s">
        <v>347</v>
      </c>
      <c r="C113" s="224">
        <f t="shared" si="3"/>
        <v>0</v>
      </c>
      <c r="D113" s="229"/>
      <c r="E113" s="507"/>
      <c r="F113" s="359">
        <f t="shared" si="4"/>
        <v>0</v>
      </c>
      <c r="G113" s="229"/>
      <c r="H113" s="230"/>
      <c r="I113" s="231">
        <f t="shared" si="5"/>
        <v>0</v>
      </c>
      <c r="J113" s="229"/>
      <c r="K113" s="230"/>
      <c r="L113" s="231">
        <f t="shared" si="6"/>
        <v>0</v>
      </c>
      <c r="M113" s="338"/>
      <c r="N113" s="337"/>
      <c r="O113" s="231">
        <f t="shared" si="7"/>
        <v>0</v>
      </c>
      <c r="P113" s="185"/>
      <c r="R113" s="158"/>
      <c r="S113" s="158"/>
      <c r="T113" s="158"/>
    </row>
    <row r="114" spans="1:20" ht="24" x14ac:dyDescent="0.25">
      <c r="A114" s="178">
        <v>2249</v>
      </c>
      <c r="B114" s="223" t="s">
        <v>348</v>
      </c>
      <c r="C114" s="224">
        <f t="shared" si="3"/>
        <v>400</v>
      </c>
      <c r="D114" s="229">
        <v>400</v>
      </c>
      <c r="E114" s="507"/>
      <c r="F114" s="359">
        <f t="shared" si="4"/>
        <v>400</v>
      </c>
      <c r="G114" s="229"/>
      <c r="H114" s="230"/>
      <c r="I114" s="231">
        <f t="shared" si="5"/>
        <v>0</v>
      </c>
      <c r="J114" s="229"/>
      <c r="K114" s="230"/>
      <c r="L114" s="231">
        <f t="shared" si="6"/>
        <v>0</v>
      </c>
      <c r="M114" s="338"/>
      <c r="N114" s="337"/>
      <c r="O114" s="231">
        <f t="shared" si="7"/>
        <v>0</v>
      </c>
      <c r="P114" s="185"/>
      <c r="R114" s="158"/>
      <c r="S114" s="158"/>
      <c r="T114" s="158"/>
    </row>
    <row r="115" spans="1:20" x14ac:dyDescent="0.25">
      <c r="A115" s="339">
        <v>2250</v>
      </c>
      <c r="B115" s="223" t="s">
        <v>349</v>
      </c>
      <c r="C115" s="224">
        <f t="shared" si="3"/>
        <v>515</v>
      </c>
      <c r="D115" s="340">
        <f>SUM(D116:D118)</f>
        <v>515</v>
      </c>
      <c r="E115" s="390">
        <f>SUM(E116:E118)</f>
        <v>0</v>
      </c>
      <c r="F115" s="359">
        <f t="shared" si="4"/>
        <v>515</v>
      </c>
      <c r="G115" s="340">
        <f>SUM(G116:G118)</f>
        <v>0</v>
      </c>
      <c r="H115" s="342">
        <f>SUM(H116:H118)</f>
        <v>0</v>
      </c>
      <c r="I115" s="231">
        <f t="shared" si="5"/>
        <v>0</v>
      </c>
      <c r="J115" s="340">
        <f>SUM(J116:J118)</f>
        <v>0</v>
      </c>
      <c r="K115" s="342">
        <f>SUM(K116:K118)</f>
        <v>0</v>
      </c>
      <c r="L115" s="231">
        <f t="shared" si="6"/>
        <v>0</v>
      </c>
      <c r="M115" s="343">
        <f>SUM(M116:M118)</f>
        <v>0</v>
      </c>
      <c r="N115" s="341">
        <f>SUM(N116:N118)</f>
        <v>0</v>
      </c>
      <c r="O115" s="231">
        <f t="shared" si="7"/>
        <v>0</v>
      </c>
      <c r="P115" s="185"/>
      <c r="R115" s="158"/>
      <c r="S115" s="158"/>
      <c r="T115" s="158"/>
    </row>
    <row r="116" spans="1:20" hidden="1" x14ac:dyDescent="0.25">
      <c r="A116" s="178">
        <v>2251</v>
      </c>
      <c r="B116" s="223" t="s">
        <v>350</v>
      </c>
      <c r="C116" s="224">
        <f t="shared" si="3"/>
        <v>0</v>
      </c>
      <c r="D116" s="229"/>
      <c r="E116" s="507"/>
      <c r="F116" s="359">
        <f t="shared" si="4"/>
        <v>0</v>
      </c>
      <c r="G116" s="229"/>
      <c r="H116" s="230"/>
      <c r="I116" s="231">
        <f t="shared" si="5"/>
        <v>0</v>
      </c>
      <c r="J116" s="229"/>
      <c r="K116" s="230"/>
      <c r="L116" s="231">
        <f t="shared" si="6"/>
        <v>0</v>
      </c>
      <c r="M116" s="338"/>
      <c r="N116" s="337"/>
      <c r="O116" s="231">
        <f t="shared" si="7"/>
        <v>0</v>
      </c>
      <c r="P116" s="185"/>
      <c r="R116" s="158"/>
      <c r="S116" s="158"/>
      <c r="T116" s="158"/>
    </row>
    <row r="117" spans="1:20" ht="24" hidden="1" x14ac:dyDescent="0.25">
      <c r="A117" s="178">
        <v>2252</v>
      </c>
      <c r="B117" s="223" t="s">
        <v>351</v>
      </c>
      <c r="C117" s="224">
        <f t="shared" ref="C117:C180" si="8">SUM(F117,I117,L117,O117)</f>
        <v>0</v>
      </c>
      <c r="D117" s="229"/>
      <c r="E117" s="507"/>
      <c r="F117" s="359">
        <f t="shared" ref="F117:F180" si="9">D117+E117</f>
        <v>0</v>
      </c>
      <c r="G117" s="229"/>
      <c r="H117" s="230"/>
      <c r="I117" s="231">
        <f t="shared" ref="I117:I180" si="10">G117+H117</f>
        <v>0</v>
      </c>
      <c r="J117" s="229"/>
      <c r="K117" s="230"/>
      <c r="L117" s="231">
        <f t="shared" ref="L117:L180" si="11">J117+K117</f>
        <v>0</v>
      </c>
      <c r="M117" s="338"/>
      <c r="N117" s="337"/>
      <c r="O117" s="231">
        <f t="shared" ref="O117:O180" si="12">M117+N117</f>
        <v>0</v>
      </c>
      <c r="P117" s="185"/>
      <c r="R117" s="158"/>
      <c r="S117" s="158"/>
      <c r="T117" s="158"/>
    </row>
    <row r="118" spans="1:20" ht="24" x14ac:dyDescent="0.25">
      <c r="A118" s="178">
        <v>2259</v>
      </c>
      <c r="B118" s="223" t="s">
        <v>352</v>
      </c>
      <c r="C118" s="224">
        <f t="shared" si="8"/>
        <v>515</v>
      </c>
      <c r="D118" s="229">
        <v>515</v>
      </c>
      <c r="E118" s="507"/>
      <c r="F118" s="359">
        <f t="shared" si="9"/>
        <v>515</v>
      </c>
      <c r="G118" s="229"/>
      <c r="H118" s="230"/>
      <c r="I118" s="231">
        <f t="shared" si="10"/>
        <v>0</v>
      </c>
      <c r="J118" s="229"/>
      <c r="K118" s="230"/>
      <c r="L118" s="231">
        <f t="shared" si="11"/>
        <v>0</v>
      </c>
      <c r="M118" s="338"/>
      <c r="N118" s="337"/>
      <c r="O118" s="231">
        <f t="shared" si="12"/>
        <v>0</v>
      </c>
      <c r="P118" s="185"/>
      <c r="R118" s="158"/>
      <c r="S118" s="158"/>
      <c r="T118" s="158"/>
    </row>
    <row r="119" spans="1:20" x14ac:dyDescent="0.25">
      <c r="A119" s="339">
        <v>2260</v>
      </c>
      <c r="B119" s="223" t="s">
        <v>353</v>
      </c>
      <c r="C119" s="224">
        <f t="shared" si="8"/>
        <v>100</v>
      </c>
      <c r="D119" s="340">
        <f>SUM(D120:D124)</f>
        <v>50</v>
      </c>
      <c r="E119" s="390">
        <f>SUM(E120:E124)</f>
        <v>0</v>
      </c>
      <c r="F119" s="359">
        <f t="shared" si="9"/>
        <v>50</v>
      </c>
      <c r="G119" s="340">
        <f>SUM(G120:G124)</f>
        <v>0</v>
      </c>
      <c r="H119" s="342">
        <f>SUM(H120:H124)</f>
        <v>0</v>
      </c>
      <c r="I119" s="231">
        <f t="shared" si="10"/>
        <v>0</v>
      </c>
      <c r="J119" s="340">
        <f>SUM(J120:J124)</f>
        <v>50</v>
      </c>
      <c r="K119" s="342">
        <f>SUM(K120:K124)</f>
        <v>0</v>
      </c>
      <c r="L119" s="231">
        <f t="shared" si="11"/>
        <v>50</v>
      </c>
      <c r="M119" s="343">
        <f>SUM(M120:M124)</f>
        <v>0</v>
      </c>
      <c r="N119" s="341">
        <f>SUM(N120:N124)</f>
        <v>0</v>
      </c>
      <c r="O119" s="231">
        <f t="shared" si="12"/>
        <v>0</v>
      </c>
      <c r="P119" s="185"/>
      <c r="R119" s="158"/>
      <c r="S119" s="158"/>
      <c r="T119" s="158"/>
    </row>
    <row r="120" spans="1:20" hidden="1" x14ac:dyDescent="0.25">
      <c r="A120" s="178">
        <v>2261</v>
      </c>
      <c r="B120" s="223" t="s">
        <v>354</v>
      </c>
      <c r="C120" s="224">
        <f t="shared" si="8"/>
        <v>0</v>
      </c>
      <c r="D120" s="229"/>
      <c r="E120" s="507"/>
      <c r="F120" s="359">
        <f t="shared" si="9"/>
        <v>0</v>
      </c>
      <c r="G120" s="229"/>
      <c r="H120" s="230"/>
      <c r="I120" s="231">
        <f t="shared" si="10"/>
        <v>0</v>
      </c>
      <c r="J120" s="229"/>
      <c r="K120" s="230"/>
      <c r="L120" s="231">
        <f t="shared" si="11"/>
        <v>0</v>
      </c>
      <c r="M120" s="338"/>
      <c r="N120" s="337"/>
      <c r="O120" s="231">
        <f t="shared" si="12"/>
        <v>0</v>
      </c>
      <c r="P120" s="185"/>
      <c r="R120" s="158"/>
      <c r="S120" s="158"/>
      <c r="T120" s="158"/>
    </row>
    <row r="121" spans="1:20" hidden="1" x14ac:dyDescent="0.25">
      <c r="A121" s="178">
        <v>2262</v>
      </c>
      <c r="B121" s="223" t="s">
        <v>355</v>
      </c>
      <c r="C121" s="224">
        <f t="shared" si="8"/>
        <v>0</v>
      </c>
      <c r="D121" s="229"/>
      <c r="E121" s="507"/>
      <c r="F121" s="359">
        <f t="shared" si="9"/>
        <v>0</v>
      </c>
      <c r="G121" s="229"/>
      <c r="H121" s="230"/>
      <c r="I121" s="231">
        <f t="shared" si="10"/>
        <v>0</v>
      </c>
      <c r="J121" s="229"/>
      <c r="K121" s="230"/>
      <c r="L121" s="231">
        <f t="shared" si="11"/>
        <v>0</v>
      </c>
      <c r="M121" s="338"/>
      <c r="N121" s="337"/>
      <c r="O121" s="231">
        <f t="shared" si="12"/>
        <v>0</v>
      </c>
      <c r="P121" s="185"/>
      <c r="R121" s="158"/>
      <c r="S121" s="158"/>
      <c r="T121" s="158"/>
    </row>
    <row r="122" spans="1:20" hidden="1" x14ac:dyDescent="0.25">
      <c r="A122" s="178">
        <v>2263</v>
      </c>
      <c r="B122" s="223" t="s">
        <v>356</v>
      </c>
      <c r="C122" s="224">
        <f t="shared" si="8"/>
        <v>0</v>
      </c>
      <c r="D122" s="229"/>
      <c r="E122" s="507"/>
      <c r="F122" s="359">
        <f t="shared" si="9"/>
        <v>0</v>
      </c>
      <c r="G122" s="229"/>
      <c r="H122" s="230"/>
      <c r="I122" s="231">
        <f t="shared" si="10"/>
        <v>0</v>
      </c>
      <c r="J122" s="229"/>
      <c r="K122" s="230"/>
      <c r="L122" s="231">
        <f t="shared" si="11"/>
        <v>0</v>
      </c>
      <c r="M122" s="338"/>
      <c r="N122" s="337"/>
      <c r="O122" s="231">
        <f t="shared" si="12"/>
        <v>0</v>
      </c>
      <c r="P122" s="185"/>
      <c r="R122" s="158"/>
      <c r="S122" s="158"/>
      <c r="T122" s="158"/>
    </row>
    <row r="123" spans="1:20" ht="24" x14ac:dyDescent="0.25">
      <c r="A123" s="178">
        <v>2264</v>
      </c>
      <c r="B123" s="223" t="s">
        <v>357</v>
      </c>
      <c r="C123" s="224">
        <f t="shared" si="8"/>
        <v>50</v>
      </c>
      <c r="D123" s="229"/>
      <c r="E123" s="507"/>
      <c r="F123" s="359">
        <f t="shared" si="9"/>
        <v>0</v>
      </c>
      <c r="G123" s="229"/>
      <c r="H123" s="230"/>
      <c r="I123" s="231">
        <f t="shared" si="10"/>
        <v>0</v>
      </c>
      <c r="J123" s="229">
        <v>50</v>
      </c>
      <c r="K123" s="230"/>
      <c r="L123" s="231">
        <f t="shared" si="11"/>
        <v>50</v>
      </c>
      <c r="M123" s="338"/>
      <c r="N123" s="337"/>
      <c r="O123" s="231">
        <f t="shared" si="12"/>
        <v>0</v>
      </c>
      <c r="P123" s="185"/>
      <c r="R123" s="158"/>
      <c r="S123" s="158"/>
      <c r="T123" s="158"/>
    </row>
    <row r="124" spans="1:20" x14ac:dyDescent="0.25">
      <c r="A124" s="178">
        <v>2269</v>
      </c>
      <c r="B124" s="223" t="s">
        <v>358</v>
      </c>
      <c r="C124" s="224">
        <f t="shared" si="8"/>
        <v>50</v>
      </c>
      <c r="D124" s="229">
        <v>50</v>
      </c>
      <c r="E124" s="507"/>
      <c r="F124" s="359">
        <f t="shared" si="9"/>
        <v>50</v>
      </c>
      <c r="G124" s="229"/>
      <c r="H124" s="230"/>
      <c r="I124" s="231">
        <f t="shared" si="10"/>
        <v>0</v>
      </c>
      <c r="J124" s="229"/>
      <c r="K124" s="230"/>
      <c r="L124" s="231">
        <f t="shared" si="11"/>
        <v>0</v>
      </c>
      <c r="M124" s="338"/>
      <c r="N124" s="337"/>
      <c r="O124" s="231">
        <f t="shared" si="12"/>
        <v>0</v>
      </c>
      <c r="P124" s="185"/>
      <c r="R124" s="158"/>
      <c r="S124" s="158"/>
      <c r="T124" s="158"/>
    </row>
    <row r="125" spans="1:20" hidden="1" x14ac:dyDescent="0.25">
      <c r="A125" s="339">
        <v>2270</v>
      </c>
      <c r="B125" s="223" t="s">
        <v>359</v>
      </c>
      <c r="C125" s="224">
        <f t="shared" si="8"/>
        <v>0</v>
      </c>
      <c r="D125" s="340">
        <f>SUM(D126:D130)</f>
        <v>0</v>
      </c>
      <c r="E125" s="390">
        <f>SUM(E126:E130)</f>
        <v>0</v>
      </c>
      <c r="F125" s="359">
        <f t="shared" si="9"/>
        <v>0</v>
      </c>
      <c r="G125" s="340">
        <f>SUM(G126:G130)</f>
        <v>0</v>
      </c>
      <c r="H125" s="342">
        <f>SUM(H126:H130)</f>
        <v>0</v>
      </c>
      <c r="I125" s="231">
        <f t="shared" si="10"/>
        <v>0</v>
      </c>
      <c r="J125" s="340">
        <f>SUM(J126:J130)</f>
        <v>0</v>
      </c>
      <c r="K125" s="342">
        <f>SUM(K126:K130)</f>
        <v>0</v>
      </c>
      <c r="L125" s="231">
        <f t="shared" si="11"/>
        <v>0</v>
      </c>
      <c r="M125" s="343">
        <f>SUM(M126:M130)</f>
        <v>0</v>
      </c>
      <c r="N125" s="341">
        <f>SUM(N126:N130)</f>
        <v>0</v>
      </c>
      <c r="O125" s="231">
        <f t="shared" si="12"/>
        <v>0</v>
      </c>
      <c r="P125" s="185"/>
      <c r="R125" s="158"/>
      <c r="S125" s="158"/>
      <c r="T125" s="158"/>
    </row>
    <row r="126" spans="1:20" hidden="1" x14ac:dyDescent="0.25">
      <c r="A126" s="178">
        <v>2272</v>
      </c>
      <c r="B126" s="117" t="s">
        <v>360</v>
      </c>
      <c r="C126" s="224">
        <f t="shared" si="8"/>
        <v>0</v>
      </c>
      <c r="D126" s="229"/>
      <c r="E126" s="507"/>
      <c r="F126" s="359">
        <f t="shared" si="9"/>
        <v>0</v>
      </c>
      <c r="G126" s="229"/>
      <c r="H126" s="230"/>
      <c r="I126" s="231">
        <f t="shared" si="10"/>
        <v>0</v>
      </c>
      <c r="J126" s="229"/>
      <c r="K126" s="230"/>
      <c r="L126" s="231">
        <f t="shared" si="11"/>
        <v>0</v>
      </c>
      <c r="M126" s="338"/>
      <c r="N126" s="337"/>
      <c r="O126" s="231">
        <f t="shared" si="12"/>
        <v>0</v>
      </c>
      <c r="P126" s="185"/>
      <c r="R126" s="158"/>
      <c r="S126" s="158"/>
      <c r="T126" s="158"/>
    </row>
    <row r="127" spans="1:20" ht="24" hidden="1" x14ac:dyDescent="0.25">
      <c r="A127" s="178">
        <v>2275</v>
      </c>
      <c r="B127" s="223" t="s">
        <v>361</v>
      </c>
      <c r="C127" s="224">
        <f t="shared" si="8"/>
        <v>0</v>
      </c>
      <c r="D127" s="229"/>
      <c r="E127" s="507"/>
      <c r="F127" s="359">
        <f t="shared" si="9"/>
        <v>0</v>
      </c>
      <c r="G127" s="229"/>
      <c r="H127" s="230"/>
      <c r="I127" s="231">
        <f t="shared" si="10"/>
        <v>0</v>
      </c>
      <c r="J127" s="229"/>
      <c r="K127" s="230"/>
      <c r="L127" s="231">
        <f t="shared" si="11"/>
        <v>0</v>
      </c>
      <c r="M127" s="338"/>
      <c r="N127" s="337"/>
      <c r="O127" s="231">
        <f t="shared" si="12"/>
        <v>0</v>
      </c>
      <c r="P127" s="185"/>
      <c r="R127" s="158"/>
      <c r="S127" s="158"/>
      <c r="T127" s="158"/>
    </row>
    <row r="128" spans="1:20" ht="36" hidden="1" x14ac:dyDescent="0.25">
      <c r="A128" s="178">
        <v>2276</v>
      </c>
      <c r="B128" s="223" t="s">
        <v>362</v>
      </c>
      <c r="C128" s="224">
        <f t="shared" si="8"/>
        <v>0</v>
      </c>
      <c r="D128" s="229"/>
      <c r="E128" s="507"/>
      <c r="F128" s="359">
        <f t="shared" si="9"/>
        <v>0</v>
      </c>
      <c r="G128" s="229"/>
      <c r="H128" s="230"/>
      <c r="I128" s="231">
        <f t="shared" si="10"/>
        <v>0</v>
      </c>
      <c r="J128" s="229"/>
      <c r="K128" s="230"/>
      <c r="L128" s="231">
        <f t="shared" si="11"/>
        <v>0</v>
      </c>
      <c r="M128" s="338"/>
      <c r="N128" s="337"/>
      <c r="O128" s="231">
        <f t="shared" si="12"/>
        <v>0</v>
      </c>
      <c r="P128" s="185"/>
      <c r="R128" s="158"/>
      <c r="S128" s="158"/>
      <c r="T128" s="158"/>
    </row>
    <row r="129" spans="1:20" ht="24" hidden="1" x14ac:dyDescent="0.25">
      <c r="A129" s="178">
        <v>2278</v>
      </c>
      <c r="B129" s="223" t="s">
        <v>363</v>
      </c>
      <c r="C129" s="224">
        <f t="shared" si="8"/>
        <v>0</v>
      </c>
      <c r="D129" s="229"/>
      <c r="E129" s="507"/>
      <c r="F129" s="359">
        <f t="shared" si="9"/>
        <v>0</v>
      </c>
      <c r="G129" s="229"/>
      <c r="H129" s="230"/>
      <c r="I129" s="231">
        <f t="shared" si="10"/>
        <v>0</v>
      </c>
      <c r="J129" s="229"/>
      <c r="K129" s="230"/>
      <c r="L129" s="231">
        <f t="shared" si="11"/>
        <v>0</v>
      </c>
      <c r="M129" s="338"/>
      <c r="N129" s="337"/>
      <c r="O129" s="231">
        <f t="shared" si="12"/>
        <v>0</v>
      </c>
      <c r="P129" s="185"/>
      <c r="R129" s="158"/>
      <c r="S129" s="158"/>
      <c r="T129" s="158"/>
    </row>
    <row r="130" spans="1:20" ht="24" hidden="1" x14ac:dyDescent="0.25">
      <c r="A130" s="178">
        <v>2279</v>
      </c>
      <c r="B130" s="223" t="s">
        <v>364</v>
      </c>
      <c r="C130" s="224">
        <f t="shared" si="8"/>
        <v>0</v>
      </c>
      <c r="D130" s="229"/>
      <c r="E130" s="507"/>
      <c r="F130" s="359">
        <f t="shared" si="9"/>
        <v>0</v>
      </c>
      <c r="G130" s="229"/>
      <c r="H130" s="230"/>
      <c r="I130" s="231">
        <f t="shared" si="10"/>
        <v>0</v>
      </c>
      <c r="J130" s="229"/>
      <c r="K130" s="230"/>
      <c r="L130" s="231">
        <f t="shared" si="11"/>
        <v>0</v>
      </c>
      <c r="M130" s="338"/>
      <c r="N130" s="337"/>
      <c r="O130" s="231">
        <f t="shared" si="12"/>
        <v>0</v>
      </c>
      <c r="P130" s="185"/>
      <c r="R130" s="158"/>
      <c r="S130" s="158"/>
      <c r="T130" s="158"/>
    </row>
    <row r="131" spans="1:20" ht="24" hidden="1" x14ac:dyDescent="0.25">
      <c r="A131" s="595">
        <v>2280</v>
      </c>
      <c r="B131" s="213" t="s">
        <v>365</v>
      </c>
      <c r="C131" s="224">
        <f t="shared" si="8"/>
        <v>0</v>
      </c>
      <c r="D131" s="350">
        <f>SUM(D132)</f>
        <v>0</v>
      </c>
      <c r="E131" s="389">
        <f>SUM(E132)</f>
        <v>0</v>
      </c>
      <c r="F131" s="466">
        <f t="shared" si="9"/>
        <v>0</v>
      </c>
      <c r="G131" s="350">
        <f>SUM(G132)</f>
        <v>0</v>
      </c>
      <c r="H131" s="352">
        <f>SUM(H132)</f>
        <v>0</v>
      </c>
      <c r="I131" s="221">
        <f t="shared" si="10"/>
        <v>0</v>
      </c>
      <c r="J131" s="350">
        <f>SUM(J132)</f>
        <v>0</v>
      </c>
      <c r="K131" s="352">
        <f>SUM(K132)</f>
        <v>0</v>
      </c>
      <c r="L131" s="221">
        <f t="shared" si="11"/>
        <v>0</v>
      </c>
      <c r="M131" s="343">
        <f>SUM(M132)</f>
        <v>0</v>
      </c>
      <c r="N131" s="341">
        <f>SUM(N132)</f>
        <v>0</v>
      </c>
      <c r="O131" s="231">
        <f t="shared" si="12"/>
        <v>0</v>
      </c>
      <c r="P131" s="185"/>
      <c r="R131" s="158"/>
      <c r="S131" s="158"/>
      <c r="T131" s="158"/>
    </row>
    <row r="132" spans="1:20" ht="24" hidden="1" x14ac:dyDescent="0.25">
      <c r="A132" s="178">
        <v>2283</v>
      </c>
      <c r="B132" s="223" t="s">
        <v>366</v>
      </c>
      <c r="C132" s="224">
        <f t="shared" si="8"/>
        <v>0</v>
      </c>
      <c r="D132" s="229"/>
      <c r="E132" s="507"/>
      <c r="F132" s="359">
        <f t="shared" si="9"/>
        <v>0</v>
      </c>
      <c r="G132" s="229"/>
      <c r="H132" s="230"/>
      <c r="I132" s="231">
        <f t="shared" si="10"/>
        <v>0</v>
      </c>
      <c r="J132" s="229"/>
      <c r="K132" s="230"/>
      <c r="L132" s="231">
        <f t="shared" si="11"/>
        <v>0</v>
      </c>
      <c r="M132" s="338"/>
      <c r="N132" s="337"/>
      <c r="O132" s="231">
        <f t="shared" si="12"/>
        <v>0</v>
      </c>
      <c r="P132" s="185"/>
      <c r="R132" s="158"/>
      <c r="S132" s="158"/>
      <c r="T132" s="158"/>
    </row>
    <row r="133" spans="1:20" ht="36" x14ac:dyDescent="0.25">
      <c r="A133" s="198">
        <v>2300</v>
      </c>
      <c r="B133" s="323" t="s">
        <v>367</v>
      </c>
      <c r="C133" s="199">
        <f t="shared" si="8"/>
        <v>32140</v>
      </c>
      <c r="D133" s="209">
        <f>SUM(D134,D139,D143,D144,D147,D154,D162,D163,D166)</f>
        <v>23219</v>
      </c>
      <c r="E133" s="505">
        <f>SUM(E134,E139,E143,E144,E147,E154,E162,E163,E166)</f>
        <v>0</v>
      </c>
      <c r="F133" s="459">
        <f t="shared" si="9"/>
        <v>23219</v>
      </c>
      <c r="G133" s="209">
        <f>SUM(G134,G139,G143,G144,G147,G154,G162,G163,G166)</f>
        <v>4574</v>
      </c>
      <c r="H133" s="210">
        <f>SUM(H134,H139,H143,H144,H147,H154,H162,H163,H166)</f>
        <v>0</v>
      </c>
      <c r="I133" s="211">
        <f t="shared" si="10"/>
        <v>4574</v>
      </c>
      <c r="J133" s="209">
        <f>SUM(J134,J139,J143,J144,J147,J154,J162,J163,J166)</f>
        <v>4347</v>
      </c>
      <c r="K133" s="210">
        <f>SUM(K134,K139,K143,K144,K147,K154,K162,K163,K166)</f>
        <v>0</v>
      </c>
      <c r="L133" s="211">
        <f t="shared" si="11"/>
        <v>4347</v>
      </c>
      <c r="M133" s="348">
        <f>SUM(M134,M139,M143,M144,M147,M154,M162,M163,M166)</f>
        <v>0</v>
      </c>
      <c r="N133" s="324">
        <f>SUM(N134,N139,N143,N144,N147,N154,N162,N163,N166)</f>
        <v>0</v>
      </c>
      <c r="O133" s="211">
        <f t="shared" si="12"/>
        <v>0</v>
      </c>
      <c r="P133" s="208"/>
      <c r="R133" s="158"/>
      <c r="S133" s="158"/>
      <c r="T133" s="158"/>
    </row>
    <row r="134" spans="1:20" ht="24" x14ac:dyDescent="0.25">
      <c r="A134" s="595">
        <v>2310</v>
      </c>
      <c r="B134" s="213" t="s">
        <v>368</v>
      </c>
      <c r="C134" s="214">
        <f t="shared" si="8"/>
        <v>10638</v>
      </c>
      <c r="D134" s="360">
        <f>SUM(D135:D138)</f>
        <v>10355</v>
      </c>
      <c r="E134" s="353">
        <f>SUM(E135:E138)</f>
        <v>0</v>
      </c>
      <c r="F134" s="466">
        <f t="shared" si="9"/>
        <v>10355</v>
      </c>
      <c r="G134" s="350">
        <f>SUM(G135:G138)</f>
        <v>0</v>
      </c>
      <c r="H134" s="352">
        <f>SUM(H135:H138)</f>
        <v>0</v>
      </c>
      <c r="I134" s="221">
        <f t="shared" si="10"/>
        <v>0</v>
      </c>
      <c r="J134" s="350">
        <f>SUM(J135:J138)</f>
        <v>283</v>
      </c>
      <c r="K134" s="352">
        <f>SUM(K135:K138)</f>
        <v>0</v>
      </c>
      <c r="L134" s="221">
        <f t="shared" si="11"/>
        <v>283</v>
      </c>
      <c r="M134" s="353">
        <f>SUM(M135:M138)</f>
        <v>0</v>
      </c>
      <c r="N134" s="351">
        <f>SUM(N135:N138)</f>
        <v>0</v>
      </c>
      <c r="O134" s="221">
        <f t="shared" si="12"/>
        <v>0</v>
      </c>
      <c r="P134" s="176"/>
      <c r="R134" s="158"/>
      <c r="S134" s="158"/>
      <c r="T134" s="158"/>
    </row>
    <row r="135" spans="1:20" x14ac:dyDescent="0.25">
      <c r="A135" s="178">
        <v>2311</v>
      </c>
      <c r="B135" s="223" t="s">
        <v>369</v>
      </c>
      <c r="C135" s="224">
        <f t="shared" si="8"/>
        <v>1840</v>
      </c>
      <c r="D135" s="229">
        <v>1840</v>
      </c>
      <c r="E135" s="507"/>
      <c r="F135" s="359">
        <f t="shared" si="9"/>
        <v>1840</v>
      </c>
      <c r="G135" s="229"/>
      <c r="H135" s="230"/>
      <c r="I135" s="231">
        <f t="shared" si="10"/>
        <v>0</v>
      </c>
      <c r="J135" s="229"/>
      <c r="K135" s="230"/>
      <c r="L135" s="231">
        <f t="shared" si="11"/>
        <v>0</v>
      </c>
      <c r="M135" s="338"/>
      <c r="N135" s="337"/>
      <c r="O135" s="231">
        <f t="shared" si="12"/>
        <v>0</v>
      </c>
      <c r="P135" s="185"/>
      <c r="R135" s="158"/>
      <c r="S135" s="158"/>
      <c r="T135" s="158"/>
    </row>
    <row r="136" spans="1:20" x14ac:dyDescent="0.25">
      <c r="A136" s="178">
        <v>2312</v>
      </c>
      <c r="B136" s="223" t="s">
        <v>370</v>
      </c>
      <c r="C136" s="224">
        <f t="shared" si="8"/>
        <v>8798</v>
      </c>
      <c r="D136" s="229">
        <v>8515</v>
      </c>
      <c r="E136" s="507"/>
      <c r="F136" s="359">
        <f t="shared" si="9"/>
        <v>8515</v>
      </c>
      <c r="G136" s="229"/>
      <c r="H136" s="230"/>
      <c r="I136" s="231">
        <f t="shared" si="10"/>
        <v>0</v>
      </c>
      <c r="J136" s="229">
        <v>283</v>
      </c>
      <c r="K136" s="230"/>
      <c r="L136" s="231">
        <f t="shared" si="11"/>
        <v>283</v>
      </c>
      <c r="M136" s="338"/>
      <c r="N136" s="337"/>
      <c r="O136" s="231">
        <f t="shared" si="12"/>
        <v>0</v>
      </c>
      <c r="P136" s="185"/>
      <c r="R136" s="158"/>
      <c r="S136" s="158"/>
      <c r="T136" s="158"/>
    </row>
    <row r="137" spans="1:20" hidden="1" x14ac:dyDescent="0.25">
      <c r="A137" s="178">
        <v>2313</v>
      </c>
      <c r="B137" s="223" t="s">
        <v>371</v>
      </c>
      <c r="C137" s="224">
        <f t="shared" si="8"/>
        <v>0</v>
      </c>
      <c r="D137" s="229"/>
      <c r="E137" s="507"/>
      <c r="F137" s="359">
        <f t="shared" si="9"/>
        <v>0</v>
      </c>
      <c r="G137" s="229"/>
      <c r="H137" s="230"/>
      <c r="I137" s="231">
        <f t="shared" si="10"/>
        <v>0</v>
      </c>
      <c r="J137" s="229"/>
      <c r="K137" s="230"/>
      <c r="L137" s="231">
        <f t="shared" si="11"/>
        <v>0</v>
      </c>
      <c r="M137" s="338"/>
      <c r="N137" s="337"/>
      <c r="O137" s="231">
        <f t="shared" si="12"/>
        <v>0</v>
      </c>
      <c r="P137" s="185"/>
      <c r="R137" s="158"/>
      <c r="S137" s="158"/>
      <c r="T137" s="158"/>
    </row>
    <row r="138" spans="1:20" ht="36" hidden="1" x14ac:dyDescent="0.25">
      <c r="A138" s="178">
        <v>2314</v>
      </c>
      <c r="B138" s="223" t="s">
        <v>372</v>
      </c>
      <c r="C138" s="224">
        <f t="shared" si="8"/>
        <v>0</v>
      </c>
      <c r="D138" s="229"/>
      <c r="E138" s="507"/>
      <c r="F138" s="359">
        <f t="shared" si="9"/>
        <v>0</v>
      </c>
      <c r="G138" s="229"/>
      <c r="H138" s="230"/>
      <c r="I138" s="231">
        <f t="shared" si="10"/>
        <v>0</v>
      </c>
      <c r="J138" s="229"/>
      <c r="K138" s="230"/>
      <c r="L138" s="231">
        <f t="shared" si="11"/>
        <v>0</v>
      </c>
      <c r="M138" s="338"/>
      <c r="N138" s="337"/>
      <c r="O138" s="231">
        <f t="shared" si="12"/>
        <v>0</v>
      </c>
      <c r="P138" s="185"/>
      <c r="R138" s="158"/>
      <c r="S138" s="158"/>
      <c r="T138" s="158"/>
    </row>
    <row r="139" spans="1:20" x14ac:dyDescent="0.25">
      <c r="A139" s="339">
        <v>2320</v>
      </c>
      <c r="B139" s="223" t="s">
        <v>373</v>
      </c>
      <c r="C139" s="224">
        <f t="shared" si="8"/>
        <v>764</v>
      </c>
      <c r="D139" s="340">
        <f>SUM(D140:D142)</f>
        <v>0</v>
      </c>
      <c r="E139" s="390">
        <f>SUM(E140:E142)</f>
        <v>0</v>
      </c>
      <c r="F139" s="359">
        <f t="shared" si="9"/>
        <v>0</v>
      </c>
      <c r="G139" s="340">
        <f>SUM(G140:G142)</f>
        <v>0</v>
      </c>
      <c r="H139" s="342">
        <f>SUM(H140:H142)</f>
        <v>0</v>
      </c>
      <c r="I139" s="231">
        <f t="shared" si="10"/>
        <v>0</v>
      </c>
      <c r="J139" s="340">
        <f>SUM(J140:J142)</f>
        <v>764</v>
      </c>
      <c r="K139" s="342">
        <f>SUM(K140:K142)</f>
        <v>0</v>
      </c>
      <c r="L139" s="231">
        <f t="shared" si="11"/>
        <v>764</v>
      </c>
      <c r="M139" s="343">
        <f>SUM(M140:M142)</f>
        <v>0</v>
      </c>
      <c r="N139" s="341">
        <f>SUM(N140:N142)</f>
        <v>0</v>
      </c>
      <c r="O139" s="231">
        <f t="shared" si="12"/>
        <v>0</v>
      </c>
      <c r="P139" s="185"/>
      <c r="R139" s="158"/>
      <c r="S139" s="158"/>
      <c r="T139" s="158"/>
    </row>
    <row r="140" spans="1:20" hidden="1" x14ac:dyDescent="0.25">
      <c r="A140" s="178">
        <v>2321</v>
      </c>
      <c r="B140" s="223" t="s">
        <v>374</v>
      </c>
      <c r="C140" s="224">
        <f t="shared" si="8"/>
        <v>0</v>
      </c>
      <c r="D140" s="229"/>
      <c r="E140" s="507"/>
      <c r="F140" s="359">
        <f t="shared" si="9"/>
        <v>0</v>
      </c>
      <c r="G140" s="229"/>
      <c r="H140" s="230"/>
      <c r="I140" s="231">
        <f t="shared" si="10"/>
        <v>0</v>
      </c>
      <c r="J140" s="229"/>
      <c r="K140" s="230"/>
      <c r="L140" s="231">
        <f t="shared" si="11"/>
        <v>0</v>
      </c>
      <c r="M140" s="338"/>
      <c r="N140" s="337"/>
      <c r="O140" s="231">
        <f t="shared" si="12"/>
        <v>0</v>
      </c>
      <c r="P140" s="185"/>
      <c r="R140" s="158"/>
      <c r="S140" s="158"/>
      <c r="T140" s="158"/>
    </row>
    <row r="141" spans="1:20" x14ac:dyDescent="0.25">
      <c r="A141" s="178">
        <v>2322</v>
      </c>
      <c r="B141" s="223" t="s">
        <v>375</v>
      </c>
      <c r="C141" s="224">
        <f t="shared" si="8"/>
        <v>764</v>
      </c>
      <c r="D141" s="229"/>
      <c r="E141" s="507"/>
      <c r="F141" s="359">
        <f t="shared" si="9"/>
        <v>0</v>
      </c>
      <c r="G141" s="229"/>
      <c r="H141" s="230"/>
      <c r="I141" s="231">
        <f t="shared" si="10"/>
        <v>0</v>
      </c>
      <c r="J141" s="229">
        <v>764</v>
      </c>
      <c r="K141" s="230"/>
      <c r="L141" s="231">
        <f t="shared" si="11"/>
        <v>764</v>
      </c>
      <c r="M141" s="338"/>
      <c r="N141" s="337"/>
      <c r="O141" s="231">
        <f t="shared" si="12"/>
        <v>0</v>
      </c>
      <c r="P141" s="185"/>
      <c r="R141" s="158"/>
      <c r="S141" s="158"/>
      <c r="T141" s="158"/>
    </row>
    <row r="142" spans="1:20" hidden="1" x14ac:dyDescent="0.25">
      <c r="A142" s="178">
        <v>2329</v>
      </c>
      <c r="B142" s="223" t="s">
        <v>376</v>
      </c>
      <c r="C142" s="224">
        <f t="shared" si="8"/>
        <v>0</v>
      </c>
      <c r="D142" s="229"/>
      <c r="E142" s="507"/>
      <c r="F142" s="359">
        <f t="shared" si="9"/>
        <v>0</v>
      </c>
      <c r="G142" s="229"/>
      <c r="H142" s="230"/>
      <c r="I142" s="231">
        <f t="shared" si="10"/>
        <v>0</v>
      </c>
      <c r="J142" s="229"/>
      <c r="K142" s="230"/>
      <c r="L142" s="231">
        <f t="shared" si="11"/>
        <v>0</v>
      </c>
      <c r="M142" s="338"/>
      <c r="N142" s="337"/>
      <c r="O142" s="231">
        <f t="shared" si="12"/>
        <v>0</v>
      </c>
      <c r="P142" s="185"/>
      <c r="R142" s="158"/>
      <c r="S142" s="158"/>
      <c r="T142" s="158"/>
    </row>
    <row r="143" spans="1:20" hidden="1" x14ac:dyDescent="0.25">
      <c r="A143" s="339">
        <v>2330</v>
      </c>
      <c r="B143" s="223" t="s">
        <v>377</v>
      </c>
      <c r="C143" s="224">
        <f t="shared" si="8"/>
        <v>0</v>
      </c>
      <c r="D143" s="229"/>
      <c r="E143" s="507"/>
      <c r="F143" s="359">
        <f t="shared" si="9"/>
        <v>0</v>
      </c>
      <c r="G143" s="229"/>
      <c r="H143" s="230"/>
      <c r="I143" s="231">
        <f t="shared" si="10"/>
        <v>0</v>
      </c>
      <c r="J143" s="229"/>
      <c r="K143" s="230"/>
      <c r="L143" s="231">
        <f t="shared" si="11"/>
        <v>0</v>
      </c>
      <c r="M143" s="338"/>
      <c r="N143" s="337"/>
      <c r="O143" s="231">
        <f t="shared" si="12"/>
        <v>0</v>
      </c>
      <c r="P143" s="185"/>
      <c r="R143" s="158"/>
      <c r="S143" s="158"/>
      <c r="T143" s="158"/>
    </row>
    <row r="144" spans="1:20" ht="48" x14ac:dyDescent="0.25">
      <c r="A144" s="339">
        <v>2340</v>
      </c>
      <c r="B144" s="223" t="s">
        <v>378</v>
      </c>
      <c r="C144" s="224">
        <f t="shared" si="8"/>
        <v>200</v>
      </c>
      <c r="D144" s="340">
        <f>SUM(D145:D146)</f>
        <v>200</v>
      </c>
      <c r="E144" s="390">
        <f>SUM(E145:E146)</f>
        <v>0</v>
      </c>
      <c r="F144" s="359">
        <f t="shared" si="9"/>
        <v>200</v>
      </c>
      <c r="G144" s="340">
        <f>SUM(G145:G146)</f>
        <v>0</v>
      </c>
      <c r="H144" s="342">
        <f>SUM(H145:H146)</f>
        <v>0</v>
      </c>
      <c r="I144" s="231">
        <f t="shared" si="10"/>
        <v>0</v>
      </c>
      <c r="J144" s="340">
        <f>SUM(J145:J146)</f>
        <v>0</v>
      </c>
      <c r="K144" s="342">
        <f>SUM(K145:K146)</f>
        <v>0</v>
      </c>
      <c r="L144" s="231">
        <f t="shared" si="11"/>
        <v>0</v>
      </c>
      <c r="M144" s="343">
        <f>SUM(M145:M146)</f>
        <v>0</v>
      </c>
      <c r="N144" s="341">
        <f>SUM(N145:N146)</f>
        <v>0</v>
      </c>
      <c r="O144" s="231">
        <f t="shared" si="12"/>
        <v>0</v>
      </c>
      <c r="P144" s="185"/>
      <c r="R144" s="158"/>
      <c r="S144" s="158"/>
      <c r="T144" s="158"/>
    </row>
    <row r="145" spans="1:20" x14ac:dyDescent="0.25">
      <c r="A145" s="178">
        <v>2341</v>
      </c>
      <c r="B145" s="223" t="s">
        <v>379</v>
      </c>
      <c r="C145" s="224">
        <f t="shared" si="8"/>
        <v>200</v>
      </c>
      <c r="D145" s="229">
        <v>200</v>
      </c>
      <c r="E145" s="507"/>
      <c r="F145" s="359">
        <f t="shared" si="9"/>
        <v>200</v>
      </c>
      <c r="G145" s="229"/>
      <c r="H145" s="230"/>
      <c r="I145" s="231">
        <f t="shared" si="10"/>
        <v>0</v>
      </c>
      <c r="J145" s="229"/>
      <c r="K145" s="230"/>
      <c r="L145" s="231">
        <f t="shared" si="11"/>
        <v>0</v>
      </c>
      <c r="M145" s="338"/>
      <c r="N145" s="337"/>
      <c r="O145" s="231">
        <f t="shared" si="12"/>
        <v>0</v>
      </c>
      <c r="P145" s="185"/>
      <c r="R145" s="158"/>
      <c r="S145" s="158"/>
      <c r="T145" s="158"/>
    </row>
    <row r="146" spans="1:20" ht="24" hidden="1" x14ac:dyDescent="0.25">
      <c r="A146" s="178">
        <v>2344</v>
      </c>
      <c r="B146" s="223" t="s">
        <v>380</v>
      </c>
      <c r="C146" s="224">
        <f t="shared" si="8"/>
        <v>0</v>
      </c>
      <c r="D146" s="229"/>
      <c r="E146" s="507"/>
      <c r="F146" s="359">
        <f t="shared" si="9"/>
        <v>0</v>
      </c>
      <c r="G146" s="229"/>
      <c r="H146" s="230"/>
      <c r="I146" s="231">
        <f t="shared" si="10"/>
        <v>0</v>
      </c>
      <c r="J146" s="229"/>
      <c r="K146" s="230"/>
      <c r="L146" s="231">
        <f t="shared" si="11"/>
        <v>0</v>
      </c>
      <c r="M146" s="338"/>
      <c r="N146" s="337"/>
      <c r="O146" s="231">
        <f t="shared" si="12"/>
        <v>0</v>
      </c>
      <c r="P146" s="185"/>
      <c r="R146" s="158"/>
      <c r="S146" s="158"/>
      <c r="T146" s="158"/>
    </row>
    <row r="147" spans="1:20" ht="24" x14ac:dyDescent="0.25">
      <c r="A147" s="329">
        <v>2350</v>
      </c>
      <c r="B147" s="265" t="s">
        <v>381</v>
      </c>
      <c r="C147" s="224">
        <f t="shared" si="8"/>
        <v>8197</v>
      </c>
      <c r="D147" s="330">
        <f>SUM(D148:D153)</f>
        <v>4897</v>
      </c>
      <c r="E147" s="506">
        <f>SUM(E148:E153)</f>
        <v>0</v>
      </c>
      <c r="F147" s="460">
        <f t="shared" si="9"/>
        <v>4897</v>
      </c>
      <c r="G147" s="330">
        <f>SUM(G148:G153)</f>
        <v>0</v>
      </c>
      <c r="H147" s="333">
        <f>SUM(H148:H153)</f>
        <v>0</v>
      </c>
      <c r="I147" s="332">
        <f t="shared" si="10"/>
        <v>0</v>
      </c>
      <c r="J147" s="330">
        <f>SUM(J148:J153)</f>
        <v>3300</v>
      </c>
      <c r="K147" s="333">
        <f>SUM(K148:K153)</f>
        <v>0</v>
      </c>
      <c r="L147" s="332">
        <f t="shared" si="11"/>
        <v>3300</v>
      </c>
      <c r="M147" s="334">
        <f>SUM(M148:M153)</f>
        <v>0</v>
      </c>
      <c r="N147" s="331">
        <f>SUM(N148:N153)</f>
        <v>0</v>
      </c>
      <c r="O147" s="332">
        <f t="shared" si="12"/>
        <v>0</v>
      </c>
      <c r="P147" s="274"/>
      <c r="R147" s="158"/>
      <c r="S147" s="158"/>
      <c r="T147" s="158"/>
    </row>
    <row r="148" spans="1:20" x14ac:dyDescent="0.25">
      <c r="A148" s="169">
        <v>2351</v>
      </c>
      <c r="B148" s="213" t="s">
        <v>382</v>
      </c>
      <c r="C148" s="224">
        <f t="shared" si="8"/>
        <v>5347</v>
      </c>
      <c r="D148" s="219">
        <v>4747</v>
      </c>
      <c r="E148" s="510"/>
      <c r="F148" s="466">
        <f t="shared" si="9"/>
        <v>4747</v>
      </c>
      <c r="G148" s="219"/>
      <c r="H148" s="220"/>
      <c r="I148" s="221">
        <f t="shared" si="10"/>
        <v>0</v>
      </c>
      <c r="J148" s="219">
        <v>600</v>
      </c>
      <c r="K148" s="220"/>
      <c r="L148" s="221">
        <f t="shared" si="11"/>
        <v>600</v>
      </c>
      <c r="M148" s="336"/>
      <c r="N148" s="335"/>
      <c r="O148" s="221">
        <f t="shared" si="12"/>
        <v>0</v>
      </c>
      <c r="P148" s="176"/>
      <c r="R148" s="158"/>
      <c r="S148" s="158"/>
      <c r="T148" s="158"/>
    </row>
    <row r="149" spans="1:20" x14ac:dyDescent="0.25">
      <c r="A149" s="178">
        <v>2352</v>
      </c>
      <c r="B149" s="223" t="s">
        <v>383</v>
      </c>
      <c r="C149" s="224">
        <f t="shared" si="8"/>
        <v>2500</v>
      </c>
      <c r="D149" s="229"/>
      <c r="E149" s="507"/>
      <c r="F149" s="359">
        <f t="shared" si="9"/>
        <v>0</v>
      </c>
      <c r="G149" s="229"/>
      <c r="H149" s="230"/>
      <c r="I149" s="231">
        <f t="shared" si="10"/>
        <v>0</v>
      </c>
      <c r="J149" s="229">
        <v>2500</v>
      </c>
      <c r="K149" s="230"/>
      <c r="L149" s="231">
        <f t="shared" si="11"/>
        <v>2500</v>
      </c>
      <c r="M149" s="338"/>
      <c r="N149" s="337"/>
      <c r="O149" s="231">
        <f t="shared" si="12"/>
        <v>0</v>
      </c>
      <c r="P149" s="185"/>
      <c r="R149" s="158"/>
      <c r="S149" s="158"/>
      <c r="T149" s="158"/>
    </row>
    <row r="150" spans="1:20" ht="24" hidden="1" x14ac:dyDescent="0.25">
      <c r="A150" s="178">
        <v>2353</v>
      </c>
      <c r="B150" s="223" t="s">
        <v>384</v>
      </c>
      <c r="C150" s="224">
        <f t="shared" si="8"/>
        <v>0</v>
      </c>
      <c r="D150" s="229"/>
      <c r="E150" s="507"/>
      <c r="F150" s="359">
        <f t="shared" si="9"/>
        <v>0</v>
      </c>
      <c r="G150" s="229"/>
      <c r="H150" s="230"/>
      <c r="I150" s="231">
        <f t="shared" si="10"/>
        <v>0</v>
      </c>
      <c r="J150" s="229"/>
      <c r="K150" s="230"/>
      <c r="L150" s="231">
        <f t="shared" si="11"/>
        <v>0</v>
      </c>
      <c r="M150" s="338"/>
      <c r="N150" s="337"/>
      <c r="O150" s="231">
        <f t="shared" si="12"/>
        <v>0</v>
      </c>
      <c r="P150" s="185"/>
      <c r="R150" s="158"/>
      <c r="S150" s="158"/>
      <c r="T150" s="158"/>
    </row>
    <row r="151" spans="1:20" ht="24" x14ac:dyDescent="0.25">
      <c r="A151" s="178">
        <v>2354</v>
      </c>
      <c r="B151" s="223" t="s">
        <v>385</v>
      </c>
      <c r="C151" s="224">
        <f t="shared" si="8"/>
        <v>200</v>
      </c>
      <c r="D151" s="229"/>
      <c r="E151" s="507"/>
      <c r="F151" s="359">
        <f t="shared" si="9"/>
        <v>0</v>
      </c>
      <c r="G151" s="229"/>
      <c r="H151" s="230"/>
      <c r="I151" s="231">
        <f t="shared" si="10"/>
        <v>0</v>
      </c>
      <c r="J151" s="229">
        <v>200</v>
      </c>
      <c r="K151" s="230"/>
      <c r="L151" s="231">
        <f t="shared" si="11"/>
        <v>200</v>
      </c>
      <c r="M151" s="338"/>
      <c r="N151" s="337"/>
      <c r="O151" s="231">
        <f t="shared" si="12"/>
        <v>0</v>
      </c>
      <c r="P151" s="185"/>
      <c r="R151" s="158"/>
      <c r="S151" s="158"/>
      <c r="T151" s="158"/>
    </row>
    <row r="152" spans="1:20" ht="24" x14ac:dyDescent="0.25">
      <c r="A152" s="178">
        <v>2355</v>
      </c>
      <c r="B152" s="223" t="s">
        <v>386</v>
      </c>
      <c r="C152" s="224">
        <f t="shared" si="8"/>
        <v>150</v>
      </c>
      <c r="D152" s="229">
        <v>150</v>
      </c>
      <c r="E152" s="507"/>
      <c r="F152" s="359">
        <f t="shared" si="9"/>
        <v>150</v>
      </c>
      <c r="G152" s="229"/>
      <c r="H152" s="230"/>
      <c r="I152" s="231">
        <f t="shared" si="10"/>
        <v>0</v>
      </c>
      <c r="J152" s="229"/>
      <c r="K152" s="230"/>
      <c r="L152" s="231">
        <f t="shared" si="11"/>
        <v>0</v>
      </c>
      <c r="M152" s="338"/>
      <c r="N152" s="337"/>
      <c r="O152" s="231">
        <f t="shared" si="12"/>
        <v>0</v>
      </c>
      <c r="P152" s="185"/>
      <c r="R152" s="158"/>
      <c r="S152" s="158"/>
      <c r="T152" s="158"/>
    </row>
    <row r="153" spans="1:20" ht="24" hidden="1" x14ac:dyDescent="0.25">
      <c r="A153" s="178">
        <v>2359</v>
      </c>
      <c r="B153" s="223" t="s">
        <v>387</v>
      </c>
      <c r="C153" s="224">
        <f t="shared" si="8"/>
        <v>0</v>
      </c>
      <c r="D153" s="229"/>
      <c r="E153" s="507"/>
      <c r="F153" s="359">
        <f t="shared" si="9"/>
        <v>0</v>
      </c>
      <c r="G153" s="229"/>
      <c r="H153" s="230"/>
      <c r="I153" s="231">
        <f t="shared" si="10"/>
        <v>0</v>
      </c>
      <c r="J153" s="229"/>
      <c r="K153" s="230"/>
      <c r="L153" s="231">
        <f t="shared" si="11"/>
        <v>0</v>
      </c>
      <c r="M153" s="338"/>
      <c r="N153" s="337"/>
      <c r="O153" s="231">
        <f t="shared" si="12"/>
        <v>0</v>
      </c>
      <c r="P153" s="185"/>
      <c r="R153" s="158"/>
      <c r="S153" s="158"/>
      <c r="T153" s="158"/>
    </row>
    <row r="154" spans="1:20" ht="24" x14ac:dyDescent="0.25">
      <c r="A154" s="339">
        <v>2360</v>
      </c>
      <c r="B154" s="223" t="s">
        <v>388</v>
      </c>
      <c r="C154" s="224">
        <f t="shared" si="8"/>
        <v>288</v>
      </c>
      <c r="D154" s="340">
        <f>SUM(D155:D161)</f>
        <v>288</v>
      </c>
      <c r="E154" s="390">
        <f>SUM(E155:E161)</f>
        <v>0</v>
      </c>
      <c r="F154" s="359">
        <f t="shared" si="9"/>
        <v>288</v>
      </c>
      <c r="G154" s="340">
        <f>SUM(G155:G161)</f>
        <v>0</v>
      </c>
      <c r="H154" s="342">
        <f>SUM(H155:H161)</f>
        <v>0</v>
      </c>
      <c r="I154" s="231">
        <f t="shared" si="10"/>
        <v>0</v>
      </c>
      <c r="J154" s="340">
        <f>SUM(J155:J161)</f>
        <v>0</v>
      </c>
      <c r="K154" s="342">
        <f>SUM(K155:K161)</f>
        <v>0</v>
      </c>
      <c r="L154" s="231">
        <f t="shared" si="11"/>
        <v>0</v>
      </c>
      <c r="M154" s="343">
        <f>SUM(M155:M161)</f>
        <v>0</v>
      </c>
      <c r="N154" s="341">
        <f>SUM(N155:N161)</f>
        <v>0</v>
      </c>
      <c r="O154" s="231">
        <f t="shared" si="12"/>
        <v>0</v>
      </c>
      <c r="P154" s="185"/>
      <c r="R154" s="158"/>
      <c r="S154" s="158"/>
      <c r="T154" s="158"/>
    </row>
    <row r="155" spans="1:20" x14ac:dyDescent="0.25">
      <c r="A155" s="177">
        <v>2361</v>
      </c>
      <c r="B155" s="223" t="s">
        <v>389</v>
      </c>
      <c r="C155" s="224">
        <f t="shared" si="8"/>
        <v>288</v>
      </c>
      <c r="D155" s="229">
        <v>288</v>
      </c>
      <c r="E155" s="507"/>
      <c r="F155" s="359">
        <f t="shared" si="9"/>
        <v>288</v>
      </c>
      <c r="G155" s="229"/>
      <c r="H155" s="230"/>
      <c r="I155" s="231">
        <f t="shared" si="10"/>
        <v>0</v>
      </c>
      <c r="J155" s="229"/>
      <c r="K155" s="230"/>
      <c r="L155" s="231">
        <f t="shared" si="11"/>
        <v>0</v>
      </c>
      <c r="M155" s="338"/>
      <c r="N155" s="337"/>
      <c r="O155" s="231">
        <f t="shared" si="12"/>
        <v>0</v>
      </c>
      <c r="P155" s="185"/>
      <c r="R155" s="158"/>
      <c r="S155" s="158"/>
      <c r="T155" s="158"/>
    </row>
    <row r="156" spans="1:20" ht="24" hidden="1" x14ac:dyDescent="0.25">
      <c r="A156" s="177">
        <v>2362</v>
      </c>
      <c r="B156" s="223" t="s">
        <v>390</v>
      </c>
      <c r="C156" s="224">
        <f t="shared" si="8"/>
        <v>0</v>
      </c>
      <c r="D156" s="229"/>
      <c r="E156" s="507"/>
      <c r="F156" s="359">
        <f t="shared" si="9"/>
        <v>0</v>
      </c>
      <c r="G156" s="229"/>
      <c r="H156" s="230"/>
      <c r="I156" s="231">
        <f t="shared" si="10"/>
        <v>0</v>
      </c>
      <c r="J156" s="229"/>
      <c r="K156" s="230"/>
      <c r="L156" s="231">
        <f t="shared" si="11"/>
        <v>0</v>
      </c>
      <c r="M156" s="338"/>
      <c r="N156" s="337"/>
      <c r="O156" s="231">
        <f t="shared" si="12"/>
        <v>0</v>
      </c>
      <c r="P156" s="185"/>
      <c r="R156" s="158"/>
      <c r="S156" s="158"/>
      <c r="T156" s="158"/>
    </row>
    <row r="157" spans="1:20" hidden="1" x14ac:dyDescent="0.25">
      <c r="A157" s="177">
        <v>2363</v>
      </c>
      <c r="B157" s="223" t="s">
        <v>391</v>
      </c>
      <c r="C157" s="224">
        <f t="shared" si="8"/>
        <v>0</v>
      </c>
      <c r="D157" s="229"/>
      <c r="E157" s="507"/>
      <c r="F157" s="359">
        <f t="shared" si="9"/>
        <v>0</v>
      </c>
      <c r="G157" s="229"/>
      <c r="H157" s="230"/>
      <c r="I157" s="231">
        <f t="shared" si="10"/>
        <v>0</v>
      </c>
      <c r="J157" s="229"/>
      <c r="K157" s="230"/>
      <c r="L157" s="231">
        <f t="shared" si="11"/>
        <v>0</v>
      </c>
      <c r="M157" s="338"/>
      <c r="N157" s="337"/>
      <c r="O157" s="231">
        <f t="shared" si="12"/>
        <v>0</v>
      </c>
      <c r="P157" s="185"/>
      <c r="R157" s="158"/>
      <c r="S157" s="158"/>
      <c r="T157" s="158"/>
    </row>
    <row r="158" spans="1:20" hidden="1" x14ac:dyDescent="0.25">
      <c r="A158" s="177">
        <v>2364</v>
      </c>
      <c r="B158" s="223" t="s">
        <v>392</v>
      </c>
      <c r="C158" s="224">
        <f t="shared" si="8"/>
        <v>0</v>
      </c>
      <c r="D158" s="229"/>
      <c r="E158" s="507"/>
      <c r="F158" s="359">
        <f t="shared" si="9"/>
        <v>0</v>
      </c>
      <c r="G158" s="229"/>
      <c r="H158" s="230"/>
      <c r="I158" s="231">
        <f t="shared" si="10"/>
        <v>0</v>
      </c>
      <c r="J158" s="229"/>
      <c r="K158" s="230"/>
      <c r="L158" s="231">
        <f t="shared" si="11"/>
        <v>0</v>
      </c>
      <c r="M158" s="338"/>
      <c r="N158" s="337"/>
      <c r="O158" s="231">
        <f t="shared" si="12"/>
        <v>0</v>
      </c>
      <c r="P158" s="185"/>
      <c r="R158" s="158"/>
      <c r="S158" s="158"/>
      <c r="T158" s="158"/>
    </row>
    <row r="159" spans="1:20" hidden="1" x14ac:dyDescent="0.25">
      <c r="A159" s="177">
        <v>2365</v>
      </c>
      <c r="B159" s="223" t="s">
        <v>393</v>
      </c>
      <c r="C159" s="224">
        <f t="shared" si="8"/>
        <v>0</v>
      </c>
      <c r="D159" s="229"/>
      <c r="E159" s="507"/>
      <c r="F159" s="359">
        <f t="shared" si="9"/>
        <v>0</v>
      </c>
      <c r="G159" s="229"/>
      <c r="H159" s="230"/>
      <c r="I159" s="231">
        <f t="shared" si="10"/>
        <v>0</v>
      </c>
      <c r="J159" s="229"/>
      <c r="K159" s="230"/>
      <c r="L159" s="231">
        <f t="shared" si="11"/>
        <v>0</v>
      </c>
      <c r="M159" s="338"/>
      <c r="N159" s="337"/>
      <c r="O159" s="231">
        <f t="shared" si="12"/>
        <v>0</v>
      </c>
      <c r="P159" s="185"/>
      <c r="R159" s="158"/>
      <c r="S159" s="158"/>
      <c r="T159" s="158"/>
    </row>
    <row r="160" spans="1:20" ht="36" hidden="1" x14ac:dyDescent="0.25">
      <c r="A160" s="177">
        <v>2366</v>
      </c>
      <c r="B160" s="223" t="s">
        <v>394</v>
      </c>
      <c r="C160" s="224">
        <f t="shared" si="8"/>
        <v>0</v>
      </c>
      <c r="D160" s="229"/>
      <c r="E160" s="507"/>
      <c r="F160" s="359">
        <f t="shared" si="9"/>
        <v>0</v>
      </c>
      <c r="G160" s="229"/>
      <c r="H160" s="230"/>
      <c r="I160" s="231">
        <f t="shared" si="10"/>
        <v>0</v>
      </c>
      <c r="J160" s="229"/>
      <c r="K160" s="230"/>
      <c r="L160" s="231">
        <f t="shared" si="11"/>
        <v>0</v>
      </c>
      <c r="M160" s="338"/>
      <c r="N160" s="337"/>
      <c r="O160" s="231">
        <f t="shared" si="12"/>
        <v>0</v>
      </c>
      <c r="P160" s="185"/>
      <c r="R160" s="158"/>
      <c r="S160" s="158"/>
      <c r="T160" s="158"/>
    </row>
    <row r="161" spans="1:20" ht="48" hidden="1" x14ac:dyDescent="0.25">
      <c r="A161" s="177">
        <v>2369</v>
      </c>
      <c r="B161" s="223" t="s">
        <v>395</v>
      </c>
      <c r="C161" s="224">
        <f t="shared" si="8"/>
        <v>0</v>
      </c>
      <c r="D161" s="229"/>
      <c r="E161" s="507"/>
      <c r="F161" s="359">
        <f t="shared" si="9"/>
        <v>0</v>
      </c>
      <c r="G161" s="229"/>
      <c r="H161" s="230"/>
      <c r="I161" s="231">
        <f t="shared" si="10"/>
        <v>0</v>
      </c>
      <c r="J161" s="229"/>
      <c r="K161" s="230"/>
      <c r="L161" s="231">
        <f t="shared" si="11"/>
        <v>0</v>
      </c>
      <c r="M161" s="338"/>
      <c r="N161" s="337"/>
      <c r="O161" s="231">
        <f t="shared" si="12"/>
        <v>0</v>
      </c>
      <c r="P161" s="185"/>
      <c r="R161" s="158"/>
      <c r="S161" s="158"/>
      <c r="T161" s="158"/>
    </row>
    <row r="162" spans="1:20" x14ac:dyDescent="0.25">
      <c r="A162" s="329">
        <v>2370</v>
      </c>
      <c r="B162" s="265" t="s">
        <v>396</v>
      </c>
      <c r="C162" s="224">
        <f t="shared" si="8"/>
        <v>12053</v>
      </c>
      <c r="D162" s="344">
        <v>7479</v>
      </c>
      <c r="E162" s="509"/>
      <c r="F162" s="460">
        <f t="shared" si="9"/>
        <v>7479</v>
      </c>
      <c r="G162" s="344">
        <v>4574</v>
      </c>
      <c r="H162" s="346"/>
      <c r="I162" s="332">
        <f t="shared" si="10"/>
        <v>4574</v>
      </c>
      <c r="J162" s="344"/>
      <c r="K162" s="346"/>
      <c r="L162" s="332">
        <f t="shared" si="11"/>
        <v>0</v>
      </c>
      <c r="M162" s="347"/>
      <c r="N162" s="345"/>
      <c r="O162" s="332">
        <f t="shared" si="12"/>
        <v>0</v>
      </c>
      <c r="P162" s="274"/>
      <c r="R162" s="158"/>
      <c r="S162" s="158"/>
      <c r="T162" s="158"/>
    </row>
    <row r="163" spans="1:20" hidden="1" x14ac:dyDescent="0.25">
      <c r="A163" s="329">
        <v>2380</v>
      </c>
      <c r="B163" s="265" t="s">
        <v>397</v>
      </c>
      <c r="C163" s="224">
        <f t="shared" si="8"/>
        <v>0</v>
      </c>
      <c r="D163" s="330">
        <f>SUM(D164:D165)</f>
        <v>0</v>
      </c>
      <c r="E163" s="506">
        <f>SUM(E164:E165)</f>
        <v>0</v>
      </c>
      <c r="F163" s="460">
        <f t="shared" si="9"/>
        <v>0</v>
      </c>
      <c r="G163" s="330">
        <f>SUM(G164:G165)</f>
        <v>0</v>
      </c>
      <c r="H163" s="333">
        <f>SUM(H164:H165)</f>
        <v>0</v>
      </c>
      <c r="I163" s="332">
        <f t="shared" si="10"/>
        <v>0</v>
      </c>
      <c r="J163" s="330">
        <f>SUM(J164:J165)</f>
        <v>0</v>
      </c>
      <c r="K163" s="333">
        <f>SUM(K164:K165)</f>
        <v>0</v>
      </c>
      <c r="L163" s="332">
        <f t="shared" si="11"/>
        <v>0</v>
      </c>
      <c r="M163" s="334">
        <f>SUM(M164:M165)</f>
        <v>0</v>
      </c>
      <c r="N163" s="331">
        <f>SUM(N164:N165)</f>
        <v>0</v>
      </c>
      <c r="O163" s="332">
        <f t="shared" si="12"/>
        <v>0</v>
      </c>
      <c r="P163" s="274"/>
      <c r="R163" s="158"/>
      <c r="S163" s="158"/>
      <c r="T163" s="158"/>
    </row>
    <row r="164" spans="1:20" hidden="1" x14ac:dyDescent="0.25">
      <c r="A164" s="168">
        <v>2381</v>
      </c>
      <c r="B164" s="213" t="s">
        <v>398</v>
      </c>
      <c r="C164" s="224">
        <f t="shared" si="8"/>
        <v>0</v>
      </c>
      <c r="D164" s="219"/>
      <c r="E164" s="510"/>
      <c r="F164" s="466">
        <f t="shared" si="9"/>
        <v>0</v>
      </c>
      <c r="G164" s="219"/>
      <c r="H164" s="220"/>
      <c r="I164" s="221">
        <f t="shared" si="10"/>
        <v>0</v>
      </c>
      <c r="J164" s="219"/>
      <c r="K164" s="220"/>
      <c r="L164" s="221">
        <f t="shared" si="11"/>
        <v>0</v>
      </c>
      <c r="M164" s="336"/>
      <c r="N164" s="335"/>
      <c r="O164" s="221">
        <f t="shared" si="12"/>
        <v>0</v>
      </c>
      <c r="P164" s="176"/>
      <c r="R164" s="158"/>
      <c r="S164" s="158"/>
      <c r="T164" s="158"/>
    </row>
    <row r="165" spans="1:20" ht="24" hidden="1" x14ac:dyDescent="0.25">
      <c r="A165" s="177">
        <v>2389</v>
      </c>
      <c r="B165" s="223" t="s">
        <v>399</v>
      </c>
      <c r="C165" s="224">
        <f t="shared" si="8"/>
        <v>0</v>
      </c>
      <c r="D165" s="229"/>
      <c r="E165" s="507"/>
      <c r="F165" s="359">
        <f t="shared" si="9"/>
        <v>0</v>
      </c>
      <c r="G165" s="229"/>
      <c r="H165" s="230"/>
      <c r="I165" s="231">
        <f t="shared" si="10"/>
        <v>0</v>
      </c>
      <c r="J165" s="229"/>
      <c r="K165" s="230"/>
      <c r="L165" s="231">
        <f t="shared" si="11"/>
        <v>0</v>
      </c>
      <c r="M165" s="338"/>
      <c r="N165" s="337"/>
      <c r="O165" s="231">
        <f t="shared" si="12"/>
        <v>0</v>
      </c>
      <c r="P165" s="185"/>
      <c r="R165" s="158"/>
      <c r="S165" s="158"/>
      <c r="T165" s="158"/>
    </row>
    <row r="166" spans="1:20" hidden="1" x14ac:dyDescent="0.25">
      <c r="A166" s="329">
        <v>2390</v>
      </c>
      <c r="B166" s="265" t="s">
        <v>400</v>
      </c>
      <c r="C166" s="224">
        <f t="shared" si="8"/>
        <v>0</v>
      </c>
      <c r="D166" s="344"/>
      <c r="E166" s="509"/>
      <c r="F166" s="460">
        <f t="shared" si="9"/>
        <v>0</v>
      </c>
      <c r="G166" s="344"/>
      <c r="H166" s="346"/>
      <c r="I166" s="332">
        <f t="shared" si="10"/>
        <v>0</v>
      </c>
      <c r="J166" s="344"/>
      <c r="K166" s="346"/>
      <c r="L166" s="332">
        <f t="shared" si="11"/>
        <v>0</v>
      </c>
      <c r="M166" s="347"/>
      <c r="N166" s="345"/>
      <c r="O166" s="332">
        <f t="shared" si="12"/>
        <v>0</v>
      </c>
      <c r="P166" s="274"/>
      <c r="R166" s="158"/>
      <c r="S166" s="158"/>
      <c r="T166" s="158"/>
    </row>
    <row r="167" spans="1:20" hidden="1" x14ac:dyDescent="0.25">
      <c r="A167" s="198">
        <v>2400</v>
      </c>
      <c r="B167" s="323" t="s">
        <v>401</v>
      </c>
      <c r="C167" s="199">
        <f t="shared" si="8"/>
        <v>0</v>
      </c>
      <c r="D167" s="361"/>
      <c r="E167" s="578"/>
      <c r="F167" s="459">
        <f t="shared" si="9"/>
        <v>0</v>
      </c>
      <c r="G167" s="361"/>
      <c r="H167" s="363"/>
      <c r="I167" s="211">
        <f t="shared" si="10"/>
        <v>0</v>
      </c>
      <c r="J167" s="361"/>
      <c r="K167" s="363"/>
      <c r="L167" s="211">
        <f t="shared" si="11"/>
        <v>0</v>
      </c>
      <c r="M167" s="364"/>
      <c r="N167" s="362"/>
      <c r="O167" s="211">
        <f t="shared" si="12"/>
        <v>0</v>
      </c>
      <c r="P167" s="208"/>
      <c r="R167" s="158"/>
      <c r="S167" s="158"/>
      <c r="T167" s="158"/>
    </row>
    <row r="168" spans="1:20" ht="24" x14ac:dyDescent="0.25">
      <c r="A168" s="198">
        <v>2500</v>
      </c>
      <c r="B168" s="323" t="s">
        <v>402</v>
      </c>
      <c r="C168" s="199">
        <f t="shared" si="8"/>
        <v>94</v>
      </c>
      <c r="D168" s="209">
        <f>SUM(D169,D174)</f>
        <v>94</v>
      </c>
      <c r="E168" s="505">
        <f>SUM(E169,E174)</f>
        <v>0</v>
      </c>
      <c r="F168" s="459">
        <f t="shared" si="9"/>
        <v>94</v>
      </c>
      <c r="G168" s="209">
        <f>SUM(G169,G174)</f>
        <v>0</v>
      </c>
      <c r="H168" s="210">
        <f>SUM(H169,H174)</f>
        <v>0</v>
      </c>
      <c r="I168" s="211">
        <f t="shared" si="10"/>
        <v>0</v>
      </c>
      <c r="J168" s="209">
        <f>SUM(J169,J174)</f>
        <v>0</v>
      </c>
      <c r="K168" s="210">
        <f>SUM(K169,K174)</f>
        <v>0</v>
      </c>
      <c r="L168" s="211">
        <f t="shared" si="11"/>
        <v>0</v>
      </c>
      <c r="M168" s="325">
        <f>SUM(M169,M174)</f>
        <v>0</v>
      </c>
      <c r="N168" s="326">
        <f>SUM(N169,N174)</f>
        <v>0</v>
      </c>
      <c r="O168" s="327">
        <f t="shared" si="12"/>
        <v>0</v>
      </c>
      <c r="P168" s="328"/>
      <c r="R168" s="158"/>
      <c r="S168" s="158"/>
      <c r="T168" s="158"/>
    </row>
    <row r="169" spans="1:20" x14ac:dyDescent="0.25">
      <c r="A169" s="595">
        <v>2510</v>
      </c>
      <c r="B169" s="213" t="s">
        <v>403</v>
      </c>
      <c r="C169" s="214">
        <f t="shared" si="8"/>
        <v>94</v>
      </c>
      <c r="D169" s="350">
        <f>SUM(D170:D173)</f>
        <v>94</v>
      </c>
      <c r="E169" s="389">
        <f>SUM(E170:E173)</f>
        <v>0</v>
      </c>
      <c r="F169" s="466">
        <f t="shared" si="9"/>
        <v>94</v>
      </c>
      <c r="G169" s="350">
        <f>SUM(G170:G173)</f>
        <v>0</v>
      </c>
      <c r="H169" s="352">
        <f>SUM(H170:H173)</f>
        <v>0</v>
      </c>
      <c r="I169" s="221">
        <f t="shared" si="10"/>
        <v>0</v>
      </c>
      <c r="J169" s="350">
        <f>SUM(J170:J173)</f>
        <v>0</v>
      </c>
      <c r="K169" s="352">
        <f>SUM(K170:K173)</f>
        <v>0</v>
      </c>
      <c r="L169" s="221">
        <f t="shared" si="11"/>
        <v>0</v>
      </c>
      <c r="M169" s="365">
        <f>SUM(M170:M173)</f>
        <v>0</v>
      </c>
      <c r="N169" s="366">
        <f>SUM(N170:N173)</f>
        <v>0</v>
      </c>
      <c r="O169" s="242">
        <f t="shared" si="12"/>
        <v>0</v>
      </c>
      <c r="P169" s="244"/>
      <c r="R169" s="158"/>
      <c r="S169" s="158"/>
      <c r="T169" s="158"/>
    </row>
    <row r="170" spans="1:20" ht="24" hidden="1" x14ac:dyDescent="0.25">
      <c r="A170" s="178">
        <v>2512</v>
      </c>
      <c r="B170" s="223" t="s">
        <v>404</v>
      </c>
      <c r="C170" s="224">
        <f t="shared" si="8"/>
        <v>0</v>
      </c>
      <c r="D170" s="229"/>
      <c r="E170" s="507"/>
      <c r="F170" s="359">
        <f t="shared" si="9"/>
        <v>0</v>
      </c>
      <c r="G170" s="229"/>
      <c r="H170" s="230"/>
      <c r="I170" s="231">
        <f t="shared" si="10"/>
        <v>0</v>
      </c>
      <c r="J170" s="229"/>
      <c r="K170" s="230"/>
      <c r="L170" s="231">
        <f t="shared" si="11"/>
        <v>0</v>
      </c>
      <c r="M170" s="338"/>
      <c r="N170" s="337"/>
      <c r="O170" s="231">
        <f t="shared" si="12"/>
        <v>0</v>
      </c>
      <c r="P170" s="185"/>
      <c r="R170" s="158"/>
      <c r="S170" s="158"/>
      <c r="T170" s="158"/>
    </row>
    <row r="171" spans="1:20" ht="36" hidden="1" x14ac:dyDescent="0.25">
      <c r="A171" s="178">
        <v>2513</v>
      </c>
      <c r="B171" s="223" t="s">
        <v>405</v>
      </c>
      <c r="C171" s="224">
        <f t="shared" si="8"/>
        <v>0</v>
      </c>
      <c r="D171" s="229"/>
      <c r="E171" s="507"/>
      <c r="F171" s="359">
        <f t="shared" si="9"/>
        <v>0</v>
      </c>
      <c r="G171" s="229"/>
      <c r="H171" s="230"/>
      <c r="I171" s="231">
        <f t="shared" si="10"/>
        <v>0</v>
      </c>
      <c r="J171" s="229"/>
      <c r="K171" s="230"/>
      <c r="L171" s="231">
        <f t="shared" si="11"/>
        <v>0</v>
      </c>
      <c r="M171" s="338"/>
      <c r="N171" s="337"/>
      <c r="O171" s="231">
        <f t="shared" si="12"/>
        <v>0</v>
      </c>
      <c r="P171" s="185"/>
      <c r="R171" s="158"/>
      <c r="S171" s="158"/>
      <c r="T171" s="158"/>
    </row>
    <row r="172" spans="1:20" ht="24" hidden="1" x14ac:dyDescent="0.25">
      <c r="A172" s="178">
        <v>2515</v>
      </c>
      <c r="B172" s="223" t="s">
        <v>406</v>
      </c>
      <c r="C172" s="224">
        <f t="shared" si="8"/>
        <v>0</v>
      </c>
      <c r="D172" s="229"/>
      <c r="E172" s="507"/>
      <c r="F172" s="359">
        <f t="shared" si="9"/>
        <v>0</v>
      </c>
      <c r="G172" s="229"/>
      <c r="H172" s="230"/>
      <c r="I172" s="231">
        <f t="shared" si="10"/>
        <v>0</v>
      </c>
      <c r="J172" s="229"/>
      <c r="K172" s="230"/>
      <c r="L172" s="231">
        <f t="shared" si="11"/>
        <v>0</v>
      </c>
      <c r="M172" s="338"/>
      <c r="N172" s="337"/>
      <c r="O172" s="231">
        <f t="shared" si="12"/>
        <v>0</v>
      </c>
      <c r="P172" s="185"/>
      <c r="R172" s="158"/>
      <c r="S172" s="158"/>
      <c r="T172" s="158"/>
    </row>
    <row r="173" spans="1:20" ht="24" x14ac:dyDescent="0.25">
      <c r="A173" s="178">
        <v>2519</v>
      </c>
      <c r="B173" s="223" t="s">
        <v>407</v>
      </c>
      <c r="C173" s="224">
        <f t="shared" si="8"/>
        <v>94</v>
      </c>
      <c r="D173" s="229">
        <v>94</v>
      </c>
      <c r="E173" s="507"/>
      <c r="F173" s="359">
        <f t="shared" si="9"/>
        <v>94</v>
      </c>
      <c r="G173" s="229"/>
      <c r="H173" s="230"/>
      <c r="I173" s="231">
        <f t="shared" si="10"/>
        <v>0</v>
      </c>
      <c r="J173" s="229"/>
      <c r="K173" s="230"/>
      <c r="L173" s="231">
        <f t="shared" si="11"/>
        <v>0</v>
      </c>
      <c r="M173" s="338"/>
      <c r="N173" s="337"/>
      <c r="O173" s="231">
        <f t="shared" si="12"/>
        <v>0</v>
      </c>
      <c r="P173" s="185"/>
      <c r="R173" s="158"/>
      <c r="S173" s="158"/>
      <c r="T173" s="158"/>
    </row>
    <row r="174" spans="1:20" ht="24" hidden="1" x14ac:dyDescent="0.25">
      <c r="A174" s="339">
        <v>2520</v>
      </c>
      <c r="B174" s="223" t="s">
        <v>408</v>
      </c>
      <c r="C174" s="224">
        <f t="shared" si="8"/>
        <v>0</v>
      </c>
      <c r="D174" s="229"/>
      <c r="E174" s="507"/>
      <c r="F174" s="359">
        <f t="shared" si="9"/>
        <v>0</v>
      </c>
      <c r="G174" s="229"/>
      <c r="H174" s="230"/>
      <c r="I174" s="231">
        <f t="shared" si="10"/>
        <v>0</v>
      </c>
      <c r="J174" s="229"/>
      <c r="K174" s="230"/>
      <c r="L174" s="231">
        <f t="shared" si="11"/>
        <v>0</v>
      </c>
      <c r="M174" s="338"/>
      <c r="N174" s="337"/>
      <c r="O174" s="231">
        <f t="shared" si="12"/>
        <v>0</v>
      </c>
      <c r="P174" s="185"/>
      <c r="R174" s="158"/>
      <c r="S174" s="158"/>
      <c r="T174" s="158"/>
    </row>
    <row r="175" spans="1:20" s="367" customFormat="1" ht="48" hidden="1" x14ac:dyDescent="0.25">
      <c r="A175" s="140">
        <v>2800</v>
      </c>
      <c r="B175" s="213" t="s">
        <v>409</v>
      </c>
      <c r="C175" s="214">
        <f t="shared" si="8"/>
        <v>0</v>
      </c>
      <c r="D175" s="171"/>
      <c r="E175" s="561"/>
      <c r="F175" s="521">
        <f t="shared" si="9"/>
        <v>0</v>
      </c>
      <c r="G175" s="171"/>
      <c r="H175" s="174"/>
      <c r="I175" s="173">
        <f t="shared" si="10"/>
        <v>0</v>
      </c>
      <c r="J175" s="171"/>
      <c r="K175" s="174"/>
      <c r="L175" s="173">
        <f t="shared" si="11"/>
        <v>0</v>
      </c>
      <c r="M175" s="175"/>
      <c r="N175" s="172"/>
      <c r="O175" s="173">
        <f t="shared" si="12"/>
        <v>0</v>
      </c>
      <c r="P175" s="176"/>
      <c r="R175" s="158"/>
      <c r="S175" s="158"/>
      <c r="T175" s="158"/>
    </row>
    <row r="176" spans="1:20" hidden="1" x14ac:dyDescent="0.25">
      <c r="A176" s="315">
        <v>3000</v>
      </c>
      <c r="B176" s="315" t="s">
        <v>410</v>
      </c>
      <c r="C176" s="316">
        <f t="shared" si="8"/>
        <v>0</v>
      </c>
      <c r="D176" s="317">
        <f>SUM(D177,D187)</f>
        <v>0</v>
      </c>
      <c r="E176" s="504">
        <f>SUM(E177,E187)</f>
        <v>0</v>
      </c>
      <c r="F176" s="465">
        <f t="shared" si="9"/>
        <v>0</v>
      </c>
      <c r="G176" s="317">
        <f>SUM(G177,G187)</f>
        <v>0</v>
      </c>
      <c r="H176" s="320">
        <f>SUM(H177,H187)</f>
        <v>0</v>
      </c>
      <c r="I176" s="319">
        <f t="shared" si="10"/>
        <v>0</v>
      </c>
      <c r="J176" s="317">
        <f>SUM(J177,J187)</f>
        <v>0</v>
      </c>
      <c r="K176" s="320">
        <f>SUM(K177,K187)</f>
        <v>0</v>
      </c>
      <c r="L176" s="319">
        <f t="shared" si="11"/>
        <v>0</v>
      </c>
      <c r="M176" s="321">
        <f>SUM(M177,M187)</f>
        <v>0</v>
      </c>
      <c r="N176" s="318">
        <f>SUM(N177,N187)</f>
        <v>0</v>
      </c>
      <c r="O176" s="319">
        <f t="shared" si="12"/>
        <v>0</v>
      </c>
      <c r="P176" s="322"/>
      <c r="R176" s="158"/>
      <c r="S176" s="158"/>
      <c r="T176" s="158"/>
    </row>
    <row r="177" spans="1:20" ht="24" hidden="1" x14ac:dyDescent="0.25">
      <c r="A177" s="198">
        <v>3200</v>
      </c>
      <c r="B177" s="368" t="s">
        <v>411</v>
      </c>
      <c r="C177" s="199">
        <f t="shared" si="8"/>
        <v>0</v>
      </c>
      <c r="D177" s="209">
        <f>SUM(D178,D182)</f>
        <v>0</v>
      </c>
      <c r="E177" s="505">
        <f>SUM(E178,E182)</f>
        <v>0</v>
      </c>
      <c r="F177" s="459">
        <f t="shared" si="9"/>
        <v>0</v>
      </c>
      <c r="G177" s="209">
        <f>SUM(G178,G182)</f>
        <v>0</v>
      </c>
      <c r="H177" s="210">
        <f>SUM(H178,H182)</f>
        <v>0</v>
      </c>
      <c r="I177" s="211">
        <f t="shared" si="10"/>
        <v>0</v>
      </c>
      <c r="J177" s="209">
        <f>SUM(J178,J182)</f>
        <v>0</v>
      </c>
      <c r="K177" s="210">
        <f>SUM(K178,K182)</f>
        <v>0</v>
      </c>
      <c r="L177" s="211">
        <f t="shared" si="11"/>
        <v>0</v>
      </c>
      <c r="M177" s="325">
        <f>SUM(M178,M182)</f>
        <v>0</v>
      </c>
      <c r="N177" s="326">
        <f>SUM(N178,N182)</f>
        <v>0</v>
      </c>
      <c r="O177" s="327">
        <f t="shared" si="12"/>
        <v>0</v>
      </c>
      <c r="P177" s="328"/>
      <c r="R177" s="158"/>
      <c r="S177" s="158"/>
      <c r="T177" s="158"/>
    </row>
    <row r="178" spans="1:20" ht="36" hidden="1" x14ac:dyDescent="0.25">
      <c r="A178" s="595">
        <v>3260</v>
      </c>
      <c r="B178" s="213" t="s">
        <v>412</v>
      </c>
      <c r="C178" s="214">
        <f t="shared" si="8"/>
        <v>0</v>
      </c>
      <c r="D178" s="350">
        <f>SUM(D179:D181)</f>
        <v>0</v>
      </c>
      <c r="E178" s="389">
        <f>SUM(E179:E181)</f>
        <v>0</v>
      </c>
      <c r="F178" s="466">
        <f t="shared" si="9"/>
        <v>0</v>
      </c>
      <c r="G178" s="350">
        <f>SUM(G179:G181)</f>
        <v>0</v>
      </c>
      <c r="H178" s="352">
        <f>SUM(H179:H181)</f>
        <v>0</v>
      </c>
      <c r="I178" s="221">
        <f t="shared" si="10"/>
        <v>0</v>
      </c>
      <c r="J178" s="350">
        <f>SUM(J179:J181)</f>
        <v>0</v>
      </c>
      <c r="K178" s="352">
        <f>SUM(K179:K181)</f>
        <v>0</v>
      </c>
      <c r="L178" s="221">
        <f t="shared" si="11"/>
        <v>0</v>
      </c>
      <c r="M178" s="353">
        <f>SUM(M179:M181)</f>
        <v>0</v>
      </c>
      <c r="N178" s="351">
        <f>SUM(N179:N181)</f>
        <v>0</v>
      </c>
      <c r="O178" s="221">
        <f t="shared" si="12"/>
        <v>0</v>
      </c>
      <c r="P178" s="176"/>
      <c r="R178" s="158"/>
      <c r="S178" s="158"/>
      <c r="T178" s="158"/>
    </row>
    <row r="179" spans="1:20" ht="24" hidden="1" x14ac:dyDescent="0.25">
      <c r="A179" s="178">
        <v>3261</v>
      </c>
      <c r="B179" s="223" t="s">
        <v>413</v>
      </c>
      <c r="C179" s="224">
        <f t="shared" si="8"/>
        <v>0</v>
      </c>
      <c r="D179" s="229"/>
      <c r="E179" s="507"/>
      <c r="F179" s="359">
        <f t="shared" si="9"/>
        <v>0</v>
      </c>
      <c r="G179" s="229"/>
      <c r="H179" s="230"/>
      <c r="I179" s="231">
        <f t="shared" si="10"/>
        <v>0</v>
      </c>
      <c r="J179" s="229"/>
      <c r="K179" s="230"/>
      <c r="L179" s="231">
        <f t="shared" si="11"/>
        <v>0</v>
      </c>
      <c r="M179" s="338"/>
      <c r="N179" s="337"/>
      <c r="O179" s="231">
        <f t="shared" si="12"/>
        <v>0</v>
      </c>
      <c r="P179" s="185"/>
      <c r="R179" s="158"/>
      <c r="S179" s="158"/>
      <c r="T179" s="158"/>
    </row>
    <row r="180" spans="1:20" ht="36" hidden="1" x14ac:dyDescent="0.25">
      <c r="A180" s="178">
        <v>3262</v>
      </c>
      <c r="B180" s="223" t="s">
        <v>414</v>
      </c>
      <c r="C180" s="224">
        <f t="shared" si="8"/>
        <v>0</v>
      </c>
      <c r="D180" s="229"/>
      <c r="E180" s="507"/>
      <c r="F180" s="359">
        <f t="shared" si="9"/>
        <v>0</v>
      </c>
      <c r="G180" s="229"/>
      <c r="H180" s="230"/>
      <c r="I180" s="231">
        <f t="shared" si="10"/>
        <v>0</v>
      </c>
      <c r="J180" s="229"/>
      <c r="K180" s="230"/>
      <c r="L180" s="231">
        <f t="shared" si="11"/>
        <v>0</v>
      </c>
      <c r="M180" s="338"/>
      <c r="N180" s="337"/>
      <c r="O180" s="231">
        <f t="shared" si="12"/>
        <v>0</v>
      </c>
      <c r="P180" s="185"/>
      <c r="R180" s="158"/>
      <c r="S180" s="158"/>
      <c r="T180" s="158"/>
    </row>
    <row r="181" spans="1:20" ht="24" hidden="1" x14ac:dyDescent="0.25">
      <c r="A181" s="178">
        <v>3263</v>
      </c>
      <c r="B181" s="223" t="s">
        <v>415</v>
      </c>
      <c r="C181" s="224">
        <f t="shared" ref="C181:C244" si="13">SUM(F181,I181,L181,O181)</f>
        <v>0</v>
      </c>
      <c r="D181" s="229"/>
      <c r="E181" s="507"/>
      <c r="F181" s="359">
        <f t="shared" ref="F181:F244" si="14">D181+E181</f>
        <v>0</v>
      </c>
      <c r="G181" s="229"/>
      <c r="H181" s="230"/>
      <c r="I181" s="231">
        <f t="shared" ref="I181:I244" si="15">G181+H181</f>
        <v>0</v>
      </c>
      <c r="J181" s="229"/>
      <c r="K181" s="230"/>
      <c r="L181" s="231">
        <f t="shared" ref="L181:L244" si="16">J181+K181</f>
        <v>0</v>
      </c>
      <c r="M181" s="338"/>
      <c r="N181" s="337"/>
      <c r="O181" s="231">
        <f t="shared" ref="O181:O244" si="17">M181+N181</f>
        <v>0</v>
      </c>
      <c r="P181" s="185"/>
      <c r="R181" s="158"/>
      <c r="S181" s="158"/>
      <c r="T181" s="158"/>
    </row>
    <row r="182" spans="1:20" ht="84" hidden="1" x14ac:dyDescent="0.25">
      <c r="A182" s="595">
        <v>3290</v>
      </c>
      <c r="B182" s="213" t="s">
        <v>416</v>
      </c>
      <c r="C182" s="224">
        <f t="shared" si="13"/>
        <v>0</v>
      </c>
      <c r="D182" s="350">
        <f>SUM(D183:D186)</f>
        <v>0</v>
      </c>
      <c r="E182" s="389">
        <f>SUM(E183:E186)</f>
        <v>0</v>
      </c>
      <c r="F182" s="466">
        <f t="shared" si="14"/>
        <v>0</v>
      </c>
      <c r="G182" s="350">
        <f>SUM(G183:G186)</f>
        <v>0</v>
      </c>
      <c r="H182" s="352">
        <f>SUM(H183:H186)</f>
        <v>0</v>
      </c>
      <c r="I182" s="221">
        <f t="shared" si="15"/>
        <v>0</v>
      </c>
      <c r="J182" s="350">
        <f>SUM(J183:J186)</f>
        <v>0</v>
      </c>
      <c r="K182" s="352">
        <f>SUM(K183:K186)</f>
        <v>0</v>
      </c>
      <c r="L182" s="221">
        <f t="shared" si="16"/>
        <v>0</v>
      </c>
      <c r="M182" s="369">
        <f>SUM(M183:M186)</f>
        <v>0</v>
      </c>
      <c r="N182" s="370">
        <f>SUM(N183:N186)</f>
        <v>0</v>
      </c>
      <c r="O182" s="371">
        <f t="shared" si="17"/>
        <v>0</v>
      </c>
      <c r="P182" s="372"/>
      <c r="R182" s="158"/>
      <c r="S182" s="158"/>
      <c r="T182" s="158"/>
    </row>
    <row r="183" spans="1:20" ht="72" hidden="1" x14ac:dyDescent="0.25">
      <c r="A183" s="178">
        <v>3291</v>
      </c>
      <c r="B183" s="223" t="s">
        <v>417</v>
      </c>
      <c r="C183" s="224">
        <f t="shared" si="13"/>
        <v>0</v>
      </c>
      <c r="D183" s="229"/>
      <c r="E183" s="507"/>
      <c r="F183" s="359">
        <f t="shared" si="14"/>
        <v>0</v>
      </c>
      <c r="G183" s="229"/>
      <c r="H183" s="230"/>
      <c r="I183" s="231">
        <f t="shared" si="15"/>
        <v>0</v>
      </c>
      <c r="J183" s="229"/>
      <c r="K183" s="230"/>
      <c r="L183" s="231">
        <f t="shared" si="16"/>
        <v>0</v>
      </c>
      <c r="M183" s="338"/>
      <c r="N183" s="337"/>
      <c r="O183" s="231">
        <f t="shared" si="17"/>
        <v>0</v>
      </c>
      <c r="P183" s="185"/>
      <c r="R183" s="158"/>
      <c r="S183" s="158"/>
      <c r="T183" s="158"/>
    </row>
    <row r="184" spans="1:20" ht="72" hidden="1" x14ac:dyDescent="0.25">
      <c r="A184" s="178">
        <v>3292</v>
      </c>
      <c r="B184" s="223" t="s">
        <v>418</v>
      </c>
      <c r="C184" s="224">
        <f t="shared" si="13"/>
        <v>0</v>
      </c>
      <c r="D184" s="229"/>
      <c r="E184" s="507"/>
      <c r="F184" s="359">
        <f t="shared" si="14"/>
        <v>0</v>
      </c>
      <c r="G184" s="229"/>
      <c r="H184" s="230"/>
      <c r="I184" s="231">
        <f t="shared" si="15"/>
        <v>0</v>
      </c>
      <c r="J184" s="229"/>
      <c r="K184" s="230"/>
      <c r="L184" s="231">
        <f t="shared" si="16"/>
        <v>0</v>
      </c>
      <c r="M184" s="338"/>
      <c r="N184" s="337"/>
      <c r="O184" s="231">
        <f t="shared" si="17"/>
        <v>0</v>
      </c>
      <c r="P184" s="185"/>
      <c r="R184" s="158"/>
      <c r="S184" s="158"/>
      <c r="T184" s="158"/>
    </row>
    <row r="185" spans="1:20" ht="72" hidden="1" x14ac:dyDescent="0.25">
      <c r="A185" s="178">
        <v>3293</v>
      </c>
      <c r="B185" s="223" t="s">
        <v>224</v>
      </c>
      <c r="C185" s="224">
        <f t="shared" si="13"/>
        <v>0</v>
      </c>
      <c r="D185" s="229"/>
      <c r="E185" s="507"/>
      <c r="F185" s="359">
        <f t="shared" si="14"/>
        <v>0</v>
      </c>
      <c r="G185" s="229"/>
      <c r="H185" s="230"/>
      <c r="I185" s="231">
        <f t="shared" si="15"/>
        <v>0</v>
      </c>
      <c r="J185" s="229"/>
      <c r="K185" s="230"/>
      <c r="L185" s="231">
        <f t="shared" si="16"/>
        <v>0</v>
      </c>
      <c r="M185" s="338"/>
      <c r="N185" s="337"/>
      <c r="O185" s="231">
        <f t="shared" si="17"/>
        <v>0</v>
      </c>
      <c r="P185" s="185"/>
      <c r="R185" s="158"/>
      <c r="S185" s="158"/>
      <c r="T185" s="158"/>
    </row>
    <row r="186" spans="1:20" ht="60" hidden="1" x14ac:dyDescent="0.25">
      <c r="A186" s="373">
        <v>3294</v>
      </c>
      <c r="B186" s="223" t="s">
        <v>419</v>
      </c>
      <c r="C186" s="374">
        <f t="shared" si="13"/>
        <v>0</v>
      </c>
      <c r="D186" s="375"/>
      <c r="E186" s="579"/>
      <c r="F186" s="546">
        <f t="shared" si="14"/>
        <v>0</v>
      </c>
      <c r="G186" s="375"/>
      <c r="H186" s="377"/>
      <c r="I186" s="371">
        <f t="shared" si="15"/>
        <v>0</v>
      </c>
      <c r="J186" s="375"/>
      <c r="K186" s="377"/>
      <c r="L186" s="371">
        <f t="shared" si="16"/>
        <v>0</v>
      </c>
      <c r="M186" s="378"/>
      <c r="N186" s="376"/>
      <c r="O186" s="371">
        <f t="shared" si="17"/>
        <v>0</v>
      </c>
      <c r="P186" s="372"/>
      <c r="R186" s="158"/>
      <c r="S186" s="158"/>
      <c r="T186" s="158"/>
    </row>
    <row r="187" spans="1:20" ht="48" hidden="1" x14ac:dyDescent="0.25">
      <c r="A187" s="249">
        <v>3300</v>
      </c>
      <c r="B187" s="368" t="s">
        <v>420</v>
      </c>
      <c r="C187" s="379">
        <f t="shared" si="13"/>
        <v>0</v>
      </c>
      <c r="D187" s="380">
        <f>SUM(D188:D189)</f>
        <v>0</v>
      </c>
      <c r="E187" s="580">
        <f>SUM(E188:E189)</f>
        <v>0</v>
      </c>
      <c r="F187" s="548">
        <f t="shared" si="14"/>
        <v>0</v>
      </c>
      <c r="G187" s="380">
        <f>SUM(G188:G189)</f>
        <v>0</v>
      </c>
      <c r="H187" s="381">
        <f>SUM(H188:H189)</f>
        <v>0</v>
      </c>
      <c r="I187" s="327">
        <f t="shared" si="15"/>
        <v>0</v>
      </c>
      <c r="J187" s="380">
        <f>SUM(J188:J189)</f>
        <v>0</v>
      </c>
      <c r="K187" s="381">
        <f>SUM(K188:K189)</f>
        <v>0</v>
      </c>
      <c r="L187" s="327">
        <f t="shared" si="16"/>
        <v>0</v>
      </c>
      <c r="M187" s="325">
        <f>SUM(M188:M189)</f>
        <v>0</v>
      </c>
      <c r="N187" s="326">
        <f>SUM(N188:N189)</f>
        <v>0</v>
      </c>
      <c r="O187" s="327">
        <f t="shared" si="17"/>
        <v>0</v>
      </c>
      <c r="P187" s="328"/>
      <c r="R187" s="158"/>
      <c r="S187" s="158"/>
      <c r="T187" s="158"/>
    </row>
    <row r="188" spans="1:20" ht="48" hidden="1" x14ac:dyDescent="0.25">
      <c r="A188" s="264">
        <v>3310</v>
      </c>
      <c r="B188" s="265" t="s">
        <v>421</v>
      </c>
      <c r="C188" s="276">
        <f t="shared" si="13"/>
        <v>0</v>
      </c>
      <c r="D188" s="344"/>
      <c r="E188" s="509"/>
      <c r="F188" s="460">
        <f t="shared" si="14"/>
        <v>0</v>
      </c>
      <c r="G188" s="344"/>
      <c r="H188" s="346"/>
      <c r="I188" s="332">
        <f t="shared" si="15"/>
        <v>0</v>
      </c>
      <c r="J188" s="344"/>
      <c r="K188" s="346"/>
      <c r="L188" s="332">
        <f t="shared" si="16"/>
        <v>0</v>
      </c>
      <c r="M188" s="347"/>
      <c r="N188" s="345"/>
      <c r="O188" s="332">
        <f t="shared" si="17"/>
        <v>0</v>
      </c>
      <c r="P188" s="274"/>
      <c r="R188" s="158"/>
      <c r="S188" s="158"/>
      <c r="T188" s="158"/>
    </row>
    <row r="189" spans="1:20" ht="60" hidden="1" x14ac:dyDescent="0.25">
      <c r="A189" s="169">
        <v>3320</v>
      </c>
      <c r="B189" s="213" t="s">
        <v>422</v>
      </c>
      <c r="C189" s="214">
        <f t="shared" si="13"/>
        <v>0</v>
      </c>
      <c r="D189" s="219"/>
      <c r="E189" s="510"/>
      <c r="F189" s="466">
        <f t="shared" si="14"/>
        <v>0</v>
      </c>
      <c r="G189" s="219"/>
      <c r="H189" s="220"/>
      <c r="I189" s="221">
        <f t="shared" si="15"/>
        <v>0</v>
      </c>
      <c r="J189" s="219"/>
      <c r="K189" s="220"/>
      <c r="L189" s="221">
        <f t="shared" si="16"/>
        <v>0</v>
      </c>
      <c r="M189" s="336"/>
      <c r="N189" s="335"/>
      <c r="O189" s="221">
        <f t="shared" si="17"/>
        <v>0</v>
      </c>
      <c r="P189" s="176"/>
      <c r="R189" s="158"/>
      <c r="S189" s="158"/>
      <c r="T189" s="158"/>
    </row>
    <row r="190" spans="1:20" hidden="1" x14ac:dyDescent="0.25">
      <c r="A190" s="382">
        <v>4000</v>
      </c>
      <c r="B190" s="315" t="s">
        <v>423</v>
      </c>
      <c r="C190" s="316">
        <f t="shared" si="13"/>
        <v>0</v>
      </c>
      <c r="D190" s="317">
        <f>SUM(D191,D194)</f>
        <v>0</v>
      </c>
      <c r="E190" s="504">
        <f>SUM(E191,E194)</f>
        <v>0</v>
      </c>
      <c r="F190" s="465">
        <f t="shared" si="14"/>
        <v>0</v>
      </c>
      <c r="G190" s="317">
        <f>SUM(G191,G194)</f>
        <v>0</v>
      </c>
      <c r="H190" s="320">
        <f>SUM(H191,H194)</f>
        <v>0</v>
      </c>
      <c r="I190" s="319">
        <f t="shared" si="15"/>
        <v>0</v>
      </c>
      <c r="J190" s="317">
        <f>SUM(J191,J194)</f>
        <v>0</v>
      </c>
      <c r="K190" s="320">
        <f>SUM(K191,K194)</f>
        <v>0</v>
      </c>
      <c r="L190" s="319">
        <f t="shared" si="16"/>
        <v>0</v>
      </c>
      <c r="M190" s="321">
        <f>SUM(M191,M194)</f>
        <v>0</v>
      </c>
      <c r="N190" s="318">
        <f>SUM(N191,N194)</f>
        <v>0</v>
      </c>
      <c r="O190" s="319">
        <f t="shared" si="17"/>
        <v>0</v>
      </c>
      <c r="P190" s="322"/>
      <c r="R190" s="158"/>
      <c r="S190" s="158"/>
      <c r="T190" s="158"/>
    </row>
    <row r="191" spans="1:20" ht="24" hidden="1" x14ac:dyDescent="0.25">
      <c r="A191" s="383">
        <v>4200</v>
      </c>
      <c r="B191" s="323" t="s">
        <v>424</v>
      </c>
      <c r="C191" s="199">
        <f t="shared" si="13"/>
        <v>0</v>
      </c>
      <c r="D191" s="209">
        <f>SUM(D192,D193)</f>
        <v>0</v>
      </c>
      <c r="E191" s="505">
        <f>SUM(E192,E193)</f>
        <v>0</v>
      </c>
      <c r="F191" s="459">
        <f t="shared" si="14"/>
        <v>0</v>
      </c>
      <c r="G191" s="209">
        <f>SUM(G192,G193)</f>
        <v>0</v>
      </c>
      <c r="H191" s="210">
        <f>SUM(H192,H193)</f>
        <v>0</v>
      </c>
      <c r="I191" s="211">
        <f t="shared" si="15"/>
        <v>0</v>
      </c>
      <c r="J191" s="209">
        <f>SUM(J192,J193)</f>
        <v>0</v>
      </c>
      <c r="K191" s="210">
        <f>SUM(K192,K193)</f>
        <v>0</v>
      </c>
      <c r="L191" s="211">
        <f t="shared" si="16"/>
        <v>0</v>
      </c>
      <c r="M191" s="348">
        <f>SUM(M192,M193)</f>
        <v>0</v>
      </c>
      <c r="N191" s="324">
        <f>SUM(N192,N193)</f>
        <v>0</v>
      </c>
      <c r="O191" s="211">
        <f t="shared" si="17"/>
        <v>0</v>
      </c>
      <c r="P191" s="208"/>
      <c r="R191" s="158"/>
      <c r="S191" s="158"/>
      <c r="T191" s="158"/>
    </row>
    <row r="192" spans="1:20" ht="36" hidden="1" x14ac:dyDescent="0.25">
      <c r="A192" s="595">
        <v>4240</v>
      </c>
      <c r="B192" s="213" t="s">
        <v>425</v>
      </c>
      <c r="C192" s="214">
        <f t="shared" si="13"/>
        <v>0</v>
      </c>
      <c r="D192" s="219"/>
      <c r="E192" s="510"/>
      <c r="F192" s="466">
        <f t="shared" si="14"/>
        <v>0</v>
      </c>
      <c r="G192" s="219"/>
      <c r="H192" s="220"/>
      <c r="I192" s="221">
        <f t="shared" si="15"/>
        <v>0</v>
      </c>
      <c r="J192" s="219"/>
      <c r="K192" s="220"/>
      <c r="L192" s="221">
        <f t="shared" si="16"/>
        <v>0</v>
      </c>
      <c r="M192" s="336"/>
      <c r="N192" s="335"/>
      <c r="O192" s="221">
        <f t="shared" si="17"/>
        <v>0</v>
      </c>
      <c r="P192" s="176"/>
      <c r="R192" s="158"/>
      <c r="S192" s="158"/>
      <c r="T192" s="158"/>
    </row>
    <row r="193" spans="1:20" ht="24" hidden="1" x14ac:dyDescent="0.25">
      <c r="A193" s="339">
        <v>4250</v>
      </c>
      <c r="B193" s="223" t="s">
        <v>426</v>
      </c>
      <c r="C193" s="224">
        <f t="shared" si="13"/>
        <v>0</v>
      </c>
      <c r="D193" s="229"/>
      <c r="E193" s="507"/>
      <c r="F193" s="359">
        <f t="shared" si="14"/>
        <v>0</v>
      </c>
      <c r="G193" s="229"/>
      <c r="H193" s="230"/>
      <c r="I193" s="231">
        <f t="shared" si="15"/>
        <v>0</v>
      </c>
      <c r="J193" s="229"/>
      <c r="K193" s="230"/>
      <c r="L193" s="231">
        <f t="shared" si="16"/>
        <v>0</v>
      </c>
      <c r="M193" s="338"/>
      <c r="N193" s="337"/>
      <c r="O193" s="231">
        <f t="shared" si="17"/>
        <v>0</v>
      </c>
      <c r="P193" s="185"/>
      <c r="R193" s="158"/>
      <c r="S193" s="158"/>
      <c r="T193" s="158"/>
    </row>
    <row r="194" spans="1:20" hidden="1" x14ac:dyDescent="0.25">
      <c r="A194" s="198">
        <v>4300</v>
      </c>
      <c r="B194" s="323" t="s">
        <v>427</v>
      </c>
      <c r="C194" s="199">
        <f t="shared" si="13"/>
        <v>0</v>
      </c>
      <c r="D194" s="209">
        <f>SUM(D195)</f>
        <v>0</v>
      </c>
      <c r="E194" s="505">
        <f>SUM(E195)</f>
        <v>0</v>
      </c>
      <c r="F194" s="459">
        <f t="shared" si="14"/>
        <v>0</v>
      </c>
      <c r="G194" s="209">
        <f>SUM(G195)</f>
        <v>0</v>
      </c>
      <c r="H194" s="210">
        <f>SUM(H195)</f>
        <v>0</v>
      </c>
      <c r="I194" s="211">
        <f t="shared" si="15"/>
        <v>0</v>
      </c>
      <c r="J194" s="209">
        <f>SUM(J195)</f>
        <v>0</v>
      </c>
      <c r="K194" s="210">
        <f>SUM(K195)</f>
        <v>0</v>
      </c>
      <c r="L194" s="211">
        <f t="shared" si="16"/>
        <v>0</v>
      </c>
      <c r="M194" s="348">
        <f>SUM(M195)</f>
        <v>0</v>
      </c>
      <c r="N194" s="324">
        <f>SUM(N195)</f>
        <v>0</v>
      </c>
      <c r="O194" s="211">
        <f t="shared" si="17"/>
        <v>0</v>
      </c>
      <c r="P194" s="208"/>
      <c r="R194" s="158"/>
      <c r="S194" s="158"/>
      <c r="T194" s="158"/>
    </row>
    <row r="195" spans="1:20" ht="24" hidden="1" x14ac:dyDescent="0.25">
      <c r="A195" s="595">
        <v>4310</v>
      </c>
      <c r="B195" s="213" t="s">
        <v>428</v>
      </c>
      <c r="C195" s="214">
        <f t="shared" si="13"/>
        <v>0</v>
      </c>
      <c r="D195" s="350">
        <f>SUM(D196:D196)</f>
        <v>0</v>
      </c>
      <c r="E195" s="389">
        <f>SUM(E196:E196)</f>
        <v>0</v>
      </c>
      <c r="F195" s="466">
        <f t="shared" si="14"/>
        <v>0</v>
      </c>
      <c r="G195" s="350">
        <f>SUM(G196:G196)</f>
        <v>0</v>
      </c>
      <c r="H195" s="352">
        <f>SUM(H196:H196)</f>
        <v>0</v>
      </c>
      <c r="I195" s="221">
        <f t="shared" si="15"/>
        <v>0</v>
      </c>
      <c r="J195" s="350">
        <f>SUM(J196:J196)</f>
        <v>0</v>
      </c>
      <c r="K195" s="352">
        <f>SUM(K196:K196)</f>
        <v>0</v>
      </c>
      <c r="L195" s="221">
        <f t="shared" si="16"/>
        <v>0</v>
      </c>
      <c r="M195" s="353">
        <f>SUM(M196:M196)</f>
        <v>0</v>
      </c>
      <c r="N195" s="351">
        <f>SUM(N196:N196)</f>
        <v>0</v>
      </c>
      <c r="O195" s="221">
        <f t="shared" si="17"/>
        <v>0</v>
      </c>
      <c r="P195" s="176"/>
      <c r="R195" s="158"/>
      <c r="S195" s="158"/>
      <c r="T195" s="158"/>
    </row>
    <row r="196" spans="1:20" ht="36" hidden="1" x14ac:dyDescent="0.25">
      <c r="A196" s="178">
        <v>4311</v>
      </c>
      <c r="B196" s="223" t="s">
        <v>429</v>
      </c>
      <c r="C196" s="224">
        <f t="shared" si="13"/>
        <v>0</v>
      </c>
      <c r="D196" s="229"/>
      <c r="E196" s="507"/>
      <c r="F196" s="359">
        <f t="shared" si="14"/>
        <v>0</v>
      </c>
      <c r="G196" s="229"/>
      <c r="H196" s="230"/>
      <c r="I196" s="231">
        <f t="shared" si="15"/>
        <v>0</v>
      </c>
      <c r="J196" s="229"/>
      <c r="K196" s="230"/>
      <c r="L196" s="231">
        <f t="shared" si="16"/>
        <v>0</v>
      </c>
      <c r="M196" s="338"/>
      <c r="N196" s="337"/>
      <c r="O196" s="231">
        <f t="shared" si="17"/>
        <v>0</v>
      </c>
      <c r="P196" s="185"/>
      <c r="R196" s="158"/>
      <c r="S196" s="158"/>
      <c r="T196" s="158"/>
    </row>
    <row r="197" spans="1:20" s="148" customFormat="1" ht="24" x14ac:dyDescent="0.25">
      <c r="A197" s="384"/>
      <c r="B197" s="140" t="s">
        <v>430</v>
      </c>
      <c r="C197" s="309">
        <f t="shared" si="13"/>
        <v>33507</v>
      </c>
      <c r="D197" s="310">
        <f>SUM(D198,D233,D271)</f>
        <v>26474</v>
      </c>
      <c r="E197" s="503">
        <f>SUM(E198,E233,E271)</f>
        <v>0</v>
      </c>
      <c r="F197" s="464">
        <f t="shared" si="14"/>
        <v>26474</v>
      </c>
      <c r="G197" s="310">
        <f>SUM(G198,G233,G271)</f>
        <v>4150</v>
      </c>
      <c r="H197" s="313">
        <f>SUM(H198,H233,H271)</f>
        <v>0</v>
      </c>
      <c r="I197" s="312">
        <f t="shared" si="15"/>
        <v>4150</v>
      </c>
      <c r="J197" s="310">
        <f>SUM(J198,J233,J271)</f>
        <v>2883</v>
      </c>
      <c r="K197" s="313">
        <f>SUM(K198,K233,K271)</f>
        <v>0</v>
      </c>
      <c r="L197" s="312">
        <f t="shared" si="16"/>
        <v>2883</v>
      </c>
      <c r="M197" s="385">
        <f>SUM(M198,M233,M271)</f>
        <v>0</v>
      </c>
      <c r="N197" s="386">
        <f>SUM(N198,N233,N271)</f>
        <v>0</v>
      </c>
      <c r="O197" s="387">
        <f t="shared" si="17"/>
        <v>0</v>
      </c>
      <c r="P197" s="388"/>
      <c r="R197" s="158"/>
      <c r="S197" s="158"/>
      <c r="T197" s="158"/>
    </row>
    <row r="198" spans="1:20" x14ac:dyDescent="0.25">
      <c r="A198" s="315">
        <v>5000</v>
      </c>
      <c r="B198" s="315" t="s">
        <v>431</v>
      </c>
      <c r="C198" s="316">
        <f t="shared" si="13"/>
        <v>33507</v>
      </c>
      <c r="D198" s="317">
        <f>D199+D207</f>
        <v>26474</v>
      </c>
      <c r="E198" s="504">
        <f>E199+E207</f>
        <v>0</v>
      </c>
      <c r="F198" s="465">
        <f t="shared" si="14"/>
        <v>26474</v>
      </c>
      <c r="G198" s="317">
        <f>G199+G207</f>
        <v>4150</v>
      </c>
      <c r="H198" s="320">
        <f>H199+H207</f>
        <v>0</v>
      </c>
      <c r="I198" s="319">
        <f t="shared" si="15"/>
        <v>4150</v>
      </c>
      <c r="J198" s="317">
        <f>J199+J207</f>
        <v>2883</v>
      </c>
      <c r="K198" s="320">
        <f>K199+K207</f>
        <v>0</v>
      </c>
      <c r="L198" s="319">
        <f t="shared" si="16"/>
        <v>2883</v>
      </c>
      <c r="M198" s="321">
        <f>M199+M207</f>
        <v>0</v>
      </c>
      <c r="N198" s="318">
        <f>N199+N207</f>
        <v>0</v>
      </c>
      <c r="O198" s="319">
        <f t="shared" si="17"/>
        <v>0</v>
      </c>
      <c r="P198" s="322"/>
      <c r="R198" s="158"/>
      <c r="S198" s="158"/>
      <c r="T198" s="158"/>
    </row>
    <row r="199" spans="1:20" x14ac:dyDescent="0.25">
      <c r="A199" s="198">
        <v>5100</v>
      </c>
      <c r="B199" s="323" t="s">
        <v>432</v>
      </c>
      <c r="C199" s="199">
        <f t="shared" si="13"/>
        <v>1154</v>
      </c>
      <c r="D199" s="209">
        <f>D200+D201+D204+D205+D206</f>
        <v>1154</v>
      </c>
      <c r="E199" s="505">
        <f>E200+E201+E204+E205+E206</f>
        <v>0</v>
      </c>
      <c r="F199" s="459">
        <f t="shared" si="14"/>
        <v>1154</v>
      </c>
      <c r="G199" s="209">
        <f>G200+G201+G204+G205+G206</f>
        <v>0</v>
      </c>
      <c r="H199" s="210">
        <f>H200+H201+H204+H205+H206</f>
        <v>0</v>
      </c>
      <c r="I199" s="211">
        <f t="shared" si="15"/>
        <v>0</v>
      </c>
      <c r="J199" s="209">
        <f>J200+J201+J204+J205+J206</f>
        <v>0</v>
      </c>
      <c r="K199" s="210">
        <f>K200+K201+K204+K205+K206</f>
        <v>0</v>
      </c>
      <c r="L199" s="211">
        <f t="shared" si="16"/>
        <v>0</v>
      </c>
      <c r="M199" s="348">
        <f>M200+M201+M204+M205+M206</f>
        <v>0</v>
      </c>
      <c r="N199" s="324">
        <f>N200+N201+N204+N205+N206</f>
        <v>0</v>
      </c>
      <c r="O199" s="211">
        <f t="shared" si="17"/>
        <v>0</v>
      </c>
      <c r="P199" s="208"/>
      <c r="R199" s="158"/>
      <c r="S199" s="158"/>
      <c r="T199" s="158"/>
    </row>
    <row r="200" spans="1:20" hidden="1" x14ac:dyDescent="0.25">
      <c r="A200" s="595">
        <v>5110</v>
      </c>
      <c r="B200" s="213" t="s">
        <v>433</v>
      </c>
      <c r="C200" s="214">
        <f t="shared" si="13"/>
        <v>0</v>
      </c>
      <c r="D200" s="219"/>
      <c r="E200" s="510"/>
      <c r="F200" s="466">
        <f t="shared" si="14"/>
        <v>0</v>
      </c>
      <c r="G200" s="219"/>
      <c r="H200" s="220"/>
      <c r="I200" s="221">
        <f t="shared" si="15"/>
        <v>0</v>
      </c>
      <c r="J200" s="219"/>
      <c r="K200" s="220"/>
      <c r="L200" s="221">
        <f t="shared" si="16"/>
        <v>0</v>
      </c>
      <c r="M200" s="336"/>
      <c r="N200" s="335"/>
      <c r="O200" s="221">
        <f t="shared" si="17"/>
        <v>0</v>
      </c>
      <c r="P200" s="176"/>
      <c r="R200" s="158"/>
      <c r="S200" s="158"/>
      <c r="T200" s="158"/>
    </row>
    <row r="201" spans="1:20" ht="24" x14ac:dyDescent="0.25">
      <c r="A201" s="339">
        <v>5120</v>
      </c>
      <c r="B201" s="223" t="s">
        <v>434</v>
      </c>
      <c r="C201" s="224">
        <f t="shared" si="13"/>
        <v>1154</v>
      </c>
      <c r="D201" s="340">
        <f>D202+D203</f>
        <v>1154</v>
      </c>
      <c r="E201" s="390">
        <f>E202+E203</f>
        <v>0</v>
      </c>
      <c r="F201" s="359">
        <f t="shared" si="14"/>
        <v>1154</v>
      </c>
      <c r="G201" s="340">
        <f>G202+G203</f>
        <v>0</v>
      </c>
      <c r="H201" s="342">
        <f>H202+H203</f>
        <v>0</v>
      </c>
      <c r="I201" s="231">
        <f t="shared" si="15"/>
        <v>0</v>
      </c>
      <c r="J201" s="340">
        <f>J202+J203</f>
        <v>0</v>
      </c>
      <c r="K201" s="342">
        <f>K202+K203</f>
        <v>0</v>
      </c>
      <c r="L201" s="231">
        <f t="shared" si="16"/>
        <v>0</v>
      </c>
      <c r="M201" s="343">
        <f>M202+M203</f>
        <v>0</v>
      </c>
      <c r="N201" s="341">
        <f>N202+N203</f>
        <v>0</v>
      </c>
      <c r="O201" s="231">
        <f t="shared" si="17"/>
        <v>0</v>
      </c>
      <c r="P201" s="185"/>
      <c r="R201" s="158"/>
      <c r="S201" s="158"/>
      <c r="T201" s="158"/>
    </row>
    <row r="202" spans="1:20" x14ac:dyDescent="0.25">
      <c r="A202" s="178">
        <v>5121</v>
      </c>
      <c r="B202" s="223" t="s">
        <v>435</v>
      </c>
      <c r="C202" s="224">
        <f t="shared" si="13"/>
        <v>1154</v>
      </c>
      <c r="D202" s="229">
        <f>1530+170+65-611</f>
        <v>1154</v>
      </c>
      <c r="E202" s="507"/>
      <c r="F202" s="359">
        <f t="shared" si="14"/>
        <v>1154</v>
      </c>
      <c r="G202" s="229"/>
      <c r="H202" s="230"/>
      <c r="I202" s="231">
        <f t="shared" si="15"/>
        <v>0</v>
      </c>
      <c r="J202" s="229"/>
      <c r="K202" s="230"/>
      <c r="L202" s="231">
        <f t="shared" si="16"/>
        <v>0</v>
      </c>
      <c r="M202" s="338"/>
      <c r="N202" s="337"/>
      <c r="O202" s="231">
        <f t="shared" si="17"/>
        <v>0</v>
      </c>
      <c r="P202" s="185"/>
      <c r="R202" s="158"/>
      <c r="S202" s="158"/>
      <c r="T202" s="158"/>
    </row>
    <row r="203" spans="1:20" ht="24" hidden="1" x14ac:dyDescent="0.25">
      <c r="A203" s="178">
        <v>5129</v>
      </c>
      <c r="B203" s="223" t="s">
        <v>436</v>
      </c>
      <c r="C203" s="224">
        <f t="shared" si="13"/>
        <v>0</v>
      </c>
      <c r="D203" s="229"/>
      <c r="E203" s="507"/>
      <c r="F203" s="359">
        <f t="shared" si="14"/>
        <v>0</v>
      </c>
      <c r="G203" s="229"/>
      <c r="H203" s="230"/>
      <c r="I203" s="231">
        <f t="shared" si="15"/>
        <v>0</v>
      </c>
      <c r="J203" s="229"/>
      <c r="K203" s="230"/>
      <c r="L203" s="231">
        <f t="shared" si="16"/>
        <v>0</v>
      </c>
      <c r="M203" s="338"/>
      <c r="N203" s="337"/>
      <c r="O203" s="231">
        <f t="shared" si="17"/>
        <v>0</v>
      </c>
      <c r="P203" s="185"/>
      <c r="R203" s="158"/>
      <c r="S203" s="158"/>
      <c r="T203" s="158"/>
    </row>
    <row r="204" spans="1:20" hidden="1" x14ac:dyDescent="0.25">
      <c r="A204" s="339">
        <v>5130</v>
      </c>
      <c r="B204" s="223" t="s">
        <v>437</v>
      </c>
      <c r="C204" s="224">
        <f t="shared" si="13"/>
        <v>0</v>
      </c>
      <c r="D204" s="229"/>
      <c r="E204" s="507"/>
      <c r="F204" s="359">
        <f t="shared" si="14"/>
        <v>0</v>
      </c>
      <c r="G204" s="229"/>
      <c r="H204" s="230"/>
      <c r="I204" s="231">
        <f t="shared" si="15"/>
        <v>0</v>
      </c>
      <c r="J204" s="229"/>
      <c r="K204" s="230"/>
      <c r="L204" s="231">
        <f t="shared" si="16"/>
        <v>0</v>
      </c>
      <c r="M204" s="338"/>
      <c r="N204" s="337"/>
      <c r="O204" s="231">
        <f t="shared" si="17"/>
        <v>0</v>
      </c>
      <c r="P204" s="185"/>
      <c r="R204" s="158"/>
      <c r="S204" s="158"/>
      <c r="T204" s="158"/>
    </row>
    <row r="205" spans="1:20" hidden="1" x14ac:dyDescent="0.25">
      <c r="A205" s="339">
        <v>5140</v>
      </c>
      <c r="B205" s="223" t="s">
        <v>438</v>
      </c>
      <c r="C205" s="224">
        <f t="shared" si="13"/>
        <v>0</v>
      </c>
      <c r="D205" s="229"/>
      <c r="E205" s="507"/>
      <c r="F205" s="359">
        <f t="shared" si="14"/>
        <v>0</v>
      </c>
      <c r="G205" s="229"/>
      <c r="H205" s="230"/>
      <c r="I205" s="231">
        <f t="shared" si="15"/>
        <v>0</v>
      </c>
      <c r="J205" s="229"/>
      <c r="K205" s="230"/>
      <c r="L205" s="231">
        <f t="shared" si="16"/>
        <v>0</v>
      </c>
      <c r="M205" s="338"/>
      <c r="N205" s="337"/>
      <c r="O205" s="231">
        <f t="shared" si="17"/>
        <v>0</v>
      </c>
      <c r="P205" s="185"/>
      <c r="R205" s="158"/>
      <c r="S205" s="158"/>
      <c r="T205" s="158"/>
    </row>
    <row r="206" spans="1:20" ht="24" hidden="1" x14ac:dyDescent="0.25">
      <c r="A206" s="339">
        <v>5170</v>
      </c>
      <c r="B206" s="223" t="s">
        <v>439</v>
      </c>
      <c r="C206" s="224">
        <f t="shared" si="13"/>
        <v>0</v>
      </c>
      <c r="D206" s="229"/>
      <c r="E206" s="507"/>
      <c r="F206" s="359">
        <f t="shared" si="14"/>
        <v>0</v>
      </c>
      <c r="G206" s="229"/>
      <c r="H206" s="230"/>
      <c r="I206" s="231">
        <f t="shared" si="15"/>
        <v>0</v>
      </c>
      <c r="J206" s="229"/>
      <c r="K206" s="230"/>
      <c r="L206" s="231">
        <f t="shared" si="16"/>
        <v>0</v>
      </c>
      <c r="M206" s="338"/>
      <c r="N206" s="337"/>
      <c r="O206" s="231">
        <f t="shared" si="17"/>
        <v>0</v>
      </c>
      <c r="P206" s="185"/>
      <c r="R206" s="158"/>
      <c r="S206" s="158"/>
      <c r="T206" s="158"/>
    </row>
    <row r="207" spans="1:20" x14ac:dyDescent="0.25">
      <c r="A207" s="198">
        <v>5200</v>
      </c>
      <c r="B207" s="323" t="s">
        <v>440</v>
      </c>
      <c r="C207" s="199">
        <f t="shared" si="13"/>
        <v>32353</v>
      </c>
      <c r="D207" s="209">
        <f>D208+D218+D219+D228+D229+D230+D232</f>
        <v>25320</v>
      </c>
      <c r="E207" s="505">
        <f>E208+E218+E219+E228+E229+E230+E232</f>
        <v>0</v>
      </c>
      <c r="F207" s="459">
        <f t="shared" si="14"/>
        <v>25320</v>
      </c>
      <c r="G207" s="209">
        <f>G208+G218+G219+G228+G229+G230+G232</f>
        <v>4150</v>
      </c>
      <c r="H207" s="210">
        <f>H208+H218+H219+H228+H229+H230+H232</f>
        <v>0</v>
      </c>
      <c r="I207" s="211">
        <f t="shared" si="15"/>
        <v>4150</v>
      </c>
      <c r="J207" s="209">
        <f>J208+J218+J219+J228+J229+J230+J232</f>
        <v>2883</v>
      </c>
      <c r="K207" s="210">
        <f>K208+K218+K219+K228+K229+K230+K232</f>
        <v>0</v>
      </c>
      <c r="L207" s="211">
        <f t="shared" si="16"/>
        <v>2883</v>
      </c>
      <c r="M207" s="348">
        <f>M208+M218+M219+M228+M229+M230+M232</f>
        <v>0</v>
      </c>
      <c r="N207" s="324">
        <f>N208+N218+N219+N228+N229+N230+N232</f>
        <v>0</v>
      </c>
      <c r="O207" s="211">
        <f t="shared" si="17"/>
        <v>0</v>
      </c>
      <c r="P207" s="208"/>
      <c r="R207" s="158"/>
      <c r="S207" s="158"/>
      <c r="T207" s="158"/>
    </row>
    <row r="208" spans="1:20" hidden="1" x14ac:dyDescent="0.25">
      <c r="A208" s="329">
        <v>5210</v>
      </c>
      <c r="B208" s="265" t="s">
        <v>441</v>
      </c>
      <c r="C208" s="276">
        <f t="shared" si="13"/>
        <v>0</v>
      </c>
      <c r="D208" s="330">
        <f>SUM(D209:D217)</f>
        <v>0</v>
      </c>
      <c r="E208" s="506">
        <f>SUM(E209:E217)</f>
        <v>0</v>
      </c>
      <c r="F208" s="460">
        <f t="shared" si="14"/>
        <v>0</v>
      </c>
      <c r="G208" s="330">
        <f>SUM(G209:G217)</f>
        <v>0</v>
      </c>
      <c r="H208" s="333">
        <f>SUM(H209:H217)</f>
        <v>0</v>
      </c>
      <c r="I208" s="332">
        <f t="shared" si="15"/>
        <v>0</v>
      </c>
      <c r="J208" s="330">
        <f>SUM(J209:J217)</f>
        <v>0</v>
      </c>
      <c r="K208" s="333">
        <f>SUM(K209:K217)</f>
        <v>0</v>
      </c>
      <c r="L208" s="332">
        <f t="shared" si="16"/>
        <v>0</v>
      </c>
      <c r="M208" s="334">
        <f>SUM(M209:M217)</f>
        <v>0</v>
      </c>
      <c r="N208" s="331">
        <f>SUM(N209:N217)</f>
        <v>0</v>
      </c>
      <c r="O208" s="332">
        <f t="shared" si="17"/>
        <v>0</v>
      </c>
      <c r="P208" s="274"/>
      <c r="R208" s="158"/>
      <c r="S208" s="158"/>
      <c r="T208" s="158"/>
    </row>
    <row r="209" spans="1:20" hidden="1" x14ac:dyDescent="0.25">
      <c r="A209" s="169">
        <v>5211</v>
      </c>
      <c r="B209" s="213" t="s">
        <v>442</v>
      </c>
      <c r="C209" s="359">
        <f t="shared" si="13"/>
        <v>0</v>
      </c>
      <c r="D209" s="219"/>
      <c r="E209" s="510"/>
      <c r="F209" s="466">
        <f t="shared" si="14"/>
        <v>0</v>
      </c>
      <c r="G209" s="219"/>
      <c r="H209" s="220"/>
      <c r="I209" s="221">
        <f t="shared" si="15"/>
        <v>0</v>
      </c>
      <c r="J209" s="219"/>
      <c r="K209" s="220"/>
      <c r="L209" s="221">
        <f t="shared" si="16"/>
        <v>0</v>
      </c>
      <c r="M209" s="336"/>
      <c r="N209" s="335"/>
      <c r="O209" s="221">
        <f t="shared" si="17"/>
        <v>0</v>
      </c>
      <c r="P209" s="176"/>
      <c r="R209" s="158"/>
      <c r="S209" s="158"/>
      <c r="T209" s="158"/>
    </row>
    <row r="210" spans="1:20" hidden="1" x14ac:dyDescent="0.25">
      <c r="A210" s="178">
        <v>5212</v>
      </c>
      <c r="B210" s="223" t="s">
        <v>443</v>
      </c>
      <c r="C210" s="359">
        <f t="shared" si="13"/>
        <v>0</v>
      </c>
      <c r="D210" s="229"/>
      <c r="E210" s="507"/>
      <c r="F210" s="359">
        <f t="shared" si="14"/>
        <v>0</v>
      </c>
      <c r="G210" s="229"/>
      <c r="H210" s="230"/>
      <c r="I210" s="231">
        <f t="shared" si="15"/>
        <v>0</v>
      </c>
      <c r="J210" s="229"/>
      <c r="K210" s="230"/>
      <c r="L210" s="231">
        <f t="shared" si="16"/>
        <v>0</v>
      </c>
      <c r="M210" s="338"/>
      <c r="N210" s="337"/>
      <c r="O210" s="231">
        <f t="shared" si="17"/>
        <v>0</v>
      </c>
      <c r="P210" s="185"/>
      <c r="R210" s="158"/>
      <c r="S210" s="158"/>
      <c r="T210" s="158"/>
    </row>
    <row r="211" spans="1:20" hidden="1" x14ac:dyDescent="0.25">
      <c r="A211" s="178">
        <v>5213</v>
      </c>
      <c r="B211" s="223" t="s">
        <v>444</v>
      </c>
      <c r="C211" s="359">
        <f t="shared" si="13"/>
        <v>0</v>
      </c>
      <c r="D211" s="229"/>
      <c r="E211" s="507"/>
      <c r="F211" s="359">
        <f t="shared" si="14"/>
        <v>0</v>
      </c>
      <c r="G211" s="229"/>
      <c r="H211" s="230"/>
      <c r="I211" s="231">
        <f t="shared" si="15"/>
        <v>0</v>
      </c>
      <c r="J211" s="229"/>
      <c r="K211" s="230"/>
      <c r="L211" s="231">
        <f t="shared" si="16"/>
        <v>0</v>
      </c>
      <c r="M211" s="338"/>
      <c r="N211" s="337"/>
      <c r="O211" s="231">
        <f t="shared" si="17"/>
        <v>0</v>
      </c>
      <c r="P211" s="185"/>
      <c r="R211" s="158"/>
      <c r="S211" s="158"/>
      <c r="T211" s="158"/>
    </row>
    <row r="212" spans="1:20" hidden="1" x14ac:dyDescent="0.25">
      <c r="A212" s="178">
        <v>5214</v>
      </c>
      <c r="B212" s="223" t="s">
        <v>445</v>
      </c>
      <c r="C212" s="359">
        <f t="shared" si="13"/>
        <v>0</v>
      </c>
      <c r="D212" s="229"/>
      <c r="E212" s="507"/>
      <c r="F212" s="359">
        <f t="shared" si="14"/>
        <v>0</v>
      </c>
      <c r="G212" s="229"/>
      <c r="H212" s="230"/>
      <c r="I212" s="231">
        <f t="shared" si="15"/>
        <v>0</v>
      </c>
      <c r="J212" s="229"/>
      <c r="K212" s="230"/>
      <c r="L212" s="231">
        <f t="shared" si="16"/>
        <v>0</v>
      </c>
      <c r="M212" s="338"/>
      <c r="N212" s="337"/>
      <c r="O212" s="231">
        <f t="shared" si="17"/>
        <v>0</v>
      </c>
      <c r="P212" s="185"/>
      <c r="R212" s="158"/>
      <c r="S212" s="158"/>
      <c r="T212" s="158"/>
    </row>
    <row r="213" spans="1:20" hidden="1" x14ac:dyDescent="0.25">
      <c r="A213" s="178">
        <v>5215</v>
      </c>
      <c r="B213" s="223" t="s">
        <v>446</v>
      </c>
      <c r="C213" s="359">
        <f t="shared" si="13"/>
        <v>0</v>
      </c>
      <c r="D213" s="229"/>
      <c r="E213" s="507"/>
      <c r="F213" s="359">
        <f t="shared" si="14"/>
        <v>0</v>
      </c>
      <c r="G213" s="229"/>
      <c r="H213" s="230"/>
      <c r="I213" s="231">
        <f t="shared" si="15"/>
        <v>0</v>
      </c>
      <c r="J213" s="229"/>
      <c r="K213" s="230"/>
      <c r="L213" s="231">
        <f t="shared" si="16"/>
        <v>0</v>
      </c>
      <c r="M213" s="338"/>
      <c r="N213" s="337"/>
      <c r="O213" s="231">
        <f t="shared" si="17"/>
        <v>0</v>
      </c>
      <c r="P213" s="185"/>
      <c r="R213" s="158"/>
      <c r="S213" s="158"/>
      <c r="T213" s="158"/>
    </row>
    <row r="214" spans="1:20" ht="24" hidden="1" x14ac:dyDescent="0.25">
      <c r="A214" s="178">
        <v>5216</v>
      </c>
      <c r="B214" s="223" t="s">
        <v>447</v>
      </c>
      <c r="C214" s="359">
        <f t="shared" si="13"/>
        <v>0</v>
      </c>
      <c r="D214" s="229"/>
      <c r="E214" s="507"/>
      <c r="F214" s="359">
        <f t="shared" si="14"/>
        <v>0</v>
      </c>
      <c r="G214" s="229"/>
      <c r="H214" s="230"/>
      <c r="I214" s="231">
        <f t="shared" si="15"/>
        <v>0</v>
      </c>
      <c r="J214" s="229"/>
      <c r="K214" s="230"/>
      <c r="L214" s="231">
        <f t="shared" si="16"/>
        <v>0</v>
      </c>
      <c r="M214" s="338"/>
      <c r="N214" s="337"/>
      <c r="O214" s="231">
        <f t="shared" si="17"/>
        <v>0</v>
      </c>
      <c r="P214" s="185"/>
      <c r="R214" s="158"/>
      <c r="S214" s="158"/>
      <c r="T214" s="158"/>
    </row>
    <row r="215" spans="1:20" hidden="1" x14ac:dyDescent="0.25">
      <c r="A215" s="178">
        <v>5217</v>
      </c>
      <c r="B215" s="223" t="s">
        <v>448</v>
      </c>
      <c r="C215" s="359">
        <f t="shared" si="13"/>
        <v>0</v>
      </c>
      <c r="D215" s="229"/>
      <c r="E215" s="507"/>
      <c r="F215" s="359">
        <f t="shared" si="14"/>
        <v>0</v>
      </c>
      <c r="G215" s="229"/>
      <c r="H215" s="230"/>
      <c r="I215" s="231">
        <f t="shared" si="15"/>
        <v>0</v>
      </c>
      <c r="J215" s="229"/>
      <c r="K215" s="230"/>
      <c r="L215" s="231">
        <f t="shared" si="16"/>
        <v>0</v>
      </c>
      <c r="M215" s="338"/>
      <c r="N215" s="337"/>
      <c r="O215" s="231">
        <f t="shared" si="17"/>
        <v>0</v>
      </c>
      <c r="P215" s="185"/>
      <c r="R215" s="158"/>
      <c r="S215" s="158"/>
      <c r="T215" s="158"/>
    </row>
    <row r="216" spans="1:20" hidden="1" x14ac:dyDescent="0.25">
      <c r="A216" s="178">
        <v>5218</v>
      </c>
      <c r="B216" s="223" t="s">
        <v>449</v>
      </c>
      <c r="C216" s="359">
        <f t="shared" si="13"/>
        <v>0</v>
      </c>
      <c r="D216" s="229"/>
      <c r="E216" s="507"/>
      <c r="F216" s="359">
        <f t="shared" si="14"/>
        <v>0</v>
      </c>
      <c r="G216" s="229"/>
      <c r="H216" s="230"/>
      <c r="I216" s="231">
        <f t="shared" si="15"/>
        <v>0</v>
      </c>
      <c r="J216" s="229"/>
      <c r="K216" s="230"/>
      <c r="L216" s="231">
        <f t="shared" si="16"/>
        <v>0</v>
      </c>
      <c r="M216" s="338"/>
      <c r="N216" s="337"/>
      <c r="O216" s="231">
        <f t="shared" si="17"/>
        <v>0</v>
      </c>
      <c r="P216" s="185"/>
      <c r="R216" s="158"/>
      <c r="S216" s="158"/>
      <c r="T216" s="158"/>
    </row>
    <row r="217" spans="1:20" hidden="1" x14ac:dyDescent="0.25">
      <c r="A217" s="178">
        <v>5219</v>
      </c>
      <c r="B217" s="223" t="s">
        <v>450</v>
      </c>
      <c r="C217" s="359">
        <f t="shared" si="13"/>
        <v>0</v>
      </c>
      <c r="D217" s="229"/>
      <c r="E217" s="507"/>
      <c r="F217" s="359">
        <f t="shared" si="14"/>
        <v>0</v>
      </c>
      <c r="G217" s="229"/>
      <c r="H217" s="230"/>
      <c r="I217" s="231">
        <f t="shared" si="15"/>
        <v>0</v>
      </c>
      <c r="J217" s="229"/>
      <c r="K217" s="230"/>
      <c r="L217" s="231">
        <f t="shared" si="16"/>
        <v>0</v>
      </c>
      <c r="M217" s="338"/>
      <c r="N217" s="337"/>
      <c r="O217" s="231">
        <f t="shared" si="17"/>
        <v>0</v>
      </c>
      <c r="P217" s="185"/>
      <c r="R217" s="158"/>
      <c r="S217" s="158"/>
      <c r="T217" s="158"/>
    </row>
    <row r="218" spans="1:20" hidden="1" x14ac:dyDescent="0.25">
      <c r="A218" s="339">
        <v>5220</v>
      </c>
      <c r="B218" s="223" t="s">
        <v>451</v>
      </c>
      <c r="C218" s="359">
        <f t="shared" si="13"/>
        <v>0</v>
      </c>
      <c r="D218" s="229"/>
      <c r="E218" s="507"/>
      <c r="F218" s="359">
        <f t="shared" si="14"/>
        <v>0</v>
      </c>
      <c r="G218" s="229"/>
      <c r="H218" s="230"/>
      <c r="I218" s="231">
        <f t="shared" si="15"/>
        <v>0</v>
      </c>
      <c r="J218" s="229"/>
      <c r="K218" s="230"/>
      <c r="L218" s="231">
        <f t="shared" si="16"/>
        <v>0</v>
      </c>
      <c r="M218" s="338"/>
      <c r="N218" s="337"/>
      <c r="O218" s="231">
        <f t="shared" si="17"/>
        <v>0</v>
      </c>
      <c r="P218" s="185"/>
      <c r="R218" s="158"/>
      <c r="S218" s="158"/>
      <c r="T218" s="158"/>
    </row>
    <row r="219" spans="1:20" x14ac:dyDescent="0.25">
      <c r="A219" s="339">
        <v>5230</v>
      </c>
      <c r="B219" s="223" t="s">
        <v>452</v>
      </c>
      <c r="C219" s="359">
        <f t="shared" si="13"/>
        <v>32353</v>
      </c>
      <c r="D219" s="340">
        <f>SUM(D220:D227)</f>
        <v>25320</v>
      </c>
      <c r="E219" s="390">
        <f>SUM(E220:E227)</f>
        <v>0</v>
      </c>
      <c r="F219" s="359">
        <f t="shared" si="14"/>
        <v>25320</v>
      </c>
      <c r="G219" s="340">
        <f>SUM(G220:G227)</f>
        <v>4150</v>
      </c>
      <c r="H219" s="342">
        <f>SUM(H220:H227)</f>
        <v>0</v>
      </c>
      <c r="I219" s="231">
        <f t="shared" si="15"/>
        <v>4150</v>
      </c>
      <c r="J219" s="340">
        <f>SUM(J220:J227)</f>
        <v>2883</v>
      </c>
      <c r="K219" s="342">
        <f>SUM(K220:K227)</f>
        <v>0</v>
      </c>
      <c r="L219" s="231">
        <f t="shared" si="16"/>
        <v>2883</v>
      </c>
      <c r="M219" s="343">
        <f>SUM(M220:M227)</f>
        <v>0</v>
      </c>
      <c r="N219" s="341">
        <f>SUM(N220:N227)</f>
        <v>0</v>
      </c>
      <c r="O219" s="231">
        <f t="shared" si="17"/>
        <v>0</v>
      </c>
      <c r="P219" s="185"/>
      <c r="R219" s="158"/>
      <c r="S219" s="158"/>
      <c r="T219" s="158"/>
    </row>
    <row r="220" spans="1:20" hidden="1" x14ac:dyDescent="0.25">
      <c r="A220" s="178">
        <v>5231</v>
      </c>
      <c r="B220" s="223" t="s">
        <v>453</v>
      </c>
      <c r="C220" s="359">
        <f t="shared" si="13"/>
        <v>0</v>
      </c>
      <c r="D220" s="229"/>
      <c r="E220" s="507"/>
      <c r="F220" s="359">
        <f t="shared" si="14"/>
        <v>0</v>
      </c>
      <c r="G220" s="229"/>
      <c r="H220" s="230"/>
      <c r="I220" s="231">
        <f t="shared" si="15"/>
        <v>0</v>
      </c>
      <c r="J220" s="229"/>
      <c r="K220" s="230"/>
      <c r="L220" s="231">
        <f t="shared" si="16"/>
        <v>0</v>
      </c>
      <c r="M220" s="338"/>
      <c r="N220" s="337"/>
      <c r="O220" s="231">
        <f t="shared" si="17"/>
        <v>0</v>
      </c>
      <c r="P220" s="185"/>
      <c r="R220" s="158"/>
      <c r="S220" s="158"/>
      <c r="T220" s="158"/>
    </row>
    <row r="221" spans="1:20" x14ac:dyDescent="0.25">
      <c r="A221" s="178">
        <v>5232</v>
      </c>
      <c r="B221" s="223" t="s">
        <v>454</v>
      </c>
      <c r="C221" s="359">
        <f t="shared" si="13"/>
        <v>3383</v>
      </c>
      <c r="D221" s="229">
        <v>500</v>
      </c>
      <c r="E221" s="507"/>
      <c r="F221" s="359">
        <f t="shared" si="14"/>
        <v>500</v>
      </c>
      <c r="G221" s="229"/>
      <c r="H221" s="230"/>
      <c r="I221" s="231">
        <f t="shared" si="15"/>
        <v>0</v>
      </c>
      <c r="J221" s="229">
        <f>1500+1383</f>
        <v>2883</v>
      </c>
      <c r="K221" s="230"/>
      <c r="L221" s="231">
        <f t="shared" si="16"/>
        <v>2883</v>
      </c>
      <c r="M221" s="338"/>
      <c r="N221" s="337"/>
      <c r="O221" s="231">
        <f t="shared" si="17"/>
        <v>0</v>
      </c>
      <c r="P221" s="185"/>
      <c r="R221" s="158"/>
      <c r="S221" s="158"/>
      <c r="T221" s="158"/>
    </row>
    <row r="222" spans="1:20" x14ac:dyDescent="0.25">
      <c r="A222" s="178">
        <v>5233</v>
      </c>
      <c r="B222" s="223" t="s">
        <v>455</v>
      </c>
      <c r="C222" s="359">
        <f t="shared" si="13"/>
        <v>8864</v>
      </c>
      <c r="D222" s="229">
        <v>4714</v>
      </c>
      <c r="E222" s="507"/>
      <c r="F222" s="359">
        <f t="shared" si="14"/>
        <v>4714</v>
      </c>
      <c r="G222" s="229">
        <v>4150</v>
      </c>
      <c r="H222" s="230"/>
      <c r="I222" s="231">
        <f t="shared" si="15"/>
        <v>4150</v>
      </c>
      <c r="J222" s="229"/>
      <c r="K222" s="230"/>
      <c r="L222" s="231">
        <f t="shared" si="16"/>
        <v>0</v>
      </c>
      <c r="M222" s="338"/>
      <c r="N222" s="337"/>
      <c r="O222" s="231">
        <f t="shared" si="17"/>
        <v>0</v>
      </c>
      <c r="P222" s="185"/>
      <c r="R222" s="158"/>
      <c r="S222" s="158"/>
      <c r="T222" s="158"/>
    </row>
    <row r="223" spans="1:20" ht="24" hidden="1" x14ac:dyDescent="0.25">
      <c r="A223" s="178">
        <v>5234</v>
      </c>
      <c r="B223" s="223" t="s">
        <v>456</v>
      </c>
      <c r="C223" s="359">
        <f t="shared" si="13"/>
        <v>0</v>
      </c>
      <c r="D223" s="229"/>
      <c r="E223" s="507"/>
      <c r="F223" s="359">
        <f t="shared" si="14"/>
        <v>0</v>
      </c>
      <c r="G223" s="229"/>
      <c r="H223" s="230"/>
      <c r="I223" s="231">
        <f t="shared" si="15"/>
        <v>0</v>
      </c>
      <c r="J223" s="229"/>
      <c r="K223" s="230"/>
      <c r="L223" s="231">
        <f t="shared" si="16"/>
        <v>0</v>
      </c>
      <c r="M223" s="338"/>
      <c r="N223" s="337"/>
      <c r="O223" s="231">
        <f t="shared" si="17"/>
        <v>0</v>
      </c>
      <c r="P223" s="185"/>
      <c r="R223" s="158"/>
      <c r="S223" s="158"/>
      <c r="T223" s="158"/>
    </row>
    <row r="224" spans="1:20" hidden="1" x14ac:dyDescent="0.25">
      <c r="A224" s="178">
        <v>5236</v>
      </c>
      <c r="B224" s="223" t="s">
        <v>457</v>
      </c>
      <c r="C224" s="359">
        <f t="shared" si="13"/>
        <v>0</v>
      </c>
      <c r="D224" s="229"/>
      <c r="E224" s="507"/>
      <c r="F224" s="359">
        <f t="shared" si="14"/>
        <v>0</v>
      </c>
      <c r="G224" s="229"/>
      <c r="H224" s="230"/>
      <c r="I224" s="231">
        <f t="shared" si="15"/>
        <v>0</v>
      </c>
      <c r="J224" s="229"/>
      <c r="K224" s="230"/>
      <c r="L224" s="231">
        <f t="shared" si="16"/>
        <v>0</v>
      </c>
      <c r="M224" s="338"/>
      <c r="N224" s="337"/>
      <c r="O224" s="231">
        <f t="shared" si="17"/>
        <v>0</v>
      </c>
      <c r="P224" s="185"/>
      <c r="R224" s="158"/>
      <c r="S224" s="158"/>
      <c r="T224" s="158"/>
    </row>
    <row r="225" spans="1:20" hidden="1" x14ac:dyDescent="0.25">
      <c r="A225" s="178">
        <v>5237</v>
      </c>
      <c r="B225" s="223" t="s">
        <v>458</v>
      </c>
      <c r="C225" s="359">
        <f t="shared" si="13"/>
        <v>0</v>
      </c>
      <c r="D225" s="229"/>
      <c r="E225" s="507"/>
      <c r="F225" s="359">
        <f t="shared" si="14"/>
        <v>0</v>
      </c>
      <c r="G225" s="229"/>
      <c r="H225" s="230"/>
      <c r="I225" s="231">
        <f t="shared" si="15"/>
        <v>0</v>
      </c>
      <c r="J225" s="229"/>
      <c r="K225" s="230"/>
      <c r="L225" s="231">
        <f t="shared" si="16"/>
        <v>0</v>
      </c>
      <c r="M225" s="338"/>
      <c r="N225" s="337"/>
      <c r="O225" s="231">
        <f t="shared" si="17"/>
        <v>0</v>
      </c>
      <c r="P225" s="185"/>
      <c r="R225" s="158"/>
      <c r="S225" s="158"/>
      <c r="T225" s="158"/>
    </row>
    <row r="226" spans="1:20" ht="24" x14ac:dyDescent="0.25">
      <c r="A226" s="178">
        <v>5238</v>
      </c>
      <c r="B226" s="223" t="s">
        <v>459</v>
      </c>
      <c r="C226" s="359">
        <f t="shared" si="13"/>
        <v>17921</v>
      </c>
      <c r="D226" s="229">
        <f>9600+2400+810+500+1500+2500+611</f>
        <v>17921</v>
      </c>
      <c r="E226" s="507"/>
      <c r="F226" s="359">
        <f t="shared" si="14"/>
        <v>17921</v>
      </c>
      <c r="G226" s="229"/>
      <c r="H226" s="230"/>
      <c r="I226" s="231">
        <f t="shared" si="15"/>
        <v>0</v>
      </c>
      <c r="J226" s="229"/>
      <c r="K226" s="230"/>
      <c r="L226" s="231">
        <f t="shared" si="16"/>
        <v>0</v>
      </c>
      <c r="M226" s="338"/>
      <c r="N226" s="337"/>
      <c r="O226" s="231">
        <f t="shared" si="17"/>
        <v>0</v>
      </c>
      <c r="P226" s="185"/>
      <c r="R226" s="158"/>
      <c r="S226" s="158"/>
      <c r="T226" s="158"/>
    </row>
    <row r="227" spans="1:20" ht="24" x14ac:dyDescent="0.25">
      <c r="A227" s="178">
        <v>5239</v>
      </c>
      <c r="B227" s="223" t="s">
        <v>460</v>
      </c>
      <c r="C227" s="359">
        <f t="shared" si="13"/>
        <v>2185</v>
      </c>
      <c r="D227" s="229">
        <v>2185</v>
      </c>
      <c r="E227" s="507"/>
      <c r="F227" s="359">
        <f t="shared" si="14"/>
        <v>2185</v>
      </c>
      <c r="G227" s="229"/>
      <c r="H227" s="230"/>
      <c r="I227" s="231">
        <f t="shared" si="15"/>
        <v>0</v>
      </c>
      <c r="J227" s="229"/>
      <c r="K227" s="230"/>
      <c r="L227" s="231">
        <f t="shared" si="16"/>
        <v>0</v>
      </c>
      <c r="M227" s="338"/>
      <c r="N227" s="337"/>
      <c r="O227" s="231">
        <f t="shared" si="17"/>
        <v>0</v>
      </c>
      <c r="P227" s="185"/>
      <c r="R227" s="158"/>
      <c r="S227" s="158"/>
      <c r="T227" s="158"/>
    </row>
    <row r="228" spans="1:20" ht="24" hidden="1" x14ac:dyDescent="0.25">
      <c r="A228" s="339">
        <v>5240</v>
      </c>
      <c r="B228" s="223" t="s">
        <v>461</v>
      </c>
      <c r="C228" s="359">
        <f t="shared" si="13"/>
        <v>0</v>
      </c>
      <c r="D228" s="229"/>
      <c r="E228" s="507"/>
      <c r="F228" s="359">
        <f t="shared" si="14"/>
        <v>0</v>
      </c>
      <c r="G228" s="229"/>
      <c r="H228" s="230"/>
      <c r="I228" s="231">
        <f t="shared" si="15"/>
        <v>0</v>
      </c>
      <c r="J228" s="229"/>
      <c r="K228" s="230"/>
      <c r="L228" s="231">
        <f t="shared" si="16"/>
        <v>0</v>
      </c>
      <c r="M228" s="338"/>
      <c r="N228" s="337"/>
      <c r="O228" s="231">
        <f t="shared" si="17"/>
        <v>0</v>
      </c>
      <c r="P228" s="185"/>
      <c r="R228" s="158"/>
      <c r="S228" s="158"/>
      <c r="T228" s="158"/>
    </row>
    <row r="229" spans="1:20" hidden="1" x14ac:dyDescent="0.25">
      <c r="A229" s="339">
        <v>5250</v>
      </c>
      <c r="B229" s="223" t="s">
        <v>462</v>
      </c>
      <c r="C229" s="359">
        <f t="shared" si="13"/>
        <v>0</v>
      </c>
      <c r="D229" s="229"/>
      <c r="E229" s="507"/>
      <c r="F229" s="359">
        <f t="shared" si="14"/>
        <v>0</v>
      </c>
      <c r="G229" s="229"/>
      <c r="H229" s="230"/>
      <c r="I229" s="231">
        <f t="shared" si="15"/>
        <v>0</v>
      </c>
      <c r="J229" s="229"/>
      <c r="K229" s="230"/>
      <c r="L229" s="231">
        <f t="shared" si="16"/>
        <v>0</v>
      </c>
      <c r="M229" s="338"/>
      <c r="N229" s="337"/>
      <c r="O229" s="231">
        <f t="shared" si="17"/>
        <v>0</v>
      </c>
      <c r="P229" s="185"/>
      <c r="R229" s="158"/>
      <c r="S229" s="158"/>
      <c r="T229" s="158"/>
    </row>
    <row r="230" spans="1:20" hidden="1" x14ac:dyDescent="0.25">
      <c r="A230" s="339">
        <v>5260</v>
      </c>
      <c r="B230" s="223" t="s">
        <v>463</v>
      </c>
      <c r="C230" s="359">
        <f t="shared" si="13"/>
        <v>0</v>
      </c>
      <c r="D230" s="340">
        <f>SUM(D231)</f>
        <v>0</v>
      </c>
      <c r="E230" s="390">
        <f>SUM(E231)</f>
        <v>0</v>
      </c>
      <c r="F230" s="359">
        <f t="shared" si="14"/>
        <v>0</v>
      </c>
      <c r="G230" s="340">
        <f>SUM(G231)</f>
        <v>0</v>
      </c>
      <c r="H230" s="342">
        <f>SUM(H231)</f>
        <v>0</v>
      </c>
      <c r="I230" s="231">
        <f t="shared" si="15"/>
        <v>0</v>
      </c>
      <c r="J230" s="340">
        <f>SUM(J231)</f>
        <v>0</v>
      </c>
      <c r="K230" s="342">
        <f>SUM(K231)</f>
        <v>0</v>
      </c>
      <c r="L230" s="231">
        <f t="shared" si="16"/>
        <v>0</v>
      </c>
      <c r="M230" s="343">
        <f>SUM(M231)</f>
        <v>0</v>
      </c>
      <c r="N230" s="341">
        <f>SUM(N231)</f>
        <v>0</v>
      </c>
      <c r="O230" s="231">
        <f t="shared" si="17"/>
        <v>0</v>
      </c>
      <c r="P230" s="185"/>
      <c r="R230" s="158"/>
      <c r="S230" s="158"/>
      <c r="T230" s="158"/>
    </row>
    <row r="231" spans="1:20" ht="24" hidden="1" x14ac:dyDescent="0.25">
      <c r="A231" s="178">
        <v>5269</v>
      </c>
      <c r="B231" s="223" t="s">
        <v>464</v>
      </c>
      <c r="C231" s="359">
        <f t="shared" si="13"/>
        <v>0</v>
      </c>
      <c r="D231" s="229"/>
      <c r="E231" s="507"/>
      <c r="F231" s="359">
        <f t="shared" si="14"/>
        <v>0</v>
      </c>
      <c r="G231" s="229"/>
      <c r="H231" s="230"/>
      <c r="I231" s="231">
        <f t="shared" si="15"/>
        <v>0</v>
      </c>
      <c r="J231" s="229"/>
      <c r="K231" s="230"/>
      <c r="L231" s="231">
        <f t="shared" si="16"/>
        <v>0</v>
      </c>
      <c r="M231" s="338"/>
      <c r="N231" s="337"/>
      <c r="O231" s="231">
        <f t="shared" si="17"/>
        <v>0</v>
      </c>
      <c r="P231" s="185"/>
      <c r="R231" s="158"/>
      <c r="S231" s="158"/>
      <c r="T231" s="158"/>
    </row>
    <row r="232" spans="1:20" ht="24" hidden="1" x14ac:dyDescent="0.25">
      <c r="A232" s="329">
        <v>5270</v>
      </c>
      <c r="B232" s="265" t="s">
        <v>465</v>
      </c>
      <c r="C232" s="354">
        <f t="shared" si="13"/>
        <v>0</v>
      </c>
      <c r="D232" s="344"/>
      <c r="E232" s="509"/>
      <c r="F232" s="460">
        <f t="shared" si="14"/>
        <v>0</v>
      </c>
      <c r="G232" s="344"/>
      <c r="H232" s="346"/>
      <c r="I232" s="332">
        <f t="shared" si="15"/>
        <v>0</v>
      </c>
      <c r="J232" s="344"/>
      <c r="K232" s="346"/>
      <c r="L232" s="332">
        <f t="shared" si="16"/>
        <v>0</v>
      </c>
      <c r="M232" s="347"/>
      <c r="N232" s="345"/>
      <c r="O232" s="332">
        <f t="shared" si="17"/>
        <v>0</v>
      </c>
      <c r="P232" s="274"/>
      <c r="R232" s="158"/>
      <c r="S232" s="158"/>
      <c r="T232" s="158"/>
    </row>
    <row r="233" spans="1:20" hidden="1" x14ac:dyDescent="0.25">
      <c r="A233" s="315">
        <v>6000</v>
      </c>
      <c r="B233" s="315" t="s">
        <v>466</v>
      </c>
      <c r="C233" s="316">
        <f t="shared" si="13"/>
        <v>0</v>
      </c>
      <c r="D233" s="317">
        <f>D234+D254+D261</f>
        <v>0</v>
      </c>
      <c r="E233" s="504">
        <f>E234+E254+E261</f>
        <v>0</v>
      </c>
      <c r="F233" s="465">
        <f t="shared" si="14"/>
        <v>0</v>
      </c>
      <c r="G233" s="317">
        <f>G234+G254+G261</f>
        <v>0</v>
      </c>
      <c r="H233" s="320">
        <f>H234+H254+H261</f>
        <v>0</v>
      </c>
      <c r="I233" s="319">
        <f t="shared" si="15"/>
        <v>0</v>
      </c>
      <c r="J233" s="317">
        <f>J234+J254+J261</f>
        <v>0</v>
      </c>
      <c r="K233" s="320">
        <f>K234+K254+K261</f>
        <v>0</v>
      </c>
      <c r="L233" s="319">
        <f t="shared" si="16"/>
        <v>0</v>
      </c>
      <c r="M233" s="321">
        <f>M234+M254+M261</f>
        <v>0</v>
      </c>
      <c r="N233" s="318">
        <f>N234+N254+N261</f>
        <v>0</v>
      </c>
      <c r="O233" s="319">
        <f t="shared" si="17"/>
        <v>0</v>
      </c>
      <c r="P233" s="322"/>
      <c r="R233" s="158"/>
      <c r="S233" s="158"/>
      <c r="T233" s="158"/>
    </row>
    <row r="234" spans="1:20" hidden="1" x14ac:dyDescent="0.25">
      <c r="A234" s="249">
        <v>6200</v>
      </c>
      <c r="B234" s="368" t="s">
        <v>467</v>
      </c>
      <c r="C234" s="379">
        <f t="shared" si="13"/>
        <v>0</v>
      </c>
      <c r="D234" s="380">
        <f>SUM(D235,D236,D238,D241,D247,D248,D249)</f>
        <v>0</v>
      </c>
      <c r="E234" s="580">
        <f>SUM(E235,E236,E238,E241,E247,E248,E249)</f>
        <v>0</v>
      </c>
      <c r="F234" s="548">
        <f t="shared" si="14"/>
        <v>0</v>
      </c>
      <c r="G234" s="380">
        <f>SUM(G235,G236,G238,G241,G247,G248,G249)</f>
        <v>0</v>
      </c>
      <c r="H234" s="381">
        <f>SUM(H235,H236,H238,H241,H247,H248,H249)</f>
        <v>0</v>
      </c>
      <c r="I234" s="327">
        <f t="shared" si="15"/>
        <v>0</v>
      </c>
      <c r="J234" s="380">
        <f>SUM(J235,J236,J238,J241,J247,J248,J249)</f>
        <v>0</v>
      </c>
      <c r="K234" s="381">
        <f>SUM(K235,K236,K238,K241,K247,K248,K249)</f>
        <v>0</v>
      </c>
      <c r="L234" s="327">
        <f t="shared" si="16"/>
        <v>0</v>
      </c>
      <c r="M234" s="325">
        <f>SUM(M235,M236,M238,M241,M247,M248,M249)</f>
        <v>0</v>
      </c>
      <c r="N234" s="326">
        <f>SUM(N235,N236,N238,N241,N247,N248,N249)</f>
        <v>0</v>
      </c>
      <c r="O234" s="327">
        <f t="shared" si="17"/>
        <v>0</v>
      </c>
      <c r="P234" s="328"/>
      <c r="R234" s="158"/>
      <c r="S234" s="158"/>
      <c r="T234" s="158"/>
    </row>
    <row r="235" spans="1:20" ht="24" hidden="1" x14ac:dyDescent="0.25">
      <c r="A235" s="595">
        <v>6220</v>
      </c>
      <c r="B235" s="213" t="s">
        <v>468</v>
      </c>
      <c r="C235" s="389">
        <f t="shared" si="13"/>
        <v>0</v>
      </c>
      <c r="D235" s="219"/>
      <c r="E235" s="510"/>
      <c r="F235" s="466">
        <f t="shared" si="14"/>
        <v>0</v>
      </c>
      <c r="G235" s="219"/>
      <c r="H235" s="220"/>
      <c r="I235" s="221">
        <f t="shared" si="15"/>
        <v>0</v>
      </c>
      <c r="J235" s="219"/>
      <c r="K235" s="220"/>
      <c r="L235" s="221">
        <f t="shared" si="16"/>
        <v>0</v>
      </c>
      <c r="M235" s="336"/>
      <c r="N235" s="335"/>
      <c r="O235" s="221">
        <f t="shared" si="17"/>
        <v>0</v>
      </c>
      <c r="P235" s="176"/>
      <c r="R235" s="158"/>
      <c r="S235" s="158"/>
      <c r="T235" s="158"/>
    </row>
    <row r="236" spans="1:20" hidden="1" x14ac:dyDescent="0.25">
      <c r="A236" s="339">
        <v>6230</v>
      </c>
      <c r="B236" s="223" t="s">
        <v>469</v>
      </c>
      <c r="C236" s="390">
        <f t="shared" si="13"/>
        <v>0</v>
      </c>
      <c r="D236" s="340">
        <f>SUM(D237)</f>
        <v>0</v>
      </c>
      <c r="E236" s="343">
        <f>SUM(E237)</f>
        <v>0</v>
      </c>
      <c r="F236" s="359">
        <f t="shared" si="14"/>
        <v>0</v>
      </c>
      <c r="G236" s="340">
        <f>SUM(G237)</f>
        <v>0</v>
      </c>
      <c r="H236" s="342">
        <f>SUM(H237)</f>
        <v>0</v>
      </c>
      <c r="I236" s="231">
        <f t="shared" si="15"/>
        <v>0</v>
      </c>
      <c r="J236" s="340">
        <f>SUM(J237)</f>
        <v>0</v>
      </c>
      <c r="K236" s="342">
        <f>SUM(K237)</f>
        <v>0</v>
      </c>
      <c r="L236" s="231">
        <f t="shared" si="16"/>
        <v>0</v>
      </c>
      <c r="M236" s="340">
        <f>SUM(M237)</f>
        <v>0</v>
      </c>
      <c r="N236" s="342">
        <f>SUM(N237)</f>
        <v>0</v>
      </c>
      <c r="O236" s="231">
        <f t="shared" si="17"/>
        <v>0</v>
      </c>
      <c r="P236" s="185"/>
      <c r="R236" s="158"/>
      <c r="S236" s="158"/>
      <c r="T236" s="158"/>
    </row>
    <row r="237" spans="1:20" ht="24" hidden="1" x14ac:dyDescent="0.25">
      <c r="A237" s="178">
        <v>6239</v>
      </c>
      <c r="B237" s="213" t="s">
        <v>470</v>
      </c>
      <c r="C237" s="390">
        <f t="shared" si="13"/>
        <v>0</v>
      </c>
      <c r="D237" s="229"/>
      <c r="E237" s="507"/>
      <c r="F237" s="359">
        <f t="shared" si="14"/>
        <v>0</v>
      </c>
      <c r="G237" s="229"/>
      <c r="H237" s="230"/>
      <c r="I237" s="231">
        <f t="shared" si="15"/>
        <v>0</v>
      </c>
      <c r="J237" s="229"/>
      <c r="K237" s="230"/>
      <c r="L237" s="231">
        <f t="shared" si="16"/>
        <v>0</v>
      </c>
      <c r="M237" s="338"/>
      <c r="N237" s="337"/>
      <c r="O237" s="231">
        <f t="shared" si="17"/>
        <v>0</v>
      </c>
      <c r="P237" s="185"/>
      <c r="R237" s="158"/>
      <c r="S237" s="158"/>
      <c r="T237" s="158"/>
    </row>
    <row r="238" spans="1:20" ht="24" hidden="1" x14ac:dyDescent="0.25">
      <c r="A238" s="339">
        <v>6240</v>
      </c>
      <c r="B238" s="223" t="s">
        <v>471</v>
      </c>
      <c r="C238" s="390">
        <f t="shared" si="13"/>
        <v>0</v>
      </c>
      <c r="D238" s="340">
        <f>SUM(D239:D240)</f>
        <v>0</v>
      </c>
      <c r="E238" s="390">
        <f>SUM(E239:E240)</f>
        <v>0</v>
      </c>
      <c r="F238" s="359">
        <f t="shared" si="14"/>
        <v>0</v>
      </c>
      <c r="G238" s="340">
        <f>SUM(G239:G240)</f>
        <v>0</v>
      </c>
      <c r="H238" s="342">
        <f>SUM(H239:H240)</f>
        <v>0</v>
      </c>
      <c r="I238" s="231">
        <f t="shared" si="15"/>
        <v>0</v>
      </c>
      <c r="J238" s="340">
        <f>SUM(J239:J240)</f>
        <v>0</v>
      </c>
      <c r="K238" s="342">
        <f>SUM(K239:K240)</f>
        <v>0</v>
      </c>
      <c r="L238" s="231">
        <f t="shared" si="16"/>
        <v>0</v>
      </c>
      <c r="M238" s="343">
        <f>SUM(M239:M240)</f>
        <v>0</v>
      </c>
      <c r="N238" s="341">
        <f>SUM(N239:N240)</f>
        <v>0</v>
      </c>
      <c r="O238" s="231">
        <f t="shared" si="17"/>
        <v>0</v>
      </c>
      <c r="P238" s="185"/>
      <c r="R238" s="158"/>
      <c r="S238" s="158"/>
      <c r="T238" s="158"/>
    </row>
    <row r="239" spans="1:20" hidden="1" x14ac:dyDescent="0.25">
      <c r="A239" s="178">
        <v>6241</v>
      </c>
      <c r="B239" s="223" t="s">
        <v>472</v>
      </c>
      <c r="C239" s="390">
        <f t="shared" si="13"/>
        <v>0</v>
      </c>
      <c r="D239" s="229"/>
      <c r="E239" s="507"/>
      <c r="F239" s="359">
        <f t="shared" si="14"/>
        <v>0</v>
      </c>
      <c r="G239" s="229"/>
      <c r="H239" s="230"/>
      <c r="I239" s="231">
        <f t="shared" si="15"/>
        <v>0</v>
      </c>
      <c r="J239" s="229"/>
      <c r="K239" s="230"/>
      <c r="L239" s="231">
        <f t="shared" si="16"/>
        <v>0</v>
      </c>
      <c r="M239" s="338"/>
      <c r="N239" s="337"/>
      <c r="O239" s="231">
        <f t="shared" si="17"/>
        <v>0</v>
      </c>
      <c r="P239" s="185"/>
      <c r="R239" s="158"/>
      <c r="S239" s="158"/>
      <c r="T239" s="158"/>
    </row>
    <row r="240" spans="1:20" hidden="1" x14ac:dyDescent="0.25">
      <c r="A240" s="178">
        <v>6242</v>
      </c>
      <c r="B240" s="223" t="s">
        <v>473</v>
      </c>
      <c r="C240" s="390">
        <f t="shared" si="13"/>
        <v>0</v>
      </c>
      <c r="D240" s="229"/>
      <c r="E240" s="507"/>
      <c r="F240" s="359">
        <f t="shared" si="14"/>
        <v>0</v>
      </c>
      <c r="G240" s="229"/>
      <c r="H240" s="230"/>
      <c r="I240" s="231">
        <f t="shared" si="15"/>
        <v>0</v>
      </c>
      <c r="J240" s="229"/>
      <c r="K240" s="230"/>
      <c r="L240" s="231">
        <f t="shared" si="16"/>
        <v>0</v>
      </c>
      <c r="M240" s="338"/>
      <c r="N240" s="337"/>
      <c r="O240" s="231">
        <f t="shared" si="17"/>
        <v>0</v>
      </c>
      <c r="P240" s="185"/>
      <c r="R240" s="158"/>
      <c r="S240" s="158"/>
      <c r="T240" s="158"/>
    </row>
    <row r="241" spans="1:20" ht="24" hidden="1" x14ac:dyDescent="0.25">
      <c r="A241" s="339">
        <v>6250</v>
      </c>
      <c r="B241" s="223" t="s">
        <v>474</v>
      </c>
      <c r="C241" s="390">
        <f t="shared" si="13"/>
        <v>0</v>
      </c>
      <c r="D241" s="340">
        <f>SUM(D242:D246)</f>
        <v>0</v>
      </c>
      <c r="E241" s="390">
        <f>SUM(E242:E246)</f>
        <v>0</v>
      </c>
      <c r="F241" s="359">
        <f t="shared" si="14"/>
        <v>0</v>
      </c>
      <c r="G241" s="340">
        <f>SUM(G242:G246)</f>
        <v>0</v>
      </c>
      <c r="H241" s="342">
        <f>SUM(H242:H246)</f>
        <v>0</v>
      </c>
      <c r="I241" s="231">
        <f t="shared" si="15"/>
        <v>0</v>
      </c>
      <c r="J241" s="340">
        <f>SUM(J242:J246)</f>
        <v>0</v>
      </c>
      <c r="K241" s="342">
        <f>SUM(K242:K246)</f>
        <v>0</v>
      </c>
      <c r="L241" s="231">
        <f t="shared" si="16"/>
        <v>0</v>
      </c>
      <c r="M241" s="343">
        <f>SUM(M242:M246)</f>
        <v>0</v>
      </c>
      <c r="N241" s="341">
        <f>SUM(N242:N246)</f>
        <v>0</v>
      </c>
      <c r="O241" s="231">
        <f t="shared" si="17"/>
        <v>0</v>
      </c>
      <c r="P241" s="185"/>
      <c r="R241" s="158"/>
      <c r="S241" s="158"/>
      <c r="T241" s="158"/>
    </row>
    <row r="242" spans="1:20" hidden="1" x14ac:dyDescent="0.25">
      <c r="A242" s="178">
        <v>6252</v>
      </c>
      <c r="B242" s="223" t="s">
        <v>475</v>
      </c>
      <c r="C242" s="390">
        <f t="shared" si="13"/>
        <v>0</v>
      </c>
      <c r="D242" s="229"/>
      <c r="E242" s="507"/>
      <c r="F242" s="359">
        <f t="shared" si="14"/>
        <v>0</v>
      </c>
      <c r="G242" s="229"/>
      <c r="H242" s="230"/>
      <c r="I242" s="231">
        <f t="shared" si="15"/>
        <v>0</v>
      </c>
      <c r="J242" s="229"/>
      <c r="K242" s="230"/>
      <c r="L242" s="231">
        <f t="shared" si="16"/>
        <v>0</v>
      </c>
      <c r="M242" s="338"/>
      <c r="N242" s="337"/>
      <c r="O242" s="231">
        <f t="shared" si="17"/>
        <v>0</v>
      </c>
      <c r="P242" s="185"/>
      <c r="R242" s="158"/>
      <c r="S242" s="158"/>
      <c r="T242" s="158"/>
    </row>
    <row r="243" spans="1:20" hidden="1" x14ac:dyDescent="0.25">
      <c r="A243" s="178">
        <v>6253</v>
      </c>
      <c r="B243" s="223" t="s">
        <v>476</v>
      </c>
      <c r="C243" s="390">
        <f t="shared" si="13"/>
        <v>0</v>
      </c>
      <c r="D243" s="229"/>
      <c r="E243" s="507"/>
      <c r="F243" s="359">
        <f t="shared" si="14"/>
        <v>0</v>
      </c>
      <c r="G243" s="229"/>
      <c r="H243" s="230"/>
      <c r="I243" s="231">
        <f t="shared" si="15"/>
        <v>0</v>
      </c>
      <c r="J243" s="229"/>
      <c r="K243" s="230"/>
      <c r="L243" s="231">
        <f t="shared" si="16"/>
        <v>0</v>
      </c>
      <c r="M243" s="338"/>
      <c r="N243" s="337"/>
      <c r="O243" s="231">
        <f t="shared" si="17"/>
        <v>0</v>
      </c>
      <c r="P243" s="185"/>
      <c r="R243" s="158"/>
      <c r="S243" s="158"/>
      <c r="T243" s="158"/>
    </row>
    <row r="244" spans="1:20" ht="24" hidden="1" x14ac:dyDescent="0.25">
      <c r="A244" s="178">
        <v>6254</v>
      </c>
      <c r="B244" s="223" t="s">
        <v>477</v>
      </c>
      <c r="C244" s="390">
        <f t="shared" si="13"/>
        <v>0</v>
      </c>
      <c r="D244" s="229"/>
      <c r="E244" s="507"/>
      <c r="F244" s="359">
        <f t="shared" si="14"/>
        <v>0</v>
      </c>
      <c r="G244" s="229"/>
      <c r="H244" s="230"/>
      <c r="I244" s="231">
        <f t="shared" si="15"/>
        <v>0</v>
      </c>
      <c r="J244" s="229"/>
      <c r="K244" s="230"/>
      <c r="L244" s="231">
        <f t="shared" si="16"/>
        <v>0</v>
      </c>
      <c r="M244" s="338"/>
      <c r="N244" s="337"/>
      <c r="O244" s="231">
        <f t="shared" si="17"/>
        <v>0</v>
      </c>
      <c r="P244" s="185"/>
      <c r="R244" s="158"/>
      <c r="S244" s="158"/>
      <c r="T244" s="158"/>
    </row>
    <row r="245" spans="1:20" ht="24" hidden="1" x14ac:dyDescent="0.25">
      <c r="A245" s="178">
        <v>6255</v>
      </c>
      <c r="B245" s="223" t="s">
        <v>478</v>
      </c>
      <c r="C245" s="390">
        <f t="shared" ref="C245:C299" si="18">SUM(F245,I245,L245,O245)</f>
        <v>0</v>
      </c>
      <c r="D245" s="229"/>
      <c r="E245" s="507"/>
      <c r="F245" s="359">
        <f t="shared" ref="F245:F299" si="19">D245+E245</f>
        <v>0</v>
      </c>
      <c r="G245" s="229"/>
      <c r="H245" s="230"/>
      <c r="I245" s="231">
        <f t="shared" ref="I245:I299" si="20">G245+H245</f>
        <v>0</v>
      </c>
      <c r="J245" s="229"/>
      <c r="K245" s="230"/>
      <c r="L245" s="231">
        <f t="shared" ref="L245:L299" si="21">J245+K245</f>
        <v>0</v>
      </c>
      <c r="M245" s="338"/>
      <c r="N245" s="337"/>
      <c r="O245" s="231">
        <f t="shared" ref="O245:O277" si="22">M245+N245</f>
        <v>0</v>
      </c>
      <c r="P245" s="185"/>
      <c r="R245" s="158"/>
      <c r="S245" s="158"/>
      <c r="T245" s="158"/>
    </row>
    <row r="246" spans="1:20" hidden="1" x14ac:dyDescent="0.25">
      <c r="A246" s="178">
        <v>6259</v>
      </c>
      <c r="B246" s="223" t="s">
        <v>479</v>
      </c>
      <c r="C246" s="390">
        <f t="shared" si="18"/>
        <v>0</v>
      </c>
      <c r="D246" s="229"/>
      <c r="E246" s="507"/>
      <c r="F246" s="359">
        <f t="shared" si="19"/>
        <v>0</v>
      </c>
      <c r="G246" s="229"/>
      <c r="H246" s="230"/>
      <c r="I246" s="231">
        <f t="shared" si="20"/>
        <v>0</v>
      </c>
      <c r="J246" s="229"/>
      <c r="K246" s="230"/>
      <c r="L246" s="231">
        <f t="shared" si="21"/>
        <v>0</v>
      </c>
      <c r="M246" s="338"/>
      <c r="N246" s="337"/>
      <c r="O246" s="231">
        <f t="shared" si="22"/>
        <v>0</v>
      </c>
      <c r="P246" s="185"/>
      <c r="R246" s="158"/>
      <c r="S246" s="158"/>
      <c r="T246" s="158"/>
    </row>
    <row r="247" spans="1:20" ht="24" hidden="1" x14ac:dyDescent="0.25">
      <c r="A247" s="339">
        <v>6260</v>
      </c>
      <c r="B247" s="223" t="s">
        <v>480</v>
      </c>
      <c r="C247" s="390">
        <f t="shared" si="18"/>
        <v>0</v>
      </c>
      <c r="D247" s="229"/>
      <c r="E247" s="507"/>
      <c r="F247" s="359">
        <f t="shared" si="19"/>
        <v>0</v>
      </c>
      <c r="G247" s="229"/>
      <c r="H247" s="230"/>
      <c r="I247" s="231">
        <f t="shared" si="20"/>
        <v>0</v>
      </c>
      <c r="J247" s="229"/>
      <c r="K247" s="230"/>
      <c r="L247" s="231">
        <f t="shared" si="21"/>
        <v>0</v>
      </c>
      <c r="M247" s="338"/>
      <c r="N247" s="337"/>
      <c r="O247" s="231">
        <f t="shared" si="22"/>
        <v>0</v>
      </c>
      <c r="P247" s="185"/>
      <c r="R247" s="158"/>
      <c r="S247" s="158"/>
      <c r="T247" s="158"/>
    </row>
    <row r="248" spans="1:20" hidden="1" x14ac:dyDescent="0.25">
      <c r="A248" s="339">
        <v>6270</v>
      </c>
      <c r="B248" s="223" t="s">
        <v>481</v>
      </c>
      <c r="C248" s="390">
        <f t="shared" si="18"/>
        <v>0</v>
      </c>
      <c r="D248" s="229"/>
      <c r="E248" s="507"/>
      <c r="F248" s="359">
        <f t="shared" si="19"/>
        <v>0</v>
      </c>
      <c r="G248" s="229"/>
      <c r="H248" s="230"/>
      <c r="I248" s="231">
        <f t="shared" si="20"/>
        <v>0</v>
      </c>
      <c r="J248" s="229"/>
      <c r="K248" s="230"/>
      <c r="L248" s="231">
        <f t="shared" si="21"/>
        <v>0</v>
      </c>
      <c r="M248" s="338"/>
      <c r="N248" s="337"/>
      <c r="O248" s="231">
        <f t="shared" si="22"/>
        <v>0</v>
      </c>
      <c r="P248" s="185"/>
      <c r="R248" s="158"/>
      <c r="S248" s="158"/>
      <c r="T248" s="158"/>
    </row>
    <row r="249" spans="1:20" ht="24" hidden="1" x14ac:dyDescent="0.25">
      <c r="A249" s="595">
        <v>6290</v>
      </c>
      <c r="B249" s="213" t="s">
        <v>482</v>
      </c>
      <c r="C249" s="390">
        <f t="shared" si="18"/>
        <v>0</v>
      </c>
      <c r="D249" s="350">
        <f>SUM(D250:D253)</f>
        <v>0</v>
      </c>
      <c r="E249" s="389">
        <f>SUM(E250:E253)</f>
        <v>0</v>
      </c>
      <c r="F249" s="466">
        <f t="shared" si="19"/>
        <v>0</v>
      </c>
      <c r="G249" s="350">
        <f>SUM(G250:G253)</f>
        <v>0</v>
      </c>
      <c r="H249" s="352">
        <f>SUM(H250:H253)</f>
        <v>0</v>
      </c>
      <c r="I249" s="221">
        <f t="shared" si="20"/>
        <v>0</v>
      </c>
      <c r="J249" s="350">
        <f>SUM(J250:J253)</f>
        <v>0</v>
      </c>
      <c r="K249" s="352">
        <f>SUM(K250:K253)</f>
        <v>0</v>
      </c>
      <c r="L249" s="221">
        <f t="shared" si="21"/>
        <v>0</v>
      </c>
      <c r="M249" s="369">
        <f>SUM(M250:M253)</f>
        <v>0</v>
      </c>
      <c r="N249" s="370">
        <f>SUM(N250:N253)</f>
        <v>0</v>
      </c>
      <c r="O249" s="371">
        <f t="shared" si="22"/>
        <v>0</v>
      </c>
      <c r="P249" s="372"/>
      <c r="R249" s="158"/>
      <c r="S249" s="158"/>
      <c r="T249" s="158"/>
    </row>
    <row r="250" spans="1:20" hidden="1" x14ac:dyDescent="0.25">
      <c r="A250" s="178">
        <v>6291</v>
      </c>
      <c r="B250" s="223" t="s">
        <v>483</v>
      </c>
      <c r="C250" s="390">
        <f t="shared" si="18"/>
        <v>0</v>
      </c>
      <c r="D250" s="229"/>
      <c r="E250" s="507"/>
      <c r="F250" s="359">
        <f t="shared" si="19"/>
        <v>0</v>
      </c>
      <c r="G250" s="229"/>
      <c r="H250" s="230"/>
      <c r="I250" s="231">
        <f t="shared" si="20"/>
        <v>0</v>
      </c>
      <c r="J250" s="229"/>
      <c r="K250" s="230"/>
      <c r="L250" s="231">
        <f t="shared" si="21"/>
        <v>0</v>
      </c>
      <c r="M250" s="338"/>
      <c r="N250" s="337"/>
      <c r="O250" s="231">
        <f t="shared" si="22"/>
        <v>0</v>
      </c>
      <c r="P250" s="185"/>
      <c r="R250" s="158"/>
      <c r="S250" s="158"/>
      <c r="T250" s="158"/>
    </row>
    <row r="251" spans="1:20" hidden="1" x14ac:dyDescent="0.25">
      <c r="A251" s="178">
        <v>6292</v>
      </c>
      <c r="B251" s="223" t="s">
        <v>484</v>
      </c>
      <c r="C251" s="390">
        <f t="shared" si="18"/>
        <v>0</v>
      </c>
      <c r="D251" s="229"/>
      <c r="E251" s="507"/>
      <c r="F251" s="359">
        <f t="shared" si="19"/>
        <v>0</v>
      </c>
      <c r="G251" s="229"/>
      <c r="H251" s="230"/>
      <c r="I251" s="231">
        <f t="shared" si="20"/>
        <v>0</v>
      </c>
      <c r="J251" s="229"/>
      <c r="K251" s="230"/>
      <c r="L251" s="231">
        <f t="shared" si="21"/>
        <v>0</v>
      </c>
      <c r="M251" s="338"/>
      <c r="N251" s="337"/>
      <c r="O251" s="231">
        <f t="shared" si="22"/>
        <v>0</v>
      </c>
      <c r="P251" s="185"/>
      <c r="R251" s="158"/>
      <c r="S251" s="158"/>
      <c r="T251" s="158"/>
    </row>
    <row r="252" spans="1:20" ht="72" hidden="1" x14ac:dyDescent="0.25">
      <c r="A252" s="178">
        <v>6296</v>
      </c>
      <c r="B252" s="223" t="s">
        <v>485</v>
      </c>
      <c r="C252" s="390">
        <f t="shared" si="18"/>
        <v>0</v>
      </c>
      <c r="D252" s="229"/>
      <c r="E252" s="507"/>
      <c r="F252" s="359">
        <f t="shared" si="19"/>
        <v>0</v>
      </c>
      <c r="G252" s="229"/>
      <c r="H252" s="230"/>
      <c r="I252" s="231">
        <f t="shared" si="20"/>
        <v>0</v>
      </c>
      <c r="J252" s="229"/>
      <c r="K252" s="230"/>
      <c r="L252" s="231">
        <f t="shared" si="21"/>
        <v>0</v>
      </c>
      <c r="M252" s="338"/>
      <c r="N252" s="337"/>
      <c r="O252" s="231">
        <f t="shared" si="22"/>
        <v>0</v>
      </c>
      <c r="P252" s="185"/>
      <c r="R252" s="158"/>
      <c r="S252" s="158"/>
      <c r="T252" s="158"/>
    </row>
    <row r="253" spans="1:20" ht="36" hidden="1" x14ac:dyDescent="0.25">
      <c r="A253" s="178">
        <v>6299</v>
      </c>
      <c r="B253" s="223" t="s">
        <v>486</v>
      </c>
      <c r="C253" s="390">
        <f t="shared" si="18"/>
        <v>0</v>
      </c>
      <c r="D253" s="229"/>
      <c r="E253" s="507"/>
      <c r="F253" s="359">
        <f t="shared" si="19"/>
        <v>0</v>
      </c>
      <c r="G253" s="229"/>
      <c r="H253" s="230"/>
      <c r="I253" s="231">
        <f t="shared" si="20"/>
        <v>0</v>
      </c>
      <c r="J253" s="229"/>
      <c r="K253" s="230"/>
      <c r="L253" s="231">
        <f t="shared" si="21"/>
        <v>0</v>
      </c>
      <c r="M253" s="338"/>
      <c r="N253" s="337"/>
      <c r="O253" s="231">
        <f t="shared" si="22"/>
        <v>0</v>
      </c>
      <c r="P253" s="185"/>
      <c r="R253" s="158"/>
      <c r="S253" s="158"/>
      <c r="T253" s="158"/>
    </row>
    <row r="254" spans="1:20" hidden="1" x14ac:dyDescent="0.25">
      <c r="A254" s="198">
        <v>6300</v>
      </c>
      <c r="B254" s="323" t="s">
        <v>487</v>
      </c>
      <c r="C254" s="199">
        <f t="shared" si="18"/>
        <v>0</v>
      </c>
      <c r="D254" s="209">
        <f>SUM(D255,D259,D260)</f>
        <v>0</v>
      </c>
      <c r="E254" s="505">
        <f>SUM(E255,E259,E260)</f>
        <v>0</v>
      </c>
      <c r="F254" s="459">
        <f t="shared" si="19"/>
        <v>0</v>
      </c>
      <c r="G254" s="209">
        <f>SUM(G255,G259,G260)</f>
        <v>0</v>
      </c>
      <c r="H254" s="210">
        <f>SUM(H255,H259,H260)</f>
        <v>0</v>
      </c>
      <c r="I254" s="211">
        <f t="shared" si="20"/>
        <v>0</v>
      </c>
      <c r="J254" s="209">
        <f>SUM(J255,J259,J260)</f>
        <v>0</v>
      </c>
      <c r="K254" s="210">
        <f>SUM(K255,K259,K260)</f>
        <v>0</v>
      </c>
      <c r="L254" s="211">
        <f t="shared" si="21"/>
        <v>0</v>
      </c>
      <c r="M254" s="355">
        <f>SUM(M255,M259,M260)</f>
        <v>0</v>
      </c>
      <c r="N254" s="356">
        <f>SUM(N255,N259,N260)</f>
        <v>0</v>
      </c>
      <c r="O254" s="357">
        <f t="shared" si="22"/>
        <v>0</v>
      </c>
      <c r="P254" s="358"/>
      <c r="R254" s="158"/>
      <c r="S254" s="158"/>
      <c r="T254" s="158"/>
    </row>
    <row r="255" spans="1:20" ht="24" hidden="1" x14ac:dyDescent="0.25">
      <c r="A255" s="595">
        <v>6320</v>
      </c>
      <c r="B255" s="213" t="s">
        <v>488</v>
      </c>
      <c r="C255" s="369">
        <f t="shared" si="18"/>
        <v>0</v>
      </c>
      <c r="D255" s="350">
        <f>SUM(D256:D258)</f>
        <v>0</v>
      </c>
      <c r="E255" s="389">
        <f>SUM(E256:E258)</f>
        <v>0</v>
      </c>
      <c r="F255" s="466">
        <f t="shared" si="19"/>
        <v>0</v>
      </c>
      <c r="G255" s="350">
        <f>SUM(G256:G258)</f>
        <v>0</v>
      </c>
      <c r="H255" s="352">
        <f>SUM(H256:H258)</f>
        <v>0</v>
      </c>
      <c r="I255" s="221">
        <f t="shared" si="20"/>
        <v>0</v>
      </c>
      <c r="J255" s="350">
        <f>SUM(J256:J258)</f>
        <v>0</v>
      </c>
      <c r="K255" s="352">
        <f>SUM(K256:K258)</f>
        <v>0</v>
      </c>
      <c r="L255" s="221">
        <f t="shared" si="21"/>
        <v>0</v>
      </c>
      <c r="M255" s="353">
        <f>SUM(M256:M258)</f>
        <v>0</v>
      </c>
      <c r="N255" s="351">
        <f>SUM(N256:N258)</f>
        <v>0</v>
      </c>
      <c r="O255" s="221">
        <f t="shared" si="22"/>
        <v>0</v>
      </c>
      <c r="P255" s="176"/>
      <c r="R255" s="158"/>
      <c r="S255" s="158"/>
      <c r="T255" s="158"/>
    </row>
    <row r="256" spans="1:20" hidden="1" x14ac:dyDescent="0.25">
      <c r="A256" s="178">
        <v>6322</v>
      </c>
      <c r="B256" s="223" t="s">
        <v>489</v>
      </c>
      <c r="C256" s="343">
        <f t="shared" si="18"/>
        <v>0</v>
      </c>
      <c r="D256" s="229"/>
      <c r="E256" s="507"/>
      <c r="F256" s="359">
        <f t="shared" si="19"/>
        <v>0</v>
      </c>
      <c r="G256" s="229"/>
      <c r="H256" s="230"/>
      <c r="I256" s="231">
        <f t="shared" si="20"/>
        <v>0</v>
      </c>
      <c r="J256" s="229"/>
      <c r="K256" s="230"/>
      <c r="L256" s="231">
        <f t="shared" si="21"/>
        <v>0</v>
      </c>
      <c r="M256" s="338"/>
      <c r="N256" s="337"/>
      <c r="O256" s="231">
        <f t="shared" si="22"/>
        <v>0</v>
      </c>
      <c r="P256" s="185"/>
      <c r="R256" s="158"/>
      <c r="S256" s="158"/>
      <c r="T256" s="158"/>
    </row>
    <row r="257" spans="1:20" ht="24" hidden="1" x14ac:dyDescent="0.25">
      <c r="A257" s="178">
        <v>6323</v>
      </c>
      <c r="B257" s="223" t="s">
        <v>490</v>
      </c>
      <c r="C257" s="343">
        <f t="shared" si="18"/>
        <v>0</v>
      </c>
      <c r="D257" s="229"/>
      <c r="E257" s="507"/>
      <c r="F257" s="359">
        <f t="shared" si="19"/>
        <v>0</v>
      </c>
      <c r="G257" s="229"/>
      <c r="H257" s="230"/>
      <c r="I257" s="231">
        <f t="shared" si="20"/>
        <v>0</v>
      </c>
      <c r="J257" s="229"/>
      <c r="K257" s="230"/>
      <c r="L257" s="231">
        <f t="shared" si="21"/>
        <v>0</v>
      </c>
      <c r="M257" s="338"/>
      <c r="N257" s="337"/>
      <c r="O257" s="231">
        <f t="shared" si="22"/>
        <v>0</v>
      </c>
      <c r="P257" s="185"/>
      <c r="R257" s="158"/>
      <c r="S257" s="158"/>
      <c r="T257" s="158"/>
    </row>
    <row r="258" spans="1:20" ht="24" hidden="1" x14ac:dyDescent="0.25">
      <c r="A258" s="169">
        <v>6324</v>
      </c>
      <c r="B258" s="213" t="s">
        <v>491</v>
      </c>
      <c r="C258" s="343">
        <f t="shared" si="18"/>
        <v>0</v>
      </c>
      <c r="D258" s="219"/>
      <c r="E258" s="510"/>
      <c r="F258" s="466">
        <f t="shared" si="19"/>
        <v>0</v>
      </c>
      <c r="G258" s="219"/>
      <c r="H258" s="220"/>
      <c r="I258" s="221">
        <f t="shared" si="20"/>
        <v>0</v>
      </c>
      <c r="J258" s="219"/>
      <c r="K258" s="220"/>
      <c r="L258" s="221">
        <f t="shared" si="21"/>
        <v>0</v>
      </c>
      <c r="M258" s="336"/>
      <c r="N258" s="335"/>
      <c r="O258" s="221">
        <f t="shared" si="22"/>
        <v>0</v>
      </c>
      <c r="P258" s="176"/>
      <c r="R258" s="158"/>
      <c r="S258" s="158"/>
      <c r="T258" s="158"/>
    </row>
    <row r="259" spans="1:20" ht="24" hidden="1" x14ac:dyDescent="0.25">
      <c r="A259" s="391">
        <v>6330</v>
      </c>
      <c r="B259" s="392" t="s">
        <v>492</v>
      </c>
      <c r="C259" s="343">
        <f t="shared" si="18"/>
        <v>0</v>
      </c>
      <c r="D259" s="375"/>
      <c r="E259" s="579"/>
      <c r="F259" s="546">
        <f t="shared" si="19"/>
        <v>0</v>
      </c>
      <c r="G259" s="375"/>
      <c r="H259" s="377"/>
      <c r="I259" s="371">
        <f t="shared" si="20"/>
        <v>0</v>
      </c>
      <c r="J259" s="375"/>
      <c r="K259" s="377"/>
      <c r="L259" s="371">
        <f t="shared" si="21"/>
        <v>0</v>
      </c>
      <c r="M259" s="378"/>
      <c r="N259" s="376"/>
      <c r="O259" s="371">
        <f t="shared" si="22"/>
        <v>0</v>
      </c>
      <c r="P259" s="372"/>
      <c r="R259" s="158"/>
      <c r="S259" s="158"/>
      <c r="T259" s="158"/>
    </row>
    <row r="260" spans="1:20" hidden="1" x14ac:dyDescent="0.25">
      <c r="A260" s="339">
        <v>6360</v>
      </c>
      <c r="B260" s="223" t="s">
        <v>493</v>
      </c>
      <c r="C260" s="343">
        <f t="shared" si="18"/>
        <v>0</v>
      </c>
      <c r="D260" s="229"/>
      <c r="E260" s="507"/>
      <c r="F260" s="359">
        <f t="shared" si="19"/>
        <v>0</v>
      </c>
      <c r="G260" s="229"/>
      <c r="H260" s="230"/>
      <c r="I260" s="231">
        <f t="shared" si="20"/>
        <v>0</v>
      </c>
      <c r="J260" s="229"/>
      <c r="K260" s="230"/>
      <c r="L260" s="231">
        <f t="shared" si="21"/>
        <v>0</v>
      </c>
      <c r="M260" s="338"/>
      <c r="N260" s="337"/>
      <c r="O260" s="231">
        <f t="shared" si="22"/>
        <v>0</v>
      </c>
      <c r="P260" s="185"/>
      <c r="R260" s="158"/>
      <c r="S260" s="158"/>
      <c r="T260" s="158"/>
    </row>
    <row r="261" spans="1:20" ht="36" hidden="1" x14ac:dyDescent="0.25">
      <c r="A261" s="198">
        <v>6400</v>
      </c>
      <c r="B261" s="323" t="s">
        <v>494</v>
      </c>
      <c r="C261" s="199">
        <f t="shared" si="18"/>
        <v>0</v>
      </c>
      <c r="D261" s="209">
        <f>SUM(D262,D266)</f>
        <v>0</v>
      </c>
      <c r="E261" s="505">
        <f>SUM(E262,E266)</f>
        <v>0</v>
      </c>
      <c r="F261" s="459">
        <f t="shared" si="19"/>
        <v>0</v>
      </c>
      <c r="G261" s="209">
        <f>SUM(G262,G266)</f>
        <v>0</v>
      </c>
      <c r="H261" s="210">
        <f>SUM(H262,H266)</f>
        <v>0</v>
      </c>
      <c r="I261" s="211">
        <f t="shared" si="20"/>
        <v>0</v>
      </c>
      <c r="J261" s="209">
        <f>SUM(J262,J266)</f>
        <v>0</v>
      </c>
      <c r="K261" s="210">
        <f>SUM(K262,K266)</f>
        <v>0</v>
      </c>
      <c r="L261" s="211">
        <f t="shared" si="21"/>
        <v>0</v>
      </c>
      <c r="M261" s="355">
        <f>SUM(M262,M266)</f>
        <v>0</v>
      </c>
      <c r="N261" s="356">
        <f>SUM(N262,N266)</f>
        <v>0</v>
      </c>
      <c r="O261" s="357">
        <f t="shared" si="22"/>
        <v>0</v>
      </c>
      <c r="P261" s="358"/>
      <c r="R261" s="158"/>
      <c r="S261" s="158"/>
      <c r="T261" s="158"/>
    </row>
    <row r="262" spans="1:20" ht="24" hidden="1" x14ac:dyDescent="0.25">
      <c r="A262" s="595">
        <v>6410</v>
      </c>
      <c r="B262" s="213" t="s">
        <v>495</v>
      </c>
      <c r="C262" s="353">
        <f t="shared" si="18"/>
        <v>0</v>
      </c>
      <c r="D262" s="350">
        <f>SUM(D263:D265)</f>
        <v>0</v>
      </c>
      <c r="E262" s="389">
        <f>SUM(E263:E265)</f>
        <v>0</v>
      </c>
      <c r="F262" s="466">
        <f t="shared" si="19"/>
        <v>0</v>
      </c>
      <c r="G262" s="350">
        <f>SUM(G263:G265)</f>
        <v>0</v>
      </c>
      <c r="H262" s="352">
        <f>SUM(H263:H265)</f>
        <v>0</v>
      </c>
      <c r="I262" s="221">
        <f t="shared" si="20"/>
        <v>0</v>
      </c>
      <c r="J262" s="350">
        <f>SUM(J263:J265)</f>
        <v>0</v>
      </c>
      <c r="K262" s="352">
        <f>SUM(K263:K265)</f>
        <v>0</v>
      </c>
      <c r="L262" s="221">
        <f t="shared" si="21"/>
        <v>0</v>
      </c>
      <c r="M262" s="365">
        <f>SUM(M263:M265)</f>
        <v>0</v>
      </c>
      <c r="N262" s="366">
        <f>SUM(N263:N265)</f>
        <v>0</v>
      </c>
      <c r="O262" s="242">
        <f t="shared" si="22"/>
        <v>0</v>
      </c>
      <c r="P262" s="244"/>
      <c r="R262" s="158"/>
      <c r="S262" s="158"/>
      <c r="T262" s="158"/>
    </row>
    <row r="263" spans="1:20" hidden="1" x14ac:dyDescent="0.25">
      <c r="A263" s="178">
        <v>6411</v>
      </c>
      <c r="B263" s="393" t="s">
        <v>496</v>
      </c>
      <c r="C263" s="390">
        <f t="shared" si="18"/>
        <v>0</v>
      </c>
      <c r="D263" s="229"/>
      <c r="E263" s="507"/>
      <c r="F263" s="359">
        <f t="shared" si="19"/>
        <v>0</v>
      </c>
      <c r="G263" s="229"/>
      <c r="H263" s="230"/>
      <c r="I263" s="231">
        <f t="shared" si="20"/>
        <v>0</v>
      </c>
      <c r="J263" s="229"/>
      <c r="K263" s="230"/>
      <c r="L263" s="231">
        <f t="shared" si="21"/>
        <v>0</v>
      </c>
      <c r="M263" s="338"/>
      <c r="N263" s="337"/>
      <c r="O263" s="231">
        <f t="shared" si="22"/>
        <v>0</v>
      </c>
      <c r="P263" s="185"/>
      <c r="R263" s="158"/>
      <c r="S263" s="158"/>
      <c r="T263" s="158"/>
    </row>
    <row r="264" spans="1:20" ht="36" hidden="1" x14ac:dyDescent="0.25">
      <c r="A264" s="178">
        <v>6412</v>
      </c>
      <c r="B264" s="223" t="s">
        <v>497</v>
      </c>
      <c r="C264" s="390">
        <f t="shared" si="18"/>
        <v>0</v>
      </c>
      <c r="D264" s="229"/>
      <c r="E264" s="507"/>
      <c r="F264" s="359">
        <f t="shared" si="19"/>
        <v>0</v>
      </c>
      <c r="G264" s="229"/>
      <c r="H264" s="230"/>
      <c r="I264" s="231">
        <f t="shared" si="20"/>
        <v>0</v>
      </c>
      <c r="J264" s="229"/>
      <c r="K264" s="230"/>
      <c r="L264" s="231">
        <f t="shared" si="21"/>
        <v>0</v>
      </c>
      <c r="M264" s="338"/>
      <c r="N264" s="337"/>
      <c r="O264" s="231">
        <f t="shared" si="22"/>
        <v>0</v>
      </c>
      <c r="P264" s="185"/>
      <c r="R264" s="158"/>
      <c r="S264" s="158"/>
      <c r="T264" s="158"/>
    </row>
    <row r="265" spans="1:20" ht="36" hidden="1" x14ac:dyDescent="0.25">
      <c r="A265" s="178">
        <v>6419</v>
      </c>
      <c r="B265" s="223" t="s">
        <v>498</v>
      </c>
      <c r="C265" s="390">
        <f t="shared" si="18"/>
        <v>0</v>
      </c>
      <c r="D265" s="229"/>
      <c r="E265" s="507"/>
      <c r="F265" s="359">
        <f t="shared" si="19"/>
        <v>0</v>
      </c>
      <c r="G265" s="229"/>
      <c r="H265" s="230"/>
      <c r="I265" s="231">
        <f t="shared" si="20"/>
        <v>0</v>
      </c>
      <c r="J265" s="229"/>
      <c r="K265" s="230"/>
      <c r="L265" s="231">
        <f t="shared" si="21"/>
        <v>0</v>
      </c>
      <c r="M265" s="338"/>
      <c r="N265" s="337"/>
      <c r="O265" s="231">
        <f t="shared" si="22"/>
        <v>0</v>
      </c>
      <c r="P265" s="185"/>
      <c r="R265" s="158"/>
      <c r="S265" s="158"/>
      <c r="T265" s="158"/>
    </row>
    <row r="266" spans="1:20" ht="36" hidden="1" x14ac:dyDescent="0.25">
      <c r="A266" s="339">
        <v>6420</v>
      </c>
      <c r="B266" s="223" t="s">
        <v>499</v>
      </c>
      <c r="C266" s="390">
        <f t="shared" si="18"/>
        <v>0</v>
      </c>
      <c r="D266" s="340">
        <f>SUM(D267:D270)</f>
        <v>0</v>
      </c>
      <c r="E266" s="390">
        <f>SUM(E267:E270)</f>
        <v>0</v>
      </c>
      <c r="F266" s="359">
        <f t="shared" si="19"/>
        <v>0</v>
      </c>
      <c r="G266" s="340">
        <f>SUM(G267:G270)</f>
        <v>0</v>
      </c>
      <c r="H266" s="342">
        <f>SUM(H267:H270)</f>
        <v>0</v>
      </c>
      <c r="I266" s="231">
        <f t="shared" si="20"/>
        <v>0</v>
      </c>
      <c r="J266" s="340">
        <f>SUM(J267:J270)</f>
        <v>0</v>
      </c>
      <c r="K266" s="342">
        <f>SUM(K267:K270)</f>
        <v>0</v>
      </c>
      <c r="L266" s="231">
        <f t="shared" si="21"/>
        <v>0</v>
      </c>
      <c r="M266" s="343">
        <f>SUM(M267:M270)</f>
        <v>0</v>
      </c>
      <c r="N266" s="341">
        <f>SUM(N267:N270)</f>
        <v>0</v>
      </c>
      <c r="O266" s="231">
        <f t="shared" si="22"/>
        <v>0</v>
      </c>
      <c r="P266" s="185"/>
      <c r="R266" s="158"/>
      <c r="S266" s="158"/>
      <c r="T266" s="158"/>
    </row>
    <row r="267" spans="1:20" hidden="1" x14ac:dyDescent="0.25">
      <c r="A267" s="178">
        <v>6421</v>
      </c>
      <c r="B267" s="223" t="s">
        <v>500</v>
      </c>
      <c r="C267" s="390">
        <f t="shared" si="18"/>
        <v>0</v>
      </c>
      <c r="D267" s="229"/>
      <c r="E267" s="507"/>
      <c r="F267" s="359">
        <f t="shared" si="19"/>
        <v>0</v>
      </c>
      <c r="G267" s="229"/>
      <c r="H267" s="230"/>
      <c r="I267" s="231">
        <f t="shared" si="20"/>
        <v>0</v>
      </c>
      <c r="J267" s="229"/>
      <c r="K267" s="230"/>
      <c r="L267" s="231">
        <f t="shared" si="21"/>
        <v>0</v>
      </c>
      <c r="M267" s="338"/>
      <c r="N267" s="337"/>
      <c r="O267" s="231">
        <f t="shared" si="22"/>
        <v>0</v>
      </c>
      <c r="P267" s="185"/>
      <c r="R267" s="158"/>
      <c r="S267" s="158"/>
      <c r="T267" s="158"/>
    </row>
    <row r="268" spans="1:20" hidden="1" x14ac:dyDescent="0.25">
      <c r="A268" s="178">
        <v>6422</v>
      </c>
      <c r="B268" s="223" t="s">
        <v>501</v>
      </c>
      <c r="C268" s="390">
        <f t="shared" si="18"/>
        <v>0</v>
      </c>
      <c r="D268" s="229"/>
      <c r="E268" s="507"/>
      <c r="F268" s="359">
        <f t="shared" si="19"/>
        <v>0</v>
      </c>
      <c r="G268" s="229"/>
      <c r="H268" s="230"/>
      <c r="I268" s="231">
        <f t="shared" si="20"/>
        <v>0</v>
      </c>
      <c r="J268" s="229"/>
      <c r="K268" s="230"/>
      <c r="L268" s="231">
        <f t="shared" si="21"/>
        <v>0</v>
      </c>
      <c r="M268" s="338"/>
      <c r="N268" s="337"/>
      <c r="O268" s="231">
        <f t="shared" si="22"/>
        <v>0</v>
      </c>
      <c r="P268" s="185"/>
      <c r="R268" s="158"/>
      <c r="S268" s="158"/>
      <c r="T268" s="158"/>
    </row>
    <row r="269" spans="1:20" ht="24" hidden="1" x14ac:dyDescent="0.25">
      <c r="A269" s="178">
        <v>6423</v>
      </c>
      <c r="B269" s="223" t="s">
        <v>502</v>
      </c>
      <c r="C269" s="390">
        <f t="shared" si="18"/>
        <v>0</v>
      </c>
      <c r="D269" s="229"/>
      <c r="E269" s="507"/>
      <c r="F269" s="359">
        <f t="shared" si="19"/>
        <v>0</v>
      </c>
      <c r="G269" s="229"/>
      <c r="H269" s="230"/>
      <c r="I269" s="231">
        <f t="shared" si="20"/>
        <v>0</v>
      </c>
      <c r="J269" s="229"/>
      <c r="K269" s="230"/>
      <c r="L269" s="231">
        <f t="shared" si="21"/>
        <v>0</v>
      </c>
      <c r="M269" s="338"/>
      <c r="N269" s="337"/>
      <c r="O269" s="231">
        <f t="shared" si="22"/>
        <v>0</v>
      </c>
      <c r="P269" s="185"/>
      <c r="R269" s="158"/>
      <c r="S269" s="158"/>
      <c r="T269" s="158"/>
    </row>
    <row r="270" spans="1:20" ht="36" hidden="1" x14ac:dyDescent="0.25">
      <c r="A270" s="178">
        <v>6424</v>
      </c>
      <c r="B270" s="223" t="s">
        <v>503</v>
      </c>
      <c r="C270" s="390">
        <f t="shared" si="18"/>
        <v>0</v>
      </c>
      <c r="D270" s="229"/>
      <c r="E270" s="507"/>
      <c r="F270" s="359">
        <f t="shared" si="19"/>
        <v>0</v>
      </c>
      <c r="G270" s="229"/>
      <c r="H270" s="230"/>
      <c r="I270" s="231">
        <f t="shared" si="20"/>
        <v>0</v>
      </c>
      <c r="J270" s="229"/>
      <c r="K270" s="230"/>
      <c r="L270" s="231">
        <f t="shared" si="21"/>
        <v>0</v>
      </c>
      <c r="M270" s="338"/>
      <c r="N270" s="337"/>
      <c r="O270" s="231">
        <f t="shared" si="22"/>
        <v>0</v>
      </c>
      <c r="P270" s="185"/>
      <c r="R270" s="158"/>
      <c r="S270" s="158"/>
      <c r="T270" s="158"/>
    </row>
    <row r="271" spans="1:20" ht="36" hidden="1" x14ac:dyDescent="0.25">
      <c r="A271" s="394">
        <v>7000</v>
      </c>
      <c r="B271" s="394" t="s">
        <v>504</v>
      </c>
      <c r="C271" s="395">
        <f t="shared" si="18"/>
        <v>0</v>
      </c>
      <c r="D271" s="396">
        <f>SUM(D272,D282)</f>
        <v>0</v>
      </c>
      <c r="E271" s="582">
        <f>SUM(E272,E282)</f>
        <v>0</v>
      </c>
      <c r="F271" s="550">
        <f t="shared" si="19"/>
        <v>0</v>
      </c>
      <c r="G271" s="396">
        <f>SUM(G272,G282)</f>
        <v>0</v>
      </c>
      <c r="H271" s="399">
        <f>SUM(H272,H282)</f>
        <v>0</v>
      </c>
      <c r="I271" s="398">
        <f t="shared" si="20"/>
        <v>0</v>
      </c>
      <c r="J271" s="396">
        <f>SUM(J272,J282)</f>
        <v>0</v>
      </c>
      <c r="K271" s="399">
        <f>SUM(K272,K282)</f>
        <v>0</v>
      </c>
      <c r="L271" s="398">
        <f t="shared" si="21"/>
        <v>0</v>
      </c>
      <c r="M271" s="400">
        <f>SUM(M272,M282)</f>
        <v>0</v>
      </c>
      <c r="N271" s="401">
        <f>SUM(N272,N282)</f>
        <v>0</v>
      </c>
      <c r="O271" s="402">
        <f t="shared" si="22"/>
        <v>0</v>
      </c>
      <c r="P271" s="403"/>
      <c r="R271" s="158"/>
      <c r="S271" s="158"/>
      <c r="T271" s="158"/>
    </row>
    <row r="272" spans="1:20" ht="24" hidden="1" x14ac:dyDescent="0.25">
      <c r="A272" s="198">
        <v>7200</v>
      </c>
      <c r="B272" s="323" t="s">
        <v>505</v>
      </c>
      <c r="C272" s="199">
        <f t="shared" si="18"/>
        <v>0</v>
      </c>
      <c r="D272" s="209">
        <f>SUM(D273,D274,D277,D278,D281)</f>
        <v>0</v>
      </c>
      <c r="E272" s="505">
        <f>SUM(E273,E274,E277,E278,E281)</f>
        <v>0</v>
      </c>
      <c r="F272" s="459">
        <f t="shared" si="19"/>
        <v>0</v>
      </c>
      <c r="G272" s="209">
        <f>SUM(G273,G274,G277,G278,G281)</f>
        <v>0</v>
      </c>
      <c r="H272" s="210">
        <f>SUM(H273,H274,H277,H278,H281)</f>
        <v>0</v>
      </c>
      <c r="I272" s="211">
        <f t="shared" si="20"/>
        <v>0</v>
      </c>
      <c r="J272" s="209">
        <f>SUM(J273,J274,J277,J278,J281)</f>
        <v>0</v>
      </c>
      <c r="K272" s="210">
        <f>SUM(K273,K274,K277,K278,K281)</f>
        <v>0</v>
      </c>
      <c r="L272" s="211">
        <f t="shared" si="21"/>
        <v>0</v>
      </c>
      <c r="M272" s="325">
        <f>SUM(M273,M274,M277,M278,M281)</f>
        <v>0</v>
      </c>
      <c r="N272" s="326">
        <f>SUM(N273,N274,N277,N278,N281)</f>
        <v>0</v>
      </c>
      <c r="O272" s="327">
        <f t="shared" si="22"/>
        <v>0</v>
      </c>
      <c r="P272" s="328"/>
      <c r="R272" s="158"/>
      <c r="S272" s="158"/>
      <c r="T272" s="158"/>
    </row>
    <row r="273" spans="1:20" ht="24" hidden="1" x14ac:dyDescent="0.25">
      <c r="A273" s="595">
        <v>7210</v>
      </c>
      <c r="B273" s="213" t="s">
        <v>506</v>
      </c>
      <c r="C273" s="214">
        <f t="shared" si="18"/>
        <v>0</v>
      </c>
      <c r="D273" s="219"/>
      <c r="E273" s="510"/>
      <c r="F273" s="466">
        <f t="shared" si="19"/>
        <v>0</v>
      </c>
      <c r="G273" s="219"/>
      <c r="H273" s="220"/>
      <c r="I273" s="221">
        <f t="shared" si="20"/>
        <v>0</v>
      </c>
      <c r="J273" s="219"/>
      <c r="K273" s="220"/>
      <c r="L273" s="221">
        <f t="shared" si="21"/>
        <v>0</v>
      </c>
      <c r="M273" s="336"/>
      <c r="N273" s="335"/>
      <c r="O273" s="221">
        <f t="shared" si="22"/>
        <v>0</v>
      </c>
      <c r="P273" s="176"/>
      <c r="R273" s="158"/>
      <c r="S273" s="158"/>
      <c r="T273" s="158"/>
    </row>
    <row r="274" spans="1:20" s="404" customFormat="1" ht="36" hidden="1" x14ac:dyDescent="0.25">
      <c r="A274" s="339">
        <v>7220</v>
      </c>
      <c r="B274" s="223" t="s">
        <v>507</v>
      </c>
      <c r="C274" s="224">
        <f t="shared" si="18"/>
        <v>0</v>
      </c>
      <c r="D274" s="340">
        <f>SUM(D275:D276)</f>
        <v>0</v>
      </c>
      <c r="E274" s="390">
        <f>SUM(E275:E276)</f>
        <v>0</v>
      </c>
      <c r="F274" s="359">
        <f t="shared" si="19"/>
        <v>0</v>
      </c>
      <c r="G274" s="340">
        <f>SUM(G275:G276)</f>
        <v>0</v>
      </c>
      <c r="H274" s="342">
        <f>SUM(H275:H276)</f>
        <v>0</v>
      </c>
      <c r="I274" s="231">
        <f t="shared" si="20"/>
        <v>0</v>
      </c>
      <c r="J274" s="340">
        <f>SUM(J275:J276)</f>
        <v>0</v>
      </c>
      <c r="K274" s="342">
        <f>SUM(K275:K276)</f>
        <v>0</v>
      </c>
      <c r="L274" s="231">
        <f t="shared" si="21"/>
        <v>0</v>
      </c>
      <c r="M274" s="343">
        <f>SUM(M275:M276)</f>
        <v>0</v>
      </c>
      <c r="N274" s="341">
        <f>SUM(N275:N276)</f>
        <v>0</v>
      </c>
      <c r="O274" s="231">
        <f t="shared" si="22"/>
        <v>0</v>
      </c>
      <c r="P274" s="185"/>
      <c r="R274" s="158"/>
      <c r="S274" s="158"/>
      <c r="T274" s="158"/>
    </row>
    <row r="275" spans="1:20" s="404" customFormat="1" ht="36" hidden="1" x14ac:dyDescent="0.25">
      <c r="A275" s="178">
        <v>7221</v>
      </c>
      <c r="B275" s="223" t="s">
        <v>508</v>
      </c>
      <c r="C275" s="224">
        <f t="shared" si="18"/>
        <v>0</v>
      </c>
      <c r="D275" s="229"/>
      <c r="E275" s="507"/>
      <c r="F275" s="359">
        <f t="shared" si="19"/>
        <v>0</v>
      </c>
      <c r="G275" s="229"/>
      <c r="H275" s="230"/>
      <c r="I275" s="231">
        <f t="shared" si="20"/>
        <v>0</v>
      </c>
      <c r="J275" s="229"/>
      <c r="K275" s="230"/>
      <c r="L275" s="231">
        <f t="shared" si="21"/>
        <v>0</v>
      </c>
      <c r="M275" s="338"/>
      <c r="N275" s="337"/>
      <c r="O275" s="231">
        <f t="shared" si="22"/>
        <v>0</v>
      </c>
      <c r="P275" s="185"/>
      <c r="R275" s="158"/>
      <c r="S275" s="158"/>
      <c r="T275" s="158"/>
    </row>
    <row r="276" spans="1:20" s="404" customFormat="1" ht="36" hidden="1" x14ac:dyDescent="0.25">
      <c r="A276" s="178">
        <v>7222</v>
      </c>
      <c r="B276" s="223" t="s">
        <v>509</v>
      </c>
      <c r="C276" s="224">
        <f t="shared" si="18"/>
        <v>0</v>
      </c>
      <c r="D276" s="229"/>
      <c r="E276" s="507"/>
      <c r="F276" s="359">
        <f t="shared" si="19"/>
        <v>0</v>
      </c>
      <c r="G276" s="229"/>
      <c r="H276" s="230"/>
      <c r="I276" s="231">
        <f t="shared" si="20"/>
        <v>0</v>
      </c>
      <c r="J276" s="229"/>
      <c r="K276" s="230"/>
      <c r="L276" s="231">
        <f t="shared" si="21"/>
        <v>0</v>
      </c>
      <c r="M276" s="338"/>
      <c r="N276" s="337"/>
      <c r="O276" s="231">
        <f t="shared" si="22"/>
        <v>0</v>
      </c>
      <c r="P276" s="185"/>
      <c r="R276" s="158"/>
      <c r="S276" s="158"/>
      <c r="T276" s="158"/>
    </row>
    <row r="277" spans="1:20" s="404" customFormat="1" ht="24" hidden="1" x14ac:dyDescent="0.25">
      <c r="A277" s="339">
        <v>7230</v>
      </c>
      <c r="B277" s="223" t="s">
        <v>510</v>
      </c>
      <c r="C277" s="224">
        <f t="shared" si="18"/>
        <v>0</v>
      </c>
      <c r="D277" s="229"/>
      <c r="E277" s="507"/>
      <c r="F277" s="359">
        <f t="shared" si="19"/>
        <v>0</v>
      </c>
      <c r="G277" s="229"/>
      <c r="H277" s="230"/>
      <c r="I277" s="231">
        <f t="shared" si="20"/>
        <v>0</v>
      </c>
      <c r="J277" s="229"/>
      <c r="K277" s="230"/>
      <c r="L277" s="231">
        <f t="shared" si="21"/>
        <v>0</v>
      </c>
      <c r="M277" s="338"/>
      <c r="N277" s="337"/>
      <c r="O277" s="231">
        <f t="shared" si="22"/>
        <v>0</v>
      </c>
      <c r="P277" s="185"/>
      <c r="R277" s="158"/>
      <c r="S277" s="158"/>
      <c r="T277" s="158"/>
    </row>
    <row r="278" spans="1:20" ht="24" hidden="1" x14ac:dyDescent="0.25">
      <c r="A278" s="339">
        <v>7240</v>
      </c>
      <c r="B278" s="223" t="s">
        <v>511</v>
      </c>
      <c r="C278" s="224">
        <f t="shared" si="18"/>
        <v>0</v>
      </c>
      <c r="D278" s="340">
        <f>SUM(D279:D280)</f>
        <v>0</v>
      </c>
      <c r="E278" s="390">
        <f>SUM(E279:E280)</f>
        <v>0</v>
      </c>
      <c r="F278" s="359">
        <f t="shared" si="19"/>
        <v>0</v>
      </c>
      <c r="G278" s="340">
        <f>SUM(G279:G280)</f>
        <v>0</v>
      </c>
      <c r="H278" s="342">
        <f>SUM(H279:H280)</f>
        <v>0</v>
      </c>
      <c r="I278" s="231">
        <f t="shared" si="20"/>
        <v>0</v>
      </c>
      <c r="J278" s="340">
        <f>SUM(J279:J280)</f>
        <v>0</v>
      </c>
      <c r="K278" s="342">
        <f>SUM(K279:K280)</f>
        <v>0</v>
      </c>
      <c r="L278" s="231">
        <f t="shared" si="21"/>
        <v>0</v>
      </c>
      <c r="M278" s="343">
        <f>SUM(M279:M280)</f>
        <v>0</v>
      </c>
      <c r="N278" s="341">
        <f>SUM(N279:N280)</f>
        <v>0</v>
      </c>
      <c r="O278" s="231">
        <f>SUM(O279:O280)</f>
        <v>0</v>
      </c>
      <c r="P278" s="185"/>
      <c r="R278" s="158"/>
      <c r="S278" s="158"/>
      <c r="T278" s="158"/>
    </row>
    <row r="279" spans="1:20" ht="48" hidden="1" x14ac:dyDescent="0.25">
      <c r="A279" s="178">
        <v>7245</v>
      </c>
      <c r="B279" s="223" t="s">
        <v>512</v>
      </c>
      <c r="C279" s="224">
        <f t="shared" si="18"/>
        <v>0</v>
      </c>
      <c r="D279" s="229"/>
      <c r="E279" s="507"/>
      <c r="F279" s="359">
        <f t="shared" si="19"/>
        <v>0</v>
      </c>
      <c r="G279" s="229"/>
      <c r="H279" s="230"/>
      <c r="I279" s="231">
        <f t="shared" si="20"/>
        <v>0</v>
      </c>
      <c r="J279" s="229"/>
      <c r="K279" s="230"/>
      <c r="L279" s="231">
        <f t="shared" si="21"/>
        <v>0</v>
      </c>
      <c r="M279" s="338"/>
      <c r="N279" s="337"/>
      <c r="O279" s="231">
        <f t="shared" ref="O279:O299" si="23">M279+N279</f>
        <v>0</v>
      </c>
      <c r="P279" s="185"/>
      <c r="R279" s="158"/>
      <c r="S279" s="158"/>
      <c r="T279" s="158"/>
    </row>
    <row r="280" spans="1:20" ht="96" hidden="1" x14ac:dyDescent="0.25">
      <c r="A280" s="178">
        <v>7246</v>
      </c>
      <c r="B280" s="223" t="s">
        <v>513</v>
      </c>
      <c r="C280" s="224">
        <f t="shared" si="18"/>
        <v>0</v>
      </c>
      <c r="D280" s="229"/>
      <c r="E280" s="507"/>
      <c r="F280" s="359">
        <f t="shared" si="19"/>
        <v>0</v>
      </c>
      <c r="G280" s="229"/>
      <c r="H280" s="230"/>
      <c r="I280" s="231">
        <f t="shared" si="20"/>
        <v>0</v>
      </c>
      <c r="J280" s="229"/>
      <c r="K280" s="230"/>
      <c r="L280" s="231">
        <f t="shared" si="21"/>
        <v>0</v>
      </c>
      <c r="M280" s="338"/>
      <c r="N280" s="337"/>
      <c r="O280" s="231">
        <f t="shared" si="23"/>
        <v>0</v>
      </c>
      <c r="P280" s="185"/>
      <c r="R280" s="158"/>
      <c r="S280" s="158"/>
      <c r="T280" s="158"/>
    </row>
    <row r="281" spans="1:20" ht="24" hidden="1" x14ac:dyDescent="0.25">
      <c r="A281" s="339">
        <v>7260</v>
      </c>
      <c r="B281" s="223" t="s">
        <v>514</v>
      </c>
      <c r="C281" s="224">
        <f t="shared" si="18"/>
        <v>0</v>
      </c>
      <c r="D281" s="219"/>
      <c r="E281" s="510"/>
      <c r="F281" s="466">
        <f t="shared" si="19"/>
        <v>0</v>
      </c>
      <c r="G281" s="219"/>
      <c r="H281" s="220"/>
      <c r="I281" s="221">
        <f t="shared" si="20"/>
        <v>0</v>
      </c>
      <c r="J281" s="219"/>
      <c r="K281" s="220"/>
      <c r="L281" s="221">
        <f t="shared" si="21"/>
        <v>0</v>
      </c>
      <c r="M281" s="336"/>
      <c r="N281" s="335"/>
      <c r="O281" s="221">
        <f t="shared" si="23"/>
        <v>0</v>
      </c>
      <c r="P281" s="176"/>
      <c r="R281" s="158"/>
      <c r="S281" s="158"/>
      <c r="T281" s="158"/>
    </row>
    <row r="282" spans="1:20" hidden="1" x14ac:dyDescent="0.25">
      <c r="A282" s="198">
        <v>7700</v>
      </c>
      <c r="B282" s="323" t="s">
        <v>515</v>
      </c>
      <c r="C282" s="405">
        <f t="shared" si="18"/>
        <v>0</v>
      </c>
      <c r="D282" s="406">
        <f>D283</f>
        <v>0</v>
      </c>
      <c r="E282" s="583">
        <f>SUM(E283)</f>
        <v>0</v>
      </c>
      <c r="F282" s="354">
        <f t="shared" si="19"/>
        <v>0</v>
      </c>
      <c r="G282" s="406">
        <f>G283</f>
        <v>0</v>
      </c>
      <c r="H282" s="407">
        <f>SUM(H283)</f>
        <v>0</v>
      </c>
      <c r="I282" s="357">
        <f t="shared" si="20"/>
        <v>0</v>
      </c>
      <c r="J282" s="406">
        <f>J283</f>
        <v>0</v>
      </c>
      <c r="K282" s="407">
        <f>SUM(K283)</f>
        <v>0</v>
      </c>
      <c r="L282" s="357">
        <f t="shared" si="21"/>
        <v>0</v>
      </c>
      <c r="M282" s="355">
        <f>SUM(M283)</f>
        <v>0</v>
      </c>
      <c r="N282" s="356">
        <f>SUM(N283)</f>
        <v>0</v>
      </c>
      <c r="O282" s="357">
        <f t="shared" si="23"/>
        <v>0</v>
      </c>
      <c r="P282" s="358"/>
      <c r="R282" s="158"/>
      <c r="S282" s="158"/>
      <c r="T282" s="158"/>
    </row>
    <row r="283" spans="1:20" hidden="1" x14ac:dyDescent="0.25">
      <c r="A283" s="233">
        <v>7720</v>
      </c>
      <c r="B283" s="234" t="s">
        <v>516</v>
      </c>
      <c r="C283" s="408">
        <f t="shared" si="18"/>
        <v>0</v>
      </c>
      <c r="D283" s="240"/>
      <c r="E283" s="584"/>
      <c r="F283" s="408">
        <f t="shared" si="19"/>
        <v>0</v>
      </c>
      <c r="G283" s="240"/>
      <c r="H283" s="241"/>
      <c r="I283" s="242">
        <f t="shared" si="20"/>
        <v>0</v>
      </c>
      <c r="J283" s="240"/>
      <c r="K283" s="241"/>
      <c r="L283" s="242">
        <f t="shared" si="21"/>
        <v>0</v>
      </c>
      <c r="M283" s="410"/>
      <c r="N283" s="409"/>
      <c r="O283" s="242">
        <f t="shared" si="23"/>
        <v>0</v>
      </c>
      <c r="P283" s="244"/>
      <c r="R283" s="158"/>
      <c r="S283" s="158"/>
      <c r="T283" s="158"/>
    </row>
    <row r="284" spans="1:20" hidden="1" x14ac:dyDescent="0.25">
      <c r="A284" s="411"/>
      <c r="B284" s="265" t="s">
        <v>517</v>
      </c>
      <c r="C284" s="214">
        <f t="shared" si="18"/>
        <v>0</v>
      </c>
      <c r="D284" s="330">
        <f>SUM(D285:D286)</f>
        <v>0</v>
      </c>
      <c r="E284" s="506">
        <f>SUM(E285:E286)</f>
        <v>0</v>
      </c>
      <c r="F284" s="460">
        <f t="shared" si="19"/>
        <v>0</v>
      </c>
      <c r="G284" s="330">
        <f>SUM(G285:G286)</f>
        <v>0</v>
      </c>
      <c r="H284" s="333">
        <f>SUM(H285:H286)</f>
        <v>0</v>
      </c>
      <c r="I284" s="332">
        <f t="shared" si="20"/>
        <v>0</v>
      </c>
      <c r="J284" s="330">
        <f>SUM(J285:J286)</f>
        <v>0</v>
      </c>
      <c r="K284" s="333">
        <f>SUM(K285:K286)</f>
        <v>0</v>
      </c>
      <c r="L284" s="332">
        <f t="shared" si="21"/>
        <v>0</v>
      </c>
      <c r="M284" s="334">
        <f>SUM(M285:M286)</f>
        <v>0</v>
      </c>
      <c r="N284" s="331">
        <f>SUM(N285:N286)</f>
        <v>0</v>
      </c>
      <c r="O284" s="332">
        <f t="shared" si="23"/>
        <v>0</v>
      </c>
      <c r="P284" s="274"/>
      <c r="R284" s="158"/>
      <c r="S284" s="158"/>
      <c r="T284" s="158"/>
    </row>
    <row r="285" spans="1:20" hidden="1" x14ac:dyDescent="0.25">
      <c r="A285" s="393" t="s">
        <v>518</v>
      </c>
      <c r="B285" s="178" t="s">
        <v>519</v>
      </c>
      <c r="C285" s="359">
        <f t="shared" si="18"/>
        <v>0</v>
      </c>
      <c r="D285" s="229"/>
      <c r="E285" s="507"/>
      <c r="F285" s="359">
        <f t="shared" si="19"/>
        <v>0</v>
      </c>
      <c r="G285" s="229"/>
      <c r="H285" s="230"/>
      <c r="I285" s="231">
        <f t="shared" si="20"/>
        <v>0</v>
      </c>
      <c r="J285" s="229"/>
      <c r="K285" s="230"/>
      <c r="L285" s="231">
        <f t="shared" si="21"/>
        <v>0</v>
      </c>
      <c r="M285" s="338"/>
      <c r="N285" s="337"/>
      <c r="O285" s="231">
        <f t="shared" si="23"/>
        <v>0</v>
      </c>
      <c r="P285" s="185"/>
      <c r="R285" s="158"/>
      <c r="S285" s="158"/>
      <c r="T285" s="158"/>
    </row>
    <row r="286" spans="1:20" ht="24" hidden="1" x14ac:dyDescent="0.25">
      <c r="A286" s="393" t="s">
        <v>520</v>
      </c>
      <c r="B286" s="412" t="s">
        <v>521</v>
      </c>
      <c r="C286" s="214">
        <f t="shared" si="18"/>
        <v>0</v>
      </c>
      <c r="D286" s="219"/>
      <c r="E286" s="510"/>
      <c r="F286" s="466">
        <f t="shared" si="19"/>
        <v>0</v>
      </c>
      <c r="G286" s="219"/>
      <c r="H286" s="220"/>
      <c r="I286" s="221">
        <f t="shared" si="20"/>
        <v>0</v>
      </c>
      <c r="J286" s="219"/>
      <c r="K286" s="220"/>
      <c r="L286" s="221">
        <f t="shared" si="21"/>
        <v>0</v>
      </c>
      <c r="M286" s="336"/>
      <c r="N286" s="335"/>
      <c r="O286" s="221">
        <f t="shared" si="23"/>
        <v>0</v>
      </c>
      <c r="P286" s="176"/>
      <c r="R286" s="158"/>
      <c r="S286" s="158"/>
      <c r="T286" s="158"/>
    </row>
    <row r="287" spans="1:20" x14ac:dyDescent="0.25">
      <c r="A287" s="413"/>
      <c r="B287" s="414" t="s">
        <v>522</v>
      </c>
      <c r="C287" s="415">
        <f t="shared" si="18"/>
        <v>968042</v>
      </c>
      <c r="D287" s="416">
        <f>SUM(D284,D271,D233,D198,D190,D176,D78,D56)</f>
        <v>478354</v>
      </c>
      <c r="E287" s="511">
        <f>SUM(E284,E271,E233,E198,E190,E176,E78,E56)</f>
        <v>0</v>
      </c>
      <c r="F287" s="467">
        <f t="shared" si="19"/>
        <v>478354</v>
      </c>
      <c r="G287" s="416">
        <f>SUM(G284,G271,G233,G198,G190,G176,G78,G56)</f>
        <v>476053</v>
      </c>
      <c r="H287" s="419">
        <f>SUM(H284,H271,H233,H198,H190,H176,H78,H56)</f>
        <v>0</v>
      </c>
      <c r="I287" s="418">
        <f t="shared" si="20"/>
        <v>476053</v>
      </c>
      <c r="J287" s="416">
        <f>SUM(J284,J271,J233,J198,J190,J176,J78,J56)</f>
        <v>13635</v>
      </c>
      <c r="K287" s="419">
        <f>SUM(K284,K271,K233,K198,K190,K176,K78,K56)</f>
        <v>0</v>
      </c>
      <c r="L287" s="418">
        <f t="shared" si="21"/>
        <v>13635</v>
      </c>
      <c r="M287" s="325">
        <f>SUM(M284,M271,M233,M198,M190,M176,M78,M56)</f>
        <v>0</v>
      </c>
      <c r="N287" s="326">
        <f>SUM(N284,N271,N233,N198,N190,N176,N78,N56)</f>
        <v>0</v>
      </c>
      <c r="O287" s="327">
        <f t="shared" si="23"/>
        <v>0</v>
      </c>
      <c r="P287" s="328"/>
      <c r="R287" s="158"/>
      <c r="S287" s="158"/>
      <c r="T287" s="158"/>
    </row>
    <row r="288" spans="1:20" x14ac:dyDescent="0.25">
      <c r="A288" s="420" t="s">
        <v>523</v>
      </c>
      <c r="B288" s="421"/>
      <c r="C288" s="422">
        <f t="shared" si="18"/>
        <v>-4743</v>
      </c>
      <c r="D288" s="423">
        <f>SUM(D28,D29,D45)-D54</f>
        <v>0</v>
      </c>
      <c r="E288" s="428">
        <f>SUM(E28,E29,E45)-E54</f>
        <v>0</v>
      </c>
      <c r="F288" s="468">
        <f t="shared" si="19"/>
        <v>0</v>
      </c>
      <c r="G288" s="423">
        <f>SUM(G28,G29,G45)-G54</f>
        <v>0</v>
      </c>
      <c r="H288" s="426">
        <f>SUM(H28,H29,H45)-H54</f>
        <v>0</v>
      </c>
      <c r="I288" s="425">
        <f t="shared" si="20"/>
        <v>0</v>
      </c>
      <c r="J288" s="423">
        <f>(J30+J46)-J54</f>
        <v>-4743</v>
      </c>
      <c r="K288" s="426">
        <f>(K30+K46)-K54</f>
        <v>0</v>
      </c>
      <c r="L288" s="425">
        <f t="shared" si="21"/>
        <v>-4743</v>
      </c>
      <c r="M288" s="422">
        <f>M48-M54</f>
        <v>0</v>
      </c>
      <c r="N288" s="424">
        <f>N48-N54</f>
        <v>0</v>
      </c>
      <c r="O288" s="425">
        <f t="shared" si="23"/>
        <v>0</v>
      </c>
      <c r="P288" s="427"/>
      <c r="R288" s="158"/>
      <c r="S288" s="158"/>
      <c r="T288" s="158"/>
    </row>
    <row r="289" spans="1:23" s="148" customFormat="1" x14ac:dyDescent="0.25">
      <c r="A289" s="420" t="s">
        <v>524</v>
      </c>
      <c r="B289" s="421"/>
      <c r="C289" s="428">
        <f t="shared" si="18"/>
        <v>4743</v>
      </c>
      <c r="D289" s="423">
        <f>SUM(D290,D291)-D298+D299</f>
        <v>0</v>
      </c>
      <c r="E289" s="428">
        <f>SUM(E290,E291)-E298+E299</f>
        <v>0</v>
      </c>
      <c r="F289" s="468">
        <f t="shared" si="19"/>
        <v>0</v>
      </c>
      <c r="G289" s="423">
        <f>SUM(G290,G291)-G298+G299</f>
        <v>0</v>
      </c>
      <c r="H289" s="426">
        <f>SUM(H290,H291)-H298+H299</f>
        <v>0</v>
      </c>
      <c r="I289" s="425">
        <f t="shared" si="20"/>
        <v>0</v>
      </c>
      <c r="J289" s="423">
        <f>SUM(J290,J291)-J298+J299</f>
        <v>4743</v>
      </c>
      <c r="K289" s="426">
        <f>SUM(K290,K291)-K298+K299</f>
        <v>0</v>
      </c>
      <c r="L289" s="425">
        <f t="shared" si="21"/>
        <v>4743</v>
      </c>
      <c r="M289" s="422">
        <f>SUM(M290,M291)-M298+M299</f>
        <v>0</v>
      </c>
      <c r="N289" s="424">
        <f>SUM(N290,N291)-N298+N299</f>
        <v>0</v>
      </c>
      <c r="O289" s="425">
        <f t="shared" si="23"/>
        <v>0</v>
      </c>
      <c r="P289" s="427"/>
      <c r="R289" s="158"/>
      <c r="S289" s="158"/>
      <c r="T289" s="158"/>
      <c r="U289" s="117"/>
      <c r="V289" s="117"/>
      <c r="W289" s="117"/>
    </row>
    <row r="290" spans="1:23" s="148" customFormat="1" x14ac:dyDescent="0.25">
      <c r="A290" s="429" t="s">
        <v>525</v>
      </c>
      <c r="B290" s="429" t="s">
        <v>526</v>
      </c>
      <c r="C290" s="428">
        <f t="shared" si="18"/>
        <v>4743</v>
      </c>
      <c r="D290" s="423">
        <f>D25-D284</f>
        <v>0</v>
      </c>
      <c r="E290" s="428">
        <f>E25-E284</f>
        <v>0</v>
      </c>
      <c r="F290" s="468">
        <f t="shared" si="19"/>
        <v>0</v>
      </c>
      <c r="G290" s="423">
        <f>G25-G284</f>
        <v>0</v>
      </c>
      <c r="H290" s="426">
        <f>H25-H284</f>
        <v>0</v>
      </c>
      <c r="I290" s="425">
        <f t="shared" si="20"/>
        <v>0</v>
      </c>
      <c r="J290" s="423">
        <f>J25-J284</f>
        <v>4743</v>
      </c>
      <c r="K290" s="426">
        <f>K25-K284</f>
        <v>0</v>
      </c>
      <c r="L290" s="425">
        <f t="shared" si="21"/>
        <v>4743</v>
      </c>
      <c r="M290" s="422">
        <f>M25-M284</f>
        <v>0</v>
      </c>
      <c r="N290" s="424">
        <f>N25-N284</f>
        <v>0</v>
      </c>
      <c r="O290" s="425">
        <f t="shared" si="23"/>
        <v>0</v>
      </c>
      <c r="P290" s="427"/>
      <c r="R290" s="158"/>
      <c r="S290" s="158"/>
      <c r="T290" s="158"/>
      <c r="U290" s="117"/>
      <c r="V290" s="117"/>
      <c r="W290" s="117"/>
    </row>
    <row r="291" spans="1:23" s="148" customFormat="1" hidden="1" x14ac:dyDescent="0.25">
      <c r="A291" s="430" t="s">
        <v>527</v>
      </c>
      <c r="B291" s="430" t="s">
        <v>528</v>
      </c>
      <c r="C291" s="428">
        <f t="shared" si="18"/>
        <v>0</v>
      </c>
      <c r="D291" s="423">
        <f>SUM(D292,D294,D296)-SUM(D293,D295,D297)</f>
        <v>0</v>
      </c>
      <c r="E291" s="428">
        <f>SUM(E292,E294,E296)-SUM(E293,E295,E297)</f>
        <v>0</v>
      </c>
      <c r="F291" s="468">
        <f t="shared" si="19"/>
        <v>0</v>
      </c>
      <c r="G291" s="423">
        <f>SUM(G292,G294,G296)-SUM(G293,G295,G297)</f>
        <v>0</v>
      </c>
      <c r="H291" s="426">
        <f>SUM(H292,H294,H296)-SUM(H293,H295,H297)</f>
        <v>0</v>
      </c>
      <c r="I291" s="425">
        <f t="shared" si="20"/>
        <v>0</v>
      </c>
      <c r="J291" s="423">
        <f>SUM(J292,J294,J296)-SUM(J293,J295,J297)</f>
        <v>0</v>
      </c>
      <c r="K291" s="426">
        <f>SUM(K292,K294,K296)-SUM(K293,K295,K297)</f>
        <v>0</v>
      </c>
      <c r="L291" s="425">
        <f t="shared" si="21"/>
        <v>0</v>
      </c>
      <c r="M291" s="422">
        <f>SUM(M292,M294,M296)-SUM(M293,M295,M297)</f>
        <v>0</v>
      </c>
      <c r="N291" s="424">
        <f>SUM(N292,N294,N296)-SUM(N293,N295,N297)</f>
        <v>0</v>
      </c>
      <c r="O291" s="425">
        <f t="shared" si="23"/>
        <v>0</v>
      </c>
      <c r="P291" s="427"/>
      <c r="R291" s="158"/>
      <c r="S291" s="158"/>
      <c r="T291" s="158"/>
      <c r="U291" s="117"/>
      <c r="V291" s="117"/>
      <c r="W291" s="117"/>
    </row>
    <row r="292" spans="1:23" s="148" customFormat="1" hidden="1" x14ac:dyDescent="0.25">
      <c r="A292" s="411" t="s">
        <v>529</v>
      </c>
      <c r="B292" s="275" t="s">
        <v>530</v>
      </c>
      <c r="C292" s="235">
        <f t="shared" si="18"/>
        <v>0</v>
      </c>
      <c r="D292" s="240"/>
      <c r="E292" s="584"/>
      <c r="F292" s="408">
        <f t="shared" si="19"/>
        <v>0</v>
      </c>
      <c r="G292" s="240"/>
      <c r="H292" s="241"/>
      <c r="I292" s="242">
        <f t="shared" si="20"/>
        <v>0</v>
      </c>
      <c r="J292" s="240"/>
      <c r="K292" s="241"/>
      <c r="L292" s="242">
        <f t="shared" si="21"/>
        <v>0</v>
      </c>
      <c r="M292" s="410"/>
      <c r="N292" s="409"/>
      <c r="O292" s="242">
        <f t="shared" si="23"/>
        <v>0</v>
      </c>
      <c r="P292" s="244"/>
      <c r="R292" s="158"/>
      <c r="S292" s="158"/>
      <c r="T292" s="158"/>
      <c r="U292" s="117"/>
      <c r="V292" s="117"/>
      <c r="W292" s="117"/>
    </row>
    <row r="293" spans="1:23" ht="24" hidden="1" x14ac:dyDescent="0.25">
      <c r="A293" s="393" t="s">
        <v>531</v>
      </c>
      <c r="B293" s="177" t="s">
        <v>532</v>
      </c>
      <c r="C293" s="224">
        <f t="shared" si="18"/>
        <v>0</v>
      </c>
      <c r="D293" s="229"/>
      <c r="E293" s="507"/>
      <c r="F293" s="359">
        <f t="shared" si="19"/>
        <v>0</v>
      </c>
      <c r="G293" s="229"/>
      <c r="H293" s="230"/>
      <c r="I293" s="231">
        <f t="shared" si="20"/>
        <v>0</v>
      </c>
      <c r="J293" s="229"/>
      <c r="K293" s="230"/>
      <c r="L293" s="231">
        <f t="shared" si="21"/>
        <v>0</v>
      </c>
      <c r="M293" s="338"/>
      <c r="N293" s="337"/>
      <c r="O293" s="231">
        <f t="shared" si="23"/>
        <v>0</v>
      </c>
      <c r="P293" s="185"/>
      <c r="R293" s="158"/>
      <c r="S293" s="158"/>
      <c r="T293" s="158"/>
    </row>
    <row r="294" spans="1:23" hidden="1" x14ac:dyDescent="0.25">
      <c r="A294" s="393" t="s">
        <v>533</v>
      </c>
      <c r="B294" s="177" t="s">
        <v>534</v>
      </c>
      <c r="C294" s="224">
        <f t="shared" si="18"/>
        <v>0</v>
      </c>
      <c r="D294" s="229"/>
      <c r="E294" s="507"/>
      <c r="F294" s="359">
        <f t="shared" si="19"/>
        <v>0</v>
      </c>
      <c r="G294" s="229"/>
      <c r="H294" s="230"/>
      <c r="I294" s="231">
        <f t="shared" si="20"/>
        <v>0</v>
      </c>
      <c r="J294" s="229"/>
      <c r="K294" s="230"/>
      <c r="L294" s="231">
        <f t="shared" si="21"/>
        <v>0</v>
      </c>
      <c r="M294" s="338"/>
      <c r="N294" s="337"/>
      <c r="O294" s="231">
        <f t="shared" si="23"/>
        <v>0</v>
      </c>
      <c r="P294" s="185"/>
      <c r="R294" s="158"/>
      <c r="S294" s="158"/>
      <c r="T294" s="158"/>
      <c r="U294" s="404"/>
      <c r="V294" s="404"/>
      <c r="W294" s="404"/>
    </row>
    <row r="295" spans="1:23" ht="24" hidden="1" x14ac:dyDescent="0.25">
      <c r="A295" s="393" t="s">
        <v>535</v>
      </c>
      <c r="B295" s="177" t="s">
        <v>536</v>
      </c>
      <c r="C295" s="224">
        <f t="shared" si="18"/>
        <v>0</v>
      </c>
      <c r="D295" s="229"/>
      <c r="E295" s="507"/>
      <c r="F295" s="359">
        <f t="shared" si="19"/>
        <v>0</v>
      </c>
      <c r="G295" s="229"/>
      <c r="H295" s="230"/>
      <c r="I295" s="231">
        <f t="shared" si="20"/>
        <v>0</v>
      </c>
      <c r="J295" s="229"/>
      <c r="K295" s="230"/>
      <c r="L295" s="231">
        <f t="shared" si="21"/>
        <v>0</v>
      </c>
      <c r="M295" s="338"/>
      <c r="N295" s="337"/>
      <c r="O295" s="231">
        <f t="shared" si="23"/>
        <v>0</v>
      </c>
      <c r="P295" s="185"/>
      <c r="R295" s="158"/>
      <c r="S295" s="158"/>
      <c r="T295" s="158"/>
      <c r="U295" s="404"/>
      <c r="V295" s="404"/>
      <c r="W295" s="404"/>
    </row>
    <row r="296" spans="1:23" hidden="1" x14ac:dyDescent="0.25">
      <c r="A296" s="393" t="s">
        <v>537</v>
      </c>
      <c r="B296" s="177" t="s">
        <v>538</v>
      </c>
      <c r="C296" s="224">
        <f t="shared" si="18"/>
        <v>0</v>
      </c>
      <c r="D296" s="229"/>
      <c r="E296" s="507"/>
      <c r="F296" s="359">
        <f t="shared" si="19"/>
        <v>0</v>
      </c>
      <c r="G296" s="229"/>
      <c r="H296" s="230"/>
      <c r="I296" s="231">
        <f t="shared" si="20"/>
        <v>0</v>
      </c>
      <c r="J296" s="229"/>
      <c r="K296" s="230"/>
      <c r="L296" s="231">
        <f t="shared" si="21"/>
        <v>0</v>
      </c>
      <c r="M296" s="338"/>
      <c r="N296" s="337"/>
      <c r="O296" s="231">
        <f t="shared" si="23"/>
        <v>0</v>
      </c>
      <c r="P296" s="185"/>
      <c r="R296" s="158"/>
      <c r="S296" s="158"/>
      <c r="T296" s="158"/>
      <c r="U296" s="404"/>
      <c r="V296" s="404"/>
      <c r="W296" s="404"/>
    </row>
    <row r="297" spans="1:23" ht="24" hidden="1" x14ac:dyDescent="0.25">
      <c r="A297" s="431" t="s">
        <v>539</v>
      </c>
      <c r="B297" s="432" t="s">
        <v>540</v>
      </c>
      <c r="C297" s="374">
        <f t="shared" si="18"/>
        <v>0</v>
      </c>
      <c r="D297" s="375"/>
      <c r="E297" s="579"/>
      <c r="F297" s="546">
        <f t="shared" si="19"/>
        <v>0</v>
      </c>
      <c r="G297" s="375"/>
      <c r="H297" s="377"/>
      <c r="I297" s="371">
        <f t="shared" si="20"/>
        <v>0</v>
      </c>
      <c r="J297" s="375"/>
      <c r="K297" s="377"/>
      <c r="L297" s="371">
        <f t="shared" si="21"/>
        <v>0</v>
      </c>
      <c r="M297" s="378"/>
      <c r="N297" s="376"/>
      <c r="O297" s="371">
        <f t="shared" si="23"/>
        <v>0</v>
      </c>
      <c r="P297" s="372"/>
      <c r="R297" s="158"/>
      <c r="S297" s="158"/>
      <c r="T297" s="158"/>
      <c r="U297" s="404"/>
      <c r="V297" s="404"/>
      <c r="W297" s="404"/>
    </row>
    <row r="298" spans="1:23" hidden="1" x14ac:dyDescent="0.25">
      <c r="A298" s="430" t="s">
        <v>541</v>
      </c>
      <c r="B298" s="430" t="s">
        <v>542</v>
      </c>
      <c r="C298" s="433">
        <f t="shared" si="18"/>
        <v>0</v>
      </c>
      <c r="D298" s="434"/>
      <c r="E298" s="586"/>
      <c r="F298" s="468">
        <f t="shared" si="19"/>
        <v>0</v>
      </c>
      <c r="G298" s="434"/>
      <c r="H298" s="436"/>
      <c r="I298" s="425">
        <f t="shared" si="20"/>
        <v>0</v>
      </c>
      <c r="J298" s="434"/>
      <c r="K298" s="436"/>
      <c r="L298" s="425">
        <f t="shared" si="21"/>
        <v>0</v>
      </c>
      <c r="M298" s="437"/>
      <c r="N298" s="435"/>
      <c r="O298" s="425">
        <f t="shared" si="23"/>
        <v>0</v>
      </c>
      <c r="P298" s="427"/>
      <c r="R298" s="158"/>
      <c r="S298" s="158"/>
      <c r="T298" s="158"/>
    </row>
    <row r="299" spans="1:23" s="148" customFormat="1" ht="48" hidden="1" x14ac:dyDescent="0.25">
      <c r="A299" s="430" t="s">
        <v>543</v>
      </c>
      <c r="B299" s="438" t="s">
        <v>544</v>
      </c>
      <c r="C299" s="439">
        <f t="shared" si="18"/>
        <v>0</v>
      </c>
      <c r="D299" s="440"/>
      <c r="E299" s="715"/>
      <c r="F299" s="556">
        <f t="shared" si="19"/>
        <v>0</v>
      </c>
      <c r="G299" s="434"/>
      <c r="H299" s="436"/>
      <c r="I299" s="425">
        <f t="shared" si="20"/>
        <v>0</v>
      </c>
      <c r="J299" s="434"/>
      <c r="K299" s="436"/>
      <c r="L299" s="425">
        <f t="shared" si="21"/>
        <v>0</v>
      </c>
      <c r="M299" s="437"/>
      <c r="N299" s="435"/>
      <c r="O299" s="425">
        <f t="shared" si="23"/>
        <v>0</v>
      </c>
      <c r="P299" s="512"/>
      <c r="Q299" s="141"/>
      <c r="R299" s="158"/>
      <c r="S299" s="158"/>
      <c r="T299" s="158"/>
      <c r="U299" s="117"/>
      <c r="V299" s="117"/>
      <c r="W299" s="117"/>
    </row>
    <row r="300" spans="1:23" s="148" customFormat="1" x14ac:dyDescent="0.25">
      <c r="A300" s="443" t="s">
        <v>545</v>
      </c>
      <c r="B300" s="444"/>
      <c r="C300" s="444"/>
      <c r="D300" s="444"/>
      <c r="E300" s="444"/>
      <c r="F300" s="444"/>
      <c r="G300" s="444"/>
      <c r="H300" s="444"/>
      <c r="I300" s="444"/>
      <c r="J300" s="444"/>
      <c r="K300" s="444"/>
      <c r="L300" s="444"/>
      <c r="M300" s="444"/>
      <c r="N300" s="444"/>
      <c r="O300" s="444"/>
      <c r="P300" s="444"/>
      <c r="Q300" s="141"/>
      <c r="R300" s="158"/>
      <c r="S300" s="158"/>
      <c r="T300" s="158"/>
    </row>
    <row r="301" spans="1:23" s="148" customFormat="1" x14ac:dyDescent="0.25">
      <c r="A301" s="738" t="s">
        <v>624</v>
      </c>
      <c r="B301" s="739"/>
      <c r="C301" s="739"/>
      <c r="D301" s="739"/>
      <c r="E301" s="739"/>
      <c r="F301" s="739"/>
      <c r="G301" s="739"/>
      <c r="H301" s="739"/>
      <c r="I301" s="739"/>
      <c r="J301" s="739"/>
      <c r="K301" s="739"/>
      <c r="L301" s="739"/>
      <c r="M301" s="739"/>
      <c r="N301" s="739"/>
      <c r="O301" s="739"/>
      <c r="P301" s="739"/>
      <c r="Q301" s="141"/>
    </row>
    <row r="302" spans="1:23" ht="12.75" thickBot="1" x14ac:dyDescent="0.3">
      <c r="A302" s="446"/>
      <c r="B302" s="447"/>
      <c r="C302" s="447"/>
      <c r="D302" s="447"/>
      <c r="E302" s="447"/>
      <c r="F302" s="447"/>
      <c r="G302" s="447"/>
      <c r="H302" s="447"/>
      <c r="I302" s="447"/>
      <c r="J302" s="447"/>
      <c r="K302" s="447"/>
      <c r="L302" s="447"/>
      <c r="M302" s="447"/>
      <c r="N302" s="447"/>
      <c r="O302" s="447"/>
      <c r="P302" s="448"/>
      <c r="Q302" s="118"/>
    </row>
    <row r="303" spans="1:23" x14ac:dyDescent="0.25">
      <c r="A303" s="117"/>
      <c r="B303" s="117"/>
      <c r="C303" s="117"/>
      <c r="D303" s="117"/>
      <c r="E303" s="117"/>
      <c r="F303" s="117"/>
      <c r="G303" s="117"/>
      <c r="H303" s="117"/>
      <c r="I303" s="117"/>
      <c r="J303" s="117"/>
      <c r="K303" s="117"/>
      <c r="L303" s="117"/>
      <c r="M303" s="117"/>
      <c r="N303" s="117"/>
      <c r="O303" s="117"/>
    </row>
    <row r="304" spans="1:23"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row r="322" spans="1:15" x14ac:dyDescent="0.25">
      <c r="A322" s="117"/>
      <c r="B322" s="117"/>
      <c r="C322" s="117"/>
      <c r="D322" s="117"/>
      <c r="E322" s="117"/>
      <c r="F322" s="117"/>
      <c r="G322" s="117"/>
      <c r="H322" s="117"/>
      <c r="I322" s="117"/>
      <c r="J322" s="117"/>
      <c r="K322" s="117"/>
      <c r="L322" s="117"/>
      <c r="M322" s="117"/>
      <c r="N322" s="117"/>
      <c r="O322" s="117"/>
    </row>
  </sheetData>
  <sheetProtection algorithmName="SHA-512" hashValue="UcdQNRGgVELFo4iPWa207t96z4HU87iixmc2lhqctvNg1VBw9gQfRRJYX1Xu3r3kiU2t2v+UqIIPi6s1TQIg2g==" saltValue="P6BuOaCXK6y/Jh4Dy3kzcA==" spinCount="100000" sheet="1" objects="1" scenarios="1" formatCells="0" formatColumns="0" formatRows="0"/>
  <autoFilter ref="A22:P301">
    <filterColumn colId="2">
      <filters blank="1">
        <filter val="1 068"/>
        <filter val="1 154"/>
        <filter val="1 275"/>
        <filter val="1 672"/>
        <filter val="1 840"/>
        <filter val="1 865"/>
        <filter val="10 638"/>
        <filter val="100"/>
        <filter val="107 397"/>
        <filter val="118 729"/>
        <filter val="12 053"/>
        <filter val="14 688"/>
        <filter val="143 990"/>
        <filter val="150"/>
        <filter val="150 963"/>
        <filter val="17 921"/>
        <filter val="175"/>
        <filter val="18 357"/>
        <filter val="184 965"/>
        <filter val="19 829"/>
        <filter val="2 185"/>
        <filter val="2 213"/>
        <filter val="2 269"/>
        <filter val="2 500"/>
        <filter val="2 682"/>
        <filter val="200"/>
        <filter val="22 180"/>
        <filter val="220"/>
        <filter val="25 219"/>
        <filter val="26"/>
        <filter val="288"/>
        <filter val="3 040"/>
        <filter val="3 383"/>
        <filter val="3 599"/>
        <filter val="3 748"/>
        <filter val="30"/>
        <filter val="32 140"/>
        <filter val="32 353"/>
        <filter val="33 507"/>
        <filter val="4 531"/>
        <filter val="4 743"/>
        <filter val="-4 743"/>
        <filter val="40 975"/>
        <filter val="400"/>
        <filter val="49 495"/>
        <filter val="5 347"/>
        <filter val="5 766"/>
        <filter val="50"/>
        <filter val="515"/>
        <filter val="547 837"/>
        <filter val="597"/>
        <filter val="598 607"/>
        <filter val="60"/>
        <filter val="600"/>
        <filter val="7 989"/>
        <filter val="75 556"/>
        <filter val="764"/>
        <filter val="783 572"/>
        <filter val="8 197"/>
        <filter val="8 798"/>
        <filter val="8 864"/>
        <filter val="8 892"/>
        <filter val="922"/>
        <filter val="934 535"/>
        <filter val="94"/>
        <filter val="954 407"/>
        <filter val="968 042"/>
      </filters>
    </filterColumn>
  </autoFilter>
  <mergeCells count="30">
    <mergeCell ref="C18:P18"/>
    <mergeCell ref="A19:A21"/>
    <mergeCell ref="C17:P17"/>
    <mergeCell ref="A4:P4"/>
    <mergeCell ref="C6:P6"/>
    <mergeCell ref="C7:P7"/>
    <mergeCell ref="C8:P8"/>
    <mergeCell ref="C9:P9"/>
    <mergeCell ref="C10:P10"/>
    <mergeCell ref="C11:P11"/>
    <mergeCell ref="C13:P13"/>
    <mergeCell ref="C14:P14"/>
    <mergeCell ref="C15:P15"/>
    <mergeCell ref="C16:P16"/>
    <mergeCell ref="B19:B21"/>
    <mergeCell ref="C19:O19"/>
    <mergeCell ref="P19:P21"/>
    <mergeCell ref="C20:C21"/>
    <mergeCell ref="D20:D21"/>
    <mergeCell ref="E20:E21"/>
    <mergeCell ref="F20:F21"/>
    <mergeCell ref="G20:G21"/>
    <mergeCell ref="N20:N21"/>
    <mergeCell ref="O20:O21"/>
    <mergeCell ref="H20:H21"/>
    <mergeCell ref="I20:I21"/>
    <mergeCell ref="J20:J21"/>
    <mergeCell ref="K20:K21"/>
    <mergeCell ref="L20:L21"/>
    <mergeCell ref="M20:M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137.pielikums Jūrmalas pilsētas domes
2016.gada 25.novembra saistošajiem noteikumiem Nr.44
(protokols Nr.18, 5.punkts)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S8" sqref="S8"/>
    </sheetView>
  </sheetViews>
  <sheetFormatPr defaultColWidth="9.140625" defaultRowHeight="12" outlineLevelCol="1" x14ac:dyDescent="0.25"/>
  <cols>
    <col min="1" max="1" width="10.85546875" style="113" customWidth="1"/>
    <col min="2" max="2" width="28"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1.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856</v>
      </c>
    </row>
    <row r="2" spans="1:17" x14ac:dyDescent="0.25">
      <c r="A2" s="513"/>
      <c r="B2" s="513"/>
      <c r="C2" s="513"/>
      <c r="D2" s="513"/>
      <c r="E2" s="513"/>
      <c r="F2" s="513"/>
      <c r="G2" s="513"/>
      <c r="H2" s="513"/>
      <c r="I2" s="513"/>
      <c r="J2" s="513"/>
      <c r="K2" s="513"/>
      <c r="L2" s="513"/>
      <c r="M2" s="513"/>
      <c r="N2" s="513"/>
      <c r="O2" s="513"/>
      <c r="P2" s="513"/>
    </row>
    <row r="3" spans="1:17" x14ac:dyDescent="0.25">
      <c r="A3" s="1224"/>
      <c r="B3" s="1225"/>
      <c r="C3" s="1225"/>
      <c r="D3" s="1225"/>
      <c r="E3" s="1225"/>
      <c r="F3" s="1225"/>
      <c r="G3" s="1225"/>
      <c r="H3" s="1225"/>
      <c r="I3" s="1225"/>
      <c r="J3" s="1225"/>
      <c r="K3" s="1225"/>
      <c r="L3" s="1225"/>
      <c r="M3" s="1225"/>
      <c r="N3" s="1225"/>
      <c r="O3" s="1225"/>
      <c r="P3" s="1226"/>
      <c r="Q3" s="118"/>
    </row>
    <row r="4" spans="1:17" ht="15.75" x14ac:dyDescent="0.25">
      <c r="A4" s="1227" t="s">
        <v>226</v>
      </c>
      <c r="B4" s="1228"/>
      <c r="C4" s="1228"/>
      <c r="D4" s="1228"/>
      <c r="E4" s="1228"/>
      <c r="F4" s="1228"/>
      <c r="G4" s="1228"/>
      <c r="H4" s="1228"/>
      <c r="I4" s="1228"/>
      <c r="J4" s="1228"/>
      <c r="K4" s="1228"/>
      <c r="L4" s="1228"/>
      <c r="M4" s="1228"/>
      <c r="N4" s="1228"/>
      <c r="O4" s="1228"/>
      <c r="P4" s="1229"/>
      <c r="Q4" s="118"/>
    </row>
    <row r="5" spans="1:17" x14ac:dyDescent="0.25">
      <c r="A5" s="123"/>
      <c r="B5" s="124"/>
      <c r="C5" s="514"/>
      <c r="D5" s="124"/>
      <c r="E5" s="124"/>
      <c r="F5" s="124"/>
      <c r="G5" s="124"/>
      <c r="H5" s="124"/>
      <c r="I5" s="124"/>
      <c r="J5" s="124"/>
      <c r="K5" s="124"/>
      <c r="L5" s="124"/>
      <c r="M5" s="124"/>
      <c r="N5" s="124"/>
      <c r="O5" s="515"/>
      <c r="P5" s="516"/>
      <c r="Q5" s="118"/>
    </row>
    <row r="6" spans="1:17" ht="12.75" x14ac:dyDescent="0.25">
      <c r="A6" s="121" t="s">
        <v>227</v>
      </c>
      <c r="B6" s="122"/>
      <c r="C6" s="1230" t="s">
        <v>857</v>
      </c>
      <c r="D6" s="1230"/>
      <c r="E6" s="1230"/>
      <c r="F6" s="1230"/>
      <c r="G6" s="1230"/>
      <c r="H6" s="1230"/>
      <c r="I6" s="1230"/>
      <c r="J6" s="1230"/>
      <c r="K6" s="1230"/>
      <c r="L6" s="1230"/>
      <c r="M6" s="1230"/>
      <c r="N6" s="1230"/>
      <c r="O6" s="1230"/>
      <c r="P6" s="1231"/>
      <c r="Q6" s="118"/>
    </row>
    <row r="7" spans="1:17" ht="12.75" x14ac:dyDescent="0.25">
      <c r="A7" s="121" t="s">
        <v>229</v>
      </c>
      <c r="B7" s="122"/>
      <c r="C7" s="1230" t="s">
        <v>858</v>
      </c>
      <c r="D7" s="1230"/>
      <c r="E7" s="1230"/>
      <c r="F7" s="1230"/>
      <c r="G7" s="1230"/>
      <c r="H7" s="1230"/>
      <c r="I7" s="1230"/>
      <c r="J7" s="1230"/>
      <c r="K7" s="1230"/>
      <c r="L7" s="1230"/>
      <c r="M7" s="1230"/>
      <c r="N7" s="1230"/>
      <c r="O7" s="1230"/>
      <c r="P7" s="1231"/>
      <c r="Q7" s="118"/>
    </row>
    <row r="8" spans="1:17" x14ac:dyDescent="0.25">
      <c r="A8" s="123" t="s">
        <v>231</v>
      </c>
      <c r="B8" s="124"/>
      <c r="C8" s="1222" t="s">
        <v>859</v>
      </c>
      <c r="D8" s="1222"/>
      <c r="E8" s="1222"/>
      <c r="F8" s="1222"/>
      <c r="G8" s="1222"/>
      <c r="H8" s="1222"/>
      <c r="I8" s="1222"/>
      <c r="J8" s="1222"/>
      <c r="K8" s="1222"/>
      <c r="L8" s="1222"/>
      <c r="M8" s="1222"/>
      <c r="N8" s="1222"/>
      <c r="O8" s="1222"/>
      <c r="P8" s="1223"/>
      <c r="Q8" s="118"/>
    </row>
    <row r="9" spans="1:17" x14ac:dyDescent="0.25">
      <c r="A9" s="123" t="s">
        <v>233</v>
      </c>
      <c r="B9" s="124"/>
      <c r="C9" s="1222" t="s">
        <v>780</v>
      </c>
      <c r="D9" s="1222"/>
      <c r="E9" s="1222"/>
      <c r="F9" s="1222"/>
      <c r="G9" s="1222"/>
      <c r="H9" s="1222"/>
      <c r="I9" s="1222"/>
      <c r="J9" s="1222"/>
      <c r="K9" s="1222"/>
      <c r="L9" s="1222"/>
      <c r="M9" s="1222"/>
      <c r="N9" s="1222"/>
      <c r="O9" s="1222"/>
      <c r="P9" s="1223"/>
      <c r="Q9" s="118"/>
    </row>
    <row r="10" spans="1:17" ht="23.25" customHeight="1" x14ac:dyDescent="0.25">
      <c r="A10" s="123" t="s">
        <v>234</v>
      </c>
      <c r="B10" s="124"/>
      <c r="C10" s="1230" t="s">
        <v>860</v>
      </c>
      <c r="D10" s="1230"/>
      <c r="E10" s="1230"/>
      <c r="F10" s="1230"/>
      <c r="G10" s="1230"/>
      <c r="H10" s="1230"/>
      <c r="I10" s="1230"/>
      <c r="J10" s="1230"/>
      <c r="K10" s="1230"/>
      <c r="L10" s="1230"/>
      <c r="M10" s="1230"/>
      <c r="N10" s="1230"/>
      <c r="O10" s="1230"/>
      <c r="P10" s="1231"/>
      <c r="Q10" s="118"/>
    </row>
    <row r="11" spans="1:17" x14ac:dyDescent="0.25">
      <c r="A11" s="123" t="s">
        <v>235</v>
      </c>
      <c r="B11" s="124"/>
      <c r="C11" s="1230" t="s">
        <v>861</v>
      </c>
      <c r="D11" s="1230"/>
      <c r="E11" s="1230"/>
      <c r="F11" s="1230"/>
      <c r="G11" s="1230"/>
      <c r="H11" s="1230"/>
      <c r="I11" s="1230"/>
      <c r="J11" s="1230"/>
      <c r="K11" s="1230"/>
      <c r="L11" s="1230"/>
      <c r="M11" s="1230"/>
      <c r="N11" s="1230"/>
      <c r="O11" s="1230"/>
      <c r="P11" s="1231"/>
      <c r="Q11" s="118"/>
    </row>
    <row r="12" spans="1:17" x14ac:dyDescent="0.25">
      <c r="A12" s="125" t="s">
        <v>236</v>
      </c>
      <c r="B12" s="124"/>
      <c r="C12" s="126"/>
      <c r="D12" s="126"/>
      <c r="E12" s="126"/>
      <c r="F12" s="126"/>
      <c r="G12" s="126"/>
      <c r="H12" s="126"/>
      <c r="I12" s="126"/>
      <c r="J12" s="126"/>
      <c r="K12" s="126"/>
      <c r="L12" s="126"/>
      <c r="M12" s="126"/>
      <c r="N12" s="126"/>
      <c r="O12" s="126"/>
      <c r="P12" s="484"/>
      <c r="Q12" s="118"/>
    </row>
    <row r="13" spans="1:17" x14ac:dyDescent="0.25">
      <c r="A13" s="123"/>
      <c r="B13" s="124" t="s">
        <v>237</v>
      </c>
      <c r="C13" s="1222" t="s">
        <v>862</v>
      </c>
      <c r="D13" s="1222" t="s">
        <v>862</v>
      </c>
      <c r="E13" s="1222" t="s">
        <v>862</v>
      </c>
      <c r="F13" s="1222" t="s">
        <v>862</v>
      </c>
      <c r="G13" s="1222" t="s">
        <v>862</v>
      </c>
      <c r="H13" s="1222" t="s">
        <v>862</v>
      </c>
      <c r="I13" s="1222" t="s">
        <v>862</v>
      </c>
      <c r="J13" s="1222" t="s">
        <v>862</v>
      </c>
      <c r="K13" s="1222" t="s">
        <v>862</v>
      </c>
      <c r="L13" s="1222" t="s">
        <v>862</v>
      </c>
      <c r="M13" s="1222" t="s">
        <v>862</v>
      </c>
      <c r="N13" s="1222" t="s">
        <v>862</v>
      </c>
      <c r="O13" s="1222" t="s">
        <v>862</v>
      </c>
      <c r="P13" s="1223" t="s">
        <v>862</v>
      </c>
      <c r="Q13" s="118"/>
    </row>
    <row r="14" spans="1:17" x14ac:dyDescent="0.25">
      <c r="A14" s="123"/>
      <c r="B14" s="124" t="s">
        <v>239</v>
      </c>
      <c r="C14" s="1222" t="s">
        <v>863</v>
      </c>
      <c r="D14" s="1222" t="s">
        <v>863</v>
      </c>
      <c r="E14" s="1222" t="s">
        <v>863</v>
      </c>
      <c r="F14" s="1222" t="s">
        <v>863</v>
      </c>
      <c r="G14" s="1222" t="s">
        <v>863</v>
      </c>
      <c r="H14" s="1222" t="s">
        <v>863</v>
      </c>
      <c r="I14" s="1222" t="s">
        <v>863</v>
      </c>
      <c r="J14" s="1222" t="s">
        <v>863</v>
      </c>
      <c r="K14" s="1222" t="s">
        <v>863</v>
      </c>
      <c r="L14" s="1222" t="s">
        <v>863</v>
      </c>
      <c r="M14" s="1222" t="s">
        <v>863</v>
      </c>
      <c r="N14" s="1222" t="s">
        <v>863</v>
      </c>
      <c r="O14" s="1222" t="s">
        <v>863</v>
      </c>
      <c r="P14" s="1223" t="s">
        <v>863</v>
      </c>
      <c r="Q14" s="118"/>
    </row>
    <row r="15" spans="1:17" x14ac:dyDescent="0.25">
      <c r="A15" s="123"/>
      <c r="B15" s="124" t="s">
        <v>240</v>
      </c>
      <c r="C15" s="1222"/>
      <c r="D15" s="1222"/>
      <c r="E15" s="1222"/>
      <c r="F15" s="1222"/>
      <c r="G15" s="1222"/>
      <c r="H15" s="1222"/>
      <c r="I15" s="1222"/>
      <c r="J15" s="1222"/>
      <c r="K15" s="1222"/>
      <c r="L15" s="1222"/>
      <c r="M15" s="1222"/>
      <c r="N15" s="1222"/>
      <c r="O15" s="1222"/>
      <c r="P15" s="1223"/>
      <c r="Q15" s="118"/>
    </row>
    <row r="16" spans="1:17" x14ac:dyDescent="0.25">
      <c r="A16" s="123"/>
      <c r="B16" s="124" t="s">
        <v>241</v>
      </c>
      <c r="C16" s="1222" t="s">
        <v>864</v>
      </c>
      <c r="D16" s="1222" t="s">
        <v>864</v>
      </c>
      <c r="E16" s="1222" t="s">
        <v>864</v>
      </c>
      <c r="F16" s="1222" t="s">
        <v>864</v>
      </c>
      <c r="G16" s="1222" t="s">
        <v>864</v>
      </c>
      <c r="H16" s="1222" t="s">
        <v>864</v>
      </c>
      <c r="I16" s="1222" t="s">
        <v>864</v>
      </c>
      <c r="J16" s="1222" t="s">
        <v>864</v>
      </c>
      <c r="K16" s="1222" t="s">
        <v>864</v>
      </c>
      <c r="L16" s="1222" t="s">
        <v>864</v>
      </c>
      <c r="M16" s="1222" t="s">
        <v>864</v>
      </c>
      <c r="N16" s="1222" t="s">
        <v>864</v>
      </c>
      <c r="O16" s="1222" t="s">
        <v>864</v>
      </c>
      <c r="P16" s="1223" t="s">
        <v>864</v>
      </c>
      <c r="Q16" s="118"/>
    </row>
    <row r="17" spans="1:17" x14ac:dyDescent="0.25">
      <c r="A17" s="123"/>
      <c r="B17" s="124" t="s">
        <v>242</v>
      </c>
      <c r="C17" s="1222" t="s">
        <v>865</v>
      </c>
      <c r="D17" s="1222" t="s">
        <v>865</v>
      </c>
      <c r="E17" s="1222" t="s">
        <v>865</v>
      </c>
      <c r="F17" s="1222" t="s">
        <v>865</v>
      </c>
      <c r="G17" s="1222" t="s">
        <v>865</v>
      </c>
      <c r="H17" s="1222" t="s">
        <v>865</v>
      </c>
      <c r="I17" s="1222" t="s">
        <v>865</v>
      </c>
      <c r="J17" s="1222" t="s">
        <v>865</v>
      </c>
      <c r="K17" s="1222" t="s">
        <v>865</v>
      </c>
      <c r="L17" s="1222" t="s">
        <v>865</v>
      </c>
      <c r="M17" s="1222" t="s">
        <v>865</v>
      </c>
      <c r="N17" s="1222" t="s">
        <v>865</v>
      </c>
      <c r="O17" s="1222" t="s">
        <v>865</v>
      </c>
      <c r="P17" s="1223" t="s">
        <v>865</v>
      </c>
      <c r="Q17" s="118"/>
    </row>
    <row r="18" spans="1:17" x14ac:dyDescent="0.25">
      <c r="A18" s="128"/>
      <c r="B18" s="129"/>
      <c r="C18" s="1234"/>
      <c r="D18" s="1234"/>
      <c r="E18" s="1234"/>
      <c r="F18" s="1234"/>
      <c r="G18" s="1234"/>
      <c r="H18" s="1234"/>
      <c r="I18" s="1234"/>
      <c r="J18" s="1234"/>
      <c r="K18" s="1234"/>
      <c r="L18" s="1234"/>
      <c r="M18" s="1234"/>
      <c r="N18" s="1234"/>
      <c r="O18" s="1234"/>
      <c r="P18" s="1235"/>
      <c r="Q18" s="118"/>
    </row>
    <row r="19" spans="1:17"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7"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17" s="131" customFormat="1" ht="70.5" customHeight="1" thickBot="1" x14ac:dyDescent="0.3">
      <c r="A21" s="1238"/>
      <c r="B21" s="1241"/>
      <c r="C21" s="1246"/>
      <c r="D21" s="1248"/>
      <c r="E21" s="1221"/>
      <c r="F21" s="1233"/>
      <c r="G21" s="1248"/>
      <c r="H21" s="1221"/>
      <c r="I21" s="1233"/>
      <c r="J21" s="1248"/>
      <c r="K21" s="1221"/>
      <c r="L21" s="1233"/>
      <c r="M21" s="1248"/>
      <c r="N21" s="1221"/>
      <c r="O21" s="1233"/>
      <c r="P21" s="1241"/>
    </row>
    <row r="22" spans="1:17" s="131" customFormat="1" ht="9" thickTop="1" x14ac:dyDescent="0.25">
      <c r="A22" s="132" t="s">
        <v>259</v>
      </c>
      <c r="B22" s="132">
        <v>2</v>
      </c>
      <c r="C22" s="133">
        <v>3</v>
      </c>
      <c r="D22" s="134">
        <v>4</v>
      </c>
      <c r="E22" s="487">
        <v>5</v>
      </c>
      <c r="F22" s="132">
        <v>6</v>
      </c>
      <c r="G22" s="134">
        <v>7</v>
      </c>
      <c r="H22" s="137">
        <v>8</v>
      </c>
      <c r="I22" s="136">
        <v>9</v>
      </c>
      <c r="J22" s="134">
        <v>10</v>
      </c>
      <c r="K22" s="138">
        <v>11</v>
      </c>
      <c r="L22" s="136">
        <v>12</v>
      </c>
      <c r="M22" s="138">
        <v>13</v>
      </c>
      <c r="N22" s="135">
        <v>14</v>
      </c>
      <c r="O22" s="136">
        <v>15</v>
      </c>
      <c r="P22" s="136">
        <v>16</v>
      </c>
    </row>
    <row r="23" spans="1:17" s="148" customFormat="1" x14ac:dyDescent="0.25">
      <c r="A23" s="139"/>
      <c r="B23" s="140" t="s">
        <v>260</v>
      </c>
      <c r="C23" s="141"/>
      <c r="D23" s="142"/>
      <c r="E23" s="488"/>
      <c r="F23" s="308"/>
      <c r="G23" s="142"/>
      <c r="H23" s="145"/>
      <c r="I23" s="144"/>
      <c r="J23" s="142"/>
      <c r="K23" s="146"/>
      <c r="L23" s="144"/>
      <c r="M23" s="146"/>
      <c r="N23" s="143"/>
      <c r="O23" s="144"/>
      <c r="P23" s="147"/>
    </row>
    <row r="24" spans="1:17" s="148" customFormat="1" ht="12.75" thickBot="1" x14ac:dyDescent="0.3">
      <c r="A24" s="149"/>
      <c r="B24" s="150" t="s">
        <v>261</v>
      </c>
      <c r="C24" s="151">
        <f>F24+I24+L24+O24</f>
        <v>799801</v>
      </c>
      <c r="D24" s="909">
        <f>SUM(D25,D28,D29,D45,D46)</f>
        <v>390625</v>
      </c>
      <c r="E24" s="910">
        <f>SUM(E25,E28,E29,E45,E46)</f>
        <v>0</v>
      </c>
      <c r="F24" s="455">
        <f t="shared" ref="F24:F29" si="0">D24+E24</f>
        <v>390625</v>
      </c>
      <c r="G24" s="909">
        <f>SUM(G25,G28,G46)</f>
        <v>316701</v>
      </c>
      <c r="H24" s="911">
        <f>SUM(H25,H28,H46)</f>
        <v>0</v>
      </c>
      <c r="I24" s="154">
        <f>G24+H24</f>
        <v>316701</v>
      </c>
      <c r="J24" s="909">
        <f>SUM(J25,J30,J46)</f>
        <v>92238</v>
      </c>
      <c r="K24" s="911">
        <f>SUM(K25,K30,K46)</f>
        <v>0</v>
      </c>
      <c r="L24" s="154">
        <f>J24+K24</f>
        <v>92238</v>
      </c>
      <c r="M24" s="912">
        <f>SUM(M25,M48)</f>
        <v>237</v>
      </c>
      <c r="N24" s="913">
        <f>SUM(N25,N48)</f>
        <v>0</v>
      </c>
      <c r="O24" s="154">
        <f>M24+N24</f>
        <v>237</v>
      </c>
      <c r="P24" s="157"/>
    </row>
    <row r="25" spans="1:17" ht="12.75" thickTop="1" x14ac:dyDescent="0.25">
      <c r="A25" s="159"/>
      <c r="B25" s="160" t="s">
        <v>262</v>
      </c>
      <c r="C25" s="161">
        <f>F25+I25+L25+O25</f>
        <v>6469</v>
      </c>
      <c r="D25" s="914">
        <f>SUM(D26:D27)</f>
        <v>0</v>
      </c>
      <c r="E25" s="915">
        <f>SUM(E26:E27)</f>
        <v>0</v>
      </c>
      <c r="F25" s="456">
        <f t="shared" si="0"/>
        <v>0</v>
      </c>
      <c r="G25" s="914">
        <f>SUM(G26:G27)</f>
        <v>0</v>
      </c>
      <c r="H25" s="916">
        <f>SUM(H26:H27)</f>
        <v>0</v>
      </c>
      <c r="I25" s="164">
        <f>G25+H25</f>
        <v>0</v>
      </c>
      <c r="J25" s="914">
        <f>SUM(J26:J27)</f>
        <v>6232</v>
      </c>
      <c r="K25" s="916">
        <f>SUM(K26:K27)</f>
        <v>0</v>
      </c>
      <c r="L25" s="164">
        <f>J25+K25</f>
        <v>6232</v>
      </c>
      <c r="M25" s="917">
        <f>SUM(M26:M27)</f>
        <v>237</v>
      </c>
      <c r="N25" s="918">
        <f>SUM(N26:N27)</f>
        <v>0</v>
      </c>
      <c r="O25" s="164">
        <f>M25+N25</f>
        <v>237</v>
      </c>
      <c r="P25" s="167"/>
    </row>
    <row r="26" spans="1:17" hidden="1" x14ac:dyDescent="0.25">
      <c r="A26" s="168"/>
      <c r="B26" s="169" t="s">
        <v>263</v>
      </c>
      <c r="C26" s="919">
        <f>F26+I26+L26+O26</f>
        <v>0</v>
      </c>
      <c r="D26" s="920"/>
      <c r="E26" s="921"/>
      <c r="F26" s="922">
        <f t="shared" si="0"/>
        <v>0</v>
      </c>
      <c r="G26" s="920"/>
      <c r="H26" s="923"/>
      <c r="I26" s="924">
        <f>G26+H26</f>
        <v>0</v>
      </c>
      <c r="J26" s="920"/>
      <c r="K26" s="923"/>
      <c r="L26" s="924">
        <f>J26+K26</f>
        <v>0</v>
      </c>
      <c r="M26" s="925"/>
      <c r="N26" s="921"/>
      <c r="O26" s="924">
        <f>M26+N26</f>
        <v>0</v>
      </c>
      <c r="P26" s="176"/>
    </row>
    <row r="27" spans="1:17" x14ac:dyDescent="0.25">
      <c r="A27" s="177"/>
      <c r="B27" s="178" t="s">
        <v>264</v>
      </c>
      <c r="C27" s="179">
        <f>F27+I27+L27+O27</f>
        <v>6469</v>
      </c>
      <c r="D27" s="926"/>
      <c r="E27" s="927"/>
      <c r="F27" s="457">
        <f t="shared" si="0"/>
        <v>0</v>
      </c>
      <c r="G27" s="926"/>
      <c r="H27" s="928"/>
      <c r="I27" s="182">
        <f>G27+H27</f>
        <v>0</v>
      </c>
      <c r="J27" s="926">
        <v>6232</v>
      </c>
      <c r="K27" s="928"/>
      <c r="L27" s="182">
        <f>J27+K27</f>
        <v>6232</v>
      </c>
      <c r="M27" s="929">
        <v>237</v>
      </c>
      <c r="N27" s="930"/>
      <c r="O27" s="182">
        <f>M27+N27</f>
        <v>237</v>
      </c>
      <c r="P27" s="185"/>
    </row>
    <row r="28" spans="1:17" s="148" customFormat="1" ht="24.75" thickBot="1" x14ac:dyDescent="0.3">
      <c r="A28" s="186">
        <v>19300</v>
      </c>
      <c r="B28" s="186" t="s">
        <v>265</v>
      </c>
      <c r="C28" s="187">
        <f>SUM(F28,I28)</f>
        <v>707326</v>
      </c>
      <c r="D28" s="931">
        <v>390625</v>
      </c>
      <c r="E28" s="932"/>
      <c r="F28" s="458">
        <f t="shared" si="0"/>
        <v>390625</v>
      </c>
      <c r="G28" s="931">
        <v>316701</v>
      </c>
      <c r="H28" s="933"/>
      <c r="I28" s="190">
        <f>G28+H28</f>
        <v>316701</v>
      </c>
      <c r="J28" s="934" t="s">
        <v>266</v>
      </c>
      <c r="K28" s="935" t="s">
        <v>266</v>
      </c>
      <c r="L28" s="194" t="s">
        <v>266</v>
      </c>
      <c r="M28" s="936" t="s">
        <v>266</v>
      </c>
      <c r="N28" s="937" t="s">
        <v>266</v>
      </c>
      <c r="O28" s="194" t="s">
        <v>266</v>
      </c>
      <c r="P28" s="185"/>
    </row>
    <row r="29" spans="1:17" s="148" customFormat="1" ht="24.75" hidden="1" thickTop="1" x14ac:dyDescent="0.25">
      <c r="A29" s="198"/>
      <c r="B29" s="198" t="s">
        <v>267</v>
      </c>
      <c r="C29" s="938">
        <f>F29</f>
        <v>0</v>
      </c>
      <c r="D29" s="939"/>
      <c r="E29" s="940"/>
      <c r="F29" s="941">
        <f t="shared" si="0"/>
        <v>0</v>
      </c>
      <c r="G29" s="942" t="s">
        <v>266</v>
      </c>
      <c r="H29" s="943" t="s">
        <v>266</v>
      </c>
      <c r="I29" s="944" t="s">
        <v>266</v>
      </c>
      <c r="J29" s="942" t="s">
        <v>266</v>
      </c>
      <c r="K29" s="943" t="s">
        <v>266</v>
      </c>
      <c r="L29" s="944" t="s">
        <v>266</v>
      </c>
      <c r="M29" s="945" t="s">
        <v>266</v>
      </c>
      <c r="N29" s="946" t="s">
        <v>266</v>
      </c>
      <c r="O29" s="944" t="s">
        <v>266</v>
      </c>
      <c r="P29" s="208"/>
    </row>
    <row r="30" spans="1:17" s="148" customFormat="1" ht="36.75" thickTop="1" x14ac:dyDescent="0.25">
      <c r="A30" s="198">
        <v>21300</v>
      </c>
      <c r="B30" s="198" t="s">
        <v>268</v>
      </c>
      <c r="C30" s="199">
        <f t="shared" ref="C30:C44" si="1">L30</f>
        <v>85995</v>
      </c>
      <c r="D30" s="942" t="s">
        <v>266</v>
      </c>
      <c r="E30" s="947" t="s">
        <v>266</v>
      </c>
      <c r="F30" s="494" t="s">
        <v>266</v>
      </c>
      <c r="G30" s="942" t="s">
        <v>266</v>
      </c>
      <c r="H30" s="943" t="s">
        <v>266</v>
      </c>
      <c r="I30" s="205" t="s">
        <v>266</v>
      </c>
      <c r="J30" s="948">
        <f>SUM(J31,J35,J37,J40)</f>
        <v>85995</v>
      </c>
      <c r="K30" s="949">
        <f>SUM(K31,K35,K37,K40)</f>
        <v>0</v>
      </c>
      <c r="L30" s="211">
        <f t="shared" ref="L30:L44" si="2">J30+K30</f>
        <v>85995</v>
      </c>
      <c r="M30" s="945" t="s">
        <v>266</v>
      </c>
      <c r="N30" s="946" t="s">
        <v>266</v>
      </c>
      <c r="O30" s="205" t="s">
        <v>266</v>
      </c>
      <c r="P30" s="208"/>
    </row>
    <row r="31" spans="1:17" s="148" customFormat="1" ht="24" x14ac:dyDescent="0.25">
      <c r="A31" s="212">
        <v>21350</v>
      </c>
      <c r="B31" s="198" t="s">
        <v>269</v>
      </c>
      <c r="C31" s="199">
        <f t="shared" si="1"/>
        <v>83349</v>
      </c>
      <c r="D31" s="942" t="s">
        <v>266</v>
      </c>
      <c r="E31" s="947" t="s">
        <v>266</v>
      </c>
      <c r="F31" s="494" t="s">
        <v>266</v>
      </c>
      <c r="G31" s="942" t="s">
        <v>266</v>
      </c>
      <c r="H31" s="943" t="s">
        <v>266</v>
      </c>
      <c r="I31" s="205" t="s">
        <v>266</v>
      </c>
      <c r="J31" s="948">
        <f>SUM(J32:J34)</f>
        <v>83349</v>
      </c>
      <c r="K31" s="949">
        <f>SUM(K32:K34)</f>
        <v>0</v>
      </c>
      <c r="L31" s="211">
        <f t="shared" si="2"/>
        <v>83349</v>
      </c>
      <c r="M31" s="945" t="s">
        <v>266</v>
      </c>
      <c r="N31" s="946" t="s">
        <v>266</v>
      </c>
      <c r="O31" s="205" t="s">
        <v>266</v>
      </c>
      <c r="P31" s="208"/>
    </row>
    <row r="32" spans="1:17" x14ac:dyDescent="0.25">
      <c r="A32" s="168">
        <v>21351</v>
      </c>
      <c r="B32" s="213" t="s">
        <v>270</v>
      </c>
      <c r="C32" s="214">
        <f t="shared" si="1"/>
        <v>83349</v>
      </c>
      <c r="D32" s="950" t="s">
        <v>266</v>
      </c>
      <c r="E32" s="951" t="s">
        <v>266</v>
      </c>
      <c r="F32" s="565" t="s">
        <v>266</v>
      </c>
      <c r="G32" s="950" t="s">
        <v>266</v>
      </c>
      <c r="H32" s="952" t="s">
        <v>266</v>
      </c>
      <c r="I32" s="217" t="s">
        <v>266</v>
      </c>
      <c r="J32" s="953">
        <v>83349</v>
      </c>
      <c r="K32" s="954"/>
      <c r="L32" s="221">
        <f t="shared" si="2"/>
        <v>83349</v>
      </c>
      <c r="M32" s="955" t="s">
        <v>266</v>
      </c>
      <c r="N32" s="956" t="s">
        <v>266</v>
      </c>
      <c r="O32" s="217" t="s">
        <v>266</v>
      </c>
      <c r="P32" s="176"/>
    </row>
    <row r="33" spans="1:16" hidden="1" x14ac:dyDescent="0.25">
      <c r="A33" s="177">
        <v>21352</v>
      </c>
      <c r="B33" s="223" t="s">
        <v>271</v>
      </c>
      <c r="C33" s="957">
        <f t="shared" si="1"/>
        <v>0</v>
      </c>
      <c r="D33" s="958" t="s">
        <v>266</v>
      </c>
      <c r="E33" s="959" t="s">
        <v>266</v>
      </c>
      <c r="F33" s="960" t="s">
        <v>266</v>
      </c>
      <c r="G33" s="958" t="s">
        <v>266</v>
      </c>
      <c r="H33" s="961" t="s">
        <v>266</v>
      </c>
      <c r="I33" s="962" t="s">
        <v>266</v>
      </c>
      <c r="J33" s="963"/>
      <c r="K33" s="964"/>
      <c r="L33" s="965">
        <f t="shared" si="2"/>
        <v>0</v>
      </c>
      <c r="M33" s="966" t="s">
        <v>266</v>
      </c>
      <c r="N33" s="959" t="s">
        <v>266</v>
      </c>
      <c r="O33" s="962" t="s">
        <v>266</v>
      </c>
      <c r="P33" s="185"/>
    </row>
    <row r="34" spans="1:16" ht="24" hidden="1" x14ac:dyDescent="0.25">
      <c r="A34" s="177">
        <v>21359</v>
      </c>
      <c r="B34" s="223" t="s">
        <v>272</v>
      </c>
      <c r="C34" s="957">
        <f t="shared" si="1"/>
        <v>0</v>
      </c>
      <c r="D34" s="958" t="s">
        <v>266</v>
      </c>
      <c r="E34" s="959" t="s">
        <v>266</v>
      </c>
      <c r="F34" s="960" t="s">
        <v>266</v>
      </c>
      <c r="G34" s="958" t="s">
        <v>266</v>
      </c>
      <c r="H34" s="961" t="s">
        <v>266</v>
      </c>
      <c r="I34" s="962" t="s">
        <v>266</v>
      </c>
      <c r="J34" s="963"/>
      <c r="K34" s="964"/>
      <c r="L34" s="965">
        <f t="shared" si="2"/>
        <v>0</v>
      </c>
      <c r="M34" s="966" t="s">
        <v>266</v>
      </c>
      <c r="N34" s="959" t="s">
        <v>266</v>
      </c>
      <c r="O34" s="962" t="s">
        <v>266</v>
      </c>
      <c r="P34" s="185"/>
    </row>
    <row r="35" spans="1:16" s="148" customFormat="1" ht="36" hidden="1" x14ac:dyDescent="0.25">
      <c r="A35" s="212">
        <v>21370</v>
      </c>
      <c r="B35" s="198" t="s">
        <v>273</v>
      </c>
      <c r="C35" s="938">
        <f t="shared" si="1"/>
        <v>0</v>
      </c>
      <c r="D35" s="942" t="s">
        <v>266</v>
      </c>
      <c r="E35" s="946" t="s">
        <v>266</v>
      </c>
      <c r="F35" s="967" t="s">
        <v>266</v>
      </c>
      <c r="G35" s="942" t="s">
        <v>266</v>
      </c>
      <c r="H35" s="943" t="s">
        <v>266</v>
      </c>
      <c r="I35" s="944" t="s">
        <v>266</v>
      </c>
      <c r="J35" s="948">
        <f>SUM(J36)</f>
        <v>0</v>
      </c>
      <c r="K35" s="949">
        <f>SUM(K36)</f>
        <v>0</v>
      </c>
      <c r="L35" s="968">
        <f t="shared" si="2"/>
        <v>0</v>
      </c>
      <c r="M35" s="945" t="s">
        <v>266</v>
      </c>
      <c r="N35" s="946" t="s">
        <v>266</v>
      </c>
      <c r="O35" s="944" t="s">
        <v>266</v>
      </c>
      <c r="P35" s="208"/>
    </row>
    <row r="36" spans="1:16" ht="36" hidden="1" x14ac:dyDescent="0.25">
      <c r="A36" s="233">
        <v>21379</v>
      </c>
      <c r="B36" s="234" t="s">
        <v>274</v>
      </c>
      <c r="C36" s="969">
        <f t="shared" si="1"/>
        <v>0</v>
      </c>
      <c r="D36" s="970" t="s">
        <v>266</v>
      </c>
      <c r="E36" s="971" t="s">
        <v>266</v>
      </c>
      <c r="F36" s="972" t="s">
        <v>266</v>
      </c>
      <c r="G36" s="970" t="s">
        <v>266</v>
      </c>
      <c r="H36" s="973" t="s">
        <v>266</v>
      </c>
      <c r="I36" s="974" t="s">
        <v>266</v>
      </c>
      <c r="J36" s="975"/>
      <c r="K36" s="976"/>
      <c r="L36" s="977">
        <f t="shared" si="2"/>
        <v>0</v>
      </c>
      <c r="M36" s="978" t="s">
        <v>266</v>
      </c>
      <c r="N36" s="971" t="s">
        <v>266</v>
      </c>
      <c r="O36" s="974" t="s">
        <v>266</v>
      </c>
      <c r="P36" s="244"/>
    </row>
    <row r="37" spans="1:16" s="148" customFormat="1" x14ac:dyDescent="0.25">
      <c r="A37" s="212">
        <v>21380</v>
      </c>
      <c r="B37" s="198" t="s">
        <v>275</v>
      </c>
      <c r="C37" s="199">
        <f t="shared" si="1"/>
        <v>2008</v>
      </c>
      <c r="D37" s="942" t="s">
        <v>266</v>
      </c>
      <c r="E37" s="947" t="s">
        <v>266</v>
      </c>
      <c r="F37" s="494" t="s">
        <v>266</v>
      </c>
      <c r="G37" s="942" t="s">
        <v>266</v>
      </c>
      <c r="H37" s="943" t="s">
        <v>266</v>
      </c>
      <c r="I37" s="205" t="s">
        <v>266</v>
      </c>
      <c r="J37" s="948">
        <f>SUM(J38:J39)</f>
        <v>2008</v>
      </c>
      <c r="K37" s="949">
        <f>SUM(K38:K39)</f>
        <v>0</v>
      </c>
      <c r="L37" s="211">
        <f t="shared" si="2"/>
        <v>2008</v>
      </c>
      <c r="M37" s="945" t="s">
        <v>266</v>
      </c>
      <c r="N37" s="946" t="s">
        <v>266</v>
      </c>
      <c r="O37" s="205" t="s">
        <v>266</v>
      </c>
      <c r="P37" s="208"/>
    </row>
    <row r="38" spans="1:16" x14ac:dyDescent="0.25">
      <c r="A38" s="169">
        <v>21381</v>
      </c>
      <c r="B38" s="213" t="s">
        <v>276</v>
      </c>
      <c r="C38" s="214">
        <f t="shared" si="1"/>
        <v>1252</v>
      </c>
      <c r="D38" s="950" t="s">
        <v>266</v>
      </c>
      <c r="E38" s="951" t="s">
        <v>266</v>
      </c>
      <c r="F38" s="565" t="s">
        <v>266</v>
      </c>
      <c r="G38" s="950" t="s">
        <v>266</v>
      </c>
      <c r="H38" s="952" t="s">
        <v>266</v>
      </c>
      <c r="I38" s="217" t="s">
        <v>266</v>
      </c>
      <c r="J38" s="953">
        <v>1252</v>
      </c>
      <c r="K38" s="954"/>
      <c r="L38" s="221">
        <f t="shared" si="2"/>
        <v>1252</v>
      </c>
      <c r="M38" s="955" t="s">
        <v>266</v>
      </c>
      <c r="N38" s="956" t="s">
        <v>266</v>
      </c>
      <c r="O38" s="217" t="s">
        <v>266</v>
      </c>
      <c r="P38" s="176"/>
    </row>
    <row r="39" spans="1:16" ht="24" x14ac:dyDescent="0.25">
      <c r="A39" s="178">
        <v>21383</v>
      </c>
      <c r="B39" s="223" t="s">
        <v>277</v>
      </c>
      <c r="C39" s="224">
        <f t="shared" si="1"/>
        <v>756</v>
      </c>
      <c r="D39" s="958" t="s">
        <v>266</v>
      </c>
      <c r="E39" s="979" t="s">
        <v>266</v>
      </c>
      <c r="F39" s="496" t="s">
        <v>266</v>
      </c>
      <c r="G39" s="958" t="s">
        <v>266</v>
      </c>
      <c r="H39" s="961" t="s">
        <v>266</v>
      </c>
      <c r="I39" s="227" t="s">
        <v>266</v>
      </c>
      <c r="J39" s="963">
        <v>756</v>
      </c>
      <c r="K39" s="964"/>
      <c r="L39" s="231">
        <f t="shared" si="2"/>
        <v>756</v>
      </c>
      <c r="M39" s="966" t="s">
        <v>266</v>
      </c>
      <c r="N39" s="959" t="s">
        <v>266</v>
      </c>
      <c r="O39" s="227" t="s">
        <v>266</v>
      </c>
      <c r="P39" s="185"/>
    </row>
    <row r="40" spans="1:16" s="148" customFormat="1" ht="24" x14ac:dyDescent="0.25">
      <c r="A40" s="212">
        <v>21390</v>
      </c>
      <c r="B40" s="198" t="s">
        <v>278</v>
      </c>
      <c r="C40" s="199">
        <f t="shared" si="1"/>
        <v>638</v>
      </c>
      <c r="D40" s="942" t="s">
        <v>266</v>
      </c>
      <c r="E40" s="947" t="s">
        <v>266</v>
      </c>
      <c r="F40" s="494" t="s">
        <v>266</v>
      </c>
      <c r="G40" s="942" t="s">
        <v>266</v>
      </c>
      <c r="H40" s="943" t="s">
        <v>266</v>
      </c>
      <c r="I40" s="205" t="s">
        <v>266</v>
      </c>
      <c r="J40" s="948">
        <f>SUM(J41:J44)</f>
        <v>638</v>
      </c>
      <c r="K40" s="949">
        <f>SUM(K41:K44)</f>
        <v>0</v>
      </c>
      <c r="L40" s="211">
        <f t="shared" si="2"/>
        <v>638</v>
      </c>
      <c r="M40" s="945" t="s">
        <v>266</v>
      </c>
      <c r="N40" s="946" t="s">
        <v>266</v>
      </c>
      <c r="O40" s="205" t="s">
        <v>266</v>
      </c>
      <c r="P40" s="208"/>
    </row>
    <row r="41" spans="1:16" ht="24" hidden="1" x14ac:dyDescent="0.25">
      <c r="A41" s="169">
        <v>21391</v>
      </c>
      <c r="B41" s="213" t="s">
        <v>279</v>
      </c>
      <c r="C41" s="980">
        <f t="shared" si="1"/>
        <v>0</v>
      </c>
      <c r="D41" s="950" t="s">
        <v>266</v>
      </c>
      <c r="E41" s="956" t="s">
        <v>266</v>
      </c>
      <c r="F41" s="981" t="s">
        <v>266</v>
      </c>
      <c r="G41" s="950" t="s">
        <v>266</v>
      </c>
      <c r="H41" s="952" t="s">
        <v>266</v>
      </c>
      <c r="I41" s="982" t="s">
        <v>266</v>
      </c>
      <c r="J41" s="953"/>
      <c r="K41" s="954"/>
      <c r="L41" s="983">
        <f t="shared" si="2"/>
        <v>0</v>
      </c>
      <c r="M41" s="955" t="s">
        <v>266</v>
      </c>
      <c r="N41" s="956" t="s">
        <v>266</v>
      </c>
      <c r="O41" s="982" t="s">
        <v>266</v>
      </c>
      <c r="P41" s="176"/>
    </row>
    <row r="42" spans="1:16" hidden="1" x14ac:dyDescent="0.25">
      <c r="A42" s="178">
        <v>21393</v>
      </c>
      <c r="B42" s="223" t="s">
        <v>280</v>
      </c>
      <c r="C42" s="957">
        <f t="shared" si="1"/>
        <v>0</v>
      </c>
      <c r="D42" s="958" t="s">
        <v>266</v>
      </c>
      <c r="E42" s="959" t="s">
        <v>266</v>
      </c>
      <c r="F42" s="960" t="s">
        <v>266</v>
      </c>
      <c r="G42" s="958" t="s">
        <v>266</v>
      </c>
      <c r="H42" s="961" t="s">
        <v>266</v>
      </c>
      <c r="I42" s="962" t="s">
        <v>266</v>
      </c>
      <c r="J42" s="963"/>
      <c r="K42" s="964"/>
      <c r="L42" s="965">
        <f t="shared" si="2"/>
        <v>0</v>
      </c>
      <c r="M42" s="966" t="s">
        <v>266</v>
      </c>
      <c r="N42" s="959" t="s">
        <v>266</v>
      </c>
      <c r="O42" s="962" t="s">
        <v>266</v>
      </c>
      <c r="P42" s="185"/>
    </row>
    <row r="43" spans="1:16" hidden="1" x14ac:dyDescent="0.25">
      <c r="A43" s="178">
        <v>21395</v>
      </c>
      <c r="B43" s="223" t="s">
        <v>281</v>
      </c>
      <c r="C43" s="957">
        <f t="shared" si="1"/>
        <v>0</v>
      </c>
      <c r="D43" s="958" t="s">
        <v>266</v>
      </c>
      <c r="E43" s="959" t="s">
        <v>266</v>
      </c>
      <c r="F43" s="960" t="s">
        <v>266</v>
      </c>
      <c r="G43" s="958" t="s">
        <v>266</v>
      </c>
      <c r="H43" s="961" t="s">
        <v>266</v>
      </c>
      <c r="I43" s="962" t="s">
        <v>266</v>
      </c>
      <c r="J43" s="963"/>
      <c r="K43" s="964"/>
      <c r="L43" s="965">
        <f t="shared" si="2"/>
        <v>0</v>
      </c>
      <c r="M43" s="966" t="s">
        <v>266</v>
      </c>
      <c r="N43" s="959" t="s">
        <v>266</v>
      </c>
      <c r="O43" s="962" t="s">
        <v>266</v>
      </c>
      <c r="P43" s="185"/>
    </row>
    <row r="44" spans="1:16" ht="24" x14ac:dyDescent="0.25">
      <c r="A44" s="178">
        <v>21399</v>
      </c>
      <c r="B44" s="223" t="s">
        <v>282</v>
      </c>
      <c r="C44" s="224">
        <f t="shared" si="1"/>
        <v>638</v>
      </c>
      <c r="D44" s="958" t="s">
        <v>266</v>
      </c>
      <c r="E44" s="979" t="s">
        <v>266</v>
      </c>
      <c r="F44" s="496" t="s">
        <v>266</v>
      </c>
      <c r="G44" s="958" t="s">
        <v>266</v>
      </c>
      <c r="H44" s="961" t="s">
        <v>266</v>
      </c>
      <c r="I44" s="227" t="s">
        <v>266</v>
      </c>
      <c r="J44" s="963">
        <v>638</v>
      </c>
      <c r="K44" s="964"/>
      <c r="L44" s="231">
        <f t="shared" si="2"/>
        <v>638</v>
      </c>
      <c r="M44" s="966" t="s">
        <v>266</v>
      </c>
      <c r="N44" s="959" t="s">
        <v>266</v>
      </c>
      <c r="O44" s="227" t="s">
        <v>266</v>
      </c>
      <c r="P44" s="185"/>
    </row>
    <row r="45" spans="1:16" s="148" customFormat="1" ht="24" hidden="1" x14ac:dyDescent="0.25">
      <c r="A45" s="212">
        <v>21420</v>
      </c>
      <c r="B45" s="198" t="s">
        <v>283</v>
      </c>
      <c r="C45" s="984">
        <f>F45</f>
        <v>0</v>
      </c>
      <c r="D45" s="985"/>
      <c r="E45" s="986"/>
      <c r="F45" s="941">
        <f>D45+E45</f>
        <v>0</v>
      </c>
      <c r="G45" s="942" t="s">
        <v>266</v>
      </c>
      <c r="H45" s="943" t="s">
        <v>266</v>
      </c>
      <c r="I45" s="944" t="s">
        <v>266</v>
      </c>
      <c r="J45" s="942" t="s">
        <v>266</v>
      </c>
      <c r="K45" s="943" t="s">
        <v>266</v>
      </c>
      <c r="L45" s="944" t="s">
        <v>266</v>
      </c>
      <c r="M45" s="945" t="s">
        <v>266</v>
      </c>
      <c r="N45" s="946" t="s">
        <v>266</v>
      </c>
      <c r="O45" s="944" t="s">
        <v>266</v>
      </c>
      <c r="P45" s="208"/>
    </row>
    <row r="46" spans="1:16" s="148" customFormat="1" ht="24" x14ac:dyDescent="0.25">
      <c r="A46" s="248">
        <v>21490</v>
      </c>
      <c r="B46" s="249" t="s">
        <v>284</v>
      </c>
      <c r="C46" s="245">
        <f>F46+I46+L46</f>
        <v>11</v>
      </c>
      <c r="D46" s="987">
        <f>D47</f>
        <v>0</v>
      </c>
      <c r="E46" s="988">
        <f>E47</f>
        <v>0</v>
      </c>
      <c r="F46" s="571">
        <f>D46+E46</f>
        <v>0</v>
      </c>
      <c r="G46" s="987">
        <f>G47</f>
        <v>0</v>
      </c>
      <c r="H46" s="989">
        <f t="shared" ref="H46:K46" si="3">H47</f>
        <v>0</v>
      </c>
      <c r="I46" s="252">
        <f>G46+H46</f>
        <v>0</v>
      </c>
      <c r="J46" s="987">
        <f>J47</f>
        <v>11</v>
      </c>
      <c r="K46" s="989">
        <f t="shared" si="3"/>
        <v>0</v>
      </c>
      <c r="L46" s="252">
        <f>J46+K46</f>
        <v>11</v>
      </c>
      <c r="M46" s="945" t="s">
        <v>266</v>
      </c>
      <c r="N46" s="946" t="s">
        <v>266</v>
      </c>
      <c r="O46" s="205" t="s">
        <v>266</v>
      </c>
      <c r="P46" s="208"/>
    </row>
    <row r="47" spans="1:16" s="148" customFormat="1" ht="24" x14ac:dyDescent="0.25">
      <c r="A47" s="178">
        <v>21499</v>
      </c>
      <c r="B47" s="223" t="s">
        <v>285</v>
      </c>
      <c r="C47" s="254">
        <f>F47+I47+L47</f>
        <v>11</v>
      </c>
      <c r="D47" s="920"/>
      <c r="E47" s="990"/>
      <c r="F47" s="521">
        <f>D47+E47</f>
        <v>0</v>
      </c>
      <c r="G47" s="991"/>
      <c r="H47" s="923"/>
      <c r="I47" s="173">
        <f>G47+H47</f>
        <v>0</v>
      </c>
      <c r="J47" s="920">
        <v>11</v>
      </c>
      <c r="K47" s="923"/>
      <c r="L47" s="173">
        <f>J47+K47</f>
        <v>11</v>
      </c>
      <c r="M47" s="978" t="s">
        <v>266</v>
      </c>
      <c r="N47" s="971" t="s">
        <v>266</v>
      </c>
      <c r="O47" s="238" t="s">
        <v>266</v>
      </c>
      <c r="P47" s="244"/>
    </row>
    <row r="48" spans="1:16" ht="24" hidden="1" x14ac:dyDescent="0.25">
      <c r="A48" s="256">
        <v>23000</v>
      </c>
      <c r="B48" s="257" t="s">
        <v>286</v>
      </c>
      <c r="C48" s="984">
        <f>O48</f>
        <v>0</v>
      </c>
      <c r="D48" s="992" t="s">
        <v>266</v>
      </c>
      <c r="E48" s="993" t="s">
        <v>266</v>
      </c>
      <c r="F48" s="994" t="s">
        <v>266</v>
      </c>
      <c r="G48" s="992" t="s">
        <v>266</v>
      </c>
      <c r="H48" s="995" t="s">
        <v>266</v>
      </c>
      <c r="I48" s="996" t="s">
        <v>266</v>
      </c>
      <c r="J48" s="992" t="s">
        <v>266</v>
      </c>
      <c r="K48" s="995" t="s">
        <v>266</v>
      </c>
      <c r="L48" s="996" t="s">
        <v>266</v>
      </c>
      <c r="M48" s="997">
        <f>SUM(M49:M50)</f>
        <v>0</v>
      </c>
      <c r="N48" s="998">
        <f>SUM(N49:N50)</f>
        <v>0</v>
      </c>
      <c r="O48" s="999">
        <f>M48+N48</f>
        <v>0</v>
      </c>
      <c r="P48" s="208"/>
    </row>
    <row r="49" spans="1:16" ht="24" hidden="1" x14ac:dyDescent="0.25">
      <c r="A49" s="264">
        <v>23410</v>
      </c>
      <c r="B49" s="265" t="s">
        <v>287</v>
      </c>
      <c r="C49" s="1000">
        <f>O49</f>
        <v>0</v>
      </c>
      <c r="D49" s="1001" t="s">
        <v>266</v>
      </c>
      <c r="E49" s="1002" t="s">
        <v>266</v>
      </c>
      <c r="F49" s="1003" t="s">
        <v>266</v>
      </c>
      <c r="G49" s="1001" t="s">
        <v>266</v>
      </c>
      <c r="H49" s="1004" t="s">
        <v>266</v>
      </c>
      <c r="I49" s="1005" t="s">
        <v>266</v>
      </c>
      <c r="J49" s="1001" t="s">
        <v>266</v>
      </c>
      <c r="K49" s="1004" t="s">
        <v>266</v>
      </c>
      <c r="L49" s="1005" t="s">
        <v>266</v>
      </c>
      <c r="M49" s="1006"/>
      <c r="N49" s="1007"/>
      <c r="O49" s="1008">
        <f>M49+N49</f>
        <v>0</v>
      </c>
      <c r="P49" s="274"/>
    </row>
    <row r="50" spans="1:16" ht="24" hidden="1" x14ac:dyDescent="0.25">
      <c r="A50" s="264">
        <v>23510</v>
      </c>
      <c r="B50" s="265" t="s">
        <v>288</v>
      </c>
      <c r="C50" s="1000">
        <f>O50</f>
        <v>0</v>
      </c>
      <c r="D50" s="1001" t="s">
        <v>266</v>
      </c>
      <c r="E50" s="1002" t="s">
        <v>266</v>
      </c>
      <c r="F50" s="1003" t="s">
        <v>266</v>
      </c>
      <c r="G50" s="1001" t="s">
        <v>266</v>
      </c>
      <c r="H50" s="1004" t="s">
        <v>266</v>
      </c>
      <c r="I50" s="1005" t="s">
        <v>266</v>
      </c>
      <c r="J50" s="1001" t="s">
        <v>266</v>
      </c>
      <c r="K50" s="1004" t="s">
        <v>266</v>
      </c>
      <c r="L50" s="1005" t="s">
        <v>266</v>
      </c>
      <c r="M50" s="1006"/>
      <c r="N50" s="1007"/>
      <c r="O50" s="1008">
        <f>M50+N50</f>
        <v>0</v>
      </c>
      <c r="P50" s="274"/>
    </row>
    <row r="51" spans="1:16" x14ac:dyDescent="0.25">
      <c r="A51" s="275"/>
      <c r="B51" s="265"/>
      <c r="C51" s="276"/>
      <c r="D51" s="1009"/>
      <c r="E51" s="1010"/>
      <c r="F51" s="498"/>
      <c r="G51" s="1009"/>
      <c r="H51" s="1011"/>
      <c r="I51" s="269"/>
      <c r="J51" s="1012"/>
      <c r="K51" s="1013"/>
      <c r="L51" s="273"/>
      <c r="M51" s="1006"/>
      <c r="N51" s="1007"/>
      <c r="O51" s="273"/>
      <c r="P51" s="274"/>
    </row>
    <row r="52" spans="1:16" s="148" customFormat="1" x14ac:dyDescent="0.25">
      <c r="A52" s="282"/>
      <c r="B52" s="283" t="s">
        <v>289</v>
      </c>
      <c r="C52" s="284"/>
      <c r="D52" s="1014"/>
      <c r="E52" s="1015"/>
      <c r="F52" s="500"/>
      <c r="G52" s="1014"/>
      <c r="H52" s="1016"/>
      <c r="I52" s="289"/>
      <c r="J52" s="1014"/>
      <c r="K52" s="1016"/>
      <c r="L52" s="289"/>
      <c r="M52" s="1017"/>
      <c r="N52" s="1018"/>
      <c r="O52" s="289"/>
      <c r="P52" s="291"/>
    </row>
    <row r="53" spans="1:16" s="148" customFormat="1" ht="12.75" thickBot="1" x14ac:dyDescent="0.3">
      <c r="A53" s="292"/>
      <c r="B53" s="149" t="s">
        <v>290</v>
      </c>
      <c r="C53" s="293">
        <f t="shared" ref="C53:C116" si="4">F53+I53+L53+O53</f>
        <v>799801</v>
      </c>
      <c r="D53" s="1019">
        <f>SUM(D54,D284)</f>
        <v>390625</v>
      </c>
      <c r="E53" s="1020">
        <f>SUM(E54,E284)</f>
        <v>0</v>
      </c>
      <c r="F53" s="462">
        <f t="shared" ref="F53:F117" si="5">D53+E53</f>
        <v>390625</v>
      </c>
      <c r="G53" s="1019">
        <f>SUM(G54,G284)</f>
        <v>316701</v>
      </c>
      <c r="H53" s="1021">
        <f>SUM(H54,H284)</f>
        <v>0</v>
      </c>
      <c r="I53" s="296">
        <f t="shared" ref="I53:I117" si="6">G53+H53</f>
        <v>316701</v>
      </c>
      <c r="J53" s="1019">
        <f>SUM(J54,J284)</f>
        <v>92238</v>
      </c>
      <c r="K53" s="1021">
        <f>SUM(K54,K284)</f>
        <v>0</v>
      </c>
      <c r="L53" s="296">
        <f t="shared" ref="L53:L117" si="7">J53+K53</f>
        <v>92238</v>
      </c>
      <c r="M53" s="1022">
        <f>SUM(M54,M284)</f>
        <v>237</v>
      </c>
      <c r="N53" s="1023">
        <f>SUM(N54,N284)</f>
        <v>0</v>
      </c>
      <c r="O53" s="296">
        <f t="shared" ref="O53:O117" si="8">M53+N53</f>
        <v>237</v>
      </c>
      <c r="P53" s="157"/>
    </row>
    <row r="54" spans="1:16" s="148" customFormat="1" ht="36.75" thickTop="1" x14ac:dyDescent="0.25">
      <c r="A54" s="299"/>
      <c r="B54" s="300" t="s">
        <v>291</v>
      </c>
      <c r="C54" s="301">
        <f t="shared" si="4"/>
        <v>799801</v>
      </c>
      <c r="D54" s="1024">
        <f>SUM(D55,D197)</f>
        <v>390625</v>
      </c>
      <c r="E54" s="1025">
        <f>SUM(E55,E197)</f>
        <v>0</v>
      </c>
      <c r="F54" s="463">
        <f t="shared" si="5"/>
        <v>390625</v>
      </c>
      <c r="G54" s="1024">
        <f>SUM(G55,G197)</f>
        <v>316701</v>
      </c>
      <c r="H54" s="1026">
        <f>SUM(H55,H197)</f>
        <v>0</v>
      </c>
      <c r="I54" s="304">
        <f t="shared" si="6"/>
        <v>316701</v>
      </c>
      <c r="J54" s="1024">
        <f>SUM(J55,J197)</f>
        <v>92238</v>
      </c>
      <c r="K54" s="1026">
        <f>SUM(K55,K197)</f>
        <v>0</v>
      </c>
      <c r="L54" s="304">
        <f t="shared" si="7"/>
        <v>92238</v>
      </c>
      <c r="M54" s="1027">
        <f>SUM(M55,M197)</f>
        <v>237</v>
      </c>
      <c r="N54" s="1028">
        <f>SUM(N55,N197)</f>
        <v>0</v>
      </c>
      <c r="O54" s="304">
        <f t="shared" si="8"/>
        <v>237</v>
      </c>
      <c r="P54" s="307"/>
    </row>
    <row r="55" spans="1:16" s="148" customFormat="1" ht="24" x14ac:dyDescent="0.25">
      <c r="A55" s="308"/>
      <c r="B55" s="139" t="s">
        <v>292</v>
      </c>
      <c r="C55" s="309">
        <f t="shared" si="4"/>
        <v>797673</v>
      </c>
      <c r="D55" s="1029">
        <f>SUM(D56,D78,D176,D190)</f>
        <v>389175</v>
      </c>
      <c r="E55" s="1030">
        <f>SUM(E56,E78,E176,E190)</f>
        <v>0</v>
      </c>
      <c r="F55" s="464">
        <f t="shared" si="5"/>
        <v>389175</v>
      </c>
      <c r="G55" s="1029">
        <f>SUM(G56,G78,G176,G190)</f>
        <v>316701</v>
      </c>
      <c r="H55" s="1031">
        <f>SUM(H56,H78,H176,H190)</f>
        <v>0</v>
      </c>
      <c r="I55" s="312">
        <f t="shared" si="6"/>
        <v>316701</v>
      </c>
      <c r="J55" s="1029">
        <f>SUM(J56,J78,J176,J190)</f>
        <v>91797</v>
      </c>
      <c r="K55" s="1031">
        <f>SUM(K56,K78,K176,K190)</f>
        <v>0</v>
      </c>
      <c r="L55" s="312">
        <f t="shared" si="7"/>
        <v>91797</v>
      </c>
      <c r="M55" s="1032">
        <f>SUM(M56,M78,M176,M190)</f>
        <v>0</v>
      </c>
      <c r="N55" s="1033">
        <f>SUM(N56,N78,N176,N190)</f>
        <v>0</v>
      </c>
      <c r="O55" s="312">
        <f t="shared" si="8"/>
        <v>0</v>
      </c>
      <c r="P55" s="314"/>
    </row>
    <row r="56" spans="1:16" s="148" customFormat="1" x14ac:dyDescent="0.25">
      <c r="A56" s="315">
        <v>1000</v>
      </c>
      <c r="B56" s="315" t="s">
        <v>293</v>
      </c>
      <c r="C56" s="316">
        <f t="shared" si="4"/>
        <v>734616</v>
      </c>
      <c r="D56" s="1034">
        <f>SUM(D57,D70)</f>
        <v>355794</v>
      </c>
      <c r="E56" s="1035">
        <f>SUM(E57,E70)</f>
        <v>0</v>
      </c>
      <c r="F56" s="465">
        <f t="shared" si="5"/>
        <v>355794</v>
      </c>
      <c r="G56" s="1034">
        <f>SUM(G57,G70)</f>
        <v>316701</v>
      </c>
      <c r="H56" s="1036">
        <f>SUM(H57,H70)</f>
        <v>0</v>
      </c>
      <c r="I56" s="319">
        <f t="shared" si="6"/>
        <v>316701</v>
      </c>
      <c r="J56" s="1034">
        <f>SUM(J57,J70)</f>
        <v>62953</v>
      </c>
      <c r="K56" s="1036">
        <f>SUM(K57,K70)</f>
        <v>-832</v>
      </c>
      <c r="L56" s="319">
        <f t="shared" si="7"/>
        <v>62121</v>
      </c>
      <c r="M56" s="1037">
        <f>SUM(M57,M70)</f>
        <v>0</v>
      </c>
      <c r="N56" s="1038">
        <f>SUM(N57,N70)</f>
        <v>0</v>
      </c>
      <c r="O56" s="319">
        <f t="shared" si="8"/>
        <v>0</v>
      </c>
      <c r="P56" s="322"/>
    </row>
    <row r="57" spans="1:16" x14ac:dyDescent="0.25">
      <c r="A57" s="198">
        <v>1100</v>
      </c>
      <c r="B57" s="323" t="s">
        <v>294</v>
      </c>
      <c r="C57" s="199">
        <f t="shared" si="4"/>
        <v>565769</v>
      </c>
      <c r="D57" s="948">
        <f>SUM(D58,D61,D69)</f>
        <v>259555</v>
      </c>
      <c r="E57" s="1039">
        <f>SUM(E58,E61,E69)</f>
        <v>0</v>
      </c>
      <c r="F57" s="459">
        <f t="shared" si="5"/>
        <v>259555</v>
      </c>
      <c r="G57" s="948">
        <f>SUM(G58,G61,G69)</f>
        <v>257352</v>
      </c>
      <c r="H57" s="949">
        <f>SUM(H58,H61,H69)</f>
        <v>0</v>
      </c>
      <c r="I57" s="211">
        <f t="shared" si="6"/>
        <v>257352</v>
      </c>
      <c r="J57" s="948">
        <f>SUM(J58,J61,J69)</f>
        <v>49694</v>
      </c>
      <c r="K57" s="949">
        <f>SUM(K58,K61,K69)</f>
        <v>-832</v>
      </c>
      <c r="L57" s="211">
        <f t="shared" si="7"/>
        <v>48862</v>
      </c>
      <c r="M57" s="1040">
        <f>SUM(M58,M61,M69)</f>
        <v>0</v>
      </c>
      <c r="N57" s="1041">
        <f>SUM(N58,N61,N69)</f>
        <v>0</v>
      </c>
      <c r="O57" s="327">
        <f t="shared" si="8"/>
        <v>0</v>
      </c>
      <c r="P57" s="328"/>
    </row>
    <row r="58" spans="1:16" x14ac:dyDescent="0.25">
      <c r="A58" s="329">
        <v>1110</v>
      </c>
      <c r="B58" s="265" t="s">
        <v>295</v>
      </c>
      <c r="C58" s="276">
        <f t="shared" si="4"/>
        <v>516557</v>
      </c>
      <c r="D58" s="1042">
        <f>SUM(D59:D60)</f>
        <v>231909</v>
      </c>
      <c r="E58" s="1043">
        <f>SUM(E59:E60)</f>
        <v>0</v>
      </c>
      <c r="F58" s="460">
        <f t="shared" si="5"/>
        <v>231909</v>
      </c>
      <c r="G58" s="1042">
        <f>SUM(G59:G60)</f>
        <v>236917</v>
      </c>
      <c r="H58" s="1044">
        <f>SUM(H59:H60)</f>
        <v>0</v>
      </c>
      <c r="I58" s="332">
        <f t="shared" si="6"/>
        <v>236917</v>
      </c>
      <c r="J58" s="1042">
        <f>SUM(J59:J60)</f>
        <v>48563</v>
      </c>
      <c r="K58" s="1044">
        <f>SUM(K59:K60)</f>
        <v>-832</v>
      </c>
      <c r="L58" s="332">
        <f t="shared" si="7"/>
        <v>47731</v>
      </c>
      <c r="M58" s="1045">
        <f>SUM(M59:M60)</f>
        <v>0</v>
      </c>
      <c r="N58" s="1046">
        <f>SUM(N59:N60)</f>
        <v>0</v>
      </c>
      <c r="O58" s="332">
        <f t="shared" si="8"/>
        <v>0</v>
      </c>
      <c r="P58" s="274"/>
    </row>
    <row r="59" spans="1:16" hidden="1" x14ac:dyDescent="0.25">
      <c r="A59" s="169">
        <v>1111</v>
      </c>
      <c r="B59" s="213" t="s">
        <v>296</v>
      </c>
      <c r="C59" s="980">
        <f t="shared" si="4"/>
        <v>0</v>
      </c>
      <c r="D59" s="953"/>
      <c r="E59" s="1047"/>
      <c r="F59" s="1048">
        <f t="shared" si="5"/>
        <v>0</v>
      </c>
      <c r="G59" s="953"/>
      <c r="H59" s="954"/>
      <c r="I59" s="983">
        <f t="shared" si="6"/>
        <v>0</v>
      </c>
      <c r="J59" s="953"/>
      <c r="K59" s="954"/>
      <c r="L59" s="983">
        <f t="shared" si="7"/>
        <v>0</v>
      </c>
      <c r="M59" s="1049"/>
      <c r="N59" s="1047"/>
      <c r="O59" s="983">
        <f t="shared" si="8"/>
        <v>0</v>
      </c>
      <c r="P59" s="176"/>
    </row>
    <row r="60" spans="1:16" ht="36" x14ac:dyDescent="0.25">
      <c r="A60" s="178">
        <v>1119</v>
      </c>
      <c r="B60" s="223" t="s">
        <v>297</v>
      </c>
      <c r="C60" s="224">
        <f t="shared" si="4"/>
        <v>516557</v>
      </c>
      <c r="D60" s="963">
        <v>231909</v>
      </c>
      <c r="E60" s="1050"/>
      <c r="F60" s="359">
        <f t="shared" si="5"/>
        <v>231909</v>
      </c>
      <c r="G60" s="963">
        <v>236917</v>
      </c>
      <c r="H60" s="964"/>
      <c r="I60" s="231">
        <f t="shared" si="6"/>
        <v>236917</v>
      </c>
      <c r="J60" s="963">
        <v>48563</v>
      </c>
      <c r="K60" s="964">
        <v>-832</v>
      </c>
      <c r="L60" s="231">
        <f t="shared" si="7"/>
        <v>47731</v>
      </c>
      <c r="M60" s="1051"/>
      <c r="N60" s="1052"/>
      <c r="O60" s="231">
        <f t="shared" si="8"/>
        <v>0</v>
      </c>
      <c r="P60" s="185" t="s">
        <v>866</v>
      </c>
    </row>
    <row r="61" spans="1:16" ht="24" x14ac:dyDescent="0.25">
      <c r="A61" s="339">
        <v>1140</v>
      </c>
      <c r="B61" s="223" t="s">
        <v>298</v>
      </c>
      <c r="C61" s="224">
        <f t="shared" si="4"/>
        <v>48081</v>
      </c>
      <c r="D61" s="1053">
        <f>SUM(D62:D68)</f>
        <v>27646</v>
      </c>
      <c r="E61" s="1054">
        <f>SUM(E62:E68)</f>
        <v>0</v>
      </c>
      <c r="F61" s="359">
        <f>D61+E61</f>
        <v>27646</v>
      </c>
      <c r="G61" s="1053">
        <f>SUM(G62:G68)</f>
        <v>20435</v>
      </c>
      <c r="H61" s="1055">
        <f>SUM(H62:H68)</f>
        <v>0</v>
      </c>
      <c r="I61" s="231">
        <f t="shared" si="6"/>
        <v>20435</v>
      </c>
      <c r="J61" s="1053">
        <f>SUM(J62:J68)</f>
        <v>0</v>
      </c>
      <c r="K61" s="1055">
        <f>SUM(K62:K68)</f>
        <v>0</v>
      </c>
      <c r="L61" s="231">
        <f t="shared" si="7"/>
        <v>0</v>
      </c>
      <c r="M61" s="1056">
        <f>SUM(M62:M68)</f>
        <v>0</v>
      </c>
      <c r="N61" s="1057">
        <f>SUM(N62:N68)</f>
        <v>0</v>
      </c>
      <c r="O61" s="231">
        <f t="shared" si="8"/>
        <v>0</v>
      </c>
      <c r="P61" s="185"/>
    </row>
    <row r="62" spans="1:16" hidden="1" x14ac:dyDescent="0.25">
      <c r="A62" s="178">
        <v>1141</v>
      </c>
      <c r="B62" s="223" t="s">
        <v>299</v>
      </c>
      <c r="C62" s="957">
        <f t="shared" si="4"/>
        <v>0</v>
      </c>
      <c r="D62" s="963"/>
      <c r="E62" s="1052"/>
      <c r="F62" s="1058">
        <f t="shared" si="5"/>
        <v>0</v>
      </c>
      <c r="G62" s="963"/>
      <c r="H62" s="964"/>
      <c r="I62" s="965">
        <f t="shared" si="6"/>
        <v>0</v>
      </c>
      <c r="J62" s="963"/>
      <c r="K62" s="964"/>
      <c r="L62" s="965">
        <f t="shared" si="7"/>
        <v>0</v>
      </c>
      <c r="M62" s="1051"/>
      <c r="N62" s="1052"/>
      <c r="O62" s="965">
        <f t="shared" si="8"/>
        <v>0</v>
      </c>
      <c r="P62" s="185"/>
    </row>
    <row r="63" spans="1:16" ht="24" hidden="1" x14ac:dyDescent="0.25">
      <c r="A63" s="178">
        <v>1142</v>
      </c>
      <c r="B63" s="223" t="s">
        <v>300</v>
      </c>
      <c r="C63" s="957">
        <f t="shared" si="4"/>
        <v>0</v>
      </c>
      <c r="D63" s="963"/>
      <c r="E63" s="1052"/>
      <c r="F63" s="1058">
        <f t="shared" si="5"/>
        <v>0</v>
      </c>
      <c r="G63" s="963"/>
      <c r="H63" s="964"/>
      <c r="I63" s="965">
        <f t="shared" si="6"/>
        <v>0</v>
      </c>
      <c r="J63" s="963"/>
      <c r="K63" s="964"/>
      <c r="L63" s="965">
        <f t="shared" si="7"/>
        <v>0</v>
      </c>
      <c r="M63" s="1051"/>
      <c r="N63" s="1052"/>
      <c r="O63" s="965">
        <f t="shared" si="8"/>
        <v>0</v>
      </c>
      <c r="P63" s="185"/>
    </row>
    <row r="64" spans="1:16" ht="24" hidden="1" x14ac:dyDescent="0.25">
      <c r="A64" s="178">
        <v>1145</v>
      </c>
      <c r="B64" s="223" t="s">
        <v>301</v>
      </c>
      <c r="C64" s="957">
        <f t="shared" si="4"/>
        <v>0</v>
      </c>
      <c r="D64" s="963"/>
      <c r="E64" s="1052"/>
      <c r="F64" s="1058">
        <f t="shared" si="5"/>
        <v>0</v>
      </c>
      <c r="G64" s="963"/>
      <c r="H64" s="964"/>
      <c r="I64" s="965">
        <f t="shared" si="6"/>
        <v>0</v>
      </c>
      <c r="J64" s="963"/>
      <c r="K64" s="964"/>
      <c r="L64" s="965">
        <f t="shared" si="7"/>
        <v>0</v>
      </c>
      <c r="M64" s="1051"/>
      <c r="N64" s="1052"/>
      <c r="O64" s="965">
        <f t="shared" si="8"/>
        <v>0</v>
      </c>
      <c r="P64" s="185"/>
    </row>
    <row r="65" spans="1:16" ht="24" hidden="1" x14ac:dyDescent="0.25">
      <c r="A65" s="178">
        <v>1146</v>
      </c>
      <c r="B65" s="223" t="s">
        <v>302</v>
      </c>
      <c r="C65" s="957">
        <f t="shared" si="4"/>
        <v>0</v>
      </c>
      <c r="D65" s="963"/>
      <c r="E65" s="1052"/>
      <c r="F65" s="1058">
        <f t="shared" si="5"/>
        <v>0</v>
      </c>
      <c r="G65" s="963"/>
      <c r="H65" s="964"/>
      <c r="I65" s="965">
        <f t="shared" si="6"/>
        <v>0</v>
      </c>
      <c r="J65" s="963"/>
      <c r="K65" s="964"/>
      <c r="L65" s="965">
        <f t="shared" si="7"/>
        <v>0</v>
      </c>
      <c r="M65" s="1051"/>
      <c r="N65" s="1052"/>
      <c r="O65" s="965">
        <f t="shared" si="8"/>
        <v>0</v>
      </c>
      <c r="P65" s="185"/>
    </row>
    <row r="66" spans="1:16" x14ac:dyDescent="0.25">
      <c r="A66" s="178">
        <v>1147</v>
      </c>
      <c r="B66" s="223" t="s">
        <v>303</v>
      </c>
      <c r="C66" s="224">
        <f t="shared" si="4"/>
        <v>2159</v>
      </c>
      <c r="D66" s="963">
        <v>2159</v>
      </c>
      <c r="E66" s="1050"/>
      <c r="F66" s="359">
        <f t="shared" si="5"/>
        <v>2159</v>
      </c>
      <c r="G66" s="963"/>
      <c r="H66" s="964"/>
      <c r="I66" s="231">
        <f t="shared" si="6"/>
        <v>0</v>
      </c>
      <c r="J66" s="963"/>
      <c r="K66" s="964"/>
      <c r="L66" s="231">
        <f t="shared" si="7"/>
        <v>0</v>
      </c>
      <c r="M66" s="1051"/>
      <c r="N66" s="1052"/>
      <c r="O66" s="231">
        <f t="shared" si="8"/>
        <v>0</v>
      </c>
      <c r="P66" s="185"/>
    </row>
    <row r="67" spans="1:16" x14ac:dyDescent="0.25">
      <c r="A67" s="178">
        <v>1148</v>
      </c>
      <c r="B67" s="223" t="s">
        <v>304</v>
      </c>
      <c r="C67" s="224">
        <f t="shared" si="4"/>
        <v>21287</v>
      </c>
      <c r="D67" s="963">
        <v>21287</v>
      </c>
      <c r="E67" s="1050"/>
      <c r="F67" s="359">
        <f t="shared" si="5"/>
        <v>21287</v>
      </c>
      <c r="G67" s="963"/>
      <c r="H67" s="964"/>
      <c r="I67" s="231">
        <f t="shared" si="6"/>
        <v>0</v>
      </c>
      <c r="J67" s="963"/>
      <c r="K67" s="964"/>
      <c r="L67" s="231">
        <f t="shared" si="7"/>
        <v>0</v>
      </c>
      <c r="M67" s="1051"/>
      <c r="N67" s="1052"/>
      <c r="O67" s="231">
        <f t="shared" si="8"/>
        <v>0</v>
      </c>
      <c r="P67" s="185"/>
    </row>
    <row r="68" spans="1:16" ht="36" x14ac:dyDescent="0.25">
      <c r="A68" s="178">
        <v>1149</v>
      </c>
      <c r="B68" s="223" t="s">
        <v>305</v>
      </c>
      <c r="C68" s="224">
        <f t="shared" si="4"/>
        <v>24635</v>
      </c>
      <c r="D68" s="963">
        <v>4200</v>
      </c>
      <c r="E68" s="1050"/>
      <c r="F68" s="359">
        <f t="shared" si="5"/>
        <v>4200</v>
      </c>
      <c r="G68" s="963">
        <v>20435</v>
      </c>
      <c r="H68" s="964"/>
      <c r="I68" s="231">
        <f t="shared" si="6"/>
        <v>20435</v>
      </c>
      <c r="J68" s="963"/>
      <c r="K68" s="964"/>
      <c r="L68" s="231">
        <f t="shared" si="7"/>
        <v>0</v>
      </c>
      <c r="M68" s="1051"/>
      <c r="N68" s="1052"/>
      <c r="O68" s="231">
        <f t="shared" si="8"/>
        <v>0</v>
      </c>
      <c r="P68" s="185"/>
    </row>
    <row r="69" spans="1:16" ht="36" x14ac:dyDescent="0.25">
      <c r="A69" s="329">
        <v>1150</v>
      </c>
      <c r="B69" s="265" t="s">
        <v>306</v>
      </c>
      <c r="C69" s="224">
        <f t="shared" si="4"/>
        <v>1131</v>
      </c>
      <c r="D69" s="1059"/>
      <c r="E69" s="1060"/>
      <c r="F69" s="460">
        <f t="shared" si="5"/>
        <v>0</v>
      </c>
      <c r="G69" s="1059"/>
      <c r="H69" s="1061"/>
      <c r="I69" s="332">
        <f t="shared" si="6"/>
        <v>0</v>
      </c>
      <c r="J69" s="1059">
        <v>1131</v>
      </c>
      <c r="K69" s="1061"/>
      <c r="L69" s="332">
        <f t="shared" si="7"/>
        <v>1131</v>
      </c>
      <c r="M69" s="1062"/>
      <c r="N69" s="1063"/>
      <c r="O69" s="332">
        <f t="shared" si="8"/>
        <v>0</v>
      </c>
      <c r="P69" s="274"/>
    </row>
    <row r="70" spans="1:16" ht="36" x14ac:dyDescent="0.25">
      <c r="A70" s="198">
        <v>1200</v>
      </c>
      <c r="B70" s="323" t="s">
        <v>307</v>
      </c>
      <c r="C70" s="199">
        <f t="shared" si="4"/>
        <v>168847</v>
      </c>
      <c r="D70" s="948">
        <f>SUM(D71:D72)</f>
        <v>96239</v>
      </c>
      <c r="E70" s="1039">
        <f>SUM(E71:E72)</f>
        <v>0</v>
      </c>
      <c r="F70" s="459">
        <f>D70+E70</f>
        <v>96239</v>
      </c>
      <c r="G70" s="948">
        <f>SUM(G71:G72)</f>
        <v>59349</v>
      </c>
      <c r="H70" s="949">
        <f>SUM(H71:H72)</f>
        <v>0</v>
      </c>
      <c r="I70" s="211">
        <f t="shared" si="6"/>
        <v>59349</v>
      </c>
      <c r="J70" s="948">
        <f>SUM(J71:J72)</f>
        <v>13259</v>
      </c>
      <c r="K70" s="949">
        <f>SUM(K71:K72)</f>
        <v>0</v>
      </c>
      <c r="L70" s="211">
        <f t="shared" si="7"/>
        <v>13259</v>
      </c>
      <c r="M70" s="1064">
        <f>SUM(M71:M72)</f>
        <v>0</v>
      </c>
      <c r="N70" s="1065">
        <f>SUM(N71:N72)</f>
        <v>0</v>
      </c>
      <c r="O70" s="211">
        <f t="shared" si="8"/>
        <v>0</v>
      </c>
      <c r="P70" s="208"/>
    </row>
    <row r="71" spans="1:16" ht="47.25" customHeight="1" x14ac:dyDescent="0.25">
      <c r="A71" s="784">
        <v>1210</v>
      </c>
      <c r="B71" s="213" t="s">
        <v>308</v>
      </c>
      <c r="C71" s="214">
        <f t="shared" si="4"/>
        <v>135370</v>
      </c>
      <c r="D71" s="953">
        <v>65141</v>
      </c>
      <c r="E71" s="1066"/>
      <c r="F71" s="466">
        <f t="shared" si="5"/>
        <v>65141</v>
      </c>
      <c r="G71" s="953">
        <v>58449</v>
      </c>
      <c r="H71" s="954"/>
      <c r="I71" s="221">
        <f t="shared" si="6"/>
        <v>58449</v>
      </c>
      <c r="J71" s="953">
        <v>11780</v>
      </c>
      <c r="K71" s="954"/>
      <c r="L71" s="221">
        <f t="shared" si="7"/>
        <v>11780</v>
      </c>
      <c r="M71" s="1049"/>
      <c r="N71" s="1047"/>
      <c r="O71" s="221">
        <f t="shared" si="8"/>
        <v>0</v>
      </c>
      <c r="P71" s="185"/>
    </row>
    <row r="72" spans="1:16" ht="24" x14ac:dyDescent="0.25">
      <c r="A72" s="339">
        <v>1220</v>
      </c>
      <c r="B72" s="223" t="s">
        <v>309</v>
      </c>
      <c r="C72" s="224">
        <f t="shared" si="4"/>
        <v>33477</v>
      </c>
      <c r="D72" s="1053">
        <f>SUM(D73:D77)</f>
        <v>31098</v>
      </c>
      <c r="E72" s="1054">
        <f>SUM(E73:E77)</f>
        <v>0</v>
      </c>
      <c r="F72" s="359">
        <f t="shared" si="5"/>
        <v>31098</v>
      </c>
      <c r="G72" s="1053">
        <f>SUM(G73:G77)</f>
        <v>900</v>
      </c>
      <c r="H72" s="1055">
        <f>SUM(H73:H77)</f>
        <v>0</v>
      </c>
      <c r="I72" s="231">
        <f t="shared" si="6"/>
        <v>900</v>
      </c>
      <c r="J72" s="1053">
        <f>SUM(J73:J77)</f>
        <v>1479</v>
      </c>
      <c r="K72" s="1055">
        <f>SUM(K73:K77)</f>
        <v>0</v>
      </c>
      <c r="L72" s="231">
        <f t="shared" si="7"/>
        <v>1479</v>
      </c>
      <c r="M72" s="1056">
        <f>SUM(M73:M77)</f>
        <v>0</v>
      </c>
      <c r="N72" s="1057">
        <f>SUM(N73:N77)</f>
        <v>0</v>
      </c>
      <c r="O72" s="231">
        <f t="shared" si="8"/>
        <v>0</v>
      </c>
      <c r="P72" s="185"/>
    </row>
    <row r="73" spans="1:16" ht="60" x14ac:dyDescent="0.25">
      <c r="A73" s="178">
        <v>1221</v>
      </c>
      <c r="B73" s="223" t="s">
        <v>310</v>
      </c>
      <c r="C73" s="224">
        <f t="shared" si="4"/>
        <v>18854</v>
      </c>
      <c r="D73" s="963">
        <v>16583</v>
      </c>
      <c r="E73" s="1050"/>
      <c r="F73" s="359">
        <f t="shared" si="5"/>
        <v>16583</v>
      </c>
      <c r="G73" s="963">
        <v>900</v>
      </c>
      <c r="H73" s="964"/>
      <c r="I73" s="231">
        <f t="shared" si="6"/>
        <v>900</v>
      </c>
      <c r="J73" s="963">
        <v>1371</v>
      </c>
      <c r="K73" s="964"/>
      <c r="L73" s="231">
        <f t="shared" si="7"/>
        <v>1371</v>
      </c>
      <c r="M73" s="1051"/>
      <c r="N73" s="1052"/>
      <c r="O73" s="231">
        <f t="shared" si="8"/>
        <v>0</v>
      </c>
      <c r="P73" s="185"/>
    </row>
    <row r="74" spans="1:16" hidden="1" x14ac:dyDescent="0.25">
      <c r="A74" s="178">
        <v>1223</v>
      </c>
      <c r="B74" s="223" t="s">
        <v>311</v>
      </c>
      <c r="C74" s="957">
        <f t="shared" si="4"/>
        <v>0</v>
      </c>
      <c r="D74" s="963"/>
      <c r="E74" s="1052"/>
      <c r="F74" s="1058">
        <f t="shared" si="5"/>
        <v>0</v>
      </c>
      <c r="G74" s="963"/>
      <c r="H74" s="964"/>
      <c r="I74" s="965">
        <f t="shared" si="6"/>
        <v>0</v>
      </c>
      <c r="J74" s="963"/>
      <c r="K74" s="964"/>
      <c r="L74" s="965">
        <f t="shared" si="7"/>
        <v>0</v>
      </c>
      <c r="M74" s="1051"/>
      <c r="N74" s="1052"/>
      <c r="O74" s="965">
        <f t="shared" si="8"/>
        <v>0</v>
      </c>
      <c r="P74" s="185"/>
    </row>
    <row r="75" spans="1:16" hidden="1" x14ac:dyDescent="0.25">
      <c r="A75" s="178">
        <v>1225</v>
      </c>
      <c r="B75" s="223" t="s">
        <v>312</v>
      </c>
      <c r="C75" s="957">
        <f t="shared" si="4"/>
        <v>0</v>
      </c>
      <c r="D75" s="963"/>
      <c r="E75" s="1052"/>
      <c r="F75" s="1058">
        <f t="shared" si="5"/>
        <v>0</v>
      </c>
      <c r="G75" s="963"/>
      <c r="H75" s="964"/>
      <c r="I75" s="965">
        <f t="shared" si="6"/>
        <v>0</v>
      </c>
      <c r="J75" s="963"/>
      <c r="K75" s="964"/>
      <c r="L75" s="965">
        <f t="shared" si="7"/>
        <v>0</v>
      </c>
      <c r="M75" s="1051"/>
      <c r="N75" s="1052"/>
      <c r="O75" s="965">
        <f t="shared" si="8"/>
        <v>0</v>
      </c>
      <c r="P75" s="185"/>
    </row>
    <row r="76" spans="1:16" ht="36" x14ac:dyDescent="0.25">
      <c r="A76" s="178">
        <v>1227</v>
      </c>
      <c r="B76" s="223" t="s">
        <v>313</v>
      </c>
      <c r="C76" s="224">
        <f t="shared" si="4"/>
        <v>14087</v>
      </c>
      <c r="D76" s="963">
        <v>14087</v>
      </c>
      <c r="E76" s="1050"/>
      <c r="F76" s="359">
        <f t="shared" si="5"/>
        <v>14087</v>
      </c>
      <c r="G76" s="963"/>
      <c r="H76" s="964"/>
      <c r="I76" s="231">
        <f t="shared" si="6"/>
        <v>0</v>
      </c>
      <c r="J76" s="963"/>
      <c r="K76" s="964"/>
      <c r="L76" s="231">
        <f t="shared" si="7"/>
        <v>0</v>
      </c>
      <c r="M76" s="1051"/>
      <c r="N76" s="1052"/>
      <c r="O76" s="231">
        <f t="shared" si="8"/>
        <v>0</v>
      </c>
      <c r="P76" s="185"/>
    </row>
    <row r="77" spans="1:16" ht="60" x14ac:dyDescent="0.25">
      <c r="A77" s="178">
        <v>1228</v>
      </c>
      <c r="B77" s="223" t="s">
        <v>314</v>
      </c>
      <c r="C77" s="224">
        <f t="shared" si="4"/>
        <v>536</v>
      </c>
      <c r="D77" s="963">
        <v>428</v>
      </c>
      <c r="E77" s="1050"/>
      <c r="F77" s="359">
        <f t="shared" si="5"/>
        <v>428</v>
      </c>
      <c r="G77" s="963"/>
      <c r="H77" s="964"/>
      <c r="I77" s="231">
        <f t="shared" si="6"/>
        <v>0</v>
      </c>
      <c r="J77" s="963">
        <v>108</v>
      </c>
      <c r="K77" s="964"/>
      <c r="L77" s="231">
        <f t="shared" si="7"/>
        <v>108</v>
      </c>
      <c r="M77" s="1051"/>
      <c r="N77" s="1052"/>
      <c r="O77" s="231">
        <f t="shared" si="8"/>
        <v>0</v>
      </c>
      <c r="P77" s="185"/>
    </row>
    <row r="78" spans="1:16" x14ac:dyDescent="0.25">
      <c r="A78" s="315">
        <v>2000</v>
      </c>
      <c r="B78" s="315" t="s">
        <v>315</v>
      </c>
      <c r="C78" s="316">
        <f t="shared" si="4"/>
        <v>63057</v>
      </c>
      <c r="D78" s="1034">
        <f>SUM(D79,D86,D133,D167,D168,D175)</f>
        <v>33381</v>
      </c>
      <c r="E78" s="1035">
        <f>SUM(E79,E86,E133,E167,E168,E175)</f>
        <v>0</v>
      </c>
      <c r="F78" s="465">
        <f t="shared" si="5"/>
        <v>33381</v>
      </c>
      <c r="G78" s="1034">
        <f>SUM(G79,G86,G133,G167,G168,G175)</f>
        <v>0</v>
      </c>
      <c r="H78" s="1036">
        <f>SUM(H79,H86,H133,H167,H168,H175)</f>
        <v>0</v>
      </c>
      <c r="I78" s="319">
        <f t="shared" si="6"/>
        <v>0</v>
      </c>
      <c r="J78" s="1034">
        <f>SUM(J79,J86,J133,J167,J168,J175)</f>
        <v>28844</v>
      </c>
      <c r="K78" s="1036">
        <f>SUM(K79,K86,K133,K167,K168,K175)</f>
        <v>832</v>
      </c>
      <c r="L78" s="319">
        <f t="shared" si="7"/>
        <v>29676</v>
      </c>
      <c r="M78" s="1037">
        <f>SUM(M79,M86,M133,M167,M168,M175)</f>
        <v>0</v>
      </c>
      <c r="N78" s="1038">
        <f>SUM(N79,N86,N133,N167,N168,N175)</f>
        <v>0</v>
      </c>
      <c r="O78" s="319">
        <f t="shared" si="8"/>
        <v>0</v>
      </c>
      <c r="P78" s="322"/>
    </row>
    <row r="79" spans="1:16" ht="24" x14ac:dyDescent="0.25">
      <c r="A79" s="198">
        <v>2100</v>
      </c>
      <c r="B79" s="323" t="s">
        <v>316</v>
      </c>
      <c r="C79" s="199">
        <f t="shared" si="4"/>
        <v>5104</v>
      </c>
      <c r="D79" s="948">
        <f>SUM(D80,D83)</f>
        <v>4794</v>
      </c>
      <c r="E79" s="1039">
        <f>SUM(E80,E83)</f>
        <v>0</v>
      </c>
      <c r="F79" s="459">
        <f t="shared" si="5"/>
        <v>4794</v>
      </c>
      <c r="G79" s="948">
        <f>SUM(G80,G83)</f>
        <v>0</v>
      </c>
      <c r="H79" s="949">
        <f>SUM(H80,H83)</f>
        <v>0</v>
      </c>
      <c r="I79" s="211">
        <f t="shared" si="6"/>
        <v>0</v>
      </c>
      <c r="J79" s="948">
        <f>SUM(J80,J83)</f>
        <v>0</v>
      </c>
      <c r="K79" s="949">
        <f>SUM(K80,K83)</f>
        <v>310</v>
      </c>
      <c r="L79" s="211">
        <f t="shared" si="7"/>
        <v>310</v>
      </c>
      <c r="M79" s="1064">
        <f>SUM(M80,M83)</f>
        <v>0</v>
      </c>
      <c r="N79" s="1065">
        <f>SUM(N80,N83)</f>
        <v>0</v>
      </c>
      <c r="O79" s="211">
        <f t="shared" si="8"/>
        <v>0</v>
      </c>
      <c r="P79" s="208"/>
    </row>
    <row r="80" spans="1:16" ht="24" hidden="1" x14ac:dyDescent="0.25">
      <c r="A80" s="784">
        <v>2110</v>
      </c>
      <c r="B80" s="213" t="s">
        <v>317</v>
      </c>
      <c r="C80" s="980">
        <f t="shared" si="4"/>
        <v>0</v>
      </c>
      <c r="D80" s="1067">
        <f>SUM(D81:D82)</f>
        <v>0</v>
      </c>
      <c r="E80" s="1068">
        <f>SUM(E81:E82)</f>
        <v>0</v>
      </c>
      <c r="F80" s="1048">
        <f t="shared" si="5"/>
        <v>0</v>
      </c>
      <c r="G80" s="1067">
        <f>SUM(G81:G82)</f>
        <v>0</v>
      </c>
      <c r="H80" s="1069">
        <f>SUM(H81:H82)</f>
        <v>0</v>
      </c>
      <c r="I80" s="983">
        <f t="shared" si="6"/>
        <v>0</v>
      </c>
      <c r="J80" s="1067">
        <f>SUM(J81:J82)</f>
        <v>0</v>
      </c>
      <c r="K80" s="1069">
        <f>SUM(K81:K82)</f>
        <v>0</v>
      </c>
      <c r="L80" s="983">
        <f t="shared" si="7"/>
        <v>0</v>
      </c>
      <c r="M80" s="1070">
        <f>SUM(M81:M82)</f>
        <v>0</v>
      </c>
      <c r="N80" s="1068">
        <f>SUM(N81:N82)</f>
        <v>0</v>
      </c>
      <c r="O80" s="983">
        <f t="shared" si="8"/>
        <v>0</v>
      </c>
      <c r="P80" s="176"/>
    </row>
    <row r="81" spans="1:16" hidden="1" x14ac:dyDescent="0.25">
      <c r="A81" s="178">
        <v>2111</v>
      </c>
      <c r="B81" s="223" t="s">
        <v>216</v>
      </c>
      <c r="C81" s="957">
        <f t="shared" si="4"/>
        <v>0</v>
      </c>
      <c r="D81" s="963"/>
      <c r="E81" s="1052"/>
      <c r="F81" s="1058">
        <f t="shared" si="5"/>
        <v>0</v>
      </c>
      <c r="G81" s="963"/>
      <c r="H81" s="964"/>
      <c r="I81" s="965">
        <f t="shared" si="6"/>
        <v>0</v>
      </c>
      <c r="J81" s="963"/>
      <c r="K81" s="964"/>
      <c r="L81" s="965">
        <f t="shared" si="7"/>
        <v>0</v>
      </c>
      <c r="M81" s="1051"/>
      <c r="N81" s="1052"/>
      <c r="O81" s="965">
        <f t="shared" si="8"/>
        <v>0</v>
      </c>
      <c r="P81" s="185"/>
    </row>
    <row r="82" spans="1:16" ht="24" hidden="1" x14ac:dyDescent="0.25">
      <c r="A82" s="178">
        <v>2112</v>
      </c>
      <c r="B82" s="223" t="s">
        <v>318</v>
      </c>
      <c r="C82" s="957">
        <f t="shared" si="4"/>
        <v>0</v>
      </c>
      <c r="D82" s="963"/>
      <c r="E82" s="1052"/>
      <c r="F82" s="1058">
        <f t="shared" si="5"/>
        <v>0</v>
      </c>
      <c r="G82" s="963"/>
      <c r="H82" s="964"/>
      <c r="I82" s="965">
        <f t="shared" si="6"/>
        <v>0</v>
      </c>
      <c r="J82" s="963"/>
      <c r="K82" s="964"/>
      <c r="L82" s="965">
        <f t="shared" si="7"/>
        <v>0</v>
      </c>
      <c r="M82" s="1051"/>
      <c r="N82" s="1052"/>
      <c r="O82" s="965">
        <f t="shared" si="8"/>
        <v>0</v>
      </c>
      <c r="P82" s="185"/>
    </row>
    <row r="83" spans="1:16" ht="24" x14ac:dyDescent="0.25">
      <c r="A83" s="339">
        <v>2120</v>
      </c>
      <c r="B83" s="223" t="s">
        <v>319</v>
      </c>
      <c r="C83" s="224">
        <f t="shared" si="4"/>
        <v>5104</v>
      </c>
      <c r="D83" s="1053">
        <f>SUM(D84:D85)</f>
        <v>4794</v>
      </c>
      <c r="E83" s="1054">
        <f>SUM(E84:E85)</f>
        <v>0</v>
      </c>
      <c r="F83" s="359">
        <f t="shared" si="5"/>
        <v>4794</v>
      </c>
      <c r="G83" s="1053">
        <f>SUM(G84:G85)</f>
        <v>0</v>
      </c>
      <c r="H83" s="1055">
        <f>SUM(H84:H85)</f>
        <v>0</v>
      </c>
      <c r="I83" s="231">
        <f t="shared" si="6"/>
        <v>0</v>
      </c>
      <c r="J83" s="1053">
        <f>SUM(J84:J85)</f>
        <v>0</v>
      </c>
      <c r="K83" s="1055">
        <f>SUM(K84:K85)</f>
        <v>310</v>
      </c>
      <c r="L83" s="231">
        <f t="shared" si="7"/>
        <v>310</v>
      </c>
      <c r="M83" s="1056">
        <f>SUM(M84:M85)</f>
        <v>0</v>
      </c>
      <c r="N83" s="1057">
        <f>SUM(N84:N85)</f>
        <v>0</v>
      </c>
      <c r="O83" s="231">
        <f t="shared" si="8"/>
        <v>0</v>
      </c>
      <c r="P83" s="185"/>
    </row>
    <row r="84" spans="1:16" x14ac:dyDescent="0.25">
      <c r="A84" s="178">
        <v>2121</v>
      </c>
      <c r="B84" s="223" t="s">
        <v>216</v>
      </c>
      <c r="C84" s="224">
        <f t="shared" si="4"/>
        <v>1824</v>
      </c>
      <c r="D84" s="963">
        <v>1824</v>
      </c>
      <c r="E84" s="1050"/>
      <c r="F84" s="359">
        <f t="shared" si="5"/>
        <v>1824</v>
      </c>
      <c r="G84" s="963"/>
      <c r="H84" s="964"/>
      <c r="I84" s="231">
        <f t="shared" si="6"/>
        <v>0</v>
      </c>
      <c r="J84" s="963"/>
      <c r="K84" s="964"/>
      <c r="L84" s="231">
        <f t="shared" si="7"/>
        <v>0</v>
      </c>
      <c r="M84" s="1051"/>
      <c r="N84" s="1052"/>
      <c r="O84" s="231">
        <f t="shared" si="8"/>
        <v>0</v>
      </c>
      <c r="P84" s="185"/>
    </row>
    <row r="85" spans="1:16" ht="76.5" x14ac:dyDescent="0.25">
      <c r="A85" s="178">
        <v>2122</v>
      </c>
      <c r="B85" s="223" t="s">
        <v>318</v>
      </c>
      <c r="C85" s="224">
        <f t="shared" si="4"/>
        <v>3280</v>
      </c>
      <c r="D85" s="963">
        <v>2970</v>
      </c>
      <c r="E85" s="1050"/>
      <c r="F85" s="359">
        <f t="shared" si="5"/>
        <v>2970</v>
      </c>
      <c r="G85" s="963"/>
      <c r="H85" s="964"/>
      <c r="I85" s="231">
        <f t="shared" si="6"/>
        <v>0</v>
      </c>
      <c r="J85" s="963"/>
      <c r="K85" s="964">
        <v>310</v>
      </c>
      <c r="L85" s="231">
        <f t="shared" si="7"/>
        <v>310</v>
      </c>
      <c r="M85" s="1051"/>
      <c r="N85" s="1052"/>
      <c r="O85" s="231">
        <f t="shared" si="8"/>
        <v>0</v>
      </c>
      <c r="P85" s="1071" t="s">
        <v>867</v>
      </c>
    </row>
    <row r="86" spans="1:16" x14ac:dyDescent="0.25">
      <c r="A86" s="198">
        <v>2200</v>
      </c>
      <c r="B86" s="323" t="s">
        <v>320</v>
      </c>
      <c r="C86" s="354">
        <f t="shared" si="4"/>
        <v>50298</v>
      </c>
      <c r="D86" s="948">
        <f>SUM(D87,D92,D98,D106,D115,D119,D125,D131)</f>
        <v>25565</v>
      </c>
      <c r="E86" s="1039">
        <f>SUM(E87,E92,E98,E106,E115,E119,E125,E131)</f>
        <v>0</v>
      </c>
      <c r="F86" s="459">
        <f t="shared" si="5"/>
        <v>25565</v>
      </c>
      <c r="G86" s="948">
        <f>SUM(G87,G92,G98,G106,G115,G119,G125,G131)</f>
        <v>0</v>
      </c>
      <c r="H86" s="949">
        <f>SUM(H87,H92,H98,H106,H115,H119,H125,H131)</f>
        <v>0</v>
      </c>
      <c r="I86" s="211">
        <f t="shared" si="6"/>
        <v>0</v>
      </c>
      <c r="J86" s="948">
        <f>SUM(J87,J92,J98,J106,J115,J119,J125,J131)</f>
        <v>24733</v>
      </c>
      <c r="K86" s="949">
        <f>SUM(K87,K92,K98,K106,K115,K119,K125,K131)</f>
        <v>0</v>
      </c>
      <c r="L86" s="211">
        <f t="shared" si="7"/>
        <v>24733</v>
      </c>
      <c r="M86" s="1072">
        <f>SUM(M87,M92,M98,M106,M115,M119,M125,M131)</f>
        <v>0</v>
      </c>
      <c r="N86" s="1073">
        <f>SUM(N87,N92,N98,N106,N115,N119,N125,N131)</f>
        <v>0</v>
      </c>
      <c r="O86" s="357">
        <f t="shared" si="8"/>
        <v>0</v>
      </c>
      <c r="P86" s="358"/>
    </row>
    <row r="87" spans="1:16" ht="24" x14ac:dyDescent="0.25">
      <c r="A87" s="329">
        <v>2210</v>
      </c>
      <c r="B87" s="265" t="s">
        <v>321</v>
      </c>
      <c r="C87" s="276">
        <f t="shared" si="4"/>
        <v>2016</v>
      </c>
      <c r="D87" s="1042">
        <f>SUM(D88:D91)</f>
        <v>828</v>
      </c>
      <c r="E87" s="1043">
        <f>SUM(E88:E91)</f>
        <v>0</v>
      </c>
      <c r="F87" s="460">
        <f t="shared" si="5"/>
        <v>828</v>
      </c>
      <c r="G87" s="1042">
        <f>SUM(G88:G91)</f>
        <v>0</v>
      </c>
      <c r="H87" s="1044">
        <f>SUM(H88:H91)</f>
        <v>0</v>
      </c>
      <c r="I87" s="332">
        <f t="shared" si="6"/>
        <v>0</v>
      </c>
      <c r="J87" s="1042">
        <f>SUM(J88:J91)</f>
        <v>1188</v>
      </c>
      <c r="K87" s="1044">
        <f>SUM(K88:K91)</f>
        <v>0</v>
      </c>
      <c r="L87" s="332">
        <f t="shared" si="7"/>
        <v>1188</v>
      </c>
      <c r="M87" s="1045">
        <f>SUM(M88:M91)</f>
        <v>0</v>
      </c>
      <c r="N87" s="1046">
        <f>SUM(N88:N91)</f>
        <v>0</v>
      </c>
      <c r="O87" s="332">
        <f t="shared" si="8"/>
        <v>0</v>
      </c>
      <c r="P87" s="274"/>
    </row>
    <row r="88" spans="1:16" ht="24" hidden="1" x14ac:dyDescent="0.25">
      <c r="A88" s="169">
        <v>2211</v>
      </c>
      <c r="B88" s="213" t="s">
        <v>322</v>
      </c>
      <c r="C88" s="957">
        <f t="shared" si="4"/>
        <v>0</v>
      </c>
      <c r="D88" s="953"/>
      <c r="E88" s="1047"/>
      <c r="F88" s="1048">
        <f t="shared" si="5"/>
        <v>0</v>
      </c>
      <c r="G88" s="953"/>
      <c r="H88" s="954"/>
      <c r="I88" s="983">
        <f t="shared" si="6"/>
        <v>0</v>
      </c>
      <c r="J88" s="953"/>
      <c r="K88" s="954"/>
      <c r="L88" s="983">
        <f t="shared" si="7"/>
        <v>0</v>
      </c>
      <c r="M88" s="1049"/>
      <c r="N88" s="1047"/>
      <c r="O88" s="983">
        <f t="shared" si="8"/>
        <v>0</v>
      </c>
      <c r="P88" s="176"/>
    </row>
    <row r="89" spans="1:16" ht="36" x14ac:dyDescent="0.25">
      <c r="A89" s="178">
        <v>2212</v>
      </c>
      <c r="B89" s="223" t="s">
        <v>323</v>
      </c>
      <c r="C89" s="224">
        <f t="shared" si="4"/>
        <v>1656</v>
      </c>
      <c r="D89" s="963">
        <v>828</v>
      </c>
      <c r="E89" s="1050"/>
      <c r="F89" s="359">
        <f t="shared" si="5"/>
        <v>828</v>
      </c>
      <c r="G89" s="963"/>
      <c r="H89" s="964"/>
      <c r="I89" s="231">
        <f t="shared" si="6"/>
        <v>0</v>
      </c>
      <c r="J89" s="963">
        <v>828</v>
      </c>
      <c r="K89" s="964"/>
      <c r="L89" s="231">
        <f t="shared" si="7"/>
        <v>828</v>
      </c>
      <c r="M89" s="1051"/>
      <c r="N89" s="1052"/>
      <c r="O89" s="231">
        <f t="shared" si="8"/>
        <v>0</v>
      </c>
      <c r="P89" s="185"/>
    </row>
    <row r="90" spans="1:16" ht="24" x14ac:dyDescent="0.25">
      <c r="A90" s="178">
        <v>2214</v>
      </c>
      <c r="B90" s="223" t="s">
        <v>324</v>
      </c>
      <c r="C90" s="224">
        <f t="shared" si="4"/>
        <v>285</v>
      </c>
      <c r="D90" s="963"/>
      <c r="E90" s="1050"/>
      <c r="F90" s="359">
        <f t="shared" si="5"/>
        <v>0</v>
      </c>
      <c r="G90" s="963"/>
      <c r="H90" s="964"/>
      <c r="I90" s="231">
        <f t="shared" si="6"/>
        <v>0</v>
      </c>
      <c r="J90" s="963">
        <v>285</v>
      </c>
      <c r="K90" s="964"/>
      <c r="L90" s="231">
        <f t="shared" si="7"/>
        <v>285</v>
      </c>
      <c r="M90" s="1051"/>
      <c r="N90" s="1052"/>
      <c r="O90" s="231">
        <f t="shared" si="8"/>
        <v>0</v>
      </c>
      <c r="P90" s="185"/>
    </row>
    <row r="91" spans="1:16" x14ac:dyDescent="0.25">
      <c r="A91" s="178">
        <v>2219</v>
      </c>
      <c r="B91" s="223" t="s">
        <v>325</v>
      </c>
      <c r="C91" s="224">
        <f t="shared" si="4"/>
        <v>75</v>
      </c>
      <c r="D91" s="963"/>
      <c r="E91" s="1050"/>
      <c r="F91" s="359">
        <f t="shared" si="5"/>
        <v>0</v>
      </c>
      <c r="G91" s="963"/>
      <c r="H91" s="964"/>
      <c r="I91" s="231">
        <f t="shared" si="6"/>
        <v>0</v>
      </c>
      <c r="J91" s="963">
        <v>75</v>
      </c>
      <c r="K91" s="964"/>
      <c r="L91" s="231">
        <f t="shared" si="7"/>
        <v>75</v>
      </c>
      <c r="M91" s="1051"/>
      <c r="N91" s="1052"/>
      <c r="O91" s="231">
        <f t="shared" si="8"/>
        <v>0</v>
      </c>
      <c r="P91" s="185"/>
    </row>
    <row r="92" spans="1:16" ht="24" x14ac:dyDescent="0.25">
      <c r="A92" s="339">
        <v>2220</v>
      </c>
      <c r="B92" s="223" t="s">
        <v>326</v>
      </c>
      <c r="C92" s="224">
        <f t="shared" si="4"/>
        <v>19956</v>
      </c>
      <c r="D92" s="1053">
        <f>SUM(D93:D97)</f>
        <v>10899</v>
      </c>
      <c r="E92" s="1054">
        <f>SUM(E93:E97)</f>
        <v>0</v>
      </c>
      <c r="F92" s="359">
        <f t="shared" si="5"/>
        <v>10899</v>
      </c>
      <c r="G92" s="1053">
        <f>SUM(G93:G97)</f>
        <v>0</v>
      </c>
      <c r="H92" s="1055">
        <f>SUM(H93:H97)</f>
        <v>0</v>
      </c>
      <c r="I92" s="231">
        <f t="shared" si="6"/>
        <v>0</v>
      </c>
      <c r="J92" s="1053">
        <f>SUM(J93:J97)</f>
        <v>9057</v>
      </c>
      <c r="K92" s="1055">
        <f>SUM(K93:K97)</f>
        <v>0</v>
      </c>
      <c r="L92" s="231">
        <f t="shared" si="7"/>
        <v>9057</v>
      </c>
      <c r="M92" s="1056">
        <f>SUM(M93:M97)</f>
        <v>0</v>
      </c>
      <c r="N92" s="1057">
        <f>SUM(N93:N97)</f>
        <v>0</v>
      </c>
      <c r="O92" s="231">
        <f t="shared" si="8"/>
        <v>0</v>
      </c>
      <c r="P92" s="185"/>
    </row>
    <row r="93" spans="1:16" x14ac:dyDescent="0.25">
      <c r="A93" s="178">
        <v>2221</v>
      </c>
      <c r="B93" s="223" t="s">
        <v>327</v>
      </c>
      <c r="C93" s="224">
        <f t="shared" si="4"/>
        <v>15000</v>
      </c>
      <c r="D93" s="963">
        <v>8380</v>
      </c>
      <c r="E93" s="1050"/>
      <c r="F93" s="359">
        <f t="shared" si="5"/>
        <v>8380</v>
      </c>
      <c r="G93" s="963"/>
      <c r="H93" s="964"/>
      <c r="I93" s="231">
        <f t="shared" si="6"/>
        <v>0</v>
      </c>
      <c r="J93" s="963">
        <v>6620</v>
      </c>
      <c r="K93" s="964"/>
      <c r="L93" s="231">
        <f t="shared" si="7"/>
        <v>6620</v>
      </c>
      <c r="M93" s="1051"/>
      <c r="N93" s="1052"/>
      <c r="O93" s="231">
        <f t="shared" si="8"/>
        <v>0</v>
      </c>
      <c r="P93" s="185"/>
    </row>
    <row r="94" spans="1:16" x14ac:dyDescent="0.25">
      <c r="A94" s="178">
        <v>2222</v>
      </c>
      <c r="B94" s="223" t="s">
        <v>328</v>
      </c>
      <c r="C94" s="224">
        <f t="shared" si="4"/>
        <v>1337</v>
      </c>
      <c r="D94" s="963">
        <v>677</v>
      </c>
      <c r="E94" s="1050"/>
      <c r="F94" s="359">
        <f t="shared" si="5"/>
        <v>677</v>
      </c>
      <c r="G94" s="963"/>
      <c r="H94" s="964"/>
      <c r="I94" s="231">
        <f t="shared" si="6"/>
        <v>0</v>
      </c>
      <c r="J94" s="963">
        <v>660</v>
      </c>
      <c r="K94" s="964"/>
      <c r="L94" s="231">
        <f t="shared" si="7"/>
        <v>660</v>
      </c>
      <c r="M94" s="1051"/>
      <c r="N94" s="1052"/>
      <c r="O94" s="231">
        <f t="shared" si="8"/>
        <v>0</v>
      </c>
      <c r="P94" s="185"/>
    </row>
    <row r="95" spans="1:16" x14ac:dyDescent="0.25">
      <c r="A95" s="178">
        <v>2223</v>
      </c>
      <c r="B95" s="223" t="s">
        <v>329</v>
      </c>
      <c r="C95" s="224">
        <f t="shared" si="4"/>
        <v>3227</v>
      </c>
      <c r="D95" s="963">
        <v>1614</v>
      </c>
      <c r="E95" s="1050"/>
      <c r="F95" s="359">
        <f t="shared" si="5"/>
        <v>1614</v>
      </c>
      <c r="G95" s="963"/>
      <c r="H95" s="964"/>
      <c r="I95" s="231">
        <f t="shared" si="6"/>
        <v>0</v>
      </c>
      <c r="J95" s="963">
        <v>1613</v>
      </c>
      <c r="K95" s="964"/>
      <c r="L95" s="231">
        <f t="shared" si="7"/>
        <v>1613</v>
      </c>
      <c r="M95" s="1051"/>
      <c r="N95" s="1052"/>
      <c r="O95" s="231">
        <f t="shared" si="8"/>
        <v>0</v>
      </c>
      <c r="P95" s="185"/>
    </row>
    <row r="96" spans="1:16" ht="48" x14ac:dyDescent="0.25">
      <c r="A96" s="178">
        <v>2224</v>
      </c>
      <c r="B96" s="223" t="s">
        <v>330</v>
      </c>
      <c r="C96" s="224">
        <f t="shared" si="4"/>
        <v>392</v>
      </c>
      <c r="D96" s="963">
        <v>228</v>
      </c>
      <c r="E96" s="1050"/>
      <c r="F96" s="359">
        <f t="shared" si="5"/>
        <v>228</v>
      </c>
      <c r="G96" s="963"/>
      <c r="H96" s="964"/>
      <c r="I96" s="231">
        <f t="shared" si="6"/>
        <v>0</v>
      </c>
      <c r="J96" s="963">
        <v>164</v>
      </c>
      <c r="K96" s="964"/>
      <c r="L96" s="231">
        <f t="shared" si="7"/>
        <v>164</v>
      </c>
      <c r="M96" s="1051"/>
      <c r="N96" s="1052"/>
      <c r="O96" s="231">
        <f t="shared" si="8"/>
        <v>0</v>
      </c>
      <c r="P96" s="185"/>
    </row>
    <row r="97" spans="1:16" ht="24" hidden="1" x14ac:dyDescent="0.25">
      <c r="A97" s="178">
        <v>2229</v>
      </c>
      <c r="B97" s="223" t="s">
        <v>331</v>
      </c>
      <c r="C97" s="957">
        <f t="shared" si="4"/>
        <v>0</v>
      </c>
      <c r="D97" s="963"/>
      <c r="E97" s="1052"/>
      <c r="F97" s="1058">
        <f t="shared" si="5"/>
        <v>0</v>
      </c>
      <c r="G97" s="963"/>
      <c r="H97" s="964"/>
      <c r="I97" s="965">
        <f t="shared" si="6"/>
        <v>0</v>
      </c>
      <c r="J97" s="963"/>
      <c r="K97" s="964"/>
      <c r="L97" s="965">
        <f t="shared" si="7"/>
        <v>0</v>
      </c>
      <c r="M97" s="1051"/>
      <c r="N97" s="1052"/>
      <c r="O97" s="965">
        <f t="shared" si="8"/>
        <v>0</v>
      </c>
      <c r="P97" s="185"/>
    </row>
    <row r="98" spans="1:16" ht="36" x14ac:dyDescent="0.25">
      <c r="A98" s="339">
        <v>2230</v>
      </c>
      <c r="B98" s="223" t="s">
        <v>332</v>
      </c>
      <c r="C98" s="224">
        <f t="shared" si="4"/>
        <v>1565</v>
      </c>
      <c r="D98" s="1053">
        <f>SUM(D99:D105)</f>
        <v>645</v>
      </c>
      <c r="E98" s="1054">
        <f>SUM(E99:E105)</f>
        <v>0</v>
      </c>
      <c r="F98" s="359">
        <f t="shared" si="5"/>
        <v>645</v>
      </c>
      <c r="G98" s="1053">
        <f>SUM(G99:G105)</f>
        <v>0</v>
      </c>
      <c r="H98" s="1055">
        <f>SUM(H99:H105)</f>
        <v>0</v>
      </c>
      <c r="I98" s="231">
        <f t="shared" si="6"/>
        <v>0</v>
      </c>
      <c r="J98" s="1053">
        <f>SUM(J99:J105)</f>
        <v>920</v>
      </c>
      <c r="K98" s="1055">
        <f>SUM(K99:K105)</f>
        <v>0</v>
      </c>
      <c r="L98" s="231">
        <f t="shared" si="7"/>
        <v>920</v>
      </c>
      <c r="M98" s="1056">
        <f>SUM(M99:M105)</f>
        <v>0</v>
      </c>
      <c r="N98" s="1057">
        <f>SUM(N99:N105)</f>
        <v>0</v>
      </c>
      <c r="O98" s="231">
        <f t="shared" si="8"/>
        <v>0</v>
      </c>
      <c r="P98" s="185"/>
    </row>
    <row r="99" spans="1:16" ht="24" hidden="1" x14ac:dyDescent="0.25">
      <c r="A99" s="178">
        <v>2231</v>
      </c>
      <c r="B99" s="223" t="s">
        <v>333</v>
      </c>
      <c r="C99" s="957">
        <f t="shared" si="4"/>
        <v>0</v>
      </c>
      <c r="D99" s="963"/>
      <c r="E99" s="1052"/>
      <c r="F99" s="1058">
        <f t="shared" si="5"/>
        <v>0</v>
      </c>
      <c r="G99" s="963"/>
      <c r="H99" s="964"/>
      <c r="I99" s="965">
        <f t="shared" si="6"/>
        <v>0</v>
      </c>
      <c r="J99" s="963"/>
      <c r="K99" s="964"/>
      <c r="L99" s="965">
        <f t="shared" si="7"/>
        <v>0</v>
      </c>
      <c r="M99" s="1051"/>
      <c r="N99" s="1052"/>
      <c r="O99" s="965">
        <f t="shared" si="8"/>
        <v>0</v>
      </c>
      <c r="P99" s="185"/>
    </row>
    <row r="100" spans="1:16" ht="36" hidden="1" x14ac:dyDescent="0.25">
      <c r="A100" s="178">
        <v>2232</v>
      </c>
      <c r="B100" s="223" t="s">
        <v>334</v>
      </c>
      <c r="C100" s="957">
        <f t="shared" si="4"/>
        <v>0</v>
      </c>
      <c r="D100" s="963"/>
      <c r="E100" s="1052"/>
      <c r="F100" s="1058">
        <f t="shared" si="5"/>
        <v>0</v>
      </c>
      <c r="G100" s="963"/>
      <c r="H100" s="964"/>
      <c r="I100" s="965">
        <f t="shared" si="6"/>
        <v>0</v>
      </c>
      <c r="J100" s="963"/>
      <c r="K100" s="964"/>
      <c r="L100" s="965">
        <f t="shared" si="7"/>
        <v>0</v>
      </c>
      <c r="M100" s="1051"/>
      <c r="N100" s="1052"/>
      <c r="O100" s="965">
        <f t="shared" si="8"/>
        <v>0</v>
      </c>
      <c r="P100" s="185"/>
    </row>
    <row r="101" spans="1:16" ht="24" hidden="1" x14ac:dyDescent="0.25">
      <c r="A101" s="169">
        <v>2233</v>
      </c>
      <c r="B101" s="213" t="s">
        <v>335</v>
      </c>
      <c r="C101" s="957">
        <f t="shared" si="4"/>
        <v>0</v>
      </c>
      <c r="D101" s="953"/>
      <c r="E101" s="1047"/>
      <c r="F101" s="1048">
        <f t="shared" si="5"/>
        <v>0</v>
      </c>
      <c r="G101" s="953"/>
      <c r="H101" s="954"/>
      <c r="I101" s="983">
        <f t="shared" si="6"/>
        <v>0</v>
      </c>
      <c r="J101" s="953"/>
      <c r="K101" s="954"/>
      <c r="L101" s="983">
        <f t="shared" si="7"/>
        <v>0</v>
      </c>
      <c r="M101" s="1049"/>
      <c r="N101" s="1047"/>
      <c r="O101" s="983">
        <f t="shared" si="8"/>
        <v>0</v>
      </c>
      <c r="P101" s="176"/>
    </row>
    <row r="102" spans="1:16" ht="36" x14ac:dyDescent="0.25">
      <c r="A102" s="178">
        <v>2234</v>
      </c>
      <c r="B102" s="223" t="s">
        <v>336</v>
      </c>
      <c r="C102" s="224">
        <f t="shared" si="4"/>
        <v>140</v>
      </c>
      <c r="D102" s="963"/>
      <c r="E102" s="1050"/>
      <c r="F102" s="359">
        <f t="shared" si="5"/>
        <v>0</v>
      </c>
      <c r="G102" s="963"/>
      <c r="H102" s="964"/>
      <c r="I102" s="231">
        <f t="shared" si="6"/>
        <v>0</v>
      </c>
      <c r="J102" s="963">
        <v>140</v>
      </c>
      <c r="K102" s="964"/>
      <c r="L102" s="231">
        <f t="shared" si="7"/>
        <v>140</v>
      </c>
      <c r="M102" s="1051"/>
      <c r="N102" s="1052"/>
      <c r="O102" s="231">
        <f t="shared" si="8"/>
        <v>0</v>
      </c>
      <c r="P102" s="185"/>
    </row>
    <row r="103" spans="1:16" ht="24" x14ac:dyDescent="0.25">
      <c r="A103" s="178">
        <v>2235</v>
      </c>
      <c r="B103" s="223" t="s">
        <v>337</v>
      </c>
      <c r="C103" s="224">
        <f t="shared" si="4"/>
        <v>400</v>
      </c>
      <c r="D103" s="963"/>
      <c r="E103" s="1050"/>
      <c r="F103" s="359">
        <f t="shared" si="5"/>
        <v>0</v>
      </c>
      <c r="G103" s="963"/>
      <c r="H103" s="964"/>
      <c r="I103" s="231">
        <f t="shared" si="6"/>
        <v>0</v>
      </c>
      <c r="J103" s="963">
        <v>400</v>
      </c>
      <c r="K103" s="964"/>
      <c r="L103" s="231">
        <f t="shared" si="7"/>
        <v>400</v>
      </c>
      <c r="M103" s="1051"/>
      <c r="N103" s="1052"/>
      <c r="O103" s="231">
        <f t="shared" si="8"/>
        <v>0</v>
      </c>
      <c r="P103" s="185"/>
    </row>
    <row r="104" spans="1:16" hidden="1" x14ac:dyDescent="0.25">
      <c r="A104" s="178">
        <v>2236</v>
      </c>
      <c r="B104" s="223" t="s">
        <v>338</v>
      </c>
      <c r="C104" s="957">
        <f t="shared" si="4"/>
        <v>0</v>
      </c>
      <c r="D104" s="963"/>
      <c r="E104" s="1052"/>
      <c r="F104" s="1058">
        <f t="shared" si="5"/>
        <v>0</v>
      </c>
      <c r="G104" s="963"/>
      <c r="H104" s="964"/>
      <c r="I104" s="965">
        <f t="shared" si="6"/>
        <v>0</v>
      </c>
      <c r="J104" s="963"/>
      <c r="K104" s="964"/>
      <c r="L104" s="965">
        <f t="shared" si="7"/>
        <v>0</v>
      </c>
      <c r="M104" s="1051"/>
      <c r="N104" s="1052"/>
      <c r="O104" s="965">
        <f t="shared" si="8"/>
        <v>0</v>
      </c>
      <c r="P104" s="185"/>
    </row>
    <row r="105" spans="1:16" ht="24" x14ac:dyDescent="0.25">
      <c r="A105" s="178">
        <v>2239</v>
      </c>
      <c r="B105" s="223" t="s">
        <v>339</v>
      </c>
      <c r="C105" s="224">
        <f t="shared" si="4"/>
        <v>1025</v>
      </c>
      <c r="D105" s="963">
        <v>645</v>
      </c>
      <c r="E105" s="1050"/>
      <c r="F105" s="359">
        <f t="shared" si="5"/>
        <v>645</v>
      </c>
      <c r="G105" s="963"/>
      <c r="H105" s="964"/>
      <c r="I105" s="231">
        <f t="shared" si="6"/>
        <v>0</v>
      </c>
      <c r="J105" s="963">
        <v>380</v>
      </c>
      <c r="K105" s="964"/>
      <c r="L105" s="231">
        <f t="shared" si="7"/>
        <v>380</v>
      </c>
      <c r="M105" s="1051"/>
      <c r="N105" s="1052"/>
      <c r="O105" s="231">
        <f t="shared" si="8"/>
        <v>0</v>
      </c>
      <c r="P105" s="185"/>
    </row>
    <row r="106" spans="1:16" ht="36" x14ac:dyDescent="0.25">
      <c r="A106" s="339">
        <v>2240</v>
      </c>
      <c r="B106" s="223" t="s">
        <v>340</v>
      </c>
      <c r="C106" s="224">
        <f t="shared" si="4"/>
        <v>3682</v>
      </c>
      <c r="D106" s="1053">
        <f>SUM(D107:D114)</f>
        <v>1342</v>
      </c>
      <c r="E106" s="1054">
        <f>SUM(E107:E114)</f>
        <v>0</v>
      </c>
      <c r="F106" s="359">
        <f t="shared" si="5"/>
        <v>1342</v>
      </c>
      <c r="G106" s="1053">
        <f>SUM(G107:G114)</f>
        <v>0</v>
      </c>
      <c r="H106" s="1055">
        <f>SUM(H107:H114)</f>
        <v>0</v>
      </c>
      <c r="I106" s="231">
        <f t="shared" si="6"/>
        <v>0</v>
      </c>
      <c r="J106" s="1053">
        <f>SUM(J107:J114)</f>
        <v>2340</v>
      </c>
      <c r="K106" s="1055">
        <f>SUM(K107:K114)</f>
        <v>0</v>
      </c>
      <c r="L106" s="231">
        <f t="shared" si="7"/>
        <v>2340</v>
      </c>
      <c r="M106" s="1056">
        <f>SUM(M107:M114)</f>
        <v>0</v>
      </c>
      <c r="N106" s="1057">
        <f>SUM(N107:N114)</f>
        <v>0</v>
      </c>
      <c r="O106" s="231">
        <f t="shared" si="8"/>
        <v>0</v>
      </c>
      <c r="P106" s="185"/>
    </row>
    <row r="107" spans="1:16" hidden="1" x14ac:dyDescent="0.25">
      <c r="A107" s="178">
        <v>2241</v>
      </c>
      <c r="B107" s="223" t="s">
        <v>341</v>
      </c>
      <c r="C107" s="957">
        <f t="shared" si="4"/>
        <v>0</v>
      </c>
      <c r="D107" s="963"/>
      <c r="E107" s="1052"/>
      <c r="F107" s="1058">
        <f t="shared" si="5"/>
        <v>0</v>
      </c>
      <c r="G107" s="963"/>
      <c r="H107" s="964"/>
      <c r="I107" s="965">
        <f t="shared" si="6"/>
        <v>0</v>
      </c>
      <c r="J107" s="963"/>
      <c r="K107" s="964"/>
      <c r="L107" s="965">
        <f t="shared" si="7"/>
        <v>0</v>
      </c>
      <c r="M107" s="1051"/>
      <c r="N107" s="1052"/>
      <c r="O107" s="965">
        <f t="shared" si="8"/>
        <v>0</v>
      </c>
      <c r="P107" s="185"/>
    </row>
    <row r="108" spans="1:16" ht="24" hidden="1" x14ac:dyDescent="0.25">
      <c r="A108" s="178">
        <v>2242</v>
      </c>
      <c r="B108" s="223" t="s">
        <v>342</v>
      </c>
      <c r="C108" s="957">
        <f t="shared" si="4"/>
        <v>0</v>
      </c>
      <c r="D108" s="963"/>
      <c r="E108" s="1052"/>
      <c r="F108" s="1058">
        <f t="shared" si="5"/>
        <v>0</v>
      </c>
      <c r="G108" s="963"/>
      <c r="H108" s="964"/>
      <c r="I108" s="965">
        <f t="shared" si="6"/>
        <v>0</v>
      </c>
      <c r="J108" s="963"/>
      <c r="K108" s="964"/>
      <c r="L108" s="965">
        <f t="shared" si="7"/>
        <v>0</v>
      </c>
      <c r="M108" s="1051"/>
      <c r="N108" s="1052"/>
      <c r="O108" s="965">
        <f t="shared" si="8"/>
        <v>0</v>
      </c>
      <c r="P108" s="185"/>
    </row>
    <row r="109" spans="1:16" ht="24" x14ac:dyDescent="0.25">
      <c r="A109" s="178">
        <v>2243</v>
      </c>
      <c r="B109" s="223" t="s">
        <v>343</v>
      </c>
      <c r="C109" s="224">
        <f t="shared" si="4"/>
        <v>1500</v>
      </c>
      <c r="D109" s="963"/>
      <c r="E109" s="1050"/>
      <c r="F109" s="359">
        <f t="shared" si="5"/>
        <v>0</v>
      </c>
      <c r="G109" s="963"/>
      <c r="H109" s="964"/>
      <c r="I109" s="231">
        <f t="shared" si="6"/>
        <v>0</v>
      </c>
      <c r="J109" s="963">
        <v>1500</v>
      </c>
      <c r="K109" s="964"/>
      <c r="L109" s="231">
        <f t="shared" si="7"/>
        <v>1500</v>
      </c>
      <c r="M109" s="1051"/>
      <c r="N109" s="1052"/>
      <c r="O109" s="231">
        <f t="shared" si="8"/>
        <v>0</v>
      </c>
      <c r="P109" s="185"/>
    </row>
    <row r="110" spans="1:16" x14ac:dyDescent="0.25">
      <c r="A110" s="178">
        <v>2244</v>
      </c>
      <c r="B110" s="223" t="s">
        <v>344</v>
      </c>
      <c r="C110" s="224">
        <f t="shared" si="4"/>
        <v>2182</v>
      </c>
      <c r="D110" s="963">
        <v>1342</v>
      </c>
      <c r="E110" s="1050"/>
      <c r="F110" s="359">
        <f t="shared" si="5"/>
        <v>1342</v>
      </c>
      <c r="G110" s="963"/>
      <c r="H110" s="964"/>
      <c r="I110" s="231">
        <f t="shared" si="6"/>
        <v>0</v>
      </c>
      <c r="J110" s="963">
        <v>840</v>
      </c>
      <c r="K110" s="964"/>
      <c r="L110" s="231">
        <f t="shared" si="7"/>
        <v>840</v>
      </c>
      <c r="M110" s="1051"/>
      <c r="N110" s="1052"/>
      <c r="O110" s="231">
        <f t="shared" si="8"/>
        <v>0</v>
      </c>
      <c r="P110" s="185"/>
    </row>
    <row r="111" spans="1:16" ht="24" hidden="1" x14ac:dyDescent="0.25">
      <c r="A111" s="178">
        <v>2246</v>
      </c>
      <c r="B111" s="223" t="s">
        <v>345</v>
      </c>
      <c r="C111" s="957">
        <f t="shared" si="4"/>
        <v>0</v>
      </c>
      <c r="D111" s="963"/>
      <c r="E111" s="1052"/>
      <c r="F111" s="1058">
        <f t="shared" si="5"/>
        <v>0</v>
      </c>
      <c r="G111" s="963"/>
      <c r="H111" s="964"/>
      <c r="I111" s="965">
        <f t="shared" si="6"/>
        <v>0</v>
      </c>
      <c r="J111" s="963"/>
      <c r="K111" s="964"/>
      <c r="L111" s="965">
        <f t="shared" si="7"/>
        <v>0</v>
      </c>
      <c r="M111" s="1051"/>
      <c r="N111" s="1052"/>
      <c r="O111" s="965">
        <f t="shared" si="8"/>
        <v>0</v>
      </c>
      <c r="P111" s="185"/>
    </row>
    <row r="112" spans="1:16" hidden="1" x14ac:dyDescent="0.25">
      <c r="A112" s="178">
        <v>2247</v>
      </c>
      <c r="B112" s="223" t="s">
        <v>346</v>
      </c>
      <c r="C112" s="957">
        <f t="shared" si="4"/>
        <v>0</v>
      </c>
      <c r="D112" s="963"/>
      <c r="E112" s="1052"/>
      <c r="F112" s="1058">
        <f t="shared" si="5"/>
        <v>0</v>
      </c>
      <c r="G112" s="963"/>
      <c r="H112" s="964"/>
      <c r="I112" s="965">
        <f t="shared" si="6"/>
        <v>0</v>
      </c>
      <c r="J112" s="963"/>
      <c r="K112" s="964"/>
      <c r="L112" s="965">
        <f t="shared" si="7"/>
        <v>0</v>
      </c>
      <c r="M112" s="1051"/>
      <c r="N112" s="1052"/>
      <c r="O112" s="965">
        <f t="shared" si="8"/>
        <v>0</v>
      </c>
      <c r="P112" s="185"/>
    </row>
    <row r="113" spans="1:16" ht="24" hidden="1" x14ac:dyDescent="0.25">
      <c r="A113" s="178">
        <v>2248</v>
      </c>
      <c r="B113" s="223" t="s">
        <v>347</v>
      </c>
      <c r="C113" s="957">
        <f t="shared" si="4"/>
        <v>0</v>
      </c>
      <c r="D113" s="963"/>
      <c r="E113" s="1052"/>
      <c r="F113" s="1058">
        <f t="shared" si="5"/>
        <v>0</v>
      </c>
      <c r="G113" s="963"/>
      <c r="H113" s="964"/>
      <c r="I113" s="965">
        <f t="shared" si="6"/>
        <v>0</v>
      </c>
      <c r="J113" s="963"/>
      <c r="K113" s="964"/>
      <c r="L113" s="965">
        <f t="shared" si="7"/>
        <v>0</v>
      </c>
      <c r="M113" s="1051"/>
      <c r="N113" s="1052"/>
      <c r="O113" s="965">
        <f t="shared" si="8"/>
        <v>0</v>
      </c>
      <c r="P113" s="185"/>
    </row>
    <row r="114" spans="1:16" ht="24" hidden="1" x14ac:dyDescent="0.25">
      <c r="A114" s="178">
        <v>2249</v>
      </c>
      <c r="B114" s="223" t="s">
        <v>348</v>
      </c>
      <c r="C114" s="957">
        <f t="shared" si="4"/>
        <v>0</v>
      </c>
      <c r="D114" s="963"/>
      <c r="E114" s="1052"/>
      <c r="F114" s="1058">
        <f t="shared" si="5"/>
        <v>0</v>
      </c>
      <c r="G114" s="963"/>
      <c r="H114" s="964"/>
      <c r="I114" s="965">
        <f t="shared" si="6"/>
        <v>0</v>
      </c>
      <c r="J114" s="963"/>
      <c r="K114" s="964"/>
      <c r="L114" s="965">
        <f t="shared" si="7"/>
        <v>0</v>
      </c>
      <c r="M114" s="1051"/>
      <c r="N114" s="1052"/>
      <c r="O114" s="965">
        <f t="shared" si="8"/>
        <v>0</v>
      </c>
      <c r="P114" s="185"/>
    </row>
    <row r="115" spans="1:16" hidden="1" x14ac:dyDescent="0.25">
      <c r="A115" s="339">
        <v>2250</v>
      </c>
      <c r="B115" s="223" t="s">
        <v>349</v>
      </c>
      <c r="C115" s="957">
        <f t="shared" si="4"/>
        <v>0</v>
      </c>
      <c r="D115" s="1053">
        <f>SUM(D116:D118)</f>
        <v>0</v>
      </c>
      <c r="E115" s="1057">
        <f>SUM(E116:E118)</f>
        <v>0</v>
      </c>
      <c r="F115" s="1058">
        <f t="shared" si="5"/>
        <v>0</v>
      </c>
      <c r="G115" s="1053">
        <f>SUM(G116:G118)</f>
        <v>0</v>
      </c>
      <c r="H115" s="1055">
        <f>SUM(H116:H118)</f>
        <v>0</v>
      </c>
      <c r="I115" s="965">
        <f t="shared" si="6"/>
        <v>0</v>
      </c>
      <c r="J115" s="1053">
        <f>SUM(J116:J118)</f>
        <v>0</v>
      </c>
      <c r="K115" s="1055">
        <f>SUM(K116:K118)</f>
        <v>0</v>
      </c>
      <c r="L115" s="965">
        <f t="shared" si="7"/>
        <v>0</v>
      </c>
      <c r="M115" s="1056">
        <f>SUM(M116:M118)</f>
        <v>0</v>
      </c>
      <c r="N115" s="1057">
        <f>SUM(N116:N118)</f>
        <v>0</v>
      </c>
      <c r="O115" s="965">
        <f t="shared" si="8"/>
        <v>0</v>
      </c>
      <c r="P115" s="185"/>
    </row>
    <row r="116" spans="1:16" hidden="1" x14ac:dyDescent="0.25">
      <c r="A116" s="178">
        <v>2251</v>
      </c>
      <c r="B116" s="223" t="s">
        <v>350</v>
      </c>
      <c r="C116" s="957">
        <f t="shared" si="4"/>
        <v>0</v>
      </c>
      <c r="D116" s="963"/>
      <c r="E116" s="1052"/>
      <c r="F116" s="1058">
        <f t="shared" si="5"/>
        <v>0</v>
      </c>
      <c r="G116" s="963"/>
      <c r="H116" s="964"/>
      <c r="I116" s="965">
        <f t="shared" si="6"/>
        <v>0</v>
      </c>
      <c r="J116" s="963"/>
      <c r="K116" s="964"/>
      <c r="L116" s="965">
        <f t="shared" si="7"/>
        <v>0</v>
      </c>
      <c r="M116" s="1051"/>
      <c r="N116" s="1052"/>
      <c r="O116" s="965">
        <f t="shared" si="8"/>
        <v>0</v>
      </c>
      <c r="P116" s="185"/>
    </row>
    <row r="117" spans="1:16" ht="24" hidden="1" x14ac:dyDescent="0.25">
      <c r="A117" s="178">
        <v>2252</v>
      </c>
      <c r="B117" s="223" t="s">
        <v>351</v>
      </c>
      <c r="C117" s="957">
        <f t="shared" ref="C117:C181" si="9">F117+I117+L117+O117</f>
        <v>0</v>
      </c>
      <c r="D117" s="963"/>
      <c r="E117" s="1052"/>
      <c r="F117" s="1058">
        <f t="shared" si="5"/>
        <v>0</v>
      </c>
      <c r="G117" s="963"/>
      <c r="H117" s="964"/>
      <c r="I117" s="965">
        <f t="shared" si="6"/>
        <v>0</v>
      </c>
      <c r="J117" s="963"/>
      <c r="K117" s="964"/>
      <c r="L117" s="965">
        <f t="shared" si="7"/>
        <v>0</v>
      </c>
      <c r="M117" s="1051"/>
      <c r="N117" s="1052"/>
      <c r="O117" s="965">
        <f t="shared" si="8"/>
        <v>0</v>
      </c>
      <c r="P117" s="185"/>
    </row>
    <row r="118" spans="1:16" ht="24" hidden="1" x14ac:dyDescent="0.25">
      <c r="A118" s="178">
        <v>2259</v>
      </c>
      <c r="B118" s="223" t="s">
        <v>352</v>
      </c>
      <c r="C118" s="957">
        <f t="shared" si="9"/>
        <v>0</v>
      </c>
      <c r="D118" s="963"/>
      <c r="E118" s="1052"/>
      <c r="F118" s="1058">
        <f t="shared" ref="F118:F182" si="10">D118+E118</f>
        <v>0</v>
      </c>
      <c r="G118" s="963"/>
      <c r="H118" s="964"/>
      <c r="I118" s="965">
        <f t="shared" ref="I118:I182" si="11">G118+H118</f>
        <v>0</v>
      </c>
      <c r="J118" s="963"/>
      <c r="K118" s="964"/>
      <c r="L118" s="965">
        <f t="shared" ref="L118:L182" si="12">J118+K118</f>
        <v>0</v>
      </c>
      <c r="M118" s="1051"/>
      <c r="N118" s="1052"/>
      <c r="O118" s="965">
        <f t="shared" ref="O118:O182" si="13">M118+N118</f>
        <v>0</v>
      </c>
      <c r="P118" s="185"/>
    </row>
    <row r="119" spans="1:16" x14ac:dyDescent="0.25">
      <c r="A119" s="339">
        <v>2260</v>
      </c>
      <c r="B119" s="223" t="s">
        <v>353</v>
      </c>
      <c r="C119" s="224">
        <f t="shared" si="9"/>
        <v>18762</v>
      </c>
      <c r="D119" s="1053">
        <f>SUM(D120:D124)</f>
        <v>9061</v>
      </c>
      <c r="E119" s="1054">
        <f>SUM(E120:E124)</f>
        <v>0</v>
      </c>
      <c r="F119" s="359">
        <f t="shared" si="10"/>
        <v>9061</v>
      </c>
      <c r="G119" s="1053">
        <f>SUM(G120:G124)</f>
        <v>0</v>
      </c>
      <c r="H119" s="1055">
        <f>SUM(H120:H124)</f>
        <v>0</v>
      </c>
      <c r="I119" s="231">
        <f t="shared" si="11"/>
        <v>0</v>
      </c>
      <c r="J119" s="1053">
        <f>SUM(J120:J124)</f>
        <v>9701</v>
      </c>
      <c r="K119" s="1055">
        <f>SUM(K120:K124)</f>
        <v>0</v>
      </c>
      <c r="L119" s="231">
        <f t="shared" si="12"/>
        <v>9701</v>
      </c>
      <c r="M119" s="1056">
        <f>SUM(M120:M124)</f>
        <v>0</v>
      </c>
      <c r="N119" s="1057">
        <f>SUM(N120:N124)</f>
        <v>0</v>
      </c>
      <c r="O119" s="231">
        <f t="shared" si="13"/>
        <v>0</v>
      </c>
      <c r="P119" s="185"/>
    </row>
    <row r="120" spans="1:16" x14ac:dyDescent="0.25">
      <c r="A120" s="178">
        <v>2261</v>
      </c>
      <c r="B120" s="223" t="s">
        <v>354</v>
      </c>
      <c r="C120" s="224">
        <f t="shared" si="9"/>
        <v>18073</v>
      </c>
      <c r="D120" s="963">
        <v>9037</v>
      </c>
      <c r="E120" s="1050"/>
      <c r="F120" s="359">
        <f t="shared" si="10"/>
        <v>9037</v>
      </c>
      <c r="G120" s="963"/>
      <c r="H120" s="964"/>
      <c r="I120" s="231">
        <f t="shared" si="11"/>
        <v>0</v>
      </c>
      <c r="J120" s="963">
        <v>9036</v>
      </c>
      <c r="K120" s="964"/>
      <c r="L120" s="231">
        <f t="shared" si="12"/>
        <v>9036</v>
      </c>
      <c r="M120" s="1051"/>
      <c r="N120" s="1052"/>
      <c r="O120" s="231">
        <f t="shared" si="13"/>
        <v>0</v>
      </c>
      <c r="P120" s="185"/>
    </row>
    <row r="121" spans="1:16" ht="60" customHeight="1" x14ac:dyDescent="0.25">
      <c r="A121" s="178">
        <v>2262</v>
      </c>
      <c r="B121" s="223" t="s">
        <v>355</v>
      </c>
      <c r="C121" s="224">
        <f t="shared" si="9"/>
        <v>665</v>
      </c>
      <c r="D121" s="963"/>
      <c r="E121" s="1050"/>
      <c r="F121" s="359">
        <f t="shared" si="10"/>
        <v>0</v>
      </c>
      <c r="G121" s="963"/>
      <c r="H121" s="964"/>
      <c r="I121" s="231">
        <f t="shared" si="11"/>
        <v>0</v>
      </c>
      <c r="J121" s="963">
        <v>665</v>
      </c>
      <c r="K121" s="964"/>
      <c r="L121" s="231">
        <f t="shared" si="12"/>
        <v>665</v>
      </c>
      <c r="M121" s="1051"/>
      <c r="N121" s="1052"/>
      <c r="O121" s="231">
        <f t="shared" si="13"/>
        <v>0</v>
      </c>
      <c r="P121" s="185"/>
    </row>
    <row r="122" spans="1:16" hidden="1" x14ac:dyDescent="0.25">
      <c r="A122" s="178">
        <v>2263</v>
      </c>
      <c r="B122" s="223" t="s">
        <v>356</v>
      </c>
      <c r="C122" s="957">
        <f t="shared" si="9"/>
        <v>0</v>
      </c>
      <c r="D122" s="963"/>
      <c r="E122" s="1052"/>
      <c r="F122" s="1058">
        <f t="shared" si="10"/>
        <v>0</v>
      </c>
      <c r="G122" s="963"/>
      <c r="H122" s="964"/>
      <c r="I122" s="965">
        <f t="shared" si="11"/>
        <v>0</v>
      </c>
      <c r="J122" s="963"/>
      <c r="K122" s="964"/>
      <c r="L122" s="965">
        <f t="shared" si="12"/>
        <v>0</v>
      </c>
      <c r="M122" s="1051"/>
      <c r="N122" s="1052"/>
      <c r="O122" s="965">
        <f t="shared" si="13"/>
        <v>0</v>
      </c>
      <c r="P122" s="185"/>
    </row>
    <row r="123" spans="1:16" ht="24" hidden="1" x14ac:dyDescent="0.25">
      <c r="A123" s="178">
        <v>2264</v>
      </c>
      <c r="B123" s="223" t="s">
        <v>357</v>
      </c>
      <c r="C123" s="957">
        <f t="shared" si="9"/>
        <v>0</v>
      </c>
      <c r="D123" s="963"/>
      <c r="E123" s="1052"/>
      <c r="F123" s="1058">
        <f t="shared" si="10"/>
        <v>0</v>
      </c>
      <c r="G123" s="963"/>
      <c r="H123" s="964"/>
      <c r="I123" s="965">
        <f t="shared" si="11"/>
        <v>0</v>
      </c>
      <c r="J123" s="963"/>
      <c r="K123" s="964"/>
      <c r="L123" s="965">
        <f t="shared" si="12"/>
        <v>0</v>
      </c>
      <c r="M123" s="1051"/>
      <c r="N123" s="1052"/>
      <c r="O123" s="965">
        <f t="shared" si="13"/>
        <v>0</v>
      </c>
      <c r="P123" s="185"/>
    </row>
    <row r="124" spans="1:16" x14ac:dyDescent="0.25">
      <c r="A124" s="178">
        <v>2269</v>
      </c>
      <c r="B124" s="223" t="s">
        <v>358</v>
      </c>
      <c r="C124" s="224">
        <f t="shared" si="9"/>
        <v>24</v>
      </c>
      <c r="D124" s="963">
        <v>24</v>
      </c>
      <c r="E124" s="1050"/>
      <c r="F124" s="359">
        <f t="shared" si="10"/>
        <v>24</v>
      </c>
      <c r="G124" s="963"/>
      <c r="H124" s="964"/>
      <c r="I124" s="231">
        <f t="shared" si="11"/>
        <v>0</v>
      </c>
      <c r="J124" s="963"/>
      <c r="K124" s="964"/>
      <c r="L124" s="231">
        <f t="shared" si="12"/>
        <v>0</v>
      </c>
      <c r="M124" s="1051"/>
      <c r="N124" s="1052"/>
      <c r="O124" s="231">
        <f t="shared" si="13"/>
        <v>0</v>
      </c>
      <c r="P124" s="185"/>
    </row>
    <row r="125" spans="1:16" x14ac:dyDescent="0.25">
      <c r="A125" s="339">
        <v>2270</v>
      </c>
      <c r="B125" s="223" t="s">
        <v>359</v>
      </c>
      <c r="C125" s="224">
        <f t="shared" si="9"/>
        <v>4317</v>
      </c>
      <c r="D125" s="1053">
        <f>SUM(D126:D130)</f>
        <v>2790</v>
      </c>
      <c r="E125" s="1054">
        <f>SUM(E126:E130)</f>
        <v>0</v>
      </c>
      <c r="F125" s="359">
        <f t="shared" si="10"/>
        <v>2790</v>
      </c>
      <c r="G125" s="1053">
        <f>SUM(G126:G130)</f>
        <v>0</v>
      </c>
      <c r="H125" s="1055">
        <f>SUM(H126:H130)</f>
        <v>0</v>
      </c>
      <c r="I125" s="231">
        <f t="shared" si="11"/>
        <v>0</v>
      </c>
      <c r="J125" s="1053">
        <f>SUM(J126:J130)</f>
        <v>1527</v>
      </c>
      <c r="K125" s="1055">
        <f>SUM(K126:K130)</f>
        <v>0</v>
      </c>
      <c r="L125" s="231">
        <f t="shared" si="12"/>
        <v>1527</v>
      </c>
      <c r="M125" s="1056">
        <f>SUM(M126:M130)</f>
        <v>0</v>
      </c>
      <c r="N125" s="1057">
        <f>SUM(N126:N130)</f>
        <v>0</v>
      </c>
      <c r="O125" s="231">
        <f t="shared" si="13"/>
        <v>0</v>
      </c>
      <c r="P125" s="185"/>
    </row>
    <row r="126" spans="1:16" hidden="1" x14ac:dyDescent="0.25">
      <c r="A126" s="178">
        <v>2272</v>
      </c>
      <c r="B126" s="117" t="s">
        <v>360</v>
      </c>
      <c r="C126" s="957">
        <f t="shared" si="9"/>
        <v>0</v>
      </c>
      <c r="D126" s="963"/>
      <c r="E126" s="1052"/>
      <c r="F126" s="1058">
        <f t="shared" si="10"/>
        <v>0</v>
      </c>
      <c r="G126" s="963"/>
      <c r="H126" s="964"/>
      <c r="I126" s="965">
        <f t="shared" si="11"/>
        <v>0</v>
      </c>
      <c r="J126" s="963"/>
      <c r="K126" s="964"/>
      <c r="L126" s="965">
        <f t="shared" si="12"/>
        <v>0</v>
      </c>
      <c r="M126" s="1051"/>
      <c r="N126" s="1052"/>
      <c r="O126" s="965">
        <f t="shared" si="13"/>
        <v>0</v>
      </c>
      <c r="P126" s="185"/>
    </row>
    <row r="127" spans="1:16" ht="24" hidden="1" x14ac:dyDescent="0.25">
      <c r="A127" s="178">
        <v>2275</v>
      </c>
      <c r="B127" s="223" t="s">
        <v>361</v>
      </c>
      <c r="C127" s="957">
        <f t="shared" si="9"/>
        <v>0</v>
      </c>
      <c r="D127" s="963"/>
      <c r="E127" s="1052"/>
      <c r="F127" s="1058">
        <f t="shared" si="10"/>
        <v>0</v>
      </c>
      <c r="G127" s="963"/>
      <c r="H127" s="964"/>
      <c r="I127" s="965">
        <f t="shared" si="11"/>
        <v>0</v>
      </c>
      <c r="J127" s="963"/>
      <c r="K127" s="964"/>
      <c r="L127" s="965">
        <f t="shared" si="12"/>
        <v>0</v>
      </c>
      <c r="M127" s="1051"/>
      <c r="N127" s="1052"/>
      <c r="O127" s="965">
        <f t="shared" si="13"/>
        <v>0</v>
      </c>
      <c r="P127" s="185"/>
    </row>
    <row r="128" spans="1:16" ht="36" hidden="1" x14ac:dyDescent="0.25">
      <c r="A128" s="178">
        <v>2276</v>
      </c>
      <c r="B128" s="223" t="s">
        <v>362</v>
      </c>
      <c r="C128" s="957">
        <f t="shared" si="9"/>
        <v>0</v>
      </c>
      <c r="D128" s="963"/>
      <c r="E128" s="1052"/>
      <c r="F128" s="1058">
        <f t="shared" si="10"/>
        <v>0</v>
      </c>
      <c r="G128" s="963"/>
      <c r="H128" s="964"/>
      <c r="I128" s="965">
        <f t="shared" si="11"/>
        <v>0</v>
      </c>
      <c r="J128" s="963"/>
      <c r="K128" s="964"/>
      <c r="L128" s="965">
        <f t="shared" si="12"/>
        <v>0</v>
      </c>
      <c r="M128" s="1051"/>
      <c r="N128" s="1052"/>
      <c r="O128" s="965">
        <f t="shared" si="13"/>
        <v>0</v>
      </c>
      <c r="P128" s="185"/>
    </row>
    <row r="129" spans="1:16" ht="24" hidden="1" x14ac:dyDescent="0.25">
      <c r="A129" s="178">
        <v>2278</v>
      </c>
      <c r="B129" s="223" t="s">
        <v>363</v>
      </c>
      <c r="C129" s="957">
        <f t="shared" si="9"/>
        <v>0</v>
      </c>
      <c r="D129" s="963"/>
      <c r="E129" s="1052"/>
      <c r="F129" s="1058">
        <f t="shared" si="10"/>
        <v>0</v>
      </c>
      <c r="G129" s="963"/>
      <c r="H129" s="964"/>
      <c r="I129" s="965">
        <f t="shared" si="11"/>
        <v>0</v>
      </c>
      <c r="J129" s="963"/>
      <c r="K129" s="964"/>
      <c r="L129" s="965">
        <f t="shared" si="12"/>
        <v>0</v>
      </c>
      <c r="M129" s="1051"/>
      <c r="N129" s="1052"/>
      <c r="O129" s="965">
        <f t="shared" si="13"/>
        <v>0</v>
      </c>
      <c r="P129" s="185"/>
    </row>
    <row r="130" spans="1:16" ht="24" x14ac:dyDescent="0.25">
      <c r="A130" s="178">
        <v>2279</v>
      </c>
      <c r="B130" s="223" t="s">
        <v>364</v>
      </c>
      <c r="C130" s="224">
        <f t="shared" si="9"/>
        <v>4317</v>
      </c>
      <c r="D130" s="963">
        <v>2790</v>
      </c>
      <c r="E130" s="1050"/>
      <c r="F130" s="359">
        <f t="shared" si="10"/>
        <v>2790</v>
      </c>
      <c r="G130" s="963"/>
      <c r="H130" s="964"/>
      <c r="I130" s="231">
        <f t="shared" si="11"/>
        <v>0</v>
      </c>
      <c r="J130" s="963">
        <v>1527</v>
      </c>
      <c r="K130" s="964"/>
      <c r="L130" s="231">
        <f t="shared" si="12"/>
        <v>1527</v>
      </c>
      <c r="M130" s="1051"/>
      <c r="N130" s="1052"/>
      <c r="O130" s="231">
        <f t="shared" si="13"/>
        <v>0</v>
      </c>
      <c r="P130" s="185"/>
    </row>
    <row r="131" spans="1:16" ht="24" hidden="1" x14ac:dyDescent="0.25">
      <c r="A131" s="784">
        <v>2280</v>
      </c>
      <c r="B131" s="213" t="s">
        <v>365</v>
      </c>
      <c r="C131" s="957">
        <f t="shared" si="9"/>
        <v>0</v>
      </c>
      <c r="D131" s="1067">
        <f t="shared" ref="D131:N131" si="14">SUM(D132)</f>
        <v>0</v>
      </c>
      <c r="E131" s="1068">
        <f t="shared" si="14"/>
        <v>0</v>
      </c>
      <c r="F131" s="1048">
        <f t="shared" si="10"/>
        <v>0</v>
      </c>
      <c r="G131" s="1067">
        <f t="shared" ref="G131" si="15">SUM(G132)</f>
        <v>0</v>
      </c>
      <c r="H131" s="1069">
        <f t="shared" si="14"/>
        <v>0</v>
      </c>
      <c r="I131" s="983">
        <f t="shared" si="11"/>
        <v>0</v>
      </c>
      <c r="J131" s="1067">
        <f t="shared" ref="J131" si="16">SUM(J132)</f>
        <v>0</v>
      </c>
      <c r="K131" s="1069">
        <f t="shared" si="14"/>
        <v>0</v>
      </c>
      <c r="L131" s="983">
        <f t="shared" si="12"/>
        <v>0</v>
      </c>
      <c r="M131" s="1056">
        <f t="shared" si="14"/>
        <v>0</v>
      </c>
      <c r="N131" s="1057">
        <f t="shared" si="14"/>
        <v>0</v>
      </c>
      <c r="O131" s="965">
        <f t="shared" si="13"/>
        <v>0</v>
      </c>
      <c r="P131" s="185"/>
    </row>
    <row r="132" spans="1:16" ht="24" hidden="1" x14ac:dyDescent="0.25">
      <c r="A132" s="178">
        <v>2283</v>
      </c>
      <c r="B132" s="223" t="s">
        <v>366</v>
      </c>
      <c r="C132" s="957">
        <f t="shared" si="9"/>
        <v>0</v>
      </c>
      <c r="D132" s="963"/>
      <c r="E132" s="1052"/>
      <c r="F132" s="1058">
        <f t="shared" si="10"/>
        <v>0</v>
      </c>
      <c r="G132" s="963"/>
      <c r="H132" s="964"/>
      <c r="I132" s="965">
        <f t="shared" si="11"/>
        <v>0</v>
      </c>
      <c r="J132" s="963"/>
      <c r="K132" s="964"/>
      <c r="L132" s="965">
        <f t="shared" si="12"/>
        <v>0</v>
      </c>
      <c r="M132" s="1051"/>
      <c r="N132" s="1052"/>
      <c r="O132" s="965">
        <f t="shared" si="13"/>
        <v>0</v>
      </c>
      <c r="P132" s="185"/>
    </row>
    <row r="133" spans="1:16" ht="36" x14ac:dyDescent="0.25">
      <c r="A133" s="198">
        <v>2300</v>
      </c>
      <c r="B133" s="323" t="s">
        <v>367</v>
      </c>
      <c r="C133" s="199">
        <f t="shared" si="9"/>
        <v>7554</v>
      </c>
      <c r="D133" s="948">
        <f>SUM(D134,D139,D143,D144,D147,D154,D162,D163,D166)</f>
        <v>2921</v>
      </c>
      <c r="E133" s="1039">
        <f>SUM(E134,E139,E143,E144,E147,E154,E162,E163,E166)</f>
        <v>0</v>
      </c>
      <c r="F133" s="459">
        <f t="shared" si="10"/>
        <v>2921</v>
      </c>
      <c r="G133" s="948">
        <f>SUM(G134,G139,G143,G144,G147,G154,G162,G163,G166)</f>
        <v>0</v>
      </c>
      <c r="H133" s="949">
        <f>SUM(H134,H139,H143,H144,H147,H154,H162,H163,H166)</f>
        <v>0</v>
      </c>
      <c r="I133" s="211">
        <f t="shared" si="11"/>
        <v>0</v>
      </c>
      <c r="J133" s="948">
        <f>SUM(J134,J139,J143,J144,J147,J154,J162,J163,J166)</f>
        <v>4111</v>
      </c>
      <c r="K133" s="949">
        <f>SUM(K134,K139,K143,K144,K147,K154,K162,K163,K166)</f>
        <v>522</v>
      </c>
      <c r="L133" s="211">
        <f t="shared" si="12"/>
        <v>4633</v>
      </c>
      <c r="M133" s="1064">
        <f>SUM(M134,M139,M143,M144,M147,M154,M162,M163,M166)</f>
        <v>0</v>
      </c>
      <c r="N133" s="1065">
        <f>SUM(N134,N139,N143,N144,N147,N154,N162,N163,N166)</f>
        <v>0</v>
      </c>
      <c r="O133" s="211">
        <f t="shared" si="13"/>
        <v>0</v>
      </c>
      <c r="P133" s="208"/>
    </row>
    <row r="134" spans="1:16" ht="24" x14ac:dyDescent="0.25">
      <c r="A134" s="784">
        <v>2310</v>
      </c>
      <c r="B134" s="213" t="s">
        <v>368</v>
      </c>
      <c r="C134" s="214">
        <f t="shared" si="9"/>
        <v>3030</v>
      </c>
      <c r="D134" s="1074">
        <f>SUM(D135:D138)</f>
        <v>1165</v>
      </c>
      <c r="E134" s="1070">
        <f>SUM(E135:E138)</f>
        <v>0</v>
      </c>
      <c r="F134" s="466">
        <f t="shared" si="10"/>
        <v>1165</v>
      </c>
      <c r="G134" s="1067">
        <f>SUM(G135:G138)</f>
        <v>0</v>
      </c>
      <c r="H134" s="1069">
        <f>SUM(H135:H138)</f>
        <v>0</v>
      </c>
      <c r="I134" s="221">
        <f t="shared" si="11"/>
        <v>0</v>
      </c>
      <c r="J134" s="1067">
        <f>SUM(J135:J138)</f>
        <v>1865</v>
      </c>
      <c r="K134" s="1069">
        <f>SUM(K135:K138)</f>
        <v>0</v>
      </c>
      <c r="L134" s="221">
        <f t="shared" si="12"/>
        <v>1865</v>
      </c>
      <c r="M134" s="1070">
        <f>SUM(M135:M138)</f>
        <v>0</v>
      </c>
      <c r="N134" s="1068">
        <f>SUM(N135:N138)</f>
        <v>0</v>
      </c>
      <c r="O134" s="221">
        <f t="shared" si="13"/>
        <v>0</v>
      </c>
      <c r="P134" s="176"/>
    </row>
    <row r="135" spans="1:16" ht="86.25" customHeight="1" x14ac:dyDescent="0.25">
      <c r="A135" s="178">
        <v>2311</v>
      </c>
      <c r="B135" s="223" t="s">
        <v>369</v>
      </c>
      <c r="C135" s="224">
        <f t="shared" si="9"/>
        <v>1730</v>
      </c>
      <c r="D135" s="963">
        <v>865</v>
      </c>
      <c r="E135" s="1050"/>
      <c r="F135" s="359">
        <f t="shared" si="10"/>
        <v>865</v>
      </c>
      <c r="G135" s="963"/>
      <c r="H135" s="964"/>
      <c r="I135" s="231">
        <f t="shared" si="11"/>
        <v>0</v>
      </c>
      <c r="J135" s="963">
        <v>865</v>
      </c>
      <c r="K135" s="964"/>
      <c r="L135" s="231">
        <f t="shared" si="12"/>
        <v>865</v>
      </c>
      <c r="M135" s="1051"/>
      <c r="N135" s="1052"/>
      <c r="O135" s="231">
        <f t="shared" si="13"/>
        <v>0</v>
      </c>
      <c r="P135" s="185"/>
    </row>
    <row r="136" spans="1:16" x14ac:dyDescent="0.25">
      <c r="A136" s="178">
        <v>2312</v>
      </c>
      <c r="B136" s="223" t="s">
        <v>370</v>
      </c>
      <c r="C136" s="224">
        <f t="shared" si="9"/>
        <v>800</v>
      </c>
      <c r="D136" s="963">
        <v>300</v>
      </c>
      <c r="E136" s="1050"/>
      <c r="F136" s="359">
        <f t="shared" si="10"/>
        <v>300</v>
      </c>
      <c r="G136" s="963"/>
      <c r="H136" s="964"/>
      <c r="I136" s="231">
        <f t="shared" si="11"/>
        <v>0</v>
      </c>
      <c r="J136" s="963">
        <v>500</v>
      </c>
      <c r="K136" s="964"/>
      <c r="L136" s="231">
        <f t="shared" si="12"/>
        <v>500</v>
      </c>
      <c r="M136" s="1051"/>
      <c r="N136" s="1052"/>
      <c r="O136" s="231">
        <f t="shared" si="13"/>
        <v>0</v>
      </c>
      <c r="P136" s="185"/>
    </row>
    <row r="137" spans="1:16" hidden="1" x14ac:dyDescent="0.25">
      <c r="A137" s="178">
        <v>2313</v>
      </c>
      <c r="B137" s="223" t="s">
        <v>371</v>
      </c>
      <c r="C137" s="957">
        <f t="shared" si="9"/>
        <v>0</v>
      </c>
      <c r="D137" s="963"/>
      <c r="E137" s="1052"/>
      <c r="F137" s="1058">
        <f t="shared" si="10"/>
        <v>0</v>
      </c>
      <c r="G137" s="963"/>
      <c r="H137" s="964"/>
      <c r="I137" s="965">
        <f t="shared" si="11"/>
        <v>0</v>
      </c>
      <c r="J137" s="963"/>
      <c r="K137" s="964"/>
      <c r="L137" s="965">
        <f t="shared" si="12"/>
        <v>0</v>
      </c>
      <c r="M137" s="1051"/>
      <c r="N137" s="1052"/>
      <c r="O137" s="965">
        <f t="shared" si="13"/>
        <v>0</v>
      </c>
      <c r="P137" s="185"/>
    </row>
    <row r="138" spans="1:16" ht="36" x14ac:dyDescent="0.25">
      <c r="A138" s="178">
        <v>2314</v>
      </c>
      <c r="B138" s="223" t="s">
        <v>372</v>
      </c>
      <c r="C138" s="224">
        <f t="shared" si="9"/>
        <v>500</v>
      </c>
      <c r="D138" s="963"/>
      <c r="E138" s="1050"/>
      <c r="F138" s="359">
        <f t="shared" si="10"/>
        <v>0</v>
      </c>
      <c r="G138" s="963"/>
      <c r="H138" s="964"/>
      <c r="I138" s="231">
        <f t="shared" si="11"/>
        <v>0</v>
      </c>
      <c r="J138" s="963">
        <v>500</v>
      </c>
      <c r="K138" s="964"/>
      <c r="L138" s="231">
        <f t="shared" si="12"/>
        <v>500</v>
      </c>
      <c r="M138" s="1051"/>
      <c r="N138" s="1052"/>
      <c r="O138" s="231">
        <f t="shared" si="13"/>
        <v>0</v>
      </c>
      <c r="P138" s="185"/>
    </row>
    <row r="139" spans="1:16" x14ac:dyDescent="0.25">
      <c r="A139" s="339">
        <v>2320</v>
      </c>
      <c r="B139" s="223" t="s">
        <v>373</v>
      </c>
      <c r="C139" s="224">
        <f t="shared" si="9"/>
        <v>577</v>
      </c>
      <c r="D139" s="1053">
        <f>SUM(D140:D142)</f>
        <v>0</v>
      </c>
      <c r="E139" s="1054">
        <f>SUM(E140:E142)</f>
        <v>0</v>
      </c>
      <c r="F139" s="359">
        <f t="shared" si="10"/>
        <v>0</v>
      </c>
      <c r="G139" s="1053">
        <f>SUM(G140:G142)</f>
        <v>0</v>
      </c>
      <c r="H139" s="1055">
        <f>SUM(H140:H142)</f>
        <v>0</v>
      </c>
      <c r="I139" s="231">
        <f t="shared" si="11"/>
        <v>0</v>
      </c>
      <c r="J139" s="1053">
        <f>SUM(J140:J142)</f>
        <v>577</v>
      </c>
      <c r="K139" s="1055">
        <f>SUM(K140:K142)</f>
        <v>0</v>
      </c>
      <c r="L139" s="231">
        <f t="shared" si="12"/>
        <v>577</v>
      </c>
      <c r="M139" s="1056">
        <f>SUM(M140:M142)</f>
        <v>0</v>
      </c>
      <c r="N139" s="1057">
        <f>SUM(N140:N142)</f>
        <v>0</v>
      </c>
      <c r="O139" s="231">
        <f t="shared" si="13"/>
        <v>0</v>
      </c>
      <c r="P139" s="185"/>
    </row>
    <row r="140" spans="1:16" hidden="1" x14ac:dyDescent="0.25">
      <c r="A140" s="178">
        <v>2321</v>
      </c>
      <c r="B140" s="223" t="s">
        <v>374</v>
      </c>
      <c r="C140" s="957">
        <f t="shared" si="9"/>
        <v>0</v>
      </c>
      <c r="D140" s="963"/>
      <c r="E140" s="1052"/>
      <c r="F140" s="1058">
        <f t="shared" si="10"/>
        <v>0</v>
      </c>
      <c r="G140" s="963"/>
      <c r="H140" s="964"/>
      <c r="I140" s="965">
        <f t="shared" si="11"/>
        <v>0</v>
      </c>
      <c r="J140" s="963"/>
      <c r="K140" s="964"/>
      <c r="L140" s="965">
        <f t="shared" si="12"/>
        <v>0</v>
      </c>
      <c r="M140" s="1051"/>
      <c r="N140" s="1052"/>
      <c r="O140" s="965">
        <f t="shared" si="13"/>
        <v>0</v>
      </c>
      <c r="P140" s="185"/>
    </row>
    <row r="141" spans="1:16" x14ac:dyDescent="0.25">
      <c r="A141" s="178">
        <v>2322</v>
      </c>
      <c r="B141" s="223" t="s">
        <v>375</v>
      </c>
      <c r="C141" s="224">
        <f t="shared" si="9"/>
        <v>577</v>
      </c>
      <c r="D141" s="963"/>
      <c r="E141" s="1050"/>
      <c r="F141" s="359">
        <f t="shared" si="10"/>
        <v>0</v>
      </c>
      <c r="G141" s="963"/>
      <c r="H141" s="964"/>
      <c r="I141" s="231">
        <f t="shared" si="11"/>
        <v>0</v>
      </c>
      <c r="J141" s="963">
        <v>577</v>
      </c>
      <c r="K141" s="964"/>
      <c r="L141" s="231">
        <f t="shared" si="12"/>
        <v>577</v>
      </c>
      <c r="M141" s="1051"/>
      <c r="N141" s="1052"/>
      <c r="O141" s="231">
        <f t="shared" si="13"/>
        <v>0</v>
      </c>
      <c r="P141" s="508"/>
    </row>
    <row r="142" spans="1:16" hidden="1" x14ac:dyDescent="0.25">
      <c r="A142" s="178">
        <v>2329</v>
      </c>
      <c r="B142" s="223" t="s">
        <v>376</v>
      </c>
      <c r="C142" s="957">
        <f t="shared" si="9"/>
        <v>0</v>
      </c>
      <c r="D142" s="963"/>
      <c r="E142" s="1052"/>
      <c r="F142" s="1058">
        <f t="shared" si="10"/>
        <v>0</v>
      </c>
      <c r="G142" s="963"/>
      <c r="H142" s="964"/>
      <c r="I142" s="965">
        <f t="shared" si="11"/>
        <v>0</v>
      </c>
      <c r="J142" s="963"/>
      <c r="K142" s="964"/>
      <c r="L142" s="965">
        <f t="shared" si="12"/>
        <v>0</v>
      </c>
      <c r="M142" s="1051"/>
      <c r="N142" s="1052"/>
      <c r="O142" s="965">
        <f t="shared" si="13"/>
        <v>0</v>
      </c>
      <c r="P142" s="185"/>
    </row>
    <row r="143" spans="1:16" hidden="1" x14ac:dyDescent="0.25">
      <c r="A143" s="339">
        <v>2330</v>
      </c>
      <c r="B143" s="223" t="s">
        <v>377</v>
      </c>
      <c r="C143" s="957">
        <f t="shared" si="9"/>
        <v>0</v>
      </c>
      <c r="D143" s="963"/>
      <c r="E143" s="1052"/>
      <c r="F143" s="1058">
        <f t="shared" si="10"/>
        <v>0</v>
      </c>
      <c r="G143" s="963"/>
      <c r="H143" s="964"/>
      <c r="I143" s="965">
        <f t="shared" si="11"/>
        <v>0</v>
      </c>
      <c r="J143" s="963"/>
      <c r="K143" s="964"/>
      <c r="L143" s="965">
        <f t="shared" si="12"/>
        <v>0</v>
      </c>
      <c r="M143" s="1051"/>
      <c r="N143" s="1052"/>
      <c r="O143" s="965">
        <f t="shared" si="13"/>
        <v>0</v>
      </c>
      <c r="P143" s="185"/>
    </row>
    <row r="144" spans="1:16" ht="48" x14ac:dyDescent="0.25">
      <c r="A144" s="339">
        <v>2340</v>
      </c>
      <c r="B144" s="223" t="s">
        <v>378</v>
      </c>
      <c r="C144" s="224">
        <f t="shared" si="9"/>
        <v>75</v>
      </c>
      <c r="D144" s="1053">
        <f>SUM(D145:D146)</f>
        <v>0</v>
      </c>
      <c r="E144" s="1054">
        <f>SUM(E145:E146)</f>
        <v>0</v>
      </c>
      <c r="F144" s="359">
        <f t="shared" si="10"/>
        <v>0</v>
      </c>
      <c r="G144" s="1053">
        <f>SUM(G145:G146)</f>
        <v>0</v>
      </c>
      <c r="H144" s="1055">
        <f>SUM(H145:H146)</f>
        <v>0</v>
      </c>
      <c r="I144" s="231">
        <f t="shared" si="11"/>
        <v>0</v>
      </c>
      <c r="J144" s="1053">
        <f>SUM(J145:J146)</f>
        <v>75</v>
      </c>
      <c r="K144" s="1055">
        <f>SUM(K145:K146)</f>
        <v>0</v>
      </c>
      <c r="L144" s="231">
        <f t="shared" si="12"/>
        <v>75</v>
      </c>
      <c r="M144" s="1056">
        <f>SUM(M145:M146)</f>
        <v>0</v>
      </c>
      <c r="N144" s="1057">
        <f>SUM(N145:N146)</f>
        <v>0</v>
      </c>
      <c r="O144" s="231">
        <f t="shared" si="13"/>
        <v>0</v>
      </c>
      <c r="P144" s="185"/>
    </row>
    <row r="145" spans="1:16" x14ac:dyDescent="0.25">
      <c r="A145" s="178">
        <v>2341</v>
      </c>
      <c r="B145" s="223" t="s">
        <v>379</v>
      </c>
      <c r="C145" s="224">
        <f t="shared" si="9"/>
        <v>75</v>
      </c>
      <c r="D145" s="963"/>
      <c r="E145" s="1050"/>
      <c r="F145" s="359">
        <f t="shared" si="10"/>
        <v>0</v>
      </c>
      <c r="G145" s="963"/>
      <c r="H145" s="964"/>
      <c r="I145" s="231">
        <f t="shared" si="11"/>
        <v>0</v>
      </c>
      <c r="J145" s="963">
        <v>75</v>
      </c>
      <c r="K145" s="964"/>
      <c r="L145" s="231">
        <f t="shared" si="12"/>
        <v>75</v>
      </c>
      <c r="M145" s="1051"/>
      <c r="N145" s="1052"/>
      <c r="O145" s="231">
        <f t="shared" si="13"/>
        <v>0</v>
      </c>
      <c r="P145" s="185"/>
    </row>
    <row r="146" spans="1:16" ht="24" hidden="1" x14ac:dyDescent="0.25">
      <c r="A146" s="178">
        <v>2344</v>
      </c>
      <c r="B146" s="223" t="s">
        <v>380</v>
      </c>
      <c r="C146" s="957">
        <f t="shared" si="9"/>
        <v>0</v>
      </c>
      <c r="D146" s="963"/>
      <c r="E146" s="1052"/>
      <c r="F146" s="1058">
        <f t="shared" si="10"/>
        <v>0</v>
      </c>
      <c r="G146" s="963"/>
      <c r="H146" s="964"/>
      <c r="I146" s="965">
        <f t="shared" si="11"/>
        <v>0</v>
      </c>
      <c r="J146" s="963"/>
      <c r="K146" s="964"/>
      <c r="L146" s="965">
        <f t="shared" si="12"/>
        <v>0</v>
      </c>
      <c r="M146" s="1051"/>
      <c r="N146" s="1052"/>
      <c r="O146" s="965">
        <f t="shared" si="13"/>
        <v>0</v>
      </c>
      <c r="P146" s="185"/>
    </row>
    <row r="147" spans="1:16" ht="24" x14ac:dyDescent="0.25">
      <c r="A147" s="329">
        <v>2350</v>
      </c>
      <c r="B147" s="265" t="s">
        <v>381</v>
      </c>
      <c r="C147" s="224">
        <f t="shared" si="9"/>
        <v>1970</v>
      </c>
      <c r="D147" s="1042">
        <f>SUM(D148:D153)</f>
        <v>1066</v>
      </c>
      <c r="E147" s="1043">
        <f>SUM(E148:E153)</f>
        <v>0</v>
      </c>
      <c r="F147" s="460">
        <f t="shared" si="10"/>
        <v>1066</v>
      </c>
      <c r="G147" s="1042">
        <f>SUM(G148:G153)</f>
        <v>0</v>
      </c>
      <c r="H147" s="1044">
        <f>SUM(H148:H153)</f>
        <v>0</v>
      </c>
      <c r="I147" s="332">
        <f t="shared" si="11"/>
        <v>0</v>
      </c>
      <c r="J147" s="1042">
        <f>SUM(J148:J153)</f>
        <v>904</v>
      </c>
      <c r="K147" s="1044">
        <f>SUM(K148:K153)</f>
        <v>0</v>
      </c>
      <c r="L147" s="332">
        <f t="shared" si="12"/>
        <v>904</v>
      </c>
      <c r="M147" s="1045">
        <f>SUM(M148:M153)</f>
        <v>0</v>
      </c>
      <c r="N147" s="1046">
        <f>SUM(N148:N153)</f>
        <v>0</v>
      </c>
      <c r="O147" s="332">
        <f t="shared" si="13"/>
        <v>0</v>
      </c>
      <c r="P147" s="274"/>
    </row>
    <row r="148" spans="1:16" x14ac:dyDescent="0.25">
      <c r="A148" s="169">
        <v>2351</v>
      </c>
      <c r="B148" s="213" t="s">
        <v>382</v>
      </c>
      <c r="C148" s="224">
        <f t="shared" si="9"/>
        <v>500</v>
      </c>
      <c r="D148" s="953">
        <v>356</v>
      </c>
      <c r="E148" s="1066"/>
      <c r="F148" s="466">
        <f t="shared" si="10"/>
        <v>356</v>
      </c>
      <c r="G148" s="953"/>
      <c r="H148" s="954"/>
      <c r="I148" s="221">
        <f t="shared" si="11"/>
        <v>0</v>
      </c>
      <c r="J148" s="953">
        <v>144</v>
      </c>
      <c r="K148" s="954"/>
      <c r="L148" s="221">
        <f t="shared" si="12"/>
        <v>144</v>
      </c>
      <c r="M148" s="1049"/>
      <c r="N148" s="1047"/>
      <c r="O148" s="221">
        <f t="shared" si="13"/>
        <v>0</v>
      </c>
      <c r="P148" s="176"/>
    </row>
    <row r="149" spans="1:16" ht="48.75" customHeight="1" x14ac:dyDescent="0.25">
      <c r="A149" s="178">
        <v>2352</v>
      </c>
      <c r="B149" s="223" t="s">
        <v>383</v>
      </c>
      <c r="C149" s="224">
        <f t="shared" si="9"/>
        <v>1420</v>
      </c>
      <c r="D149" s="963">
        <v>710</v>
      </c>
      <c r="E149" s="1050"/>
      <c r="F149" s="359">
        <f t="shared" si="10"/>
        <v>710</v>
      </c>
      <c r="G149" s="963"/>
      <c r="H149" s="964"/>
      <c r="I149" s="231">
        <f t="shared" si="11"/>
        <v>0</v>
      </c>
      <c r="J149" s="963">
        <v>710</v>
      </c>
      <c r="K149" s="964"/>
      <c r="L149" s="231">
        <f t="shared" si="12"/>
        <v>710</v>
      </c>
      <c r="M149" s="1051"/>
      <c r="N149" s="1052"/>
      <c r="O149" s="231">
        <f t="shared" si="13"/>
        <v>0</v>
      </c>
      <c r="P149" s="185"/>
    </row>
    <row r="150" spans="1:16" ht="24" hidden="1" x14ac:dyDescent="0.25">
      <c r="A150" s="178">
        <v>2353</v>
      </c>
      <c r="B150" s="223" t="s">
        <v>384</v>
      </c>
      <c r="C150" s="957">
        <f t="shared" si="9"/>
        <v>0</v>
      </c>
      <c r="D150" s="963"/>
      <c r="E150" s="1052"/>
      <c r="F150" s="1058">
        <f t="shared" si="10"/>
        <v>0</v>
      </c>
      <c r="G150" s="963"/>
      <c r="H150" s="964"/>
      <c r="I150" s="965">
        <f t="shared" si="11"/>
        <v>0</v>
      </c>
      <c r="J150" s="963"/>
      <c r="K150" s="964"/>
      <c r="L150" s="965">
        <f t="shared" si="12"/>
        <v>0</v>
      </c>
      <c r="M150" s="1051"/>
      <c r="N150" s="1052"/>
      <c r="O150" s="965">
        <f t="shared" si="13"/>
        <v>0</v>
      </c>
      <c r="P150" s="185"/>
    </row>
    <row r="151" spans="1:16" ht="24" hidden="1" x14ac:dyDescent="0.25">
      <c r="A151" s="178">
        <v>2354</v>
      </c>
      <c r="B151" s="223" t="s">
        <v>385</v>
      </c>
      <c r="C151" s="957">
        <f t="shared" si="9"/>
        <v>0</v>
      </c>
      <c r="D151" s="963"/>
      <c r="E151" s="1052"/>
      <c r="F151" s="1058">
        <f t="shared" si="10"/>
        <v>0</v>
      </c>
      <c r="G151" s="963"/>
      <c r="H151" s="964"/>
      <c r="I151" s="965">
        <f t="shared" si="11"/>
        <v>0</v>
      </c>
      <c r="J151" s="963"/>
      <c r="K151" s="964"/>
      <c r="L151" s="965">
        <f t="shared" si="12"/>
        <v>0</v>
      </c>
      <c r="M151" s="1051"/>
      <c r="N151" s="1052"/>
      <c r="O151" s="965">
        <f t="shared" si="13"/>
        <v>0</v>
      </c>
      <c r="P151" s="185"/>
    </row>
    <row r="152" spans="1:16" ht="24" x14ac:dyDescent="0.25">
      <c r="A152" s="178">
        <v>2355</v>
      </c>
      <c r="B152" s="223" t="s">
        <v>386</v>
      </c>
      <c r="C152" s="224">
        <f t="shared" si="9"/>
        <v>50</v>
      </c>
      <c r="D152" s="963"/>
      <c r="E152" s="1050"/>
      <c r="F152" s="359">
        <f t="shared" si="10"/>
        <v>0</v>
      </c>
      <c r="G152" s="963"/>
      <c r="H152" s="964"/>
      <c r="I152" s="231">
        <f t="shared" si="11"/>
        <v>0</v>
      </c>
      <c r="J152" s="963">
        <v>50</v>
      </c>
      <c r="K152" s="964"/>
      <c r="L152" s="231">
        <f t="shared" si="12"/>
        <v>50</v>
      </c>
      <c r="M152" s="1051"/>
      <c r="N152" s="1052"/>
      <c r="O152" s="231">
        <f t="shared" si="13"/>
        <v>0</v>
      </c>
      <c r="P152" s="185"/>
    </row>
    <row r="153" spans="1:16" ht="24" hidden="1" x14ac:dyDescent="0.25">
      <c r="A153" s="178">
        <v>2359</v>
      </c>
      <c r="B153" s="223" t="s">
        <v>387</v>
      </c>
      <c r="C153" s="957">
        <f t="shared" si="9"/>
        <v>0</v>
      </c>
      <c r="D153" s="963"/>
      <c r="E153" s="1052"/>
      <c r="F153" s="1058">
        <f t="shared" si="10"/>
        <v>0</v>
      </c>
      <c r="G153" s="963"/>
      <c r="H153" s="964"/>
      <c r="I153" s="965">
        <f t="shared" si="11"/>
        <v>0</v>
      </c>
      <c r="J153" s="963"/>
      <c r="K153" s="964"/>
      <c r="L153" s="965">
        <f t="shared" si="12"/>
        <v>0</v>
      </c>
      <c r="M153" s="1051"/>
      <c r="N153" s="1052"/>
      <c r="O153" s="965">
        <f t="shared" si="13"/>
        <v>0</v>
      </c>
      <c r="P153" s="185"/>
    </row>
    <row r="154" spans="1:16" ht="24" x14ac:dyDescent="0.25">
      <c r="A154" s="339">
        <v>2360</v>
      </c>
      <c r="B154" s="223" t="s">
        <v>388</v>
      </c>
      <c r="C154" s="224">
        <f t="shared" si="9"/>
        <v>522</v>
      </c>
      <c r="D154" s="1053">
        <f>SUM(D155:D161)</f>
        <v>0</v>
      </c>
      <c r="E154" s="1054">
        <f>SUM(E155:E161)</f>
        <v>0</v>
      </c>
      <c r="F154" s="359">
        <f t="shared" si="10"/>
        <v>0</v>
      </c>
      <c r="G154" s="1053">
        <f>SUM(G155:G161)</f>
        <v>0</v>
      </c>
      <c r="H154" s="1055">
        <f>SUM(H155:H161)</f>
        <v>0</v>
      </c>
      <c r="I154" s="231">
        <f t="shared" si="11"/>
        <v>0</v>
      </c>
      <c r="J154" s="1053">
        <f>SUM(J155:J161)</f>
        <v>0</v>
      </c>
      <c r="K154" s="1055">
        <f>SUM(K155:K161)</f>
        <v>522</v>
      </c>
      <c r="L154" s="231">
        <f t="shared" si="12"/>
        <v>522</v>
      </c>
      <c r="M154" s="1056">
        <f>SUM(M155:M161)</f>
        <v>0</v>
      </c>
      <c r="N154" s="1057">
        <f>SUM(N155:N161)</f>
        <v>0</v>
      </c>
      <c r="O154" s="231">
        <f t="shared" si="13"/>
        <v>0</v>
      </c>
      <c r="P154" s="185"/>
    </row>
    <row r="155" spans="1:16" ht="48" x14ac:dyDescent="0.25">
      <c r="A155" s="177">
        <v>2361</v>
      </c>
      <c r="B155" s="223" t="s">
        <v>389</v>
      </c>
      <c r="C155" s="224">
        <f t="shared" si="9"/>
        <v>522</v>
      </c>
      <c r="D155" s="963"/>
      <c r="E155" s="1050"/>
      <c r="F155" s="359">
        <f t="shared" si="10"/>
        <v>0</v>
      </c>
      <c r="G155" s="963"/>
      <c r="H155" s="964"/>
      <c r="I155" s="231">
        <f t="shared" si="11"/>
        <v>0</v>
      </c>
      <c r="J155" s="963"/>
      <c r="K155" s="964">
        <v>522</v>
      </c>
      <c r="L155" s="231">
        <f t="shared" si="12"/>
        <v>522</v>
      </c>
      <c r="M155" s="1051"/>
      <c r="N155" s="1052"/>
      <c r="O155" s="231">
        <f t="shared" si="13"/>
        <v>0</v>
      </c>
      <c r="P155" s="1075" t="s">
        <v>868</v>
      </c>
    </row>
    <row r="156" spans="1:16" ht="24" hidden="1" x14ac:dyDescent="0.25">
      <c r="A156" s="177">
        <v>2362</v>
      </c>
      <c r="B156" s="223" t="s">
        <v>390</v>
      </c>
      <c r="C156" s="957">
        <f t="shared" si="9"/>
        <v>0</v>
      </c>
      <c r="D156" s="963"/>
      <c r="E156" s="1052"/>
      <c r="F156" s="1058">
        <f t="shared" si="10"/>
        <v>0</v>
      </c>
      <c r="G156" s="963"/>
      <c r="H156" s="964"/>
      <c r="I156" s="965">
        <f t="shared" si="11"/>
        <v>0</v>
      </c>
      <c r="J156" s="963"/>
      <c r="K156" s="964"/>
      <c r="L156" s="965">
        <f t="shared" si="12"/>
        <v>0</v>
      </c>
      <c r="M156" s="1051"/>
      <c r="N156" s="1052"/>
      <c r="O156" s="965">
        <f t="shared" si="13"/>
        <v>0</v>
      </c>
      <c r="P156" s="185"/>
    </row>
    <row r="157" spans="1:16" hidden="1" x14ac:dyDescent="0.25">
      <c r="A157" s="177">
        <v>2363</v>
      </c>
      <c r="B157" s="223" t="s">
        <v>391</v>
      </c>
      <c r="C157" s="957">
        <f t="shared" si="9"/>
        <v>0</v>
      </c>
      <c r="D157" s="963"/>
      <c r="E157" s="1052"/>
      <c r="F157" s="1058">
        <f t="shared" si="10"/>
        <v>0</v>
      </c>
      <c r="G157" s="963"/>
      <c r="H157" s="964"/>
      <c r="I157" s="965">
        <f t="shared" si="11"/>
        <v>0</v>
      </c>
      <c r="J157" s="963"/>
      <c r="K157" s="964"/>
      <c r="L157" s="965">
        <f t="shared" si="12"/>
        <v>0</v>
      </c>
      <c r="M157" s="1051"/>
      <c r="N157" s="1052"/>
      <c r="O157" s="965">
        <f t="shared" si="13"/>
        <v>0</v>
      </c>
      <c r="P157" s="185"/>
    </row>
    <row r="158" spans="1:16" hidden="1" x14ac:dyDescent="0.25">
      <c r="A158" s="177">
        <v>2364</v>
      </c>
      <c r="B158" s="223" t="s">
        <v>392</v>
      </c>
      <c r="C158" s="957">
        <f t="shared" si="9"/>
        <v>0</v>
      </c>
      <c r="D158" s="963"/>
      <c r="E158" s="1052"/>
      <c r="F158" s="1058">
        <f t="shared" si="10"/>
        <v>0</v>
      </c>
      <c r="G158" s="963"/>
      <c r="H158" s="964"/>
      <c r="I158" s="965">
        <f t="shared" si="11"/>
        <v>0</v>
      </c>
      <c r="J158" s="963"/>
      <c r="K158" s="964"/>
      <c r="L158" s="965">
        <f t="shared" si="12"/>
        <v>0</v>
      </c>
      <c r="M158" s="1051"/>
      <c r="N158" s="1052"/>
      <c r="O158" s="965">
        <f t="shared" si="13"/>
        <v>0</v>
      </c>
      <c r="P158" s="185"/>
    </row>
    <row r="159" spans="1:16" hidden="1" x14ac:dyDescent="0.25">
      <c r="A159" s="177">
        <v>2365</v>
      </c>
      <c r="B159" s="223" t="s">
        <v>393</v>
      </c>
      <c r="C159" s="957">
        <f t="shared" si="9"/>
        <v>0</v>
      </c>
      <c r="D159" s="963"/>
      <c r="E159" s="1052"/>
      <c r="F159" s="1058">
        <f t="shared" si="10"/>
        <v>0</v>
      </c>
      <c r="G159" s="963"/>
      <c r="H159" s="964"/>
      <c r="I159" s="965">
        <f t="shared" si="11"/>
        <v>0</v>
      </c>
      <c r="J159" s="963"/>
      <c r="K159" s="964"/>
      <c r="L159" s="965">
        <f t="shared" si="12"/>
        <v>0</v>
      </c>
      <c r="M159" s="1051"/>
      <c r="N159" s="1052"/>
      <c r="O159" s="965">
        <f t="shared" si="13"/>
        <v>0</v>
      </c>
      <c r="P159" s="185"/>
    </row>
    <row r="160" spans="1:16" ht="36" hidden="1" x14ac:dyDescent="0.25">
      <c r="A160" s="177">
        <v>2366</v>
      </c>
      <c r="B160" s="223" t="s">
        <v>394</v>
      </c>
      <c r="C160" s="957">
        <f t="shared" si="9"/>
        <v>0</v>
      </c>
      <c r="D160" s="963"/>
      <c r="E160" s="1052"/>
      <c r="F160" s="1058">
        <f t="shared" si="10"/>
        <v>0</v>
      </c>
      <c r="G160" s="963"/>
      <c r="H160" s="964"/>
      <c r="I160" s="965">
        <f t="shared" si="11"/>
        <v>0</v>
      </c>
      <c r="J160" s="963"/>
      <c r="K160" s="964"/>
      <c r="L160" s="965">
        <f t="shared" si="12"/>
        <v>0</v>
      </c>
      <c r="M160" s="1051"/>
      <c r="N160" s="1052"/>
      <c r="O160" s="965">
        <f t="shared" si="13"/>
        <v>0</v>
      </c>
      <c r="P160" s="185"/>
    </row>
    <row r="161" spans="1:16" ht="48" hidden="1" x14ac:dyDescent="0.25">
      <c r="A161" s="177">
        <v>2369</v>
      </c>
      <c r="B161" s="223" t="s">
        <v>395</v>
      </c>
      <c r="C161" s="957">
        <f t="shared" si="9"/>
        <v>0</v>
      </c>
      <c r="D161" s="963"/>
      <c r="E161" s="1052"/>
      <c r="F161" s="1058">
        <f t="shared" si="10"/>
        <v>0</v>
      </c>
      <c r="G161" s="963"/>
      <c r="H161" s="964"/>
      <c r="I161" s="965">
        <f t="shared" si="11"/>
        <v>0</v>
      </c>
      <c r="J161" s="963"/>
      <c r="K161" s="964"/>
      <c r="L161" s="965">
        <f t="shared" si="12"/>
        <v>0</v>
      </c>
      <c r="M161" s="1051"/>
      <c r="N161" s="1052"/>
      <c r="O161" s="965">
        <f t="shared" si="13"/>
        <v>0</v>
      </c>
      <c r="P161" s="185"/>
    </row>
    <row r="162" spans="1:16" x14ac:dyDescent="0.25">
      <c r="A162" s="329">
        <v>2370</v>
      </c>
      <c r="B162" s="265" t="s">
        <v>396</v>
      </c>
      <c r="C162" s="224">
        <f t="shared" si="9"/>
        <v>1380</v>
      </c>
      <c r="D162" s="1059">
        <v>690</v>
      </c>
      <c r="E162" s="1060"/>
      <c r="F162" s="460">
        <f t="shared" si="10"/>
        <v>690</v>
      </c>
      <c r="G162" s="1059"/>
      <c r="H162" s="1061"/>
      <c r="I162" s="332">
        <f t="shared" si="11"/>
        <v>0</v>
      </c>
      <c r="J162" s="1059">
        <v>690</v>
      </c>
      <c r="K162" s="1061"/>
      <c r="L162" s="332">
        <f t="shared" si="12"/>
        <v>690</v>
      </c>
      <c r="M162" s="1062"/>
      <c r="N162" s="1063"/>
      <c r="O162" s="332">
        <f t="shared" si="13"/>
        <v>0</v>
      </c>
      <c r="P162" s="274"/>
    </row>
    <row r="163" spans="1:16" hidden="1" x14ac:dyDescent="0.25">
      <c r="A163" s="329">
        <v>2380</v>
      </c>
      <c r="B163" s="265" t="s">
        <v>397</v>
      </c>
      <c r="C163" s="957">
        <f t="shared" si="9"/>
        <v>0</v>
      </c>
      <c r="D163" s="1042">
        <f>SUM(D164:D165)</f>
        <v>0</v>
      </c>
      <c r="E163" s="1046">
        <f>SUM(E164:E165)</f>
        <v>0</v>
      </c>
      <c r="F163" s="1076">
        <f t="shared" si="10"/>
        <v>0</v>
      </c>
      <c r="G163" s="1042">
        <f>SUM(G164:G165)</f>
        <v>0</v>
      </c>
      <c r="H163" s="1044">
        <f>SUM(H164:H165)</f>
        <v>0</v>
      </c>
      <c r="I163" s="1077">
        <f t="shared" si="11"/>
        <v>0</v>
      </c>
      <c r="J163" s="1042">
        <f>SUM(J164:J165)</f>
        <v>0</v>
      </c>
      <c r="K163" s="1044">
        <f>SUM(K164:K165)</f>
        <v>0</v>
      </c>
      <c r="L163" s="1077">
        <f t="shared" si="12"/>
        <v>0</v>
      </c>
      <c r="M163" s="1045">
        <f>SUM(M164:M165)</f>
        <v>0</v>
      </c>
      <c r="N163" s="1046">
        <f>SUM(N164:N165)</f>
        <v>0</v>
      </c>
      <c r="O163" s="1077">
        <f t="shared" si="13"/>
        <v>0</v>
      </c>
      <c r="P163" s="274"/>
    </row>
    <row r="164" spans="1:16" hidden="1" x14ac:dyDescent="0.25">
      <c r="A164" s="168">
        <v>2381</v>
      </c>
      <c r="B164" s="213" t="s">
        <v>398</v>
      </c>
      <c r="C164" s="957">
        <f t="shared" si="9"/>
        <v>0</v>
      </c>
      <c r="D164" s="953"/>
      <c r="E164" s="1047"/>
      <c r="F164" s="1048">
        <f t="shared" si="10"/>
        <v>0</v>
      </c>
      <c r="G164" s="953"/>
      <c r="H164" s="954"/>
      <c r="I164" s="983">
        <f t="shared" si="11"/>
        <v>0</v>
      </c>
      <c r="J164" s="953"/>
      <c r="K164" s="954"/>
      <c r="L164" s="983">
        <f t="shared" si="12"/>
        <v>0</v>
      </c>
      <c r="M164" s="1049"/>
      <c r="N164" s="1047"/>
      <c r="O164" s="983">
        <f t="shared" si="13"/>
        <v>0</v>
      </c>
      <c r="P164" s="176"/>
    </row>
    <row r="165" spans="1:16" ht="24" hidden="1" x14ac:dyDescent="0.25">
      <c r="A165" s="177">
        <v>2389</v>
      </c>
      <c r="B165" s="223" t="s">
        <v>399</v>
      </c>
      <c r="C165" s="957">
        <f t="shared" si="9"/>
        <v>0</v>
      </c>
      <c r="D165" s="963"/>
      <c r="E165" s="1052"/>
      <c r="F165" s="1058">
        <f t="shared" si="10"/>
        <v>0</v>
      </c>
      <c r="G165" s="963"/>
      <c r="H165" s="964"/>
      <c r="I165" s="965">
        <f t="shared" si="11"/>
        <v>0</v>
      </c>
      <c r="J165" s="963"/>
      <c r="K165" s="964"/>
      <c r="L165" s="965">
        <f t="shared" si="12"/>
        <v>0</v>
      </c>
      <c r="M165" s="1051"/>
      <c r="N165" s="1052"/>
      <c r="O165" s="965">
        <f t="shared" si="13"/>
        <v>0</v>
      </c>
      <c r="P165" s="185"/>
    </row>
    <row r="166" spans="1:16" hidden="1" x14ac:dyDescent="0.25">
      <c r="A166" s="329">
        <v>2390</v>
      </c>
      <c r="B166" s="265" t="s">
        <v>400</v>
      </c>
      <c r="C166" s="957">
        <f t="shared" si="9"/>
        <v>0</v>
      </c>
      <c r="D166" s="1059"/>
      <c r="E166" s="1063"/>
      <c r="F166" s="1076">
        <f t="shared" si="10"/>
        <v>0</v>
      </c>
      <c r="G166" s="1059"/>
      <c r="H166" s="1061"/>
      <c r="I166" s="1077">
        <f t="shared" si="11"/>
        <v>0</v>
      </c>
      <c r="J166" s="1059"/>
      <c r="K166" s="1061"/>
      <c r="L166" s="1077">
        <f t="shared" si="12"/>
        <v>0</v>
      </c>
      <c r="M166" s="1062"/>
      <c r="N166" s="1063"/>
      <c r="O166" s="1077">
        <f t="shared" si="13"/>
        <v>0</v>
      </c>
      <c r="P166" s="274"/>
    </row>
    <row r="167" spans="1:16" hidden="1" x14ac:dyDescent="0.25">
      <c r="A167" s="198">
        <v>2400</v>
      </c>
      <c r="B167" s="323" t="s">
        <v>401</v>
      </c>
      <c r="C167" s="938">
        <f t="shared" si="9"/>
        <v>0</v>
      </c>
      <c r="D167" s="1078"/>
      <c r="E167" s="1079"/>
      <c r="F167" s="1080">
        <f t="shared" si="10"/>
        <v>0</v>
      </c>
      <c r="G167" s="1078"/>
      <c r="H167" s="1081"/>
      <c r="I167" s="968">
        <f t="shared" si="11"/>
        <v>0</v>
      </c>
      <c r="J167" s="1078"/>
      <c r="K167" s="1081"/>
      <c r="L167" s="968">
        <f t="shared" si="12"/>
        <v>0</v>
      </c>
      <c r="M167" s="1082"/>
      <c r="N167" s="1079"/>
      <c r="O167" s="968">
        <f t="shared" si="13"/>
        <v>0</v>
      </c>
      <c r="P167" s="208"/>
    </row>
    <row r="168" spans="1:16" ht="24" x14ac:dyDescent="0.25">
      <c r="A168" s="198">
        <v>2500</v>
      </c>
      <c r="B168" s="323" t="s">
        <v>402</v>
      </c>
      <c r="C168" s="199">
        <f t="shared" si="9"/>
        <v>101</v>
      </c>
      <c r="D168" s="948">
        <f>SUM(D169,D174)</f>
        <v>101</v>
      </c>
      <c r="E168" s="1039">
        <f>SUM(E169,E174)</f>
        <v>0</v>
      </c>
      <c r="F168" s="459">
        <f t="shared" si="10"/>
        <v>101</v>
      </c>
      <c r="G168" s="948">
        <f>SUM(G169,G174)</f>
        <v>0</v>
      </c>
      <c r="H168" s="949">
        <f t="shared" ref="H168" si="17">SUM(H169,H174)</f>
        <v>0</v>
      </c>
      <c r="I168" s="211">
        <f t="shared" si="11"/>
        <v>0</v>
      </c>
      <c r="J168" s="948">
        <f>SUM(J169,J174)</f>
        <v>0</v>
      </c>
      <c r="K168" s="949">
        <f t="shared" ref="K168" si="18">SUM(K169,K174)</f>
        <v>0</v>
      </c>
      <c r="L168" s="211">
        <f t="shared" si="12"/>
        <v>0</v>
      </c>
      <c r="M168" s="1040">
        <f t="shared" ref="M168:N168" si="19">SUM(M169,M174)</f>
        <v>0</v>
      </c>
      <c r="N168" s="1041">
        <f t="shared" si="19"/>
        <v>0</v>
      </c>
      <c r="O168" s="327">
        <f t="shared" si="13"/>
        <v>0</v>
      </c>
      <c r="P168" s="328"/>
    </row>
    <row r="169" spans="1:16" x14ac:dyDescent="0.25">
      <c r="A169" s="784">
        <v>2510</v>
      </c>
      <c r="B169" s="213" t="s">
        <v>403</v>
      </c>
      <c r="C169" s="214">
        <f t="shared" si="9"/>
        <v>101</v>
      </c>
      <c r="D169" s="1067">
        <f>SUM(D170:D173)</f>
        <v>101</v>
      </c>
      <c r="E169" s="1083">
        <f>SUM(E170:E173)</f>
        <v>0</v>
      </c>
      <c r="F169" s="466">
        <f t="shared" si="10"/>
        <v>101</v>
      </c>
      <c r="G169" s="1067">
        <f>SUM(G170:G173)</f>
        <v>0</v>
      </c>
      <c r="H169" s="1069">
        <f t="shared" ref="H169" si="20">SUM(H170:H173)</f>
        <v>0</v>
      </c>
      <c r="I169" s="221">
        <f t="shared" si="11"/>
        <v>0</v>
      </c>
      <c r="J169" s="1067">
        <f>SUM(J170:J173)</f>
        <v>0</v>
      </c>
      <c r="K169" s="1069">
        <f t="shared" ref="K169" si="21">SUM(K170:K173)</f>
        <v>0</v>
      </c>
      <c r="L169" s="221">
        <f t="shared" si="12"/>
        <v>0</v>
      </c>
      <c r="M169" s="1084">
        <f t="shared" ref="M169:N169" si="22">SUM(M170:M173)</f>
        <v>0</v>
      </c>
      <c r="N169" s="1085">
        <f t="shared" si="22"/>
        <v>0</v>
      </c>
      <c r="O169" s="242">
        <f t="shared" si="13"/>
        <v>0</v>
      </c>
      <c r="P169" s="244"/>
    </row>
    <row r="170" spans="1:16" ht="24" hidden="1" x14ac:dyDescent="0.25">
      <c r="A170" s="178">
        <v>2512</v>
      </c>
      <c r="B170" s="223" t="s">
        <v>404</v>
      </c>
      <c r="C170" s="957">
        <f t="shared" si="9"/>
        <v>0</v>
      </c>
      <c r="D170" s="963"/>
      <c r="E170" s="1052"/>
      <c r="F170" s="1058">
        <f t="shared" si="10"/>
        <v>0</v>
      </c>
      <c r="G170" s="963"/>
      <c r="H170" s="964"/>
      <c r="I170" s="965">
        <f t="shared" si="11"/>
        <v>0</v>
      </c>
      <c r="J170" s="963"/>
      <c r="K170" s="964"/>
      <c r="L170" s="965">
        <f t="shared" si="12"/>
        <v>0</v>
      </c>
      <c r="M170" s="1051"/>
      <c r="N170" s="1052"/>
      <c r="O170" s="965">
        <f t="shared" si="13"/>
        <v>0</v>
      </c>
      <c r="P170" s="185"/>
    </row>
    <row r="171" spans="1:16" ht="36" x14ac:dyDescent="0.25">
      <c r="A171" s="178">
        <v>2513</v>
      </c>
      <c r="B171" s="223" t="s">
        <v>405</v>
      </c>
      <c r="C171" s="224">
        <f t="shared" si="9"/>
        <v>101</v>
      </c>
      <c r="D171" s="963">
        <v>101</v>
      </c>
      <c r="E171" s="1050"/>
      <c r="F171" s="359">
        <f t="shared" si="10"/>
        <v>101</v>
      </c>
      <c r="G171" s="963"/>
      <c r="H171" s="964"/>
      <c r="I171" s="231">
        <f t="shared" si="11"/>
        <v>0</v>
      </c>
      <c r="J171" s="963"/>
      <c r="K171" s="964"/>
      <c r="L171" s="231">
        <f t="shared" si="12"/>
        <v>0</v>
      </c>
      <c r="M171" s="1051"/>
      <c r="N171" s="1052"/>
      <c r="O171" s="231">
        <f t="shared" si="13"/>
        <v>0</v>
      </c>
      <c r="P171" s="185"/>
    </row>
    <row r="172" spans="1:16" ht="24" hidden="1" x14ac:dyDescent="0.25">
      <c r="A172" s="178">
        <v>2515</v>
      </c>
      <c r="B172" s="223" t="s">
        <v>406</v>
      </c>
      <c r="C172" s="957">
        <f t="shared" si="9"/>
        <v>0</v>
      </c>
      <c r="D172" s="963"/>
      <c r="E172" s="1052"/>
      <c r="F172" s="1058">
        <f t="shared" si="10"/>
        <v>0</v>
      </c>
      <c r="G172" s="963"/>
      <c r="H172" s="964"/>
      <c r="I172" s="965">
        <f t="shared" si="11"/>
        <v>0</v>
      </c>
      <c r="J172" s="963"/>
      <c r="K172" s="964"/>
      <c r="L172" s="965">
        <f t="shared" si="12"/>
        <v>0</v>
      </c>
      <c r="M172" s="1051"/>
      <c r="N172" s="1052"/>
      <c r="O172" s="965">
        <f t="shared" si="13"/>
        <v>0</v>
      </c>
      <c r="P172" s="185"/>
    </row>
    <row r="173" spans="1:16" ht="24" hidden="1" x14ac:dyDescent="0.25">
      <c r="A173" s="178">
        <v>2519</v>
      </c>
      <c r="B173" s="223" t="s">
        <v>407</v>
      </c>
      <c r="C173" s="957">
        <f t="shared" si="9"/>
        <v>0</v>
      </c>
      <c r="D173" s="963"/>
      <c r="E173" s="1052"/>
      <c r="F173" s="1058">
        <f t="shared" si="10"/>
        <v>0</v>
      </c>
      <c r="G173" s="963"/>
      <c r="H173" s="964"/>
      <c r="I173" s="965">
        <f t="shared" si="11"/>
        <v>0</v>
      </c>
      <c r="J173" s="963"/>
      <c r="K173" s="964"/>
      <c r="L173" s="965">
        <f t="shared" si="12"/>
        <v>0</v>
      </c>
      <c r="M173" s="1051"/>
      <c r="N173" s="1052"/>
      <c r="O173" s="965">
        <f t="shared" si="13"/>
        <v>0</v>
      </c>
      <c r="P173" s="185"/>
    </row>
    <row r="174" spans="1:16" ht="24" hidden="1" x14ac:dyDescent="0.25">
      <c r="A174" s="339">
        <v>2520</v>
      </c>
      <c r="B174" s="223" t="s">
        <v>408</v>
      </c>
      <c r="C174" s="957">
        <f t="shared" si="9"/>
        <v>0</v>
      </c>
      <c r="D174" s="963"/>
      <c r="E174" s="1052"/>
      <c r="F174" s="1058">
        <f t="shared" si="10"/>
        <v>0</v>
      </c>
      <c r="G174" s="963"/>
      <c r="H174" s="964"/>
      <c r="I174" s="965">
        <f t="shared" si="11"/>
        <v>0</v>
      </c>
      <c r="J174" s="963"/>
      <c r="K174" s="964"/>
      <c r="L174" s="965">
        <f t="shared" si="12"/>
        <v>0</v>
      </c>
      <c r="M174" s="1051"/>
      <c r="N174" s="1052"/>
      <c r="O174" s="965">
        <f t="shared" si="13"/>
        <v>0</v>
      </c>
      <c r="P174" s="185"/>
    </row>
    <row r="175" spans="1:16" s="367" customFormat="1" ht="48" hidden="1" x14ac:dyDescent="0.25">
      <c r="A175" s="140">
        <v>2800</v>
      </c>
      <c r="B175" s="213" t="s">
        <v>409</v>
      </c>
      <c r="C175" s="980">
        <f t="shared" si="9"/>
        <v>0</v>
      </c>
      <c r="D175" s="920"/>
      <c r="E175" s="921"/>
      <c r="F175" s="922">
        <f t="shared" si="10"/>
        <v>0</v>
      </c>
      <c r="G175" s="920"/>
      <c r="H175" s="923"/>
      <c r="I175" s="924">
        <f t="shared" si="11"/>
        <v>0</v>
      </c>
      <c r="J175" s="920"/>
      <c r="K175" s="923"/>
      <c r="L175" s="924">
        <f t="shared" si="12"/>
        <v>0</v>
      </c>
      <c r="M175" s="925"/>
      <c r="N175" s="921"/>
      <c r="O175" s="924">
        <f t="shared" si="13"/>
        <v>0</v>
      </c>
      <c r="P175" s="176"/>
    </row>
    <row r="176" spans="1:16" hidden="1" x14ac:dyDescent="0.25">
      <c r="A176" s="315">
        <v>3000</v>
      </c>
      <c r="B176" s="315" t="s">
        <v>410</v>
      </c>
      <c r="C176" s="1086">
        <f t="shared" si="9"/>
        <v>0</v>
      </c>
      <c r="D176" s="1034">
        <f>SUM(D177,D187)</f>
        <v>0</v>
      </c>
      <c r="E176" s="1038">
        <f>SUM(E177,E187)</f>
        <v>0</v>
      </c>
      <c r="F176" s="1087">
        <f t="shared" si="10"/>
        <v>0</v>
      </c>
      <c r="G176" s="1034">
        <f>SUM(G177,G187)</f>
        <v>0</v>
      </c>
      <c r="H176" s="1036">
        <f>SUM(H177,H187)</f>
        <v>0</v>
      </c>
      <c r="I176" s="1088">
        <f t="shared" si="11"/>
        <v>0</v>
      </c>
      <c r="J176" s="1034">
        <f>SUM(J177,J187)</f>
        <v>0</v>
      </c>
      <c r="K176" s="1036">
        <f>SUM(K177,K187)</f>
        <v>0</v>
      </c>
      <c r="L176" s="1088">
        <f t="shared" si="12"/>
        <v>0</v>
      </c>
      <c r="M176" s="1037">
        <f>SUM(M177,M187)</f>
        <v>0</v>
      </c>
      <c r="N176" s="1038">
        <f>SUM(N177,N187)</f>
        <v>0</v>
      </c>
      <c r="O176" s="1088">
        <f t="shared" si="13"/>
        <v>0</v>
      </c>
      <c r="P176" s="322"/>
    </row>
    <row r="177" spans="1:16" ht="24" hidden="1" x14ac:dyDescent="0.25">
      <c r="A177" s="198">
        <v>3200</v>
      </c>
      <c r="B177" s="368" t="s">
        <v>411</v>
      </c>
      <c r="C177" s="938">
        <f t="shared" si="9"/>
        <v>0</v>
      </c>
      <c r="D177" s="948">
        <f>SUM(D178,D182)</f>
        <v>0</v>
      </c>
      <c r="E177" s="1065">
        <f>SUM(E178,E182)</f>
        <v>0</v>
      </c>
      <c r="F177" s="1080">
        <f t="shared" si="10"/>
        <v>0</v>
      </c>
      <c r="G177" s="948">
        <f>SUM(G178,G182)</f>
        <v>0</v>
      </c>
      <c r="H177" s="949">
        <f t="shared" ref="H177" si="23">SUM(H178,H182)</f>
        <v>0</v>
      </c>
      <c r="I177" s="968">
        <f t="shared" si="11"/>
        <v>0</v>
      </c>
      <c r="J177" s="948">
        <f>SUM(J178,J182)</f>
        <v>0</v>
      </c>
      <c r="K177" s="949">
        <f t="shared" ref="K177" si="24">SUM(K178,K182)</f>
        <v>0</v>
      </c>
      <c r="L177" s="968">
        <f t="shared" si="12"/>
        <v>0</v>
      </c>
      <c r="M177" s="1040">
        <f t="shared" ref="M177:N177" si="25">SUM(M178,M182)</f>
        <v>0</v>
      </c>
      <c r="N177" s="1041">
        <f t="shared" si="25"/>
        <v>0</v>
      </c>
      <c r="O177" s="1089">
        <f t="shared" si="13"/>
        <v>0</v>
      </c>
      <c r="P177" s="328"/>
    </row>
    <row r="178" spans="1:16" ht="36" hidden="1" x14ac:dyDescent="0.25">
      <c r="A178" s="784">
        <v>3260</v>
      </c>
      <c r="B178" s="213" t="s">
        <v>412</v>
      </c>
      <c r="C178" s="980">
        <f t="shared" si="9"/>
        <v>0</v>
      </c>
      <c r="D178" s="1067">
        <f>SUM(D179:D181)</f>
        <v>0</v>
      </c>
      <c r="E178" s="1068">
        <f>SUM(E179:E181)</f>
        <v>0</v>
      </c>
      <c r="F178" s="1048">
        <f t="shared" si="10"/>
        <v>0</v>
      </c>
      <c r="G178" s="1067">
        <f>SUM(G179:G181)</f>
        <v>0</v>
      </c>
      <c r="H178" s="1069">
        <f>SUM(H179:H181)</f>
        <v>0</v>
      </c>
      <c r="I178" s="983">
        <f t="shared" si="11"/>
        <v>0</v>
      </c>
      <c r="J178" s="1067">
        <f>SUM(J179:J181)</f>
        <v>0</v>
      </c>
      <c r="K178" s="1069">
        <f>SUM(K179:K181)</f>
        <v>0</v>
      </c>
      <c r="L178" s="983">
        <f t="shared" si="12"/>
        <v>0</v>
      </c>
      <c r="M178" s="1070">
        <f>SUM(M179:M181)</f>
        <v>0</v>
      </c>
      <c r="N178" s="1068">
        <f>SUM(N179:N181)</f>
        <v>0</v>
      </c>
      <c r="O178" s="983">
        <f t="shared" si="13"/>
        <v>0</v>
      </c>
      <c r="P178" s="176"/>
    </row>
    <row r="179" spans="1:16" ht="24" hidden="1" x14ac:dyDescent="0.25">
      <c r="A179" s="178">
        <v>3261</v>
      </c>
      <c r="B179" s="223" t="s">
        <v>413</v>
      </c>
      <c r="C179" s="957">
        <f t="shared" si="9"/>
        <v>0</v>
      </c>
      <c r="D179" s="963"/>
      <c r="E179" s="1052"/>
      <c r="F179" s="1058">
        <f t="shared" si="10"/>
        <v>0</v>
      </c>
      <c r="G179" s="963"/>
      <c r="H179" s="964"/>
      <c r="I179" s="965">
        <f t="shared" si="11"/>
        <v>0</v>
      </c>
      <c r="J179" s="963"/>
      <c r="K179" s="964"/>
      <c r="L179" s="965">
        <f t="shared" si="12"/>
        <v>0</v>
      </c>
      <c r="M179" s="1051"/>
      <c r="N179" s="1052"/>
      <c r="O179" s="965">
        <f t="shared" si="13"/>
        <v>0</v>
      </c>
      <c r="P179" s="185"/>
    </row>
    <row r="180" spans="1:16" ht="36" hidden="1" x14ac:dyDescent="0.25">
      <c r="A180" s="178">
        <v>3262</v>
      </c>
      <c r="B180" s="223" t="s">
        <v>414</v>
      </c>
      <c r="C180" s="957">
        <f t="shared" si="9"/>
        <v>0</v>
      </c>
      <c r="D180" s="963"/>
      <c r="E180" s="1052"/>
      <c r="F180" s="1058">
        <f t="shared" si="10"/>
        <v>0</v>
      </c>
      <c r="G180" s="963"/>
      <c r="H180" s="964"/>
      <c r="I180" s="965">
        <f t="shared" si="11"/>
        <v>0</v>
      </c>
      <c r="J180" s="963"/>
      <c r="K180" s="964"/>
      <c r="L180" s="965">
        <f t="shared" si="12"/>
        <v>0</v>
      </c>
      <c r="M180" s="1051"/>
      <c r="N180" s="1052"/>
      <c r="O180" s="965">
        <f t="shared" si="13"/>
        <v>0</v>
      </c>
      <c r="P180" s="185"/>
    </row>
    <row r="181" spans="1:16" ht="24" hidden="1" x14ac:dyDescent="0.25">
      <c r="A181" s="178">
        <v>3263</v>
      </c>
      <c r="B181" s="223" t="s">
        <v>415</v>
      </c>
      <c r="C181" s="957">
        <f t="shared" si="9"/>
        <v>0</v>
      </c>
      <c r="D181" s="963"/>
      <c r="E181" s="1052"/>
      <c r="F181" s="1058">
        <f t="shared" si="10"/>
        <v>0</v>
      </c>
      <c r="G181" s="963"/>
      <c r="H181" s="964"/>
      <c r="I181" s="965">
        <f t="shared" si="11"/>
        <v>0</v>
      </c>
      <c r="J181" s="963"/>
      <c r="K181" s="964"/>
      <c r="L181" s="965">
        <f t="shared" si="12"/>
        <v>0</v>
      </c>
      <c r="M181" s="1051"/>
      <c r="N181" s="1052"/>
      <c r="O181" s="965">
        <f t="shared" si="13"/>
        <v>0</v>
      </c>
      <c r="P181" s="185"/>
    </row>
    <row r="182" spans="1:16" ht="84" hidden="1" x14ac:dyDescent="0.25">
      <c r="A182" s="784">
        <v>3290</v>
      </c>
      <c r="B182" s="213" t="s">
        <v>416</v>
      </c>
      <c r="C182" s="957">
        <f t="shared" ref="C182:C258" si="26">F182+I182+L182+O182</f>
        <v>0</v>
      </c>
      <c r="D182" s="1067">
        <f>SUM(D183:D186)</f>
        <v>0</v>
      </c>
      <c r="E182" s="1068">
        <f>SUM(E183:E186)</f>
        <v>0</v>
      </c>
      <c r="F182" s="1048">
        <f t="shared" si="10"/>
        <v>0</v>
      </c>
      <c r="G182" s="1067">
        <f>SUM(G183:G186)</f>
        <v>0</v>
      </c>
      <c r="H182" s="1069">
        <f t="shared" ref="H182" si="27">SUM(H183:H186)</f>
        <v>0</v>
      </c>
      <c r="I182" s="983">
        <f t="shared" si="11"/>
        <v>0</v>
      </c>
      <c r="J182" s="1067">
        <f>SUM(J183:J186)</f>
        <v>0</v>
      </c>
      <c r="K182" s="1069">
        <f t="shared" ref="K182" si="28">SUM(K183:K186)</f>
        <v>0</v>
      </c>
      <c r="L182" s="983">
        <f t="shared" si="12"/>
        <v>0</v>
      </c>
      <c r="M182" s="1090">
        <f t="shared" ref="M182:N182" si="29">SUM(M183:M186)</f>
        <v>0</v>
      </c>
      <c r="N182" s="1091">
        <f t="shared" si="29"/>
        <v>0</v>
      </c>
      <c r="O182" s="1092">
        <f t="shared" si="13"/>
        <v>0</v>
      </c>
      <c r="P182" s="372"/>
    </row>
    <row r="183" spans="1:16" ht="72" hidden="1" x14ac:dyDescent="0.25">
      <c r="A183" s="178">
        <v>3291</v>
      </c>
      <c r="B183" s="223" t="s">
        <v>417</v>
      </c>
      <c r="C183" s="957">
        <f t="shared" si="26"/>
        <v>0</v>
      </c>
      <c r="D183" s="963"/>
      <c r="E183" s="1052"/>
      <c r="F183" s="1058">
        <f t="shared" ref="F183:F246" si="30">D183+E183</f>
        <v>0</v>
      </c>
      <c r="G183" s="963"/>
      <c r="H183" s="964"/>
      <c r="I183" s="965">
        <f t="shared" ref="I183:I246" si="31">G183+H183</f>
        <v>0</v>
      </c>
      <c r="J183" s="963"/>
      <c r="K183" s="964"/>
      <c r="L183" s="965">
        <f t="shared" ref="L183:L246" si="32">J183+K183</f>
        <v>0</v>
      </c>
      <c r="M183" s="1051"/>
      <c r="N183" s="1052"/>
      <c r="O183" s="965">
        <f t="shared" ref="O183:O246" si="33">M183+N183</f>
        <v>0</v>
      </c>
      <c r="P183" s="185"/>
    </row>
    <row r="184" spans="1:16" ht="72" hidden="1" x14ac:dyDescent="0.25">
      <c r="A184" s="178">
        <v>3292</v>
      </c>
      <c r="B184" s="223" t="s">
        <v>418</v>
      </c>
      <c r="C184" s="957">
        <f t="shared" si="26"/>
        <v>0</v>
      </c>
      <c r="D184" s="963"/>
      <c r="E184" s="1052"/>
      <c r="F184" s="1058">
        <f t="shared" si="30"/>
        <v>0</v>
      </c>
      <c r="G184" s="963"/>
      <c r="H184" s="964"/>
      <c r="I184" s="965">
        <f t="shared" si="31"/>
        <v>0</v>
      </c>
      <c r="J184" s="963"/>
      <c r="K184" s="964"/>
      <c r="L184" s="965">
        <f t="shared" si="32"/>
        <v>0</v>
      </c>
      <c r="M184" s="1051"/>
      <c r="N184" s="1052"/>
      <c r="O184" s="965">
        <f t="shared" si="33"/>
        <v>0</v>
      </c>
      <c r="P184" s="185"/>
    </row>
    <row r="185" spans="1:16" ht="72" hidden="1" x14ac:dyDescent="0.25">
      <c r="A185" s="178">
        <v>3293</v>
      </c>
      <c r="B185" s="223" t="s">
        <v>224</v>
      </c>
      <c r="C185" s="957">
        <f t="shared" si="26"/>
        <v>0</v>
      </c>
      <c r="D185" s="963"/>
      <c r="E185" s="1052"/>
      <c r="F185" s="1058">
        <f t="shared" si="30"/>
        <v>0</v>
      </c>
      <c r="G185" s="963"/>
      <c r="H185" s="964"/>
      <c r="I185" s="965">
        <f t="shared" si="31"/>
        <v>0</v>
      </c>
      <c r="J185" s="963"/>
      <c r="K185" s="964"/>
      <c r="L185" s="965">
        <f t="shared" si="32"/>
        <v>0</v>
      </c>
      <c r="M185" s="1051"/>
      <c r="N185" s="1052"/>
      <c r="O185" s="965">
        <f t="shared" si="33"/>
        <v>0</v>
      </c>
      <c r="P185" s="185"/>
    </row>
    <row r="186" spans="1:16" ht="60" hidden="1" x14ac:dyDescent="0.25">
      <c r="A186" s="373">
        <v>3294</v>
      </c>
      <c r="B186" s="223" t="s">
        <v>419</v>
      </c>
      <c r="C186" s="1093">
        <f t="shared" si="26"/>
        <v>0</v>
      </c>
      <c r="D186" s="1094"/>
      <c r="E186" s="1095"/>
      <c r="F186" s="1096">
        <f t="shared" si="30"/>
        <v>0</v>
      </c>
      <c r="G186" s="1094"/>
      <c r="H186" s="1097"/>
      <c r="I186" s="1092">
        <f t="shared" si="31"/>
        <v>0</v>
      </c>
      <c r="J186" s="1094"/>
      <c r="K186" s="1097"/>
      <c r="L186" s="1092">
        <f t="shared" si="32"/>
        <v>0</v>
      </c>
      <c r="M186" s="1098"/>
      <c r="N186" s="1095"/>
      <c r="O186" s="1092">
        <f t="shared" si="33"/>
        <v>0</v>
      </c>
      <c r="P186" s="372"/>
    </row>
    <row r="187" spans="1:16" ht="48" hidden="1" x14ac:dyDescent="0.25">
      <c r="A187" s="249">
        <v>3300</v>
      </c>
      <c r="B187" s="368" t="s">
        <v>420</v>
      </c>
      <c r="C187" s="1099">
        <f t="shared" si="26"/>
        <v>0</v>
      </c>
      <c r="D187" s="1100">
        <f>SUM(D188:D189)</f>
        <v>0</v>
      </c>
      <c r="E187" s="1041">
        <f>SUM(E188:E189)</f>
        <v>0</v>
      </c>
      <c r="F187" s="1101">
        <f t="shared" si="30"/>
        <v>0</v>
      </c>
      <c r="G187" s="1100">
        <f>SUM(G188:G189)</f>
        <v>0</v>
      </c>
      <c r="H187" s="1102">
        <f t="shared" ref="H187" si="34">SUM(H188:H189)</f>
        <v>0</v>
      </c>
      <c r="I187" s="1089">
        <f t="shared" si="31"/>
        <v>0</v>
      </c>
      <c r="J187" s="1100">
        <f>SUM(J188:J189)</f>
        <v>0</v>
      </c>
      <c r="K187" s="1102">
        <f t="shared" ref="K187" si="35">SUM(K188:K189)</f>
        <v>0</v>
      </c>
      <c r="L187" s="1089">
        <f t="shared" si="32"/>
        <v>0</v>
      </c>
      <c r="M187" s="1040">
        <f t="shared" ref="M187:N187" si="36">SUM(M188:M189)</f>
        <v>0</v>
      </c>
      <c r="N187" s="1041">
        <f t="shared" si="36"/>
        <v>0</v>
      </c>
      <c r="O187" s="1089">
        <f t="shared" si="33"/>
        <v>0</v>
      </c>
      <c r="P187" s="328"/>
    </row>
    <row r="188" spans="1:16" ht="48" hidden="1" x14ac:dyDescent="0.25">
      <c r="A188" s="264">
        <v>3310</v>
      </c>
      <c r="B188" s="265" t="s">
        <v>421</v>
      </c>
      <c r="C188" s="1103">
        <f t="shared" si="26"/>
        <v>0</v>
      </c>
      <c r="D188" s="1059"/>
      <c r="E188" s="1063"/>
      <c r="F188" s="1076">
        <f t="shared" si="30"/>
        <v>0</v>
      </c>
      <c r="G188" s="1059"/>
      <c r="H188" s="1061"/>
      <c r="I188" s="1077">
        <f t="shared" si="31"/>
        <v>0</v>
      </c>
      <c r="J188" s="1059"/>
      <c r="K188" s="1061"/>
      <c r="L188" s="1077">
        <f t="shared" si="32"/>
        <v>0</v>
      </c>
      <c r="M188" s="1062"/>
      <c r="N188" s="1063"/>
      <c r="O188" s="1077">
        <f t="shared" si="33"/>
        <v>0</v>
      </c>
      <c r="P188" s="274"/>
    </row>
    <row r="189" spans="1:16" ht="60" hidden="1" x14ac:dyDescent="0.25">
      <c r="A189" s="169">
        <v>3320</v>
      </c>
      <c r="B189" s="213" t="s">
        <v>422</v>
      </c>
      <c r="C189" s="980">
        <f t="shared" si="26"/>
        <v>0</v>
      </c>
      <c r="D189" s="953"/>
      <c r="E189" s="1047"/>
      <c r="F189" s="1048">
        <f t="shared" si="30"/>
        <v>0</v>
      </c>
      <c r="G189" s="953"/>
      <c r="H189" s="954"/>
      <c r="I189" s="983">
        <f t="shared" si="31"/>
        <v>0</v>
      </c>
      <c r="J189" s="953"/>
      <c r="K189" s="954"/>
      <c r="L189" s="983">
        <f t="shared" si="32"/>
        <v>0</v>
      </c>
      <c r="M189" s="1049"/>
      <c r="N189" s="1047"/>
      <c r="O189" s="983">
        <f t="shared" si="33"/>
        <v>0</v>
      </c>
      <c r="P189" s="176"/>
    </row>
    <row r="190" spans="1:16" hidden="1" x14ac:dyDescent="0.25">
      <c r="A190" s="382">
        <v>4000</v>
      </c>
      <c r="B190" s="315" t="s">
        <v>423</v>
      </c>
      <c r="C190" s="1086">
        <f t="shared" si="26"/>
        <v>0</v>
      </c>
      <c r="D190" s="1034">
        <f>SUM(D191,D194)</f>
        <v>0</v>
      </c>
      <c r="E190" s="1038">
        <f>SUM(E191,E194)</f>
        <v>0</v>
      </c>
      <c r="F190" s="1087">
        <f t="shared" si="30"/>
        <v>0</v>
      </c>
      <c r="G190" s="1034">
        <f>SUM(G191,G194)</f>
        <v>0</v>
      </c>
      <c r="H190" s="1036">
        <f>SUM(H191,H194)</f>
        <v>0</v>
      </c>
      <c r="I190" s="1088">
        <f t="shared" si="31"/>
        <v>0</v>
      </c>
      <c r="J190" s="1034">
        <f>SUM(J191,J194)</f>
        <v>0</v>
      </c>
      <c r="K190" s="1036">
        <f>SUM(K191,K194)</f>
        <v>0</v>
      </c>
      <c r="L190" s="1088">
        <f t="shared" si="32"/>
        <v>0</v>
      </c>
      <c r="M190" s="1037">
        <f>SUM(M191,M194)</f>
        <v>0</v>
      </c>
      <c r="N190" s="1038">
        <f>SUM(N191,N194)</f>
        <v>0</v>
      </c>
      <c r="O190" s="1088">
        <f t="shared" si="33"/>
        <v>0</v>
      </c>
      <c r="P190" s="322"/>
    </row>
    <row r="191" spans="1:16" ht="24" hidden="1" x14ac:dyDescent="0.25">
      <c r="A191" s="383">
        <v>4200</v>
      </c>
      <c r="B191" s="323" t="s">
        <v>424</v>
      </c>
      <c r="C191" s="938">
        <f t="shared" si="26"/>
        <v>0</v>
      </c>
      <c r="D191" s="948">
        <f>SUM(D192,D193)</f>
        <v>0</v>
      </c>
      <c r="E191" s="1065">
        <f>SUM(E192,E193)</f>
        <v>0</v>
      </c>
      <c r="F191" s="1080">
        <f t="shared" si="30"/>
        <v>0</v>
      </c>
      <c r="G191" s="948">
        <f>SUM(G192,G193)</f>
        <v>0</v>
      </c>
      <c r="H191" s="949">
        <f>SUM(H192,H193)</f>
        <v>0</v>
      </c>
      <c r="I191" s="968">
        <f t="shared" si="31"/>
        <v>0</v>
      </c>
      <c r="J191" s="948">
        <f>SUM(J192,J193)</f>
        <v>0</v>
      </c>
      <c r="K191" s="949">
        <f>SUM(K192,K193)</f>
        <v>0</v>
      </c>
      <c r="L191" s="968">
        <f t="shared" si="32"/>
        <v>0</v>
      </c>
      <c r="M191" s="1064">
        <f>SUM(M192,M193)</f>
        <v>0</v>
      </c>
      <c r="N191" s="1065">
        <f>SUM(N192,N193)</f>
        <v>0</v>
      </c>
      <c r="O191" s="968">
        <f t="shared" si="33"/>
        <v>0</v>
      </c>
      <c r="P191" s="208"/>
    </row>
    <row r="192" spans="1:16" ht="36" hidden="1" x14ac:dyDescent="0.25">
      <c r="A192" s="784">
        <v>4240</v>
      </c>
      <c r="B192" s="213" t="s">
        <v>425</v>
      </c>
      <c r="C192" s="980">
        <f t="shared" si="26"/>
        <v>0</v>
      </c>
      <c r="D192" s="953"/>
      <c r="E192" s="1047"/>
      <c r="F192" s="1048">
        <f t="shared" si="30"/>
        <v>0</v>
      </c>
      <c r="G192" s="953"/>
      <c r="H192" s="954"/>
      <c r="I192" s="983">
        <f t="shared" si="31"/>
        <v>0</v>
      </c>
      <c r="J192" s="953"/>
      <c r="K192" s="954"/>
      <c r="L192" s="983">
        <f t="shared" si="32"/>
        <v>0</v>
      </c>
      <c r="M192" s="1049"/>
      <c r="N192" s="1047"/>
      <c r="O192" s="983">
        <f t="shared" si="33"/>
        <v>0</v>
      </c>
      <c r="P192" s="176"/>
    </row>
    <row r="193" spans="1:16" ht="24" hidden="1" x14ac:dyDescent="0.25">
      <c r="A193" s="339">
        <v>4250</v>
      </c>
      <c r="B193" s="223" t="s">
        <v>426</v>
      </c>
      <c r="C193" s="957">
        <f t="shared" si="26"/>
        <v>0</v>
      </c>
      <c r="D193" s="963"/>
      <c r="E193" s="1052"/>
      <c r="F193" s="1058">
        <f t="shared" si="30"/>
        <v>0</v>
      </c>
      <c r="G193" s="963"/>
      <c r="H193" s="964"/>
      <c r="I193" s="965">
        <f t="shared" si="31"/>
        <v>0</v>
      </c>
      <c r="J193" s="963"/>
      <c r="K193" s="964"/>
      <c r="L193" s="965">
        <f t="shared" si="32"/>
        <v>0</v>
      </c>
      <c r="M193" s="1051"/>
      <c r="N193" s="1052"/>
      <c r="O193" s="965">
        <f t="shared" si="33"/>
        <v>0</v>
      </c>
      <c r="P193" s="185"/>
    </row>
    <row r="194" spans="1:16" hidden="1" x14ac:dyDescent="0.25">
      <c r="A194" s="198">
        <v>4300</v>
      </c>
      <c r="B194" s="323" t="s">
        <v>427</v>
      </c>
      <c r="C194" s="938">
        <f t="shared" si="26"/>
        <v>0</v>
      </c>
      <c r="D194" s="948">
        <f>SUM(D195)</f>
        <v>0</v>
      </c>
      <c r="E194" s="1065">
        <f>SUM(E195)</f>
        <v>0</v>
      </c>
      <c r="F194" s="1080">
        <f t="shared" si="30"/>
        <v>0</v>
      </c>
      <c r="G194" s="948">
        <f>SUM(G195)</f>
        <v>0</v>
      </c>
      <c r="H194" s="949">
        <f>SUM(H195)</f>
        <v>0</v>
      </c>
      <c r="I194" s="968">
        <f t="shared" si="31"/>
        <v>0</v>
      </c>
      <c r="J194" s="948">
        <f>SUM(J195)</f>
        <v>0</v>
      </c>
      <c r="K194" s="949">
        <f>SUM(K195)</f>
        <v>0</v>
      </c>
      <c r="L194" s="968">
        <f t="shared" si="32"/>
        <v>0</v>
      </c>
      <c r="M194" s="1064">
        <f>SUM(M195)</f>
        <v>0</v>
      </c>
      <c r="N194" s="1065">
        <f>SUM(N195)</f>
        <v>0</v>
      </c>
      <c r="O194" s="968">
        <f t="shared" si="33"/>
        <v>0</v>
      </c>
      <c r="P194" s="208"/>
    </row>
    <row r="195" spans="1:16" ht="24" hidden="1" x14ac:dyDescent="0.25">
      <c r="A195" s="784">
        <v>4310</v>
      </c>
      <c r="B195" s="213" t="s">
        <v>428</v>
      </c>
      <c r="C195" s="980">
        <f t="shared" si="26"/>
        <v>0</v>
      </c>
      <c r="D195" s="1067">
        <f>SUM(D196:D196)</f>
        <v>0</v>
      </c>
      <c r="E195" s="1068">
        <f>SUM(E196:E196)</f>
        <v>0</v>
      </c>
      <c r="F195" s="1048">
        <f t="shared" si="30"/>
        <v>0</v>
      </c>
      <c r="G195" s="1067">
        <f>SUM(G196:G196)</f>
        <v>0</v>
      </c>
      <c r="H195" s="1069">
        <f>SUM(H196:H196)</f>
        <v>0</v>
      </c>
      <c r="I195" s="983">
        <f t="shared" si="31"/>
        <v>0</v>
      </c>
      <c r="J195" s="1067">
        <f>SUM(J196:J196)</f>
        <v>0</v>
      </c>
      <c r="K195" s="1069">
        <f>SUM(K196:K196)</f>
        <v>0</v>
      </c>
      <c r="L195" s="983">
        <f t="shared" si="32"/>
        <v>0</v>
      </c>
      <c r="M195" s="1070">
        <f>SUM(M196:M196)</f>
        <v>0</v>
      </c>
      <c r="N195" s="1068">
        <f>SUM(N196:N196)</f>
        <v>0</v>
      </c>
      <c r="O195" s="983">
        <f t="shared" si="33"/>
        <v>0</v>
      </c>
      <c r="P195" s="176"/>
    </row>
    <row r="196" spans="1:16" ht="36" hidden="1" x14ac:dyDescent="0.25">
      <c r="A196" s="178">
        <v>4311</v>
      </c>
      <c r="B196" s="223" t="s">
        <v>429</v>
      </c>
      <c r="C196" s="957">
        <f t="shared" si="26"/>
        <v>0</v>
      </c>
      <c r="D196" s="963"/>
      <c r="E196" s="1052"/>
      <c r="F196" s="1058">
        <f t="shared" si="30"/>
        <v>0</v>
      </c>
      <c r="G196" s="963"/>
      <c r="H196" s="964"/>
      <c r="I196" s="965">
        <f t="shared" si="31"/>
        <v>0</v>
      </c>
      <c r="J196" s="963"/>
      <c r="K196" s="964"/>
      <c r="L196" s="965">
        <f t="shared" si="32"/>
        <v>0</v>
      </c>
      <c r="M196" s="1051"/>
      <c r="N196" s="1052"/>
      <c r="O196" s="965">
        <f t="shared" si="33"/>
        <v>0</v>
      </c>
      <c r="P196" s="185"/>
    </row>
    <row r="197" spans="1:16" s="148" customFormat="1" ht="24" x14ac:dyDescent="0.25">
      <c r="A197" s="384"/>
      <c r="B197" s="140" t="s">
        <v>430</v>
      </c>
      <c r="C197" s="309">
        <f t="shared" si="26"/>
        <v>2128</v>
      </c>
      <c r="D197" s="1029">
        <f>SUM(D198,D233,D271)</f>
        <v>1450</v>
      </c>
      <c r="E197" s="1030">
        <f>SUM(E198,E233,E271)</f>
        <v>0</v>
      </c>
      <c r="F197" s="464">
        <f t="shared" si="30"/>
        <v>1450</v>
      </c>
      <c r="G197" s="1029">
        <f>SUM(G198,G233,G271)</f>
        <v>0</v>
      </c>
      <c r="H197" s="1031">
        <f>SUM(H198,H233,H271)</f>
        <v>0</v>
      </c>
      <c r="I197" s="312">
        <f t="shared" si="31"/>
        <v>0</v>
      </c>
      <c r="J197" s="1029">
        <f>SUM(J198,J233,J271)</f>
        <v>441</v>
      </c>
      <c r="K197" s="1031">
        <f>SUM(K198,K233,K271)</f>
        <v>0</v>
      </c>
      <c r="L197" s="312">
        <f t="shared" si="32"/>
        <v>441</v>
      </c>
      <c r="M197" s="1104">
        <f>SUM(M198,M233,M271)</f>
        <v>237</v>
      </c>
      <c r="N197" s="1105">
        <f>SUM(N198,N233,N271)</f>
        <v>0</v>
      </c>
      <c r="O197" s="387">
        <f t="shared" si="33"/>
        <v>237</v>
      </c>
      <c r="P197" s="388"/>
    </row>
    <row r="198" spans="1:16" x14ac:dyDescent="0.25">
      <c r="A198" s="315">
        <v>5000</v>
      </c>
      <c r="B198" s="315" t="s">
        <v>431</v>
      </c>
      <c r="C198" s="316">
        <f>F198+I198+L198+O198</f>
        <v>2117</v>
      </c>
      <c r="D198" s="1034">
        <f>D199+D207</f>
        <v>1450</v>
      </c>
      <c r="E198" s="1035">
        <f>E199+E207</f>
        <v>0</v>
      </c>
      <c r="F198" s="465">
        <f t="shared" si="30"/>
        <v>1450</v>
      </c>
      <c r="G198" s="1034">
        <f>G199+G207</f>
        <v>0</v>
      </c>
      <c r="H198" s="1036">
        <f>H199+H207</f>
        <v>0</v>
      </c>
      <c r="I198" s="319">
        <f t="shared" si="31"/>
        <v>0</v>
      </c>
      <c r="J198" s="1034">
        <f>J199+J207</f>
        <v>430</v>
      </c>
      <c r="K198" s="1036">
        <f>K199+K207</f>
        <v>0</v>
      </c>
      <c r="L198" s="319">
        <f t="shared" si="32"/>
        <v>430</v>
      </c>
      <c r="M198" s="1037">
        <f>M199+M207</f>
        <v>237</v>
      </c>
      <c r="N198" s="1038">
        <f>N199+N207</f>
        <v>0</v>
      </c>
      <c r="O198" s="319">
        <f t="shared" si="33"/>
        <v>237</v>
      </c>
      <c r="P198" s="322"/>
    </row>
    <row r="199" spans="1:16" x14ac:dyDescent="0.25">
      <c r="A199" s="198">
        <v>5100</v>
      </c>
      <c r="B199" s="323" t="s">
        <v>432</v>
      </c>
      <c r="C199" s="199">
        <f t="shared" si="26"/>
        <v>170</v>
      </c>
      <c r="D199" s="948">
        <f>D200+D201+D204+D205+D206</f>
        <v>170</v>
      </c>
      <c r="E199" s="1039">
        <f>E200+E201+E204+E205+E206</f>
        <v>0</v>
      </c>
      <c r="F199" s="459">
        <f t="shared" si="30"/>
        <v>170</v>
      </c>
      <c r="G199" s="948">
        <f>G200+G201+G204+G205+G206</f>
        <v>0</v>
      </c>
      <c r="H199" s="949">
        <f>H200+H201+H204+H205+H206</f>
        <v>0</v>
      </c>
      <c r="I199" s="211">
        <f t="shared" si="31"/>
        <v>0</v>
      </c>
      <c r="J199" s="948">
        <f>J200+J201+J204+J205+J206</f>
        <v>0</v>
      </c>
      <c r="K199" s="949">
        <f>K200+K201+K204+K205+K206</f>
        <v>0</v>
      </c>
      <c r="L199" s="211">
        <f t="shared" si="32"/>
        <v>0</v>
      </c>
      <c r="M199" s="1064">
        <f>M200+M201+M204+M205+M206</f>
        <v>0</v>
      </c>
      <c r="N199" s="1065">
        <f>N200+N201+N204+N205+N206</f>
        <v>0</v>
      </c>
      <c r="O199" s="211">
        <f t="shared" si="33"/>
        <v>0</v>
      </c>
      <c r="P199" s="208"/>
    </row>
    <row r="200" spans="1:16" hidden="1" x14ac:dyDescent="0.25">
      <c r="A200" s="784">
        <v>5110</v>
      </c>
      <c r="B200" s="213" t="s">
        <v>433</v>
      </c>
      <c r="C200" s="980">
        <f t="shared" si="26"/>
        <v>0</v>
      </c>
      <c r="D200" s="953"/>
      <c r="E200" s="1047"/>
      <c r="F200" s="1048">
        <f t="shared" si="30"/>
        <v>0</v>
      </c>
      <c r="G200" s="953"/>
      <c r="H200" s="954"/>
      <c r="I200" s="983">
        <f t="shared" si="31"/>
        <v>0</v>
      </c>
      <c r="J200" s="953"/>
      <c r="K200" s="954"/>
      <c r="L200" s="983">
        <f t="shared" si="32"/>
        <v>0</v>
      </c>
      <c r="M200" s="1049"/>
      <c r="N200" s="1047"/>
      <c r="O200" s="983">
        <f t="shared" si="33"/>
        <v>0</v>
      </c>
      <c r="P200" s="176"/>
    </row>
    <row r="201" spans="1:16" ht="24" x14ac:dyDescent="0.25">
      <c r="A201" s="339">
        <v>5120</v>
      </c>
      <c r="B201" s="223" t="s">
        <v>434</v>
      </c>
      <c r="C201" s="224">
        <f t="shared" si="26"/>
        <v>170</v>
      </c>
      <c r="D201" s="1053">
        <f>D202+D203</f>
        <v>170</v>
      </c>
      <c r="E201" s="1054">
        <f>E202+E203</f>
        <v>0</v>
      </c>
      <c r="F201" s="359">
        <f t="shared" si="30"/>
        <v>170</v>
      </c>
      <c r="G201" s="1053">
        <f>G202+G203</f>
        <v>0</v>
      </c>
      <c r="H201" s="1055">
        <f>H202+H203</f>
        <v>0</v>
      </c>
      <c r="I201" s="231">
        <f t="shared" si="31"/>
        <v>0</v>
      </c>
      <c r="J201" s="1053">
        <f>J202+J203</f>
        <v>0</v>
      </c>
      <c r="K201" s="1055">
        <f>K202+K203</f>
        <v>0</v>
      </c>
      <c r="L201" s="231">
        <f t="shared" si="32"/>
        <v>0</v>
      </c>
      <c r="M201" s="1056">
        <f>M202+M203</f>
        <v>0</v>
      </c>
      <c r="N201" s="1057">
        <f>N202+N203</f>
        <v>0</v>
      </c>
      <c r="O201" s="231">
        <f t="shared" si="33"/>
        <v>0</v>
      </c>
      <c r="P201" s="185"/>
    </row>
    <row r="202" spans="1:16" x14ac:dyDescent="0.25">
      <c r="A202" s="178">
        <v>5121</v>
      </c>
      <c r="B202" s="223" t="s">
        <v>435</v>
      </c>
      <c r="C202" s="224">
        <f t="shared" si="26"/>
        <v>170</v>
      </c>
      <c r="D202" s="963">
        <v>170</v>
      </c>
      <c r="E202" s="1050"/>
      <c r="F202" s="359">
        <f t="shared" si="30"/>
        <v>170</v>
      </c>
      <c r="G202" s="963"/>
      <c r="H202" s="964"/>
      <c r="I202" s="231">
        <f t="shared" si="31"/>
        <v>0</v>
      </c>
      <c r="J202" s="963"/>
      <c r="K202" s="964"/>
      <c r="L202" s="231">
        <f t="shared" si="32"/>
        <v>0</v>
      </c>
      <c r="M202" s="1051"/>
      <c r="N202" s="1052"/>
      <c r="O202" s="231">
        <f t="shared" si="33"/>
        <v>0</v>
      </c>
      <c r="P202" s="185"/>
    </row>
    <row r="203" spans="1:16" ht="24" hidden="1" x14ac:dyDescent="0.25">
      <c r="A203" s="178">
        <v>5129</v>
      </c>
      <c r="B203" s="223" t="s">
        <v>436</v>
      </c>
      <c r="C203" s="957">
        <f t="shared" si="26"/>
        <v>0</v>
      </c>
      <c r="D203" s="963"/>
      <c r="E203" s="1052"/>
      <c r="F203" s="1058">
        <f t="shared" si="30"/>
        <v>0</v>
      </c>
      <c r="G203" s="963"/>
      <c r="H203" s="964"/>
      <c r="I203" s="965">
        <f t="shared" si="31"/>
        <v>0</v>
      </c>
      <c r="J203" s="963"/>
      <c r="K203" s="964"/>
      <c r="L203" s="965">
        <f t="shared" si="32"/>
        <v>0</v>
      </c>
      <c r="M203" s="1051"/>
      <c r="N203" s="1052"/>
      <c r="O203" s="965">
        <f t="shared" si="33"/>
        <v>0</v>
      </c>
      <c r="P203" s="185"/>
    </row>
    <row r="204" spans="1:16" hidden="1" x14ac:dyDescent="0.25">
      <c r="A204" s="339">
        <v>5130</v>
      </c>
      <c r="B204" s="223" t="s">
        <v>437</v>
      </c>
      <c r="C204" s="957">
        <f t="shared" si="26"/>
        <v>0</v>
      </c>
      <c r="D204" s="963"/>
      <c r="E204" s="1052"/>
      <c r="F204" s="1058">
        <f t="shared" si="30"/>
        <v>0</v>
      </c>
      <c r="G204" s="963"/>
      <c r="H204" s="964"/>
      <c r="I204" s="965">
        <f t="shared" si="31"/>
        <v>0</v>
      </c>
      <c r="J204" s="963"/>
      <c r="K204" s="964"/>
      <c r="L204" s="965">
        <f t="shared" si="32"/>
        <v>0</v>
      </c>
      <c r="M204" s="1051"/>
      <c r="N204" s="1052"/>
      <c r="O204" s="965">
        <f t="shared" si="33"/>
        <v>0</v>
      </c>
      <c r="P204" s="185"/>
    </row>
    <row r="205" spans="1:16" hidden="1" x14ac:dyDescent="0.25">
      <c r="A205" s="339">
        <v>5140</v>
      </c>
      <c r="B205" s="223" t="s">
        <v>438</v>
      </c>
      <c r="C205" s="957">
        <f t="shared" si="26"/>
        <v>0</v>
      </c>
      <c r="D205" s="963"/>
      <c r="E205" s="1052"/>
      <c r="F205" s="1058">
        <f t="shared" si="30"/>
        <v>0</v>
      </c>
      <c r="G205" s="963"/>
      <c r="H205" s="964"/>
      <c r="I205" s="965">
        <f t="shared" si="31"/>
        <v>0</v>
      </c>
      <c r="J205" s="963"/>
      <c r="K205" s="964"/>
      <c r="L205" s="965">
        <f t="shared" si="32"/>
        <v>0</v>
      </c>
      <c r="M205" s="1051"/>
      <c r="N205" s="1052"/>
      <c r="O205" s="965">
        <f t="shared" si="33"/>
        <v>0</v>
      </c>
      <c r="P205" s="185"/>
    </row>
    <row r="206" spans="1:16" ht="24" hidden="1" x14ac:dyDescent="0.25">
      <c r="A206" s="339">
        <v>5170</v>
      </c>
      <c r="B206" s="223" t="s">
        <v>439</v>
      </c>
      <c r="C206" s="957">
        <f t="shared" si="26"/>
        <v>0</v>
      </c>
      <c r="D206" s="963"/>
      <c r="E206" s="1052"/>
      <c r="F206" s="1058">
        <f t="shared" si="30"/>
        <v>0</v>
      </c>
      <c r="G206" s="963"/>
      <c r="H206" s="964"/>
      <c r="I206" s="965">
        <f t="shared" si="31"/>
        <v>0</v>
      </c>
      <c r="J206" s="963"/>
      <c r="K206" s="964"/>
      <c r="L206" s="965">
        <f t="shared" si="32"/>
        <v>0</v>
      </c>
      <c r="M206" s="1051"/>
      <c r="N206" s="1052"/>
      <c r="O206" s="965">
        <f t="shared" si="33"/>
        <v>0</v>
      </c>
      <c r="P206" s="185"/>
    </row>
    <row r="207" spans="1:16" x14ac:dyDescent="0.25">
      <c r="A207" s="198">
        <v>5200</v>
      </c>
      <c r="B207" s="323" t="s">
        <v>440</v>
      </c>
      <c r="C207" s="199">
        <f t="shared" si="26"/>
        <v>1947</v>
      </c>
      <c r="D207" s="948">
        <f>D208+D218+D219+D228+D229+D230+D232</f>
        <v>1280</v>
      </c>
      <c r="E207" s="1039">
        <f>E208+E218+E219+E228+E229+E230+E232</f>
        <v>0</v>
      </c>
      <c r="F207" s="459">
        <f t="shared" si="30"/>
        <v>1280</v>
      </c>
      <c r="G207" s="948">
        <f>G208+G218+G219+G228+G229+G230+G232</f>
        <v>0</v>
      </c>
      <c r="H207" s="949">
        <f>H208+H218+H219+H228+H229+H230+H232</f>
        <v>0</v>
      </c>
      <c r="I207" s="211">
        <f t="shared" si="31"/>
        <v>0</v>
      </c>
      <c r="J207" s="948">
        <f>J208+J218+J219+J228+J229+J230+J232</f>
        <v>430</v>
      </c>
      <c r="K207" s="949">
        <f>K208+K218+K219+K228+K229+K230+K232</f>
        <v>0</v>
      </c>
      <c r="L207" s="211">
        <f t="shared" si="32"/>
        <v>430</v>
      </c>
      <c r="M207" s="1064">
        <f>M208+M218+M219+M228+M229+M230+M232</f>
        <v>237</v>
      </c>
      <c r="N207" s="1065">
        <f>N208+N218+N219+N228+N229+N230+N232</f>
        <v>0</v>
      </c>
      <c r="O207" s="211">
        <f t="shared" si="33"/>
        <v>237</v>
      </c>
      <c r="P207" s="208"/>
    </row>
    <row r="208" spans="1:16" hidden="1" x14ac:dyDescent="0.25">
      <c r="A208" s="329">
        <v>5210</v>
      </c>
      <c r="B208" s="265" t="s">
        <v>441</v>
      </c>
      <c r="C208" s="1103">
        <f t="shared" si="26"/>
        <v>0</v>
      </c>
      <c r="D208" s="1042">
        <f>SUM(D209:D217)</f>
        <v>0</v>
      </c>
      <c r="E208" s="1046">
        <f>SUM(E209:E217)</f>
        <v>0</v>
      </c>
      <c r="F208" s="1076">
        <f t="shared" si="30"/>
        <v>0</v>
      </c>
      <c r="G208" s="1042">
        <f>SUM(G209:G217)</f>
        <v>0</v>
      </c>
      <c r="H208" s="1044">
        <f>SUM(H209:H217)</f>
        <v>0</v>
      </c>
      <c r="I208" s="1077">
        <f t="shared" si="31"/>
        <v>0</v>
      </c>
      <c r="J208" s="1042">
        <f>SUM(J209:J217)</f>
        <v>0</v>
      </c>
      <c r="K208" s="1044">
        <f>SUM(K209:K217)</f>
        <v>0</v>
      </c>
      <c r="L208" s="1077">
        <f t="shared" si="32"/>
        <v>0</v>
      </c>
      <c r="M208" s="1045">
        <f>SUM(M209:M217)</f>
        <v>0</v>
      </c>
      <c r="N208" s="1046">
        <f>SUM(N209:N217)</f>
        <v>0</v>
      </c>
      <c r="O208" s="1077">
        <f t="shared" si="33"/>
        <v>0</v>
      </c>
      <c r="P208" s="274"/>
    </row>
    <row r="209" spans="1:16" hidden="1" x14ac:dyDescent="0.25">
      <c r="A209" s="169">
        <v>5211</v>
      </c>
      <c r="B209" s="213" t="s">
        <v>442</v>
      </c>
      <c r="C209" s="1106">
        <f t="shared" si="26"/>
        <v>0</v>
      </c>
      <c r="D209" s="953"/>
      <c r="E209" s="1047"/>
      <c r="F209" s="1048">
        <f t="shared" si="30"/>
        <v>0</v>
      </c>
      <c r="G209" s="953"/>
      <c r="H209" s="954"/>
      <c r="I209" s="983">
        <f t="shared" si="31"/>
        <v>0</v>
      </c>
      <c r="J209" s="953"/>
      <c r="K209" s="954"/>
      <c r="L209" s="983">
        <f t="shared" si="32"/>
        <v>0</v>
      </c>
      <c r="M209" s="1049"/>
      <c r="N209" s="1047"/>
      <c r="O209" s="983">
        <f t="shared" si="33"/>
        <v>0</v>
      </c>
      <c r="P209" s="176"/>
    </row>
    <row r="210" spans="1:16" hidden="1" x14ac:dyDescent="0.25">
      <c r="A210" s="178">
        <v>5212</v>
      </c>
      <c r="B210" s="223" t="s">
        <v>443</v>
      </c>
      <c r="C210" s="1106">
        <f t="shared" si="26"/>
        <v>0</v>
      </c>
      <c r="D210" s="963"/>
      <c r="E210" s="1052"/>
      <c r="F210" s="1058">
        <f t="shared" si="30"/>
        <v>0</v>
      </c>
      <c r="G210" s="963"/>
      <c r="H210" s="964"/>
      <c r="I210" s="965">
        <f t="shared" si="31"/>
        <v>0</v>
      </c>
      <c r="J210" s="963"/>
      <c r="K210" s="964"/>
      <c r="L210" s="965">
        <f t="shared" si="32"/>
        <v>0</v>
      </c>
      <c r="M210" s="1051"/>
      <c r="N210" s="1052"/>
      <c r="O210" s="965">
        <f t="shared" si="33"/>
        <v>0</v>
      </c>
      <c r="P210" s="185"/>
    </row>
    <row r="211" spans="1:16" hidden="1" x14ac:dyDescent="0.25">
      <c r="A211" s="178">
        <v>5213</v>
      </c>
      <c r="B211" s="223" t="s">
        <v>444</v>
      </c>
      <c r="C211" s="1106">
        <f t="shared" si="26"/>
        <v>0</v>
      </c>
      <c r="D211" s="963"/>
      <c r="E211" s="1052"/>
      <c r="F211" s="1058">
        <f t="shared" si="30"/>
        <v>0</v>
      </c>
      <c r="G211" s="963"/>
      <c r="H211" s="964"/>
      <c r="I211" s="965">
        <f t="shared" si="31"/>
        <v>0</v>
      </c>
      <c r="J211" s="963"/>
      <c r="K211" s="964"/>
      <c r="L211" s="965">
        <f t="shared" si="32"/>
        <v>0</v>
      </c>
      <c r="M211" s="1051"/>
      <c r="N211" s="1052"/>
      <c r="O211" s="965">
        <f t="shared" si="33"/>
        <v>0</v>
      </c>
      <c r="P211" s="185"/>
    </row>
    <row r="212" spans="1:16" hidden="1" x14ac:dyDescent="0.25">
      <c r="A212" s="178">
        <v>5214</v>
      </c>
      <c r="B212" s="223" t="s">
        <v>445</v>
      </c>
      <c r="C212" s="1106">
        <f t="shared" si="26"/>
        <v>0</v>
      </c>
      <c r="D212" s="963"/>
      <c r="E212" s="1052"/>
      <c r="F212" s="1058">
        <f t="shared" si="30"/>
        <v>0</v>
      </c>
      <c r="G212" s="963"/>
      <c r="H212" s="964"/>
      <c r="I212" s="965">
        <f t="shared" si="31"/>
        <v>0</v>
      </c>
      <c r="J212" s="963"/>
      <c r="K212" s="964"/>
      <c r="L212" s="965">
        <f t="shared" si="32"/>
        <v>0</v>
      </c>
      <c r="M212" s="1051"/>
      <c r="N212" s="1052"/>
      <c r="O212" s="965">
        <f t="shared" si="33"/>
        <v>0</v>
      </c>
      <c r="P212" s="185"/>
    </row>
    <row r="213" spans="1:16" hidden="1" x14ac:dyDescent="0.25">
      <c r="A213" s="178">
        <v>5215</v>
      </c>
      <c r="B213" s="223" t="s">
        <v>446</v>
      </c>
      <c r="C213" s="1106">
        <f t="shared" si="26"/>
        <v>0</v>
      </c>
      <c r="D213" s="963"/>
      <c r="E213" s="1052"/>
      <c r="F213" s="1058">
        <f t="shared" si="30"/>
        <v>0</v>
      </c>
      <c r="G213" s="963"/>
      <c r="H213" s="964"/>
      <c r="I213" s="965">
        <f t="shared" si="31"/>
        <v>0</v>
      </c>
      <c r="J213" s="963"/>
      <c r="K213" s="964"/>
      <c r="L213" s="965">
        <f t="shared" si="32"/>
        <v>0</v>
      </c>
      <c r="M213" s="1051"/>
      <c r="N213" s="1052"/>
      <c r="O213" s="965">
        <f t="shared" si="33"/>
        <v>0</v>
      </c>
      <c r="P213" s="185"/>
    </row>
    <row r="214" spans="1:16" ht="24" hidden="1" x14ac:dyDescent="0.25">
      <c r="A214" s="178">
        <v>5216</v>
      </c>
      <c r="B214" s="223" t="s">
        <v>447</v>
      </c>
      <c r="C214" s="1106">
        <f t="shared" si="26"/>
        <v>0</v>
      </c>
      <c r="D214" s="963"/>
      <c r="E214" s="1052"/>
      <c r="F214" s="1058">
        <f t="shared" si="30"/>
        <v>0</v>
      </c>
      <c r="G214" s="963"/>
      <c r="H214" s="964"/>
      <c r="I214" s="965">
        <f t="shared" si="31"/>
        <v>0</v>
      </c>
      <c r="J214" s="963"/>
      <c r="K214" s="964"/>
      <c r="L214" s="965">
        <f t="shared" si="32"/>
        <v>0</v>
      </c>
      <c r="M214" s="1051"/>
      <c r="N214" s="1052"/>
      <c r="O214" s="965">
        <f t="shared" si="33"/>
        <v>0</v>
      </c>
      <c r="P214" s="185"/>
    </row>
    <row r="215" spans="1:16" hidden="1" x14ac:dyDescent="0.25">
      <c r="A215" s="178">
        <v>5217</v>
      </c>
      <c r="B215" s="223" t="s">
        <v>448</v>
      </c>
      <c r="C215" s="1106">
        <f t="shared" si="26"/>
        <v>0</v>
      </c>
      <c r="D215" s="963"/>
      <c r="E215" s="1052"/>
      <c r="F215" s="1058">
        <f t="shared" si="30"/>
        <v>0</v>
      </c>
      <c r="G215" s="963"/>
      <c r="H215" s="964"/>
      <c r="I215" s="965">
        <f t="shared" si="31"/>
        <v>0</v>
      </c>
      <c r="J215" s="963"/>
      <c r="K215" s="964"/>
      <c r="L215" s="965">
        <f t="shared" si="32"/>
        <v>0</v>
      </c>
      <c r="M215" s="1051"/>
      <c r="N215" s="1052"/>
      <c r="O215" s="965">
        <f t="shared" si="33"/>
        <v>0</v>
      </c>
      <c r="P215" s="185"/>
    </row>
    <row r="216" spans="1:16" hidden="1" x14ac:dyDescent="0.25">
      <c r="A216" s="178">
        <v>5218</v>
      </c>
      <c r="B216" s="223" t="s">
        <v>449</v>
      </c>
      <c r="C216" s="1106">
        <f t="shared" si="26"/>
        <v>0</v>
      </c>
      <c r="D216" s="963"/>
      <c r="E216" s="1052"/>
      <c r="F216" s="1058">
        <f t="shared" si="30"/>
        <v>0</v>
      </c>
      <c r="G216" s="963"/>
      <c r="H216" s="964"/>
      <c r="I216" s="965">
        <f t="shared" si="31"/>
        <v>0</v>
      </c>
      <c r="J216" s="963"/>
      <c r="K216" s="964"/>
      <c r="L216" s="965">
        <f t="shared" si="32"/>
        <v>0</v>
      </c>
      <c r="M216" s="1051"/>
      <c r="N216" s="1052"/>
      <c r="O216" s="965">
        <f t="shared" si="33"/>
        <v>0</v>
      </c>
      <c r="P216" s="185"/>
    </row>
    <row r="217" spans="1:16" hidden="1" x14ac:dyDescent="0.25">
      <c r="A217" s="178">
        <v>5219</v>
      </c>
      <c r="B217" s="223" t="s">
        <v>450</v>
      </c>
      <c r="C217" s="1106">
        <f t="shared" si="26"/>
        <v>0</v>
      </c>
      <c r="D217" s="963"/>
      <c r="E217" s="1052"/>
      <c r="F217" s="1058">
        <f t="shared" si="30"/>
        <v>0</v>
      </c>
      <c r="G217" s="963"/>
      <c r="H217" s="964"/>
      <c r="I217" s="965">
        <f t="shared" si="31"/>
        <v>0</v>
      </c>
      <c r="J217" s="963"/>
      <c r="K217" s="964"/>
      <c r="L217" s="965">
        <f t="shared" si="32"/>
        <v>0</v>
      </c>
      <c r="M217" s="1051"/>
      <c r="N217" s="1052"/>
      <c r="O217" s="965">
        <f t="shared" si="33"/>
        <v>0</v>
      </c>
      <c r="P217" s="185"/>
    </row>
    <row r="218" spans="1:16" hidden="1" x14ac:dyDescent="0.25">
      <c r="A218" s="339">
        <v>5220</v>
      </c>
      <c r="B218" s="223" t="s">
        <v>451</v>
      </c>
      <c r="C218" s="1106">
        <f t="shared" si="26"/>
        <v>0</v>
      </c>
      <c r="D218" s="963"/>
      <c r="E218" s="1052"/>
      <c r="F218" s="1058">
        <f t="shared" si="30"/>
        <v>0</v>
      </c>
      <c r="G218" s="963"/>
      <c r="H218" s="964"/>
      <c r="I218" s="965">
        <f t="shared" si="31"/>
        <v>0</v>
      </c>
      <c r="J218" s="963"/>
      <c r="K218" s="964"/>
      <c r="L218" s="965">
        <f t="shared" si="32"/>
        <v>0</v>
      </c>
      <c r="M218" s="1051"/>
      <c r="N218" s="1052"/>
      <c r="O218" s="965">
        <f t="shared" si="33"/>
        <v>0</v>
      </c>
      <c r="P218" s="185"/>
    </row>
    <row r="219" spans="1:16" x14ac:dyDescent="0.25">
      <c r="A219" s="339">
        <v>5230</v>
      </c>
      <c r="B219" s="223" t="s">
        <v>452</v>
      </c>
      <c r="C219" s="359">
        <f t="shared" si="26"/>
        <v>1947</v>
      </c>
      <c r="D219" s="1053">
        <f>SUM(D220:D227)</f>
        <v>1280</v>
      </c>
      <c r="E219" s="1054">
        <f>SUM(E220:E227)</f>
        <v>0</v>
      </c>
      <c r="F219" s="359">
        <f t="shared" si="30"/>
        <v>1280</v>
      </c>
      <c r="G219" s="1053">
        <f>SUM(G220:G227)</f>
        <v>0</v>
      </c>
      <c r="H219" s="1055">
        <f>SUM(H220:H227)</f>
        <v>0</v>
      </c>
      <c r="I219" s="231">
        <f t="shared" si="31"/>
        <v>0</v>
      </c>
      <c r="J219" s="1053">
        <f>SUM(J220:J227)</f>
        <v>430</v>
      </c>
      <c r="K219" s="1055">
        <f>SUM(K220:K227)</f>
        <v>0</v>
      </c>
      <c r="L219" s="231">
        <f t="shared" si="32"/>
        <v>430</v>
      </c>
      <c r="M219" s="1056">
        <f>SUM(M220:M227)</f>
        <v>237</v>
      </c>
      <c r="N219" s="1057">
        <f>SUM(N220:N227)</f>
        <v>0</v>
      </c>
      <c r="O219" s="231">
        <f t="shared" si="33"/>
        <v>237</v>
      </c>
      <c r="P219" s="185"/>
    </row>
    <row r="220" spans="1:16" hidden="1" x14ac:dyDescent="0.25">
      <c r="A220" s="178">
        <v>5231</v>
      </c>
      <c r="B220" s="223" t="s">
        <v>453</v>
      </c>
      <c r="C220" s="1106">
        <f t="shared" si="26"/>
        <v>0</v>
      </c>
      <c r="D220" s="963"/>
      <c r="E220" s="1052"/>
      <c r="F220" s="1058">
        <f t="shared" si="30"/>
        <v>0</v>
      </c>
      <c r="G220" s="963"/>
      <c r="H220" s="964"/>
      <c r="I220" s="965">
        <f t="shared" si="31"/>
        <v>0</v>
      </c>
      <c r="J220" s="963"/>
      <c r="K220" s="964"/>
      <c r="L220" s="965">
        <f t="shared" si="32"/>
        <v>0</v>
      </c>
      <c r="M220" s="1051"/>
      <c r="N220" s="1052"/>
      <c r="O220" s="965">
        <f t="shared" si="33"/>
        <v>0</v>
      </c>
      <c r="P220" s="185"/>
    </row>
    <row r="221" spans="1:16" hidden="1" x14ac:dyDescent="0.25">
      <c r="A221" s="178">
        <v>5232</v>
      </c>
      <c r="B221" s="223" t="s">
        <v>454</v>
      </c>
      <c r="C221" s="1106">
        <f t="shared" si="26"/>
        <v>0</v>
      </c>
      <c r="D221" s="963"/>
      <c r="E221" s="1052"/>
      <c r="F221" s="1058">
        <f t="shared" si="30"/>
        <v>0</v>
      </c>
      <c r="G221" s="963"/>
      <c r="H221" s="964"/>
      <c r="I221" s="965">
        <f t="shared" si="31"/>
        <v>0</v>
      </c>
      <c r="J221" s="963"/>
      <c r="K221" s="964"/>
      <c r="L221" s="965">
        <f t="shared" si="32"/>
        <v>0</v>
      </c>
      <c r="M221" s="1051"/>
      <c r="N221" s="1052"/>
      <c r="O221" s="965">
        <f t="shared" si="33"/>
        <v>0</v>
      </c>
      <c r="P221" s="185"/>
    </row>
    <row r="222" spans="1:16" x14ac:dyDescent="0.25">
      <c r="A222" s="178">
        <v>5233</v>
      </c>
      <c r="B222" s="223" t="s">
        <v>455</v>
      </c>
      <c r="C222" s="359">
        <f t="shared" si="26"/>
        <v>430</v>
      </c>
      <c r="D222" s="963"/>
      <c r="E222" s="1050"/>
      <c r="F222" s="359">
        <f t="shared" si="30"/>
        <v>0</v>
      </c>
      <c r="G222" s="963"/>
      <c r="H222" s="964"/>
      <c r="I222" s="231">
        <f t="shared" si="31"/>
        <v>0</v>
      </c>
      <c r="J222" s="963">
        <v>430</v>
      </c>
      <c r="K222" s="964"/>
      <c r="L222" s="231">
        <f t="shared" si="32"/>
        <v>430</v>
      </c>
      <c r="M222" s="1051"/>
      <c r="N222" s="1052"/>
      <c r="O222" s="231">
        <f t="shared" si="33"/>
        <v>0</v>
      </c>
      <c r="P222" s="185"/>
    </row>
    <row r="223" spans="1:16" ht="24" hidden="1" x14ac:dyDescent="0.25">
      <c r="A223" s="178">
        <v>5234</v>
      </c>
      <c r="B223" s="223" t="s">
        <v>456</v>
      </c>
      <c r="C223" s="1106">
        <f t="shared" si="26"/>
        <v>0</v>
      </c>
      <c r="D223" s="963"/>
      <c r="E223" s="1052"/>
      <c r="F223" s="1058">
        <f t="shared" si="30"/>
        <v>0</v>
      </c>
      <c r="G223" s="963"/>
      <c r="H223" s="964"/>
      <c r="I223" s="965">
        <f t="shared" si="31"/>
        <v>0</v>
      </c>
      <c r="J223" s="963"/>
      <c r="K223" s="964"/>
      <c r="L223" s="965">
        <f t="shared" si="32"/>
        <v>0</v>
      </c>
      <c r="M223" s="1051"/>
      <c r="N223" s="1052"/>
      <c r="O223" s="965">
        <f t="shared" si="33"/>
        <v>0</v>
      </c>
      <c r="P223" s="185"/>
    </row>
    <row r="224" spans="1:16" hidden="1" x14ac:dyDescent="0.25">
      <c r="A224" s="178">
        <v>5236</v>
      </c>
      <c r="B224" s="223" t="s">
        <v>457</v>
      </c>
      <c r="C224" s="1106">
        <f t="shared" si="26"/>
        <v>0</v>
      </c>
      <c r="D224" s="963"/>
      <c r="E224" s="1052"/>
      <c r="F224" s="1058">
        <f t="shared" si="30"/>
        <v>0</v>
      </c>
      <c r="G224" s="963"/>
      <c r="H224" s="964"/>
      <c r="I224" s="965">
        <f t="shared" si="31"/>
        <v>0</v>
      </c>
      <c r="J224" s="963"/>
      <c r="K224" s="964"/>
      <c r="L224" s="965">
        <f t="shared" si="32"/>
        <v>0</v>
      </c>
      <c r="M224" s="1051"/>
      <c r="N224" s="1052"/>
      <c r="O224" s="965">
        <f t="shared" si="33"/>
        <v>0</v>
      </c>
      <c r="P224" s="185"/>
    </row>
    <row r="225" spans="1:16" hidden="1" x14ac:dyDescent="0.25">
      <c r="A225" s="178">
        <v>5237</v>
      </c>
      <c r="B225" s="223" t="s">
        <v>458</v>
      </c>
      <c r="C225" s="1106">
        <f t="shared" si="26"/>
        <v>0</v>
      </c>
      <c r="D225" s="963"/>
      <c r="E225" s="1052"/>
      <c r="F225" s="1058">
        <f t="shared" si="30"/>
        <v>0</v>
      </c>
      <c r="G225" s="963"/>
      <c r="H225" s="964"/>
      <c r="I225" s="965">
        <f t="shared" si="31"/>
        <v>0</v>
      </c>
      <c r="J225" s="963"/>
      <c r="K225" s="964"/>
      <c r="L225" s="965">
        <f t="shared" si="32"/>
        <v>0</v>
      </c>
      <c r="M225" s="1051"/>
      <c r="N225" s="1052"/>
      <c r="O225" s="965">
        <f t="shared" si="33"/>
        <v>0</v>
      </c>
      <c r="P225" s="185"/>
    </row>
    <row r="226" spans="1:16" ht="24" x14ac:dyDescent="0.25">
      <c r="A226" s="178">
        <v>5238</v>
      </c>
      <c r="B226" s="223" t="s">
        <v>459</v>
      </c>
      <c r="C226" s="359">
        <f t="shared" si="26"/>
        <v>1280</v>
      </c>
      <c r="D226" s="963">
        <v>1280</v>
      </c>
      <c r="E226" s="1050"/>
      <c r="F226" s="359">
        <f t="shared" si="30"/>
        <v>1280</v>
      </c>
      <c r="G226" s="963"/>
      <c r="H226" s="964"/>
      <c r="I226" s="231">
        <f t="shared" si="31"/>
        <v>0</v>
      </c>
      <c r="J226" s="963"/>
      <c r="K226" s="964"/>
      <c r="L226" s="231">
        <f t="shared" si="32"/>
        <v>0</v>
      </c>
      <c r="M226" s="1051"/>
      <c r="N226" s="1052"/>
      <c r="O226" s="231">
        <f t="shared" si="33"/>
        <v>0</v>
      </c>
      <c r="P226" s="185"/>
    </row>
    <row r="227" spans="1:16" ht="39" customHeight="1" x14ac:dyDescent="0.25">
      <c r="A227" s="178">
        <v>5239</v>
      </c>
      <c r="B227" s="223" t="s">
        <v>460</v>
      </c>
      <c r="C227" s="359">
        <f t="shared" si="26"/>
        <v>237</v>
      </c>
      <c r="D227" s="963"/>
      <c r="E227" s="1050"/>
      <c r="F227" s="359">
        <f t="shared" si="30"/>
        <v>0</v>
      </c>
      <c r="G227" s="963"/>
      <c r="H227" s="964"/>
      <c r="I227" s="231">
        <f t="shared" si="31"/>
        <v>0</v>
      </c>
      <c r="J227" s="963"/>
      <c r="K227" s="964"/>
      <c r="L227" s="231">
        <f t="shared" si="32"/>
        <v>0</v>
      </c>
      <c r="M227" s="1051">
        <v>237</v>
      </c>
      <c r="N227" s="1052"/>
      <c r="O227" s="231">
        <f t="shared" si="33"/>
        <v>237</v>
      </c>
      <c r="P227" s="185"/>
    </row>
    <row r="228" spans="1:16" ht="24" hidden="1" x14ac:dyDescent="0.25">
      <c r="A228" s="339">
        <v>5240</v>
      </c>
      <c r="B228" s="223" t="s">
        <v>461</v>
      </c>
      <c r="C228" s="1106">
        <f t="shared" si="26"/>
        <v>0</v>
      </c>
      <c r="D228" s="963"/>
      <c r="E228" s="1052"/>
      <c r="F228" s="1058">
        <f t="shared" si="30"/>
        <v>0</v>
      </c>
      <c r="G228" s="963"/>
      <c r="H228" s="964"/>
      <c r="I228" s="965">
        <f t="shared" si="31"/>
        <v>0</v>
      </c>
      <c r="J228" s="963"/>
      <c r="K228" s="964"/>
      <c r="L228" s="965">
        <f t="shared" si="32"/>
        <v>0</v>
      </c>
      <c r="M228" s="1051"/>
      <c r="N228" s="1052"/>
      <c r="O228" s="965">
        <f t="shared" si="33"/>
        <v>0</v>
      </c>
      <c r="P228" s="185"/>
    </row>
    <row r="229" spans="1:16" hidden="1" x14ac:dyDescent="0.25">
      <c r="A229" s="339">
        <v>5250</v>
      </c>
      <c r="B229" s="223" t="s">
        <v>462</v>
      </c>
      <c r="C229" s="1106">
        <f t="shared" si="26"/>
        <v>0</v>
      </c>
      <c r="D229" s="963"/>
      <c r="E229" s="1052"/>
      <c r="F229" s="1058">
        <f t="shared" si="30"/>
        <v>0</v>
      </c>
      <c r="G229" s="963"/>
      <c r="H229" s="964"/>
      <c r="I229" s="965">
        <f t="shared" si="31"/>
        <v>0</v>
      </c>
      <c r="J229" s="963"/>
      <c r="K229" s="964"/>
      <c r="L229" s="965">
        <f t="shared" si="32"/>
        <v>0</v>
      </c>
      <c r="M229" s="1051"/>
      <c r="N229" s="1052"/>
      <c r="O229" s="965">
        <f t="shared" si="33"/>
        <v>0</v>
      </c>
      <c r="P229" s="185"/>
    </row>
    <row r="230" spans="1:16" hidden="1" x14ac:dyDescent="0.25">
      <c r="A230" s="339">
        <v>5260</v>
      </c>
      <c r="B230" s="223" t="s">
        <v>463</v>
      </c>
      <c r="C230" s="1106">
        <f t="shared" si="26"/>
        <v>0</v>
      </c>
      <c r="D230" s="1053">
        <f>SUM(D231)</f>
        <v>0</v>
      </c>
      <c r="E230" s="1057">
        <f>SUM(E231)</f>
        <v>0</v>
      </c>
      <c r="F230" s="1058">
        <f t="shared" si="30"/>
        <v>0</v>
      </c>
      <c r="G230" s="1053">
        <f>SUM(G231)</f>
        <v>0</v>
      </c>
      <c r="H230" s="1055">
        <f>SUM(H231)</f>
        <v>0</v>
      </c>
      <c r="I230" s="965">
        <f t="shared" si="31"/>
        <v>0</v>
      </c>
      <c r="J230" s="1053">
        <f>SUM(J231)</f>
        <v>0</v>
      </c>
      <c r="K230" s="1055">
        <f>SUM(K231)</f>
        <v>0</v>
      </c>
      <c r="L230" s="965">
        <f t="shared" si="32"/>
        <v>0</v>
      </c>
      <c r="M230" s="1056">
        <f>SUM(M231)</f>
        <v>0</v>
      </c>
      <c r="N230" s="1057">
        <f>SUM(N231)</f>
        <v>0</v>
      </c>
      <c r="O230" s="965">
        <f t="shared" si="33"/>
        <v>0</v>
      </c>
      <c r="P230" s="185"/>
    </row>
    <row r="231" spans="1:16" ht="24" hidden="1" x14ac:dyDescent="0.25">
      <c r="A231" s="178">
        <v>5269</v>
      </c>
      <c r="B231" s="223" t="s">
        <v>464</v>
      </c>
      <c r="C231" s="1106">
        <f t="shared" si="26"/>
        <v>0</v>
      </c>
      <c r="D231" s="963"/>
      <c r="E231" s="1052"/>
      <c r="F231" s="1058">
        <f t="shared" si="30"/>
        <v>0</v>
      </c>
      <c r="G231" s="963"/>
      <c r="H231" s="964"/>
      <c r="I231" s="965">
        <f t="shared" si="31"/>
        <v>0</v>
      </c>
      <c r="J231" s="963"/>
      <c r="K231" s="964"/>
      <c r="L231" s="965">
        <f t="shared" si="32"/>
        <v>0</v>
      </c>
      <c r="M231" s="1051"/>
      <c r="N231" s="1052"/>
      <c r="O231" s="965">
        <f t="shared" si="33"/>
        <v>0</v>
      </c>
      <c r="P231" s="185"/>
    </row>
    <row r="232" spans="1:16" ht="24" hidden="1" x14ac:dyDescent="0.25">
      <c r="A232" s="329">
        <v>5270</v>
      </c>
      <c r="B232" s="265" t="s">
        <v>465</v>
      </c>
      <c r="C232" s="1107">
        <f t="shared" si="26"/>
        <v>0</v>
      </c>
      <c r="D232" s="1059"/>
      <c r="E232" s="1063"/>
      <c r="F232" s="1076">
        <f t="shared" si="30"/>
        <v>0</v>
      </c>
      <c r="G232" s="1059"/>
      <c r="H232" s="1061"/>
      <c r="I232" s="1077">
        <f t="shared" si="31"/>
        <v>0</v>
      </c>
      <c r="J232" s="1059"/>
      <c r="K232" s="1061"/>
      <c r="L232" s="1077">
        <f t="shared" si="32"/>
        <v>0</v>
      </c>
      <c r="M232" s="1062"/>
      <c r="N232" s="1063"/>
      <c r="O232" s="1077">
        <f t="shared" si="33"/>
        <v>0</v>
      </c>
      <c r="P232" s="274"/>
    </row>
    <row r="233" spans="1:16" hidden="1" x14ac:dyDescent="0.25">
      <c r="A233" s="315">
        <v>6000</v>
      </c>
      <c r="B233" s="315" t="s">
        <v>466</v>
      </c>
      <c r="C233" s="1086">
        <f t="shared" si="26"/>
        <v>0</v>
      </c>
      <c r="D233" s="1034">
        <f>D234+D254+D261</f>
        <v>0</v>
      </c>
      <c r="E233" s="1038">
        <f>E234+E254+E261</f>
        <v>0</v>
      </c>
      <c r="F233" s="1087">
        <f t="shared" si="30"/>
        <v>0</v>
      </c>
      <c r="G233" s="1034">
        <f>G234+G254+G261</f>
        <v>0</v>
      </c>
      <c r="H233" s="1036">
        <f>H234+H254+H261</f>
        <v>0</v>
      </c>
      <c r="I233" s="1088">
        <f t="shared" si="31"/>
        <v>0</v>
      </c>
      <c r="J233" s="1034">
        <f>J234+J254+J261</f>
        <v>0</v>
      </c>
      <c r="K233" s="1036">
        <f>K234+K254+K261</f>
        <v>0</v>
      </c>
      <c r="L233" s="1088">
        <f t="shared" si="32"/>
        <v>0</v>
      </c>
      <c r="M233" s="1037">
        <f>M234+M254+M261</f>
        <v>0</v>
      </c>
      <c r="N233" s="1038">
        <f>N234+N254+N261</f>
        <v>0</v>
      </c>
      <c r="O233" s="1088">
        <f t="shared" si="33"/>
        <v>0</v>
      </c>
      <c r="P233" s="322"/>
    </row>
    <row r="234" spans="1:16" hidden="1" x14ac:dyDescent="0.25">
      <c r="A234" s="249">
        <v>6200</v>
      </c>
      <c r="B234" s="368" t="s">
        <v>467</v>
      </c>
      <c r="C234" s="1099">
        <f>F234+I234+L234+O234</f>
        <v>0</v>
      </c>
      <c r="D234" s="1100">
        <f>SUM(D235,D236,D238,D241,D247,D248,D249)</f>
        <v>0</v>
      </c>
      <c r="E234" s="1041">
        <f>SUM(E235,E236,E238,E241,E247,E248,E249)</f>
        <v>0</v>
      </c>
      <c r="F234" s="1101">
        <f>D234+E234</f>
        <v>0</v>
      </c>
      <c r="G234" s="1100">
        <f>SUM(G235,G236,G238,G241,G247,G248,G249)</f>
        <v>0</v>
      </c>
      <c r="H234" s="1102">
        <f>SUM(H235,H236,H238,H241,H247,H248,H249)</f>
        <v>0</v>
      </c>
      <c r="I234" s="1089">
        <f t="shared" si="31"/>
        <v>0</v>
      </c>
      <c r="J234" s="1100">
        <f>SUM(J235,J236,J238,J241,J247,J248,J249)</f>
        <v>0</v>
      </c>
      <c r="K234" s="1102">
        <f>SUM(K235,K236,K238,K241,K247,K248,K249)</f>
        <v>0</v>
      </c>
      <c r="L234" s="1089">
        <f t="shared" si="32"/>
        <v>0</v>
      </c>
      <c r="M234" s="1040">
        <f>SUM(M235,M236,M238,M241,M247,M248,M249)</f>
        <v>0</v>
      </c>
      <c r="N234" s="1041">
        <f>SUM(N235,N236,N238,N241,N247,N248,N249)</f>
        <v>0</v>
      </c>
      <c r="O234" s="1089">
        <f t="shared" si="33"/>
        <v>0</v>
      </c>
      <c r="P234" s="328"/>
    </row>
    <row r="235" spans="1:16" ht="24" hidden="1" x14ac:dyDescent="0.25">
      <c r="A235" s="784">
        <v>6220</v>
      </c>
      <c r="B235" s="213" t="s">
        <v>468</v>
      </c>
      <c r="C235" s="1083">
        <f t="shared" si="26"/>
        <v>0</v>
      </c>
      <c r="D235" s="953"/>
      <c r="E235" s="1047"/>
      <c r="F235" s="1048">
        <f t="shared" si="30"/>
        <v>0</v>
      </c>
      <c r="G235" s="953"/>
      <c r="H235" s="954"/>
      <c r="I235" s="983">
        <f t="shared" si="31"/>
        <v>0</v>
      </c>
      <c r="J235" s="953"/>
      <c r="K235" s="954"/>
      <c r="L235" s="983">
        <f t="shared" si="32"/>
        <v>0</v>
      </c>
      <c r="M235" s="1049"/>
      <c r="N235" s="1047"/>
      <c r="O235" s="983">
        <f t="shared" si="33"/>
        <v>0</v>
      </c>
      <c r="P235" s="176"/>
    </row>
    <row r="236" spans="1:16" hidden="1" x14ac:dyDescent="0.25">
      <c r="A236" s="339">
        <v>6230</v>
      </c>
      <c r="B236" s="223" t="s">
        <v>469</v>
      </c>
      <c r="C236" s="1054">
        <f t="shared" si="26"/>
        <v>0</v>
      </c>
      <c r="D236" s="1053">
        <f>SUM(D237)</f>
        <v>0</v>
      </c>
      <c r="E236" s="1055">
        <f>SUM(E237)</f>
        <v>0</v>
      </c>
      <c r="F236" s="1058">
        <f t="shared" si="30"/>
        <v>0</v>
      </c>
      <c r="G236" s="1053">
        <f>SUM(G237)</f>
        <v>0</v>
      </c>
      <c r="H236" s="1055">
        <f>SUM(H237)</f>
        <v>0</v>
      </c>
      <c r="I236" s="965">
        <f t="shared" si="31"/>
        <v>0</v>
      </c>
      <c r="J236" s="1053">
        <f>SUM(J237)</f>
        <v>0</v>
      </c>
      <c r="K236" s="1055">
        <f>SUM(K237)</f>
        <v>0</v>
      </c>
      <c r="L236" s="965">
        <f t="shared" si="32"/>
        <v>0</v>
      </c>
      <c r="M236" s="1053">
        <f>SUM(M237)</f>
        <v>0</v>
      </c>
      <c r="N236" s="1055">
        <f>SUM(N237)</f>
        <v>0</v>
      </c>
      <c r="O236" s="965">
        <f t="shared" si="33"/>
        <v>0</v>
      </c>
      <c r="P236" s="185"/>
    </row>
    <row r="237" spans="1:16" ht="24" hidden="1" x14ac:dyDescent="0.25">
      <c r="A237" s="178">
        <v>6239</v>
      </c>
      <c r="B237" s="213" t="s">
        <v>470</v>
      </c>
      <c r="C237" s="1054">
        <f t="shared" si="26"/>
        <v>0</v>
      </c>
      <c r="D237" s="963"/>
      <c r="E237" s="1052"/>
      <c r="F237" s="1058">
        <f t="shared" si="30"/>
        <v>0</v>
      </c>
      <c r="G237" s="963"/>
      <c r="H237" s="964"/>
      <c r="I237" s="965">
        <f t="shared" si="31"/>
        <v>0</v>
      </c>
      <c r="J237" s="963"/>
      <c r="K237" s="964"/>
      <c r="L237" s="965">
        <f t="shared" si="32"/>
        <v>0</v>
      </c>
      <c r="M237" s="1051"/>
      <c r="N237" s="1052"/>
      <c r="O237" s="965">
        <f t="shared" si="33"/>
        <v>0</v>
      </c>
      <c r="P237" s="185"/>
    </row>
    <row r="238" spans="1:16" ht="24" hidden="1" x14ac:dyDescent="0.25">
      <c r="A238" s="339">
        <v>6240</v>
      </c>
      <c r="B238" s="223" t="s">
        <v>471</v>
      </c>
      <c r="C238" s="1054">
        <f t="shared" si="26"/>
        <v>0</v>
      </c>
      <c r="D238" s="1053">
        <f>SUM(D239:D240)</f>
        <v>0</v>
      </c>
      <c r="E238" s="1057">
        <f>SUM(E239:E240)</f>
        <v>0</v>
      </c>
      <c r="F238" s="1058">
        <f t="shared" si="30"/>
        <v>0</v>
      </c>
      <c r="G238" s="1053">
        <f>SUM(G239:G240)</f>
        <v>0</v>
      </c>
      <c r="H238" s="1055">
        <f>SUM(H239:H240)</f>
        <v>0</v>
      </c>
      <c r="I238" s="965">
        <f t="shared" si="31"/>
        <v>0</v>
      </c>
      <c r="J238" s="1053">
        <f>SUM(J239:J240)</f>
        <v>0</v>
      </c>
      <c r="K238" s="1055">
        <f>SUM(K239:K240)</f>
        <v>0</v>
      </c>
      <c r="L238" s="965">
        <f t="shared" si="32"/>
        <v>0</v>
      </c>
      <c r="M238" s="1056">
        <f>SUM(M239:M240)</f>
        <v>0</v>
      </c>
      <c r="N238" s="1057">
        <f>SUM(N239:N240)</f>
        <v>0</v>
      </c>
      <c r="O238" s="965">
        <f t="shared" si="33"/>
        <v>0</v>
      </c>
      <c r="P238" s="185"/>
    </row>
    <row r="239" spans="1:16" hidden="1" x14ac:dyDescent="0.25">
      <c r="A239" s="178">
        <v>6241</v>
      </c>
      <c r="B239" s="223" t="s">
        <v>472</v>
      </c>
      <c r="C239" s="1054">
        <f t="shared" si="26"/>
        <v>0</v>
      </c>
      <c r="D239" s="963"/>
      <c r="E239" s="1052"/>
      <c r="F239" s="1058">
        <f t="shared" si="30"/>
        <v>0</v>
      </c>
      <c r="G239" s="963"/>
      <c r="H239" s="964"/>
      <c r="I239" s="965">
        <f t="shared" si="31"/>
        <v>0</v>
      </c>
      <c r="J239" s="963"/>
      <c r="K239" s="964"/>
      <c r="L239" s="965">
        <f t="shared" si="32"/>
        <v>0</v>
      </c>
      <c r="M239" s="1051"/>
      <c r="N239" s="1052"/>
      <c r="O239" s="965">
        <f t="shared" si="33"/>
        <v>0</v>
      </c>
      <c r="P239" s="185"/>
    </row>
    <row r="240" spans="1:16" hidden="1" x14ac:dyDescent="0.25">
      <c r="A240" s="178">
        <v>6242</v>
      </c>
      <c r="B240" s="223" t="s">
        <v>473</v>
      </c>
      <c r="C240" s="1054">
        <f t="shared" si="26"/>
        <v>0</v>
      </c>
      <c r="D240" s="963"/>
      <c r="E240" s="1052"/>
      <c r="F240" s="1058">
        <f t="shared" si="30"/>
        <v>0</v>
      </c>
      <c r="G240" s="963"/>
      <c r="H240" s="964"/>
      <c r="I240" s="965">
        <f t="shared" si="31"/>
        <v>0</v>
      </c>
      <c r="J240" s="963"/>
      <c r="K240" s="964"/>
      <c r="L240" s="965">
        <f t="shared" si="32"/>
        <v>0</v>
      </c>
      <c r="M240" s="1051"/>
      <c r="N240" s="1052"/>
      <c r="O240" s="965">
        <f t="shared" si="33"/>
        <v>0</v>
      </c>
      <c r="P240" s="185"/>
    </row>
    <row r="241" spans="1:16" ht="24" hidden="1" x14ac:dyDescent="0.25">
      <c r="A241" s="339">
        <v>6250</v>
      </c>
      <c r="B241" s="223" t="s">
        <v>474</v>
      </c>
      <c r="C241" s="1054">
        <f t="shared" si="26"/>
        <v>0</v>
      </c>
      <c r="D241" s="1053">
        <f>SUM(D242:D246)</f>
        <v>0</v>
      </c>
      <c r="E241" s="1057">
        <f>SUM(E242:E246)</f>
        <v>0</v>
      </c>
      <c r="F241" s="1058">
        <f t="shared" si="30"/>
        <v>0</v>
      </c>
      <c r="G241" s="1053">
        <f>SUM(G242:G246)</f>
        <v>0</v>
      </c>
      <c r="H241" s="1055">
        <f>SUM(H242:H246)</f>
        <v>0</v>
      </c>
      <c r="I241" s="965">
        <f t="shared" si="31"/>
        <v>0</v>
      </c>
      <c r="J241" s="1053">
        <f>SUM(J242:J246)</f>
        <v>0</v>
      </c>
      <c r="K241" s="1055">
        <f>SUM(K242:K246)</f>
        <v>0</v>
      </c>
      <c r="L241" s="965">
        <f t="shared" si="32"/>
        <v>0</v>
      </c>
      <c r="M241" s="1056">
        <f>SUM(M242:M246)</f>
        <v>0</v>
      </c>
      <c r="N241" s="1057">
        <f>SUM(N242:N246)</f>
        <v>0</v>
      </c>
      <c r="O241" s="965">
        <f t="shared" si="33"/>
        <v>0</v>
      </c>
      <c r="P241" s="185"/>
    </row>
    <row r="242" spans="1:16" hidden="1" x14ac:dyDescent="0.25">
      <c r="A242" s="178">
        <v>6252</v>
      </c>
      <c r="B242" s="223" t="s">
        <v>475</v>
      </c>
      <c r="C242" s="1054">
        <f t="shared" si="26"/>
        <v>0</v>
      </c>
      <c r="D242" s="963"/>
      <c r="E242" s="1052"/>
      <c r="F242" s="1058">
        <f t="shared" si="30"/>
        <v>0</v>
      </c>
      <c r="G242" s="963"/>
      <c r="H242" s="964"/>
      <c r="I242" s="965">
        <f t="shared" si="31"/>
        <v>0</v>
      </c>
      <c r="J242" s="963"/>
      <c r="K242" s="964"/>
      <c r="L242" s="965">
        <f t="shared" si="32"/>
        <v>0</v>
      </c>
      <c r="M242" s="1051"/>
      <c r="N242" s="1052"/>
      <c r="O242" s="965">
        <f t="shared" si="33"/>
        <v>0</v>
      </c>
      <c r="P242" s="185"/>
    </row>
    <row r="243" spans="1:16" hidden="1" x14ac:dyDescent="0.25">
      <c r="A243" s="178">
        <v>6253</v>
      </c>
      <c r="B243" s="223" t="s">
        <v>476</v>
      </c>
      <c r="C243" s="1054">
        <f t="shared" si="26"/>
        <v>0</v>
      </c>
      <c r="D243" s="963"/>
      <c r="E243" s="1052"/>
      <c r="F243" s="1058">
        <f t="shared" si="30"/>
        <v>0</v>
      </c>
      <c r="G243" s="963"/>
      <c r="H243" s="964"/>
      <c r="I243" s="965">
        <f t="shared" si="31"/>
        <v>0</v>
      </c>
      <c r="J243" s="963"/>
      <c r="K243" s="964"/>
      <c r="L243" s="965">
        <f t="shared" si="32"/>
        <v>0</v>
      </c>
      <c r="M243" s="1051"/>
      <c r="N243" s="1052"/>
      <c r="O243" s="965">
        <f t="shared" si="33"/>
        <v>0</v>
      </c>
      <c r="P243" s="185"/>
    </row>
    <row r="244" spans="1:16" ht="24" hidden="1" x14ac:dyDescent="0.25">
      <c r="A244" s="178">
        <v>6254</v>
      </c>
      <c r="B244" s="223" t="s">
        <v>477</v>
      </c>
      <c r="C244" s="1054">
        <f t="shared" si="26"/>
        <v>0</v>
      </c>
      <c r="D244" s="963"/>
      <c r="E244" s="1052"/>
      <c r="F244" s="1058">
        <f t="shared" si="30"/>
        <v>0</v>
      </c>
      <c r="G244" s="963"/>
      <c r="H244" s="964"/>
      <c r="I244" s="965">
        <f t="shared" si="31"/>
        <v>0</v>
      </c>
      <c r="J244" s="963"/>
      <c r="K244" s="964"/>
      <c r="L244" s="965">
        <f t="shared" si="32"/>
        <v>0</v>
      </c>
      <c r="M244" s="1051"/>
      <c r="N244" s="1052"/>
      <c r="O244" s="965">
        <f t="shared" si="33"/>
        <v>0</v>
      </c>
      <c r="P244" s="185"/>
    </row>
    <row r="245" spans="1:16" ht="24" hidden="1" x14ac:dyDescent="0.25">
      <c r="A245" s="178">
        <v>6255</v>
      </c>
      <c r="B245" s="223" t="s">
        <v>478</v>
      </c>
      <c r="C245" s="1054">
        <f t="shared" si="26"/>
        <v>0</v>
      </c>
      <c r="D245" s="963"/>
      <c r="E245" s="1052"/>
      <c r="F245" s="1058">
        <f t="shared" si="30"/>
        <v>0</v>
      </c>
      <c r="G245" s="963"/>
      <c r="H245" s="964"/>
      <c r="I245" s="965">
        <f t="shared" si="31"/>
        <v>0</v>
      </c>
      <c r="J245" s="963"/>
      <c r="K245" s="964"/>
      <c r="L245" s="965">
        <f t="shared" si="32"/>
        <v>0</v>
      </c>
      <c r="M245" s="1051"/>
      <c r="N245" s="1052"/>
      <c r="O245" s="965">
        <f t="shared" si="33"/>
        <v>0</v>
      </c>
      <c r="P245" s="185"/>
    </row>
    <row r="246" spans="1:16" hidden="1" x14ac:dyDescent="0.25">
      <c r="A246" s="178">
        <v>6259</v>
      </c>
      <c r="B246" s="223" t="s">
        <v>479</v>
      </c>
      <c r="C246" s="1054">
        <f t="shared" si="26"/>
        <v>0</v>
      </c>
      <c r="D246" s="963"/>
      <c r="E246" s="1052"/>
      <c r="F246" s="1058">
        <f t="shared" si="30"/>
        <v>0</v>
      </c>
      <c r="G246" s="963"/>
      <c r="H246" s="964"/>
      <c r="I246" s="965">
        <f t="shared" si="31"/>
        <v>0</v>
      </c>
      <c r="J246" s="963"/>
      <c r="K246" s="964"/>
      <c r="L246" s="965">
        <f t="shared" si="32"/>
        <v>0</v>
      </c>
      <c r="M246" s="1051"/>
      <c r="N246" s="1052"/>
      <c r="O246" s="965">
        <f t="shared" si="33"/>
        <v>0</v>
      </c>
      <c r="P246" s="185"/>
    </row>
    <row r="247" spans="1:16" ht="24" hidden="1" x14ac:dyDescent="0.25">
      <c r="A247" s="339">
        <v>6260</v>
      </c>
      <c r="B247" s="223" t="s">
        <v>480</v>
      </c>
      <c r="C247" s="1054">
        <f t="shared" si="26"/>
        <v>0</v>
      </c>
      <c r="D247" s="963"/>
      <c r="E247" s="1052"/>
      <c r="F247" s="1058">
        <f t="shared" ref="F247:F299" si="37">D247+E247</f>
        <v>0</v>
      </c>
      <c r="G247" s="963"/>
      <c r="H247" s="964"/>
      <c r="I247" s="965">
        <f t="shared" ref="I247:I299" si="38">G247+H247</f>
        <v>0</v>
      </c>
      <c r="J247" s="963"/>
      <c r="K247" s="964"/>
      <c r="L247" s="965">
        <f t="shared" ref="L247:L299" si="39">J247+K247</f>
        <v>0</v>
      </c>
      <c r="M247" s="1051"/>
      <c r="N247" s="1052"/>
      <c r="O247" s="965">
        <f t="shared" ref="O247:O276" si="40">M247+N247</f>
        <v>0</v>
      </c>
      <c r="P247" s="185"/>
    </row>
    <row r="248" spans="1:16" hidden="1" x14ac:dyDescent="0.25">
      <c r="A248" s="339">
        <v>6270</v>
      </c>
      <c r="B248" s="223" t="s">
        <v>481</v>
      </c>
      <c r="C248" s="1054">
        <f t="shared" si="26"/>
        <v>0</v>
      </c>
      <c r="D248" s="963"/>
      <c r="E248" s="1052"/>
      <c r="F248" s="1058">
        <f t="shared" si="37"/>
        <v>0</v>
      </c>
      <c r="G248" s="963"/>
      <c r="H248" s="964"/>
      <c r="I248" s="965">
        <f t="shared" si="38"/>
        <v>0</v>
      </c>
      <c r="J248" s="963"/>
      <c r="K248" s="964"/>
      <c r="L248" s="965">
        <f t="shared" si="39"/>
        <v>0</v>
      </c>
      <c r="M248" s="1051"/>
      <c r="N248" s="1052"/>
      <c r="O248" s="965">
        <f t="shared" si="40"/>
        <v>0</v>
      </c>
      <c r="P248" s="185"/>
    </row>
    <row r="249" spans="1:16" ht="24" hidden="1" x14ac:dyDescent="0.25">
      <c r="A249" s="784">
        <v>6290</v>
      </c>
      <c r="B249" s="213" t="s">
        <v>482</v>
      </c>
      <c r="C249" s="1054">
        <f t="shared" si="26"/>
        <v>0</v>
      </c>
      <c r="D249" s="1067">
        <f>SUM(D250:D253)</f>
        <v>0</v>
      </c>
      <c r="E249" s="1068">
        <f>SUM(E250:E253)</f>
        <v>0</v>
      </c>
      <c r="F249" s="1048">
        <f t="shared" si="37"/>
        <v>0</v>
      </c>
      <c r="G249" s="1067">
        <f>SUM(G250:G253)</f>
        <v>0</v>
      </c>
      <c r="H249" s="1069">
        <f t="shared" ref="H249" si="41">SUM(H250:H253)</f>
        <v>0</v>
      </c>
      <c r="I249" s="983">
        <f t="shared" si="38"/>
        <v>0</v>
      </c>
      <c r="J249" s="1067">
        <f>SUM(J250:J253)</f>
        <v>0</v>
      </c>
      <c r="K249" s="1069">
        <f t="shared" ref="K249" si="42">SUM(K250:K253)</f>
        <v>0</v>
      </c>
      <c r="L249" s="983">
        <f t="shared" si="39"/>
        <v>0</v>
      </c>
      <c r="M249" s="1090">
        <f t="shared" ref="M249:N249" si="43">SUM(M250:M253)</f>
        <v>0</v>
      </c>
      <c r="N249" s="1091">
        <f t="shared" si="43"/>
        <v>0</v>
      </c>
      <c r="O249" s="1092">
        <f t="shared" si="40"/>
        <v>0</v>
      </c>
      <c r="P249" s="372"/>
    </row>
    <row r="250" spans="1:16" hidden="1" x14ac:dyDescent="0.25">
      <c r="A250" s="178">
        <v>6291</v>
      </c>
      <c r="B250" s="223" t="s">
        <v>483</v>
      </c>
      <c r="C250" s="1054">
        <f t="shared" si="26"/>
        <v>0</v>
      </c>
      <c r="D250" s="963"/>
      <c r="E250" s="1052"/>
      <c r="F250" s="1058">
        <f t="shared" si="37"/>
        <v>0</v>
      </c>
      <c r="G250" s="963"/>
      <c r="H250" s="964"/>
      <c r="I250" s="965">
        <f t="shared" si="38"/>
        <v>0</v>
      </c>
      <c r="J250" s="963"/>
      <c r="K250" s="964"/>
      <c r="L250" s="965">
        <f t="shared" si="39"/>
        <v>0</v>
      </c>
      <c r="M250" s="1051"/>
      <c r="N250" s="1052"/>
      <c r="O250" s="965">
        <f t="shared" si="40"/>
        <v>0</v>
      </c>
      <c r="P250" s="185"/>
    </row>
    <row r="251" spans="1:16" hidden="1" x14ac:dyDescent="0.25">
      <c r="A251" s="178">
        <v>6292</v>
      </c>
      <c r="B251" s="223" t="s">
        <v>484</v>
      </c>
      <c r="C251" s="1054">
        <f t="shared" si="26"/>
        <v>0</v>
      </c>
      <c r="D251" s="963"/>
      <c r="E251" s="1052"/>
      <c r="F251" s="1058">
        <f t="shared" si="37"/>
        <v>0</v>
      </c>
      <c r="G251" s="963"/>
      <c r="H251" s="964"/>
      <c r="I251" s="965">
        <f t="shared" si="38"/>
        <v>0</v>
      </c>
      <c r="J251" s="963"/>
      <c r="K251" s="964"/>
      <c r="L251" s="965">
        <f t="shared" si="39"/>
        <v>0</v>
      </c>
      <c r="M251" s="1051"/>
      <c r="N251" s="1052"/>
      <c r="O251" s="965">
        <f t="shared" si="40"/>
        <v>0</v>
      </c>
      <c r="P251" s="185"/>
    </row>
    <row r="252" spans="1:16" ht="72" hidden="1" x14ac:dyDescent="0.25">
      <c r="A252" s="178">
        <v>6296</v>
      </c>
      <c r="B252" s="223" t="s">
        <v>485</v>
      </c>
      <c r="C252" s="1054">
        <f t="shared" si="26"/>
        <v>0</v>
      </c>
      <c r="D252" s="963"/>
      <c r="E252" s="1052"/>
      <c r="F252" s="1058">
        <f t="shared" si="37"/>
        <v>0</v>
      </c>
      <c r="G252" s="963"/>
      <c r="H252" s="964"/>
      <c r="I252" s="965">
        <f t="shared" si="38"/>
        <v>0</v>
      </c>
      <c r="J252" s="963"/>
      <c r="K252" s="964"/>
      <c r="L252" s="965">
        <f t="shared" si="39"/>
        <v>0</v>
      </c>
      <c r="M252" s="1051"/>
      <c r="N252" s="1052"/>
      <c r="O252" s="965">
        <f t="shared" si="40"/>
        <v>0</v>
      </c>
      <c r="P252" s="185"/>
    </row>
    <row r="253" spans="1:16" ht="36" hidden="1" x14ac:dyDescent="0.25">
      <c r="A253" s="178">
        <v>6299</v>
      </c>
      <c r="B253" s="223" t="s">
        <v>486</v>
      </c>
      <c r="C253" s="1054">
        <f t="shared" si="26"/>
        <v>0</v>
      </c>
      <c r="D253" s="963"/>
      <c r="E253" s="1052"/>
      <c r="F253" s="1058">
        <f t="shared" si="37"/>
        <v>0</v>
      </c>
      <c r="G253" s="963"/>
      <c r="H253" s="964"/>
      <c r="I253" s="965">
        <f t="shared" si="38"/>
        <v>0</v>
      </c>
      <c r="J253" s="963"/>
      <c r="K253" s="964"/>
      <c r="L253" s="965">
        <f t="shared" si="39"/>
        <v>0</v>
      </c>
      <c r="M253" s="1051"/>
      <c r="N253" s="1052"/>
      <c r="O253" s="965">
        <f t="shared" si="40"/>
        <v>0</v>
      </c>
      <c r="P253" s="185"/>
    </row>
    <row r="254" spans="1:16" hidden="1" x14ac:dyDescent="0.25">
      <c r="A254" s="198">
        <v>6300</v>
      </c>
      <c r="B254" s="323" t="s">
        <v>487</v>
      </c>
      <c r="C254" s="938">
        <f t="shared" si="26"/>
        <v>0</v>
      </c>
      <c r="D254" s="948">
        <f>SUM(D255,D259,D260)</f>
        <v>0</v>
      </c>
      <c r="E254" s="1065">
        <f>SUM(E255,E259,E260)</f>
        <v>0</v>
      </c>
      <c r="F254" s="1080">
        <f t="shared" si="37"/>
        <v>0</v>
      </c>
      <c r="G254" s="948">
        <f>SUM(G255,G259,G260)</f>
        <v>0</v>
      </c>
      <c r="H254" s="949">
        <f t="shared" ref="H254" si="44">SUM(H255,H259,H260)</f>
        <v>0</v>
      </c>
      <c r="I254" s="968">
        <f t="shared" si="38"/>
        <v>0</v>
      </c>
      <c r="J254" s="948">
        <f>SUM(J255,J259,J260)</f>
        <v>0</v>
      </c>
      <c r="K254" s="949">
        <f t="shared" ref="K254" si="45">SUM(K255,K259,K260)</f>
        <v>0</v>
      </c>
      <c r="L254" s="968">
        <f t="shared" si="39"/>
        <v>0</v>
      </c>
      <c r="M254" s="1072">
        <f t="shared" ref="M254:N254" si="46">SUM(M255,M259,M260)</f>
        <v>0</v>
      </c>
      <c r="N254" s="1073">
        <f t="shared" si="46"/>
        <v>0</v>
      </c>
      <c r="O254" s="1108">
        <f t="shared" si="40"/>
        <v>0</v>
      </c>
      <c r="P254" s="358"/>
    </row>
    <row r="255" spans="1:16" ht="24" hidden="1" x14ac:dyDescent="0.25">
      <c r="A255" s="784">
        <v>6320</v>
      </c>
      <c r="B255" s="213" t="s">
        <v>488</v>
      </c>
      <c r="C255" s="1090">
        <f t="shared" si="26"/>
        <v>0</v>
      </c>
      <c r="D255" s="1067">
        <f>SUM(D256:D258)</f>
        <v>0</v>
      </c>
      <c r="E255" s="1068">
        <f>SUM(E256:E258)</f>
        <v>0</v>
      </c>
      <c r="F255" s="1048">
        <f t="shared" si="37"/>
        <v>0</v>
      </c>
      <c r="G255" s="1067">
        <f>SUM(G256:G258)</f>
        <v>0</v>
      </c>
      <c r="H255" s="1069">
        <f t="shared" ref="H255" si="47">SUM(H256:H258)</f>
        <v>0</v>
      </c>
      <c r="I255" s="983">
        <f t="shared" si="38"/>
        <v>0</v>
      </c>
      <c r="J255" s="1067">
        <f>SUM(J256:J258)</f>
        <v>0</v>
      </c>
      <c r="K255" s="1069">
        <f t="shared" ref="K255" si="48">SUM(K256:K258)</f>
        <v>0</v>
      </c>
      <c r="L255" s="983">
        <f t="shared" si="39"/>
        <v>0</v>
      </c>
      <c r="M255" s="1070">
        <f t="shared" ref="M255:N255" si="49">SUM(M256:M258)</f>
        <v>0</v>
      </c>
      <c r="N255" s="1068">
        <f t="shared" si="49"/>
        <v>0</v>
      </c>
      <c r="O255" s="983">
        <f t="shared" si="40"/>
        <v>0</v>
      </c>
      <c r="P255" s="176"/>
    </row>
    <row r="256" spans="1:16" hidden="1" x14ac:dyDescent="0.25">
      <c r="A256" s="178">
        <v>6322</v>
      </c>
      <c r="B256" s="223" t="s">
        <v>489</v>
      </c>
      <c r="C256" s="1056">
        <f t="shared" si="26"/>
        <v>0</v>
      </c>
      <c r="D256" s="963"/>
      <c r="E256" s="1052"/>
      <c r="F256" s="1058">
        <f t="shared" si="37"/>
        <v>0</v>
      </c>
      <c r="G256" s="963"/>
      <c r="H256" s="964"/>
      <c r="I256" s="965">
        <f t="shared" si="38"/>
        <v>0</v>
      </c>
      <c r="J256" s="963"/>
      <c r="K256" s="964"/>
      <c r="L256" s="965">
        <f t="shared" si="39"/>
        <v>0</v>
      </c>
      <c r="M256" s="1051"/>
      <c r="N256" s="1052"/>
      <c r="O256" s="965">
        <f t="shared" si="40"/>
        <v>0</v>
      </c>
      <c r="P256" s="185"/>
    </row>
    <row r="257" spans="1:16" ht="24" hidden="1" x14ac:dyDescent="0.25">
      <c r="A257" s="178">
        <v>6323</v>
      </c>
      <c r="B257" s="223" t="s">
        <v>490</v>
      </c>
      <c r="C257" s="1056">
        <f t="shared" si="26"/>
        <v>0</v>
      </c>
      <c r="D257" s="963"/>
      <c r="E257" s="1052"/>
      <c r="F257" s="1058">
        <f t="shared" si="37"/>
        <v>0</v>
      </c>
      <c r="G257" s="963"/>
      <c r="H257" s="964"/>
      <c r="I257" s="965">
        <f t="shared" si="38"/>
        <v>0</v>
      </c>
      <c r="J257" s="963"/>
      <c r="K257" s="964"/>
      <c r="L257" s="965">
        <f t="shared" si="39"/>
        <v>0</v>
      </c>
      <c r="M257" s="1051"/>
      <c r="N257" s="1052"/>
      <c r="O257" s="965">
        <f t="shared" si="40"/>
        <v>0</v>
      </c>
      <c r="P257" s="185"/>
    </row>
    <row r="258" spans="1:16" ht="24" hidden="1" x14ac:dyDescent="0.25">
      <c r="A258" s="169">
        <v>6324</v>
      </c>
      <c r="B258" s="213" t="s">
        <v>491</v>
      </c>
      <c r="C258" s="1056">
        <f t="shared" si="26"/>
        <v>0</v>
      </c>
      <c r="D258" s="953"/>
      <c r="E258" s="1047"/>
      <c r="F258" s="1048">
        <f t="shared" si="37"/>
        <v>0</v>
      </c>
      <c r="G258" s="953"/>
      <c r="H258" s="954"/>
      <c r="I258" s="983">
        <f t="shared" si="38"/>
        <v>0</v>
      </c>
      <c r="J258" s="953"/>
      <c r="K258" s="954"/>
      <c r="L258" s="983">
        <f t="shared" si="39"/>
        <v>0</v>
      </c>
      <c r="M258" s="1049"/>
      <c r="N258" s="1047"/>
      <c r="O258" s="983">
        <f t="shared" si="40"/>
        <v>0</v>
      </c>
      <c r="P258" s="176"/>
    </row>
    <row r="259" spans="1:16" ht="24" hidden="1" x14ac:dyDescent="0.25">
      <c r="A259" s="391">
        <v>6330</v>
      </c>
      <c r="B259" s="392" t="s">
        <v>492</v>
      </c>
      <c r="C259" s="1056">
        <f t="shared" ref="C259:C286" si="50">F259+I259+L259+O259</f>
        <v>0</v>
      </c>
      <c r="D259" s="1094"/>
      <c r="E259" s="1095"/>
      <c r="F259" s="1096">
        <f t="shared" si="37"/>
        <v>0</v>
      </c>
      <c r="G259" s="1094"/>
      <c r="H259" s="1097"/>
      <c r="I259" s="1092">
        <f t="shared" si="38"/>
        <v>0</v>
      </c>
      <c r="J259" s="1094"/>
      <c r="K259" s="1097"/>
      <c r="L259" s="1092">
        <f t="shared" si="39"/>
        <v>0</v>
      </c>
      <c r="M259" s="1098"/>
      <c r="N259" s="1095"/>
      <c r="O259" s="1092">
        <f t="shared" si="40"/>
        <v>0</v>
      </c>
      <c r="P259" s="372"/>
    </row>
    <row r="260" spans="1:16" hidden="1" x14ac:dyDescent="0.25">
      <c r="A260" s="339">
        <v>6360</v>
      </c>
      <c r="B260" s="223" t="s">
        <v>493</v>
      </c>
      <c r="C260" s="1056">
        <f t="shared" si="50"/>
        <v>0</v>
      </c>
      <c r="D260" s="963"/>
      <c r="E260" s="1052"/>
      <c r="F260" s="1058">
        <f t="shared" si="37"/>
        <v>0</v>
      </c>
      <c r="G260" s="963"/>
      <c r="H260" s="964"/>
      <c r="I260" s="965">
        <f t="shared" si="38"/>
        <v>0</v>
      </c>
      <c r="J260" s="963"/>
      <c r="K260" s="964"/>
      <c r="L260" s="965">
        <f t="shared" si="39"/>
        <v>0</v>
      </c>
      <c r="M260" s="1051"/>
      <c r="N260" s="1052"/>
      <c r="O260" s="965">
        <f t="shared" si="40"/>
        <v>0</v>
      </c>
      <c r="P260" s="185"/>
    </row>
    <row r="261" spans="1:16" ht="36" hidden="1" x14ac:dyDescent="0.25">
      <c r="A261" s="198">
        <v>6400</v>
      </c>
      <c r="B261" s="323" t="s">
        <v>494</v>
      </c>
      <c r="C261" s="938">
        <f t="shared" si="50"/>
        <v>0</v>
      </c>
      <c r="D261" s="948">
        <f>SUM(D262,D266)</f>
        <v>0</v>
      </c>
      <c r="E261" s="1065">
        <f>SUM(E262,E266)</f>
        <v>0</v>
      </c>
      <c r="F261" s="1080">
        <f t="shared" si="37"/>
        <v>0</v>
      </c>
      <c r="G261" s="948">
        <f>SUM(G262,G266)</f>
        <v>0</v>
      </c>
      <c r="H261" s="949">
        <f t="shared" ref="H261" si="51">SUM(H262,H266)</f>
        <v>0</v>
      </c>
      <c r="I261" s="968">
        <f t="shared" si="38"/>
        <v>0</v>
      </c>
      <c r="J261" s="948">
        <f>SUM(J262,J266)</f>
        <v>0</v>
      </c>
      <c r="K261" s="949">
        <f t="shared" ref="K261" si="52">SUM(K262,K266)</f>
        <v>0</v>
      </c>
      <c r="L261" s="968">
        <f t="shared" si="39"/>
        <v>0</v>
      </c>
      <c r="M261" s="1072">
        <f t="shared" ref="M261:N261" si="53">SUM(M262,M266)</f>
        <v>0</v>
      </c>
      <c r="N261" s="1073">
        <f t="shared" si="53"/>
        <v>0</v>
      </c>
      <c r="O261" s="1108">
        <f t="shared" si="40"/>
        <v>0</v>
      </c>
      <c r="P261" s="358"/>
    </row>
    <row r="262" spans="1:16" ht="24" hidden="1" x14ac:dyDescent="0.25">
      <c r="A262" s="784">
        <v>6410</v>
      </c>
      <c r="B262" s="213" t="s">
        <v>495</v>
      </c>
      <c r="C262" s="1070">
        <f t="shared" si="50"/>
        <v>0</v>
      </c>
      <c r="D262" s="1067">
        <f>SUM(D263:D265)</f>
        <v>0</v>
      </c>
      <c r="E262" s="1068">
        <f>SUM(E263:E265)</f>
        <v>0</v>
      </c>
      <c r="F262" s="1048">
        <f t="shared" si="37"/>
        <v>0</v>
      </c>
      <c r="G262" s="1067">
        <f>SUM(G263:G265)</f>
        <v>0</v>
      </c>
      <c r="H262" s="1069">
        <f t="shared" ref="H262" si="54">SUM(H263:H265)</f>
        <v>0</v>
      </c>
      <c r="I262" s="983">
        <f t="shared" si="38"/>
        <v>0</v>
      </c>
      <c r="J262" s="1067">
        <f>SUM(J263:J265)</f>
        <v>0</v>
      </c>
      <c r="K262" s="1069">
        <f t="shared" ref="K262" si="55">SUM(K263:K265)</f>
        <v>0</v>
      </c>
      <c r="L262" s="983">
        <f t="shared" si="39"/>
        <v>0</v>
      </c>
      <c r="M262" s="1084">
        <f t="shared" ref="M262:N262" si="56">SUM(M263:M265)</f>
        <v>0</v>
      </c>
      <c r="N262" s="1085">
        <f t="shared" si="56"/>
        <v>0</v>
      </c>
      <c r="O262" s="977">
        <f t="shared" si="40"/>
        <v>0</v>
      </c>
      <c r="P262" s="244"/>
    </row>
    <row r="263" spans="1:16" hidden="1" x14ac:dyDescent="0.25">
      <c r="A263" s="178">
        <v>6411</v>
      </c>
      <c r="B263" s="393" t="s">
        <v>496</v>
      </c>
      <c r="C263" s="1054">
        <f t="shared" si="50"/>
        <v>0</v>
      </c>
      <c r="D263" s="963"/>
      <c r="E263" s="1052"/>
      <c r="F263" s="1058">
        <f t="shared" si="37"/>
        <v>0</v>
      </c>
      <c r="G263" s="963"/>
      <c r="H263" s="964"/>
      <c r="I263" s="965">
        <f t="shared" si="38"/>
        <v>0</v>
      </c>
      <c r="J263" s="963"/>
      <c r="K263" s="964"/>
      <c r="L263" s="965">
        <f t="shared" si="39"/>
        <v>0</v>
      </c>
      <c r="M263" s="1051"/>
      <c r="N263" s="1052"/>
      <c r="O263" s="965">
        <f t="shared" si="40"/>
        <v>0</v>
      </c>
      <c r="P263" s="185"/>
    </row>
    <row r="264" spans="1:16" ht="36" hidden="1" x14ac:dyDescent="0.25">
      <c r="A264" s="178">
        <v>6412</v>
      </c>
      <c r="B264" s="223" t="s">
        <v>497</v>
      </c>
      <c r="C264" s="1054">
        <f t="shared" si="50"/>
        <v>0</v>
      </c>
      <c r="D264" s="963"/>
      <c r="E264" s="1052"/>
      <c r="F264" s="1058">
        <f t="shared" si="37"/>
        <v>0</v>
      </c>
      <c r="G264" s="963"/>
      <c r="H264" s="964"/>
      <c r="I264" s="965">
        <f t="shared" si="38"/>
        <v>0</v>
      </c>
      <c r="J264" s="963"/>
      <c r="K264" s="964"/>
      <c r="L264" s="965">
        <f t="shared" si="39"/>
        <v>0</v>
      </c>
      <c r="M264" s="1051"/>
      <c r="N264" s="1052"/>
      <c r="O264" s="965">
        <f t="shared" si="40"/>
        <v>0</v>
      </c>
      <c r="P264" s="185"/>
    </row>
    <row r="265" spans="1:16" ht="36" hidden="1" x14ac:dyDescent="0.25">
      <c r="A265" s="178">
        <v>6419</v>
      </c>
      <c r="B265" s="223" t="s">
        <v>498</v>
      </c>
      <c r="C265" s="1054">
        <f t="shared" si="50"/>
        <v>0</v>
      </c>
      <c r="D265" s="963"/>
      <c r="E265" s="1052"/>
      <c r="F265" s="1058">
        <f t="shared" si="37"/>
        <v>0</v>
      </c>
      <c r="G265" s="963"/>
      <c r="H265" s="964"/>
      <c r="I265" s="965">
        <f t="shared" si="38"/>
        <v>0</v>
      </c>
      <c r="J265" s="963"/>
      <c r="K265" s="964"/>
      <c r="L265" s="965">
        <f t="shared" si="39"/>
        <v>0</v>
      </c>
      <c r="M265" s="1051"/>
      <c r="N265" s="1052"/>
      <c r="O265" s="965">
        <f t="shared" si="40"/>
        <v>0</v>
      </c>
      <c r="P265" s="185"/>
    </row>
    <row r="266" spans="1:16" ht="36" hidden="1" x14ac:dyDescent="0.25">
      <c r="A266" s="339">
        <v>6420</v>
      </c>
      <c r="B266" s="223" t="s">
        <v>499</v>
      </c>
      <c r="C266" s="1054">
        <f t="shared" si="50"/>
        <v>0</v>
      </c>
      <c r="D266" s="1053">
        <f>SUM(D267:D270)</f>
        <v>0</v>
      </c>
      <c r="E266" s="1057">
        <f>SUM(E267:E270)</f>
        <v>0</v>
      </c>
      <c r="F266" s="1058">
        <f t="shared" si="37"/>
        <v>0</v>
      </c>
      <c r="G266" s="1053">
        <f>SUM(G267:G270)</f>
        <v>0</v>
      </c>
      <c r="H266" s="1055">
        <f>SUM(H267:H270)</f>
        <v>0</v>
      </c>
      <c r="I266" s="965">
        <f t="shared" si="38"/>
        <v>0</v>
      </c>
      <c r="J266" s="1053">
        <f>SUM(J267:J270)</f>
        <v>0</v>
      </c>
      <c r="K266" s="1055">
        <f>SUM(K267:K270)</f>
        <v>0</v>
      </c>
      <c r="L266" s="965">
        <f t="shared" si="39"/>
        <v>0</v>
      </c>
      <c r="M266" s="1056">
        <f>SUM(M267:M270)</f>
        <v>0</v>
      </c>
      <c r="N266" s="1057">
        <f>SUM(N267:N270)</f>
        <v>0</v>
      </c>
      <c r="O266" s="965">
        <f t="shared" si="40"/>
        <v>0</v>
      </c>
      <c r="P266" s="185"/>
    </row>
    <row r="267" spans="1:16" hidden="1" x14ac:dyDescent="0.25">
      <c r="A267" s="178">
        <v>6421</v>
      </c>
      <c r="B267" s="223" t="s">
        <v>500</v>
      </c>
      <c r="C267" s="1054">
        <f t="shared" si="50"/>
        <v>0</v>
      </c>
      <c r="D267" s="963"/>
      <c r="E267" s="1052"/>
      <c r="F267" s="1058">
        <f t="shared" si="37"/>
        <v>0</v>
      </c>
      <c r="G267" s="963"/>
      <c r="H267" s="964"/>
      <c r="I267" s="965">
        <f t="shared" si="38"/>
        <v>0</v>
      </c>
      <c r="J267" s="963"/>
      <c r="K267" s="964"/>
      <c r="L267" s="965">
        <f t="shared" si="39"/>
        <v>0</v>
      </c>
      <c r="M267" s="1051"/>
      <c r="N267" s="1052"/>
      <c r="O267" s="965">
        <f t="shared" si="40"/>
        <v>0</v>
      </c>
      <c r="P267" s="185"/>
    </row>
    <row r="268" spans="1:16" hidden="1" x14ac:dyDescent="0.25">
      <c r="A268" s="178">
        <v>6422</v>
      </c>
      <c r="B268" s="223" t="s">
        <v>501</v>
      </c>
      <c r="C268" s="1054">
        <f t="shared" si="50"/>
        <v>0</v>
      </c>
      <c r="D268" s="963"/>
      <c r="E268" s="1052"/>
      <c r="F268" s="1058">
        <f t="shared" si="37"/>
        <v>0</v>
      </c>
      <c r="G268" s="963"/>
      <c r="H268" s="964"/>
      <c r="I268" s="965">
        <f t="shared" si="38"/>
        <v>0</v>
      </c>
      <c r="J268" s="963"/>
      <c r="K268" s="964"/>
      <c r="L268" s="965">
        <f t="shared" si="39"/>
        <v>0</v>
      </c>
      <c r="M268" s="1051"/>
      <c r="N268" s="1052"/>
      <c r="O268" s="965">
        <f t="shared" si="40"/>
        <v>0</v>
      </c>
      <c r="P268" s="185"/>
    </row>
    <row r="269" spans="1:16" ht="24" hidden="1" x14ac:dyDescent="0.25">
      <c r="A269" s="178">
        <v>6423</v>
      </c>
      <c r="B269" s="223" t="s">
        <v>502</v>
      </c>
      <c r="C269" s="1054">
        <f t="shared" si="50"/>
        <v>0</v>
      </c>
      <c r="D269" s="963"/>
      <c r="E269" s="1052"/>
      <c r="F269" s="1058">
        <f t="shared" si="37"/>
        <v>0</v>
      </c>
      <c r="G269" s="963"/>
      <c r="H269" s="964"/>
      <c r="I269" s="965">
        <f t="shared" si="38"/>
        <v>0</v>
      </c>
      <c r="J269" s="963"/>
      <c r="K269" s="964"/>
      <c r="L269" s="965">
        <f t="shared" si="39"/>
        <v>0</v>
      </c>
      <c r="M269" s="1051"/>
      <c r="N269" s="1052"/>
      <c r="O269" s="965">
        <f t="shared" si="40"/>
        <v>0</v>
      </c>
      <c r="P269" s="185"/>
    </row>
    <row r="270" spans="1:16" ht="36" hidden="1" x14ac:dyDescent="0.25">
      <c r="A270" s="178">
        <v>6424</v>
      </c>
      <c r="B270" s="223" t="s">
        <v>503</v>
      </c>
      <c r="C270" s="1054">
        <f t="shared" si="50"/>
        <v>0</v>
      </c>
      <c r="D270" s="963"/>
      <c r="E270" s="1052"/>
      <c r="F270" s="1058">
        <f t="shared" si="37"/>
        <v>0</v>
      </c>
      <c r="G270" s="963"/>
      <c r="H270" s="964"/>
      <c r="I270" s="965">
        <f t="shared" si="38"/>
        <v>0</v>
      </c>
      <c r="J270" s="963"/>
      <c r="K270" s="964"/>
      <c r="L270" s="965">
        <f t="shared" si="39"/>
        <v>0</v>
      </c>
      <c r="M270" s="1051"/>
      <c r="N270" s="1052"/>
      <c r="O270" s="965">
        <f t="shared" si="40"/>
        <v>0</v>
      </c>
      <c r="P270" s="185"/>
    </row>
    <row r="271" spans="1:16" ht="36" x14ac:dyDescent="0.25">
      <c r="A271" s="394">
        <v>7000</v>
      </c>
      <c r="B271" s="394" t="s">
        <v>504</v>
      </c>
      <c r="C271" s="395">
        <f t="shared" si="50"/>
        <v>11</v>
      </c>
      <c r="D271" s="1109">
        <f>SUM(D272,D282)</f>
        <v>0</v>
      </c>
      <c r="E271" s="1110">
        <f>SUM(E272,E282)</f>
        <v>0</v>
      </c>
      <c r="F271" s="550">
        <f t="shared" si="37"/>
        <v>0</v>
      </c>
      <c r="G271" s="1109">
        <f>SUM(G272,G282)</f>
        <v>0</v>
      </c>
      <c r="H271" s="1111">
        <f>SUM(H272,H282)</f>
        <v>0</v>
      </c>
      <c r="I271" s="398">
        <f t="shared" si="38"/>
        <v>0</v>
      </c>
      <c r="J271" s="1109">
        <f>SUM(J272,J282)</f>
        <v>11</v>
      </c>
      <c r="K271" s="1111">
        <f>SUM(K272,K282)</f>
        <v>0</v>
      </c>
      <c r="L271" s="398">
        <f t="shared" si="39"/>
        <v>11</v>
      </c>
      <c r="M271" s="1112">
        <f>SUM(M272,M282)</f>
        <v>0</v>
      </c>
      <c r="N271" s="1113">
        <f>SUM(N272,N282)</f>
        <v>0</v>
      </c>
      <c r="O271" s="402">
        <f t="shared" si="40"/>
        <v>0</v>
      </c>
      <c r="P271" s="403"/>
    </row>
    <row r="272" spans="1:16" ht="24" x14ac:dyDescent="0.25">
      <c r="A272" s="198">
        <v>7200</v>
      </c>
      <c r="B272" s="323" t="s">
        <v>505</v>
      </c>
      <c r="C272" s="199">
        <f t="shared" si="50"/>
        <v>11</v>
      </c>
      <c r="D272" s="948">
        <f>SUM(D273,D274,D277,D278,D281)</f>
        <v>0</v>
      </c>
      <c r="E272" s="1039">
        <f>SUM(E273,E274,E277,E278,E281)</f>
        <v>0</v>
      </c>
      <c r="F272" s="459">
        <f t="shared" si="37"/>
        <v>0</v>
      </c>
      <c r="G272" s="948">
        <f>SUM(G273,G274,G277,G278,G281)</f>
        <v>0</v>
      </c>
      <c r="H272" s="949">
        <f>SUM(H273,H274,H277,H278,H281)</f>
        <v>0</v>
      </c>
      <c r="I272" s="211">
        <f t="shared" si="38"/>
        <v>0</v>
      </c>
      <c r="J272" s="948">
        <f>SUM(J273,J274,J277,J278,J281)</f>
        <v>11</v>
      </c>
      <c r="K272" s="949">
        <f>SUM(K273,K274,K277,K278,K281)</f>
        <v>0</v>
      </c>
      <c r="L272" s="211">
        <f t="shared" si="39"/>
        <v>11</v>
      </c>
      <c r="M272" s="1040">
        <f>SUM(M273,M274,M277,M278,M281)</f>
        <v>0</v>
      </c>
      <c r="N272" s="1041">
        <f>SUM(N273,N274,N277,N278,N281)</f>
        <v>0</v>
      </c>
      <c r="O272" s="327">
        <f t="shared" si="40"/>
        <v>0</v>
      </c>
      <c r="P272" s="328"/>
    </row>
    <row r="273" spans="1:16" ht="24" hidden="1" x14ac:dyDescent="0.25">
      <c r="A273" s="784">
        <v>7210</v>
      </c>
      <c r="B273" s="213" t="s">
        <v>506</v>
      </c>
      <c r="C273" s="980">
        <f t="shared" si="50"/>
        <v>0</v>
      </c>
      <c r="D273" s="953"/>
      <c r="E273" s="1047"/>
      <c r="F273" s="1048">
        <f t="shared" si="37"/>
        <v>0</v>
      </c>
      <c r="G273" s="953"/>
      <c r="H273" s="954"/>
      <c r="I273" s="983">
        <f t="shared" si="38"/>
        <v>0</v>
      </c>
      <c r="J273" s="953"/>
      <c r="K273" s="954"/>
      <c r="L273" s="983">
        <f t="shared" si="39"/>
        <v>0</v>
      </c>
      <c r="M273" s="1049"/>
      <c r="N273" s="1047"/>
      <c r="O273" s="983">
        <f t="shared" si="40"/>
        <v>0</v>
      </c>
      <c r="P273" s="176"/>
    </row>
    <row r="274" spans="1:16" s="404" customFormat="1" ht="36" hidden="1" x14ac:dyDescent="0.25">
      <c r="A274" s="339">
        <v>7220</v>
      </c>
      <c r="B274" s="223" t="s">
        <v>507</v>
      </c>
      <c r="C274" s="957">
        <f t="shared" si="50"/>
        <v>0</v>
      </c>
      <c r="D274" s="1053">
        <f>SUM(D275:D276)</f>
        <v>0</v>
      </c>
      <c r="E274" s="1057">
        <f>SUM(E275:E276)</f>
        <v>0</v>
      </c>
      <c r="F274" s="1058">
        <f t="shared" si="37"/>
        <v>0</v>
      </c>
      <c r="G274" s="1053">
        <f>SUM(G275:G276)</f>
        <v>0</v>
      </c>
      <c r="H274" s="1055">
        <f>SUM(H275:H276)</f>
        <v>0</v>
      </c>
      <c r="I274" s="965">
        <f t="shared" si="38"/>
        <v>0</v>
      </c>
      <c r="J274" s="1053">
        <f>SUM(J275:J276)</f>
        <v>0</v>
      </c>
      <c r="K274" s="1055">
        <f>SUM(K275:K276)</f>
        <v>0</v>
      </c>
      <c r="L274" s="965">
        <f t="shared" si="39"/>
        <v>0</v>
      </c>
      <c r="M274" s="1056">
        <f>SUM(M275:M276)</f>
        <v>0</v>
      </c>
      <c r="N274" s="1057">
        <f>SUM(N275:N276)</f>
        <v>0</v>
      </c>
      <c r="O274" s="965">
        <f t="shared" si="40"/>
        <v>0</v>
      </c>
      <c r="P274" s="185"/>
    </row>
    <row r="275" spans="1:16" s="404" customFormat="1" ht="36" hidden="1" x14ac:dyDescent="0.25">
      <c r="A275" s="178">
        <v>7221</v>
      </c>
      <c r="B275" s="223" t="s">
        <v>508</v>
      </c>
      <c r="C275" s="957">
        <f t="shared" si="50"/>
        <v>0</v>
      </c>
      <c r="D275" s="963"/>
      <c r="E275" s="1052"/>
      <c r="F275" s="1058">
        <f t="shared" si="37"/>
        <v>0</v>
      </c>
      <c r="G275" s="963"/>
      <c r="H275" s="964"/>
      <c r="I275" s="965">
        <f t="shared" si="38"/>
        <v>0</v>
      </c>
      <c r="J275" s="963"/>
      <c r="K275" s="964"/>
      <c r="L275" s="965">
        <f t="shared" si="39"/>
        <v>0</v>
      </c>
      <c r="M275" s="1051"/>
      <c r="N275" s="1052"/>
      <c r="O275" s="965">
        <f t="shared" si="40"/>
        <v>0</v>
      </c>
      <c r="P275" s="185"/>
    </row>
    <row r="276" spans="1:16" s="404" customFormat="1" ht="36" hidden="1" x14ac:dyDescent="0.25">
      <c r="A276" s="178">
        <v>7222</v>
      </c>
      <c r="B276" s="223" t="s">
        <v>509</v>
      </c>
      <c r="C276" s="957">
        <f t="shared" si="50"/>
        <v>0</v>
      </c>
      <c r="D276" s="963"/>
      <c r="E276" s="1052"/>
      <c r="F276" s="1058">
        <f t="shared" si="37"/>
        <v>0</v>
      </c>
      <c r="G276" s="963"/>
      <c r="H276" s="964"/>
      <c r="I276" s="965">
        <f t="shared" si="38"/>
        <v>0</v>
      </c>
      <c r="J276" s="963"/>
      <c r="K276" s="964"/>
      <c r="L276" s="965">
        <f t="shared" si="39"/>
        <v>0</v>
      </c>
      <c r="M276" s="1051"/>
      <c r="N276" s="1052"/>
      <c r="O276" s="965">
        <f t="shared" si="40"/>
        <v>0</v>
      </c>
      <c r="P276" s="185"/>
    </row>
    <row r="277" spans="1:16" s="404" customFormat="1" ht="24" x14ac:dyDescent="0.25">
      <c r="A277" s="339">
        <v>7230</v>
      </c>
      <c r="B277" s="223" t="s">
        <v>510</v>
      </c>
      <c r="C277" s="224">
        <f t="shared" si="50"/>
        <v>11</v>
      </c>
      <c r="D277" s="963"/>
      <c r="E277" s="1050"/>
      <c r="F277" s="359">
        <f t="shared" si="37"/>
        <v>0</v>
      </c>
      <c r="G277" s="963"/>
      <c r="H277" s="964"/>
      <c r="I277" s="231">
        <f t="shared" si="38"/>
        <v>0</v>
      </c>
      <c r="J277" s="963">
        <v>11</v>
      </c>
      <c r="K277" s="964"/>
      <c r="L277" s="231">
        <f t="shared" si="39"/>
        <v>11</v>
      </c>
      <c r="M277" s="1051"/>
      <c r="N277" s="1052"/>
      <c r="O277" s="231">
        <f>M277+N277</f>
        <v>0</v>
      </c>
      <c r="P277" s="244"/>
    </row>
    <row r="278" spans="1:16" ht="24" hidden="1" x14ac:dyDescent="0.25">
      <c r="A278" s="339">
        <v>7240</v>
      </c>
      <c r="B278" s="223" t="s">
        <v>511</v>
      </c>
      <c r="C278" s="957">
        <f t="shared" si="50"/>
        <v>0</v>
      </c>
      <c r="D278" s="1053">
        <f>SUM(D279:D280)</f>
        <v>0</v>
      </c>
      <c r="E278" s="1057">
        <f>SUM(E279:E280)</f>
        <v>0</v>
      </c>
      <c r="F278" s="1058">
        <f t="shared" si="37"/>
        <v>0</v>
      </c>
      <c r="G278" s="1053">
        <f>SUM(G279:G280)</f>
        <v>0</v>
      </c>
      <c r="H278" s="1055">
        <f>SUM(H279:H280)</f>
        <v>0</v>
      </c>
      <c r="I278" s="965">
        <f t="shared" si="38"/>
        <v>0</v>
      </c>
      <c r="J278" s="1053">
        <f>SUM(J279:J280)</f>
        <v>0</v>
      </c>
      <c r="K278" s="1055">
        <f>SUM(K279:K280)</f>
        <v>0</v>
      </c>
      <c r="L278" s="965">
        <f t="shared" si="39"/>
        <v>0</v>
      </c>
      <c r="M278" s="1056">
        <f>SUM(M279:M280)</f>
        <v>0</v>
      </c>
      <c r="N278" s="1057">
        <f>SUM(N279:N280)</f>
        <v>0</v>
      </c>
      <c r="O278" s="965">
        <f>SUM(O279:O280)</f>
        <v>0</v>
      </c>
      <c r="P278" s="185"/>
    </row>
    <row r="279" spans="1:16" ht="48" hidden="1" x14ac:dyDescent="0.25">
      <c r="A279" s="178">
        <v>7245</v>
      </c>
      <c r="B279" s="223" t="s">
        <v>512</v>
      </c>
      <c r="C279" s="957">
        <f t="shared" si="50"/>
        <v>0</v>
      </c>
      <c r="D279" s="963"/>
      <c r="E279" s="1052"/>
      <c r="F279" s="1058">
        <f t="shared" si="37"/>
        <v>0</v>
      </c>
      <c r="G279" s="963"/>
      <c r="H279" s="964"/>
      <c r="I279" s="965">
        <f t="shared" si="38"/>
        <v>0</v>
      </c>
      <c r="J279" s="963"/>
      <c r="K279" s="964"/>
      <c r="L279" s="965">
        <f t="shared" si="39"/>
        <v>0</v>
      </c>
      <c r="M279" s="1051"/>
      <c r="N279" s="1052"/>
      <c r="O279" s="965">
        <f t="shared" ref="O279:O282" si="57">M279+N279</f>
        <v>0</v>
      </c>
      <c r="P279" s="185"/>
    </row>
    <row r="280" spans="1:16" ht="96" hidden="1" x14ac:dyDescent="0.25">
      <c r="A280" s="178">
        <v>7246</v>
      </c>
      <c r="B280" s="223" t="s">
        <v>513</v>
      </c>
      <c r="C280" s="957">
        <f t="shared" si="50"/>
        <v>0</v>
      </c>
      <c r="D280" s="963"/>
      <c r="E280" s="1052"/>
      <c r="F280" s="1058">
        <f t="shared" si="37"/>
        <v>0</v>
      </c>
      <c r="G280" s="963"/>
      <c r="H280" s="964"/>
      <c r="I280" s="965">
        <f t="shared" si="38"/>
        <v>0</v>
      </c>
      <c r="J280" s="963"/>
      <c r="K280" s="964"/>
      <c r="L280" s="965">
        <f t="shared" si="39"/>
        <v>0</v>
      </c>
      <c r="M280" s="1051"/>
      <c r="N280" s="1052"/>
      <c r="O280" s="965">
        <f t="shared" si="57"/>
        <v>0</v>
      </c>
      <c r="P280" s="185"/>
    </row>
    <row r="281" spans="1:16" ht="24" hidden="1" x14ac:dyDescent="0.25">
      <c r="A281" s="339">
        <v>7260</v>
      </c>
      <c r="B281" s="223" t="s">
        <v>514</v>
      </c>
      <c r="C281" s="957">
        <f t="shared" si="50"/>
        <v>0</v>
      </c>
      <c r="D281" s="953"/>
      <c r="E281" s="1047"/>
      <c r="F281" s="1048">
        <f t="shared" si="37"/>
        <v>0</v>
      </c>
      <c r="G281" s="953"/>
      <c r="H281" s="954"/>
      <c r="I281" s="983">
        <f t="shared" si="38"/>
        <v>0</v>
      </c>
      <c r="J281" s="953"/>
      <c r="K281" s="954"/>
      <c r="L281" s="983">
        <f t="shared" si="39"/>
        <v>0</v>
      </c>
      <c r="M281" s="1049"/>
      <c r="N281" s="1047"/>
      <c r="O281" s="983">
        <f t="shared" si="57"/>
        <v>0</v>
      </c>
      <c r="P281" s="176"/>
    </row>
    <row r="282" spans="1:16" hidden="1" x14ac:dyDescent="0.25">
      <c r="A282" s="198">
        <v>7700</v>
      </c>
      <c r="B282" s="323" t="s">
        <v>515</v>
      </c>
      <c r="C282" s="1114">
        <f t="shared" si="50"/>
        <v>0</v>
      </c>
      <c r="D282" s="1115">
        <f>D283</f>
        <v>0</v>
      </c>
      <c r="E282" s="1073">
        <f>SUM(E283)</f>
        <v>0</v>
      </c>
      <c r="F282" s="1116">
        <f t="shared" si="37"/>
        <v>0</v>
      </c>
      <c r="G282" s="1115">
        <f>G283</f>
        <v>0</v>
      </c>
      <c r="H282" s="1117">
        <f>SUM(H283)</f>
        <v>0</v>
      </c>
      <c r="I282" s="1108">
        <f t="shared" si="38"/>
        <v>0</v>
      </c>
      <c r="J282" s="1115">
        <f>J283</f>
        <v>0</v>
      </c>
      <c r="K282" s="1117">
        <f>SUM(K283)</f>
        <v>0</v>
      </c>
      <c r="L282" s="1108">
        <f t="shared" si="39"/>
        <v>0</v>
      </c>
      <c r="M282" s="1072">
        <f>SUM(M283)</f>
        <v>0</v>
      </c>
      <c r="N282" s="1073">
        <f>SUM(N283)</f>
        <v>0</v>
      </c>
      <c r="O282" s="1108">
        <f t="shared" si="57"/>
        <v>0</v>
      </c>
      <c r="P282" s="358"/>
    </row>
    <row r="283" spans="1:16" hidden="1" x14ac:dyDescent="0.25">
      <c r="A283" s="233">
        <v>7720</v>
      </c>
      <c r="B283" s="234" t="s">
        <v>516</v>
      </c>
      <c r="C283" s="1118">
        <f t="shared" si="50"/>
        <v>0</v>
      </c>
      <c r="D283" s="975"/>
      <c r="E283" s="1119"/>
      <c r="F283" s="1120">
        <f t="shared" si="37"/>
        <v>0</v>
      </c>
      <c r="G283" s="975"/>
      <c r="H283" s="976"/>
      <c r="I283" s="977">
        <f t="shared" si="38"/>
        <v>0</v>
      </c>
      <c r="J283" s="975"/>
      <c r="K283" s="976"/>
      <c r="L283" s="977">
        <f t="shared" si="39"/>
        <v>0</v>
      </c>
      <c r="M283" s="1121"/>
      <c r="N283" s="1119"/>
      <c r="O283" s="977">
        <f>M283+N283</f>
        <v>0</v>
      </c>
      <c r="P283" s="244"/>
    </row>
    <row r="284" spans="1:16" hidden="1" x14ac:dyDescent="0.25">
      <c r="A284" s="411"/>
      <c r="B284" s="265" t="s">
        <v>517</v>
      </c>
      <c r="C284" s="980">
        <f t="shared" si="50"/>
        <v>0</v>
      </c>
      <c r="D284" s="1042">
        <f>SUM(D285:D286)</f>
        <v>0</v>
      </c>
      <c r="E284" s="1046">
        <f>SUM(E285:E286)</f>
        <v>0</v>
      </c>
      <c r="F284" s="1076">
        <f t="shared" si="37"/>
        <v>0</v>
      </c>
      <c r="G284" s="1042">
        <f>SUM(G285:G286)</f>
        <v>0</v>
      </c>
      <c r="H284" s="1044">
        <f>SUM(H285:H286)</f>
        <v>0</v>
      </c>
      <c r="I284" s="1077">
        <f t="shared" si="38"/>
        <v>0</v>
      </c>
      <c r="J284" s="1042">
        <f>SUM(J285:J286)</f>
        <v>0</v>
      </c>
      <c r="K284" s="1044">
        <f>SUM(K285:K286)</f>
        <v>0</v>
      </c>
      <c r="L284" s="1077">
        <f t="shared" si="39"/>
        <v>0</v>
      </c>
      <c r="M284" s="1045">
        <f>SUM(M285:M286)</f>
        <v>0</v>
      </c>
      <c r="N284" s="1046">
        <f>SUM(N285:N286)</f>
        <v>0</v>
      </c>
      <c r="O284" s="1077">
        <f t="shared" ref="O284:O299" si="58">M284+N284</f>
        <v>0</v>
      </c>
      <c r="P284" s="274"/>
    </row>
    <row r="285" spans="1:16" hidden="1" x14ac:dyDescent="0.25">
      <c r="A285" s="393" t="s">
        <v>518</v>
      </c>
      <c r="B285" s="178" t="s">
        <v>519</v>
      </c>
      <c r="C285" s="1106">
        <f t="shared" si="50"/>
        <v>0</v>
      </c>
      <c r="D285" s="963"/>
      <c r="E285" s="1052"/>
      <c r="F285" s="1058">
        <f t="shared" si="37"/>
        <v>0</v>
      </c>
      <c r="G285" s="963"/>
      <c r="H285" s="964"/>
      <c r="I285" s="965">
        <f t="shared" si="38"/>
        <v>0</v>
      </c>
      <c r="J285" s="963"/>
      <c r="K285" s="964"/>
      <c r="L285" s="965">
        <f t="shared" si="39"/>
        <v>0</v>
      </c>
      <c r="M285" s="1051"/>
      <c r="N285" s="1052"/>
      <c r="O285" s="965">
        <f t="shared" si="58"/>
        <v>0</v>
      </c>
      <c r="P285" s="185"/>
    </row>
    <row r="286" spans="1:16" ht="24" hidden="1" x14ac:dyDescent="0.25">
      <c r="A286" s="393" t="s">
        <v>520</v>
      </c>
      <c r="B286" s="412" t="s">
        <v>521</v>
      </c>
      <c r="C286" s="980">
        <f t="shared" si="50"/>
        <v>0</v>
      </c>
      <c r="D286" s="953"/>
      <c r="E286" s="1047"/>
      <c r="F286" s="1048">
        <f t="shared" si="37"/>
        <v>0</v>
      </c>
      <c r="G286" s="953"/>
      <c r="H286" s="954"/>
      <c r="I286" s="983">
        <f t="shared" si="38"/>
        <v>0</v>
      </c>
      <c r="J286" s="953"/>
      <c r="K286" s="954"/>
      <c r="L286" s="983">
        <f t="shared" si="39"/>
        <v>0</v>
      </c>
      <c r="M286" s="1049"/>
      <c r="N286" s="1047"/>
      <c r="O286" s="983">
        <f t="shared" si="58"/>
        <v>0</v>
      </c>
      <c r="P286" s="176"/>
    </row>
    <row r="287" spans="1:16" x14ac:dyDescent="0.25">
      <c r="A287" s="413"/>
      <c r="B287" s="414" t="s">
        <v>522</v>
      </c>
      <c r="C287" s="415">
        <f>SUM(C284,C271,C233,C198,C190,C176,C78,C56)</f>
        <v>799801</v>
      </c>
      <c r="D287" s="1122">
        <f>SUM(D284,D271,D233,D198,D190,D176,D78,D56)</f>
        <v>390625</v>
      </c>
      <c r="E287" s="1123">
        <f>SUM(E284,E271,E233,E198,E190,E176,E78,E56)</f>
        <v>0</v>
      </c>
      <c r="F287" s="467">
        <f t="shared" si="37"/>
        <v>390625</v>
      </c>
      <c r="G287" s="1122">
        <f>SUM(G284,G271,G233,G198,G190,G176,G78,G56)</f>
        <v>316701</v>
      </c>
      <c r="H287" s="1124">
        <f>SUM(H284,H271,H233,H198,H190,H176,H78,H56)</f>
        <v>0</v>
      </c>
      <c r="I287" s="418">
        <f t="shared" si="38"/>
        <v>316701</v>
      </c>
      <c r="J287" s="1122">
        <f>SUM(J284,J271,J233,J198,J190,J176,J78,J56)</f>
        <v>92238</v>
      </c>
      <c r="K287" s="1124">
        <f>SUM(K284,K271,K233,K198,K190,K176,K78,K56)</f>
        <v>0</v>
      </c>
      <c r="L287" s="418">
        <f t="shared" si="39"/>
        <v>92238</v>
      </c>
      <c r="M287" s="1040">
        <f>SUM(M284,M271,M233,M198,M190,M176,M78,M56)</f>
        <v>237</v>
      </c>
      <c r="N287" s="1041">
        <f>SUM(N284,N271,N233,N198,N190,N176,N78,N56)</f>
        <v>0</v>
      </c>
      <c r="O287" s="327">
        <f t="shared" si="58"/>
        <v>237</v>
      </c>
      <c r="P287" s="328"/>
    </row>
    <row r="288" spans="1:16" x14ac:dyDescent="0.25">
      <c r="A288" s="420" t="s">
        <v>523</v>
      </c>
      <c r="B288" s="421"/>
      <c r="C288" s="422">
        <f t="shared" ref="C288" si="59">F288+I288+L288+O288</f>
        <v>-6469</v>
      </c>
      <c r="D288" s="1125">
        <f>SUM(D28,D29,D45)-D54</f>
        <v>0</v>
      </c>
      <c r="E288" s="1126">
        <f>SUM(E28,E29,E45)-E54</f>
        <v>0</v>
      </c>
      <c r="F288" s="468">
        <f t="shared" si="37"/>
        <v>0</v>
      </c>
      <c r="G288" s="1125">
        <f>SUM(G28,G29,G45)-G54</f>
        <v>0</v>
      </c>
      <c r="H288" s="1127">
        <f>SUM(H28,H29,H45)-H54</f>
        <v>0</v>
      </c>
      <c r="I288" s="425">
        <f t="shared" si="38"/>
        <v>0</v>
      </c>
      <c r="J288" s="1125">
        <f>(J30+J46)-J54</f>
        <v>-6232</v>
      </c>
      <c r="K288" s="1127">
        <f>(K30+K46)-K54</f>
        <v>0</v>
      </c>
      <c r="L288" s="425">
        <f t="shared" si="39"/>
        <v>-6232</v>
      </c>
      <c r="M288" s="1128">
        <f>M48-M54</f>
        <v>-237</v>
      </c>
      <c r="N288" s="1129">
        <f>N48-N54</f>
        <v>0</v>
      </c>
      <c r="O288" s="425">
        <f t="shared" si="58"/>
        <v>-237</v>
      </c>
      <c r="P288" s="427"/>
    </row>
    <row r="289" spans="1:17" s="148" customFormat="1" x14ac:dyDescent="0.25">
      <c r="A289" s="420" t="s">
        <v>524</v>
      </c>
      <c r="B289" s="421"/>
      <c r="C289" s="428">
        <f>SUM(C290,C291)-C298+C299</f>
        <v>6469</v>
      </c>
      <c r="D289" s="1125">
        <f>SUM(D290,D291)-D298+D299</f>
        <v>0</v>
      </c>
      <c r="E289" s="1126">
        <f>SUM(E290,E291)-E298+E299</f>
        <v>0</v>
      </c>
      <c r="F289" s="468">
        <f t="shared" si="37"/>
        <v>0</v>
      </c>
      <c r="G289" s="1125">
        <f>SUM(G290,G291)-G298+G299</f>
        <v>0</v>
      </c>
      <c r="H289" s="1127">
        <f>SUM(H290,H291)-H298+H299</f>
        <v>0</v>
      </c>
      <c r="I289" s="425">
        <f t="shared" si="38"/>
        <v>0</v>
      </c>
      <c r="J289" s="1125">
        <f>SUM(J290,J291)-J298+J299</f>
        <v>6232</v>
      </c>
      <c r="K289" s="1127">
        <f>SUM(K290,K291)-K298+K299</f>
        <v>0</v>
      </c>
      <c r="L289" s="425">
        <f t="shared" si="39"/>
        <v>6232</v>
      </c>
      <c r="M289" s="1128">
        <f>SUM(M290,M291)-M298+M299</f>
        <v>237</v>
      </c>
      <c r="N289" s="1129">
        <f>SUM(N290,N291)-N298+N299</f>
        <v>0</v>
      </c>
      <c r="O289" s="425">
        <f t="shared" si="58"/>
        <v>237</v>
      </c>
      <c r="P289" s="427"/>
    </row>
    <row r="290" spans="1:17" s="148" customFormat="1" x14ac:dyDescent="0.25">
      <c r="A290" s="429" t="s">
        <v>525</v>
      </c>
      <c r="B290" s="429" t="s">
        <v>526</v>
      </c>
      <c r="C290" s="428">
        <f>C25-C284</f>
        <v>6469</v>
      </c>
      <c r="D290" s="1125">
        <f>D25-D284</f>
        <v>0</v>
      </c>
      <c r="E290" s="1126">
        <f>E25-E284</f>
        <v>0</v>
      </c>
      <c r="F290" s="468">
        <f t="shared" si="37"/>
        <v>0</v>
      </c>
      <c r="G290" s="1125">
        <f>G25-G284</f>
        <v>0</v>
      </c>
      <c r="H290" s="1127">
        <f>H25-H284</f>
        <v>0</v>
      </c>
      <c r="I290" s="425">
        <f t="shared" si="38"/>
        <v>0</v>
      </c>
      <c r="J290" s="1125">
        <f>J25-J284</f>
        <v>6232</v>
      </c>
      <c r="K290" s="1127">
        <f>K25-K284</f>
        <v>0</v>
      </c>
      <c r="L290" s="425">
        <f t="shared" si="39"/>
        <v>6232</v>
      </c>
      <c r="M290" s="1128">
        <f>M25-M284</f>
        <v>237</v>
      </c>
      <c r="N290" s="1129">
        <f>N25-N284</f>
        <v>0</v>
      </c>
      <c r="O290" s="425">
        <f t="shared" si="58"/>
        <v>237</v>
      </c>
      <c r="P290" s="427"/>
    </row>
    <row r="291" spans="1:17" s="148" customFormat="1" hidden="1" x14ac:dyDescent="0.25">
      <c r="A291" s="430" t="s">
        <v>527</v>
      </c>
      <c r="B291" s="430" t="s">
        <v>528</v>
      </c>
      <c r="C291" s="1126">
        <f>SUM(C292,C294,C296)-SUM(C293,C295,C297)</f>
        <v>0</v>
      </c>
      <c r="D291" s="1125">
        <f t="shared" ref="D291:E291" si="60">SUM(D292,D294,D296)-SUM(D293,D295,D297)</f>
        <v>0</v>
      </c>
      <c r="E291" s="1129">
        <f t="shared" si="60"/>
        <v>0</v>
      </c>
      <c r="F291" s="1130">
        <f t="shared" si="37"/>
        <v>0</v>
      </c>
      <c r="G291" s="1125">
        <f t="shared" ref="G291:H291" si="61">SUM(G292,G294,G296)-SUM(G293,G295,G297)</f>
        <v>0</v>
      </c>
      <c r="H291" s="1127">
        <f t="shared" si="61"/>
        <v>0</v>
      </c>
      <c r="I291" s="1131">
        <f t="shared" si="38"/>
        <v>0</v>
      </c>
      <c r="J291" s="1125">
        <f t="shared" ref="J291:K291" si="62">SUM(J292,J294,J296)-SUM(J293,J295,J297)</f>
        <v>0</v>
      </c>
      <c r="K291" s="1127">
        <f t="shared" si="62"/>
        <v>0</v>
      </c>
      <c r="L291" s="1131">
        <f t="shared" si="39"/>
        <v>0</v>
      </c>
      <c r="M291" s="1128">
        <f t="shared" ref="M291:N291" si="63">SUM(M292,M294,M296)-SUM(M293,M295,M297)</f>
        <v>0</v>
      </c>
      <c r="N291" s="1129">
        <f t="shared" si="63"/>
        <v>0</v>
      </c>
      <c r="O291" s="1131">
        <f t="shared" si="58"/>
        <v>0</v>
      </c>
      <c r="P291" s="427"/>
    </row>
    <row r="292" spans="1:17" s="148" customFormat="1" hidden="1" x14ac:dyDescent="0.25">
      <c r="A292" s="411" t="s">
        <v>529</v>
      </c>
      <c r="B292" s="275" t="s">
        <v>530</v>
      </c>
      <c r="C292" s="969">
        <f t="shared" ref="C292:C299" si="64">F292+I292+L292+O292</f>
        <v>0</v>
      </c>
      <c r="D292" s="975"/>
      <c r="E292" s="1119"/>
      <c r="F292" s="1120">
        <f t="shared" si="37"/>
        <v>0</v>
      </c>
      <c r="G292" s="975"/>
      <c r="H292" s="976"/>
      <c r="I292" s="977">
        <f t="shared" si="38"/>
        <v>0</v>
      </c>
      <c r="J292" s="975"/>
      <c r="K292" s="976"/>
      <c r="L292" s="977">
        <f t="shared" si="39"/>
        <v>0</v>
      </c>
      <c r="M292" s="1121"/>
      <c r="N292" s="1119"/>
      <c r="O292" s="977">
        <f t="shared" si="58"/>
        <v>0</v>
      </c>
      <c r="P292" s="244"/>
    </row>
    <row r="293" spans="1:17" ht="24" hidden="1" x14ac:dyDescent="0.25">
      <c r="A293" s="393" t="s">
        <v>531</v>
      </c>
      <c r="B293" s="177" t="s">
        <v>532</v>
      </c>
      <c r="C293" s="957">
        <f t="shared" si="64"/>
        <v>0</v>
      </c>
      <c r="D293" s="963"/>
      <c r="E293" s="1052"/>
      <c r="F293" s="1058">
        <f t="shared" si="37"/>
        <v>0</v>
      </c>
      <c r="G293" s="963"/>
      <c r="H293" s="964"/>
      <c r="I293" s="965">
        <f t="shared" si="38"/>
        <v>0</v>
      </c>
      <c r="J293" s="963"/>
      <c r="K293" s="964"/>
      <c r="L293" s="965">
        <f t="shared" si="39"/>
        <v>0</v>
      </c>
      <c r="M293" s="1051"/>
      <c r="N293" s="1052"/>
      <c r="O293" s="965">
        <f t="shared" si="58"/>
        <v>0</v>
      </c>
      <c r="P293" s="185"/>
    </row>
    <row r="294" spans="1:17" hidden="1" x14ac:dyDescent="0.25">
      <c r="A294" s="393" t="s">
        <v>533</v>
      </c>
      <c r="B294" s="177" t="s">
        <v>534</v>
      </c>
      <c r="C294" s="957">
        <f t="shared" si="64"/>
        <v>0</v>
      </c>
      <c r="D294" s="963"/>
      <c r="E294" s="1052"/>
      <c r="F294" s="1058">
        <f t="shared" si="37"/>
        <v>0</v>
      </c>
      <c r="G294" s="963"/>
      <c r="H294" s="964"/>
      <c r="I294" s="965">
        <f t="shared" si="38"/>
        <v>0</v>
      </c>
      <c r="J294" s="963"/>
      <c r="K294" s="964"/>
      <c r="L294" s="965">
        <f t="shared" si="39"/>
        <v>0</v>
      </c>
      <c r="M294" s="1051"/>
      <c r="N294" s="1052"/>
      <c r="O294" s="965">
        <f t="shared" si="58"/>
        <v>0</v>
      </c>
      <c r="P294" s="185"/>
    </row>
    <row r="295" spans="1:17" ht="24" hidden="1" x14ac:dyDescent="0.25">
      <c r="A295" s="393" t="s">
        <v>535</v>
      </c>
      <c r="B295" s="177" t="s">
        <v>536</v>
      </c>
      <c r="C295" s="957">
        <f t="shared" si="64"/>
        <v>0</v>
      </c>
      <c r="D295" s="963"/>
      <c r="E295" s="1052"/>
      <c r="F295" s="1058">
        <f t="shared" si="37"/>
        <v>0</v>
      </c>
      <c r="G295" s="963"/>
      <c r="H295" s="964"/>
      <c r="I295" s="965">
        <f t="shared" si="38"/>
        <v>0</v>
      </c>
      <c r="J295" s="963"/>
      <c r="K295" s="964"/>
      <c r="L295" s="965">
        <f t="shared" si="39"/>
        <v>0</v>
      </c>
      <c r="M295" s="1051"/>
      <c r="N295" s="1052"/>
      <c r="O295" s="965">
        <f t="shared" si="58"/>
        <v>0</v>
      </c>
      <c r="P295" s="185"/>
    </row>
    <row r="296" spans="1:17" hidden="1" x14ac:dyDescent="0.25">
      <c r="A296" s="393" t="s">
        <v>537</v>
      </c>
      <c r="B296" s="177" t="s">
        <v>538</v>
      </c>
      <c r="C296" s="957">
        <f t="shared" si="64"/>
        <v>0</v>
      </c>
      <c r="D296" s="963"/>
      <c r="E296" s="1052"/>
      <c r="F296" s="1058">
        <f t="shared" si="37"/>
        <v>0</v>
      </c>
      <c r="G296" s="963"/>
      <c r="H296" s="964"/>
      <c r="I296" s="965">
        <f t="shared" si="38"/>
        <v>0</v>
      </c>
      <c r="J296" s="963"/>
      <c r="K296" s="964"/>
      <c r="L296" s="965">
        <f t="shared" si="39"/>
        <v>0</v>
      </c>
      <c r="M296" s="1051"/>
      <c r="N296" s="1052"/>
      <c r="O296" s="965">
        <f t="shared" si="58"/>
        <v>0</v>
      </c>
      <c r="P296" s="185"/>
    </row>
    <row r="297" spans="1:17" ht="24" hidden="1" x14ac:dyDescent="0.25">
      <c r="A297" s="431" t="s">
        <v>539</v>
      </c>
      <c r="B297" s="432" t="s">
        <v>540</v>
      </c>
      <c r="C297" s="1093">
        <f t="shared" si="64"/>
        <v>0</v>
      </c>
      <c r="D297" s="1094"/>
      <c r="E297" s="1095"/>
      <c r="F297" s="1096">
        <f t="shared" si="37"/>
        <v>0</v>
      </c>
      <c r="G297" s="1094"/>
      <c r="H297" s="1097"/>
      <c r="I297" s="1092">
        <f t="shared" si="38"/>
        <v>0</v>
      </c>
      <c r="J297" s="1094"/>
      <c r="K297" s="1097"/>
      <c r="L297" s="1092">
        <f t="shared" si="39"/>
        <v>0</v>
      </c>
      <c r="M297" s="1098"/>
      <c r="N297" s="1095"/>
      <c r="O297" s="1092">
        <f t="shared" si="58"/>
        <v>0</v>
      </c>
      <c r="P297" s="372"/>
    </row>
    <row r="298" spans="1:17" hidden="1" x14ac:dyDescent="0.25">
      <c r="A298" s="430" t="s">
        <v>541</v>
      </c>
      <c r="B298" s="430" t="s">
        <v>542</v>
      </c>
      <c r="C298" s="1132">
        <f t="shared" si="64"/>
        <v>0</v>
      </c>
      <c r="D298" s="1133"/>
      <c r="E298" s="1134"/>
      <c r="F298" s="1130">
        <f t="shared" si="37"/>
        <v>0</v>
      </c>
      <c r="G298" s="1133"/>
      <c r="H298" s="1135"/>
      <c r="I298" s="1131">
        <f t="shared" si="38"/>
        <v>0</v>
      </c>
      <c r="J298" s="1133"/>
      <c r="K298" s="1135"/>
      <c r="L298" s="1131">
        <f t="shared" si="39"/>
        <v>0</v>
      </c>
      <c r="M298" s="1136"/>
      <c r="N298" s="1134"/>
      <c r="O298" s="1131">
        <f t="shared" si="58"/>
        <v>0</v>
      </c>
      <c r="P298" s="427"/>
    </row>
    <row r="299" spans="1:17" s="148" customFormat="1" ht="48" hidden="1" x14ac:dyDescent="0.25">
      <c r="A299" s="430" t="s">
        <v>543</v>
      </c>
      <c r="B299" s="438" t="s">
        <v>544</v>
      </c>
      <c r="C299" s="1137">
        <f t="shared" si="64"/>
        <v>0</v>
      </c>
      <c r="D299" s="1138"/>
      <c r="E299" s="1139"/>
      <c r="F299" s="1140">
        <f t="shared" si="37"/>
        <v>0</v>
      </c>
      <c r="G299" s="1133"/>
      <c r="H299" s="1135"/>
      <c r="I299" s="1131">
        <f t="shared" si="38"/>
        <v>0</v>
      </c>
      <c r="J299" s="1133"/>
      <c r="K299" s="1135"/>
      <c r="L299" s="1131">
        <f t="shared" si="39"/>
        <v>0</v>
      </c>
      <c r="M299" s="1136"/>
      <c r="N299" s="1134"/>
      <c r="O299" s="1131">
        <f t="shared" si="58"/>
        <v>0</v>
      </c>
      <c r="P299" s="427"/>
    </row>
    <row r="300" spans="1:17" s="148" customFormat="1" x14ac:dyDescent="0.25">
      <c r="A300" s="443" t="s">
        <v>545</v>
      </c>
      <c r="B300" s="444"/>
      <c r="C300" s="444"/>
      <c r="D300" s="444"/>
      <c r="E300" s="444"/>
      <c r="F300" s="444"/>
      <c r="G300" s="444"/>
      <c r="H300" s="444"/>
      <c r="I300" s="444"/>
      <c r="J300" s="444"/>
      <c r="K300" s="444"/>
      <c r="L300" s="444"/>
      <c r="M300" s="444"/>
      <c r="N300" s="444"/>
      <c r="O300" s="444"/>
      <c r="P300" s="445"/>
      <c r="Q300" s="141"/>
    </row>
    <row r="301" spans="1:17" ht="12.75" thickBot="1" x14ac:dyDescent="0.3">
      <c r="A301" s="446"/>
      <c r="B301" s="447"/>
      <c r="C301" s="447"/>
      <c r="D301" s="447"/>
      <c r="E301" s="447"/>
      <c r="F301" s="447"/>
      <c r="G301" s="447"/>
      <c r="H301" s="447"/>
      <c r="I301" s="447"/>
      <c r="J301" s="447"/>
      <c r="K301" s="447"/>
      <c r="L301" s="447"/>
      <c r="M301" s="447"/>
      <c r="N301" s="447"/>
      <c r="O301" s="447"/>
      <c r="P301" s="448"/>
      <c r="Q301" s="118"/>
    </row>
    <row r="302" spans="1:17" x14ac:dyDescent="0.25">
      <c r="A302" s="117"/>
      <c r="B302" s="117"/>
      <c r="C302" s="117"/>
      <c r="D302" s="117"/>
      <c r="E302" s="117"/>
      <c r="F302" s="117"/>
      <c r="G302" s="117"/>
      <c r="H302" s="117"/>
      <c r="I302" s="117"/>
      <c r="J302" s="117"/>
      <c r="K302" s="117"/>
      <c r="L302" s="117"/>
      <c r="M302" s="117"/>
      <c r="N302" s="117"/>
      <c r="O302" s="117"/>
    </row>
    <row r="303" spans="1:17" x14ac:dyDescent="0.25">
      <c r="A303" s="117"/>
      <c r="B303" s="117"/>
      <c r="C303" s="117"/>
      <c r="D303" s="117"/>
      <c r="E303" s="117"/>
      <c r="F303" s="117"/>
      <c r="G303" s="117"/>
      <c r="H303" s="117"/>
      <c r="I303" s="117"/>
      <c r="J303" s="117"/>
      <c r="K303" s="117"/>
      <c r="L303" s="117"/>
      <c r="M303" s="117"/>
      <c r="N303" s="117"/>
      <c r="O303" s="117"/>
    </row>
    <row r="304" spans="1:17"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SX2AXZ/CAtejKv/ssKJ1/gHXjy0yZsh2uHqzS456RTosQgetJfbPURPGjSXOeOvF0Ja86xr/9c+NG01OREbRaw==" saltValue="n1dcikeFEJZIypcYWltvnQ==" spinCount="100000" sheet="1" objects="1" scenarios="1" formatCells="0" formatColumns="0" formatRows="0"/>
  <autoFilter ref="A22:P300">
    <filterColumn colId="2">
      <filters blank="1">
        <filter val="101"/>
        <filter val="1025"/>
        <filter val="11"/>
        <filter val="1131"/>
        <filter val="1252"/>
        <filter val="1280"/>
        <filter val="1337"/>
        <filter val="135370"/>
        <filter val="1380"/>
        <filter val="140"/>
        <filter val="14087"/>
        <filter val="1420"/>
        <filter val="1500"/>
        <filter val="15000"/>
        <filter val="1565"/>
        <filter val="1656"/>
        <filter val="168847"/>
        <filter val="170"/>
        <filter val="1730"/>
        <filter val="18073"/>
        <filter val="1824"/>
        <filter val="18762"/>
        <filter val="18854"/>
        <filter val="1947"/>
        <filter val="1970"/>
        <filter val="19956"/>
        <filter val="2008"/>
        <filter val="2016"/>
        <filter val="2117"/>
        <filter val="2128"/>
        <filter val="21287"/>
        <filter val="2159"/>
        <filter val="2182"/>
        <filter val="237"/>
        <filter val="24"/>
        <filter val="24635"/>
        <filter val="285"/>
        <filter val="3030"/>
        <filter val="3227"/>
        <filter val="3280"/>
        <filter val="33477"/>
        <filter val="3682"/>
        <filter val="392"/>
        <filter val="400"/>
        <filter val="430"/>
        <filter val="4317"/>
        <filter val="48081"/>
        <filter val="50"/>
        <filter val="500"/>
        <filter val="50298"/>
        <filter val="5104"/>
        <filter val="516557"/>
        <filter val="522"/>
        <filter val="536"/>
        <filter val="565769"/>
        <filter val="577"/>
        <filter val="63057"/>
        <filter val="638"/>
        <filter val="6469"/>
        <filter val="-6469"/>
        <filter val="665"/>
        <filter val="707326"/>
        <filter val="734616"/>
        <filter val="75"/>
        <filter val="7554"/>
        <filter val="756"/>
        <filter val="797673"/>
        <filter val="799801"/>
        <filter val="800"/>
        <filter val="83349"/>
        <filter val="85995"/>
      </filters>
    </filterColumn>
  </autoFilter>
  <mergeCells count="3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138.pielikums Jūrmalas pilsētas domes
2016.gada 25.novembra saistošajiem noteikumiem Nr.44
(protokols Nr.18, 5.punkts)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90" workbookViewId="0">
      <selection activeCell="T10" sqref="T10"/>
    </sheetView>
  </sheetViews>
  <sheetFormatPr defaultRowHeight="12" outlineLevelCol="1" x14ac:dyDescent="0.25"/>
  <cols>
    <col min="1" max="1" width="10.85546875" style="113" customWidth="1"/>
    <col min="2" max="2" width="28"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8" x14ac:dyDescent="0.25">
      <c r="B1" s="114"/>
      <c r="C1" s="114"/>
      <c r="D1" s="114"/>
      <c r="E1" s="114"/>
      <c r="F1" s="114"/>
      <c r="G1" s="114"/>
      <c r="H1" s="114"/>
      <c r="I1" s="114"/>
      <c r="J1" s="114"/>
      <c r="K1" s="114"/>
      <c r="L1" s="114"/>
      <c r="M1" s="115"/>
      <c r="N1" s="115"/>
      <c r="O1" s="116" t="s">
        <v>869</v>
      </c>
    </row>
    <row r="2" spans="1:18" ht="7.5" customHeight="1" x14ac:dyDescent="0.25">
      <c r="A2" s="513"/>
      <c r="B2" s="513"/>
      <c r="C2" s="513"/>
      <c r="D2" s="513"/>
      <c r="E2" s="513"/>
      <c r="F2" s="513"/>
      <c r="G2" s="513"/>
      <c r="H2" s="513"/>
      <c r="I2" s="513"/>
      <c r="J2" s="513"/>
      <c r="K2" s="513"/>
      <c r="L2" s="513"/>
      <c r="M2" s="513"/>
      <c r="N2" s="513"/>
      <c r="O2" s="513"/>
      <c r="P2" s="513"/>
      <c r="R2" s="404"/>
    </row>
    <row r="3" spans="1:18" ht="6.75" customHeight="1" x14ac:dyDescent="0.25">
      <c r="A3" s="1224"/>
      <c r="B3" s="1225"/>
      <c r="C3" s="1225"/>
      <c r="D3" s="1225"/>
      <c r="E3" s="1225"/>
      <c r="F3" s="1225"/>
      <c r="G3" s="1225"/>
      <c r="H3" s="1225"/>
      <c r="I3" s="1225"/>
      <c r="J3" s="1225"/>
      <c r="K3" s="1225"/>
      <c r="L3" s="1225"/>
      <c r="M3" s="1225"/>
      <c r="N3" s="1225"/>
      <c r="O3" s="1225"/>
      <c r="P3" s="1226"/>
      <c r="Q3" s="118"/>
    </row>
    <row r="4" spans="1:18" ht="10.5" customHeight="1" x14ac:dyDescent="0.25">
      <c r="A4" s="1227" t="s">
        <v>226</v>
      </c>
      <c r="B4" s="1228"/>
      <c r="C4" s="1228"/>
      <c r="D4" s="1228"/>
      <c r="E4" s="1228"/>
      <c r="F4" s="1228"/>
      <c r="G4" s="1228"/>
      <c r="H4" s="1228"/>
      <c r="I4" s="1228"/>
      <c r="J4" s="1228"/>
      <c r="K4" s="1228"/>
      <c r="L4" s="1228"/>
      <c r="M4" s="1228"/>
      <c r="N4" s="1228"/>
      <c r="O4" s="1228"/>
      <c r="P4" s="1229"/>
      <c r="Q4" s="118"/>
    </row>
    <row r="5" spans="1:18" x14ac:dyDescent="0.25">
      <c r="A5" s="123"/>
      <c r="B5" s="124"/>
      <c r="C5" s="514"/>
      <c r="D5" s="124"/>
      <c r="E5" s="124"/>
      <c r="F5" s="124"/>
      <c r="G5" s="124"/>
      <c r="H5" s="124"/>
      <c r="I5" s="124"/>
      <c r="J5" s="124"/>
      <c r="K5" s="124"/>
      <c r="L5" s="124"/>
      <c r="M5" s="124"/>
      <c r="N5" s="124"/>
      <c r="O5" s="515"/>
      <c r="P5" s="516"/>
      <c r="Q5" s="118"/>
    </row>
    <row r="6" spans="1:18" ht="12.75" x14ac:dyDescent="0.25">
      <c r="A6" s="121" t="s">
        <v>227</v>
      </c>
      <c r="B6" s="122"/>
      <c r="C6" s="1230" t="s">
        <v>870</v>
      </c>
      <c r="D6" s="1230"/>
      <c r="E6" s="1230"/>
      <c r="F6" s="1230"/>
      <c r="G6" s="1230"/>
      <c r="H6" s="1230"/>
      <c r="I6" s="1230"/>
      <c r="J6" s="1230"/>
      <c r="K6" s="1230"/>
      <c r="L6" s="1230"/>
      <c r="M6" s="1230"/>
      <c r="N6" s="1230"/>
      <c r="O6" s="1230"/>
      <c r="P6" s="1231"/>
      <c r="Q6" s="118"/>
    </row>
    <row r="7" spans="1:18" ht="12.75" x14ac:dyDescent="0.25">
      <c r="A7" s="121" t="s">
        <v>229</v>
      </c>
      <c r="B7" s="122"/>
      <c r="C7" s="1230" t="s">
        <v>757</v>
      </c>
      <c r="D7" s="1230"/>
      <c r="E7" s="1230"/>
      <c r="F7" s="1230"/>
      <c r="G7" s="1230"/>
      <c r="H7" s="1230"/>
      <c r="I7" s="1230"/>
      <c r="J7" s="1230"/>
      <c r="K7" s="1230"/>
      <c r="L7" s="1230"/>
      <c r="M7" s="1230"/>
      <c r="N7" s="1230"/>
      <c r="O7" s="1230"/>
      <c r="P7" s="1231"/>
      <c r="Q7" s="118"/>
    </row>
    <row r="8" spans="1:18" x14ac:dyDescent="0.25">
      <c r="A8" s="123" t="s">
        <v>231</v>
      </c>
      <c r="B8" s="124"/>
      <c r="C8" s="1222" t="s">
        <v>871</v>
      </c>
      <c r="D8" s="1222"/>
      <c r="E8" s="1222"/>
      <c r="F8" s="1222"/>
      <c r="G8" s="1222"/>
      <c r="H8" s="1222"/>
      <c r="I8" s="1222"/>
      <c r="J8" s="1222"/>
      <c r="K8" s="1222"/>
      <c r="L8" s="1222"/>
      <c r="M8" s="1222"/>
      <c r="N8" s="1222"/>
      <c r="O8" s="1222"/>
      <c r="P8" s="1223"/>
      <c r="Q8" s="118"/>
    </row>
    <row r="9" spans="1:18" x14ac:dyDescent="0.25">
      <c r="A9" s="123" t="s">
        <v>233</v>
      </c>
      <c r="B9" s="124"/>
      <c r="C9" s="1222" t="s">
        <v>759</v>
      </c>
      <c r="D9" s="1222"/>
      <c r="E9" s="1222"/>
      <c r="F9" s="1222"/>
      <c r="G9" s="1222"/>
      <c r="H9" s="1222"/>
      <c r="I9" s="1222"/>
      <c r="J9" s="1222"/>
      <c r="K9" s="1222"/>
      <c r="L9" s="1222"/>
      <c r="M9" s="1222"/>
      <c r="N9" s="1222"/>
      <c r="O9" s="1222"/>
      <c r="P9" s="1223"/>
      <c r="Q9" s="118"/>
    </row>
    <row r="10" spans="1:18" ht="24" customHeight="1" x14ac:dyDescent="0.25">
      <c r="A10" s="123" t="s">
        <v>234</v>
      </c>
      <c r="B10" s="124"/>
      <c r="C10" s="1230" t="s">
        <v>760</v>
      </c>
      <c r="D10" s="1230"/>
      <c r="E10" s="1230"/>
      <c r="F10" s="1230"/>
      <c r="G10" s="1230"/>
      <c r="H10" s="1230"/>
      <c r="I10" s="1230"/>
      <c r="J10" s="1230"/>
      <c r="K10" s="1230"/>
      <c r="L10" s="1230"/>
      <c r="M10" s="1230"/>
      <c r="N10" s="1230"/>
      <c r="O10" s="1230"/>
      <c r="P10" s="1231"/>
      <c r="Q10" s="118"/>
    </row>
    <row r="11" spans="1:18" x14ac:dyDescent="0.25">
      <c r="A11" s="123" t="s">
        <v>235</v>
      </c>
      <c r="B11" s="124"/>
      <c r="C11" s="1230" t="s">
        <v>761</v>
      </c>
      <c r="D11" s="1230"/>
      <c r="E11" s="1230"/>
      <c r="F11" s="1230"/>
      <c r="G11" s="1230"/>
      <c r="H11" s="1230"/>
      <c r="I11" s="1230"/>
      <c r="J11" s="1230"/>
      <c r="K11" s="1230"/>
      <c r="L11" s="1230"/>
      <c r="M11" s="1230"/>
      <c r="N11" s="1230"/>
      <c r="O11" s="1230"/>
      <c r="P11" s="1231"/>
      <c r="Q11" s="118"/>
    </row>
    <row r="12" spans="1:18" x14ac:dyDescent="0.25">
      <c r="A12" s="125" t="s">
        <v>236</v>
      </c>
      <c r="B12" s="124"/>
      <c r="C12" s="126"/>
      <c r="D12" s="126"/>
      <c r="E12" s="126"/>
      <c r="F12" s="126"/>
      <c r="G12" s="126"/>
      <c r="H12" s="126"/>
      <c r="I12" s="126"/>
      <c r="J12" s="126"/>
      <c r="K12" s="126"/>
      <c r="L12" s="126"/>
      <c r="M12" s="126"/>
      <c r="N12" s="126"/>
      <c r="O12" s="126"/>
      <c r="P12" s="484"/>
      <c r="Q12" s="118"/>
    </row>
    <row r="13" spans="1:18" x14ac:dyDescent="0.25">
      <c r="A13" s="123"/>
      <c r="B13" s="124" t="s">
        <v>237</v>
      </c>
      <c r="C13" s="1222" t="s">
        <v>872</v>
      </c>
      <c r="D13" s="1222"/>
      <c r="E13" s="1222"/>
      <c r="F13" s="1222"/>
      <c r="G13" s="1222"/>
      <c r="H13" s="1222"/>
      <c r="I13" s="1222"/>
      <c r="J13" s="1222"/>
      <c r="K13" s="1222"/>
      <c r="L13" s="1222"/>
      <c r="M13" s="1222"/>
      <c r="N13" s="1222"/>
      <c r="O13" s="1222"/>
      <c r="P13" s="1223"/>
      <c r="Q13" s="118"/>
    </row>
    <row r="14" spans="1:18" x14ac:dyDescent="0.25">
      <c r="A14" s="123"/>
      <c r="B14" s="124" t="s">
        <v>239</v>
      </c>
      <c r="C14" s="1222" t="s">
        <v>873</v>
      </c>
      <c r="D14" s="1222"/>
      <c r="E14" s="1222"/>
      <c r="F14" s="1222"/>
      <c r="G14" s="1222"/>
      <c r="H14" s="1222"/>
      <c r="I14" s="1222"/>
      <c r="J14" s="1222"/>
      <c r="K14" s="1222"/>
      <c r="L14" s="1222"/>
      <c r="M14" s="1222"/>
      <c r="N14" s="1222"/>
      <c r="O14" s="1222"/>
      <c r="P14" s="1223"/>
      <c r="Q14" s="118"/>
    </row>
    <row r="15" spans="1:18" x14ac:dyDescent="0.25">
      <c r="A15" s="123"/>
      <c r="B15" s="124" t="s">
        <v>240</v>
      </c>
      <c r="C15" s="1222"/>
      <c r="D15" s="1222"/>
      <c r="E15" s="1222"/>
      <c r="F15" s="1222"/>
      <c r="G15" s="1222"/>
      <c r="H15" s="1222"/>
      <c r="I15" s="1222"/>
      <c r="J15" s="1222"/>
      <c r="K15" s="1222"/>
      <c r="L15" s="1222"/>
      <c r="M15" s="1222"/>
      <c r="N15" s="1222"/>
      <c r="O15" s="1222"/>
      <c r="P15" s="1223"/>
      <c r="Q15" s="118"/>
    </row>
    <row r="16" spans="1:18" x14ac:dyDescent="0.25">
      <c r="A16" s="123"/>
      <c r="B16" s="124" t="s">
        <v>241</v>
      </c>
      <c r="C16" s="1222" t="s">
        <v>874</v>
      </c>
      <c r="D16" s="1222"/>
      <c r="E16" s="1222"/>
      <c r="F16" s="1222"/>
      <c r="G16" s="1222"/>
      <c r="H16" s="1222"/>
      <c r="I16" s="1222"/>
      <c r="J16" s="1222"/>
      <c r="K16" s="1222"/>
      <c r="L16" s="1222"/>
      <c r="M16" s="1222"/>
      <c r="N16" s="1222"/>
      <c r="O16" s="1222"/>
      <c r="P16" s="1223"/>
      <c r="Q16" s="118"/>
    </row>
    <row r="17" spans="1:20" x14ac:dyDescent="0.25">
      <c r="A17" s="123"/>
      <c r="B17" s="124" t="s">
        <v>242</v>
      </c>
      <c r="C17" s="1222"/>
      <c r="D17" s="1222"/>
      <c r="E17" s="1222"/>
      <c r="F17" s="1222"/>
      <c r="G17" s="1222"/>
      <c r="H17" s="1222"/>
      <c r="I17" s="1222"/>
      <c r="J17" s="1222"/>
      <c r="K17" s="1222"/>
      <c r="L17" s="1222"/>
      <c r="M17" s="1222"/>
      <c r="N17" s="1222"/>
      <c r="O17" s="1222"/>
      <c r="P17" s="1223"/>
      <c r="Q17" s="118"/>
    </row>
    <row r="18" spans="1:20" ht="7.5" customHeight="1" x14ac:dyDescent="0.25">
      <c r="A18" s="128"/>
      <c r="B18" s="129"/>
      <c r="C18" s="1234"/>
      <c r="D18" s="1234"/>
      <c r="E18" s="1234"/>
      <c r="F18" s="1234"/>
      <c r="G18" s="1234"/>
      <c r="H18" s="1234"/>
      <c r="I18" s="1234"/>
      <c r="J18" s="1234"/>
      <c r="K18" s="1234"/>
      <c r="L18" s="1234"/>
      <c r="M18" s="1234"/>
      <c r="N18" s="1234"/>
      <c r="O18" s="1234"/>
      <c r="P18" s="1235"/>
      <c r="Q18" s="118"/>
    </row>
    <row r="19" spans="1:20"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20"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20" s="131" customFormat="1" ht="57" customHeight="1" thickBot="1" x14ac:dyDescent="0.3">
      <c r="A21" s="1238"/>
      <c r="B21" s="1241"/>
      <c r="C21" s="1246"/>
      <c r="D21" s="1248"/>
      <c r="E21" s="1221"/>
      <c r="F21" s="1233"/>
      <c r="G21" s="1248"/>
      <c r="H21" s="1221"/>
      <c r="I21" s="1233"/>
      <c r="J21" s="1248"/>
      <c r="K21" s="1221"/>
      <c r="L21" s="1233"/>
      <c r="M21" s="1248"/>
      <c r="N21" s="1221"/>
      <c r="O21" s="1233"/>
      <c r="P21" s="1241"/>
    </row>
    <row r="22" spans="1:20" s="131" customFormat="1" ht="9" thickTop="1" x14ac:dyDescent="0.25">
      <c r="A22" s="132" t="s">
        <v>259</v>
      </c>
      <c r="B22" s="132">
        <v>2</v>
      </c>
      <c r="C22" s="133">
        <v>3</v>
      </c>
      <c r="D22" s="134">
        <v>4</v>
      </c>
      <c r="E22" s="487">
        <v>5</v>
      </c>
      <c r="F22" s="132">
        <v>6</v>
      </c>
      <c r="G22" s="134">
        <v>7</v>
      </c>
      <c r="H22" s="137">
        <v>8</v>
      </c>
      <c r="I22" s="136">
        <v>9</v>
      </c>
      <c r="J22" s="134">
        <v>10</v>
      </c>
      <c r="K22" s="138">
        <v>11</v>
      </c>
      <c r="L22" s="136">
        <v>12</v>
      </c>
      <c r="M22" s="138">
        <v>13</v>
      </c>
      <c r="N22" s="135">
        <v>14</v>
      </c>
      <c r="O22" s="136">
        <v>15</v>
      </c>
      <c r="P22" s="136">
        <v>16</v>
      </c>
    </row>
    <row r="23" spans="1:20" s="148" customFormat="1" x14ac:dyDescent="0.25">
      <c r="A23" s="139"/>
      <c r="B23" s="140" t="s">
        <v>260</v>
      </c>
      <c r="C23" s="141"/>
      <c r="D23" s="142"/>
      <c r="E23" s="488"/>
      <c r="F23" s="308"/>
      <c r="G23" s="142"/>
      <c r="H23" s="145"/>
      <c r="I23" s="144"/>
      <c r="J23" s="142"/>
      <c r="K23" s="146"/>
      <c r="L23" s="144"/>
      <c r="M23" s="146"/>
      <c r="N23" s="143"/>
      <c r="O23" s="144"/>
      <c r="P23" s="147"/>
    </row>
    <row r="24" spans="1:20" s="148" customFormat="1" ht="12.75" thickBot="1" x14ac:dyDescent="0.3">
      <c r="A24" s="149"/>
      <c r="B24" s="150" t="s">
        <v>261</v>
      </c>
      <c r="C24" s="151">
        <f>F24+I24+L24+O24</f>
        <v>554058</v>
      </c>
      <c r="D24" s="152">
        <f>SUM(D25,D28,D29,D45,D46)</f>
        <v>505591</v>
      </c>
      <c r="E24" s="489">
        <f>SUM(E25,E28,E29,E45,E46)</f>
        <v>0</v>
      </c>
      <c r="F24" s="455">
        <f t="shared" ref="F24:F29" si="0">D24+E24</f>
        <v>505591</v>
      </c>
      <c r="G24" s="152">
        <f>SUM(G25,G28,G46)</f>
        <v>42921</v>
      </c>
      <c r="H24" s="155">
        <f>SUM(H25,H28,H46)</f>
        <v>0</v>
      </c>
      <c r="I24" s="154">
        <f>G24+H24</f>
        <v>42921</v>
      </c>
      <c r="J24" s="152">
        <f>SUM(J25,J30,J46)</f>
        <v>5546</v>
      </c>
      <c r="K24" s="155">
        <f>SUM(K25,K30,K46)</f>
        <v>0</v>
      </c>
      <c r="L24" s="154">
        <f>J24+K24</f>
        <v>5546</v>
      </c>
      <c r="M24" s="156">
        <f>SUM(M25,M48)</f>
        <v>0</v>
      </c>
      <c r="N24" s="153">
        <f>SUM(N25,N48)</f>
        <v>0</v>
      </c>
      <c r="O24" s="154">
        <f>M24+N24</f>
        <v>0</v>
      </c>
      <c r="P24" s="157"/>
      <c r="R24" s="158"/>
      <c r="S24" s="158"/>
      <c r="T24" s="158"/>
    </row>
    <row r="25" spans="1:20" ht="12.75" thickTop="1" x14ac:dyDescent="0.25">
      <c r="A25" s="159"/>
      <c r="B25" s="160" t="s">
        <v>262</v>
      </c>
      <c r="C25" s="161">
        <f>F25+I25+L25+O25</f>
        <v>1141</v>
      </c>
      <c r="D25" s="162">
        <f>SUM(D26:D27)</f>
        <v>0</v>
      </c>
      <c r="E25" s="490">
        <f>SUM(E26:E27)</f>
        <v>0</v>
      </c>
      <c r="F25" s="456">
        <f t="shared" si="0"/>
        <v>0</v>
      </c>
      <c r="G25" s="162">
        <f>SUM(G26:G27)</f>
        <v>0</v>
      </c>
      <c r="H25" s="165">
        <f>SUM(H26:H27)</f>
        <v>0</v>
      </c>
      <c r="I25" s="164">
        <f>G25+H25</f>
        <v>0</v>
      </c>
      <c r="J25" s="162">
        <f>SUM(J26:J27)</f>
        <v>1141</v>
      </c>
      <c r="K25" s="165">
        <f>SUM(K26:K27)</f>
        <v>0</v>
      </c>
      <c r="L25" s="164">
        <f>J25+K25</f>
        <v>1141</v>
      </c>
      <c r="M25" s="166">
        <f>SUM(M26:M27)</f>
        <v>0</v>
      </c>
      <c r="N25" s="163">
        <f>SUM(N26:N27)</f>
        <v>0</v>
      </c>
      <c r="O25" s="164">
        <f>M25+N25</f>
        <v>0</v>
      </c>
      <c r="P25" s="167"/>
      <c r="R25" s="158"/>
      <c r="S25" s="158"/>
      <c r="T25" s="158"/>
    </row>
    <row r="26" spans="1:20" hidden="1" x14ac:dyDescent="0.25">
      <c r="A26" s="168"/>
      <c r="B26" s="169" t="s">
        <v>263</v>
      </c>
      <c r="C26" s="170">
        <f>F26+I26+L26+O26</f>
        <v>0</v>
      </c>
      <c r="D26" s="171"/>
      <c r="E26" s="172"/>
      <c r="F26" s="522">
        <f t="shared" si="0"/>
        <v>0</v>
      </c>
      <c r="G26" s="171"/>
      <c r="H26" s="174"/>
      <c r="I26" s="173">
        <f>G26+H26</f>
        <v>0</v>
      </c>
      <c r="J26" s="171"/>
      <c r="K26" s="174"/>
      <c r="L26" s="173">
        <f>J26+K26</f>
        <v>0</v>
      </c>
      <c r="M26" s="175"/>
      <c r="N26" s="172"/>
      <c r="O26" s="173">
        <f>M26+N26</f>
        <v>0</v>
      </c>
      <c r="P26" s="176"/>
      <c r="R26" s="158"/>
      <c r="S26" s="158"/>
      <c r="T26" s="158"/>
    </row>
    <row r="27" spans="1:20" x14ac:dyDescent="0.25">
      <c r="A27" s="177"/>
      <c r="B27" s="178" t="s">
        <v>264</v>
      </c>
      <c r="C27" s="179">
        <f>F27+I27+L27+O27</f>
        <v>1141</v>
      </c>
      <c r="D27" s="180"/>
      <c r="E27" s="491"/>
      <c r="F27" s="457">
        <f t="shared" si="0"/>
        <v>0</v>
      </c>
      <c r="G27" s="180"/>
      <c r="H27" s="183"/>
      <c r="I27" s="182">
        <f>G27+H27</f>
        <v>0</v>
      </c>
      <c r="J27" s="180">
        <v>1141</v>
      </c>
      <c r="K27" s="183"/>
      <c r="L27" s="182">
        <f>J27+K27</f>
        <v>1141</v>
      </c>
      <c r="M27" s="184"/>
      <c r="N27" s="181"/>
      <c r="O27" s="182">
        <f>M27+N27</f>
        <v>0</v>
      </c>
      <c r="P27" s="185"/>
      <c r="R27" s="158"/>
      <c r="S27" s="158"/>
      <c r="T27" s="158"/>
    </row>
    <row r="28" spans="1:20" s="148" customFormat="1" ht="24.75" thickBot="1" x14ac:dyDescent="0.3">
      <c r="A28" s="186">
        <v>19300</v>
      </c>
      <c r="B28" s="186" t="s">
        <v>265</v>
      </c>
      <c r="C28" s="187">
        <f>SUM(F28,I28)</f>
        <v>548512</v>
      </c>
      <c r="D28" s="188">
        <v>505591</v>
      </c>
      <c r="E28" s="492"/>
      <c r="F28" s="458">
        <f t="shared" si="0"/>
        <v>505591</v>
      </c>
      <c r="G28" s="188">
        <v>42921</v>
      </c>
      <c r="H28" s="191"/>
      <c r="I28" s="190">
        <f>G28+H28</f>
        <v>42921</v>
      </c>
      <c r="J28" s="192" t="s">
        <v>266</v>
      </c>
      <c r="K28" s="193" t="s">
        <v>266</v>
      </c>
      <c r="L28" s="194" t="s">
        <v>266</v>
      </c>
      <c r="M28" s="195" t="s">
        <v>266</v>
      </c>
      <c r="N28" s="196" t="s">
        <v>266</v>
      </c>
      <c r="O28" s="194" t="s">
        <v>266</v>
      </c>
      <c r="P28" s="197"/>
      <c r="R28" s="158"/>
      <c r="S28" s="158"/>
      <c r="T28" s="158"/>
    </row>
    <row r="29" spans="1:20" s="148" customFormat="1" ht="24.75" hidden="1" thickTop="1" x14ac:dyDescent="0.25">
      <c r="A29" s="198"/>
      <c r="B29" s="198" t="s">
        <v>267</v>
      </c>
      <c r="C29" s="199">
        <f>F29</f>
        <v>0</v>
      </c>
      <c r="D29" s="200"/>
      <c r="E29" s="201"/>
      <c r="F29" s="525">
        <f t="shared" si="0"/>
        <v>0</v>
      </c>
      <c r="G29" s="203" t="s">
        <v>266</v>
      </c>
      <c r="H29" s="204" t="s">
        <v>266</v>
      </c>
      <c r="I29" s="205" t="s">
        <v>266</v>
      </c>
      <c r="J29" s="203" t="s">
        <v>266</v>
      </c>
      <c r="K29" s="204" t="s">
        <v>266</v>
      </c>
      <c r="L29" s="205" t="s">
        <v>266</v>
      </c>
      <c r="M29" s="206" t="s">
        <v>266</v>
      </c>
      <c r="N29" s="207" t="s">
        <v>266</v>
      </c>
      <c r="O29" s="205" t="s">
        <v>266</v>
      </c>
      <c r="P29" s="208"/>
      <c r="R29" s="158"/>
      <c r="S29" s="158"/>
      <c r="T29" s="158"/>
    </row>
    <row r="30" spans="1:20" s="148" customFormat="1" ht="24.75" customHeight="1" thickTop="1" x14ac:dyDescent="0.25">
      <c r="A30" s="198">
        <v>21300</v>
      </c>
      <c r="B30" s="198" t="s">
        <v>268</v>
      </c>
      <c r="C30" s="199">
        <f t="shared" ref="C30:C44" si="1">L30</f>
        <v>4405</v>
      </c>
      <c r="D30" s="203" t="s">
        <v>266</v>
      </c>
      <c r="E30" s="493" t="s">
        <v>266</v>
      </c>
      <c r="F30" s="494" t="s">
        <v>266</v>
      </c>
      <c r="G30" s="203" t="s">
        <v>266</v>
      </c>
      <c r="H30" s="204" t="s">
        <v>266</v>
      </c>
      <c r="I30" s="205" t="s">
        <v>266</v>
      </c>
      <c r="J30" s="209">
        <f>SUM(J31,J35,J37,J40)</f>
        <v>4405</v>
      </c>
      <c r="K30" s="210">
        <f>SUM(K31,K35,K37,K40)</f>
        <v>0</v>
      </c>
      <c r="L30" s="211">
        <f t="shared" ref="L30:L44" si="2">J30+K30</f>
        <v>4405</v>
      </c>
      <c r="M30" s="206" t="s">
        <v>266</v>
      </c>
      <c r="N30" s="207" t="s">
        <v>266</v>
      </c>
      <c r="O30" s="205" t="s">
        <v>266</v>
      </c>
      <c r="P30" s="208"/>
      <c r="R30" s="158"/>
      <c r="S30" s="158"/>
      <c r="T30" s="158"/>
    </row>
    <row r="31" spans="1:20" s="148" customFormat="1" ht="24" x14ac:dyDescent="0.25">
      <c r="A31" s="212">
        <v>21350</v>
      </c>
      <c r="B31" s="198" t="s">
        <v>269</v>
      </c>
      <c r="C31" s="199">
        <f t="shared" si="1"/>
        <v>372</v>
      </c>
      <c r="D31" s="203" t="s">
        <v>266</v>
      </c>
      <c r="E31" s="493" t="s">
        <v>266</v>
      </c>
      <c r="F31" s="494" t="s">
        <v>266</v>
      </c>
      <c r="G31" s="203" t="s">
        <v>266</v>
      </c>
      <c r="H31" s="204" t="s">
        <v>266</v>
      </c>
      <c r="I31" s="205" t="s">
        <v>266</v>
      </c>
      <c r="J31" s="209">
        <f>SUM(J32:J34)</f>
        <v>372</v>
      </c>
      <c r="K31" s="210">
        <f>SUM(K32:K34)</f>
        <v>0</v>
      </c>
      <c r="L31" s="211">
        <f t="shared" si="2"/>
        <v>372</v>
      </c>
      <c r="M31" s="206" t="s">
        <v>266</v>
      </c>
      <c r="N31" s="207" t="s">
        <v>266</v>
      </c>
      <c r="O31" s="205" t="s">
        <v>266</v>
      </c>
      <c r="P31" s="208"/>
      <c r="R31" s="158"/>
      <c r="S31" s="158"/>
      <c r="T31" s="158"/>
    </row>
    <row r="32" spans="1:20" hidden="1" x14ac:dyDescent="0.25">
      <c r="A32" s="168">
        <v>21351</v>
      </c>
      <c r="B32" s="213" t="s">
        <v>270</v>
      </c>
      <c r="C32" s="214">
        <f t="shared" si="1"/>
        <v>0</v>
      </c>
      <c r="D32" s="215" t="s">
        <v>266</v>
      </c>
      <c r="E32" s="216" t="s">
        <v>266</v>
      </c>
      <c r="F32" s="527" t="s">
        <v>266</v>
      </c>
      <c r="G32" s="215" t="s">
        <v>266</v>
      </c>
      <c r="H32" s="218" t="s">
        <v>266</v>
      </c>
      <c r="I32" s="217" t="s">
        <v>266</v>
      </c>
      <c r="J32" s="219"/>
      <c r="K32" s="220"/>
      <c r="L32" s="221">
        <f t="shared" si="2"/>
        <v>0</v>
      </c>
      <c r="M32" s="222" t="s">
        <v>266</v>
      </c>
      <c r="N32" s="216" t="s">
        <v>266</v>
      </c>
      <c r="O32" s="217" t="s">
        <v>266</v>
      </c>
      <c r="P32" s="176"/>
      <c r="R32" s="158"/>
      <c r="S32" s="158"/>
      <c r="T32" s="158"/>
    </row>
    <row r="33" spans="1:20" x14ac:dyDescent="0.25">
      <c r="A33" s="1141">
        <v>21352</v>
      </c>
      <c r="B33" s="801" t="s">
        <v>271</v>
      </c>
      <c r="C33" s="802">
        <f t="shared" si="1"/>
        <v>372</v>
      </c>
      <c r="D33" s="1142" t="s">
        <v>266</v>
      </c>
      <c r="E33" s="1143" t="s">
        <v>266</v>
      </c>
      <c r="F33" s="1144" t="s">
        <v>266</v>
      </c>
      <c r="G33" s="1142" t="s">
        <v>266</v>
      </c>
      <c r="H33" s="1145" t="s">
        <v>266</v>
      </c>
      <c r="I33" s="1146" t="s">
        <v>266</v>
      </c>
      <c r="J33" s="803">
        <v>372</v>
      </c>
      <c r="K33" s="806"/>
      <c r="L33" s="807">
        <f t="shared" si="2"/>
        <v>372</v>
      </c>
      <c r="M33" s="1147" t="s">
        <v>266</v>
      </c>
      <c r="N33" s="1148" t="s">
        <v>266</v>
      </c>
      <c r="O33" s="1146" t="s">
        <v>266</v>
      </c>
      <c r="P33" s="809"/>
      <c r="R33" s="158"/>
      <c r="S33" s="158"/>
      <c r="T33" s="158"/>
    </row>
    <row r="34" spans="1:20" ht="24" hidden="1" x14ac:dyDescent="0.25">
      <c r="A34" s="177">
        <v>21359</v>
      </c>
      <c r="B34" s="223" t="s">
        <v>272</v>
      </c>
      <c r="C34" s="224">
        <f t="shared" si="1"/>
        <v>0</v>
      </c>
      <c r="D34" s="225" t="s">
        <v>266</v>
      </c>
      <c r="E34" s="226" t="s">
        <v>266</v>
      </c>
      <c r="F34" s="528" t="s">
        <v>266</v>
      </c>
      <c r="G34" s="225" t="s">
        <v>266</v>
      </c>
      <c r="H34" s="228" t="s">
        <v>266</v>
      </c>
      <c r="I34" s="227" t="s">
        <v>266</v>
      </c>
      <c r="J34" s="229"/>
      <c r="K34" s="230"/>
      <c r="L34" s="231">
        <f t="shared" si="2"/>
        <v>0</v>
      </c>
      <c r="M34" s="232" t="s">
        <v>266</v>
      </c>
      <c r="N34" s="226" t="s">
        <v>266</v>
      </c>
      <c r="O34" s="227" t="s">
        <v>266</v>
      </c>
      <c r="P34" s="185"/>
      <c r="R34" s="158"/>
      <c r="S34" s="158"/>
      <c r="T34" s="158"/>
    </row>
    <row r="35" spans="1:20" s="148" customFormat="1" ht="36" hidden="1" x14ac:dyDescent="0.25">
      <c r="A35" s="212">
        <v>21370</v>
      </c>
      <c r="B35" s="198" t="s">
        <v>273</v>
      </c>
      <c r="C35" s="199">
        <f t="shared" si="1"/>
        <v>0</v>
      </c>
      <c r="D35" s="203" t="s">
        <v>266</v>
      </c>
      <c r="E35" s="207" t="s">
        <v>266</v>
      </c>
      <c r="F35" s="526" t="s">
        <v>266</v>
      </c>
      <c r="G35" s="203" t="s">
        <v>266</v>
      </c>
      <c r="H35" s="204" t="s">
        <v>266</v>
      </c>
      <c r="I35" s="205" t="s">
        <v>266</v>
      </c>
      <c r="J35" s="209">
        <f>SUM(J36)</f>
        <v>0</v>
      </c>
      <c r="K35" s="210">
        <f>SUM(K36)</f>
        <v>0</v>
      </c>
      <c r="L35" s="211">
        <f t="shared" si="2"/>
        <v>0</v>
      </c>
      <c r="M35" s="206" t="s">
        <v>266</v>
      </c>
      <c r="N35" s="207" t="s">
        <v>266</v>
      </c>
      <c r="O35" s="205" t="s">
        <v>266</v>
      </c>
      <c r="P35" s="208"/>
      <c r="R35" s="158"/>
      <c r="S35" s="158"/>
      <c r="T35" s="158"/>
    </row>
    <row r="36" spans="1:20" ht="36" hidden="1" x14ac:dyDescent="0.25">
      <c r="A36" s="233">
        <v>21379</v>
      </c>
      <c r="B36" s="234" t="s">
        <v>274</v>
      </c>
      <c r="C36" s="235">
        <f t="shared" si="1"/>
        <v>0</v>
      </c>
      <c r="D36" s="236" t="s">
        <v>266</v>
      </c>
      <c r="E36" s="237" t="s">
        <v>266</v>
      </c>
      <c r="F36" s="529" t="s">
        <v>266</v>
      </c>
      <c r="G36" s="236" t="s">
        <v>266</v>
      </c>
      <c r="H36" s="239" t="s">
        <v>266</v>
      </c>
      <c r="I36" s="238" t="s">
        <v>266</v>
      </c>
      <c r="J36" s="240"/>
      <c r="K36" s="241"/>
      <c r="L36" s="242">
        <f t="shared" si="2"/>
        <v>0</v>
      </c>
      <c r="M36" s="243" t="s">
        <v>266</v>
      </c>
      <c r="N36" s="237" t="s">
        <v>266</v>
      </c>
      <c r="O36" s="238" t="s">
        <v>266</v>
      </c>
      <c r="P36" s="244"/>
      <c r="R36" s="158"/>
      <c r="S36" s="158"/>
      <c r="T36" s="158"/>
    </row>
    <row r="37" spans="1:20" s="148" customFormat="1" x14ac:dyDescent="0.25">
      <c r="A37" s="212">
        <v>21380</v>
      </c>
      <c r="B37" s="198" t="s">
        <v>275</v>
      </c>
      <c r="C37" s="199">
        <f t="shared" si="1"/>
        <v>350</v>
      </c>
      <c r="D37" s="203" t="s">
        <v>266</v>
      </c>
      <c r="E37" s="493" t="s">
        <v>266</v>
      </c>
      <c r="F37" s="494" t="s">
        <v>266</v>
      </c>
      <c r="G37" s="203" t="s">
        <v>266</v>
      </c>
      <c r="H37" s="204" t="s">
        <v>266</v>
      </c>
      <c r="I37" s="205" t="s">
        <v>266</v>
      </c>
      <c r="J37" s="209">
        <f>SUM(J38:J39)</f>
        <v>350</v>
      </c>
      <c r="K37" s="210">
        <f>SUM(K38:K39)</f>
        <v>0</v>
      </c>
      <c r="L37" s="211">
        <f t="shared" si="2"/>
        <v>350</v>
      </c>
      <c r="M37" s="206" t="s">
        <v>266</v>
      </c>
      <c r="N37" s="207" t="s">
        <v>266</v>
      </c>
      <c r="O37" s="205" t="s">
        <v>266</v>
      </c>
      <c r="P37" s="208"/>
      <c r="R37" s="158"/>
      <c r="S37" s="158"/>
      <c r="T37" s="158"/>
    </row>
    <row r="38" spans="1:20" x14ac:dyDescent="0.25">
      <c r="A38" s="169">
        <v>21381</v>
      </c>
      <c r="B38" s="213" t="s">
        <v>276</v>
      </c>
      <c r="C38" s="214">
        <f t="shared" si="1"/>
        <v>350</v>
      </c>
      <c r="D38" s="215" t="s">
        <v>266</v>
      </c>
      <c r="E38" s="564" t="s">
        <v>266</v>
      </c>
      <c r="F38" s="565" t="s">
        <v>266</v>
      </c>
      <c r="G38" s="215" t="s">
        <v>266</v>
      </c>
      <c r="H38" s="218" t="s">
        <v>266</v>
      </c>
      <c r="I38" s="217" t="s">
        <v>266</v>
      </c>
      <c r="J38" s="219">
        <v>350</v>
      </c>
      <c r="K38" s="220"/>
      <c r="L38" s="221">
        <f t="shared" si="2"/>
        <v>350</v>
      </c>
      <c r="M38" s="222" t="s">
        <v>266</v>
      </c>
      <c r="N38" s="216" t="s">
        <v>266</v>
      </c>
      <c r="O38" s="217" t="s">
        <v>266</v>
      </c>
      <c r="P38" s="176"/>
      <c r="R38" s="158"/>
      <c r="S38" s="158"/>
      <c r="T38" s="158"/>
    </row>
    <row r="39" spans="1:20" ht="24" hidden="1" x14ac:dyDescent="0.25">
      <c r="A39" s="178">
        <v>21383</v>
      </c>
      <c r="B39" s="223" t="s">
        <v>277</v>
      </c>
      <c r="C39" s="224">
        <f t="shared" si="1"/>
        <v>0</v>
      </c>
      <c r="D39" s="225" t="s">
        <v>266</v>
      </c>
      <c r="E39" s="226" t="s">
        <v>266</v>
      </c>
      <c r="F39" s="528" t="s">
        <v>266</v>
      </c>
      <c r="G39" s="225" t="s">
        <v>266</v>
      </c>
      <c r="H39" s="228" t="s">
        <v>266</v>
      </c>
      <c r="I39" s="227" t="s">
        <v>266</v>
      </c>
      <c r="J39" s="229"/>
      <c r="K39" s="230"/>
      <c r="L39" s="231">
        <f t="shared" si="2"/>
        <v>0</v>
      </c>
      <c r="M39" s="232" t="s">
        <v>266</v>
      </c>
      <c r="N39" s="226" t="s">
        <v>266</v>
      </c>
      <c r="O39" s="227" t="s">
        <v>266</v>
      </c>
      <c r="P39" s="185"/>
      <c r="R39" s="158"/>
      <c r="S39" s="158"/>
      <c r="T39" s="158"/>
    </row>
    <row r="40" spans="1:20" s="148" customFormat="1" ht="24" x14ac:dyDescent="0.25">
      <c r="A40" s="212">
        <v>21390</v>
      </c>
      <c r="B40" s="198" t="s">
        <v>278</v>
      </c>
      <c r="C40" s="199">
        <f t="shared" si="1"/>
        <v>3683</v>
      </c>
      <c r="D40" s="203" t="s">
        <v>266</v>
      </c>
      <c r="E40" s="493" t="s">
        <v>266</v>
      </c>
      <c r="F40" s="494" t="s">
        <v>266</v>
      </c>
      <c r="G40" s="203" t="s">
        <v>266</v>
      </c>
      <c r="H40" s="204" t="s">
        <v>266</v>
      </c>
      <c r="I40" s="205" t="s">
        <v>266</v>
      </c>
      <c r="J40" s="209">
        <f>SUM(J41:J44)</f>
        <v>3683</v>
      </c>
      <c r="K40" s="210">
        <f>SUM(K41:K44)</f>
        <v>0</v>
      </c>
      <c r="L40" s="211">
        <f t="shared" si="2"/>
        <v>3683</v>
      </c>
      <c r="M40" s="206" t="s">
        <v>266</v>
      </c>
      <c r="N40" s="207" t="s">
        <v>266</v>
      </c>
      <c r="O40" s="205" t="s">
        <v>266</v>
      </c>
      <c r="P40" s="208"/>
      <c r="R40" s="158"/>
      <c r="S40" s="158"/>
      <c r="T40" s="158"/>
    </row>
    <row r="41" spans="1:20" ht="24" hidden="1" x14ac:dyDescent="0.25">
      <c r="A41" s="169">
        <v>21391</v>
      </c>
      <c r="B41" s="213" t="s">
        <v>279</v>
      </c>
      <c r="C41" s="214">
        <f t="shared" si="1"/>
        <v>0</v>
      </c>
      <c r="D41" s="215" t="s">
        <v>266</v>
      </c>
      <c r="E41" s="216" t="s">
        <v>266</v>
      </c>
      <c r="F41" s="527" t="s">
        <v>266</v>
      </c>
      <c r="G41" s="215" t="s">
        <v>266</v>
      </c>
      <c r="H41" s="218" t="s">
        <v>266</v>
      </c>
      <c r="I41" s="217" t="s">
        <v>266</v>
      </c>
      <c r="J41" s="219"/>
      <c r="K41" s="220"/>
      <c r="L41" s="221">
        <f t="shared" si="2"/>
        <v>0</v>
      </c>
      <c r="M41" s="222" t="s">
        <v>266</v>
      </c>
      <c r="N41" s="216" t="s">
        <v>266</v>
      </c>
      <c r="O41" s="217" t="s">
        <v>266</v>
      </c>
      <c r="P41" s="176"/>
      <c r="R41" s="158"/>
      <c r="S41" s="158"/>
      <c r="T41" s="158"/>
    </row>
    <row r="42" spans="1:20" hidden="1" x14ac:dyDescent="0.25">
      <c r="A42" s="178">
        <v>21393</v>
      </c>
      <c r="B42" s="223" t="s">
        <v>280</v>
      </c>
      <c r="C42" s="224">
        <f t="shared" si="1"/>
        <v>0</v>
      </c>
      <c r="D42" s="225" t="s">
        <v>266</v>
      </c>
      <c r="E42" s="226" t="s">
        <v>266</v>
      </c>
      <c r="F42" s="528" t="s">
        <v>266</v>
      </c>
      <c r="G42" s="225" t="s">
        <v>266</v>
      </c>
      <c r="H42" s="228" t="s">
        <v>266</v>
      </c>
      <c r="I42" s="227" t="s">
        <v>266</v>
      </c>
      <c r="J42" s="229"/>
      <c r="K42" s="230"/>
      <c r="L42" s="231">
        <f t="shared" si="2"/>
        <v>0</v>
      </c>
      <c r="M42" s="232" t="s">
        <v>266</v>
      </c>
      <c r="N42" s="226" t="s">
        <v>266</v>
      </c>
      <c r="O42" s="227" t="s">
        <v>266</v>
      </c>
      <c r="P42" s="185"/>
      <c r="R42" s="158"/>
      <c r="S42" s="158"/>
      <c r="T42" s="158"/>
    </row>
    <row r="43" spans="1:20" hidden="1" x14ac:dyDescent="0.25">
      <c r="A43" s="178">
        <v>21395</v>
      </c>
      <c r="B43" s="223" t="s">
        <v>281</v>
      </c>
      <c r="C43" s="224">
        <f t="shared" si="1"/>
        <v>0</v>
      </c>
      <c r="D43" s="225" t="s">
        <v>266</v>
      </c>
      <c r="E43" s="226" t="s">
        <v>266</v>
      </c>
      <c r="F43" s="528" t="s">
        <v>266</v>
      </c>
      <c r="G43" s="225" t="s">
        <v>266</v>
      </c>
      <c r="H43" s="228" t="s">
        <v>266</v>
      </c>
      <c r="I43" s="227" t="s">
        <v>266</v>
      </c>
      <c r="J43" s="229"/>
      <c r="K43" s="230"/>
      <c r="L43" s="231">
        <f t="shared" si="2"/>
        <v>0</v>
      </c>
      <c r="M43" s="232" t="s">
        <v>266</v>
      </c>
      <c r="N43" s="226" t="s">
        <v>266</v>
      </c>
      <c r="O43" s="227" t="s">
        <v>266</v>
      </c>
      <c r="P43" s="185"/>
      <c r="R43" s="158"/>
      <c r="S43" s="158"/>
      <c r="T43" s="158"/>
    </row>
    <row r="44" spans="1:20" ht="24" x14ac:dyDescent="0.25">
      <c r="A44" s="178">
        <v>21399</v>
      </c>
      <c r="B44" s="223" t="s">
        <v>282</v>
      </c>
      <c r="C44" s="224">
        <f t="shared" si="1"/>
        <v>3683</v>
      </c>
      <c r="D44" s="225" t="s">
        <v>266</v>
      </c>
      <c r="E44" s="495" t="s">
        <v>266</v>
      </c>
      <c r="F44" s="496" t="s">
        <v>266</v>
      </c>
      <c r="G44" s="225" t="s">
        <v>266</v>
      </c>
      <c r="H44" s="228" t="s">
        <v>266</v>
      </c>
      <c r="I44" s="227" t="s">
        <v>266</v>
      </c>
      <c r="J44" s="229">
        <v>3683</v>
      </c>
      <c r="K44" s="230"/>
      <c r="L44" s="231">
        <f t="shared" si="2"/>
        <v>3683</v>
      </c>
      <c r="M44" s="232" t="s">
        <v>266</v>
      </c>
      <c r="N44" s="226" t="s">
        <v>266</v>
      </c>
      <c r="O44" s="227" t="s">
        <v>266</v>
      </c>
      <c r="P44" s="185"/>
      <c r="R44" s="158"/>
      <c r="S44" s="158"/>
      <c r="T44" s="158"/>
    </row>
    <row r="45" spans="1:20" s="148" customFormat="1" ht="24" hidden="1" x14ac:dyDescent="0.25">
      <c r="A45" s="212">
        <v>21420</v>
      </c>
      <c r="B45" s="198" t="s">
        <v>283</v>
      </c>
      <c r="C45" s="245">
        <f>F45</f>
        <v>0</v>
      </c>
      <c r="D45" s="246"/>
      <c r="E45" s="247"/>
      <c r="F45" s="525">
        <f>D45+E45</f>
        <v>0</v>
      </c>
      <c r="G45" s="203" t="s">
        <v>266</v>
      </c>
      <c r="H45" s="204" t="s">
        <v>266</v>
      </c>
      <c r="I45" s="205" t="s">
        <v>266</v>
      </c>
      <c r="J45" s="203" t="s">
        <v>266</v>
      </c>
      <c r="K45" s="204" t="s">
        <v>266</v>
      </c>
      <c r="L45" s="205" t="s">
        <v>266</v>
      </c>
      <c r="M45" s="206" t="s">
        <v>266</v>
      </c>
      <c r="N45" s="207" t="s">
        <v>266</v>
      </c>
      <c r="O45" s="205" t="s">
        <v>266</v>
      </c>
      <c r="P45" s="208"/>
      <c r="R45" s="158"/>
      <c r="S45" s="158"/>
      <c r="T45" s="158"/>
    </row>
    <row r="46" spans="1:20" s="148" customFormat="1" ht="24" hidden="1" x14ac:dyDescent="0.25">
      <c r="A46" s="248">
        <v>21490</v>
      </c>
      <c r="B46" s="249" t="s">
        <v>284</v>
      </c>
      <c r="C46" s="245">
        <f>F46+I46+L46</f>
        <v>0</v>
      </c>
      <c r="D46" s="250">
        <f>D47</f>
        <v>0</v>
      </c>
      <c r="E46" s="251">
        <f>E47</f>
        <v>0</v>
      </c>
      <c r="F46" s="531">
        <f>D46+E46</f>
        <v>0</v>
      </c>
      <c r="G46" s="250">
        <f>G47</f>
        <v>0</v>
      </c>
      <c r="H46" s="253">
        <f t="shared" ref="H46:K46" si="3">H47</f>
        <v>0</v>
      </c>
      <c r="I46" s="252">
        <f>G46+H46</f>
        <v>0</v>
      </c>
      <c r="J46" s="250">
        <f>J47</f>
        <v>0</v>
      </c>
      <c r="K46" s="253">
        <f t="shared" si="3"/>
        <v>0</v>
      </c>
      <c r="L46" s="252">
        <f>J46+K46</f>
        <v>0</v>
      </c>
      <c r="M46" s="206" t="s">
        <v>266</v>
      </c>
      <c r="N46" s="207" t="s">
        <v>266</v>
      </c>
      <c r="O46" s="205" t="s">
        <v>266</v>
      </c>
      <c r="P46" s="208"/>
      <c r="R46" s="158"/>
      <c r="S46" s="158"/>
      <c r="T46" s="158"/>
    </row>
    <row r="47" spans="1:20" s="148" customFormat="1" ht="24" hidden="1" x14ac:dyDescent="0.25">
      <c r="A47" s="178">
        <v>21499</v>
      </c>
      <c r="B47" s="223" t="s">
        <v>285</v>
      </c>
      <c r="C47" s="254">
        <f>F47+I47+L47</f>
        <v>0</v>
      </c>
      <c r="D47" s="171"/>
      <c r="E47" s="172"/>
      <c r="F47" s="522">
        <f>D47+E47</f>
        <v>0</v>
      </c>
      <c r="G47" s="255"/>
      <c r="H47" s="174"/>
      <c r="I47" s="173">
        <f>G47+H47</f>
        <v>0</v>
      </c>
      <c r="J47" s="171"/>
      <c r="K47" s="174"/>
      <c r="L47" s="173">
        <f>J47+K47</f>
        <v>0</v>
      </c>
      <c r="M47" s="243" t="s">
        <v>266</v>
      </c>
      <c r="N47" s="237" t="s">
        <v>266</v>
      </c>
      <c r="O47" s="238" t="s">
        <v>266</v>
      </c>
      <c r="P47" s="244"/>
      <c r="R47" s="158"/>
      <c r="S47" s="158"/>
      <c r="T47" s="158"/>
    </row>
    <row r="48" spans="1:20" ht="24" hidden="1" x14ac:dyDescent="0.25">
      <c r="A48" s="256">
        <v>23000</v>
      </c>
      <c r="B48" s="257" t="s">
        <v>286</v>
      </c>
      <c r="C48" s="245">
        <f>O48</f>
        <v>0</v>
      </c>
      <c r="D48" s="258" t="s">
        <v>266</v>
      </c>
      <c r="E48" s="259" t="s">
        <v>266</v>
      </c>
      <c r="F48" s="533" t="s">
        <v>266</v>
      </c>
      <c r="G48" s="258" t="s">
        <v>266</v>
      </c>
      <c r="H48" s="261" t="s">
        <v>266</v>
      </c>
      <c r="I48" s="260" t="s">
        <v>266</v>
      </c>
      <c r="J48" s="258" t="s">
        <v>266</v>
      </c>
      <c r="K48" s="261" t="s">
        <v>266</v>
      </c>
      <c r="L48" s="260" t="s">
        <v>266</v>
      </c>
      <c r="M48" s="262">
        <f>SUM(M49:M50)</f>
        <v>0</v>
      </c>
      <c r="N48" s="263">
        <f>SUM(N49:N50)</f>
        <v>0</v>
      </c>
      <c r="O48" s="202">
        <f>M48+N48</f>
        <v>0</v>
      </c>
      <c r="P48" s="208"/>
      <c r="R48" s="158"/>
      <c r="S48" s="158"/>
      <c r="T48" s="158"/>
    </row>
    <row r="49" spans="1:20" ht="24" hidden="1" x14ac:dyDescent="0.25">
      <c r="A49" s="264">
        <v>23410</v>
      </c>
      <c r="B49" s="265" t="s">
        <v>287</v>
      </c>
      <c r="C49" s="266">
        <f>O49</f>
        <v>0</v>
      </c>
      <c r="D49" s="267" t="s">
        <v>266</v>
      </c>
      <c r="E49" s="268" t="s">
        <v>266</v>
      </c>
      <c r="F49" s="534" t="s">
        <v>266</v>
      </c>
      <c r="G49" s="267" t="s">
        <v>266</v>
      </c>
      <c r="H49" s="270" t="s">
        <v>266</v>
      </c>
      <c r="I49" s="269" t="s">
        <v>266</v>
      </c>
      <c r="J49" s="267" t="s">
        <v>266</v>
      </c>
      <c r="K49" s="270" t="s">
        <v>266</v>
      </c>
      <c r="L49" s="269" t="s">
        <v>266</v>
      </c>
      <c r="M49" s="271"/>
      <c r="N49" s="272"/>
      <c r="O49" s="273">
        <f>M49+N49</f>
        <v>0</v>
      </c>
      <c r="P49" s="274"/>
      <c r="R49" s="158"/>
      <c r="S49" s="158"/>
      <c r="T49" s="158"/>
    </row>
    <row r="50" spans="1:20" ht="24" hidden="1" x14ac:dyDescent="0.25">
      <c r="A50" s="264">
        <v>23510</v>
      </c>
      <c r="B50" s="265" t="s">
        <v>288</v>
      </c>
      <c r="C50" s="266">
        <f>O50</f>
        <v>0</v>
      </c>
      <c r="D50" s="267" t="s">
        <v>266</v>
      </c>
      <c r="E50" s="268" t="s">
        <v>266</v>
      </c>
      <c r="F50" s="534" t="s">
        <v>266</v>
      </c>
      <c r="G50" s="267" t="s">
        <v>266</v>
      </c>
      <c r="H50" s="270" t="s">
        <v>266</v>
      </c>
      <c r="I50" s="269" t="s">
        <v>266</v>
      </c>
      <c r="J50" s="267" t="s">
        <v>266</v>
      </c>
      <c r="K50" s="270" t="s">
        <v>266</v>
      </c>
      <c r="L50" s="269" t="s">
        <v>266</v>
      </c>
      <c r="M50" s="271"/>
      <c r="N50" s="272"/>
      <c r="O50" s="273">
        <f>M50+N50</f>
        <v>0</v>
      </c>
      <c r="P50" s="274"/>
      <c r="R50" s="158"/>
      <c r="S50" s="158"/>
      <c r="T50" s="158"/>
    </row>
    <row r="51" spans="1:20" x14ac:dyDescent="0.25">
      <c r="A51" s="275"/>
      <c r="B51" s="265"/>
      <c r="C51" s="276"/>
      <c r="D51" s="277"/>
      <c r="E51" s="497"/>
      <c r="F51" s="498"/>
      <c r="G51" s="277"/>
      <c r="H51" s="279"/>
      <c r="I51" s="269"/>
      <c r="J51" s="280"/>
      <c r="K51" s="281"/>
      <c r="L51" s="273"/>
      <c r="M51" s="271"/>
      <c r="N51" s="272"/>
      <c r="O51" s="273"/>
      <c r="P51" s="274"/>
      <c r="R51" s="158"/>
      <c r="S51" s="158"/>
      <c r="T51" s="158"/>
    </row>
    <row r="52" spans="1:20" s="148" customFormat="1" x14ac:dyDescent="0.25">
      <c r="A52" s="282"/>
      <c r="B52" s="283" t="s">
        <v>289</v>
      </c>
      <c r="C52" s="284"/>
      <c r="D52" s="285"/>
      <c r="E52" s="499"/>
      <c r="F52" s="500"/>
      <c r="G52" s="285"/>
      <c r="H52" s="288"/>
      <c r="I52" s="289"/>
      <c r="J52" s="285"/>
      <c r="K52" s="288"/>
      <c r="L52" s="289"/>
      <c r="M52" s="290"/>
      <c r="N52" s="286"/>
      <c r="O52" s="289"/>
      <c r="P52" s="291"/>
      <c r="R52" s="158"/>
      <c r="S52" s="158"/>
      <c r="T52" s="158"/>
    </row>
    <row r="53" spans="1:20" s="148" customFormat="1" ht="12.75" thickBot="1" x14ac:dyDescent="0.3">
      <c r="A53" s="292"/>
      <c r="B53" s="149" t="s">
        <v>290</v>
      </c>
      <c r="C53" s="293">
        <f t="shared" ref="C53:C116" si="4">F53+I53+L53+O53</f>
        <v>554058</v>
      </c>
      <c r="D53" s="294">
        <f>SUM(D54,D284)</f>
        <v>505591</v>
      </c>
      <c r="E53" s="501">
        <f>SUM(E54,E284)</f>
        <v>0</v>
      </c>
      <c r="F53" s="462">
        <f t="shared" ref="F53:F117" si="5">D53+E53</f>
        <v>505591</v>
      </c>
      <c r="G53" s="294">
        <f>SUM(G54,G284)</f>
        <v>42921</v>
      </c>
      <c r="H53" s="297">
        <f>SUM(H54,H284)</f>
        <v>0</v>
      </c>
      <c r="I53" s="296">
        <f t="shared" ref="I53:I117" si="6">G53+H53</f>
        <v>42921</v>
      </c>
      <c r="J53" s="294">
        <f>SUM(J54,J284)</f>
        <v>5546</v>
      </c>
      <c r="K53" s="297">
        <f>SUM(K54,K284)</f>
        <v>0</v>
      </c>
      <c r="L53" s="296">
        <f t="shared" ref="L53:L117" si="7">J53+K53</f>
        <v>5546</v>
      </c>
      <c r="M53" s="298">
        <f>SUM(M54,M284)</f>
        <v>0</v>
      </c>
      <c r="N53" s="295">
        <f>SUM(N54,N284)</f>
        <v>0</v>
      </c>
      <c r="O53" s="296">
        <f t="shared" ref="O53:O117" si="8">M53+N53</f>
        <v>0</v>
      </c>
      <c r="P53" s="157"/>
      <c r="R53" s="158"/>
      <c r="S53" s="158"/>
      <c r="T53" s="158"/>
    </row>
    <row r="54" spans="1:20" s="148" customFormat="1" ht="36.75" thickTop="1" x14ac:dyDescent="0.25">
      <c r="A54" s="299"/>
      <c r="B54" s="300" t="s">
        <v>291</v>
      </c>
      <c r="C54" s="301">
        <f t="shared" si="4"/>
        <v>553686</v>
      </c>
      <c r="D54" s="302">
        <f>SUM(D55,D197)</f>
        <v>505591</v>
      </c>
      <c r="E54" s="502">
        <f>SUM(E55,E197)</f>
        <v>0</v>
      </c>
      <c r="F54" s="463">
        <f t="shared" si="5"/>
        <v>505591</v>
      </c>
      <c r="G54" s="302">
        <f>SUM(G55,G197)</f>
        <v>42921</v>
      </c>
      <c r="H54" s="305">
        <f>SUM(H55,H197)</f>
        <v>0</v>
      </c>
      <c r="I54" s="304">
        <f t="shared" si="6"/>
        <v>42921</v>
      </c>
      <c r="J54" s="302">
        <f>SUM(J55,J197)</f>
        <v>5174</v>
      </c>
      <c r="K54" s="305">
        <f>SUM(K55,K197)</f>
        <v>0</v>
      </c>
      <c r="L54" s="304">
        <f t="shared" si="7"/>
        <v>5174</v>
      </c>
      <c r="M54" s="306">
        <f>SUM(M55,M197)</f>
        <v>0</v>
      </c>
      <c r="N54" s="303">
        <f>SUM(N55,N197)</f>
        <v>0</v>
      </c>
      <c r="O54" s="304">
        <f t="shared" si="8"/>
        <v>0</v>
      </c>
      <c r="P54" s="307"/>
      <c r="R54" s="158"/>
      <c r="S54" s="158"/>
      <c r="T54" s="158"/>
    </row>
    <row r="55" spans="1:20" s="148" customFormat="1" ht="24" x14ac:dyDescent="0.25">
      <c r="A55" s="308"/>
      <c r="B55" s="139" t="s">
        <v>292</v>
      </c>
      <c r="C55" s="309">
        <f t="shared" si="4"/>
        <v>551176</v>
      </c>
      <c r="D55" s="310">
        <f>SUM(D56,D78,D176,D190)</f>
        <v>503147</v>
      </c>
      <c r="E55" s="503">
        <f>SUM(E56,E78,E176,E190)</f>
        <v>0</v>
      </c>
      <c r="F55" s="464">
        <f t="shared" si="5"/>
        <v>503147</v>
      </c>
      <c r="G55" s="310">
        <f>SUM(G56,G78,G176,G190)</f>
        <v>42921</v>
      </c>
      <c r="H55" s="313">
        <f>SUM(H56,H78,H176,H190)</f>
        <v>0</v>
      </c>
      <c r="I55" s="312">
        <f t="shared" si="6"/>
        <v>42921</v>
      </c>
      <c r="J55" s="310">
        <f>SUM(J56,J78,J176,J190)</f>
        <v>5108</v>
      </c>
      <c r="K55" s="313">
        <f>SUM(K56,K78,K176,K190)</f>
        <v>0</v>
      </c>
      <c r="L55" s="312">
        <f t="shared" si="7"/>
        <v>5108</v>
      </c>
      <c r="M55" s="158">
        <f>SUM(M56,M78,M176,M190)</f>
        <v>0</v>
      </c>
      <c r="N55" s="311">
        <f>SUM(N56,N78,N176,N190)</f>
        <v>0</v>
      </c>
      <c r="O55" s="312">
        <f t="shared" si="8"/>
        <v>0</v>
      </c>
      <c r="P55" s="314"/>
      <c r="R55" s="158"/>
      <c r="S55" s="158"/>
      <c r="T55" s="158"/>
    </row>
    <row r="56" spans="1:20" s="148" customFormat="1" x14ac:dyDescent="0.25">
      <c r="A56" s="315">
        <v>1000</v>
      </c>
      <c r="B56" s="315" t="s">
        <v>293</v>
      </c>
      <c r="C56" s="316">
        <f t="shared" si="4"/>
        <v>475494</v>
      </c>
      <c r="D56" s="317">
        <f>SUM(D57,D70)</f>
        <v>433898</v>
      </c>
      <c r="E56" s="504">
        <f>SUM(E57,E70)</f>
        <v>0</v>
      </c>
      <c r="F56" s="465">
        <f t="shared" si="5"/>
        <v>433898</v>
      </c>
      <c r="G56" s="317">
        <f>SUM(G57,G70)</f>
        <v>41596</v>
      </c>
      <c r="H56" s="320">
        <f>SUM(H57,H70)</f>
        <v>0</v>
      </c>
      <c r="I56" s="319">
        <f t="shared" si="6"/>
        <v>41596</v>
      </c>
      <c r="J56" s="317">
        <f>SUM(J57,J70)</f>
        <v>0</v>
      </c>
      <c r="K56" s="320">
        <f>SUM(K57,K70)</f>
        <v>0</v>
      </c>
      <c r="L56" s="319">
        <f t="shared" si="7"/>
        <v>0</v>
      </c>
      <c r="M56" s="321">
        <f>SUM(M57,M70)</f>
        <v>0</v>
      </c>
      <c r="N56" s="318">
        <f>SUM(N57,N70)</f>
        <v>0</v>
      </c>
      <c r="O56" s="319">
        <f t="shared" si="8"/>
        <v>0</v>
      </c>
      <c r="P56" s="322"/>
      <c r="R56" s="158"/>
      <c r="S56" s="158"/>
      <c r="T56" s="158"/>
    </row>
    <row r="57" spans="1:20" x14ac:dyDescent="0.25">
      <c r="A57" s="198">
        <v>1100</v>
      </c>
      <c r="B57" s="323" t="s">
        <v>294</v>
      </c>
      <c r="C57" s="199">
        <f t="shared" si="4"/>
        <v>361346</v>
      </c>
      <c r="D57" s="209">
        <f>SUM(D58,D61,D69)</f>
        <v>328090</v>
      </c>
      <c r="E57" s="505">
        <f>SUM(E58,E61,E69)</f>
        <v>0</v>
      </c>
      <c r="F57" s="459">
        <f t="shared" si="5"/>
        <v>328090</v>
      </c>
      <c r="G57" s="209">
        <f>SUM(G58,G61,G69)</f>
        <v>33256</v>
      </c>
      <c r="H57" s="210">
        <f>SUM(H58,H61,H69)</f>
        <v>0</v>
      </c>
      <c r="I57" s="211">
        <f t="shared" si="6"/>
        <v>33256</v>
      </c>
      <c r="J57" s="209">
        <f>SUM(J58,J61,J69)</f>
        <v>0</v>
      </c>
      <c r="K57" s="210">
        <f>SUM(K58,K61,K69)</f>
        <v>0</v>
      </c>
      <c r="L57" s="211">
        <f t="shared" si="7"/>
        <v>0</v>
      </c>
      <c r="M57" s="325">
        <f>SUM(M58,M61,M69)</f>
        <v>0</v>
      </c>
      <c r="N57" s="326">
        <f>SUM(N58,N61,N69)</f>
        <v>0</v>
      </c>
      <c r="O57" s="327">
        <f t="shared" si="8"/>
        <v>0</v>
      </c>
      <c r="P57" s="328"/>
      <c r="R57" s="158"/>
      <c r="S57" s="158"/>
      <c r="T57" s="158"/>
    </row>
    <row r="58" spans="1:20" x14ac:dyDescent="0.25">
      <c r="A58" s="329">
        <v>1110</v>
      </c>
      <c r="B58" s="265" t="s">
        <v>295</v>
      </c>
      <c r="C58" s="276">
        <f t="shared" si="4"/>
        <v>327532</v>
      </c>
      <c r="D58" s="330">
        <f>SUM(D59:D60)</f>
        <v>296552</v>
      </c>
      <c r="E58" s="506">
        <f>SUM(E59:E60)</f>
        <v>0</v>
      </c>
      <c r="F58" s="460">
        <f t="shared" si="5"/>
        <v>296552</v>
      </c>
      <c r="G58" s="330">
        <f>SUM(G59:G60)</f>
        <v>30980</v>
      </c>
      <c r="H58" s="333">
        <f>SUM(H59:H60)</f>
        <v>0</v>
      </c>
      <c r="I58" s="332">
        <f t="shared" si="6"/>
        <v>30980</v>
      </c>
      <c r="J58" s="330">
        <f>SUM(J59:J60)</f>
        <v>0</v>
      </c>
      <c r="K58" s="333">
        <f>SUM(K59:K60)</f>
        <v>0</v>
      </c>
      <c r="L58" s="332">
        <f t="shared" si="7"/>
        <v>0</v>
      </c>
      <c r="M58" s="334">
        <f>SUM(M59:M60)</f>
        <v>0</v>
      </c>
      <c r="N58" s="331">
        <f>SUM(N59:N60)</f>
        <v>0</v>
      </c>
      <c r="O58" s="332">
        <f t="shared" si="8"/>
        <v>0</v>
      </c>
      <c r="P58" s="274"/>
      <c r="R58" s="158"/>
      <c r="S58" s="158"/>
      <c r="T58" s="158"/>
    </row>
    <row r="59" spans="1:20" hidden="1" x14ac:dyDescent="0.25">
      <c r="A59" s="169">
        <v>1111</v>
      </c>
      <c r="B59" s="213" t="s">
        <v>296</v>
      </c>
      <c r="C59" s="214">
        <f t="shared" si="4"/>
        <v>0</v>
      </c>
      <c r="D59" s="219"/>
      <c r="E59" s="335"/>
      <c r="F59" s="543">
        <f t="shared" si="5"/>
        <v>0</v>
      </c>
      <c r="G59" s="219"/>
      <c r="H59" s="220"/>
      <c r="I59" s="221">
        <f t="shared" si="6"/>
        <v>0</v>
      </c>
      <c r="J59" s="219"/>
      <c r="K59" s="220"/>
      <c r="L59" s="221">
        <f t="shared" si="7"/>
        <v>0</v>
      </c>
      <c r="M59" s="336"/>
      <c r="N59" s="335"/>
      <c r="O59" s="221">
        <f t="shared" si="8"/>
        <v>0</v>
      </c>
      <c r="P59" s="176"/>
      <c r="R59" s="158"/>
      <c r="S59" s="158"/>
      <c r="T59" s="158"/>
    </row>
    <row r="60" spans="1:20" ht="24" x14ac:dyDescent="0.25">
      <c r="A60" s="178">
        <v>1119</v>
      </c>
      <c r="B60" s="223" t="s">
        <v>297</v>
      </c>
      <c r="C60" s="224">
        <f t="shared" si="4"/>
        <v>327532</v>
      </c>
      <c r="D60" s="229">
        <v>296552</v>
      </c>
      <c r="E60" s="507"/>
      <c r="F60" s="359">
        <f t="shared" si="5"/>
        <v>296552</v>
      </c>
      <c r="G60" s="229">
        <v>30980</v>
      </c>
      <c r="H60" s="230"/>
      <c r="I60" s="231">
        <f t="shared" si="6"/>
        <v>30980</v>
      </c>
      <c r="J60" s="229"/>
      <c r="K60" s="230"/>
      <c r="L60" s="231">
        <f t="shared" si="7"/>
        <v>0</v>
      </c>
      <c r="M60" s="338"/>
      <c r="N60" s="337"/>
      <c r="O60" s="231">
        <f t="shared" si="8"/>
        <v>0</v>
      </c>
      <c r="P60" s="185"/>
      <c r="R60" s="158"/>
      <c r="S60" s="158"/>
      <c r="T60" s="158"/>
    </row>
    <row r="61" spans="1:20" ht="24" x14ac:dyDescent="0.25">
      <c r="A61" s="339">
        <v>1140</v>
      </c>
      <c r="B61" s="223" t="s">
        <v>298</v>
      </c>
      <c r="C61" s="224">
        <f t="shared" si="4"/>
        <v>32539</v>
      </c>
      <c r="D61" s="340">
        <f>SUM(D62:D68)</f>
        <v>30263</v>
      </c>
      <c r="E61" s="390">
        <f>SUM(E62:E68)</f>
        <v>0</v>
      </c>
      <c r="F61" s="359">
        <f>D61+E61</f>
        <v>30263</v>
      </c>
      <c r="G61" s="340">
        <f>SUM(G62:G68)</f>
        <v>2276</v>
      </c>
      <c r="H61" s="342">
        <f>SUM(H62:H68)</f>
        <v>0</v>
      </c>
      <c r="I61" s="231">
        <f t="shared" si="6"/>
        <v>2276</v>
      </c>
      <c r="J61" s="340">
        <f>SUM(J62:J68)</f>
        <v>0</v>
      </c>
      <c r="K61" s="342">
        <f>SUM(K62:K68)</f>
        <v>0</v>
      </c>
      <c r="L61" s="231">
        <f t="shared" si="7"/>
        <v>0</v>
      </c>
      <c r="M61" s="343">
        <f>SUM(M62:M68)</f>
        <v>0</v>
      </c>
      <c r="N61" s="341">
        <f>SUM(N62:N68)</f>
        <v>0</v>
      </c>
      <c r="O61" s="231">
        <f t="shared" si="8"/>
        <v>0</v>
      </c>
      <c r="P61" s="185"/>
      <c r="R61" s="158"/>
      <c r="S61" s="158"/>
      <c r="T61" s="158"/>
    </row>
    <row r="62" spans="1:20" x14ac:dyDescent="0.25">
      <c r="A62" s="178">
        <v>1141</v>
      </c>
      <c r="B62" s="223" t="s">
        <v>299</v>
      </c>
      <c r="C62" s="224">
        <f t="shared" si="4"/>
        <v>3748</v>
      </c>
      <c r="D62" s="229">
        <v>3748</v>
      </c>
      <c r="E62" s="507"/>
      <c r="F62" s="359">
        <f t="shared" si="5"/>
        <v>3748</v>
      </c>
      <c r="G62" s="229"/>
      <c r="H62" s="230"/>
      <c r="I62" s="231">
        <f t="shared" si="6"/>
        <v>0</v>
      </c>
      <c r="J62" s="229"/>
      <c r="K62" s="230"/>
      <c r="L62" s="231">
        <f t="shared" si="7"/>
        <v>0</v>
      </c>
      <c r="M62" s="338"/>
      <c r="N62" s="337"/>
      <c r="O62" s="231">
        <f t="shared" si="8"/>
        <v>0</v>
      </c>
      <c r="P62" s="185"/>
      <c r="R62" s="158"/>
      <c r="S62" s="158"/>
      <c r="T62" s="158"/>
    </row>
    <row r="63" spans="1:20" ht="24" x14ac:dyDescent="0.25">
      <c r="A63" s="178">
        <v>1142</v>
      </c>
      <c r="B63" s="223" t="s">
        <v>300</v>
      </c>
      <c r="C63" s="224">
        <f t="shared" si="4"/>
        <v>922</v>
      </c>
      <c r="D63" s="229">
        <v>922</v>
      </c>
      <c r="E63" s="507"/>
      <c r="F63" s="359">
        <f t="shared" si="5"/>
        <v>922</v>
      </c>
      <c r="G63" s="229"/>
      <c r="H63" s="230"/>
      <c r="I63" s="231">
        <f t="shared" si="6"/>
        <v>0</v>
      </c>
      <c r="J63" s="229"/>
      <c r="K63" s="230"/>
      <c r="L63" s="231">
        <f t="shared" si="7"/>
        <v>0</v>
      </c>
      <c r="M63" s="338"/>
      <c r="N63" s="337"/>
      <c r="O63" s="231">
        <f t="shared" si="8"/>
        <v>0</v>
      </c>
      <c r="P63" s="185"/>
      <c r="R63" s="158"/>
      <c r="S63" s="158"/>
      <c r="T63" s="158"/>
    </row>
    <row r="64" spans="1:20" ht="24" hidden="1" x14ac:dyDescent="0.25">
      <c r="A64" s="178">
        <v>1145</v>
      </c>
      <c r="B64" s="223" t="s">
        <v>301</v>
      </c>
      <c r="C64" s="224">
        <f t="shared" si="4"/>
        <v>0</v>
      </c>
      <c r="D64" s="229"/>
      <c r="E64" s="337"/>
      <c r="F64" s="544">
        <f t="shared" si="5"/>
        <v>0</v>
      </c>
      <c r="G64" s="229"/>
      <c r="H64" s="230"/>
      <c r="I64" s="231">
        <f t="shared" si="6"/>
        <v>0</v>
      </c>
      <c r="J64" s="229"/>
      <c r="K64" s="230"/>
      <c r="L64" s="231">
        <f t="shared" si="7"/>
        <v>0</v>
      </c>
      <c r="M64" s="338"/>
      <c r="N64" s="337"/>
      <c r="O64" s="231">
        <f t="shared" si="8"/>
        <v>0</v>
      </c>
      <c r="P64" s="185"/>
      <c r="R64" s="158"/>
      <c r="S64" s="158"/>
      <c r="T64" s="158"/>
    </row>
    <row r="65" spans="1:20" ht="24" hidden="1" x14ac:dyDescent="0.25">
      <c r="A65" s="178">
        <v>1146</v>
      </c>
      <c r="B65" s="223" t="s">
        <v>302</v>
      </c>
      <c r="C65" s="224">
        <f t="shared" si="4"/>
        <v>0</v>
      </c>
      <c r="D65" s="229"/>
      <c r="E65" s="337"/>
      <c r="F65" s="544">
        <f t="shared" si="5"/>
        <v>0</v>
      </c>
      <c r="G65" s="229"/>
      <c r="H65" s="230"/>
      <c r="I65" s="231">
        <f t="shared" si="6"/>
        <v>0</v>
      </c>
      <c r="J65" s="229"/>
      <c r="K65" s="230"/>
      <c r="L65" s="231">
        <f t="shared" si="7"/>
        <v>0</v>
      </c>
      <c r="M65" s="338"/>
      <c r="N65" s="337"/>
      <c r="O65" s="231">
        <f t="shared" si="8"/>
        <v>0</v>
      </c>
      <c r="P65" s="185"/>
      <c r="R65" s="158"/>
      <c r="S65" s="158"/>
      <c r="T65" s="158"/>
    </row>
    <row r="66" spans="1:20" x14ac:dyDescent="0.25">
      <c r="A66" s="178">
        <v>1147</v>
      </c>
      <c r="B66" s="223" t="s">
        <v>303</v>
      </c>
      <c r="C66" s="224">
        <f t="shared" si="4"/>
        <v>3027</v>
      </c>
      <c r="D66" s="229">
        <v>3027</v>
      </c>
      <c r="E66" s="507"/>
      <c r="F66" s="359">
        <f t="shared" si="5"/>
        <v>3027</v>
      </c>
      <c r="G66" s="229"/>
      <c r="H66" s="230"/>
      <c r="I66" s="231">
        <f t="shared" si="6"/>
        <v>0</v>
      </c>
      <c r="J66" s="229"/>
      <c r="K66" s="230"/>
      <c r="L66" s="231">
        <f t="shared" si="7"/>
        <v>0</v>
      </c>
      <c r="M66" s="338"/>
      <c r="N66" s="337"/>
      <c r="O66" s="231">
        <f t="shared" si="8"/>
        <v>0</v>
      </c>
      <c r="P66" s="185"/>
      <c r="R66" s="158"/>
      <c r="S66" s="158"/>
      <c r="T66" s="158"/>
    </row>
    <row r="67" spans="1:20" x14ac:dyDescent="0.25">
      <c r="A67" s="178">
        <v>1148</v>
      </c>
      <c r="B67" s="223" t="s">
        <v>304</v>
      </c>
      <c r="C67" s="224">
        <f t="shared" si="4"/>
        <v>18433</v>
      </c>
      <c r="D67" s="229">
        <v>18433</v>
      </c>
      <c r="E67" s="507"/>
      <c r="F67" s="359">
        <f t="shared" si="5"/>
        <v>18433</v>
      </c>
      <c r="G67" s="229"/>
      <c r="H67" s="230"/>
      <c r="I67" s="231">
        <f t="shared" si="6"/>
        <v>0</v>
      </c>
      <c r="J67" s="229"/>
      <c r="K67" s="230"/>
      <c r="L67" s="231">
        <f t="shared" si="7"/>
        <v>0</v>
      </c>
      <c r="M67" s="338"/>
      <c r="N67" s="337"/>
      <c r="O67" s="231">
        <f t="shared" si="8"/>
        <v>0</v>
      </c>
      <c r="P67" s="185"/>
      <c r="R67" s="158"/>
      <c r="S67" s="158"/>
      <c r="T67" s="158"/>
    </row>
    <row r="68" spans="1:20" ht="36" x14ac:dyDescent="0.25">
      <c r="A68" s="178">
        <v>1149</v>
      </c>
      <c r="B68" s="223" t="s">
        <v>305</v>
      </c>
      <c r="C68" s="224">
        <f t="shared" si="4"/>
        <v>6409</v>
      </c>
      <c r="D68" s="229">
        <v>4133</v>
      </c>
      <c r="E68" s="507"/>
      <c r="F68" s="359">
        <f t="shared" si="5"/>
        <v>4133</v>
      </c>
      <c r="G68" s="229">
        <v>2276</v>
      </c>
      <c r="H68" s="230"/>
      <c r="I68" s="231">
        <f t="shared" si="6"/>
        <v>2276</v>
      </c>
      <c r="J68" s="229"/>
      <c r="K68" s="230"/>
      <c r="L68" s="231">
        <f t="shared" si="7"/>
        <v>0</v>
      </c>
      <c r="M68" s="338"/>
      <c r="N68" s="337"/>
      <c r="O68" s="231">
        <f t="shared" si="8"/>
        <v>0</v>
      </c>
      <c r="P68" s="185"/>
      <c r="R68" s="158"/>
      <c r="S68" s="158"/>
      <c r="T68" s="158"/>
    </row>
    <row r="69" spans="1:20" ht="36" x14ac:dyDescent="0.25">
      <c r="A69" s="329">
        <v>1150</v>
      </c>
      <c r="B69" s="265" t="s">
        <v>306</v>
      </c>
      <c r="C69" s="224">
        <f t="shared" si="4"/>
        <v>1275</v>
      </c>
      <c r="D69" s="344">
        <v>1275</v>
      </c>
      <c r="E69" s="509"/>
      <c r="F69" s="460">
        <f t="shared" si="5"/>
        <v>1275</v>
      </c>
      <c r="G69" s="344"/>
      <c r="H69" s="346"/>
      <c r="I69" s="332">
        <f t="shared" si="6"/>
        <v>0</v>
      </c>
      <c r="J69" s="344"/>
      <c r="K69" s="346"/>
      <c r="L69" s="332">
        <f t="shared" si="7"/>
        <v>0</v>
      </c>
      <c r="M69" s="347"/>
      <c r="N69" s="345"/>
      <c r="O69" s="332">
        <f t="shared" si="8"/>
        <v>0</v>
      </c>
      <c r="P69" s="274"/>
      <c r="R69" s="158"/>
      <c r="S69" s="158"/>
      <c r="T69" s="158"/>
    </row>
    <row r="70" spans="1:20" ht="36" x14ac:dyDescent="0.25">
      <c r="A70" s="198">
        <v>1200</v>
      </c>
      <c r="B70" s="323" t="s">
        <v>307</v>
      </c>
      <c r="C70" s="199">
        <f t="shared" si="4"/>
        <v>114148</v>
      </c>
      <c r="D70" s="209">
        <f>SUM(D71:D72)</f>
        <v>105808</v>
      </c>
      <c r="E70" s="505">
        <f>SUM(E71:E72)</f>
        <v>0</v>
      </c>
      <c r="F70" s="459">
        <f>D70+E70</f>
        <v>105808</v>
      </c>
      <c r="G70" s="209">
        <f>SUM(G71:G72)</f>
        <v>8340</v>
      </c>
      <c r="H70" s="210">
        <f>SUM(H71:H72)</f>
        <v>0</v>
      </c>
      <c r="I70" s="211">
        <f t="shared" si="6"/>
        <v>8340</v>
      </c>
      <c r="J70" s="209">
        <f>SUM(J71:J72)</f>
        <v>0</v>
      </c>
      <c r="K70" s="210">
        <f>SUM(K71:K72)</f>
        <v>0</v>
      </c>
      <c r="L70" s="211">
        <f t="shared" si="7"/>
        <v>0</v>
      </c>
      <c r="M70" s="348">
        <f>SUM(M71:M72)</f>
        <v>0</v>
      </c>
      <c r="N70" s="324">
        <f>SUM(N71:N72)</f>
        <v>0</v>
      </c>
      <c r="O70" s="211">
        <f t="shared" si="8"/>
        <v>0</v>
      </c>
      <c r="P70" s="208"/>
      <c r="R70" s="158"/>
      <c r="S70" s="158"/>
      <c r="T70" s="158"/>
    </row>
    <row r="71" spans="1:20" ht="24" x14ac:dyDescent="0.25">
      <c r="A71" s="784">
        <v>1210</v>
      </c>
      <c r="B71" s="213" t="s">
        <v>308</v>
      </c>
      <c r="C71" s="214">
        <f t="shared" si="4"/>
        <v>88824</v>
      </c>
      <c r="D71" s="219">
        <v>80884</v>
      </c>
      <c r="E71" s="510"/>
      <c r="F71" s="466">
        <f t="shared" si="5"/>
        <v>80884</v>
      </c>
      <c r="G71" s="219">
        <v>7940</v>
      </c>
      <c r="H71" s="220"/>
      <c r="I71" s="221">
        <f t="shared" si="6"/>
        <v>7940</v>
      </c>
      <c r="J71" s="219"/>
      <c r="K71" s="220"/>
      <c r="L71" s="221">
        <f t="shared" si="7"/>
        <v>0</v>
      </c>
      <c r="M71" s="336"/>
      <c r="N71" s="335"/>
      <c r="O71" s="221">
        <f t="shared" si="8"/>
        <v>0</v>
      </c>
      <c r="P71" s="176"/>
      <c r="R71" s="158"/>
      <c r="S71" s="158"/>
      <c r="T71" s="158"/>
    </row>
    <row r="72" spans="1:20" ht="24" x14ac:dyDescent="0.25">
      <c r="A72" s="339">
        <v>1220</v>
      </c>
      <c r="B72" s="223" t="s">
        <v>309</v>
      </c>
      <c r="C72" s="224">
        <f t="shared" si="4"/>
        <v>25324</v>
      </c>
      <c r="D72" s="340">
        <f>SUM(D73:D77)</f>
        <v>24924</v>
      </c>
      <c r="E72" s="390">
        <f>SUM(E73:E77)</f>
        <v>0</v>
      </c>
      <c r="F72" s="359">
        <f t="shared" si="5"/>
        <v>24924</v>
      </c>
      <c r="G72" s="340">
        <f>SUM(G73:G77)</f>
        <v>400</v>
      </c>
      <c r="H72" s="342">
        <f>SUM(H73:H77)</f>
        <v>0</v>
      </c>
      <c r="I72" s="231">
        <f t="shared" si="6"/>
        <v>400</v>
      </c>
      <c r="J72" s="340">
        <f>SUM(J73:J77)</f>
        <v>0</v>
      </c>
      <c r="K72" s="342">
        <f>SUM(K73:K77)</f>
        <v>0</v>
      </c>
      <c r="L72" s="231">
        <f t="shared" si="7"/>
        <v>0</v>
      </c>
      <c r="M72" s="343">
        <f>SUM(M73:M77)</f>
        <v>0</v>
      </c>
      <c r="N72" s="341">
        <f>SUM(N73:N77)</f>
        <v>0</v>
      </c>
      <c r="O72" s="231">
        <f t="shared" si="8"/>
        <v>0</v>
      </c>
      <c r="P72" s="185"/>
      <c r="R72" s="158"/>
      <c r="S72" s="158"/>
      <c r="T72" s="158"/>
    </row>
    <row r="73" spans="1:20" ht="60" x14ac:dyDescent="0.25">
      <c r="A73" s="178">
        <v>1221</v>
      </c>
      <c r="B73" s="223" t="s">
        <v>310</v>
      </c>
      <c r="C73" s="224">
        <f t="shared" si="4"/>
        <v>15184</v>
      </c>
      <c r="D73" s="229">
        <v>14784</v>
      </c>
      <c r="E73" s="507"/>
      <c r="F73" s="359">
        <f t="shared" si="5"/>
        <v>14784</v>
      </c>
      <c r="G73" s="229">
        <v>400</v>
      </c>
      <c r="H73" s="230"/>
      <c r="I73" s="231">
        <f t="shared" si="6"/>
        <v>400</v>
      </c>
      <c r="J73" s="229"/>
      <c r="K73" s="230"/>
      <c r="L73" s="231">
        <f t="shared" si="7"/>
        <v>0</v>
      </c>
      <c r="M73" s="338"/>
      <c r="N73" s="337"/>
      <c r="O73" s="231">
        <f t="shared" si="8"/>
        <v>0</v>
      </c>
      <c r="P73" s="185"/>
      <c r="R73" s="158"/>
      <c r="S73" s="158"/>
      <c r="T73" s="158"/>
    </row>
    <row r="74" spans="1:20" hidden="1" x14ac:dyDescent="0.25">
      <c r="A74" s="178">
        <v>1223</v>
      </c>
      <c r="B74" s="223" t="s">
        <v>311</v>
      </c>
      <c r="C74" s="224">
        <f t="shared" si="4"/>
        <v>0</v>
      </c>
      <c r="D74" s="229"/>
      <c r="E74" s="337"/>
      <c r="F74" s="544">
        <f t="shared" si="5"/>
        <v>0</v>
      </c>
      <c r="G74" s="229"/>
      <c r="H74" s="230"/>
      <c r="I74" s="231">
        <f t="shared" si="6"/>
        <v>0</v>
      </c>
      <c r="J74" s="229"/>
      <c r="K74" s="230"/>
      <c r="L74" s="231">
        <f t="shared" si="7"/>
        <v>0</v>
      </c>
      <c r="M74" s="338"/>
      <c r="N74" s="337"/>
      <c r="O74" s="231">
        <f t="shared" si="8"/>
        <v>0</v>
      </c>
      <c r="P74" s="185"/>
      <c r="R74" s="158"/>
      <c r="S74" s="158"/>
      <c r="T74" s="158"/>
    </row>
    <row r="75" spans="1:20" hidden="1" x14ac:dyDescent="0.25">
      <c r="A75" s="178">
        <v>1225</v>
      </c>
      <c r="B75" s="223" t="s">
        <v>312</v>
      </c>
      <c r="C75" s="224">
        <f t="shared" si="4"/>
        <v>0</v>
      </c>
      <c r="D75" s="229"/>
      <c r="E75" s="337"/>
      <c r="F75" s="544">
        <f t="shared" si="5"/>
        <v>0</v>
      </c>
      <c r="G75" s="229"/>
      <c r="H75" s="230"/>
      <c r="I75" s="231">
        <f t="shared" si="6"/>
        <v>0</v>
      </c>
      <c r="J75" s="229"/>
      <c r="K75" s="230"/>
      <c r="L75" s="231">
        <f t="shared" si="7"/>
        <v>0</v>
      </c>
      <c r="M75" s="338"/>
      <c r="N75" s="337"/>
      <c r="O75" s="231">
        <f t="shared" si="8"/>
        <v>0</v>
      </c>
      <c r="P75" s="185"/>
      <c r="R75" s="158"/>
      <c r="S75" s="158"/>
      <c r="T75" s="158"/>
    </row>
    <row r="76" spans="1:20" ht="36" x14ac:dyDescent="0.25">
      <c r="A76" s="178">
        <v>1227</v>
      </c>
      <c r="B76" s="223" t="s">
        <v>313</v>
      </c>
      <c r="C76" s="224">
        <f t="shared" si="4"/>
        <v>9712</v>
      </c>
      <c r="D76" s="229">
        <v>9712</v>
      </c>
      <c r="E76" s="507"/>
      <c r="F76" s="359">
        <f t="shared" si="5"/>
        <v>9712</v>
      </c>
      <c r="G76" s="229"/>
      <c r="H76" s="230"/>
      <c r="I76" s="231">
        <f t="shared" si="6"/>
        <v>0</v>
      </c>
      <c r="J76" s="229"/>
      <c r="K76" s="230"/>
      <c r="L76" s="231">
        <f t="shared" si="7"/>
        <v>0</v>
      </c>
      <c r="M76" s="338"/>
      <c r="N76" s="337"/>
      <c r="O76" s="231">
        <f t="shared" si="8"/>
        <v>0</v>
      </c>
      <c r="P76" s="185"/>
      <c r="R76" s="158"/>
      <c r="S76" s="158"/>
      <c r="T76" s="158"/>
    </row>
    <row r="77" spans="1:20" ht="60" x14ac:dyDescent="0.25">
      <c r="A77" s="178">
        <v>1228</v>
      </c>
      <c r="B77" s="223" t="s">
        <v>314</v>
      </c>
      <c r="C77" s="224">
        <f t="shared" si="4"/>
        <v>428</v>
      </c>
      <c r="D77" s="229">
        <v>428</v>
      </c>
      <c r="E77" s="507"/>
      <c r="F77" s="359">
        <f t="shared" si="5"/>
        <v>428</v>
      </c>
      <c r="G77" s="229"/>
      <c r="H77" s="230"/>
      <c r="I77" s="231">
        <f t="shared" si="6"/>
        <v>0</v>
      </c>
      <c r="J77" s="229"/>
      <c r="K77" s="230"/>
      <c r="L77" s="231">
        <f t="shared" si="7"/>
        <v>0</v>
      </c>
      <c r="M77" s="338"/>
      <c r="N77" s="337"/>
      <c r="O77" s="231">
        <f t="shared" si="8"/>
        <v>0</v>
      </c>
      <c r="P77" s="185"/>
      <c r="R77" s="158"/>
      <c r="S77" s="158"/>
      <c r="T77" s="158"/>
    </row>
    <row r="78" spans="1:20" x14ac:dyDescent="0.25">
      <c r="A78" s="315">
        <v>2000</v>
      </c>
      <c r="B78" s="315" t="s">
        <v>315</v>
      </c>
      <c r="C78" s="316">
        <f t="shared" si="4"/>
        <v>75682</v>
      </c>
      <c r="D78" s="317">
        <f>SUM(D79,D86,D133,D167,D168,D175)</f>
        <v>69249</v>
      </c>
      <c r="E78" s="504">
        <f>SUM(E79,E86,E133,E167,E168,E175)</f>
        <v>0</v>
      </c>
      <c r="F78" s="465">
        <f t="shared" si="5"/>
        <v>69249</v>
      </c>
      <c r="G78" s="317">
        <f>SUM(G79,G86,G133,G167,G168,G175)</f>
        <v>1325</v>
      </c>
      <c r="H78" s="320">
        <f>SUM(H79,H86,H133,H167,H168,H175)</f>
        <v>0</v>
      </c>
      <c r="I78" s="319">
        <f t="shared" si="6"/>
        <v>1325</v>
      </c>
      <c r="J78" s="317">
        <f>SUM(J79,J86,J133,J167,J168,J175)</f>
        <v>5108</v>
      </c>
      <c r="K78" s="320">
        <f>SUM(K79,K86,K133,K167,K168,K175)</f>
        <v>0</v>
      </c>
      <c r="L78" s="319">
        <f t="shared" si="7"/>
        <v>5108</v>
      </c>
      <c r="M78" s="321">
        <f>SUM(M79,M86,M133,M167,M168,M175)</f>
        <v>0</v>
      </c>
      <c r="N78" s="318">
        <f>SUM(N79,N86,N133,N167,N168,N175)</f>
        <v>0</v>
      </c>
      <c r="O78" s="319">
        <f t="shared" si="8"/>
        <v>0</v>
      </c>
      <c r="P78" s="322"/>
      <c r="R78" s="158"/>
      <c r="S78" s="158"/>
      <c r="T78" s="158"/>
    </row>
    <row r="79" spans="1:20" ht="24" x14ac:dyDescent="0.25">
      <c r="A79" s="198">
        <v>2100</v>
      </c>
      <c r="B79" s="323" t="s">
        <v>316</v>
      </c>
      <c r="C79" s="199">
        <f t="shared" si="4"/>
        <v>144</v>
      </c>
      <c r="D79" s="209">
        <f>SUM(D80,D83)</f>
        <v>144</v>
      </c>
      <c r="E79" s="505">
        <f>SUM(E80,E83)</f>
        <v>0</v>
      </c>
      <c r="F79" s="459">
        <f t="shared" si="5"/>
        <v>144</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c r="R79" s="158"/>
      <c r="S79" s="158"/>
      <c r="T79" s="158"/>
    </row>
    <row r="80" spans="1:20" ht="24" x14ac:dyDescent="0.25">
      <c r="A80" s="784">
        <v>2110</v>
      </c>
      <c r="B80" s="213" t="s">
        <v>317</v>
      </c>
      <c r="C80" s="214">
        <f t="shared" si="4"/>
        <v>144</v>
      </c>
      <c r="D80" s="350">
        <f>SUM(D81:D82)</f>
        <v>144</v>
      </c>
      <c r="E80" s="389">
        <f>SUM(E81:E82)</f>
        <v>0</v>
      </c>
      <c r="F80" s="466">
        <f t="shared" si="5"/>
        <v>144</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c r="R80" s="158"/>
      <c r="S80" s="158"/>
      <c r="T80" s="158"/>
    </row>
    <row r="81" spans="1:20" hidden="1" x14ac:dyDescent="0.25">
      <c r="A81" s="178">
        <v>2111</v>
      </c>
      <c r="B81" s="223" t="s">
        <v>216</v>
      </c>
      <c r="C81" s="224">
        <f t="shared" si="4"/>
        <v>0</v>
      </c>
      <c r="D81" s="229"/>
      <c r="E81" s="337"/>
      <c r="F81" s="544">
        <f t="shared" si="5"/>
        <v>0</v>
      </c>
      <c r="G81" s="229"/>
      <c r="H81" s="230"/>
      <c r="I81" s="231">
        <f t="shared" si="6"/>
        <v>0</v>
      </c>
      <c r="J81" s="229"/>
      <c r="K81" s="230"/>
      <c r="L81" s="231">
        <f t="shared" si="7"/>
        <v>0</v>
      </c>
      <c r="M81" s="338"/>
      <c r="N81" s="337"/>
      <c r="O81" s="231">
        <f t="shared" si="8"/>
        <v>0</v>
      </c>
      <c r="P81" s="185"/>
      <c r="R81" s="158"/>
      <c r="S81" s="158"/>
      <c r="T81" s="158"/>
    </row>
    <row r="82" spans="1:20" ht="24" x14ac:dyDescent="0.25">
      <c r="A82" s="178">
        <v>2112</v>
      </c>
      <c r="B82" s="223" t="s">
        <v>318</v>
      </c>
      <c r="C82" s="224">
        <f t="shared" si="4"/>
        <v>144</v>
      </c>
      <c r="D82" s="229">
        <v>144</v>
      </c>
      <c r="E82" s="507"/>
      <c r="F82" s="359">
        <f t="shared" si="5"/>
        <v>144</v>
      </c>
      <c r="G82" s="229"/>
      <c r="H82" s="230"/>
      <c r="I82" s="231">
        <f t="shared" si="6"/>
        <v>0</v>
      </c>
      <c r="J82" s="229"/>
      <c r="K82" s="230"/>
      <c r="L82" s="231">
        <f t="shared" si="7"/>
        <v>0</v>
      </c>
      <c r="M82" s="338"/>
      <c r="N82" s="337"/>
      <c r="O82" s="231">
        <f t="shared" si="8"/>
        <v>0</v>
      </c>
      <c r="P82" s="185"/>
      <c r="R82" s="158"/>
      <c r="S82" s="158"/>
      <c r="T82" s="158"/>
    </row>
    <row r="83" spans="1:20" ht="24" hidden="1" x14ac:dyDescent="0.25">
      <c r="A83" s="339">
        <v>2120</v>
      </c>
      <c r="B83" s="223" t="s">
        <v>319</v>
      </c>
      <c r="C83" s="224">
        <f t="shared" si="4"/>
        <v>0</v>
      </c>
      <c r="D83" s="340">
        <f>SUM(D84:D85)</f>
        <v>0</v>
      </c>
      <c r="E83" s="341">
        <f>SUM(E84:E85)</f>
        <v>0</v>
      </c>
      <c r="F83" s="544">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c r="R83" s="158"/>
      <c r="S83" s="158"/>
      <c r="T83" s="158"/>
    </row>
    <row r="84" spans="1:20" hidden="1" x14ac:dyDescent="0.25">
      <c r="A84" s="178">
        <v>2121</v>
      </c>
      <c r="B84" s="223" t="s">
        <v>216</v>
      </c>
      <c r="C84" s="224">
        <f t="shared" si="4"/>
        <v>0</v>
      </c>
      <c r="D84" s="229"/>
      <c r="E84" s="337"/>
      <c r="F84" s="544">
        <f t="shared" si="5"/>
        <v>0</v>
      </c>
      <c r="G84" s="229"/>
      <c r="H84" s="230"/>
      <c r="I84" s="231">
        <f t="shared" si="6"/>
        <v>0</v>
      </c>
      <c r="J84" s="229"/>
      <c r="K84" s="230"/>
      <c r="L84" s="231">
        <f t="shared" si="7"/>
        <v>0</v>
      </c>
      <c r="M84" s="338"/>
      <c r="N84" s="337"/>
      <c r="O84" s="231">
        <f t="shared" si="8"/>
        <v>0</v>
      </c>
      <c r="P84" s="185"/>
      <c r="R84" s="158"/>
      <c r="S84" s="158"/>
      <c r="T84" s="158"/>
    </row>
    <row r="85" spans="1:20" ht="24" hidden="1" x14ac:dyDescent="0.25">
      <c r="A85" s="178">
        <v>2122</v>
      </c>
      <c r="B85" s="223" t="s">
        <v>318</v>
      </c>
      <c r="C85" s="224">
        <f t="shared" si="4"/>
        <v>0</v>
      </c>
      <c r="D85" s="229"/>
      <c r="E85" s="337"/>
      <c r="F85" s="544">
        <f t="shared" si="5"/>
        <v>0</v>
      </c>
      <c r="G85" s="229"/>
      <c r="H85" s="230"/>
      <c r="I85" s="231">
        <f t="shared" si="6"/>
        <v>0</v>
      </c>
      <c r="J85" s="229"/>
      <c r="K85" s="230"/>
      <c r="L85" s="231">
        <f t="shared" si="7"/>
        <v>0</v>
      </c>
      <c r="M85" s="338"/>
      <c r="N85" s="337"/>
      <c r="O85" s="231">
        <f t="shared" si="8"/>
        <v>0</v>
      </c>
      <c r="P85" s="185"/>
      <c r="R85" s="158"/>
      <c r="S85" s="158"/>
      <c r="T85" s="158"/>
    </row>
    <row r="86" spans="1:20" x14ac:dyDescent="0.25">
      <c r="A86" s="198">
        <v>2200</v>
      </c>
      <c r="B86" s="323" t="s">
        <v>320</v>
      </c>
      <c r="C86" s="354">
        <f t="shared" si="4"/>
        <v>51564</v>
      </c>
      <c r="D86" s="209">
        <f>SUM(D87,D92,D98,D106,D115,D119,D125,D131)</f>
        <v>50367</v>
      </c>
      <c r="E86" s="505">
        <f>SUM(E87,E92,E98,E106,E115,E119,E125,E131)</f>
        <v>122</v>
      </c>
      <c r="F86" s="459">
        <f t="shared" si="5"/>
        <v>50489</v>
      </c>
      <c r="G86" s="209">
        <f>SUM(G87,G92,G98,G106,G115,G119,G125,G131)</f>
        <v>0</v>
      </c>
      <c r="H86" s="210">
        <f>SUM(H87,H92,H98,H106,H115,H119,H125,H131)</f>
        <v>0</v>
      </c>
      <c r="I86" s="211">
        <f t="shared" si="6"/>
        <v>0</v>
      </c>
      <c r="J86" s="209">
        <f>SUM(J87,J92,J98,J106,J115,J119,J125,J131)</f>
        <v>1075</v>
      </c>
      <c r="K86" s="210">
        <f>SUM(K87,K92,K98,K106,K115,K119,K125,K131)</f>
        <v>0</v>
      </c>
      <c r="L86" s="211">
        <f t="shared" si="7"/>
        <v>1075</v>
      </c>
      <c r="M86" s="355">
        <f>SUM(M87,M92,M98,M106,M115,M119,M125,M131)</f>
        <v>0</v>
      </c>
      <c r="N86" s="356">
        <f>SUM(N87,N92,N98,N106,N115,N119,N125,N131)</f>
        <v>0</v>
      </c>
      <c r="O86" s="357">
        <f t="shared" si="8"/>
        <v>0</v>
      </c>
      <c r="P86" s="358"/>
      <c r="R86" s="158"/>
      <c r="S86" s="158"/>
      <c r="T86" s="158"/>
    </row>
    <row r="87" spans="1:20" ht="24" x14ac:dyDescent="0.25">
      <c r="A87" s="329">
        <v>2210</v>
      </c>
      <c r="B87" s="265" t="s">
        <v>321</v>
      </c>
      <c r="C87" s="276">
        <f t="shared" si="4"/>
        <v>1109</v>
      </c>
      <c r="D87" s="330">
        <f>SUM(D88:D91)</f>
        <v>1109</v>
      </c>
      <c r="E87" s="506">
        <f>SUM(E88:E91)</f>
        <v>0</v>
      </c>
      <c r="F87" s="460">
        <f t="shared" si="5"/>
        <v>1109</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c r="R87" s="158"/>
      <c r="S87" s="158"/>
      <c r="T87" s="158"/>
    </row>
    <row r="88" spans="1:20" ht="24" hidden="1" x14ac:dyDescent="0.25">
      <c r="A88" s="169">
        <v>2211</v>
      </c>
      <c r="B88" s="213" t="s">
        <v>322</v>
      </c>
      <c r="C88" s="224">
        <f t="shared" si="4"/>
        <v>0</v>
      </c>
      <c r="D88" s="219"/>
      <c r="E88" s="335"/>
      <c r="F88" s="543">
        <f t="shared" si="5"/>
        <v>0</v>
      </c>
      <c r="G88" s="219"/>
      <c r="H88" s="220"/>
      <c r="I88" s="221">
        <f t="shared" si="6"/>
        <v>0</v>
      </c>
      <c r="J88" s="219"/>
      <c r="K88" s="220"/>
      <c r="L88" s="221">
        <f t="shared" si="7"/>
        <v>0</v>
      </c>
      <c r="M88" s="336"/>
      <c r="N88" s="335"/>
      <c r="O88" s="221">
        <f t="shared" si="8"/>
        <v>0</v>
      </c>
      <c r="P88" s="176"/>
      <c r="R88" s="158"/>
      <c r="S88" s="158"/>
      <c r="T88" s="158"/>
    </row>
    <row r="89" spans="1:20" ht="36" x14ac:dyDescent="0.25">
      <c r="A89" s="178">
        <v>2212</v>
      </c>
      <c r="B89" s="223" t="s">
        <v>323</v>
      </c>
      <c r="C89" s="224">
        <f t="shared" si="4"/>
        <v>899</v>
      </c>
      <c r="D89" s="229">
        <v>899</v>
      </c>
      <c r="E89" s="507"/>
      <c r="F89" s="359">
        <f t="shared" si="5"/>
        <v>899</v>
      </c>
      <c r="G89" s="229"/>
      <c r="H89" s="230"/>
      <c r="I89" s="231">
        <f t="shared" si="6"/>
        <v>0</v>
      </c>
      <c r="J89" s="229"/>
      <c r="K89" s="230"/>
      <c r="L89" s="231">
        <f t="shared" si="7"/>
        <v>0</v>
      </c>
      <c r="M89" s="338"/>
      <c r="N89" s="337"/>
      <c r="O89" s="231">
        <f t="shared" si="8"/>
        <v>0</v>
      </c>
      <c r="P89" s="185"/>
      <c r="R89" s="158"/>
      <c r="S89" s="158"/>
      <c r="T89" s="158"/>
    </row>
    <row r="90" spans="1:20" ht="24" x14ac:dyDescent="0.25">
      <c r="A90" s="178">
        <v>2214</v>
      </c>
      <c r="B90" s="223" t="s">
        <v>324</v>
      </c>
      <c r="C90" s="224">
        <f t="shared" si="4"/>
        <v>150</v>
      </c>
      <c r="D90" s="229">
        <v>150</v>
      </c>
      <c r="E90" s="507"/>
      <c r="F90" s="359">
        <f t="shared" si="5"/>
        <v>150</v>
      </c>
      <c r="G90" s="229"/>
      <c r="H90" s="230"/>
      <c r="I90" s="231">
        <f t="shared" si="6"/>
        <v>0</v>
      </c>
      <c r="J90" s="229"/>
      <c r="K90" s="230"/>
      <c r="L90" s="231">
        <f t="shared" si="7"/>
        <v>0</v>
      </c>
      <c r="M90" s="338"/>
      <c r="N90" s="337"/>
      <c r="O90" s="231">
        <f t="shared" si="8"/>
        <v>0</v>
      </c>
      <c r="P90" s="185"/>
      <c r="R90" s="158"/>
      <c r="S90" s="158"/>
      <c r="T90" s="158"/>
    </row>
    <row r="91" spans="1:20" x14ac:dyDescent="0.25">
      <c r="A91" s="178">
        <v>2219</v>
      </c>
      <c r="B91" s="223" t="s">
        <v>325</v>
      </c>
      <c r="C91" s="224">
        <f t="shared" si="4"/>
        <v>60</v>
      </c>
      <c r="D91" s="229">
        <v>60</v>
      </c>
      <c r="E91" s="507"/>
      <c r="F91" s="359">
        <f t="shared" si="5"/>
        <v>60</v>
      </c>
      <c r="G91" s="229"/>
      <c r="H91" s="230"/>
      <c r="I91" s="231">
        <f t="shared" si="6"/>
        <v>0</v>
      </c>
      <c r="J91" s="229"/>
      <c r="K91" s="230"/>
      <c r="L91" s="231">
        <f t="shared" si="7"/>
        <v>0</v>
      </c>
      <c r="M91" s="338"/>
      <c r="N91" s="337"/>
      <c r="O91" s="231">
        <f t="shared" si="8"/>
        <v>0</v>
      </c>
      <c r="P91" s="185"/>
      <c r="R91" s="158"/>
      <c r="S91" s="158"/>
      <c r="T91" s="158"/>
    </row>
    <row r="92" spans="1:20" ht="24" x14ac:dyDescent="0.25">
      <c r="A92" s="339">
        <v>2220</v>
      </c>
      <c r="B92" s="223" t="s">
        <v>326</v>
      </c>
      <c r="C92" s="224">
        <f t="shared" si="4"/>
        <v>41837</v>
      </c>
      <c r="D92" s="340">
        <f>SUM(D93:D97)</f>
        <v>41724</v>
      </c>
      <c r="E92" s="390">
        <f>SUM(E93:E97)</f>
        <v>0</v>
      </c>
      <c r="F92" s="359">
        <f t="shared" si="5"/>
        <v>41724</v>
      </c>
      <c r="G92" s="340">
        <f>SUM(G93:G97)</f>
        <v>0</v>
      </c>
      <c r="H92" s="342">
        <f>SUM(H93:H97)</f>
        <v>0</v>
      </c>
      <c r="I92" s="231">
        <f t="shared" si="6"/>
        <v>0</v>
      </c>
      <c r="J92" s="340">
        <f>SUM(J93:J97)</f>
        <v>113</v>
      </c>
      <c r="K92" s="342">
        <f>SUM(K93:K97)</f>
        <v>0</v>
      </c>
      <c r="L92" s="231">
        <f t="shared" si="7"/>
        <v>113</v>
      </c>
      <c r="M92" s="343">
        <f>SUM(M93:M97)</f>
        <v>0</v>
      </c>
      <c r="N92" s="341">
        <f>SUM(N93:N97)</f>
        <v>0</v>
      </c>
      <c r="O92" s="231">
        <f t="shared" si="8"/>
        <v>0</v>
      </c>
      <c r="P92" s="185"/>
      <c r="R92" s="158"/>
      <c r="S92" s="158"/>
      <c r="T92" s="158"/>
    </row>
    <row r="93" spans="1:20" x14ac:dyDescent="0.25">
      <c r="A93" s="178">
        <v>2221</v>
      </c>
      <c r="B93" s="223" t="s">
        <v>327</v>
      </c>
      <c r="C93" s="224">
        <f t="shared" si="4"/>
        <v>25179</v>
      </c>
      <c r="D93" s="229">
        <v>25179</v>
      </c>
      <c r="E93" s="507"/>
      <c r="F93" s="359">
        <f t="shared" si="5"/>
        <v>25179</v>
      </c>
      <c r="G93" s="229"/>
      <c r="H93" s="230"/>
      <c r="I93" s="231">
        <f t="shared" si="6"/>
        <v>0</v>
      </c>
      <c r="J93" s="229"/>
      <c r="K93" s="230"/>
      <c r="L93" s="231">
        <f t="shared" si="7"/>
        <v>0</v>
      </c>
      <c r="M93" s="338"/>
      <c r="N93" s="337"/>
      <c r="O93" s="231">
        <f t="shared" si="8"/>
        <v>0</v>
      </c>
      <c r="P93" s="185"/>
      <c r="R93" s="158"/>
      <c r="S93" s="158"/>
      <c r="T93" s="158"/>
    </row>
    <row r="94" spans="1:20" x14ac:dyDescent="0.25">
      <c r="A94" s="178">
        <v>2222</v>
      </c>
      <c r="B94" s="223" t="s">
        <v>328</v>
      </c>
      <c r="C94" s="224">
        <f t="shared" si="4"/>
        <v>6866</v>
      </c>
      <c r="D94" s="229">
        <v>6753</v>
      </c>
      <c r="E94" s="507"/>
      <c r="F94" s="359">
        <f t="shared" si="5"/>
        <v>6753</v>
      </c>
      <c r="G94" s="229"/>
      <c r="H94" s="230"/>
      <c r="I94" s="231">
        <f t="shared" si="6"/>
        <v>0</v>
      </c>
      <c r="J94" s="229">
        <v>113</v>
      </c>
      <c r="K94" s="230"/>
      <c r="L94" s="231">
        <f t="shared" si="7"/>
        <v>113</v>
      </c>
      <c r="M94" s="338"/>
      <c r="N94" s="337"/>
      <c r="O94" s="231">
        <f t="shared" si="8"/>
        <v>0</v>
      </c>
      <c r="P94" s="185"/>
      <c r="R94" s="158"/>
      <c r="S94" s="158"/>
      <c r="T94" s="158"/>
    </row>
    <row r="95" spans="1:20" x14ac:dyDescent="0.25">
      <c r="A95" s="178">
        <v>2223</v>
      </c>
      <c r="B95" s="223" t="s">
        <v>329</v>
      </c>
      <c r="C95" s="224">
        <f t="shared" si="4"/>
        <v>9057</v>
      </c>
      <c r="D95" s="229">
        <v>9057</v>
      </c>
      <c r="E95" s="507"/>
      <c r="F95" s="359">
        <f t="shared" si="5"/>
        <v>9057</v>
      </c>
      <c r="G95" s="229"/>
      <c r="H95" s="230"/>
      <c r="I95" s="231">
        <f t="shared" si="6"/>
        <v>0</v>
      </c>
      <c r="J95" s="229"/>
      <c r="K95" s="230"/>
      <c r="L95" s="231">
        <f t="shared" si="7"/>
        <v>0</v>
      </c>
      <c r="M95" s="338"/>
      <c r="N95" s="337"/>
      <c r="O95" s="231">
        <f t="shared" si="8"/>
        <v>0</v>
      </c>
      <c r="P95" s="185"/>
      <c r="R95" s="158"/>
      <c r="S95" s="158"/>
      <c r="T95" s="158"/>
    </row>
    <row r="96" spans="1:20" ht="48" x14ac:dyDescent="0.25">
      <c r="A96" s="178">
        <v>2224</v>
      </c>
      <c r="B96" s="223" t="s">
        <v>330</v>
      </c>
      <c r="C96" s="224">
        <f t="shared" si="4"/>
        <v>735</v>
      </c>
      <c r="D96" s="229">
        <v>735</v>
      </c>
      <c r="E96" s="507"/>
      <c r="F96" s="359">
        <f t="shared" si="5"/>
        <v>735</v>
      </c>
      <c r="G96" s="229"/>
      <c r="H96" s="230"/>
      <c r="I96" s="231">
        <f t="shared" si="6"/>
        <v>0</v>
      </c>
      <c r="J96" s="229"/>
      <c r="K96" s="230"/>
      <c r="L96" s="231">
        <f t="shared" si="7"/>
        <v>0</v>
      </c>
      <c r="M96" s="338"/>
      <c r="N96" s="337"/>
      <c r="O96" s="231">
        <f t="shared" si="8"/>
        <v>0</v>
      </c>
      <c r="P96" s="185"/>
      <c r="R96" s="158"/>
      <c r="S96" s="158"/>
      <c r="T96" s="158"/>
    </row>
    <row r="97" spans="1:20" ht="24" hidden="1" x14ac:dyDescent="0.25">
      <c r="A97" s="178">
        <v>2229</v>
      </c>
      <c r="B97" s="223" t="s">
        <v>331</v>
      </c>
      <c r="C97" s="224">
        <f t="shared" si="4"/>
        <v>0</v>
      </c>
      <c r="D97" s="229"/>
      <c r="E97" s="337"/>
      <c r="F97" s="544">
        <f t="shared" si="5"/>
        <v>0</v>
      </c>
      <c r="G97" s="229"/>
      <c r="H97" s="230"/>
      <c r="I97" s="231">
        <f t="shared" si="6"/>
        <v>0</v>
      </c>
      <c r="J97" s="229"/>
      <c r="K97" s="230"/>
      <c r="L97" s="231">
        <f t="shared" si="7"/>
        <v>0</v>
      </c>
      <c r="M97" s="338"/>
      <c r="N97" s="337"/>
      <c r="O97" s="231">
        <f t="shared" si="8"/>
        <v>0</v>
      </c>
      <c r="P97" s="185"/>
      <c r="R97" s="158"/>
      <c r="S97" s="158"/>
      <c r="T97" s="158"/>
    </row>
    <row r="98" spans="1:20" ht="36" x14ac:dyDescent="0.25">
      <c r="A98" s="339">
        <v>2230</v>
      </c>
      <c r="B98" s="223" t="s">
        <v>332</v>
      </c>
      <c r="C98" s="224">
        <f t="shared" si="4"/>
        <v>1289</v>
      </c>
      <c r="D98" s="340">
        <f>SUM(D99:D105)</f>
        <v>1167</v>
      </c>
      <c r="E98" s="390">
        <f>SUM(E99:E105)</f>
        <v>122</v>
      </c>
      <c r="F98" s="359">
        <f t="shared" si="5"/>
        <v>1289</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c r="R98" s="158"/>
      <c r="S98" s="158"/>
      <c r="T98" s="158"/>
    </row>
    <row r="99" spans="1:20" ht="24" hidden="1" x14ac:dyDescent="0.25">
      <c r="A99" s="178">
        <v>2231</v>
      </c>
      <c r="B99" s="223" t="s">
        <v>333</v>
      </c>
      <c r="C99" s="224">
        <f t="shared" si="4"/>
        <v>0</v>
      </c>
      <c r="D99" s="229"/>
      <c r="E99" s="337"/>
      <c r="F99" s="544">
        <f t="shared" si="5"/>
        <v>0</v>
      </c>
      <c r="G99" s="229"/>
      <c r="H99" s="230"/>
      <c r="I99" s="231">
        <f t="shared" si="6"/>
        <v>0</v>
      </c>
      <c r="J99" s="229"/>
      <c r="K99" s="230"/>
      <c r="L99" s="231">
        <f t="shared" si="7"/>
        <v>0</v>
      </c>
      <c r="M99" s="338"/>
      <c r="N99" s="337"/>
      <c r="O99" s="231">
        <f t="shared" si="8"/>
        <v>0</v>
      </c>
      <c r="P99" s="185"/>
      <c r="R99" s="158"/>
      <c r="S99" s="158"/>
      <c r="T99" s="158"/>
    </row>
    <row r="100" spans="1:20" ht="36" hidden="1" x14ac:dyDescent="0.25">
      <c r="A100" s="178">
        <v>2232</v>
      </c>
      <c r="B100" s="223" t="s">
        <v>334</v>
      </c>
      <c r="C100" s="224">
        <f t="shared" si="4"/>
        <v>0</v>
      </c>
      <c r="D100" s="229"/>
      <c r="E100" s="337"/>
      <c r="F100" s="544">
        <f t="shared" si="5"/>
        <v>0</v>
      </c>
      <c r="G100" s="229"/>
      <c r="H100" s="230"/>
      <c r="I100" s="231">
        <f t="shared" si="6"/>
        <v>0</v>
      </c>
      <c r="J100" s="229"/>
      <c r="K100" s="230"/>
      <c r="L100" s="231">
        <f t="shared" si="7"/>
        <v>0</v>
      </c>
      <c r="M100" s="338"/>
      <c r="N100" s="337"/>
      <c r="O100" s="231">
        <f t="shared" si="8"/>
        <v>0</v>
      </c>
      <c r="P100" s="185"/>
      <c r="R100" s="158"/>
      <c r="S100" s="158"/>
      <c r="T100" s="158"/>
    </row>
    <row r="101" spans="1:20" ht="24" hidden="1" x14ac:dyDescent="0.25">
      <c r="A101" s="169">
        <v>2233</v>
      </c>
      <c r="B101" s="213" t="s">
        <v>335</v>
      </c>
      <c r="C101" s="224">
        <f t="shared" si="4"/>
        <v>0</v>
      </c>
      <c r="D101" s="219"/>
      <c r="E101" s="335"/>
      <c r="F101" s="543">
        <f t="shared" si="5"/>
        <v>0</v>
      </c>
      <c r="G101" s="219"/>
      <c r="H101" s="220"/>
      <c r="I101" s="221">
        <f t="shared" si="6"/>
        <v>0</v>
      </c>
      <c r="J101" s="219"/>
      <c r="K101" s="220"/>
      <c r="L101" s="221">
        <f t="shared" si="7"/>
        <v>0</v>
      </c>
      <c r="M101" s="336"/>
      <c r="N101" s="335"/>
      <c r="O101" s="221">
        <f t="shared" si="8"/>
        <v>0</v>
      </c>
      <c r="P101" s="176"/>
      <c r="R101" s="158"/>
      <c r="S101" s="158"/>
      <c r="T101" s="158"/>
    </row>
    <row r="102" spans="1:20" ht="36" hidden="1" x14ac:dyDescent="0.25">
      <c r="A102" s="178">
        <v>2234</v>
      </c>
      <c r="B102" s="223" t="s">
        <v>336</v>
      </c>
      <c r="C102" s="224">
        <f t="shared" si="4"/>
        <v>0</v>
      </c>
      <c r="D102" s="229"/>
      <c r="E102" s="337"/>
      <c r="F102" s="544">
        <f t="shared" si="5"/>
        <v>0</v>
      </c>
      <c r="G102" s="229"/>
      <c r="H102" s="230"/>
      <c r="I102" s="231">
        <f t="shared" si="6"/>
        <v>0</v>
      </c>
      <c r="J102" s="229"/>
      <c r="K102" s="230"/>
      <c r="L102" s="231">
        <f t="shared" si="7"/>
        <v>0</v>
      </c>
      <c r="M102" s="338"/>
      <c r="N102" s="337"/>
      <c r="O102" s="231">
        <f t="shared" si="8"/>
        <v>0</v>
      </c>
      <c r="P102" s="185"/>
      <c r="R102" s="158"/>
      <c r="S102" s="158"/>
      <c r="T102" s="158"/>
    </row>
    <row r="103" spans="1:20" ht="24" x14ac:dyDescent="0.25">
      <c r="A103" s="800">
        <v>2235</v>
      </c>
      <c r="B103" s="801" t="s">
        <v>337</v>
      </c>
      <c r="C103" s="802">
        <f t="shared" si="4"/>
        <v>122</v>
      </c>
      <c r="D103" s="803"/>
      <c r="E103" s="693">
        <v>122</v>
      </c>
      <c r="F103" s="1149">
        <f t="shared" si="5"/>
        <v>122</v>
      </c>
      <c r="G103" s="803"/>
      <c r="H103" s="806"/>
      <c r="I103" s="807">
        <f t="shared" si="6"/>
        <v>0</v>
      </c>
      <c r="J103" s="803"/>
      <c r="K103" s="806"/>
      <c r="L103" s="807">
        <f t="shared" si="7"/>
        <v>0</v>
      </c>
      <c r="M103" s="808"/>
      <c r="N103" s="804"/>
      <c r="O103" s="807">
        <f t="shared" si="8"/>
        <v>0</v>
      </c>
      <c r="P103" s="809"/>
      <c r="R103" s="158"/>
      <c r="S103" s="158"/>
      <c r="T103" s="158"/>
    </row>
    <row r="104" spans="1:20" hidden="1" x14ac:dyDescent="0.25">
      <c r="A104" s="178">
        <v>2236</v>
      </c>
      <c r="B104" s="223" t="s">
        <v>338</v>
      </c>
      <c r="C104" s="224">
        <f t="shared" si="4"/>
        <v>0</v>
      </c>
      <c r="D104" s="229"/>
      <c r="E104" s="337"/>
      <c r="F104" s="544">
        <f t="shared" si="5"/>
        <v>0</v>
      </c>
      <c r="G104" s="229"/>
      <c r="H104" s="230"/>
      <c r="I104" s="231">
        <f t="shared" si="6"/>
        <v>0</v>
      </c>
      <c r="J104" s="229"/>
      <c r="K104" s="230"/>
      <c r="L104" s="231">
        <f t="shared" si="7"/>
        <v>0</v>
      </c>
      <c r="M104" s="338"/>
      <c r="N104" s="337"/>
      <c r="O104" s="231">
        <f t="shared" si="8"/>
        <v>0</v>
      </c>
      <c r="P104" s="185"/>
      <c r="R104" s="158"/>
      <c r="S104" s="158"/>
      <c r="T104" s="158"/>
    </row>
    <row r="105" spans="1:20" ht="24" x14ac:dyDescent="0.25">
      <c r="A105" s="178">
        <v>2239</v>
      </c>
      <c r="B105" s="223" t="s">
        <v>339</v>
      </c>
      <c r="C105" s="224">
        <f t="shared" si="4"/>
        <v>1167</v>
      </c>
      <c r="D105" s="229">
        <v>1167</v>
      </c>
      <c r="E105" s="507"/>
      <c r="F105" s="359">
        <f t="shared" si="5"/>
        <v>1167</v>
      </c>
      <c r="G105" s="229"/>
      <c r="H105" s="230"/>
      <c r="I105" s="231">
        <f t="shared" si="6"/>
        <v>0</v>
      </c>
      <c r="J105" s="229"/>
      <c r="K105" s="230"/>
      <c r="L105" s="231">
        <f t="shared" si="7"/>
        <v>0</v>
      </c>
      <c r="M105" s="338"/>
      <c r="N105" s="337"/>
      <c r="O105" s="231">
        <f t="shared" si="8"/>
        <v>0</v>
      </c>
      <c r="P105" s="185"/>
      <c r="R105" s="158"/>
      <c r="S105" s="158"/>
      <c r="T105" s="158"/>
    </row>
    <row r="106" spans="1:20" ht="36" x14ac:dyDescent="0.25">
      <c r="A106" s="339">
        <v>2240</v>
      </c>
      <c r="B106" s="223" t="s">
        <v>340</v>
      </c>
      <c r="C106" s="224">
        <f t="shared" si="4"/>
        <v>6144</v>
      </c>
      <c r="D106" s="340">
        <f>SUM(D107:D114)</f>
        <v>6144</v>
      </c>
      <c r="E106" s="390">
        <f>SUM(E107:E114)</f>
        <v>0</v>
      </c>
      <c r="F106" s="359">
        <f t="shared" si="5"/>
        <v>6144</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c r="R106" s="158"/>
      <c r="S106" s="158"/>
      <c r="T106" s="158"/>
    </row>
    <row r="107" spans="1:20" hidden="1" x14ac:dyDescent="0.25">
      <c r="A107" s="178">
        <v>2241</v>
      </c>
      <c r="B107" s="223" t="s">
        <v>341</v>
      </c>
      <c r="C107" s="224">
        <f t="shared" si="4"/>
        <v>0</v>
      </c>
      <c r="D107" s="229"/>
      <c r="E107" s="337"/>
      <c r="F107" s="544">
        <f t="shared" si="5"/>
        <v>0</v>
      </c>
      <c r="G107" s="229"/>
      <c r="H107" s="230"/>
      <c r="I107" s="231">
        <f t="shared" si="6"/>
        <v>0</v>
      </c>
      <c r="J107" s="229"/>
      <c r="K107" s="230"/>
      <c r="L107" s="231">
        <f t="shared" si="7"/>
        <v>0</v>
      </c>
      <c r="M107" s="338"/>
      <c r="N107" s="337"/>
      <c r="O107" s="231">
        <f t="shared" si="8"/>
        <v>0</v>
      </c>
      <c r="P107" s="185"/>
      <c r="R107" s="158"/>
      <c r="S107" s="158"/>
      <c r="T107" s="158"/>
    </row>
    <row r="108" spans="1:20" ht="24" hidden="1" x14ac:dyDescent="0.25">
      <c r="A108" s="178">
        <v>2242</v>
      </c>
      <c r="B108" s="223" t="s">
        <v>342</v>
      </c>
      <c r="C108" s="224">
        <f t="shared" si="4"/>
        <v>0</v>
      </c>
      <c r="D108" s="229"/>
      <c r="E108" s="337"/>
      <c r="F108" s="544">
        <f t="shared" si="5"/>
        <v>0</v>
      </c>
      <c r="G108" s="229"/>
      <c r="H108" s="230"/>
      <c r="I108" s="231">
        <f t="shared" si="6"/>
        <v>0</v>
      </c>
      <c r="J108" s="229"/>
      <c r="K108" s="230"/>
      <c r="L108" s="231">
        <f t="shared" si="7"/>
        <v>0</v>
      </c>
      <c r="M108" s="338"/>
      <c r="N108" s="337"/>
      <c r="O108" s="231">
        <f t="shared" si="8"/>
        <v>0</v>
      </c>
      <c r="P108" s="185"/>
      <c r="R108" s="158"/>
      <c r="S108" s="158"/>
      <c r="T108" s="158"/>
    </row>
    <row r="109" spans="1:20" ht="24" x14ac:dyDescent="0.25">
      <c r="A109" s="178">
        <v>2243</v>
      </c>
      <c r="B109" s="223" t="s">
        <v>343</v>
      </c>
      <c r="C109" s="224">
        <f t="shared" si="4"/>
        <v>190</v>
      </c>
      <c r="D109" s="229">
        <v>190</v>
      </c>
      <c r="E109" s="507"/>
      <c r="F109" s="359">
        <f t="shared" si="5"/>
        <v>190</v>
      </c>
      <c r="G109" s="229"/>
      <c r="H109" s="230"/>
      <c r="I109" s="231">
        <f t="shared" si="6"/>
        <v>0</v>
      </c>
      <c r="J109" s="229"/>
      <c r="K109" s="230"/>
      <c r="L109" s="231">
        <f t="shared" si="7"/>
        <v>0</v>
      </c>
      <c r="M109" s="338"/>
      <c r="N109" s="337"/>
      <c r="O109" s="231">
        <f t="shared" si="8"/>
        <v>0</v>
      </c>
      <c r="P109" s="185"/>
      <c r="R109" s="158"/>
      <c r="S109" s="158"/>
      <c r="T109" s="158"/>
    </row>
    <row r="110" spans="1:20" x14ac:dyDescent="0.25">
      <c r="A110" s="178">
        <v>2244</v>
      </c>
      <c r="B110" s="223" t="s">
        <v>344</v>
      </c>
      <c r="C110" s="224">
        <f t="shared" si="4"/>
        <v>2293</v>
      </c>
      <c r="D110" s="229">
        <v>2293</v>
      </c>
      <c r="E110" s="507"/>
      <c r="F110" s="359">
        <f t="shared" si="5"/>
        <v>2293</v>
      </c>
      <c r="G110" s="229"/>
      <c r="H110" s="230"/>
      <c r="I110" s="231">
        <f t="shared" si="6"/>
        <v>0</v>
      </c>
      <c r="J110" s="229"/>
      <c r="K110" s="230"/>
      <c r="L110" s="231">
        <f t="shared" si="7"/>
        <v>0</v>
      </c>
      <c r="M110" s="338"/>
      <c r="N110" s="337"/>
      <c r="O110" s="231">
        <f t="shared" si="8"/>
        <v>0</v>
      </c>
      <c r="P110" s="185"/>
      <c r="R110" s="158"/>
      <c r="S110" s="158"/>
      <c r="T110" s="158"/>
    </row>
    <row r="111" spans="1:20" ht="24" hidden="1" x14ac:dyDescent="0.25">
      <c r="A111" s="178">
        <v>2246</v>
      </c>
      <c r="B111" s="223" t="s">
        <v>345</v>
      </c>
      <c r="C111" s="224">
        <f t="shared" si="4"/>
        <v>0</v>
      </c>
      <c r="D111" s="229"/>
      <c r="E111" s="337"/>
      <c r="F111" s="544">
        <f t="shared" si="5"/>
        <v>0</v>
      </c>
      <c r="G111" s="229"/>
      <c r="H111" s="230"/>
      <c r="I111" s="231">
        <f t="shared" si="6"/>
        <v>0</v>
      </c>
      <c r="J111" s="229"/>
      <c r="K111" s="230"/>
      <c r="L111" s="231">
        <f t="shared" si="7"/>
        <v>0</v>
      </c>
      <c r="M111" s="338"/>
      <c r="N111" s="337"/>
      <c r="O111" s="231">
        <f t="shared" si="8"/>
        <v>0</v>
      </c>
      <c r="P111" s="185"/>
      <c r="R111" s="158"/>
      <c r="S111" s="158"/>
      <c r="T111" s="158"/>
    </row>
    <row r="112" spans="1:20" hidden="1" x14ac:dyDescent="0.25">
      <c r="A112" s="178">
        <v>2247</v>
      </c>
      <c r="B112" s="223" t="s">
        <v>346</v>
      </c>
      <c r="C112" s="224">
        <f t="shared" si="4"/>
        <v>0</v>
      </c>
      <c r="D112" s="229"/>
      <c r="E112" s="337"/>
      <c r="F112" s="544">
        <f t="shared" si="5"/>
        <v>0</v>
      </c>
      <c r="G112" s="229"/>
      <c r="H112" s="230"/>
      <c r="I112" s="231">
        <f t="shared" si="6"/>
        <v>0</v>
      </c>
      <c r="J112" s="229"/>
      <c r="K112" s="230"/>
      <c r="L112" s="231">
        <f t="shared" si="7"/>
        <v>0</v>
      </c>
      <c r="M112" s="338"/>
      <c r="N112" s="337"/>
      <c r="O112" s="231">
        <f t="shared" si="8"/>
        <v>0</v>
      </c>
      <c r="P112" s="185"/>
      <c r="R112" s="158"/>
      <c r="S112" s="158"/>
      <c r="T112" s="158"/>
    </row>
    <row r="113" spans="1:20" ht="24" hidden="1" x14ac:dyDescent="0.25">
      <c r="A113" s="178">
        <v>2248</v>
      </c>
      <c r="B113" s="223" t="s">
        <v>347</v>
      </c>
      <c r="C113" s="224">
        <f t="shared" si="4"/>
        <v>0</v>
      </c>
      <c r="D113" s="229"/>
      <c r="E113" s="337"/>
      <c r="F113" s="544">
        <f t="shared" si="5"/>
        <v>0</v>
      </c>
      <c r="G113" s="229"/>
      <c r="H113" s="230"/>
      <c r="I113" s="231">
        <f t="shared" si="6"/>
        <v>0</v>
      </c>
      <c r="J113" s="229"/>
      <c r="K113" s="230"/>
      <c r="L113" s="231">
        <f t="shared" si="7"/>
        <v>0</v>
      </c>
      <c r="M113" s="338"/>
      <c r="N113" s="337"/>
      <c r="O113" s="231">
        <f t="shared" si="8"/>
        <v>0</v>
      </c>
      <c r="P113" s="185"/>
      <c r="R113" s="158"/>
      <c r="S113" s="158"/>
      <c r="T113" s="158"/>
    </row>
    <row r="114" spans="1:20" ht="24" x14ac:dyDescent="0.25">
      <c r="A114" s="178">
        <v>2249</v>
      </c>
      <c r="B114" s="223" t="s">
        <v>348</v>
      </c>
      <c r="C114" s="224">
        <f t="shared" si="4"/>
        <v>3661</v>
      </c>
      <c r="D114" s="229">
        <v>3661</v>
      </c>
      <c r="E114" s="507"/>
      <c r="F114" s="359">
        <f t="shared" si="5"/>
        <v>3661</v>
      </c>
      <c r="G114" s="229"/>
      <c r="H114" s="230"/>
      <c r="I114" s="231">
        <f t="shared" si="6"/>
        <v>0</v>
      </c>
      <c r="J114" s="229"/>
      <c r="K114" s="230"/>
      <c r="L114" s="231">
        <f t="shared" si="7"/>
        <v>0</v>
      </c>
      <c r="M114" s="338"/>
      <c r="N114" s="337"/>
      <c r="O114" s="231">
        <f t="shared" si="8"/>
        <v>0</v>
      </c>
      <c r="P114" s="185"/>
      <c r="R114" s="158"/>
      <c r="S114" s="158"/>
      <c r="T114" s="158"/>
    </row>
    <row r="115" spans="1:20" x14ac:dyDescent="0.25">
      <c r="A115" s="339">
        <v>2250</v>
      </c>
      <c r="B115" s="223" t="s">
        <v>349</v>
      </c>
      <c r="C115" s="224">
        <f t="shared" si="4"/>
        <v>166</v>
      </c>
      <c r="D115" s="340">
        <f>SUM(D116:D118)</f>
        <v>166</v>
      </c>
      <c r="E115" s="390">
        <f>SUM(E116:E118)</f>
        <v>0</v>
      </c>
      <c r="F115" s="359">
        <f t="shared" si="5"/>
        <v>166</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c r="R115" s="158"/>
      <c r="S115" s="158"/>
      <c r="T115" s="158"/>
    </row>
    <row r="116" spans="1:20" x14ac:dyDescent="0.25">
      <c r="A116" s="178">
        <v>2251</v>
      </c>
      <c r="B116" s="223" t="s">
        <v>350</v>
      </c>
      <c r="C116" s="224">
        <f t="shared" si="4"/>
        <v>166</v>
      </c>
      <c r="D116" s="229">
        <v>166</v>
      </c>
      <c r="E116" s="507"/>
      <c r="F116" s="359">
        <f t="shared" si="5"/>
        <v>166</v>
      </c>
      <c r="G116" s="229"/>
      <c r="H116" s="230"/>
      <c r="I116" s="231">
        <f t="shared" si="6"/>
        <v>0</v>
      </c>
      <c r="J116" s="229"/>
      <c r="K116" s="230"/>
      <c r="L116" s="231">
        <f t="shared" si="7"/>
        <v>0</v>
      </c>
      <c r="M116" s="338"/>
      <c r="N116" s="337"/>
      <c r="O116" s="231">
        <f t="shared" si="8"/>
        <v>0</v>
      </c>
      <c r="P116" s="185"/>
      <c r="R116" s="158"/>
      <c r="S116" s="158"/>
      <c r="T116" s="158"/>
    </row>
    <row r="117" spans="1:20" ht="24" hidden="1" x14ac:dyDescent="0.25">
      <c r="A117" s="178">
        <v>2252</v>
      </c>
      <c r="B117" s="223" t="s">
        <v>351</v>
      </c>
      <c r="C117" s="224">
        <f t="shared" ref="C117:C181" si="9">F117+I117+L117+O117</f>
        <v>0</v>
      </c>
      <c r="D117" s="229"/>
      <c r="E117" s="337"/>
      <c r="F117" s="544">
        <f t="shared" si="5"/>
        <v>0</v>
      </c>
      <c r="G117" s="229"/>
      <c r="H117" s="230"/>
      <c r="I117" s="231">
        <f t="shared" si="6"/>
        <v>0</v>
      </c>
      <c r="J117" s="229"/>
      <c r="K117" s="230"/>
      <c r="L117" s="231">
        <f t="shared" si="7"/>
        <v>0</v>
      </c>
      <c r="M117" s="338"/>
      <c r="N117" s="337"/>
      <c r="O117" s="231">
        <f t="shared" si="8"/>
        <v>0</v>
      </c>
      <c r="P117" s="185"/>
      <c r="R117" s="158"/>
      <c r="S117" s="158"/>
      <c r="T117" s="158"/>
    </row>
    <row r="118" spans="1:20" ht="24" hidden="1" x14ac:dyDescent="0.25">
      <c r="A118" s="178">
        <v>2259</v>
      </c>
      <c r="B118" s="223" t="s">
        <v>352</v>
      </c>
      <c r="C118" s="224">
        <f t="shared" si="9"/>
        <v>0</v>
      </c>
      <c r="D118" s="229"/>
      <c r="E118" s="337"/>
      <c r="F118" s="544">
        <f t="shared" ref="F118:F182" si="10">D118+E118</f>
        <v>0</v>
      </c>
      <c r="G118" s="229"/>
      <c r="H118" s="230"/>
      <c r="I118" s="231">
        <f t="shared" ref="I118:I182" si="11">G118+H118</f>
        <v>0</v>
      </c>
      <c r="J118" s="229"/>
      <c r="K118" s="230"/>
      <c r="L118" s="231">
        <f t="shared" ref="L118:L182" si="12">J118+K118</f>
        <v>0</v>
      </c>
      <c r="M118" s="338"/>
      <c r="N118" s="337"/>
      <c r="O118" s="231">
        <f t="shared" ref="O118:O182" si="13">M118+N118</f>
        <v>0</v>
      </c>
      <c r="P118" s="185"/>
      <c r="R118" s="158"/>
      <c r="S118" s="158"/>
      <c r="T118" s="158"/>
    </row>
    <row r="119" spans="1:20" x14ac:dyDescent="0.25">
      <c r="A119" s="339">
        <v>2260</v>
      </c>
      <c r="B119" s="223" t="s">
        <v>353</v>
      </c>
      <c r="C119" s="224">
        <f t="shared" si="9"/>
        <v>47</v>
      </c>
      <c r="D119" s="340">
        <f>SUM(D120:D124)</f>
        <v>47</v>
      </c>
      <c r="E119" s="390">
        <f>SUM(E120:E124)</f>
        <v>0</v>
      </c>
      <c r="F119" s="359">
        <f t="shared" si="10"/>
        <v>47</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c r="R119" s="158"/>
      <c r="S119" s="158"/>
      <c r="T119" s="158"/>
    </row>
    <row r="120" spans="1:20" hidden="1" x14ac:dyDescent="0.25">
      <c r="A120" s="178">
        <v>2261</v>
      </c>
      <c r="B120" s="223" t="s">
        <v>354</v>
      </c>
      <c r="C120" s="224">
        <f t="shared" si="9"/>
        <v>0</v>
      </c>
      <c r="D120" s="229"/>
      <c r="E120" s="337"/>
      <c r="F120" s="544">
        <f t="shared" si="10"/>
        <v>0</v>
      </c>
      <c r="G120" s="229"/>
      <c r="H120" s="230"/>
      <c r="I120" s="231">
        <f t="shared" si="11"/>
        <v>0</v>
      </c>
      <c r="J120" s="229"/>
      <c r="K120" s="230"/>
      <c r="L120" s="231">
        <f t="shared" si="12"/>
        <v>0</v>
      </c>
      <c r="M120" s="338"/>
      <c r="N120" s="337"/>
      <c r="O120" s="231">
        <f t="shared" si="13"/>
        <v>0</v>
      </c>
      <c r="P120" s="185"/>
      <c r="R120" s="158"/>
      <c r="S120" s="158"/>
      <c r="T120" s="158"/>
    </row>
    <row r="121" spans="1:20" hidden="1" x14ac:dyDescent="0.25">
      <c r="A121" s="178">
        <v>2262</v>
      </c>
      <c r="B121" s="223" t="s">
        <v>355</v>
      </c>
      <c r="C121" s="224">
        <f t="shared" si="9"/>
        <v>0</v>
      </c>
      <c r="D121" s="229"/>
      <c r="E121" s="337"/>
      <c r="F121" s="544">
        <f t="shared" si="10"/>
        <v>0</v>
      </c>
      <c r="G121" s="229"/>
      <c r="H121" s="230"/>
      <c r="I121" s="231">
        <f t="shared" si="11"/>
        <v>0</v>
      </c>
      <c r="J121" s="229"/>
      <c r="K121" s="230"/>
      <c r="L121" s="231">
        <f t="shared" si="12"/>
        <v>0</v>
      </c>
      <c r="M121" s="338"/>
      <c r="N121" s="337"/>
      <c r="O121" s="231">
        <f t="shared" si="13"/>
        <v>0</v>
      </c>
      <c r="P121" s="185"/>
      <c r="R121" s="158"/>
      <c r="S121" s="158"/>
      <c r="T121" s="158"/>
    </row>
    <row r="122" spans="1:20" hidden="1" x14ac:dyDescent="0.25">
      <c r="A122" s="178">
        <v>2263</v>
      </c>
      <c r="B122" s="223" t="s">
        <v>356</v>
      </c>
      <c r="C122" s="224">
        <f t="shared" si="9"/>
        <v>0</v>
      </c>
      <c r="D122" s="229"/>
      <c r="E122" s="337"/>
      <c r="F122" s="544">
        <f t="shared" si="10"/>
        <v>0</v>
      </c>
      <c r="G122" s="229"/>
      <c r="H122" s="230"/>
      <c r="I122" s="231">
        <f t="shared" si="11"/>
        <v>0</v>
      </c>
      <c r="J122" s="229"/>
      <c r="K122" s="230"/>
      <c r="L122" s="231">
        <f t="shared" si="12"/>
        <v>0</v>
      </c>
      <c r="M122" s="338"/>
      <c r="N122" s="337"/>
      <c r="O122" s="231">
        <f t="shared" si="13"/>
        <v>0</v>
      </c>
      <c r="P122" s="185"/>
      <c r="R122" s="158"/>
      <c r="S122" s="158"/>
      <c r="T122" s="158"/>
    </row>
    <row r="123" spans="1:20" ht="24" hidden="1" x14ac:dyDescent="0.25">
      <c r="A123" s="178">
        <v>2264</v>
      </c>
      <c r="B123" s="223" t="s">
        <v>357</v>
      </c>
      <c r="C123" s="224">
        <f t="shared" si="9"/>
        <v>0</v>
      </c>
      <c r="D123" s="229"/>
      <c r="E123" s="337"/>
      <c r="F123" s="544">
        <f t="shared" si="10"/>
        <v>0</v>
      </c>
      <c r="G123" s="229"/>
      <c r="H123" s="230"/>
      <c r="I123" s="231">
        <f t="shared" si="11"/>
        <v>0</v>
      </c>
      <c r="J123" s="229"/>
      <c r="K123" s="230"/>
      <c r="L123" s="231">
        <f t="shared" si="12"/>
        <v>0</v>
      </c>
      <c r="M123" s="338"/>
      <c r="N123" s="337"/>
      <c r="O123" s="231">
        <f t="shared" si="13"/>
        <v>0</v>
      </c>
      <c r="P123" s="185"/>
      <c r="R123" s="158"/>
      <c r="S123" s="158"/>
      <c r="T123" s="158"/>
    </row>
    <row r="124" spans="1:20" x14ac:dyDescent="0.25">
      <c r="A124" s="178">
        <v>2269</v>
      </c>
      <c r="B124" s="223" t="s">
        <v>358</v>
      </c>
      <c r="C124" s="224">
        <f t="shared" si="9"/>
        <v>47</v>
      </c>
      <c r="D124" s="229">
        <v>47</v>
      </c>
      <c r="E124" s="507"/>
      <c r="F124" s="359">
        <f t="shared" si="10"/>
        <v>47</v>
      </c>
      <c r="G124" s="229"/>
      <c r="H124" s="230"/>
      <c r="I124" s="231">
        <f t="shared" si="11"/>
        <v>0</v>
      </c>
      <c r="J124" s="229"/>
      <c r="K124" s="230"/>
      <c r="L124" s="231">
        <f t="shared" si="12"/>
        <v>0</v>
      </c>
      <c r="M124" s="338"/>
      <c r="N124" s="337"/>
      <c r="O124" s="231">
        <f t="shared" si="13"/>
        <v>0</v>
      </c>
      <c r="P124" s="185"/>
      <c r="R124" s="158"/>
      <c r="S124" s="158"/>
      <c r="T124" s="158"/>
    </row>
    <row r="125" spans="1:20" x14ac:dyDescent="0.25">
      <c r="A125" s="339">
        <v>2270</v>
      </c>
      <c r="B125" s="223" t="s">
        <v>359</v>
      </c>
      <c r="C125" s="224">
        <f t="shared" si="9"/>
        <v>972</v>
      </c>
      <c r="D125" s="340">
        <f>SUM(D126:D130)</f>
        <v>10</v>
      </c>
      <c r="E125" s="390">
        <f>SUM(E126:E130)</f>
        <v>0</v>
      </c>
      <c r="F125" s="359">
        <f t="shared" si="10"/>
        <v>10</v>
      </c>
      <c r="G125" s="340">
        <f>SUM(G126:G130)</f>
        <v>0</v>
      </c>
      <c r="H125" s="342">
        <f>SUM(H126:H130)</f>
        <v>0</v>
      </c>
      <c r="I125" s="231">
        <f t="shared" si="11"/>
        <v>0</v>
      </c>
      <c r="J125" s="340">
        <f>SUM(J126:J130)</f>
        <v>962</v>
      </c>
      <c r="K125" s="342">
        <f>SUM(K126:K130)</f>
        <v>0</v>
      </c>
      <c r="L125" s="231">
        <f t="shared" si="12"/>
        <v>962</v>
      </c>
      <c r="M125" s="343">
        <f>SUM(M126:M130)</f>
        <v>0</v>
      </c>
      <c r="N125" s="341">
        <f>SUM(N126:N130)</f>
        <v>0</v>
      </c>
      <c r="O125" s="231">
        <f t="shared" si="13"/>
        <v>0</v>
      </c>
      <c r="P125" s="185"/>
      <c r="R125" s="158"/>
      <c r="S125" s="158"/>
      <c r="T125" s="158"/>
    </row>
    <row r="126" spans="1:20" hidden="1" x14ac:dyDescent="0.25">
      <c r="A126" s="178">
        <v>2272</v>
      </c>
      <c r="B126" s="117" t="s">
        <v>360</v>
      </c>
      <c r="C126" s="224">
        <f t="shared" si="9"/>
        <v>0</v>
      </c>
      <c r="D126" s="229"/>
      <c r="E126" s="337"/>
      <c r="F126" s="544">
        <f t="shared" si="10"/>
        <v>0</v>
      </c>
      <c r="G126" s="229"/>
      <c r="H126" s="230"/>
      <c r="I126" s="231">
        <f t="shared" si="11"/>
        <v>0</v>
      </c>
      <c r="J126" s="229"/>
      <c r="K126" s="230"/>
      <c r="L126" s="231">
        <f t="shared" si="12"/>
        <v>0</v>
      </c>
      <c r="M126" s="338"/>
      <c r="N126" s="337"/>
      <c r="O126" s="231">
        <f t="shared" si="13"/>
        <v>0</v>
      </c>
      <c r="P126" s="185"/>
      <c r="R126" s="158"/>
      <c r="S126" s="158"/>
      <c r="T126" s="158"/>
    </row>
    <row r="127" spans="1:20" ht="24" hidden="1" x14ac:dyDescent="0.25">
      <c r="A127" s="178">
        <v>2275</v>
      </c>
      <c r="B127" s="223" t="s">
        <v>361</v>
      </c>
      <c r="C127" s="224">
        <f t="shared" si="9"/>
        <v>0</v>
      </c>
      <c r="D127" s="229"/>
      <c r="E127" s="337"/>
      <c r="F127" s="544">
        <f t="shared" si="10"/>
        <v>0</v>
      </c>
      <c r="G127" s="229"/>
      <c r="H127" s="230"/>
      <c r="I127" s="231">
        <f t="shared" si="11"/>
        <v>0</v>
      </c>
      <c r="J127" s="229"/>
      <c r="K127" s="230"/>
      <c r="L127" s="231">
        <f t="shared" si="12"/>
        <v>0</v>
      </c>
      <c r="M127" s="338"/>
      <c r="N127" s="337"/>
      <c r="O127" s="231">
        <f t="shared" si="13"/>
        <v>0</v>
      </c>
      <c r="P127" s="185"/>
      <c r="R127" s="158"/>
      <c r="S127" s="158"/>
      <c r="T127" s="158"/>
    </row>
    <row r="128" spans="1:20" ht="36" hidden="1" x14ac:dyDescent="0.25">
      <c r="A128" s="178">
        <v>2276</v>
      </c>
      <c r="B128" s="223" t="s">
        <v>362</v>
      </c>
      <c r="C128" s="224">
        <f t="shared" si="9"/>
        <v>0</v>
      </c>
      <c r="D128" s="229"/>
      <c r="E128" s="337"/>
      <c r="F128" s="544">
        <f t="shared" si="10"/>
        <v>0</v>
      </c>
      <c r="G128" s="229"/>
      <c r="H128" s="230"/>
      <c r="I128" s="231">
        <f t="shared" si="11"/>
        <v>0</v>
      </c>
      <c r="J128" s="229"/>
      <c r="K128" s="230"/>
      <c r="L128" s="231">
        <f t="shared" si="12"/>
        <v>0</v>
      </c>
      <c r="M128" s="338"/>
      <c r="N128" s="337"/>
      <c r="O128" s="231">
        <f t="shared" si="13"/>
        <v>0</v>
      </c>
      <c r="P128" s="185"/>
      <c r="R128" s="158"/>
      <c r="S128" s="158"/>
      <c r="T128" s="158"/>
    </row>
    <row r="129" spans="1:20" ht="24" hidden="1" x14ac:dyDescent="0.25">
      <c r="A129" s="178">
        <v>2278</v>
      </c>
      <c r="B129" s="223" t="s">
        <v>363</v>
      </c>
      <c r="C129" s="224">
        <f t="shared" si="9"/>
        <v>0</v>
      </c>
      <c r="D129" s="229"/>
      <c r="E129" s="337"/>
      <c r="F129" s="544">
        <f t="shared" si="10"/>
        <v>0</v>
      </c>
      <c r="G129" s="229"/>
      <c r="H129" s="230"/>
      <c r="I129" s="231">
        <f t="shared" si="11"/>
        <v>0</v>
      </c>
      <c r="J129" s="229"/>
      <c r="K129" s="230"/>
      <c r="L129" s="231">
        <f t="shared" si="12"/>
        <v>0</v>
      </c>
      <c r="M129" s="338"/>
      <c r="N129" s="337"/>
      <c r="O129" s="231">
        <f t="shared" si="13"/>
        <v>0</v>
      </c>
      <c r="P129" s="185"/>
      <c r="R129" s="158"/>
      <c r="S129" s="158"/>
      <c r="T129" s="158"/>
    </row>
    <row r="130" spans="1:20" ht="24" x14ac:dyDescent="0.25">
      <c r="A130" s="178">
        <v>2279</v>
      </c>
      <c r="B130" s="223" t="s">
        <v>364</v>
      </c>
      <c r="C130" s="224">
        <f t="shared" si="9"/>
        <v>972</v>
      </c>
      <c r="D130" s="229">
        <v>10</v>
      </c>
      <c r="E130" s="507"/>
      <c r="F130" s="359">
        <f t="shared" si="10"/>
        <v>10</v>
      </c>
      <c r="G130" s="229"/>
      <c r="H130" s="230"/>
      <c r="I130" s="231">
        <f t="shared" si="11"/>
        <v>0</v>
      </c>
      <c r="J130" s="229">
        <v>962</v>
      </c>
      <c r="K130" s="230"/>
      <c r="L130" s="231">
        <f t="shared" si="12"/>
        <v>962</v>
      </c>
      <c r="M130" s="338"/>
      <c r="N130" s="337"/>
      <c r="O130" s="231">
        <f t="shared" si="13"/>
        <v>0</v>
      </c>
      <c r="P130" s="185"/>
      <c r="R130" s="158"/>
      <c r="S130" s="158"/>
      <c r="T130" s="158"/>
    </row>
    <row r="131" spans="1:20" ht="24" hidden="1" x14ac:dyDescent="0.25">
      <c r="A131" s="784">
        <v>2280</v>
      </c>
      <c r="B131" s="213" t="s">
        <v>365</v>
      </c>
      <c r="C131" s="224">
        <f t="shared" si="9"/>
        <v>0</v>
      </c>
      <c r="D131" s="350">
        <f t="shared" ref="D131:N131" si="14">SUM(D132)</f>
        <v>0</v>
      </c>
      <c r="E131" s="351">
        <f t="shared" si="14"/>
        <v>0</v>
      </c>
      <c r="F131" s="543">
        <f t="shared" si="10"/>
        <v>0</v>
      </c>
      <c r="G131" s="350">
        <f t="shared" ref="G131" si="15">SUM(G132)</f>
        <v>0</v>
      </c>
      <c r="H131" s="352">
        <f t="shared" si="14"/>
        <v>0</v>
      </c>
      <c r="I131" s="221">
        <f t="shared" si="11"/>
        <v>0</v>
      </c>
      <c r="J131" s="350">
        <f t="shared" ref="J131" si="16">SUM(J132)</f>
        <v>0</v>
      </c>
      <c r="K131" s="352">
        <f t="shared" si="14"/>
        <v>0</v>
      </c>
      <c r="L131" s="221">
        <f t="shared" si="12"/>
        <v>0</v>
      </c>
      <c r="M131" s="343">
        <f t="shared" si="14"/>
        <v>0</v>
      </c>
      <c r="N131" s="341">
        <f t="shared" si="14"/>
        <v>0</v>
      </c>
      <c r="O131" s="231">
        <f t="shared" si="13"/>
        <v>0</v>
      </c>
      <c r="P131" s="185"/>
      <c r="R131" s="158"/>
      <c r="S131" s="158"/>
      <c r="T131" s="158"/>
    </row>
    <row r="132" spans="1:20" ht="24" hidden="1" x14ac:dyDescent="0.25">
      <c r="A132" s="178">
        <v>2283</v>
      </c>
      <c r="B132" s="223" t="s">
        <v>366</v>
      </c>
      <c r="C132" s="224">
        <f t="shared" si="9"/>
        <v>0</v>
      </c>
      <c r="D132" s="229"/>
      <c r="E132" s="337"/>
      <c r="F132" s="544">
        <f t="shared" si="10"/>
        <v>0</v>
      </c>
      <c r="G132" s="229"/>
      <c r="H132" s="230"/>
      <c r="I132" s="231">
        <f t="shared" si="11"/>
        <v>0</v>
      </c>
      <c r="J132" s="229"/>
      <c r="K132" s="230"/>
      <c r="L132" s="231">
        <f t="shared" si="12"/>
        <v>0</v>
      </c>
      <c r="M132" s="338"/>
      <c r="N132" s="337"/>
      <c r="O132" s="231">
        <f t="shared" si="13"/>
        <v>0</v>
      </c>
      <c r="P132" s="185"/>
      <c r="R132" s="158"/>
      <c r="S132" s="158"/>
      <c r="T132" s="158"/>
    </row>
    <row r="133" spans="1:20" ht="36" x14ac:dyDescent="0.25">
      <c r="A133" s="198">
        <v>2300</v>
      </c>
      <c r="B133" s="323" t="s">
        <v>367</v>
      </c>
      <c r="C133" s="199">
        <f t="shared" si="9"/>
        <v>23974</v>
      </c>
      <c r="D133" s="209">
        <f>SUM(D134,D139,D143,D144,D147,D154,D162,D163,D166)</f>
        <v>18738</v>
      </c>
      <c r="E133" s="505">
        <f>SUM(E134,E139,E143,E144,E147,E154,E162,E163,E166)</f>
        <v>-122</v>
      </c>
      <c r="F133" s="459">
        <f t="shared" si="10"/>
        <v>18616</v>
      </c>
      <c r="G133" s="209">
        <f>SUM(G134,G139,G143,G144,G147,G154,G162,G163,G166)</f>
        <v>1325</v>
      </c>
      <c r="H133" s="210">
        <f>SUM(H134,H139,H143,H144,H147,H154,H162,H163,H166)</f>
        <v>0</v>
      </c>
      <c r="I133" s="211">
        <f t="shared" si="11"/>
        <v>1325</v>
      </c>
      <c r="J133" s="209">
        <f>SUM(J134,J139,J143,J144,J147,J154,J162,J163,J166)</f>
        <v>4033</v>
      </c>
      <c r="K133" s="210">
        <f>SUM(K134,K139,K143,K144,K147,K154,K162,K163,K166)</f>
        <v>0</v>
      </c>
      <c r="L133" s="211">
        <f t="shared" si="12"/>
        <v>4033</v>
      </c>
      <c r="M133" s="348">
        <f>SUM(M134,M139,M143,M144,M147,M154,M162,M163,M166)</f>
        <v>0</v>
      </c>
      <c r="N133" s="324">
        <f>SUM(N134,N139,N143,N144,N147,N154,N162,N163,N166)</f>
        <v>0</v>
      </c>
      <c r="O133" s="211">
        <f t="shared" si="13"/>
        <v>0</v>
      </c>
      <c r="P133" s="208"/>
      <c r="R133" s="158"/>
      <c r="S133" s="158"/>
      <c r="T133" s="158"/>
    </row>
    <row r="134" spans="1:20" ht="24" x14ac:dyDescent="0.25">
      <c r="A134" s="784">
        <v>2310</v>
      </c>
      <c r="B134" s="213" t="s">
        <v>368</v>
      </c>
      <c r="C134" s="214">
        <f t="shared" si="9"/>
        <v>10051</v>
      </c>
      <c r="D134" s="360">
        <f>SUM(D135:D138)</f>
        <v>9701</v>
      </c>
      <c r="E134" s="353">
        <f>SUM(E135:E138)</f>
        <v>0</v>
      </c>
      <c r="F134" s="466">
        <f t="shared" si="10"/>
        <v>9701</v>
      </c>
      <c r="G134" s="350">
        <f>SUM(G135:G138)</f>
        <v>0</v>
      </c>
      <c r="H134" s="352">
        <f>SUM(H135:H138)</f>
        <v>0</v>
      </c>
      <c r="I134" s="221">
        <f t="shared" si="11"/>
        <v>0</v>
      </c>
      <c r="J134" s="350">
        <f>SUM(J135:J138)</f>
        <v>350</v>
      </c>
      <c r="K134" s="352">
        <f>SUM(K135:K138)</f>
        <v>0</v>
      </c>
      <c r="L134" s="221">
        <f t="shared" si="12"/>
        <v>350</v>
      </c>
      <c r="M134" s="353">
        <f>SUM(M135:M138)</f>
        <v>0</v>
      </c>
      <c r="N134" s="351">
        <f>SUM(N135:N138)</f>
        <v>0</v>
      </c>
      <c r="O134" s="221">
        <f t="shared" si="13"/>
        <v>0</v>
      </c>
      <c r="P134" s="176"/>
      <c r="R134" s="158"/>
      <c r="S134" s="158"/>
      <c r="T134" s="158"/>
    </row>
    <row r="135" spans="1:20" x14ac:dyDescent="0.25">
      <c r="A135" s="178">
        <v>2311</v>
      </c>
      <c r="B135" s="223" t="s">
        <v>369</v>
      </c>
      <c r="C135" s="224">
        <f t="shared" si="9"/>
        <v>350</v>
      </c>
      <c r="D135" s="229">
        <v>350</v>
      </c>
      <c r="E135" s="507"/>
      <c r="F135" s="359">
        <f t="shared" si="10"/>
        <v>350</v>
      </c>
      <c r="G135" s="229"/>
      <c r="H135" s="230"/>
      <c r="I135" s="231">
        <f t="shared" si="11"/>
        <v>0</v>
      </c>
      <c r="J135" s="229"/>
      <c r="K135" s="230"/>
      <c r="L135" s="231">
        <f t="shared" si="12"/>
        <v>0</v>
      </c>
      <c r="M135" s="338"/>
      <c r="N135" s="337"/>
      <c r="O135" s="231">
        <f t="shared" si="13"/>
        <v>0</v>
      </c>
      <c r="P135" s="185"/>
      <c r="R135" s="158"/>
      <c r="S135" s="158"/>
      <c r="T135" s="158"/>
    </row>
    <row r="136" spans="1:20" ht="16.5" customHeight="1" x14ac:dyDescent="0.25">
      <c r="A136" s="178">
        <v>2312</v>
      </c>
      <c r="B136" s="223" t="s">
        <v>370</v>
      </c>
      <c r="C136" s="224">
        <f t="shared" si="9"/>
        <v>9551</v>
      </c>
      <c r="D136" s="229">
        <v>9201</v>
      </c>
      <c r="E136" s="507"/>
      <c r="F136" s="359">
        <f t="shared" si="10"/>
        <v>9201</v>
      </c>
      <c r="G136" s="229"/>
      <c r="H136" s="230"/>
      <c r="I136" s="231">
        <f t="shared" si="11"/>
        <v>0</v>
      </c>
      <c r="J136" s="229">
        <v>350</v>
      </c>
      <c r="K136" s="230"/>
      <c r="L136" s="231">
        <f t="shared" si="12"/>
        <v>350</v>
      </c>
      <c r="M136" s="338"/>
      <c r="N136" s="337"/>
      <c r="O136" s="231">
        <f t="shared" si="13"/>
        <v>0</v>
      </c>
      <c r="P136" s="811"/>
      <c r="R136" s="158"/>
      <c r="S136" s="158"/>
      <c r="T136" s="158"/>
    </row>
    <row r="137" spans="1:20" x14ac:dyDescent="0.25">
      <c r="A137" s="178">
        <v>2313</v>
      </c>
      <c r="B137" s="223" t="s">
        <v>371</v>
      </c>
      <c r="C137" s="224">
        <f t="shared" si="9"/>
        <v>150</v>
      </c>
      <c r="D137" s="229">
        <v>150</v>
      </c>
      <c r="E137" s="507"/>
      <c r="F137" s="359">
        <f t="shared" si="10"/>
        <v>150</v>
      </c>
      <c r="G137" s="229"/>
      <c r="H137" s="230"/>
      <c r="I137" s="231">
        <f t="shared" si="11"/>
        <v>0</v>
      </c>
      <c r="J137" s="229"/>
      <c r="K137" s="230"/>
      <c r="L137" s="231">
        <f t="shared" si="12"/>
        <v>0</v>
      </c>
      <c r="M137" s="338"/>
      <c r="N137" s="337"/>
      <c r="O137" s="231">
        <f t="shared" si="13"/>
        <v>0</v>
      </c>
      <c r="P137" s="185"/>
      <c r="R137" s="158"/>
      <c r="S137" s="158"/>
      <c r="T137" s="158"/>
    </row>
    <row r="138" spans="1:20" ht="33.75" hidden="1" customHeight="1" x14ac:dyDescent="0.25">
      <c r="A138" s="178">
        <v>2314</v>
      </c>
      <c r="B138" s="223" t="s">
        <v>372</v>
      </c>
      <c r="C138" s="224">
        <f t="shared" si="9"/>
        <v>0</v>
      </c>
      <c r="D138" s="229"/>
      <c r="E138" s="337"/>
      <c r="F138" s="544">
        <f t="shared" si="10"/>
        <v>0</v>
      </c>
      <c r="G138" s="229"/>
      <c r="H138" s="230"/>
      <c r="I138" s="231">
        <f t="shared" si="11"/>
        <v>0</v>
      </c>
      <c r="J138" s="229"/>
      <c r="K138" s="230"/>
      <c r="L138" s="231">
        <f t="shared" si="12"/>
        <v>0</v>
      </c>
      <c r="M138" s="338"/>
      <c r="N138" s="337"/>
      <c r="O138" s="231">
        <f t="shared" si="13"/>
        <v>0</v>
      </c>
      <c r="P138" s="185"/>
      <c r="R138" s="158"/>
      <c r="S138" s="158"/>
      <c r="T138" s="158"/>
    </row>
    <row r="139" spans="1:20" x14ac:dyDescent="0.25">
      <c r="A139" s="339">
        <v>2320</v>
      </c>
      <c r="B139" s="223" t="s">
        <v>373</v>
      </c>
      <c r="C139" s="224">
        <f t="shared" si="9"/>
        <v>70</v>
      </c>
      <c r="D139" s="340">
        <f>SUM(D140:D142)</f>
        <v>70</v>
      </c>
      <c r="E139" s="390">
        <f>SUM(E140:E142)</f>
        <v>0</v>
      </c>
      <c r="F139" s="359">
        <f t="shared" si="10"/>
        <v>70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c r="R139" s="158"/>
      <c r="S139" s="158"/>
      <c r="T139" s="158"/>
    </row>
    <row r="140" spans="1:20" hidden="1" x14ac:dyDescent="0.25">
      <c r="A140" s="178">
        <v>2321</v>
      </c>
      <c r="B140" s="223" t="s">
        <v>374</v>
      </c>
      <c r="C140" s="224">
        <f t="shared" si="9"/>
        <v>0</v>
      </c>
      <c r="D140" s="229"/>
      <c r="E140" s="337"/>
      <c r="F140" s="544">
        <f t="shared" si="10"/>
        <v>0</v>
      </c>
      <c r="G140" s="229"/>
      <c r="H140" s="230"/>
      <c r="I140" s="231">
        <f t="shared" si="11"/>
        <v>0</v>
      </c>
      <c r="J140" s="229"/>
      <c r="K140" s="230"/>
      <c r="L140" s="231">
        <f t="shared" si="12"/>
        <v>0</v>
      </c>
      <c r="M140" s="338"/>
      <c r="N140" s="337"/>
      <c r="O140" s="231">
        <f t="shared" si="13"/>
        <v>0</v>
      </c>
      <c r="P140" s="185"/>
      <c r="R140" s="158"/>
      <c r="S140" s="158"/>
      <c r="T140" s="158"/>
    </row>
    <row r="141" spans="1:20" x14ac:dyDescent="0.25">
      <c r="A141" s="178">
        <v>2322</v>
      </c>
      <c r="B141" s="223" t="s">
        <v>375</v>
      </c>
      <c r="C141" s="224">
        <f t="shared" si="9"/>
        <v>70</v>
      </c>
      <c r="D141" s="229">
        <v>70</v>
      </c>
      <c r="E141" s="507"/>
      <c r="F141" s="359">
        <f t="shared" si="10"/>
        <v>70</v>
      </c>
      <c r="G141" s="229"/>
      <c r="H141" s="230"/>
      <c r="I141" s="231">
        <f t="shared" si="11"/>
        <v>0</v>
      </c>
      <c r="J141" s="229"/>
      <c r="K141" s="230"/>
      <c r="L141" s="231">
        <f t="shared" si="12"/>
        <v>0</v>
      </c>
      <c r="M141" s="338"/>
      <c r="N141" s="337"/>
      <c r="O141" s="231">
        <f t="shared" si="13"/>
        <v>0</v>
      </c>
      <c r="P141" s="185"/>
      <c r="R141" s="158"/>
      <c r="S141" s="158"/>
      <c r="T141" s="158"/>
    </row>
    <row r="142" spans="1:20" hidden="1" x14ac:dyDescent="0.25">
      <c r="A142" s="178">
        <v>2329</v>
      </c>
      <c r="B142" s="223" t="s">
        <v>376</v>
      </c>
      <c r="C142" s="224">
        <f t="shared" si="9"/>
        <v>0</v>
      </c>
      <c r="D142" s="229"/>
      <c r="E142" s="337"/>
      <c r="F142" s="544">
        <f t="shared" si="10"/>
        <v>0</v>
      </c>
      <c r="G142" s="229"/>
      <c r="H142" s="230"/>
      <c r="I142" s="231">
        <f t="shared" si="11"/>
        <v>0</v>
      </c>
      <c r="J142" s="229"/>
      <c r="K142" s="230"/>
      <c r="L142" s="231">
        <f t="shared" si="12"/>
        <v>0</v>
      </c>
      <c r="M142" s="338"/>
      <c r="N142" s="337"/>
      <c r="O142" s="231">
        <f t="shared" si="13"/>
        <v>0</v>
      </c>
      <c r="P142" s="185"/>
      <c r="R142" s="158"/>
      <c r="S142" s="158"/>
      <c r="T142" s="158"/>
    </row>
    <row r="143" spans="1:20" hidden="1" x14ac:dyDescent="0.25">
      <c r="A143" s="339">
        <v>2330</v>
      </c>
      <c r="B143" s="223" t="s">
        <v>377</v>
      </c>
      <c r="C143" s="224">
        <f t="shared" si="9"/>
        <v>0</v>
      </c>
      <c r="D143" s="229"/>
      <c r="E143" s="337"/>
      <c r="F143" s="544">
        <f t="shared" si="10"/>
        <v>0</v>
      </c>
      <c r="G143" s="229"/>
      <c r="H143" s="230"/>
      <c r="I143" s="231">
        <f t="shared" si="11"/>
        <v>0</v>
      </c>
      <c r="J143" s="229"/>
      <c r="K143" s="230"/>
      <c r="L143" s="231">
        <f t="shared" si="12"/>
        <v>0</v>
      </c>
      <c r="M143" s="338"/>
      <c r="N143" s="337"/>
      <c r="O143" s="231">
        <f t="shared" si="13"/>
        <v>0</v>
      </c>
      <c r="P143" s="185"/>
      <c r="R143" s="158"/>
      <c r="S143" s="158"/>
      <c r="T143" s="158"/>
    </row>
    <row r="144" spans="1:20" ht="39" customHeight="1" x14ac:dyDescent="0.25">
      <c r="A144" s="339">
        <v>2340</v>
      </c>
      <c r="B144" s="223" t="s">
        <v>378</v>
      </c>
      <c r="C144" s="224">
        <f t="shared" si="9"/>
        <v>217</v>
      </c>
      <c r="D144" s="340">
        <f>SUM(D145:D146)</f>
        <v>217</v>
      </c>
      <c r="E144" s="390">
        <f>SUM(E145:E146)</f>
        <v>0</v>
      </c>
      <c r="F144" s="359">
        <f t="shared" si="10"/>
        <v>217</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c r="R144" s="158"/>
      <c r="S144" s="158"/>
      <c r="T144" s="158"/>
    </row>
    <row r="145" spans="1:20" x14ac:dyDescent="0.25">
      <c r="A145" s="178">
        <v>2341</v>
      </c>
      <c r="B145" s="223" t="s">
        <v>379</v>
      </c>
      <c r="C145" s="224">
        <f t="shared" si="9"/>
        <v>217</v>
      </c>
      <c r="D145" s="229">
        <v>217</v>
      </c>
      <c r="E145" s="507"/>
      <c r="F145" s="359">
        <f t="shared" si="10"/>
        <v>217</v>
      </c>
      <c r="G145" s="229"/>
      <c r="H145" s="230"/>
      <c r="I145" s="231">
        <f t="shared" si="11"/>
        <v>0</v>
      </c>
      <c r="J145" s="229"/>
      <c r="K145" s="230"/>
      <c r="L145" s="231">
        <f t="shared" si="12"/>
        <v>0</v>
      </c>
      <c r="M145" s="338"/>
      <c r="N145" s="337"/>
      <c r="O145" s="231">
        <f t="shared" si="13"/>
        <v>0</v>
      </c>
      <c r="P145" s="185"/>
      <c r="R145" s="158"/>
      <c r="S145" s="158"/>
      <c r="T145" s="158"/>
    </row>
    <row r="146" spans="1:20" ht="24" hidden="1" x14ac:dyDescent="0.25">
      <c r="A146" s="178">
        <v>2344</v>
      </c>
      <c r="B146" s="223" t="s">
        <v>380</v>
      </c>
      <c r="C146" s="224">
        <f t="shared" si="9"/>
        <v>0</v>
      </c>
      <c r="D146" s="229"/>
      <c r="E146" s="337"/>
      <c r="F146" s="544">
        <f t="shared" si="10"/>
        <v>0</v>
      </c>
      <c r="G146" s="229"/>
      <c r="H146" s="230"/>
      <c r="I146" s="231">
        <f t="shared" si="11"/>
        <v>0</v>
      </c>
      <c r="J146" s="229"/>
      <c r="K146" s="230"/>
      <c r="L146" s="231">
        <f t="shared" si="12"/>
        <v>0</v>
      </c>
      <c r="M146" s="338"/>
      <c r="N146" s="337"/>
      <c r="O146" s="231">
        <f t="shared" si="13"/>
        <v>0</v>
      </c>
      <c r="P146" s="185"/>
      <c r="R146" s="158"/>
      <c r="S146" s="158"/>
      <c r="T146" s="158"/>
    </row>
    <row r="147" spans="1:20" ht="24" x14ac:dyDescent="0.25">
      <c r="A147" s="329">
        <v>2350</v>
      </c>
      <c r="B147" s="265" t="s">
        <v>381</v>
      </c>
      <c r="C147" s="224">
        <f t="shared" si="9"/>
        <v>2716</v>
      </c>
      <c r="D147" s="330">
        <f>SUM(D148:D153)</f>
        <v>2716</v>
      </c>
      <c r="E147" s="506">
        <f>SUM(E148:E153)</f>
        <v>0</v>
      </c>
      <c r="F147" s="460">
        <f t="shared" si="10"/>
        <v>2716</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c r="R147" s="158"/>
      <c r="S147" s="158"/>
      <c r="T147" s="158"/>
    </row>
    <row r="148" spans="1:20" x14ac:dyDescent="0.25">
      <c r="A148" s="169">
        <v>2351</v>
      </c>
      <c r="B148" s="213" t="s">
        <v>382</v>
      </c>
      <c r="C148" s="224">
        <f t="shared" si="9"/>
        <v>500</v>
      </c>
      <c r="D148" s="219">
        <v>500</v>
      </c>
      <c r="E148" s="510"/>
      <c r="F148" s="466">
        <f t="shared" si="10"/>
        <v>500</v>
      </c>
      <c r="G148" s="219"/>
      <c r="H148" s="220"/>
      <c r="I148" s="221">
        <f t="shared" si="11"/>
        <v>0</v>
      </c>
      <c r="J148" s="219"/>
      <c r="K148" s="220"/>
      <c r="L148" s="221">
        <f t="shared" si="12"/>
        <v>0</v>
      </c>
      <c r="M148" s="336"/>
      <c r="N148" s="335"/>
      <c r="O148" s="221">
        <f t="shared" si="13"/>
        <v>0</v>
      </c>
      <c r="P148" s="176"/>
      <c r="R148" s="158"/>
      <c r="S148" s="158"/>
      <c r="T148" s="158"/>
    </row>
    <row r="149" spans="1:20" x14ac:dyDescent="0.25">
      <c r="A149" s="178">
        <v>2352</v>
      </c>
      <c r="B149" s="223" t="s">
        <v>383</v>
      </c>
      <c r="C149" s="224">
        <f t="shared" si="9"/>
        <v>2216</v>
      </c>
      <c r="D149" s="229">
        <v>2216</v>
      </c>
      <c r="E149" s="507"/>
      <c r="F149" s="359">
        <f t="shared" si="10"/>
        <v>2216</v>
      </c>
      <c r="G149" s="229"/>
      <c r="H149" s="230"/>
      <c r="I149" s="231">
        <f t="shared" si="11"/>
        <v>0</v>
      </c>
      <c r="J149" s="229"/>
      <c r="K149" s="230"/>
      <c r="L149" s="231">
        <f t="shared" si="12"/>
        <v>0</v>
      </c>
      <c r="M149" s="338"/>
      <c r="N149" s="337"/>
      <c r="O149" s="231">
        <f t="shared" si="13"/>
        <v>0</v>
      </c>
      <c r="P149" s="185"/>
      <c r="R149" s="158"/>
      <c r="S149" s="158"/>
      <c r="T149" s="158"/>
    </row>
    <row r="150" spans="1:20" ht="24" hidden="1" x14ac:dyDescent="0.25">
      <c r="A150" s="178">
        <v>2353</v>
      </c>
      <c r="B150" s="223" t="s">
        <v>384</v>
      </c>
      <c r="C150" s="224">
        <f t="shared" si="9"/>
        <v>0</v>
      </c>
      <c r="D150" s="229"/>
      <c r="E150" s="337"/>
      <c r="F150" s="544">
        <f t="shared" si="10"/>
        <v>0</v>
      </c>
      <c r="G150" s="229"/>
      <c r="H150" s="230"/>
      <c r="I150" s="231">
        <f t="shared" si="11"/>
        <v>0</v>
      </c>
      <c r="J150" s="229"/>
      <c r="K150" s="230"/>
      <c r="L150" s="231">
        <f t="shared" si="12"/>
        <v>0</v>
      </c>
      <c r="M150" s="338"/>
      <c r="N150" s="337"/>
      <c r="O150" s="231">
        <f t="shared" si="13"/>
        <v>0</v>
      </c>
      <c r="P150" s="185"/>
      <c r="R150" s="158"/>
      <c r="S150" s="158"/>
      <c r="T150" s="158"/>
    </row>
    <row r="151" spans="1:20" ht="24" hidden="1" x14ac:dyDescent="0.25">
      <c r="A151" s="178">
        <v>2354</v>
      </c>
      <c r="B151" s="223" t="s">
        <v>385</v>
      </c>
      <c r="C151" s="224">
        <f t="shared" si="9"/>
        <v>0</v>
      </c>
      <c r="D151" s="229"/>
      <c r="E151" s="337"/>
      <c r="F151" s="544">
        <f t="shared" si="10"/>
        <v>0</v>
      </c>
      <c r="G151" s="229"/>
      <c r="H151" s="230"/>
      <c r="I151" s="231">
        <f t="shared" si="11"/>
        <v>0</v>
      </c>
      <c r="J151" s="229"/>
      <c r="K151" s="230"/>
      <c r="L151" s="231">
        <f t="shared" si="12"/>
        <v>0</v>
      </c>
      <c r="M151" s="338"/>
      <c r="N151" s="337"/>
      <c r="O151" s="231">
        <f t="shared" si="13"/>
        <v>0</v>
      </c>
      <c r="P151" s="185"/>
      <c r="R151" s="158"/>
      <c r="S151" s="158"/>
      <c r="T151" s="158"/>
    </row>
    <row r="152" spans="1:20" ht="24" hidden="1" x14ac:dyDescent="0.25">
      <c r="A152" s="178">
        <v>2355</v>
      </c>
      <c r="B152" s="223" t="s">
        <v>386</v>
      </c>
      <c r="C152" s="224">
        <f t="shared" si="9"/>
        <v>0</v>
      </c>
      <c r="D152" s="229"/>
      <c r="E152" s="337"/>
      <c r="F152" s="544">
        <f t="shared" si="10"/>
        <v>0</v>
      </c>
      <c r="G152" s="229"/>
      <c r="H152" s="230"/>
      <c r="I152" s="231">
        <f t="shared" si="11"/>
        <v>0</v>
      </c>
      <c r="J152" s="229"/>
      <c r="K152" s="230"/>
      <c r="L152" s="231">
        <f t="shared" si="12"/>
        <v>0</v>
      </c>
      <c r="M152" s="338"/>
      <c r="N152" s="337"/>
      <c r="O152" s="231">
        <f t="shared" si="13"/>
        <v>0</v>
      </c>
      <c r="P152" s="185"/>
      <c r="R152" s="158"/>
      <c r="S152" s="158"/>
      <c r="T152" s="158"/>
    </row>
    <row r="153" spans="1:20" ht="24" hidden="1" x14ac:dyDescent="0.25">
      <c r="A153" s="178">
        <v>2359</v>
      </c>
      <c r="B153" s="223" t="s">
        <v>387</v>
      </c>
      <c r="C153" s="224">
        <f t="shared" si="9"/>
        <v>0</v>
      </c>
      <c r="D153" s="229"/>
      <c r="E153" s="337"/>
      <c r="F153" s="544">
        <f t="shared" si="10"/>
        <v>0</v>
      </c>
      <c r="G153" s="229"/>
      <c r="H153" s="230"/>
      <c r="I153" s="231">
        <f t="shared" si="11"/>
        <v>0</v>
      </c>
      <c r="J153" s="229"/>
      <c r="K153" s="230"/>
      <c r="L153" s="231">
        <f t="shared" si="12"/>
        <v>0</v>
      </c>
      <c r="M153" s="338"/>
      <c r="N153" s="337"/>
      <c r="O153" s="231">
        <f t="shared" si="13"/>
        <v>0</v>
      </c>
      <c r="P153" s="185"/>
      <c r="R153" s="158"/>
      <c r="S153" s="158"/>
      <c r="T153" s="158"/>
    </row>
    <row r="154" spans="1:20" ht="24" x14ac:dyDescent="0.25">
      <c r="A154" s="339">
        <v>2360</v>
      </c>
      <c r="B154" s="223" t="s">
        <v>388</v>
      </c>
      <c r="C154" s="224">
        <f t="shared" si="9"/>
        <v>8003</v>
      </c>
      <c r="D154" s="340">
        <f>SUM(D155:D161)</f>
        <v>4442</v>
      </c>
      <c r="E154" s="390">
        <f>SUM(E155:E161)</f>
        <v>-122</v>
      </c>
      <c r="F154" s="359">
        <f t="shared" si="10"/>
        <v>4320</v>
      </c>
      <c r="G154" s="340">
        <f>SUM(G155:G161)</f>
        <v>0</v>
      </c>
      <c r="H154" s="342">
        <f>SUM(H155:H161)</f>
        <v>0</v>
      </c>
      <c r="I154" s="231">
        <f t="shared" si="11"/>
        <v>0</v>
      </c>
      <c r="J154" s="340">
        <f>SUM(J155:J161)</f>
        <v>3683</v>
      </c>
      <c r="K154" s="342">
        <f>SUM(K155:K161)</f>
        <v>0</v>
      </c>
      <c r="L154" s="231">
        <f t="shared" si="12"/>
        <v>3683</v>
      </c>
      <c r="M154" s="343">
        <f>SUM(M155:M161)</f>
        <v>0</v>
      </c>
      <c r="N154" s="341">
        <f>SUM(N155:N161)</f>
        <v>0</v>
      </c>
      <c r="O154" s="231">
        <f t="shared" si="13"/>
        <v>0</v>
      </c>
      <c r="P154" s="185"/>
      <c r="R154" s="158"/>
      <c r="S154" s="158"/>
      <c r="T154" s="158"/>
    </row>
    <row r="155" spans="1:20" x14ac:dyDescent="0.25">
      <c r="A155" s="1141">
        <v>2361</v>
      </c>
      <c r="B155" s="801" t="s">
        <v>389</v>
      </c>
      <c r="C155" s="802">
        <f t="shared" si="9"/>
        <v>2933</v>
      </c>
      <c r="D155" s="803">
        <v>3055</v>
      </c>
      <c r="E155" s="693">
        <v>-122</v>
      </c>
      <c r="F155" s="1149">
        <f t="shared" si="10"/>
        <v>2933</v>
      </c>
      <c r="G155" s="803"/>
      <c r="H155" s="806"/>
      <c r="I155" s="807">
        <f t="shared" si="11"/>
        <v>0</v>
      </c>
      <c r="J155" s="803"/>
      <c r="K155" s="806"/>
      <c r="L155" s="807">
        <f t="shared" si="12"/>
        <v>0</v>
      </c>
      <c r="M155" s="808"/>
      <c r="N155" s="804"/>
      <c r="O155" s="807">
        <f t="shared" si="13"/>
        <v>0</v>
      </c>
      <c r="P155" s="809"/>
      <c r="R155" s="158"/>
      <c r="S155" s="158"/>
      <c r="T155" s="158"/>
    </row>
    <row r="156" spans="1:20" ht="24" x14ac:dyDescent="0.25">
      <c r="A156" s="177">
        <v>2362</v>
      </c>
      <c r="B156" s="223" t="s">
        <v>390</v>
      </c>
      <c r="C156" s="224">
        <f t="shared" si="9"/>
        <v>1387</v>
      </c>
      <c r="D156" s="229">
        <v>1387</v>
      </c>
      <c r="E156" s="507"/>
      <c r="F156" s="359">
        <f t="shared" si="10"/>
        <v>1387</v>
      </c>
      <c r="G156" s="229"/>
      <c r="H156" s="230"/>
      <c r="I156" s="231">
        <f t="shared" si="11"/>
        <v>0</v>
      </c>
      <c r="J156" s="229"/>
      <c r="K156" s="230"/>
      <c r="L156" s="231">
        <f t="shared" si="12"/>
        <v>0</v>
      </c>
      <c r="M156" s="338"/>
      <c r="N156" s="337"/>
      <c r="O156" s="231">
        <f t="shared" si="13"/>
        <v>0</v>
      </c>
      <c r="P156" s="185"/>
      <c r="R156" s="158"/>
      <c r="S156" s="158"/>
      <c r="T156" s="158"/>
    </row>
    <row r="157" spans="1:20" x14ac:dyDescent="0.25">
      <c r="A157" s="177">
        <v>2363</v>
      </c>
      <c r="B157" s="223" t="s">
        <v>391</v>
      </c>
      <c r="C157" s="224">
        <f t="shared" si="9"/>
        <v>3683</v>
      </c>
      <c r="D157" s="229"/>
      <c r="E157" s="507"/>
      <c r="F157" s="359">
        <f t="shared" si="10"/>
        <v>0</v>
      </c>
      <c r="G157" s="229"/>
      <c r="H157" s="230"/>
      <c r="I157" s="231">
        <f t="shared" si="11"/>
        <v>0</v>
      </c>
      <c r="J157" s="229">
        <v>3683</v>
      </c>
      <c r="K157" s="230"/>
      <c r="L157" s="231">
        <f t="shared" si="12"/>
        <v>3683</v>
      </c>
      <c r="M157" s="338"/>
      <c r="N157" s="337"/>
      <c r="O157" s="231">
        <f t="shared" si="13"/>
        <v>0</v>
      </c>
      <c r="P157" s="185"/>
      <c r="R157" s="158"/>
      <c r="S157" s="158"/>
      <c r="T157" s="158"/>
    </row>
    <row r="158" spans="1:20" hidden="1" x14ac:dyDescent="0.25">
      <c r="A158" s="177">
        <v>2364</v>
      </c>
      <c r="B158" s="223" t="s">
        <v>392</v>
      </c>
      <c r="C158" s="224">
        <f t="shared" si="9"/>
        <v>0</v>
      </c>
      <c r="D158" s="229"/>
      <c r="E158" s="337"/>
      <c r="F158" s="544">
        <f t="shared" si="10"/>
        <v>0</v>
      </c>
      <c r="G158" s="229"/>
      <c r="H158" s="230"/>
      <c r="I158" s="231">
        <f t="shared" si="11"/>
        <v>0</v>
      </c>
      <c r="J158" s="229"/>
      <c r="K158" s="230"/>
      <c r="L158" s="231">
        <f t="shared" si="12"/>
        <v>0</v>
      </c>
      <c r="M158" s="338"/>
      <c r="N158" s="337"/>
      <c r="O158" s="231">
        <f t="shared" si="13"/>
        <v>0</v>
      </c>
      <c r="P158" s="185"/>
      <c r="R158" s="158"/>
      <c r="S158" s="158"/>
      <c r="T158" s="158"/>
    </row>
    <row r="159" spans="1:20" hidden="1" x14ac:dyDescent="0.25">
      <c r="A159" s="177">
        <v>2365</v>
      </c>
      <c r="B159" s="223" t="s">
        <v>393</v>
      </c>
      <c r="C159" s="224">
        <f t="shared" si="9"/>
        <v>0</v>
      </c>
      <c r="D159" s="229"/>
      <c r="E159" s="337"/>
      <c r="F159" s="544">
        <f t="shared" si="10"/>
        <v>0</v>
      </c>
      <c r="G159" s="229"/>
      <c r="H159" s="230"/>
      <c r="I159" s="231">
        <f t="shared" si="11"/>
        <v>0</v>
      </c>
      <c r="J159" s="229"/>
      <c r="K159" s="230"/>
      <c r="L159" s="231">
        <f t="shared" si="12"/>
        <v>0</v>
      </c>
      <c r="M159" s="338"/>
      <c r="N159" s="337"/>
      <c r="O159" s="231">
        <f t="shared" si="13"/>
        <v>0</v>
      </c>
      <c r="P159" s="185"/>
      <c r="R159" s="158"/>
      <c r="S159" s="158"/>
      <c r="T159" s="158"/>
    </row>
    <row r="160" spans="1:20" ht="36" hidden="1" x14ac:dyDescent="0.25">
      <c r="A160" s="177">
        <v>2366</v>
      </c>
      <c r="B160" s="223" t="s">
        <v>394</v>
      </c>
      <c r="C160" s="224">
        <f t="shared" si="9"/>
        <v>0</v>
      </c>
      <c r="D160" s="229"/>
      <c r="E160" s="337"/>
      <c r="F160" s="544">
        <f t="shared" si="10"/>
        <v>0</v>
      </c>
      <c r="G160" s="229"/>
      <c r="H160" s="230"/>
      <c r="I160" s="231">
        <f t="shared" si="11"/>
        <v>0</v>
      </c>
      <c r="J160" s="229"/>
      <c r="K160" s="230"/>
      <c r="L160" s="231">
        <f t="shared" si="12"/>
        <v>0</v>
      </c>
      <c r="M160" s="338"/>
      <c r="N160" s="337"/>
      <c r="O160" s="231">
        <f t="shared" si="13"/>
        <v>0</v>
      </c>
      <c r="P160" s="185"/>
      <c r="R160" s="158"/>
      <c r="S160" s="158"/>
      <c r="T160" s="158"/>
    </row>
    <row r="161" spans="1:20" ht="48" hidden="1" x14ac:dyDescent="0.25">
      <c r="A161" s="177">
        <v>2369</v>
      </c>
      <c r="B161" s="223" t="s">
        <v>395</v>
      </c>
      <c r="C161" s="224">
        <f t="shared" si="9"/>
        <v>0</v>
      </c>
      <c r="D161" s="229"/>
      <c r="E161" s="337"/>
      <c r="F161" s="544">
        <f t="shared" si="10"/>
        <v>0</v>
      </c>
      <c r="G161" s="229"/>
      <c r="H161" s="230"/>
      <c r="I161" s="231">
        <f t="shared" si="11"/>
        <v>0</v>
      </c>
      <c r="J161" s="229"/>
      <c r="K161" s="230"/>
      <c r="L161" s="231">
        <f t="shared" si="12"/>
        <v>0</v>
      </c>
      <c r="M161" s="338"/>
      <c r="N161" s="337"/>
      <c r="O161" s="231">
        <f t="shared" si="13"/>
        <v>0</v>
      </c>
      <c r="P161" s="185"/>
      <c r="R161" s="158"/>
      <c r="S161" s="158"/>
      <c r="T161" s="158"/>
    </row>
    <row r="162" spans="1:20" x14ac:dyDescent="0.25">
      <c r="A162" s="329">
        <v>2370</v>
      </c>
      <c r="B162" s="265" t="s">
        <v>396</v>
      </c>
      <c r="C162" s="224">
        <f t="shared" si="9"/>
        <v>2881</v>
      </c>
      <c r="D162" s="344">
        <v>1556</v>
      </c>
      <c r="E162" s="509"/>
      <c r="F162" s="460">
        <f t="shared" si="10"/>
        <v>1556</v>
      </c>
      <c r="G162" s="344">
        <v>1325</v>
      </c>
      <c r="H162" s="346"/>
      <c r="I162" s="332">
        <f t="shared" si="11"/>
        <v>1325</v>
      </c>
      <c r="J162" s="344"/>
      <c r="K162" s="346"/>
      <c r="L162" s="332">
        <f t="shared" si="12"/>
        <v>0</v>
      </c>
      <c r="M162" s="347"/>
      <c r="N162" s="345"/>
      <c r="O162" s="332">
        <f t="shared" si="13"/>
        <v>0</v>
      </c>
      <c r="P162" s="274"/>
      <c r="R162" s="158"/>
      <c r="S162" s="158"/>
      <c r="T162" s="158"/>
    </row>
    <row r="163" spans="1:20" x14ac:dyDescent="0.25">
      <c r="A163" s="329">
        <v>2380</v>
      </c>
      <c r="B163" s="265" t="s">
        <v>397</v>
      </c>
      <c r="C163" s="224">
        <f t="shared" si="9"/>
        <v>36</v>
      </c>
      <c r="D163" s="330">
        <f>SUM(D164:D165)</f>
        <v>36</v>
      </c>
      <c r="E163" s="506">
        <f>SUM(E164:E165)</f>
        <v>0</v>
      </c>
      <c r="F163" s="460">
        <f t="shared" si="10"/>
        <v>36</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c r="R163" s="158"/>
      <c r="S163" s="158"/>
      <c r="T163" s="158"/>
    </row>
    <row r="164" spans="1:20" hidden="1" x14ac:dyDescent="0.25">
      <c r="A164" s="168">
        <v>2381</v>
      </c>
      <c r="B164" s="213" t="s">
        <v>398</v>
      </c>
      <c r="C164" s="224">
        <f t="shared" si="9"/>
        <v>0</v>
      </c>
      <c r="D164" s="219"/>
      <c r="E164" s="335"/>
      <c r="F164" s="543">
        <f t="shared" si="10"/>
        <v>0</v>
      </c>
      <c r="G164" s="219"/>
      <c r="H164" s="220"/>
      <c r="I164" s="221">
        <f t="shared" si="11"/>
        <v>0</v>
      </c>
      <c r="J164" s="219"/>
      <c r="K164" s="220"/>
      <c r="L164" s="221">
        <f t="shared" si="12"/>
        <v>0</v>
      </c>
      <c r="M164" s="336"/>
      <c r="N164" s="335"/>
      <c r="O164" s="221">
        <f t="shared" si="13"/>
        <v>0</v>
      </c>
      <c r="P164" s="176"/>
      <c r="R164" s="158"/>
      <c r="S164" s="158"/>
      <c r="T164" s="158"/>
    </row>
    <row r="165" spans="1:20" ht="24" x14ac:dyDescent="0.25">
      <c r="A165" s="177">
        <v>2389</v>
      </c>
      <c r="B165" s="223" t="s">
        <v>399</v>
      </c>
      <c r="C165" s="224">
        <f t="shared" si="9"/>
        <v>36</v>
      </c>
      <c r="D165" s="229">
        <v>36</v>
      </c>
      <c r="E165" s="507"/>
      <c r="F165" s="359">
        <f t="shared" si="10"/>
        <v>36</v>
      </c>
      <c r="G165" s="229"/>
      <c r="H165" s="230"/>
      <c r="I165" s="231">
        <f t="shared" si="11"/>
        <v>0</v>
      </c>
      <c r="J165" s="229"/>
      <c r="K165" s="230"/>
      <c r="L165" s="231">
        <f t="shared" si="12"/>
        <v>0</v>
      </c>
      <c r="M165" s="338"/>
      <c r="N165" s="337"/>
      <c r="O165" s="231">
        <f t="shared" si="13"/>
        <v>0</v>
      </c>
      <c r="P165" s="185"/>
      <c r="R165" s="158"/>
      <c r="S165" s="158"/>
      <c r="T165" s="158"/>
    </row>
    <row r="166" spans="1:20" hidden="1" x14ac:dyDescent="0.25">
      <c r="A166" s="329">
        <v>2390</v>
      </c>
      <c r="B166" s="265" t="s">
        <v>400</v>
      </c>
      <c r="C166" s="224">
        <f t="shared" si="9"/>
        <v>0</v>
      </c>
      <c r="D166" s="344"/>
      <c r="E166" s="345"/>
      <c r="F166" s="542">
        <f t="shared" si="10"/>
        <v>0</v>
      </c>
      <c r="G166" s="344"/>
      <c r="H166" s="346"/>
      <c r="I166" s="332">
        <f t="shared" si="11"/>
        <v>0</v>
      </c>
      <c r="J166" s="344"/>
      <c r="K166" s="346"/>
      <c r="L166" s="332">
        <f t="shared" si="12"/>
        <v>0</v>
      </c>
      <c r="M166" s="347"/>
      <c r="N166" s="345"/>
      <c r="O166" s="332">
        <f t="shared" si="13"/>
        <v>0</v>
      </c>
      <c r="P166" s="274"/>
      <c r="R166" s="158"/>
      <c r="S166" s="158"/>
      <c r="T166" s="158"/>
    </row>
    <row r="167" spans="1:20" hidden="1" x14ac:dyDescent="0.25">
      <c r="A167" s="198">
        <v>2400</v>
      </c>
      <c r="B167" s="323" t="s">
        <v>401</v>
      </c>
      <c r="C167" s="199">
        <f t="shared" si="9"/>
        <v>0</v>
      </c>
      <c r="D167" s="361"/>
      <c r="E167" s="362"/>
      <c r="F167" s="541">
        <f t="shared" si="10"/>
        <v>0</v>
      </c>
      <c r="G167" s="361"/>
      <c r="H167" s="363"/>
      <c r="I167" s="211">
        <f t="shared" si="11"/>
        <v>0</v>
      </c>
      <c r="J167" s="361"/>
      <c r="K167" s="363"/>
      <c r="L167" s="211">
        <f t="shared" si="12"/>
        <v>0</v>
      </c>
      <c r="M167" s="364"/>
      <c r="N167" s="362"/>
      <c r="O167" s="211">
        <f t="shared" si="13"/>
        <v>0</v>
      </c>
      <c r="P167" s="208"/>
      <c r="R167" s="158"/>
      <c r="S167" s="158"/>
      <c r="T167" s="158"/>
    </row>
    <row r="168" spans="1:20" ht="24" hidden="1" x14ac:dyDescent="0.25">
      <c r="A168" s="198">
        <v>2500</v>
      </c>
      <c r="B168" s="323" t="s">
        <v>402</v>
      </c>
      <c r="C168" s="199">
        <f t="shared" si="9"/>
        <v>0</v>
      </c>
      <c r="D168" s="209">
        <f>SUM(D169,D174)</f>
        <v>0</v>
      </c>
      <c r="E168" s="324">
        <f>SUM(E169,E174)</f>
        <v>0</v>
      </c>
      <c r="F168" s="541">
        <f t="shared" si="10"/>
        <v>0</v>
      </c>
      <c r="G168" s="209">
        <f>SUM(G169,G174)</f>
        <v>0</v>
      </c>
      <c r="H168" s="210">
        <f t="shared" ref="H168" si="17">SUM(H169,H174)</f>
        <v>0</v>
      </c>
      <c r="I168" s="211">
        <f t="shared" si="11"/>
        <v>0</v>
      </c>
      <c r="J168" s="209">
        <f>SUM(J169,J174)</f>
        <v>0</v>
      </c>
      <c r="K168" s="210">
        <f t="shared" ref="K168" si="18">SUM(K169,K174)</f>
        <v>0</v>
      </c>
      <c r="L168" s="211">
        <f t="shared" si="12"/>
        <v>0</v>
      </c>
      <c r="M168" s="325">
        <f t="shared" ref="M168:N168" si="19">SUM(M169,M174)</f>
        <v>0</v>
      </c>
      <c r="N168" s="326">
        <f t="shared" si="19"/>
        <v>0</v>
      </c>
      <c r="O168" s="327">
        <f t="shared" si="13"/>
        <v>0</v>
      </c>
      <c r="P168" s="328"/>
      <c r="R168" s="158"/>
      <c r="S168" s="158"/>
      <c r="T168" s="158"/>
    </row>
    <row r="169" spans="1:20" hidden="1" x14ac:dyDescent="0.25">
      <c r="A169" s="784">
        <v>2510</v>
      </c>
      <c r="B169" s="213" t="s">
        <v>403</v>
      </c>
      <c r="C169" s="214">
        <f t="shared" si="9"/>
        <v>0</v>
      </c>
      <c r="D169" s="350">
        <f>SUM(D170:D173)</f>
        <v>0</v>
      </c>
      <c r="E169" s="351">
        <f>SUM(E170:E173)</f>
        <v>0</v>
      </c>
      <c r="F169" s="543">
        <f t="shared" si="10"/>
        <v>0</v>
      </c>
      <c r="G169" s="350">
        <f>SUM(G170:G173)</f>
        <v>0</v>
      </c>
      <c r="H169" s="352">
        <f t="shared" ref="H169" si="20">SUM(H170:H173)</f>
        <v>0</v>
      </c>
      <c r="I169" s="221">
        <f t="shared" si="11"/>
        <v>0</v>
      </c>
      <c r="J169" s="350">
        <f>SUM(J170:J173)</f>
        <v>0</v>
      </c>
      <c r="K169" s="352">
        <f t="shared" ref="K169" si="21">SUM(K170:K173)</f>
        <v>0</v>
      </c>
      <c r="L169" s="221">
        <f t="shared" si="12"/>
        <v>0</v>
      </c>
      <c r="M169" s="365">
        <f t="shared" ref="M169:N169" si="22">SUM(M170:M173)</f>
        <v>0</v>
      </c>
      <c r="N169" s="366">
        <f t="shared" si="22"/>
        <v>0</v>
      </c>
      <c r="O169" s="242">
        <f t="shared" si="13"/>
        <v>0</v>
      </c>
      <c r="P169" s="244"/>
      <c r="R169" s="158"/>
      <c r="S169" s="158"/>
      <c r="T169" s="158"/>
    </row>
    <row r="170" spans="1:20" ht="24" hidden="1" x14ac:dyDescent="0.25">
      <c r="A170" s="178">
        <v>2512</v>
      </c>
      <c r="B170" s="223" t="s">
        <v>404</v>
      </c>
      <c r="C170" s="224">
        <f t="shared" si="9"/>
        <v>0</v>
      </c>
      <c r="D170" s="229"/>
      <c r="E170" s="337"/>
      <c r="F170" s="544">
        <f t="shared" si="10"/>
        <v>0</v>
      </c>
      <c r="G170" s="229"/>
      <c r="H170" s="230"/>
      <c r="I170" s="231">
        <f t="shared" si="11"/>
        <v>0</v>
      </c>
      <c r="J170" s="229"/>
      <c r="K170" s="230"/>
      <c r="L170" s="231">
        <f t="shared" si="12"/>
        <v>0</v>
      </c>
      <c r="M170" s="338"/>
      <c r="N170" s="337"/>
      <c r="O170" s="231">
        <f t="shared" si="13"/>
        <v>0</v>
      </c>
      <c r="P170" s="185"/>
      <c r="R170" s="158"/>
      <c r="S170" s="158"/>
      <c r="T170" s="158"/>
    </row>
    <row r="171" spans="1:20" ht="36" hidden="1" x14ac:dyDescent="0.25">
      <c r="A171" s="178">
        <v>2513</v>
      </c>
      <c r="B171" s="223" t="s">
        <v>405</v>
      </c>
      <c r="C171" s="224">
        <f t="shared" si="9"/>
        <v>0</v>
      </c>
      <c r="D171" s="229"/>
      <c r="E171" s="337"/>
      <c r="F171" s="544">
        <f t="shared" si="10"/>
        <v>0</v>
      </c>
      <c r="G171" s="229"/>
      <c r="H171" s="230"/>
      <c r="I171" s="231">
        <f t="shared" si="11"/>
        <v>0</v>
      </c>
      <c r="J171" s="229"/>
      <c r="K171" s="230"/>
      <c r="L171" s="231">
        <f t="shared" si="12"/>
        <v>0</v>
      </c>
      <c r="M171" s="338"/>
      <c r="N171" s="337"/>
      <c r="O171" s="231">
        <f t="shared" si="13"/>
        <v>0</v>
      </c>
      <c r="P171" s="185"/>
      <c r="R171" s="158"/>
      <c r="S171" s="158"/>
      <c r="T171" s="158"/>
    </row>
    <row r="172" spans="1:20" ht="24" hidden="1" x14ac:dyDescent="0.25">
      <c r="A172" s="178">
        <v>2515</v>
      </c>
      <c r="B172" s="223" t="s">
        <v>406</v>
      </c>
      <c r="C172" s="224">
        <f t="shared" si="9"/>
        <v>0</v>
      </c>
      <c r="D172" s="229"/>
      <c r="E172" s="337"/>
      <c r="F172" s="544">
        <f t="shared" si="10"/>
        <v>0</v>
      </c>
      <c r="G172" s="229"/>
      <c r="H172" s="230"/>
      <c r="I172" s="231">
        <f t="shared" si="11"/>
        <v>0</v>
      </c>
      <c r="J172" s="229"/>
      <c r="K172" s="230"/>
      <c r="L172" s="231">
        <f t="shared" si="12"/>
        <v>0</v>
      </c>
      <c r="M172" s="338"/>
      <c r="N172" s="337"/>
      <c r="O172" s="231">
        <f t="shared" si="13"/>
        <v>0</v>
      </c>
      <c r="P172" s="185"/>
      <c r="R172" s="158"/>
      <c r="S172" s="158"/>
      <c r="T172" s="158"/>
    </row>
    <row r="173" spans="1:20" ht="24" hidden="1" x14ac:dyDescent="0.25">
      <c r="A173" s="178">
        <v>2519</v>
      </c>
      <c r="B173" s="223" t="s">
        <v>407</v>
      </c>
      <c r="C173" s="224">
        <f t="shared" si="9"/>
        <v>0</v>
      </c>
      <c r="D173" s="229"/>
      <c r="E173" s="337"/>
      <c r="F173" s="544">
        <f t="shared" si="10"/>
        <v>0</v>
      </c>
      <c r="G173" s="229"/>
      <c r="H173" s="230"/>
      <c r="I173" s="231">
        <f t="shared" si="11"/>
        <v>0</v>
      </c>
      <c r="J173" s="229"/>
      <c r="K173" s="230"/>
      <c r="L173" s="231">
        <f t="shared" si="12"/>
        <v>0</v>
      </c>
      <c r="M173" s="338"/>
      <c r="N173" s="337"/>
      <c r="O173" s="231">
        <f t="shared" si="13"/>
        <v>0</v>
      </c>
      <c r="P173" s="185"/>
      <c r="R173" s="158"/>
      <c r="S173" s="158"/>
      <c r="T173" s="158"/>
    </row>
    <row r="174" spans="1:20" ht="24" hidden="1" x14ac:dyDescent="0.25">
      <c r="A174" s="339">
        <v>2520</v>
      </c>
      <c r="B174" s="223" t="s">
        <v>408</v>
      </c>
      <c r="C174" s="224">
        <f t="shared" si="9"/>
        <v>0</v>
      </c>
      <c r="D174" s="229"/>
      <c r="E174" s="337"/>
      <c r="F174" s="544">
        <f t="shared" si="10"/>
        <v>0</v>
      </c>
      <c r="G174" s="229"/>
      <c r="H174" s="230"/>
      <c r="I174" s="231">
        <f t="shared" si="11"/>
        <v>0</v>
      </c>
      <c r="J174" s="229"/>
      <c r="K174" s="230"/>
      <c r="L174" s="231">
        <f t="shared" si="12"/>
        <v>0</v>
      </c>
      <c r="M174" s="338"/>
      <c r="N174" s="337"/>
      <c r="O174" s="231">
        <f t="shared" si="13"/>
        <v>0</v>
      </c>
      <c r="P174" s="185"/>
      <c r="R174" s="158"/>
      <c r="S174" s="158"/>
      <c r="T174" s="158"/>
    </row>
    <row r="175" spans="1:20" s="367" customFormat="1" ht="48" hidden="1" x14ac:dyDescent="0.25">
      <c r="A175" s="140">
        <v>2800</v>
      </c>
      <c r="B175" s="213" t="s">
        <v>409</v>
      </c>
      <c r="C175" s="214">
        <f t="shared" si="9"/>
        <v>0</v>
      </c>
      <c r="D175" s="171"/>
      <c r="E175" s="172"/>
      <c r="F175" s="522">
        <f t="shared" si="10"/>
        <v>0</v>
      </c>
      <c r="G175" s="171"/>
      <c r="H175" s="174"/>
      <c r="I175" s="173">
        <f t="shared" si="11"/>
        <v>0</v>
      </c>
      <c r="J175" s="171"/>
      <c r="K175" s="174"/>
      <c r="L175" s="173">
        <f t="shared" si="12"/>
        <v>0</v>
      </c>
      <c r="M175" s="175"/>
      <c r="N175" s="172"/>
      <c r="O175" s="173">
        <f t="shared" si="13"/>
        <v>0</v>
      </c>
      <c r="P175" s="176"/>
      <c r="R175" s="158"/>
      <c r="S175" s="158"/>
      <c r="T175" s="158"/>
    </row>
    <row r="176" spans="1:20" hidden="1" x14ac:dyDescent="0.25">
      <c r="A176" s="315">
        <v>3000</v>
      </c>
      <c r="B176" s="315" t="s">
        <v>410</v>
      </c>
      <c r="C176" s="316">
        <f t="shared" si="9"/>
        <v>0</v>
      </c>
      <c r="D176" s="317">
        <f>SUM(D177,D187)</f>
        <v>0</v>
      </c>
      <c r="E176" s="318">
        <f>SUM(E177,E187)</f>
        <v>0</v>
      </c>
      <c r="F176" s="540">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c r="R176" s="158"/>
      <c r="S176" s="158"/>
      <c r="T176" s="158"/>
    </row>
    <row r="177" spans="1:20" ht="24" hidden="1" x14ac:dyDescent="0.25">
      <c r="A177" s="198">
        <v>3200</v>
      </c>
      <c r="B177" s="368" t="s">
        <v>411</v>
      </c>
      <c r="C177" s="199">
        <f t="shared" si="9"/>
        <v>0</v>
      </c>
      <c r="D177" s="209">
        <f>SUM(D178,D182)</f>
        <v>0</v>
      </c>
      <c r="E177" s="324">
        <f>SUM(E178,E182)</f>
        <v>0</v>
      </c>
      <c r="F177" s="541">
        <f t="shared" si="10"/>
        <v>0</v>
      </c>
      <c r="G177" s="209">
        <f>SUM(G178,G182)</f>
        <v>0</v>
      </c>
      <c r="H177" s="210">
        <f t="shared" ref="H177" si="23">SUM(H178,H182)</f>
        <v>0</v>
      </c>
      <c r="I177" s="211">
        <f t="shared" si="11"/>
        <v>0</v>
      </c>
      <c r="J177" s="209">
        <f>SUM(J178,J182)</f>
        <v>0</v>
      </c>
      <c r="K177" s="210">
        <f t="shared" ref="K177" si="24">SUM(K178,K182)</f>
        <v>0</v>
      </c>
      <c r="L177" s="211">
        <f t="shared" si="12"/>
        <v>0</v>
      </c>
      <c r="M177" s="325">
        <f t="shared" ref="M177:N177" si="25">SUM(M178,M182)</f>
        <v>0</v>
      </c>
      <c r="N177" s="326">
        <f t="shared" si="25"/>
        <v>0</v>
      </c>
      <c r="O177" s="327">
        <f t="shared" si="13"/>
        <v>0</v>
      </c>
      <c r="P177" s="328"/>
      <c r="R177" s="158"/>
      <c r="S177" s="158"/>
      <c r="T177" s="158"/>
    </row>
    <row r="178" spans="1:20" ht="36" hidden="1" x14ac:dyDescent="0.25">
      <c r="A178" s="784">
        <v>3260</v>
      </c>
      <c r="B178" s="213" t="s">
        <v>412</v>
      </c>
      <c r="C178" s="214">
        <f t="shared" si="9"/>
        <v>0</v>
      </c>
      <c r="D178" s="350">
        <f>SUM(D179:D181)</f>
        <v>0</v>
      </c>
      <c r="E178" s="351">
        <f>SUM(E179:E181)</f>
        <v>0</v>
      </c>
      <c r="F178" s="543">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c r="R178" s="158"/>
      <c r="S178" s="158"/>
      <c r="T178" s="158"/>
    </row>
    <row r="179" spans="1:20" ht="24" hidden="1" x14ac:dyDescent="0.25">
      <c r="A179" s="178">
        <v>3261</v>
      </c>
      <c r="B179" s="223" t="s">
        <v>413</v>
      </c>
      <c r="C179" s="224">
        <f t="shared" si="9"/>
        <v>0</v>
      </c>
      <c r="D179" s="229"/>
      <c r="E179" s="337"/>
      <c r="F179" s="544">
        <f t="shared" si="10"/>
        <v>0</v>
      </c>
      <c r="G179" s="229"/>
      <c r="H179" s="230"/>
      <c r="I179" s="231">
        <f t="shared" si="11"/>
        <v>0</v>
      </c>
      <c r="J179" s="229"/>
      <c r="K179" s="230"/>
      <c r="L179" s="231">
        <f t="shared" si="12"/>
        <v>0</v>
      </c>
      <c r="M179" s="338"/>
      <c r="N179" s="337"/>
      <c r="O179" s="231">
        <f t="shared" si="13"/>
        <v>0</v>
      </c>
      <c r="P179" s="185"/>
      <c r="R179" s="158"/>
      <c r="S179" s="158"/>
      <c r="T179" s="158"/>
    </row>
    <row r="180" spans="1:20" ht="36" hidden="1" x14ac:dyDescent="0.25">
      <c r="A180" s="178">
        <v>3262</v>
      </c>
      <c r="B180" s="223" t="s">
        <v>414</v>
      </c>
      <c r="C180" s="224">
        <f t="shared" si="9"/>
        <v>0</v>
      </c>
      <c r="D180" s="229"/>
      <c r="E180" s="337"/>
      <c r="F180" s="544">
        <f t="shared" si="10"/>
        <v>0</v>
      </c>
      <c r="G180" s="229"/>
      <c r="H180" s="230"/>
      <c r="I180" s="231">
        <f t="shared" si="11"/>
        <v>0</v>
      </c>
      <c r="J180" s="229"/>
      <c r="K180" s="230"/>
      <c r="L180" s="231">
        <f t="shared" si="12"/>
        <v>0</v>
      </c>
      <c r="M180" s="338"/>
      <c r="N180" s="337"/>
      <c r="O180" s="231">
        <f t="shared" si="13"/>
        <v>0</v>
      </c>
      <c r="P180" s="185"/>
      <c r="R180" s="158"/>
      <c r="S180" s="158"/>
      <c r="T180" s="158"/>
    </row>
    <row r="181" spans="1:20" ht="24" hidden="1" x14ac:dyDescent="0.25">
      <c r="A181" s="178">
        <v>3263</v>
      </c>
      <c r="B181" s="223" t="s">
        <v>415</v>
      </c>
      <c r="C181" s="224">
        <f t="shared" si="9"/>
        <v>0</v>
      </c>
      <c r="D181" s="229"/>
      <c r="E181" s="337"/>
      <c r="F181" s="544">
        <f t="shared" si="10"/>
        <v>0</v>
      </c>
      <c r="G181" s="229"/>
      <c r="H181" s="230"/>
      <c r="I181" s="231">
        <f t="shared" si="11"/>
        <v>0</v>
      </c>
      <c r="J181" s="229"/>
      <c r="K181" s="230"/>
      <c r="L181" s="231">
        <f t="shared" si="12"/>
        <v>0</v>
      </c>
      <c r="M181" s="338"/>
      <c r="N181" s="337"/>
      <c r="O181" s="231">
        <f t="shared" si="13"/>
        <v>0</v>
      </c>
      <c r="P181" s="185"/>
      <c r="R181" s="158"/>
      <c r="S181" s="158"/>
      <c r="T181" s="158"/>
    </row>
    <row r="182" spans="1:20" ht="84" hidden="1" x14ac:dyDescent="0.25">
      <c r="A182" s="784">
        <v>3290</v>
      </c>
      <c r="B182" s="213" t="s">
        <v>416</v>
      </c>
      <c r="C182" s="224">
        <f t="shared" ref="C182:C258" si="26">F182+I182+L182+O182</f>
        <v>0</v>
      </c>
      <c r="D182" s="350">
        <f>SUM(D183:D186)</f>
        <v>0</v>
      </c>
      <c r="E182" s="351">
        <f>SUM(E183:E186)</f>
        <v>0</v>
      </c>
      <c r="F182" s="543">
        <f t="shared" si="10"/>
        <v>0</v>
      </c>
      <c r="G182" s="350">
        <f>SUM(G183:G186)</f>
        <v>0</v>
      </c>
      <c r="H182" s="352">
        <f t="shared" ref="H182" si="27">SUM(H183:H186)</f>
        <v>0</v>
      </c>
      <c r="I182" s="221">
        <f t="shared" si="11"/>
        <v>0</v>
      </c>
      <c r="J182" s="350">
        <f>SUM(J183:J186)</f>
        <v>0</v>
      </c>
      <c r="K182" s="352">
        <f t="shared" ref="K182" si="28">SUM(K183:K186)</f>
        <v>0</v>
      </c>
      <c r="L182" s="221">
        <f t="shared" si="12"/>
        <v>0</v>
      </c>
      <c r="M182" s="369">
        <f t="shared" ref="M182:N182" si="29">SUM(M183:M186)</f>
        <v>0</v>
      </c>
      <c r="N182" s="370">
        <f t="shared" si="29"/>
        <v>0</v>
      </c>
      <c r="O182" s="371">
        <f t="shared" si="13"/>
        <v>0</v>
      </c>
      <c r="P182" s="372"/>
      <c r="R182" s="158"/>
      <c r="S182" s="158"/>
      <c r="T182" s="158"/>
    </row>
    <row r="183" spans="1:20" ht="72" hidden="1" x14ac:dyDescent="0.25">
      <c r="A183" s="178">
        <v>3291</v>
      </c>
      <c r="B183" s="223" t="s">
        <v>417</v>
      </c>
      <c r="C183" s="224">
        <f t="shared" si="26"/>
        <v>0</v>
      </c>
      <c r="D183" s="229"/>
      <c r="E183" s="337"/>
      <c r="F183" s="544">
        <f t="shared" ref="F183:F246" si="30">D183+E183</f>
        <v>0</v>
      </c>
      <c r="G183" s="229"/>
      <c r="H183" s="230"/>
      <c r="I183" s="231">
        <f t="shared" ref="I183:I246" si="31">G183+H183</f>
        <v>0</v>
      </c>
      <c r="J183" s="229"/>
      <c r="K183" s="230"/>
      <c r="L183" s="231">
        <f t="shared" ref="L183:L246" si="32">J183+K183</f>
        <v>0</v>
      </c>
      <c r="M183" s="338"/>
      <c r="N183" s="337"/>
      <c r="O183" s="231">
        <f t="shared" ref="O183:O246" si="33">M183+N183</f>
        <v>0</v>
      </c>
      <c r="P183" s="185"/>
      <c r="R183" s="158"/>
      <c r="S183" s="158"/>
      <c r="T183" s="158"/>
    </row>
    <row r="184" spans="1:20" ht="72" hidden="1" x14ac:dyDescent="0.25">
      <c r="A184" s="178">
        <v>3292</v>
      </c>
      <c r="B184" s="223" t="s">
        <v>418</v>
      </c>
      <c r="C184" s="224">
        <f t="shared" si="26"/>
        <v>0</v>
      </c>
      <c r="D184" s="229"/>
      <c r="E184" s="337"/>
      <c r="F184" s="544">
        <f t="shared" si="30"/>
        <v>0</v>
      </c>
      <c r="G184" s="229"/>
      <c r="H184" s="230"/>
      <c r="I184" s="231">
        <f t="shared" si="31"/>
        <v>0</v>
      </c>
      <c r="J184" s="229"/>
      <c r="K184" s="230"/>
      <c r="L184" s="231">
        <f t="shared" si="32"/>
        <v>0</v>
      </c>
      <c r="M184" s="338"/>
      <c r="N184" s="337"/>
      <c r="O184" s="231">
        <f t="shared" si="33"/>
        <v>0</v>
      </c>
      <c r="P184" s="185"/>
      <c r="R184" s="158"/>
      <c r="S184" s="158"/>
      <c r="T184" s="158"/>
    </row>
    <row r="185" spans="1:20" ht="72" hidden="1" x14ac:dyDescent="0.25">
      <c r="A185" s="178">
        <v>3293</v>
      </c>
      <c r="B185" s="223" t="s">
        <v>224</v>
      </c>
      <c r="C185" s="224">
        <f t="shared" si="26"/>
        <v>0</v>
      </c>
      <c r="D185" s="229"/>
      <c r="E185" s="337"/>
      <c r="F185" s="544">
        <f t="shared" si="30"/>
        <v>0</v>
      </c>
      <c r="G185" s="229"/>
      <c r="H185" s="230"/>
      <c r="I185" s="231">
        <f t="shared" si="31"/>
        <v>0</v>
      </c>
      <c r="J185" s="229"/>
      <c r="K185" s="230"/>
      <c r="L185" s="231">
        <f t="shared" si="32"/>
        <v>0</v>
      </c>
      <c r="M185" s="338"/>
      <c r="N185" s="337"/>
      <c r="O185" s="231">
        <f t="shared" si="33"/>
        <v>0</v>
      </c>
      <c r="P185" s="185"/>
      <c r="R185" s="158"/>
      <c r="S185" s="158"/>
      <c r="T185" s="158"/>
    </row>
    <row r="186" spans="1:20" ht="60" hidden="1" x14ac:dyDescent="0.25">
      <c r="A186" s="373">
        <v>3294</v>
      </c>
      <c r="B186" s="223" t="s">
        <v>419</v>
      </c>
      <c r="C186" s="374">
        <f t="shared" si="26"/>
        <v>0</v>
      </c>
      <c r="D186" s="375"/>
      <c r="E186" s="376"/>
      <c r="F186" s="547">
        <f t="shared" si="30"/>
        <v>0</v>
      </c>
      <c r="G186" s="375"/>
      <c r="H186" s="377"/>
      <c r="I186" s="371">
        <f t="shared" si="31"/>
        <v>0</v>
      </c>
      <c r="J186" s="375"/>
      <c r="K186" s="377"/>
      <c r="L186" s="371">
        <f t="shared" si="32"/>
        <v>0</v>
      </c>
      <c r="M186" s="378"/>
      <c r="N186" s="376"/>
      <c r="O186" s="371">
        <f t="shared" si="33"/>
        <v>0</v>
      </c>
      <c r="P186" s="372"/>
      <c r="R186" s="158"/>
      <c r="S186" s="158"/>
      <c r="T186" s="158"/>
    </row>
    <row r="187" spans="1:20" ht="48" hidden="1" x14ac:dyDescent="0.25">
      <c r="A187" s="249">
        <v>3300</v>
      </c>
      <c r="B187" s="368" t="s">
        <v>420</v>
      </c>
      <c r="C187" s="379">
        <f t="shared" si="26"/>
        <v>0</v>
      </c>
      <c r="D187" s="380">
        <f>SUM(D188:D189)</f>
        <v>0</v>
      </c>
      <c r="E187" s="326">
        <f>SUM(E188:E189)</f>
        <v>0</v>
      </c>
      <c r="F187" s="549">
        <f t="shared" si="30"/>
        <v>0</v>
      </c>
      <c r="G187" s="380">
        <f>SUM(G188:G189)</f>
        <v>0</v>
      </c>
      <c r="H187" s="381">
        <f t="shared" ref="H187" si="34">SUM(H188:H189)</f>
        <v>0</v>
      </c>
      <c r="I187" s="327">
        <f t="shared" si="31"/>
        <v>0</v>
      </c>
      <c r="J187" s="380">
        <f>SUM(J188:J189)</f>
        <v>0</v>
      </c>
      <c r="K187" s="381">
        <f t="shared" ref="K187" si="35">SUM(K188:K189)</f>
        <v>0</v>
      </c>
      <c r="L187" s="327">
        <f t="shared" si="32"/>
        <v>0</v>
      </c>
      <c r="M187" s="325">
        <f t="shared" ref="M187:N187" si="36">SUM(M188:M189)</f>
        <v>0</v>
      </c>
      <c r="N187" s="326">
        <f t="shared" si="36"/>
        <v>0</v>
      </c>
      <c r="O187" s="327">
        <f t="shared" si="33"/>
        <v>0</v>
      </c>
      <c r="P187" s="328"/>
      <c r="R187" s="158"/>
      <c r="S187" s="158"/>
      <c r="T187" s="158"/>
    </row>
    <row r="188" spans="1:20" ht="42.75" hidden="1" customHeight="1" x14ac:dyDescent="0.25">
      <c r="A188" s="264">
        <v>3310</v>
      </c>
      <c r="B188" s="265" t="s">
        <v>421</v>
      </c>
      <c r="C188" s="276">
        <f t="shared" si="26"/>
        <v>0</v>
      </c>
      <c r="D188" s="344"/>
      <c r="E188" s="345"/>
      <c r="F188" s="542">
        <f t="shared" si="30"/>
        <v>0</v>
      </c>
      <c r="G188" s="344"/>
      <c r="H188" s="346"/>
      <c r="I188" s="332">
        <f t="shared" si="31"/>
        <v>0</v>
      </c>
      <c r="J188" s="344"/>
      <c r="K188" s="346"/>
      <c r="L188" s="332">
        <f t="shared" si="32"/>
        <v>0</v>
      </c>
      <c r="M188" s="347"/>
      <c r="N188" s="345"/>
      <c r="O188" s="332">
        <f t="shared" si="33"/>
        <v>0</v>
      </c>
      <c r="P188" s="274"/>
      <c r="R188" s="158"/>
      <c r="S188" s="158"/>
      <c r="T188" s="158"/>
    </row>
    <row r="189" spans="1:20" ht="60" hidden="1" x14ac:dyDescent="0.25">
      <c r="A189" s="169">
        <v>3320</v>
      </c>
      <c r="B189" s="213" t="s">
        <v>422</v>
      </c>
      <c r="C189" s="214">
        <f t="shared" si="26"/>
        <v>0</v>
      </c>
      <c r="D189" s="219"/>
      <c r="E189" s="335"/>
      <c r="F189" s="543">
        <f t="shared" si="30"/>
        <v>0</v>
      </c>
      <c r="G189" s="219"/>
      <c r="H189" s="220"/>
      <c r="I189" s="221">
        <f t="shared" si="31"/>
        <v>0</v>
      </c>
      <c r="J189" s="219"/>
      <c r="K189" s="220"/>
      <c r="L189" s="221">
        <f t="shared" si="32"/>
        <v>0</v>
      </c>
      <c r="M189" s="336"/>
      <c r="N189" s="335"/>
      <c r="O189" s="221">
        <f t="shared" si="33"/>
        <v>0</v>
      </c>
      <c r="P189" s="176"/>
      <c r="R189" s="158"/>
      <c r="S189" s="158"/>
      <c r="T189" s="158"/>
    </row>
    <row r="190" spans="1:20" hidden="1" x14ac:dyDescent="0.25">
      <c r="A190" s="382">
        <v>4000</v>
      </c>
      <c r="B190" s="315" t="s">
        <v>423</v>
      </c>
      <c r="C190" s="316">
        <f t="shared" si="26"/>
        <v>0</v>
      </c>
      <c r="D190" s="317">
        <f>SUM(D191,D194)</f>
        <v>0</v>
      </c>
      <c r="E190" s="318">
        <f>SUM(E191,E194)</f>
        <v>0</v>
      </c>
      <c r="F190" s="540">
        <f t="shared" si="30"/>
        <v>0</v>
      </c>
      <c r="G190" s="317">
        <f>SUM(G191,G194)</f>
        <v>0</v>
      </c>
      <c r="H190" s="320">
        <f>SUM(H191,H194)</f>
        <v>0</v>
      </c>
      <c r="I190" s="319">
        <f t="shared" si="31"/>
        <v>0</v>
      </c>
      <c r="J190" s="317">
        <f>SUM(J191,J194)</f>
        <v>0</v>
      </c>
      <c r="K190" s="320">
        <f>SUM(K191,K194)</f>
        <v>0</v>
      </c>
      <c r="L190" s="319">
        <f t="shared" si="32"/>
        <v>0</v>
      </c>
      <c r="M190" s="321">
        <f>SUM(M191,M194)</f>
        <v>0</v>
      </c>
      <c r="N190" s="318">
        <f>SUM(N191,N194)</f>
        <v>0</v>
      </c>
      <c r="O190" s="319">
        <f t="shared" si="33"/>
        <v>0</v>
      </c>
      <c r="P190" s="322"/>
      <c r="R190" s="158"/>
      <c r="S190" s="158"/>
      <c r="T190" s="158"/>
    </row>
    <row r="191" spans="1:20" ht="24" hidden="1" x14ac:dyDescent="0.25">
      <c r="A191" s="383">
        <v>4200</v>
      </c>
      <c r="B191" s="323" t="s">
        <v>424</v>
      </c>
      <c r="C191" s="199">
        <f t="shared" si="26"/>
        <v>0</v>
      </c>
      <c r="D191" s="209">
        <f>SUM(D192,D193)</f>
        <v>0</v>
      </c>
      <c r="E191" s="324">
        <f>SUM(E192,E193)</f>
        <v>0</v>
      </c>
      <c r="F191" s="541">
        <f t="shared" si="30"/>
        <v>0</v>
      </c>
      <c r="G191" s="209">
        <f>SUM(G192,G193)</f>
        <v>0</v>
      </c>
      <c r="H191" s="210">
        <f>SUM(H192,H193)</f>
        <v>0</v>
      </c>
      <c r="I191" s="211">
        <f t="shared" si="31"/>
        <v>0</v>
      </c>
      <c r="J191" s="209">
        <f>SUM(J192,J193)</f>
        <v>0</v>
      </c>
      <c r="K191" s="210">
        <f>SUM(K192,K193)</f>
        <v>0</v>
      </c>
      <c r="L191" s="211">
        <f t="shared" si="32"/>
        <v>0</v>
      </c>
      <c r="M191" s="348">
        <f>SUM(M192,M193)</f>
        <v>0</v>
      </c>
      <c r="N191" s="324">
        <f>SUM(N192,N193)</f>
        <v>0</v>
      </c>
      <c r="O191" s="211">
        <f t="shared" si="33"/>
        <v>0</v>
      </c>
      <c r="P191" s="208"/>
      <c r="R191" s="158"/>
      <c r="S191" s="158"/>
      <c r="T191" s="158"/>
    </row>
    <row r="192" spans="1:20" ht="36" hidden="1" x14ac:dyDescent="0.25">
      <c r="A192" s="784">
        <v>4240</v>
      </c>
      <c r="B192" s="213" t="s">
        <v>425</v>
      </c>
      <c r="C192" s="214">
        <f t="shared" si="26"/>
        <v>0</v>
      </c>
      <c r="D192" s="219"/>
      <c r="E192" s="335"/>
      <c r="F192" s="543">
        <f t="shared" si="30"/>
        <v>0</v>
      </c>
      <c r="G192" s="219"/>
      <c r="H192" s="220"/>
      <c r="I192" s="221">
        <f t="shared" si="31"/>
        <v>0</v>
      </c>
      <c r="J192" s="219"/>
      <c r="K192" s="220"/>
      <c r="L192" s="221">
        <f t="shared" si="32"/>
        <v>0</v>
      </c>
      <c r="M192" s="336"/>
      <c r="N192" s="335"/>
      <c r="O192" s="221">
        <f t="shared" si="33"/>
        <v>0</v>
      </c>
      <c r="P192" s="176"/>
      <c r="R192" s="158"/>
      <c r="S192" s="158"/>
      <c r="T192" s="158"/>
    </row>
    <row r="193" spans="1:20" ht="24" hidden="1" x14ac:dyDescent="0.25">
      <c r="A193" s="339">
        <v>4250</v>
      </c>
      <c r="B193" s="223" t="s">
        <v>426</v>
      </c>
      <c r="C193" s="224">
        <f t="shared" si="26"/>
        <v>0</v>
      </c>
      <c r="D193" s="229"/>
      <c r="E193" s="337"/>
      <c r="F193" s="544">
        <f t="shared" si="30"/>
        <v>0</v>
      </c>
      <c r="G193" s="229"/>
      <c r="H193" s="230"/>
      <c r="I193" s="231">
        <f t="shared" si="31"/>
        <v>0</v>
      </c>
      <c r="J193" s="229"/>
      <c r="K193" s="230"/>
      <c r="L193" s="231">
        <f t="shared" si="32"/>
        <v>0</v>
      </c>
      <c r="M193" s="338"/>
      <c r="N193" s="337"/>
      <c r="O193" s="231">
        <f t="shared" si="33"/>
        <v>0</v>
      </c>
      <c r="P193" s="185"/>
      <c r="R193" s="158"/>
      <c r="S193" s="158"/>
      <c r="T193" s="158"/>
    </row>
    <row r="194" spans="1:20" hidden="1" x14ac:dyDescent="0.25">
      <c r="A194" s="198">
        <v>4300</v>
      </c>
      <c r="B194" s="323" t="s">
        <v>427</v>
      </c>
      <c r="C194" s="199">
        <f t="shared" si="26"/>
        <v>0</v>
      </c>
      <c r="D194" s="209">
        <f>SUM(D195)</f>
        <v>0</v>
      </c>
      <c r="E194" s="324">
        <f>SUM(E195)</f>
        <v>0</v>
      </c>
      <c r="F194" s="541">
        <f t="shared" si="30"/>
        <v>0</v>
      </c>
      <c r="G194" s="209">
        <f>SUM(G195)</f>
        <v>0</v>
      </c>
      <c r="H194" s="210">
        <f>SUM(H195)</f>
        <v>0</v>
      </c>
      <c r="I194" s="211">
        <f t="shared" si="31"/>
        <v>0</v>
      </c>
      <c r="J194" s="209">
        <f>SUM(J195)</f>
        <v>0</v>
      </c>
      <c r="K194" s="210">
        <f>SUM(K195)</f>
        <v>0</v>
      </c>
      <c r="L194" s="211">
        <f t="shared" si="32"/>
        <v>0</v>
      </c>
      <c r="M194" s="348">
        <f>SUM(M195)</f>
        <v>0</v>
      </c>
      <c r="N194" s="324">
        <f>SUM(N195)</f>
        <v>0</v>
      </c>
      <c r="O194" s="211">
        <f t="shared" si="33"/>
        <v>0</v>
      </c>
      <c r="P194" s="208"/>
      <c r="R194" s="158"/>
      <c r="S194" s="158"/>
      <c r="T194" s="158"/>
    </row>
    <row r="195" spans="1:20" ht="24" hidden="1" x14ac:dyDescent="0.25">
      <c r="A195" s="784">
        <v>4310</v>
      </c>
      <c r="B195" s="213" t="s">
        <v>428</v>
      </c>
      <c r="C195" s="214">
        <f t="shared" si="26"/>
        <v>0</v>
      </c>
      <c r="D195" s="350">
        <f>SUM(D196:D196)</f>
        <v>0</v>
      </c>
      <c r="E195" s="351">
        <f>SUM(E196:E196)</f>
        <v>0</v>
      </c>
      <c r="F195" s="543">
        <f t="shared" si="30"/>
        <v>0</v>
      </c>
      <c r="G195" s="350">
        <f>SUM(G196:G196)</f>
        <v>0</v>
      </c>
      <c r="H195" s="352">
        <f>SUM(H196:H196)</f>
        <v>0</v>
      </c>
      <c r="I195" s="221">
        <f t="shared" si="31"/>
        <v>0</v>
      </c>
      <c r="J195" s="350">
        <f>SUM(J196:J196)</f>
        <v>0</v>
      </c>
      <c r="K195" s="352">
        <f>SUM(K196:K196)</f>
        <v>0</v>
      </c>
      <c r="L195" s="221">
        <f t="shared" si="32"/>
        <v>0</v>
      </c>
      <c r="M195" s="353">
        <f>SUM(M196:M196)</f>
        <v>0</v>
      </c>
      <c r="N195" s="351">
        <f>SUM(N196:N196)</f>
        <v>0</v>
      </c>
      <c r="O195" s="221">
        <f t="shared" si="33"/>
        <v>0</v>
      </c>
      <c r="P195" s="176"/>
      <c r="R195" s="158"/>
      <c r="S195" s="158"/>
      <c r="T195" s="158"/>
    </row>
    <row r="196" spans="1:20" ht="36" hidden="1" x14ac:dyDescent="0.25">
      <c r="A196" s="178">
        <v>4311</v>
      </c>
      <c r="B196" s="223" t="s">
        <v>429</v>
      </c>
      <c r="C196" s="224">
        <f t="shared" si="26"/>
        <v>0</v>
      </c>
      <c r="D196" s="229"/>
      <c r="E196" s="337"/>
      <c r="F196" s="544">
        <f t="shared" si="30"/>
        <v>0</v>
      </c>
      <c r="G196" s="229"/>
      <c r="H196" s="230"/>
      <c r="I196" s="231">
        <f t="shared" si="31"/>
        <v>0</v>
      </c>
      <c r="J196" s="229"/>
      <c r="K196" s="230"/>
      <c r="L196" s="231">
        <f t="shared" si="32"/>
        <v>0</v>
      </c>
      <c r="M196" s="338"/>
      <c r="N196" s="337"/>
      <c r="O196" s="231">
        <f t="shared" si="33"/>
        <v>0</v>
      </c>
      <c r="P196" s="185"/>
      <c r="R196" s="158"/>
      <c r="S196" s="158"/>
      <c r="T196" s="158"/>
    </row>
    <row r="197" spans="1:20" s="148" customFormat="1" ht="24" x14ac:dyDescent="0.25">
      <c r="A197" s="384"/>
      <c r="B197" s="140" t="s">
        <v>430</v>
      </c>
      <c r="C197" s="309">
        <f t="shared" si="26"/>
        <v>2510</v>
      </c>
      <c r="D197" s="310">
        <f>SUM(D198,D233,D271)</f>
        <v>2444</v>
      </c>
      <c r="E197" s="503">
        <f>SUM(E198,E233,E271)</f>
        <v>0</v>
      </c>
      <c r="F197" s="464">
        <f t="shared" si="30"/>
        <v>2444</v>
      </c>
      <c r="G197" s="310">
        <f>SUM(G198,G233,G271)</f>
        <v>0</v>
      </c>
      <c r="H197" s="313">
        <f>SUM(H198,H233,H271)</f>
        <v>0</v>
      </c>
      <c r="I197" s="312">
        <f t="shared" si="31"/>
        <v>0</v>
      </c>
      <c r="J197" s="310">
        <f>SUM(J198,J233,J271)</f>
        <v>66</v>
      </c>
      <c r="K197" s="313">
        <f>SUM(K198,K233,K271)</f>
        <v>0</v>
      </c>
      <c r="L197" s="312">
        <f t="shared" si="32"/>
        <v>66</v>
      </c>
      <c r="M197" s="385">
        <f>SUM(M198,M233,M271)</f>
        <v>0</v>
      </c>
      <c r="N197" s="386">
        <f>SUM(N198,N233,N271)</f>
        <v>0</v>
      </c>
      <c r="O197" s="387">
        <f t="shared" si="33"/>
        <v>0</v>
      </c>
      <c r="P197" s="388"/>
      <c r="R197" s="158"/>
      <c r="S197" s="158"/>
      <c r="T197" s="158"/>
    </row>
    <row r="198" spans="1:20" x14ac:dyDescent="0.25">
      <c r="A198" s="315">
        <v>5000</v>
      </c>
      <c r="B198" s="315" t="s">
        <v>431</v>
      </c>
      <c r="C198" s="316">
        <f>F198+I198+L198+O198</f>
        <v>2444</v>
      </c>
      <c r="D198" s="317">
        <f>D199+D207</f>
        <v>2444</v>
      </c>
      <c r="E198" s="504">
        <f>E199+E207</f>
        <v>0</v>
      </c>
      <c r="F198" s="465">
        <f t="shared" si="30"/>
        <v>2444</v>
      </c>
      <c r="G198" s="317">
        <f>G199+G207</f>
        <v>0</v>
      </c>
      <c r="H198" s="320">
        <f>H199+H207</f>
        <v>0</v>
      </c>
      <c r="I198" s="319">
        <f t="shared" si="31"/>
        <v>0</v>
      </c>
      <c r="J198" s="317">
        <f>J199+J207</f>
        <v>0</v>
      </c>
      <c r="K198" s="320">
        <f>K199+K207</f>
        <v>0</v>
      </c>
      <c r="L198" s="319">
        <f t="shared" si="32"/>
        <v>0</v>
      </c>
      <c r="M198" s="321">
        <f>M199+M207</f>
        <v>0</v>
      </c>
      <c r="N198" s="318">
        <f>N199+N207</f>
        <v>0</v>
      </c>
      <c r="O198" s="319">
        <f t="shared" si="33"/>
        <v>0</v>
      </c>
      <c r="P198" s="322"/>
      <c r="R198" s="158"/>
      <c r="S198" s="158"/>
      <c r="T198" s="158"/>
    </row>
    <row r="199" spans="1:20" hidden="1" x14ac:dyDescent="0.25">
      <c r="A199" s="198">
        <v>5100</v>
      </c>
      <c r="B199" s="323" t="s">
        <v>432</v>
      </c>
      <c r="C199" s="199">
        <f t="shared" si="26"/>
        <v>0</v>
      </c>
      <c r="D199" s="209">
        <f>D200+D201+D204+D205+D206</f>
        <v>0</v>
      </c>
      <c r="E199" s="324">
        <f>E200+E201+E204+E205+E206</f>
        <v>0</v>
      </c>
      <c r="F199" s="541">
        <f t="shared" si="30"/>
        <v>0</v>
      </c>
      <c r="G199" s="209">
        <f>G200+G201+G204+G205+G206</f>
        <v>0</v>
      </c>
      <c r="H199" s="210">
        <f>H200+H201+H204+H205+H206</f>
        <v>0</v>
      </c>
      <c r="I199" s="211">
        <f t="shared" si="31"/>
        <v>0</v>
      </c>
      <c r="J199" s="209">
        <f>J200+J201+J204+J205+J206</f>
        <v>0</v>
      </c>
      <c r="K199" s="210">
        <f>K200+K201+K204+K205+K206</f>
        <v>0</v>
      </c>
      <c r="L199" s="211">
        <f t="shared" si="32"/>
        <v>0</v>
      </c>
      <c r="M199" s="348">
        <f>M200+M201+M204+M205+M206</f>
        <v>0</v>
      </c>
      <c r="N199" s="324">
        <f>N200+N201+N204+N205+N206</f>
        <v>0</v>
      </c>
      <c r="O199" s="211">
        <f t="shared" si="33"/>
        <v>0</v>
      </c>
      <c r="P199" s="208"/>
      <c r="R199" s="158"/>
      <c r="S199" s="158"/>
      <c r="T199" s="158"/>
    </row>
    <row r="200" spans="1:20" hidden="1" x14ac:dyDescent="0.25">
      <c r="A200" s="784">
        <v>5110</v>
      </c>
      <c r="B200" s="213" t="s">
        <v>433</v>
      </c>
      <c r="C200" s="214">
        <f t="shared" si="26"/>
        <v>0</v>
      </c>
      <c r="D200" s="219"/>
      <c r="E200" s="335"/>
      <c r="F200" s="543">
        <f t="shared" si="30"/>
        <v>0</v>
      </c>
      <c r="G200" s="219"/>
      <c r="H200" s="220"/>
      <c r="I200" s="221">
        <f t="shared" si="31"/>
        <v>0</v>
      </c>
      <c r="J200" s="219"/>
      <c r="K200" s="220"/>
      <c r="L200" s="221">
        <f t="shared" si="32"/>
        <v>0</v>
      </c>
      <c r="M200" s="336"/>
      <c r="N200" s="335"/>
      <c r="O200" s="221">
        <f t="shared" si="33"/>
        <v>0</v>
      </c>
      <c r="P200" s="176"/>
      <c r="R200" s="158"/>
      <c r="S200" s="158"/>
      <c r="T200" s="158"/>
    </row>
    <row r="201" spans="1:20" ht="24" hidden="1" x14ac:dyDescent="0.25">
      <c r="A201" s="339">
        <v>5120</v>
      </c>
      <c r="B201" s="223" t="s">
        <v>434</v>
      </c>
      <c r="C201" s="224">
        <f t="shared" si="26"/>
        <v>0</v>
      </c>
      <c r="D201" s="340">
        <f>D202+D203</f>
        <v>0</v>
      </c>
      <c r="E201" s="341">
        <f>E202+E203</f>
        <v>0</v>
      </c>
      <c r="F201" s="544">
        <f t="shared" si="30"/>
        <v>0</v>
      </c>
      <c r="G201" s="340">
        <f>G202+G203</f>
        <v>0</v>
      </c>
      <c r="H201" s="342">
        <f>H202+H203</f>
        <v>0</v>
      </c>
      <c r="I201" s="231">
        <f t="shared" si="31"/>
        <v>0</v>
      </c>
      <c r="J201" s="340">
        <f>J202+J203</f>
        <v>0</v>
      </c>
      <c r="K201" s="342">
        <f>K202+K203</f>
        <v>0</v>
      </c>
      <c r="L201" s="231">
        <f t="shared" si="32"/>
        <v>0</v>
      </c>
      <c r="M201" s="343">
        <f>M202+M203</f>
        <v>0</v>
      </c>
      <c r="N201" s="341">
        <f>N202+N203</f>
        <v>0</v>
      </c>
      <c r="O201" s="231">
        <f t="shared" si="33"/>
        <v>0</v>
      </c>
      <c r="P201" s="185"/>
      <c r="R201" s="158"/>
      <c r="S201" s="158"/>
      <c r="T201" s="158"/>
    </row>
    <row r="202" spans="1:20" hidden="1" x14ac:dyDescent="0.25">
      <c r="A202" s="178">
        <v>5121</v>
      </c>
      <c r="B202" s="223" t="s">
        <v>435</v>
      </c>
      <c r="C202" s="224">
        <f t="shared" si="26"/>
        <v>0</v>
      </c>
      <c r="D202" s="229"/>
      <c r="E202" s="337"/>
      <c r="F202" s="544">
        <f t="shared" si="30"/>
        <v>0</v>
      </c>
      <c r="G202" s="229"/>
      <c r="H202" s="230"/>
      <c r="I202" s="231">
        <f t="shared" si="31"/>
        <v>0</v>
      </c>
      <c r="J202" s="229"/>
      <c r="K202" s="230"/>
      <c r="L202" s="231">
        <f t="shared" si="32"/>
        <v>0</v>
      </c>
      <c r="M202" s="338"/>
      <c r="N202" s="337"/>
      <c r="O202" s="231">
        <f t="shared" si="33"/>
        <v>0</v>
      </c>
      <c r="P202" s="185"/>
      <c r="R202" s="158"/>
      <c r="S202" s="158"/>
      <c r="T202" s="158"/>
    </row>
    <row r="203" spans="1:20" ht="24" hidden="1" x14ac:dyDescent="0.25">
      <c r="A203" s="178">
        <v>5129</v>
      </c>
      <c r="B203" s="223" t="s">
        <v>436</v>
      </c>
      <c r="C203" s="224">
        <f t="shared" si="26"/>
        <v>0</v>
      </c>
      <c r="D203" s="229"/>
      <c r="E203" s="337"/>
      <c r="F203" s="544">
        <f t="shared" si="30"/>
        <v>0</v>
      </c>
      <c r="G203" s="229"/>
      <c r="H203" s="230"/>
      <c r="I203" s="231">
        <f t="shared" si="31"/>
        <v>0</v>
      </c>
      <c r="J203" s="229"/>
      <c r="K203" s="230"/>
      <c r="L203" s="231">
        <f t="shared" si="32"/>
        <v>0</v>
      </c>
      <c r="M203" s="338"/>
      <c r="N203" s="337"/>
      <c r="O203" s="231">
        <f t="shared" si="33"/>
        <v>0</v>
      </c>
      <c r="P203" s="185"/>
      <c r="R203" s="158"/>
      <c r="S203" s="158"/>
      <c r="T203" s="158"/>
    </row>
    <row r="204" spans="1:20" hidden="1" x14ac:dyDescent="0.25">
      <c r="A204" s="339">
        <v>5130</v>
      </c>
      <c r="B204" s="223" t="s">
        <v>437</v>
      </c>
      <c r="C204" s="224">
        <f t="shared" si="26"/>
        <v>0</v>
      </c>
      <c r="D204" s="229"/>
      <c r="E204" s="337"/>
      <c r="F204" s="544">
        <f t="shared" si="30"/>
        <v>0</v>
      </c>
      <c r="G204" s="229"/>
      <c r="H204" s="230"/>
      <c r="I204" s="231">
        <f t="shared" si="31"/>
        <v>0</v>
      </c>
      <c r="J204" s="229"/>
      <c r="K204" s="230"/>
      <c r="L204" s="231">
        <f t="shared" si="32"/>
        <v>0</v>
      </c>
      <c r="M204" s="338"/>
      <c r="N204" s="337"/>
      <c r="O204" s="231">
        <f t="shared" si="33"/>
        <v>0</v>
      </c>
      <c r="P204" s="185"/>
      <c r="R204" s="158"/>
      <c r="S204" s="158"/>
      <c r="T204" s="158"/>
    </row>
    <row r="205" spans="1:20" hidden="1" x14ac:dyDescent="0.25">
      <c r="A205" s="339">
        <v>5140</v>
      </c>
      <c r="B205" s="223" t="s">
        <v>438</v>
      </c>
      <c r="C205" s="224">
        <f t="shared" si="26"/>
        <v>0</v>
      </c>
      <c r="D205" s="229"/>
      <c r="E205" s="337"/>
      <c r="F205" s="544">
        <f t="shared" si="30"/>
        <v>0</v>
      </c>
      <c r="G205" s="229"/>
      <c r="H205" s="230"/>
      <c r="I205" s="231">
        <f t="shared" si="31"/>
        <v>0</v>
      </c>
      <c r="J205" s="229"/>
      <c r="K205" s="230"/>
      <c r="L205" s="231">
        <f t="shared" si="32"/>
        <v>0</v>
      </c>
      <c r="M205" s="338"/>
      <c r="N205" s="337"/>
      <c r="O205" s="231">
        <f t="shared" si="33"/>
        <v>0</v>
      </c>
      <c r="P205" s="185"/>
      <c r="R205" s="158"/>
      <c r="S205" s="158"/>
      <c r="T205" s="158"/>
    </row>
    <row r="206" spans="1:20" ht="24" hidden="1" x14ac:dyDescent="0.25">
      <c r="A206" s="339">
        <v>5170</v>
      </c>
      <c r="B206" s="223" t="s">
        <v>439</v>
      </c>
      <c r="C206" s="224">
        <f t="shared" si="26"/>
        <v>0</v>
      </c>
      <c r="D206" s="229"/>
      <c r="E206" s="337"/>
      <c r="F206" s="544">
        <f t="shared" si="30"/>
        <v>0</v>
      </c>
      <c r="G206" s="229"/>
      <c r="H206" s="230"/>
      <c r="I206" s="231">
        <f t="shared" si="31"/>
        <v>0</v>
      </c>
      <c r="J206" s="229"/>
      <c r="K206" s="230"/>
      <c r="L206" s="231">
        <f t="shared" si="32"/>
        <v>0</v>
      </c>
      <c r="M206" s="338"/>
      <c r="N206" s="337"/>
      <c r="O206" s="231">
        <f t="shared" si="33"/>
        <v>0</v>
      </c>
      <c r="P206" s="185"/>
      <c r="R206" s="158"/>
      <c r="S206" s="158"/>
      <c r="T206" s="158"/>
    </row>
    <row r="207" spans="1:20" x14ac:dyDescent="0.25">
      <c r="A207" s="198">
        <v>5200</v>
      </c>
      <c r="B207" s="323" t="s">
        <v>440</v>
      </c>
      <c r="C207" s="199">
        <f t="shared" si="26"/>
        <v>2444</v>
      </c>
      <c r="D207" s="209">
        <f>D208+D218+D219+D228+D229+D230+D232</f>
        <v>2444</v>
      </c>
      <c r="E207" s="505">
        <f>E208+E218+E219+E228+E229+E230+E232</f>
        <v>0</v>
      </c>
      <c r="F207" s="459">
        <f t="shared" si="30"/>
        <v>2444</v>
      </c>
      <c r="G207" s="209">
        <f>G208+G218+G219+G228+G229+G230+G232</f>
        <v>0</v>
      </c>
      <c r="H207" s="210">
        <f>H208+H218+H219+H228+H229+H230+H232</f>
        <v>0</v>
      </c>
      <c r="I207" s="211">
        <f t="shared" si="31"/>
        <v>0</v>
      </c>
      <c r="J207" s="209">
        <f>J208+J218+J219+J228+J229+J230+J232</f>
        <v>0</v>
      </c>
      <c r="K207" s="210">
        <f>K208+K218+K219+K228+K229+K230+K232</f>
        <v>0</v>
      </c>
      <c r="L207" s="211">
        <f t="shared" si="32"/>
        <v>0</v>
      </c>
      <c r="M207" s="348">
        <f>M208+M218+M219+M228+M229+M230+M232</f>
        <v>0</v>
      </c>
      <c r="N207" s="324">
        <f>N208+N218+N219+N228+N229+N230+N232</f>
        <v>0</v>
      </c>
      <c r="O207" s="211">
        <f t="shared" si="33"/>
        <v>0</v>
      </c>
      <c r="P207" s="208"/>
      <c r="R207" s="158"/>
      <c r="S207" s="158"/>
      <c r="T207" s="158"/>
    </row>
    <row r="208" spans="1:20" hidden="1" x14ac:dyDescent="0.25">
      <c r="A208" s="329">
        <v>5210</v>
      </c>
      <c r="B208" s="265" t="s">
        <v>441</v>
      </c>
      <c r="C208" s="276">
        <f t="shared" si="26"/>
        <v>0</v>
      </c>
      <c r="D208" s="330">
        <f>SUM(D209:D217)</f>
        <v>0</v>
      </c>
      <c r="E208" s="331">
        <f>SUM(E209:E217)</f>
        <v>0</v>
      </c>
      <c r="F208" s="542">
        <f t="shared" si="30"/>
        <v>0</v>
      </c>
      <c r="G208" s="330">
        <f>SUM(G209:G217)</f>
        <v>0</v>
      </c>
      <c r="H208" s="333">
        <f>SUM(H209:H217)</f>
        <v>0</v>
      </c>
      <c r="I208" s="332">
        <f t="shared" si="31"/>
        <v>0</v>
      </c>
      <c r="J208" s="330">
        <f>SUM(J209:J217)</f>
        <v>0</v>
      </c>
      <c r="K208" s="333">
        <f>SUM(K209:K217)</f>
        <v>0</v>
      </c>
      <c r="L208" s="332">
        <f t="shared" si="32"/>
        <v>0</v>
      </c>
      <c r="M208" s="334">
        <f>SUM(M209:M217)</f>
        <v>0</v>
      </c>
      <c r="N208" s="331">
        <f>SUM(N209:N217)</f>
        <v>0</v>
      </c>
      <c r="O208" s="332">
        <f t="shared" si="33"/>
        <v>0</v>
      </c>
      <c r="P208" s="274"/>
      <c r="R208" s="158"/>
      <c r="S208" s="158"/>
      <c r="T208" s="158"/>
    </row>
    <row r="209" spans="1:20" hidden="1" x14ac:dyDescent="0.25">
      <c r="A209" s="169">
        <v>5211</v>
      </c>
      <c r="B209" s="213" t="s">
        <v>442</v>
      </c>
      <c r="C209" s="359">
        <f t="shared" si="26"/>
        <v>0</v>
      </c>
      <c r="D209" s="219"/>
      <c r="E209" s="335"/>
      <c r="F209" s="543">
        <f t="shared" si="30"/>
        <v>0</v>
      </c>
      <c r="G209" s="219"/>
      <c r="H209" s="220"/>
      <c r="I209" s="221">
        <f t="shared" si="31"/>
        <v>0</v>
      </c>
      <c r="J209" s="219"/>
      <c r="K209" s="220"/>
      <c r="L209" s="221">
        <f t="shared" si="32"/>
        <v>0</v>
      </c>
      <c r="M209" s="336"/>
      <c r="N209" s="335"/>
      <c r="O209" s="221">
        <f t="shared" si="33"/>
        <v>0</v>
      </c>
      <c r="P209" s="176"/>
      <c r="R209" s="158"/>
      <c r="S209" s="158"/>
      <c r="T209" s="158"/>
    </row>
    <row r="210" spans="1:20" hidden="1" x14ac:dyDescent="0.25">
      <c r="A210" s="178">
        <v>5212</v>
      </c>
      <c r="B210" s="223" t="s">
        <v>443</v>
      </c>
      <c r="C210" s="359">
        <f t="shared" si="26"/>
        <v>0</v>
      </c>
      <c r="D210" s="229"/>
      <c r="E210" s="337"/>
      <c r="F210" s="544">
        <f t="shared" si="30"/>
        <v>0</v>
      </c>
      <c r="G210" s="229"/>
      <c r="H210" s="230"/>
      <c r="I210" s="231">
        <f t="shared" si="31"/>
        <v>0</v>
      </c>
      <c r="J210" s="229"/>
      <c r="K210" s="230"/>
      <c r="L210" s="231">
        <f t="shared" si="32"/>
        <v>0</v>
      </c>
      <c r="M210" s="338"/>
      <c r="N210" s="337"/>
      <c r="O210" s="231">
        <f t="shared" si="33"/>
        <v>0</v>
      </c>
      <c r="P210" s="185"/>
      <c r="R210" s="158"/>
      <c r="S210" s="158"/>
      <c r="T210" s="158"/>
    </row>
    <row r="211" spans="1:20" hidden="1" x14ac:dyDescent="0.25">
      <c r="A211" s="178">
        <v>5213</v>
      </c>
      <c r="B211" s="223" t="s">
        <v>444</v>
      </c>
      <c r="C211" s="359">
        <f t="shared" si="26"/>
        <v>0</v>
      </c>
      <c r="D211" s="229"/>
      <c r="E211" s="337"/>
      <c r="F211" s="544">
        <f t="shared" si="30"/>
        <v>0</v>
      </c>
      <c r="G211" s="229"/>
      <c r="H211" s="230"/>
      <c r="I211" s="231">
        <f t="shared" si="31"/>
        <v>0</v>
      </c>
      <c r="J211" s="229"/>
      <c r="K211" s="230"/>
      <c r="L211" s="231">
        <f t="shared" si="32"/>
        <v>0</v>
      </c>
      <c r="M211" s="338"/>
      <c r="N211" s="337"/>
      <c r="O211" s="231">
        <f t="shared" si="33"/>
        <v>0</v>
      </c>
      <c r="P211" s="185"/>
      <c r="R211" s="158"/>
      <c r="S211" s="158"/>
      <c r="T211" s="158"/>
    </row>
    <row r="212" spans="1:20" hidden="1" x14ac:dyDescent="0.25">
      <c r="A212" s="178">
        <v>5214</v>
      </c>
      <c r="B212" s="223" t="s">
        <v>445</v>
      </c>
      <c r="C212" s="359">
        <f t="shared" si="26"/>
        <v>0</v>
      </c>
      <c r="D212" s="229"/>
      <c r="E212" s="337"/>
      <c r="F212" s="544">
        <f t="shared" si="30"/>
        <v>0</v>
      </c>
      <c r="G212" s="229"/>
      <c r="H212" s="230"/>
      <c r="I212" s="231">
        <f t="shared" si="31"/>
        <v>0</v>
      </c>
      <c r="J212" s="229"/>
      <c r="K212" s="230"/>
      <c r="L212" s="231">
        <f t="shared" si="32"/>
        <v>0</v>
      </c>
      <c r="M212" s="338"/>
      <c r="N212" s="337"/>
      <c r="O212" s="231">
        <f t="shared" si="33"/>
        <v>0</v>
      </c>
      <c r="P212" s="185"/>
      <c r="R212" s="158"/>
      <c r="S212" s="158"/>
      <c r="T212" s="158"/>
    </row>
    <row r="213" spans="1:20" hidden="1" x14ac:dyDescent="0.25">
      <c r="A213" s="178">
        <v>5215</v>
      </c>
      <c r="B213" s="223" t="s">
        <v>446</v>
      </c>
      <c r="C213" s="359">
        <f t="shared" si="26"/>
        <v>0</v>
      </c>
      <c r="D213" s="229"/>
      <c r="E213" s="337"/>
      <c r="F213" s="544">
        <f t="shared" si="30"/>
        <v>0</v>
      </c>
      <c r="G213" s="229"/>
      <c r="H213" s="230"/>
      <c r="I213" s="231">
        <f t="shared" si="31"/>
        <v>0</v>
      </c>
      <c r="J213" s="229"/>
      <c r="K213" s="230"/>
      <c r="L213" s="231">
        <f t="shared" si="32"/>
        <v>0</v>
      </c>
      <c r="M213" s="338"/>
      <c r="N213" s="337"/>
      <c r="O213" s="231">
        <f t="shared" si="33"/>
        <v>0</v>
      </c>
      <c r="P213" s="185"/>
      <c r="R213" s="158"/>
      <c r="S213" s="158"/>
      <c r="T213" s="158"/>
    </row>
    <row r="214" spans="1:20" ht="24" hidden="1" x14ac:dyDescent="0.25">
      <c r="A214" s="178">
        <v>5216</v>
      </c>
      <c r="B214" s="223" t="s">
        <v>447</v>
      </c>
      <c r="C214" s="359">
        <f t="shared" si="26"/>
        <v>0</v>
      </c>
      <c r="D214" s="229"/>
      <c r="E214" s="337"/>
      <c r="F214" s="544">
        <f t="shared" si="30"/>
        <v>0</v>
      </c>
      <c r="G214" s="229"/>
      <c r="H214" s="230"/>
      <c r="I214" s="231">
        <f t="shared" si="31"/>
        <v>0</v>
      </c>
      <c r="J214" s="229"/>
      <c r="K214" s="230"/>
      <c r="L214" s="231">
        <f t="shared" si="32"/>
        <v>0</v>
      </c>
      <c r="M214" s="338"/>
      <c r="N214" s="337"/>
      <c r="O214" s="231">
        <f t="shared" si="33"/>
        <v>0</v>
      </c>
      <c r="P214" s="185"/>
      <c r="R214" s="158"/>
      <c r="S214" s="158"/>
      <c r="T214" s="158"/>
    </row>
    <row r="215" spans="1:20" hidden="1" x14ac:dyDescent="0.25">
      <c r="A215" s="178">
        <v>5217</v>
      </c>
      <c r="B215" s="223" t="s">
        <v>448</v>
      </c>
      <c r="C215" s="359">
        <f t="shared" si="26"/>
        <v>0</v>
      </c>
      <c r="D215" s="229"/>
      <c r="E215" s="337"/>
      <c r="F215" s="544">
        <f t="shared" si="30"/>
        <v>0</v>
      </c>
      <c r="G215" s="229"/>
      <c r="H215" s="230"/>
      <c r="I215" s="231">
        <f t="shared" si="31"/>
        <v>0</v>
      </c>
      <c r="J215" s="229"/>
      <c r="K215" s="230"/>
      <c r="L215" s="231">
        <f t="shared" si="32"/>
        <v>0</v>
      </c>
      <c r="M215" s="338"/>
      <c r="N215" s="337"/>
      <c r="O215" s="231">
        <f t="shared" si="33"/>
        <v>0</v>
      </c>
      <c r="P215" s="185"/>
      <c r="R215" s="158"/>
      <c r="S215" s="158"/>
      <c r="T215" s="158"/>
    </row>
    <row r="216" spans="1:20" hidden="1" x14ac:dyDescent="0.25">
      <c r="A216" s="178">
        <v>5218</v>
      </c>
      <c r="B216" s="223" t="s">
        <v>449</v>
      </c>
      <c r="C216" s="359">
        <f t="shared" si="26"/>
        <v>0</v>
      </c>
      <c r="D216" s="229"/>
      <c r="E216" s="337"/>
      <c r="F216" s="544">
        <f t="shared" si="30"/>
        <v>0</v>
      </c>
      <c r="G216" s="229"/>
      <c r="H216" s="230"/>
      <c r="I216" s="231">
        <f t="shared" si="31"/>
        <v>0</v>
      </c>
      <c r="J216" s="229"/>
      <c r="K216" s="230"/>
      <c r="L216" s="231">
        <f t="shared" si="32"/>
        <v>0</v>
      </c>
      <c r="M216" s="338"/>
      <c r="N216" s="337"/>
      <c r="O216" s="231">
        <f t="shared" si="33"/>
        <v>0</v>
      </c>
      <c r="P216" s="185"/>
      <c r="R216" s="158"/>
      <c r="S216" s="158"/>
      <c r="T216" s="158"/>
    </row>
    <row r="217" spans="1:20" hidden="1" x14ac:dyDescent="0.25">
      <c r="A217" s="178">
        <v>5219</v>
      </c>
      <c r="B217" s="223" t="s">
        <v>450</v>
      </c>
      <c r="C217" s="359">
        <f t="shared" si="26"/>
        <v>0</v>
      </c>
      <c r="D217" s="229"/>
      <c r="E217" s="337"/>
      <c r="F217" s="544">
        <f t="shared" si="30"/>
        <v>0</v>
      </c>
      <c r="G217" s="229"/>
      <c r="H217" s="230"/>
      <c r="I217" s="231">
        <f t="shared" si="31"/>
        <v>0</v>
      </c>
      <c r="J217" s="229"/>
      <c r="K217" s="230"/>
      <c r="L217" s="231">
        <f t="shared" si="32"/>
        <v>0</v>
      </c>
      <c r="M217" s="338"/>
      <c r="N217" s="337"/>
      <c r="O217" s="231">
        <f t="shared" si="33"/>
        <v>0</v>
      </c>
      <c r="P217" s="185"/>
      <c r="R217" s="158"/>
      <c r="S217" s="158"/>
      <c r="T217" s="158"/>
    </row>
    <row r="218" spans="1:20" hidden="1" x14ac:dyDescent="0.25">
      <c r="A218" s="339">
        <v>5220</v>
      </c>
      <c r="B218" s="223" t="s">
        <v>451</v>
      </c>
      <c r="C218" s="359">
        <f t="shared" si="26"/>
        <v>0</v>
      </c>
      <c r="D218" s="229"/>
      <c r="E218" s="337"/>
      <c r="F218" s="544">
        <f t="shared" si="30"/>
        <v>0</v>
      </c>
      <c r="G218" s="229"/>
      <c r="H218" s="230"/>
      <c r="I218" s="231">
        <f t="shared" si="31"/>
        <v>0</v>
      </c>
      <c r="J218" s="229"/>
      <c r="K218" s="230"/>
      <c r="L218" s="231">
        <f t="shared" si="32"/>
        <v>0</v>
      </c>
      <c r="M218" s="338"/>
      <c r="N218" s="337"/>
      <c r="O218" s="231">
        <f t="shared" si="33"/>
        <v>0</v>
      </c>
      <c r="P218" s="185"/>
      <c r="R218" s="158"/>
      <c r="S218" s="158"/>
      <c r="T218" s="158"/>
    </row>
    <row r="219" spans="1:20" x14ac:dyDescent="0.25">
      <c r="A219" s="339">
        <v>5230</v>
      </c>
      <c r="B219" s="223" t="s">
        <v>452</v>
      </c>
      <c r="C219" s="359">
        <f t="shared" si="26"/>
        <v>2444</v>
      </c>
      <c r="D219" s="340">
        <f>SUM(D220:D227)</f>
        <v>2444</v>
      </c>
      <c r="E219" s="390">
        <f>SUM(E220:E227)</f>
        <v>0</v>
      </c>
      <c r="F219" s="359">
        <f t="shared" si="30"/>
        <v>2444</v>
      </c>
      <c r="G219" s="340">
        <f>SUM(G220:G227)</f>
        <v>0</v>
      </c>
      <c r="H219" s="342">
        <f>SUM(H220:H227)</f>
        <v>0</v>
      </c>
      <c r="I219" s="231">
        <f t="shared" si="31"/>
        <v>0</v>
      </c>
      <c r="J219" s="340">
        <f>SUM(J220:J227)</f>
        <v>0</v>
      </c>
      <c r="K219" s="342">
        <f>SUM(K220:K227)</f>
        <v>0</v>
      </c>
      <c r="L219" s="231">
        <f t="shared" si="32"/>
        <v>0</v>
      </c>
      <c r="M219" s="343">
        <f>SUM(M220:M227)</f>
        <v>0</v>
      </c>
      <c r="N219" s="341">
        <f>SUM(N220:N227)</f>
        <v>0</v>
      </c>
      <c r="O219" s="231">
        <f t="shared" si="33"/>
        <v>0</v>
      </c>
      <c r="P219" s="185"/>
      <c r="R219" s="158"/>
      <c r="S219" s="158"/>
      <c r="T219" s="158"/>
    </row>
    <row r="220" spans="1:20" hidden="1" x14ac:dyDescent="0.25">
      <c r="A220" s="178">
        <v>5231</v>
      </c>
      <c r="B220" s="223" t="s">
        <v>453</v>
      </c>
      <c r="C220" s="359">
        <f t="shared" si="26"/>
        <v>0</v>
      </c>
      <c r="D220" s="229"/>
      <c r="E220" s="337"/>
      <c r="F220" s="544">
        <f t="shared" si="30"/>
        <v>0</v>
      </c>
      <c r="G220" s="229"/>
      <c r="H220" s="230"/>
      <c r="I220" s="231">
        <f t="shared" si="31"/>
        <v>0</v>
      </c>
      <c r="J220" s="229"/>
      <c r="K220" s="230"/>
      <c r="L220" s="231">
        <f t="shared" si="32"/>
        <v>0</v>
      </c>
      <c r="M220" s="338"/>
      <c r="N220" s="337"/>
      <c r="O220" s="231">
        <f t="shared" si="33"/>
        <v>0</v>
      </c>
      <c r="P220" s="185"/>
      <c r="R220" s="158"/>
      <c r="S220" s="158"/>
      <c r="T220" s="158"/>
    </row>
    <row r="221" spans="1:20" x14ac:dyDescent="0.25">
      <c r="A221" s="178">
        <v>5232</v>
      </c>
      <c r="B221" s="223" t="s">
        <v>454</v>
      </c>
      <c r="C221" s="359">
        <f t="shared" si="26"/>
        <v>1944</v>
      </c>
      <c r="D221" s="229">
        <v>1944</v>
      </c>
      <c r="E221" s="507"/>
      <c r="F221" s="359">
        <f t="shared" si="30"/>
        <v>1944</v>
      </c>
      <c r="G221" s="229"/>
      <c r="H221" s="230"/>
      <c r="I221" s="231">
        <f t="shared" si="31"/>
        <v>0</v>
      </c>
      <c r="J221" s="229"/>
      <c r="K221" s="230"/>
      <c r="L221" s="231">
        <f t="shared" si="32"/>
        <v>0</v>
      </c>
      <c r="M221" s="338"/>
      <c r="N221" s="337"/>
      <c r="O221" s="231">
        <f t="shared" si="33"/>
        <v>0</v>
      </c>
      <c r="P221" s="185"/>
      <c r="R221" s="158"/>
      <c r="S221" s="158"/>
      <c r="T221" s="158"/>
    </row>
    <row r="222" spans="1:20" hidden="1" x14ac:dyDescent="0.25">
      <c r="A222" s="178">
        <v>5233</v>
      </c>
      <c r="B222" s="223" t="s">
        <v>455</v>
      </c>
      <c r="C222" s="359">
        <f t="shared" si="26"/>
        <v>0</v>
      </c>
      <c r="D222" s="229"/>
      <c r="E222" s="337"/>
      <c r="F222" s="544">
        <f t="shared" si="30"/>
        <v>0</v>
      </c>
      <c r="G222" s="229"/>
      <c r="H222" s="230"/>
      <c r="I222" s="231">
        <f t="shared" si="31"/>
        <v>0</v>
      </c>
      <c r="J222" s="229"/>
      <c r="K222" s="230"/>
      <c r="L222" s="231">
        <f t="shared" si="32"/>
        <v>0</v>
      </c>
      <c r="M222" s="338"/>
      <c r="N222" s="337"/>
      <c r="O222" s="231">
        <f t="shared" si="33"/>
        <v>0</v>
      </c>
      <c r="P222" s="185"/>
      <c r="R222" s="158"/>
      <c r="S222" s="158"/>
      <c r="T222" s="158"/>
    </row>
    <row r="223" spans="1:20" ht="24" hidden="1" x14ac:dyDescent="0.25">
      <c r="A223" s="178">
        <v>5234</v>
      </c>
      <c r="B223" s="223" t="s">
        <v>456</v>
      </c>
      <c r="C223" s="359">
        <f t="shared" si="26"/>
        <v>0</v>
      </c>
      <c r="D223" s="229"/>
      <c r="E223" s="337"/>
      <c r="F223" s="544">
        <f t="shared" si="30"/>
        <v>0</v>
      </c>
      <c r="G223" s="229"/>
      <c r="H223" s="230"/>
      <c r="I223" s="231">
        <f t="shared" si="31"/>
        <v>0</v>
      </c>
      <c r="J223" s="229"/>
      <c r="K223" s="230"/>
      <c r="L223" s="231">
        <f t="shared" si="32"/>
        <v>0</v>
      </c>
      <c r="M223" s="338"/>
      <c r="N223" s="337"/>
      <c r="O223" s="231">
        <f t="shared" si="33"/>
        <v>0</v>
      </c>
      <c r="P223" s="185"/>
      <c r="R223" s="158"/>
      <c r="S223" s="158"/>
      <c r="T223" s="158"/>
    </row>
    <row r="224" spans="1:20" hidden="1" x14ac:dyDescent="0.25">
      <c r="A224" s="178">
        <v>5236</v>
      </c>
      <c r="B224" s="223" t="s">
        <v>457</v>
      </c>
      <c r="C224" s="359">
        <f t="shared" si="26"/>
        <v>0</v>
      </c>
      <c r="D224" s="229"/>
      <c r="E224" s="337"/>
      <c r="F224" s="544">
        <f t="shared" si="30"/>
        <v>0</v>
      </c>
      <c r="G224" s="229"/>
      <c r="H224" s="230"/>
      <c r="I224" s="231">
        <f t="shared" si="31"/>
        <v>0</v>
      </c>
      <c r="J224" s="229"/>
      <c r="K224" s="230"/>
      <c r="L224" s="231">
        <f t="shared" si="32"/>
        <v>0</v>
      </c>
      <c r="M224" s="338"/>
      <c r="N224" s="337"/>
      <c r="O224" s="231">
        <f t="shared" si="33"/>
        <v>0</v>
      </c>
      <c r="P224" s="185"/>
      <c r="R224" s="158"/>
      <c r="S224" s="158"/>
      <c r="T224" s="158"/>
    </row>
    <row r="225" spans="1:20" hidden="1" x14ac:dyDescent="0.25">
      <c r="A225" s="178">
        <v>5237</v>
      </c>
      <c r="B225" s="223" t="s">
        <v>458</v>
      </c>
      <c r="C225" s="359">
        <f t="shared" si="26"/>
        <v>0</v>
      </c>
      <c r="D225" s="229"/>
      <c r="E225" s="337"/>
      <c r="F225" s="544">
        <f t="shared" si="30"/>
        <v>0</v>
      </c>
      <c r="G225" s="229"/>
      <c r="H225" s="230"/>
      <c r="I225" s="231">
        <f t="shared" si="31"/>
        <v>0</v>
      </c>
      <c r="J225" s="229"/>
      <c r="K225" s="230"/>
      <c r="L225" s="231">
        <f t="shared" si="32"/>
        <v>0</v>
      </c>
      <c r="M225" s="338"/>
      <c r="N225" s="337"/>
      <c r="O225" s="231">
        <f t="shared" si="33"/>
        <v>0</v>
      </c>
      <c r="P225" s="185"/>
      <c r="R225" s="158"/>
      <c r="S225" s="158"/>
      <c r="T225" s="158"/>
    </row>
    <row r="226" spans="1:20" ht="24" x14ac:dyDescent="0.25">
      <c r="A226" s="178">
        <v>5238</v>
      </c>
      <c r="B226" s="223" t="s">
        <v>459</v>
      </c>
      <c r="C226" s="359">
        <f t="shared" si="26"/>
        <v>500</v>
      </c>
      <c r="D226" s="229">
        <v>500</v>
      </c>
      <c r="E226" s="507"/>
      <c r="F226" s="359">
        <f t="shared" si="30"/>
        <v>500</v>
      </c>
      <c r="G226" s="229"/>
      <c r="H226" s="230"/>
      <c r="I226" s="231">
        <f t="shared" si="31"/>
        <v>0</v>
      </c>
      <c r="J226" s="229"/>
      <c r="K226" s="230"/>
      <c r="L226" s="231">
        <f t="shared" si="32"/>
        <v>0</v>
      </c>
      <c r="M226" s="338"/>
      <c r="N226" s="337"/>
      <c r="O226" s="231">
        <f t="shared" si="33"/>
        <v>0</v>
      </c>
      <c r="P226" s="185"/>
      <c r="R226" s="158"/>
      <c r="S226" s="158"/>
      <c r="T226" s="158"/>
    </row>
    <row r="227" spans="1:20" ht="24" hidden="1" x14ac:dyDescent="0.25">
      <c r="A227" s="178">
        <v>5239</v>
      </c>
      <c r="B227" s="223" t="s">
        <v>460</v>
      </c>
      <c r="C227" s="359">
        <f t="shared" si="26"/>
        <v>0</v>
      </c>
      <c r="D227" s="229"/>
      <c r="E227" s="337"/>
      <c r="F227" s="544">
        <f t="shared" si="30"/>
        <v>0</v>
      </c>
      <c r="G227" s="229"/>
      <c r="H227" s="230"/>
      <c r="I227" s="231">
        <f t="shared" si="31"/>
        <v>0</v>
      </c>
      <c r="J227" s="229"/>
      <c r="K227" s="230"/>
      <c r="L227" s="231">
        <f t="shared" si="32"/>
        <v>0</v>
      </c>
      <c r="M227" s="338"/>
      <c r="N227" s="337"/>
      <c r="O227" s="231">
        <f t="shared" si="33"/>
        <v>0</v>
      </c>
      <c r="P227" s="185"/>
      <c r="R227" s="158"/>
      <c r="S227" s="158"/>
      <c r="T227" s="158"/>
    </row>
    <row r="228" spans="1:20" ht="24" hidden="1" x14ac:dyDescent="0.25">
      <c r="A228" s="339">
        <v>5240</v>
      </c>
      <c r="B228" s="223" t="s">
        <v>461</v>
      </c>
      <c r="C228" s="359">
        <f t="shared" si="26"/>
        <v>0</v>
      </c>
      <c r="D228" s="229"/>
      <c r="E228" s="337"/>
      <c r="F228" s="544">
        <f t="shared" si="30"/>
        <v>0</v>
      </c>
      <c r="G228" s="229"/>
      <c r="H228" s="230"/>
      <c r="I228" s="231">
        <f t="shared" si="31"/>
        <v>0</v>
      </c>
      <c r="J228" s="229"/>
      <c r="K228" s="230"/>
      <c r="L228" s="231">
        <f t="shared" si="32"/>
        <v>0</v>
      </c>
      <c r="M228" s="338"/>
      <c r="N228" s="337"/>
      <c r="O228" s="231">
        <f t="shared" si="33"/>
        <v>0</v>
      </c>
      <c r="P228" s="185"/>
      <c r="R228" s="158"/>
      <c r="S228" s="158"/>
      <c r="T228" s="158"/>
    </row>
    <row r="229" spans="1:20" hidden="1" x14ac:dyDescent="0.25">
      <c r="A229" s="339">
        <v>5250</v>
      </c>
      <c r="B229" s="223" t="s">
        <v>462</v>
      </c>
      <c r="C229" s="359">
        <f t="shared" si="26"/>
        <v>0</v>
      </c>
      <c r="D229" s="229"/>
      <c r="E229" s="337"/>
      <c r="F229" s="544">
        <f t="shared" si="30"/>
        <v>0</v>
      </c>
      <c r="G229" s="229"/>
      <c r="H229" s="230"/>
      <c r="I229" s="231">
        <f t="shared" si="31"/>
        <v>0</v>
      </c>
      <c r="J229" s="229"/>
      <c r="K229" s="230"/>
      <c r="L229" s="231">
        <f t="shared" si="32"/>
        <v>0</v>
      </c>
      <c r="M229" s="338"/>
      <c r="N229" s="337"/>
      <c r="O229" s="231">
        <f t="shared" si="33"/>
        <v>0</v>
      </c>
      <c r="P229" s="185"/>
      <c r="R229" s="158"/>
      <c r="S229" s="158"/>
      <c r="T229" s="158"/>
    </row>
    <row r="230" spans="1:20" hidden="1" x14ac:dyDescent="0.25">
      <c r="A230" s="339">
        <v>5260</v>
      </c>
      <c r="B230" s="223" t="s">
        <v>463</v>
      </c>
      <c r="C230" s="359">
        <f t="shared" si="26"/>
        <v>0</v>
      </c>
      <c r="D230" s="340">
        <f>SUM(D231)</f>
        <v>0</v>
      </c>
      <c r="E230" s="341">
        <f>SUM(E231)</f>
        <v>0</v>
      </c>
      <c r="F230" s="544">
        <f t="shared" si="30"/>
        <v>0</v>
      </c>
      <c r="G230" s="340">
        <f>SUM(G231)</f>
        <v>0</v>
      </c>
      <c r="H230" s="342">
        <f>SUM(H231)</f>
        <v>0</v>
      </c>
      <c r="I230" s="231">
        <f t="shared" si="31"/>
        <v>0</v>
      </c>
      <c r="J230" s="340">
        <f>SUM(J231)</f>
        <v>0</v>
      </c>
      <c r="K230" s="342">
        <f>SUM(K231)</f>
        <v>0</v>
      </c>
      <c r="L230" s="231">
        <f t="shared" si="32"/>
        <v>0</v>
      </c>
      <c r="M230" s="343">
        <f>SUM(M231)</f>
        <v>0</v>
      </c>
      <c r="N230" s="341">
        <f>SUM(N231)</f>
        <v>0</v>
      </c>
      <c r="O230" s="231">
        <f t="shared" si="33"/>
        <v>0</v>
      </c>
      <c r="P230" s="185"/>
      <c r="R230" s="158"/>
      <c r="S230" s="158"/>
      <c r="T230" s="158"/>
    </row>
    <row r="231" spans="1:20" ht="24" hidden="1" x14ac:dyDescent="0.25">
      <c r="A231" s="178">
        <v>5269</v>
      </c>
      <c r="B231" s="223" t="s">
        <v>464</v>
      </c>
      <c r="C231" s="359">
        <f t="shared" si="26"/>
        <v>0</v>
      </c>
      <c r="D231" s="229"/>
      <c r="E231" s="337"/>
      <c r="F231" s="544">
        <f t="shared" si="30"/>
        <v>0</v>
      </c>
      <c r="G231" s="229"/>
      <c r="H231" s="230"/>
      <c r="I231" s="231">
        <f t="shared" si="31"/>
        <v>0</v>
      </c>
      <c r="J231" s="229"/>
      <c r="K231" s="230"/>
      <c r="L231" s="231">
        <f t="shared" si="32"/>
        <v>0</v>
      </c>
      <c r="M231" s="338"/>
      <c r="N231" s="337"/>
      <c r="O231" s="231">
        <f t="shared" si="33"/>
        <v>0</v>
      </c>
      <c r="P231" s="185"/>
      <c r="R231" s="158"/>
      <c r="S231" s="158"/>
      <c r="T231" s="158"/>
    </row>
    <row r="232" spans="1:20" ht="24" hidden="1" x14ac:dyDescent="0.25">
      <c r="A232" s="329">
        <v>5270</v>
      </c>
      <c r="B232" s="265" t="s">
        <v>465</v>
      </c>
      <c r="C232" s="354">
        <f t="shared" si="26"/>
        <v>0</v>
      </c>
      <c r="D232" s="344"/>
      <c r="E232" s="345"/>
      <c r="F232" s="542">
        <f t="shared" si="30"/>
        <v>0</v>
      </c>
      <c r="G232" s="344"/>
      <c r="H232" s="346"/>
      <c r="I232" s="332">
        <f t="shared" si="31"/>
        <v>0</v>
      </c>
      <c r="J232" s="344"/>
      <c r="K232" s="346"/>
      <c r="L232" s="332">
        <f t="shared" si="32"/>
        <v>0</v>
      </c>
      <c r="M232" s="347"/>
      <c r="N232" s="345"/>
      <c r="O232" s="332">
        <f t="shared" si="33"/>
        <v>0</v>
      </c>
      <c r="P232" s="274"/>
      <c r="R232" s="158"/>
      <c r="S232" s="158"/>
      <c r="T232" s="158"/>
    </row>
    <row r="233" spans="1:20" hidden="1" x14ac:dyDescent="0.25">
      <c r="A233" s="315">
        <v>6000</v>
      </c>
      <c r="B233" s="315" t="s">
        <v>466</v>
      </c>
      <c r="C233" s="316">
        <f t="shared" si="26"/>
        <v>0</v>
      </c>
      <c r="D233" s="317">
        <f>D234+D254+D261</f>
        <v>0</v>
      </c>
      <c r="E233" s="318">
        <f>E234+E254+E261</f>
        <v>0</v>
      </c>
      <c r="F233" s="540">
        <f t="shared" si="30"/>
        <v>0</v>
      </c>
      <c r="G233" s="317">
        <f>G234+G254+G261</f>
        <v>0</v>
      </c>
      <c r="H233" s="320">
        <f>H234+H254+H261</f>
        <v>0</v>
      </c>
      <c r="I233" s="319">
        <f t="shared" si="31"/>
        <v>0</v>
      </c>
      <c r="J233" s="317">
        <f>J234+J254+J261</f>
        <v>0</v>
      </c>
      <c r="K233" s="320">
        <f>K234+K254+K261</f>
        <v>0</v>
      </c>
      <c r="L233" s="319">
        <f t="shared" si="32"/>
        <v>0</v>
      </c>
      <c r="M233" s="321">
        <f>M234+M254+M261</f>
        <v>0</v>
      </c>
      <c r="N233" s="318">
        <f>N234+N254+N261</f>
        <v>0</v>
      </c>
      <c r="O233" s="319">
        <f t="shared" si="33"/>
        <v>0</v>
      </c>
      <c r="P233" s="322"/>
      <c r="R233" s="158"/>
      <c r="S233" s="158"/>
      <c r="T233" s="158"/>
    </row>
    <row r="234" spans="1:20" hidden="1" x14ac:dyDescent="0.25">
      <c r="A234" s="249">
        <v>6200</v>
      </c>
      <c r="B234" s="368" t="s">
        <v>467</v>
      </c>
      <c r="C234" s="379">
        <f>F234+I234+L234+O234</f>
        <v>0</v>
      </c>
      <c r="D234" s="380">
        <f>SUM(D235,D236,D238,D241,D247,D248,D249)</f>
        <v>0</v>
      </c>
      <c r="E234" s="326">
        <f>SUM(E235,E236,E238,E241,E247,E248,E249)</f>
        <v>0</v>
      </c>
      <c r="F234" s="549">
        <f>D234+E234</f>
        <v>0</v>
      </c>
      <c r="G234" s="380">
        <f>SUM(G235,G236,G238,G241,G247,G248,G249)</f>
        <v>0</v>
      </c>
      <c r="H234" s="381">
        <f>SUM(H235,H236,H238,H241,H247,H248,H249)</f>
        <v>0</v>
      </c>
      <c r="I234" s="327">
        <f t="shared" si="31"/>
        <v>0</v>
      </c>
      <c r="J234" s="380">
        <f>SUM(J235,J236,J238,J241,J247,J248,J249)</f>
        <v>0</v>
      </c>
      <c r="K234" s="381">
        <f>SUM(K235,K236,K238,K241,K247,K248,K249)</f>
        <v>0</v>
      </c>
      <c r="L234" s="327">
        <f t="shared" si="32"/>
        <v>0</v>
      </c>
      <c r="M234" s="325">
        <f>SUM(M235,M236,M238,M241,M247,M248,M249)</f>
        <v>0</v>
      </c>
      <c r="N234" s="326">
        <f>SUM(N235,N236,N238,N241,N247,N248,N249)</f>
        <v>0</v>
      </c>
      <c r="O234" s="327">
        <f t="shared" si="33"/>
        <v>0</v>
      </c>
      <c r="P234" s="328"/>
      <c r="R234" s="158"/>
      <c r="S234" s="158"/>
      <c r="T234" s="158"/>
    </row>
    <row r="235" spans="1:20" ht="24" hidden="1" x14ac:dyDescent="0.25">
      <c r="A235" s="784">
        <v>6220</v>
      </c>
      <c r="B235" s="213" t="s">
        <v>468</v>
      </c>
      <c r="C235" s="389">
        <f t="shared" si="26"/>
        <v>0</v>
      </c>
      <c r="D235" s="219"/>
      <c r="E235" s="335"/>
      <c r="F235" s="543">
        <f t="shared" si="30"/>
        <v>0</v>
      </c>
      <c r="G235" s="219"/>
      <c r="H235" s="220"/>
      <c r="I235" s="221">
        <f t="shared" si="31"/>
        <v>0</v>
      </c>
      <c r="J235" s="219"/>
      <c r="K235" s="220"/>
      <c r="L235" s="221">
        <f t="shared" si="32"/>
        <v>0</v>
      </c>
      <c r="M235" s="336"/>
      <c r="N235" s="335"/>
      <c r="O235" s="221">
        <f t="shared" si="33"/>
        <v>0</v>
      </c>
      <c r="P235" s="176"/>
      <c r="R235" s="158"/>
      <c r="S235" s="158"/>
      <c r="T235" s="158"/>
    </row>
    <row r="236" spans="1:20" hidden="1" x14ac:dyDescent="0.25">
      <c r="A236" s="339">
        <v>6230</v>
      </c>
      <c r="B236" s="223" t="s">
        <v>469</v>
      </c>
      <c r="C236" s="390">
        <f t="shared" si="26"/>
        <v>0</v>
      </c>
      <c r="D236" s="340">
        <f>SUM(D237)</f>
        <v>0</v>
      </c>
      <c r="E236" s="342">
        <f>SUM(E237)</f>
        <v>0</v>
      </c>
      <c r="F236" s="544">
        <f t="shared" si="30"/>
        <v>0</v>
      </c>
      <c r="G236" s="340">
        <f>SUM(G237)</f>
        <v>0</v>
      </c>
      <c r="H236" s="342">
        <f>SUM(H237)</f>
        <v>0</v>
      </c>
      <c r="I236" s="231">
        <f t="shared" si="31"/>
        <v>0</v>
      </c>
      <c r="J236" s="340">
        <f>SUM(J237)</f>
        <v>0</v>
      </c>
      <c r="K236" s="342">
        <f>SUM(K237)</f>
        <v>0</v>
      </c>
      <c r="L236" s="231">
        <f t="shared" si="32"/>
        <v>0</v>
      </c>
      <c r="M236" s="340">
        <f>SUM(M237)</f>
        <v>0</v>
      </c>
      <c r="N236" s="342">
        <f>SUM(N237)</f>
        <v>0</v>
      </c>
      <c r="O236" s="231">
        <f t="shared" si="33"/>
        <v>0</v>
      </c>
      <c r="P236" s="185"/>
      <c r="R236" s="158"/>
      <c r="S236" s="158"/>
      <c r="T236" s="158"/>
    </row>
    <row r="237" spans="1:20" ht="24" hidden="1" x14ac:dyDescent="0.25">
      <c r="A237" s="178">
        <v>6239</v>
      </c>
      <c r="B237" s="213" t="s">
        <v>470</v>
      </c>
      <c r="C237" s="390">
        <f t="shared" si="26"/>
        <v>0</v>
      </c>
      <c r="D237" s="229"/>
      <c r="E237" s="337"/>
      <c r="F237" s="544">
        <f t="shared" si="30"/>
        <v>0</v>
      </c>
      <c r="G237" s="229"/>
      <c r="H237" s="230"/>
      <c r="I237" s="231">
        <f t="shared" si="31"/>
        <v>0</v>
      </c>
      <c r="J237" s="229"/>
      <c r="K237" s="230"/>
      <c r="L237" s="231">
        <f t="shared" si="32"/>
        <v>0</v>
      </c>
      <c r="M237" s="338"/>
      <c r="N237" s="337"/>
      <c r="O237" s="231">
        <f t="shared" si="33"/>
        <v>0</v>
      </c>
      <c r="P237" s="185"/>
      <c r="R237" s="158"/>
      <c r="S237" s="158"/>
      <c r="T237" s="158"/>
    </row>
    <row r="238" spans="1:20" ht="24" hidden="1" x14ac:dyDescent="0.25">
      <c r="A238" s="339">
        <v>6240</v>
      </c>
      <c r="B238" s="223" t="s">
        <v>471</v>
      </c>
      <c r="C238" s="390">
        <f t="shared" si="26"/>
        <v>0</v>
      </c>
      <c r="D238" s="340">
        <f>SUM(D239:D240)</f>
        <v>0</v>
      </c>
      <c r="E238" s="341">
        <f>SUM(E239:E240)</f>
        <v>0</v>
      </c>
      <c r="F238" s="544">
        <f t="shared" si="30"/>
        <v>0</v>
      </c>
      <c r="G238" s="340">
        <f>SUM(G239:G240)</f>
        <v>0</v>
      </c>
      <c r="H238" s="342">
        <f>SUM(H239:H240)</f>
        <v>0</v>
      </c>
      <c r="I238" s="231">
        <f t="shared" si="31"/>
        <v>0</v>
      </c>
      <c r="J238" s="340">
        <f>SUM(J239:J240)</f>
        <v>0</v>
      </c>
      <c r="K238" s="342">
        <f>SUM(K239:K240)</f>
        <v>0</v>
      </c>
      <c r="L238" s="231">
        <f t="shared" si="32"/>
        <v>0</v>
      </c>
      <c r="M238" s="343">
        <f>SUM(M239:M240)</f>
        <v>0</v>
      </c>
      <c r="N238" s="341">
        <f>SUM(N239:N240)</f>
        <v>0</v>
      </c>
      <c r="O238" s="231">
        <f t="shared" si="33"/>
        <v>0</v>
      </c>
      <c r="P238" s="185"/>
      <c r="R238" s="158"/>
      <c r="S238" s="158"/>
      <c r="T238" s="158"/>
    </row>
    <row r="239" spans="1:20" hidden="1" x14ac:dyDescent="0.25">
      <c r="A239" s="178">
        <v>6241</v>
      </c>
      <c r="B239" s="223" t="s">
        <v>472</v>
      </c>
      <c r="C239" s="390">
        <f t="shared" si="26"/>
        <v>0</v>
      </c>
      <c r="D239" s="229"/>
      <c r="E239" s="337"/>
      <c r="F239" s="544">
        <f t="shared" si="30"/>
        <v>0</v>
      </c>
      <c r="G239" s="229"/>
      <c r="H239" s="230"/>
      <c r="I239" s="231">
        <f t="shared" si="31"/>
        <v>0</v>
      </c>
      <c r="J239" s="229"/>
      <c r="K239" s="230"/>
      <c r="L239" s="231">
        <f t="shared" si="32"/>
        <v>0</v>
      </c>
      <c r="M239" s="338"/>
      <c r="N239" s="337"/>
      <c r="O239" s="231">
        <f t="shared" si="33"/>
        <v>0</v>
      </c>
      <c r="P239" s="185"/>
      <c r="R239" s="158"/>
      <c r="S239" s="158"/>
      <c r="T239" s="158"/>
    </row>
    <row r="240" spans="1:20" hidden="1" x14ac:dyDescent="0.25">
      <c r="A240" s="178">
        <v>6242</v>
      </c>
      <c r="B240" s="223" t="s">
        <v>473</v>
      </c>
      <c r="C240" s="390">
        <f t="shared" si="26"/>
        <v>0</v>
      </c>
      <c r="D240" s="229"/>
      <c r="E240" s="337"/>
      <c r="F240" s="544">
        <f t="shared" si="30"/>
        <v>0</v>
      </c>
      <c r="G240" s="229"/>
      <c r="H240" s="230"/>
      <c r="I240" s="231">
        <f t="shared" si="31"/>
        <v>0</v>
      </c>
      <c r="J240" s="229"/>
      <c r="K240" s="230"/>
      <c r="L240" s="231">
        <f t="shared" si="32"/>
        <v>0</v>
      </c>
      <c r="M240" s="338"/>
      <c r="N240" s="337"/>
      <c r="O240" s="231">
        <f t="shared" si="33"/>
        <v>0</v>
      </c>
      <c r="P240" s="185"/>
      <c r="R240" s="158"/>
      <c r="S240" s="158"/>
      <c r="T240" s="158"/>
    </row>
    <row r="241" spans="1:20" ht="24" hidden="1" x14ac:dyDescent="0.25">
      <c r="A241" s="339">
        <v>6250</v>
      </c>
      <c r="B241" s="223" t="s">
        <v>474</v>
      </c>
      <c r="C241" s="390">
        <f t="shared" si="26"/>
        <v>0</v>
      </c>
      <c r="D241" s="340">
        <f>SUM(D242:D246)</f>
        <v>0</v>
      </c>
      <c r="E241" s="341">
        <f>SUM(E242:E246)</f>
        <v>0</v>
      </c>
      <c r="F241" s="544">
        <f t="shared" si="30"/>
        <v>0</v>
      </c>
      <c r="G241" s="340">
        <f>SUM(G242:G246)</f>
        <v>0</v>
      </c>
      <c r="H241" s="342">
        <f>SUM(H242:H246)</f>
        <v>0</v>
      </c>
      <c r="I241" s="231">
        <f t="shared" si="31"/>
        <v>0</v>
      </c>
      <c r="J241" s="340">
        <f>SUM(J242:J246)</f>
        <v>0</v>
      </c>
      <c r="K241" s="342">
        <f>SUM(K242:K246)</f>
        <v>0</v>
      </c>
      <c r="L241" s="231">
        <f t="shared" si="32"/>
        <v>0</v>
      </c>
      <c r="M241" s="343">
        <f>SUM(M242:M246)</f>
        <v>0</v>
      </c>
      <c r="N241" s="341">
        <f>SUM(N242:N246)</f>
        <v>0</v>
      </c>
      <c r="O241" s="231">
        <f t="shared" si="33"/>
        <v>0</v>
      </c>
      <c r="P241" s="185"/>
      <c r="R241" s="158"/>
      <c r="S241" s="158"/>
      <c r="T241" s="158"/>
    </row>
    <row r="242" spans="1:20" hidden="1" x14ac:dyDescent="0.25">
      <c r="A242" s="178">
        <v>6252</v>
      </c>
      <c r="B242" s="223" t="s">
        <v>475</v>
      </c>
      <c r="C242" s="390">
        <f t="shared" si="26"/>
        <v>0</v>
      </c>
      <c r="D242" s="229"/>
      <c r="E242" s="337"/>
      <c r="F242" s="544">
        <f t="shared" si="30"/>
        <v>0</v>
      </c>
      <c r="G242" s="229"/>
      <c r="H242" s="230"/>
      <c r="I242" s="231">
        <f t="shared" si="31"/>
        <v>0</v>
      </c>
      <c r="J242" s="229"/>
      <c r="K242" s="230"/>
      <c r="L242" s="231">
        <f t="shared" si="32"/>
        <v>0</v>
      </c>
      <c r="M242" s="338"/>
      <c r="N242" s="337"/>
      <c r="O242" s="231">
        <f t="shared" si="33"/>
        <v>0</v>
      </c>
      <c r="P242" s="185"/>
      <c r="R242" s="158"/>
      <c r="S242" s="158"/>
      <c r="T242" s="158"/>
    </row>
    <row r="243" spans="1:20" hidden="1" x14ac:dyDescent="0.25">
      <c r="A243" s="178">
        <v>6253</v>
      </c>
      <c r="B243" s="223" t="s">
        <v>476</v>
      </c>
      <c r="C243" s="390">
        <f t="shared" si="26"/>
        <v>0</v>
      </c>
      <c r="D243" s="229"/>
      <c r="E243" s="337"/>
      <c r="F243" s="544">
        <f t="shared" si="30"/>
        <v>0</v>
      </c>
      <c r="G243" s="229"/>
      <c r="H243" s="230"/>
      <c r="I243" s="231">
        <f t="shared" si="31"/>
        <v>0</v>
      </c>
      <c r="J243" s="229"/>
      <c r="K243" s="230"/>
      <c r="L243" s="231">
        <f t="shared" si="32"/>
        <v>0</v>
      </c>
      <c r="M243" s="338"/>
      <c r="N243" s="337"/>
      <c r="O243" s="231">
        <f t="shared" si="33"/>
        <v>0</v>
      </c>
      <c r="P243" s="185"/>
      <c r="R243" s="158"/>
      <c r="S243" s="158"/>
      <c r="T243" s="158"/>
    </row>
    <row r="244" spans="1:20" ht="24" hidden="1" x14ac:dyDescent="0.25">
      <c r="A244" s="178">
        <v>6254</v>
      </c>
      <c r="B244" s="223" t="s">
        <v>477</v>
      </c>
      <c r="C244" s="390">
        <f t="shared" si="26"/>
        <v>0</v>
      </c>
      <c r="D244" s="229"/>
      <c r="E244" s="337"/>
      <c r="F244" s="544">
        <f t="shared" si="30"/>
        <v>0</v>
      </c>
      <c r="G244" s="229"/>
      <c r="H244" s="230"/>
      <c r="I244" s="231">
        <f t="shared" si="31"/>
        <v>0</v>
      </c>
      <c r="J244" s="229"/>
      <c r="K244" s="230"/>
      <c r="L244" s="231">
        <f t="shared" si="32"/>
        <v>0</v>
      </c>
      <c r="M244" s="338"/>
      <c r="N244" s="337"/>
      <c r="O244" s="231">
        <f t="shared" si="33"/>
        <v>0</v>
      </c>
      <c r="P244" s="185"/>
      <c r="R244" s="158"/>
      <c r="S244" s="158"/>
      <c r="T244" s="158"/>
    </row>
    <row r="245" spans="1:20" ht="24" hidden="1" x14ac:dyDescent="0.25">
      <c r="A245" s="178">
        <v>6255</v>
      </c>
      <c r="B245" s="223" t="s">
        <v>478</v>
      </c>
      <c r="C245" s="390">
        <f t="shared" si="26"/>
        <v>0</v>
      </c>
      <c r="D245" s="229"/>
      <c r="E245" s="337"/>
      <c r="F245" s="544">
        <f t="shared" si="30"/>
        <v>0</v>
      </c>
      <c r="G245" s="229"/>
      <c r="H245" s="230"/>
      <c r="I245" s="231">
        <f t="shared" si="31"/>
        <v>0</v>
      </c>
      <c r="J245" s="229"/>
      <c r="K245" s="230"/>
      <c r="L245" s="231">
        <f t="shared" si="32"/>
        <v>0</v>
      </c>
      <c r="M245" s="338"/>
      <c r="N245" s="337"/>
      <c r="O245" s="231">
        <f t="shared" si="33"/>
        <v>0</v>
      </c>
      <c r="P245" s="185"/>
      <c r="R245" s="158"/>
      <c r="S245" s="158"/>
      <c r="T245" s="158"/>
    </row>
    <row r="246" spans="1:20" hidden="1" x14ac:dyDescent="0.25">
      <c r="A246" s="178">
        <v>6259</v>
      </c>
      <c r="B246" s="223" t="s">
        <v>479</v>
      </c>
      <c r="C246" s="390">
        <f t="shared" si="26"/>
        <v>0</v>
      </c>
      <c r="D246" s="229"/>
      <c r="E246" s="337"/>
      <c r="F246" s="544">
        <f t="shared" si="30"/>
        <v>0</v>
      </c>
      <c r="G246" s="229"/>
      <c r="H246" s="230"/>
      <c r="I246" s="231">
        <f t="shared" si="31"/>
        <v>0</v>
      </c>
      <c r="J246" s="229"/>
      <c r="K246" s="230"/>
      <c r="L246" s="231">
        <f t="shared" si="32"/>
        <v>0</v>
      </c>
      <c r="M246" s="338"/>
      <c r="N246" s="337"/>
      <c r="O246" s="231">
        <f t="shared" si="33"/>
        <v>0</v>
      </c>
      <c r="P246" s="185"/>
      <c r="R246" s="158"/>
      <c r="S246" s="158"/>
      <c r="T246" s="158"/>
    </row>
    <row r="247" spans="1:20" ht="24" hidden="1" x14ac:dyDescent="0.25">
      <c r="A247" s="339">
        <v>6260</v>
      </c>
      <c r="B247" s="223" t="s">
        <v>480</v>
      </c>
      <c r="C247" s="390">
        <f t="shared" si="26"/>
        <v>0</v>
      </c>
      <c r="D247" s="229"/>
      <c r="E247" s="337"/>
      <c r="F247" s="544">
        <f t="shared" ref="F247:F299" si="37">D247+E247</f>
        <v>0</v>
      </c>
      <c r="G247" s="229"/>
      <c r="H247" s="230"/>
      <c r="I247" s="231">
        <f t="shared" ref="I247:I299" si="38">G247+H247</f>
        <v>0</v>
      </c>
      <c r="J247" s="229"/>
      <c r="K247" s="230"/>
      <c r="L247" s="231">
        <f t="shared" ref="L247:L299" si="39">J247+K247</f>
        <v>0</v>
      </c>
      <c r="M247" s="338"/>
      <c r="N247" s="337"/>
      <c r="O247" s="231">
        <f t="shared" ref="O247:O276" si="40">M247+N247</f>
        <v>0</v>
      </c>
      <c r="P247" s="185"/>
      <c r="R247" s="158"/>
      <c r="S247" s="158"/>
      <c r="T247" s="158"/>
    </row>
    <row r="248" spans="1:20" hidden="1" x14ac:dyDescent="0.25">
      <c r="A248" s="339">
        <v>6270</v>
      </c>
      <c r="B248" s="223" t="s">
        <v>481</v>
      </c>
      <c r="C248" s="390">
        <f t="shared" si="26"/>
        <v>0</v>
      </c>
      <c r="D248" s="229"/>
      <c r="E248" s="337"/>
      <c r="F248" s="544">
        <f t="shared" si="37"/>
        <v>0</v>
      </c>
      <c r="G248" s="229"/>
      <c r="H248" s="230"/>
      <c r="I248" s="231">
        <f t="shared" si="38"/>
        <v>0</v>
      </c>
      <c r="J248" s="229"/>
      <c r="K248" s="230"/>
      <c r="L248" s="231">
        <f t="shared" si="39"/>
        <v>0</v>
      </c>
      <c r="M248" s="338"/>
      <c r="N248" s="337"/>
      <c r="O248" s="231">
        <f t="shared" si="40"/>
        <v>0</v>
      </c>
      <c r="P248" s="185"/>
      <c r="R248" s="158"/>
      <c r="S248" s="158"/>
      <c r="T248" s="158"/>
    </row>
    <row r="249" spans="1:20" ht="24" hidden="1" x14ac:dyDescent="0.25">
      <c r="A249" s="784">
        <v>6290</v>
      </c>
      <c r="B249" s="213" t="s">
        <v>482</v>
      </c>
      <c r="C249" s="390">
        <f t="shared" si="26"/>
        <v>0</v>
      </c>
      <c r="D249" s="350">
        <f>SUM(D250:D253)</f>
        <v>0</v>
      </c>
      <c r="E249" s="351">
        <f>SUM(E250:E253)</f>
        <v>0</v>
      </c>
      <c r="F249" s="543">
        <f t="shared" si="37"/>
        <v>0</v>
      </c>
      <c r="G249" s="350">
        <f>SUM(G250:G253)</f>
        <v>0</v>
      </c>
      <c r="H249" s="352">
        <f t="shared" ref="H249" si="41">SUM(H250:H253)</f>
        <v>0</v>
      </c>
      <c r="I249" s="221">
        <f t="shared" si="38"/>
        <v>0</v>
      </c>
      <c r="J249" s="350">
        <f>SUM(J250:J253)</f>
        <v>0</v>
      </c>
      <c r="K249" s="352">
        <f t="shared" ref="K249" si="42">SUM(K250:K253)</f>
        <v>0</v>
      </c>
      <c r="L249" s="221">
        <f t="shared" si="39"/>
        <v>0</v>
      </c>
      <c r="M249" s="369">
        <f t="shared" ref="M249:N249" si="43">SUM(M250:M253)</f>
        <v>0</v>
      </c>
      <c r="N249" s="370">
        <f t="shared" si="43"/>
        <v>0</v>
      </c>
      <c r="O249" s="371">
        <f t="shared" si="40"/>
        <v>0</v>
      </c>
      <c r="P249" s="372"/>
      <c r="R249" s="158"/>
      <c r="S249" s="158"/>
      <c r="T249" s="158"/>
    </row>
    <row r="250" spans="1:20" hidden="1" x14ac:dyDescent="0.25">
      <c r="A250" s="178">
        <v>6291</v>
      </c>
      <c r="B250" s="223" t="s">
        <v>483</v>
      </c>
      <c r="C250" s="390">
        <f t="shared" si="26"/>
        <v>0</v>
      </c>
      <c r="D250" s="229"/>
      <c r="E250" s="337"/>
      <c r="F250" s="544">
        <f t="shared" si="37"/>
        <v>0</v>
      </c>
      <c r="G250" s="229"/>
      <c r="H250" s="230"/>
      <c r="I250" s="231">
        <f t="shared" si="38"/>
        <v>0</v>
      </c>
      <c r="J250" s="229"/>
      <c r="K250" s="230"/>
      <c r="L250" s="231">
        <f t="shared" si="39"/>
        <v>0</v>
      </c>
      <c r="M250" s="338"/>
      <c r="N250" s="337"/>
      <c r="O250" s="231">
        <f t="shared" si="40"/>
        <v>0</v>
      </c>
      <c r="P250" s="185"/>
      <c r="R250" s="158"/>
      <c r="S250" s="158"/>
      <c r="T250" s="158"/>
    </row>
    <row r="251" spans="1:20" hidden="1" x14ac:dyDescent="0.25">
      <c r="A251" s="178">
        <v>6292</v>
      </c>
      <c r="B251" s="223" t="s">
        <v>484</v>
      </c>
      <c r="C251" s="390">
        <f t="shared" si="26"/>
        <v>0</v>
      </c>
      <c r="D251" s="229"/>
      <c r="E251" s="337"/>
      <c r="F251" s="544">
        <f t="shared" si="37"/>
        <v>0</v>
      </c>
      <c r="G251" s="229"/>
      <c r="H251" s="230"/>
      <c r="I251" s="231">
        <f t="shared" si="38"/>
        <v>0</v>
      </c>
      <c r="J251" s="229"/>
      <c r="K251" s="230"/>
      <c r="L251" s="231">
        <f t="shared" si="39"/>
        <v>0</v>
      </c>
      <c r="M251" s="338"/>
      <c r="N251" s="337"/>
      <c r="O251" s="231">
        <f t="shared" si="40"/>
        <v>0</v>
      </c>
      <c r="P251" s="185"/>
      <c r="R251" s="158"/>
      <c r="S251" s="158"/>
      <c r="T251" s="158"/>
    </row>
    <row r="252" spans="1:20" ht="72" hidden="1" x14ac:dyDescent="0.25">
      <c r="A252" s="178">
        <v>6296</v>
      </c>
      <c r="B252" s="223" t="s">
        <v>485</v>
      </c>
      <c r="C252" s="390">
        <f t="shared" si="26"/>
        <v>0</v>
      </c>
      <c r="D252" s="229"/>
      <c r="E252" s="337"/>
      <c r="F252" s="544">
        <f t="shared" si="37"/>
        <v>0</v>
      </c>
      <c r="G252" s="229"/>
      <c r="H252" s="230"/>
      <c r="I252" s="231">
        <f t="shared" si="38"/>
        <v>0</v>
      </c>
      <c r="J252" s="229"/>
      <c r="K252" s="230"/>
      <c r="L252" s="231">
        <f t="shared" si="39"/>
        <v>0</v>
      </c>
      <c r="M252" s="338"/>
      <c r="N252" s="337"/>
      <c r="O252" s="231">
        <f t="shared" si="40"/>
        <v>0</v>
      </c>
      <c r="P252" s="185"/>
      <c r="R252" s="158"/>
      <c r="S252" s="158"/>
      <c r="T252" s="158"/>
    </row>
    <row r="253" spans="1:20" ht="36" hidden="1" x14ac:dyDescent="0.25">
      <c r="A253" s="178">
        <v>6299</v>
      </c>
      <c r="B253" s="223" t="s">
        <v>486</v>
      </c>
      <c r="C253" s="390">
        <f t="shared" si="26"/>
        <v>0</v>
      </c>
      <c r="D253" s="229"/>
      <c r="E253" s="337"/>
      <c r="F253" s="544">
        <f t="shared" si="37"/>
        <v>0</v>
      </c>
      <c r="G253" s="229"/>
      <c r="H253" s="230"/>
      <c r="I253" s="231">
        <f t="shared" si="38"/>
        <v>0</v>
      </c>
      <c r="J253" s="229"/>
      <c r="K253" s="230"/>
      <c r="L253" s="231">
        <f t="shared" si="39"/>
        <v>0</v>
      </c>
      <c r="M253" s="338"/>
      <c r="N253" s="337"/>
      <c r="O253" s="231">
        <f t="shared" si="40"/>
        <v>0</v>
      </c>
      <c r="P253" s="185"/>
      <c r="R253" s="158"/>
      <c r="S253" s="158"/>
      <c r="T253" s="158"/>
    </row>
    <row r="254" spans="1:20" hidden="1" x14ac:dyDescent="0.25">
      <c r="A254" s="198">
        <v>6300</v>
      </c>
      <c r="B254" s="323" t="s">
        <v>487</v>
      </c>
      <c r="C254" s="199">
        <f t="shared" si="26"/>
        <v>0</v>
      </c>
      <c r="D254" s="209">
        <f>SUM(D255,D259,D260)</f>
        <v>0</v>
      </c>
      <c r="E254" s="324">
        <f>SUM(E255,E259,E260)</f>
        <v>0</v>
      </c>
      <c r="F254" s="541">
        <f t="shared" si="37"/>
        <v>0</v>
      </c>
      <c r="G254" s="209">
        <f>SUM(G255,G259,G260)</f>
        <v>0</v>
      </c>
      <c r="H254" s="210">
        <f t="shared" ref="H254" si="44">SUM(H255,H259,H260)</f>
        <v>0</v>
      </c>
      <c r="I254" s="211">
        <f t="shared" si="38"/>
        <v>0</v>
      </c>
      <c r="J254" s="209">
        <f>SUM(J255,J259,J260)</f>
        <v>0</v>
      </c>
      <c r="K254" s="210">
        <f t="shared" ref="K254" si="45">SUM(K255,K259,K260)</f>
        <v>0</v>
      </c>
      <c r="L254" s="211">
        <f t="shared" si="39"/>
        <v>0</v>
      </c>
      <c r="M254" s="355">
        <f t="shared" ref="M254:N254" si="46">SUM(M255,M259,M260)</f>
        <v>0</v>
      </c>
      <c r="N254" s="356">
        <f t="shared" si="46"/>
        <v>0</v>
      </c>
      <c r="O254" s="357">
        <f t="shared" si="40"/>
        <v>0</v>
      </c>
      <c r="P254" s="358"/>
      <c r="R254" s="158"/>
      <c r="S254" s="158"/>
      <c r="T254" s="158"/>
    </row>
    <row r="255" spans="1:20" ht="24" hidden="1" x14ac:dyDescent="0.25">
      <c r="A255" s="784">
        <v>6320</v>
      </c>
      <c r="B255" s="213" t="s">
        <v>488</v>
      </c>
      <c r="C255" s="369">
        <f t="shared" si="26"/>
        <v>0</v>
      </c>
      <c r="D255" s="350">
        <f>SUM(D256:D258)</f>
        <v>0</v>
      </c>
      <c r="E255" s="351">
        <f>SUM(E256:E258)</f>
        <v>0</v>
      </c>
      <c r="F255" s="543">
        <f t="shared" si="37"/>
        <v>0</v>
      </c>
      <c r="G255" s="350">
        <f>SUM(G256:G258)</f>
        <v>0</v>
      </c>
      <c r="H255" s="352">
        <f t="shared" ref="H255" si="47">SUM(H256:H258)</f>
        <v>0</v>
      </c>
      <c r="I255" s="221">
        <f t="shared" si="38"/>
        <v>0</v>
      </c>
      <c r="J255" s="350">
        <f>SUM(J256:J258)</f>
        <v>0</v>
      </c>
      <c r="K255" s="352">
        <f t="shared" ref="K255" si="48">SUM(K256:K258)</f>
        <v>0</v>
      </c>
      <c r="L255" s="221">
        <f t="shared" si="39"/>
        <v>0</v>
      </c>
      <c r="M255" s="353">
        <f t="shared" ref="M255:N255" si="49">SUM(M256:M258)</f>
        <v>0</v>
      </c>
      <c r="N255" s="351">
        <f t="shared" si="49"/>
        <v>0</v>
      </c>
      <c r="O255" s="221">
        <f t="shared" si="40"/>
        <v>0</v>
      </c>
      <c r="P255" s="176"/>
      <c r="R255" s="158"/>
      <c r="S255" s="158"/>
      <c r="T255" s="158"/>
    </row>
    <row r="256" spans="1:20" hidden="1" x14ac:dyDescent="0.25">
      <c r="A256" s="178">
        <v>6322</v>
      </c>
      <c r="B256" s="223" t="s">
        <v>489</v>
      </c>
      <c r="C256" s="343">
        <f t="shared" si="26"/>
        <v>0</v>
      </c>
      <c r="D256" s="229"/>
      <c r="E256" s="337"/>
      <c r="F256" s="544">
        <f t="shared" si="37"/>
        <v>0</v>
      </c>
      <c r="G256" s="229"/>
      <c r="H256" s="230"/>
      <c r="I256" s="231">
        <f t="shared" si="38"/>
        <v>0</v>
      </c>
      <c r="J256" s="229"/>
      <c r="K256" s="230"/>
      <c r="L256" s="231">
        <f t="shared" si="39"/>
        <v>0</v>
      </c>
      <c r="M256" s="338"/>
      <c r="N256" s="337"/>
      <c r="O256" s="231">
        <f t="shared" si="40"/>
        <v>0</v>
      </c>
      <c r="P256" s="185"/>
      <c r="R256" s="158"/>
      <c r="S256" s="158"/>
      <c r="T256" s="158"/>
    </row>
    <row r="257" spans="1:20" ht="24" hidden="1" x14ac:dyDescent="0.25">
      <c r="A257" s="178">
        <v>6323</v>
      </c>
      <c r="B257" s="223" t="s">
        <v>490</v>
      </c>
      <c r="C257" s="343">
        <f t="shared" si="26"/>
        <v>0</v>
      </c>
      <c r="D257" s="229"/>
      <c r="E257" s="337"/>
      <c r="F257" s="544">
        <f t="shared" si="37"/>
        <v>0</v>
      </c>
      <c r="G257" s="229"/>
      <c r="H257" s="230"/>
      <c r="I257" s="231">
        <f t="shared" si="38"/>
        <v>0</v>
      </c>
      <c r="J257" s="229"/>
      <c r="K257" s="230"/>
      <c r="L257" s="231">
        <f t="shared" si="39"/>
        <v>0</v>
      </c>
      <c r="M257" s="338"/>
      <c r="N257" s="337"/>
      <c r="O257" s="231">
        <f t="shared" si="40"/>
        <v>0</v>
      </c>
      <c r="P257" s="185"/>
      <c r="R257" s="158"/>
      <c r="S257" s="158"/>
      <c r="T257" s="158"/>
    </row>
    <row r="258" spans="1:20" ht="24" hidden="1" x14ac:dyDescent="0.25">
      <c r="A258" s="169">
        <v>6324</v>
      </c>
      <c r="B258" s="213" t="s">
        <v>491</v>
      </c>
      <c r="C258" s="343">
        <f t="shared" si="26"/>
        <v>0</v>
      </c>
      <c r="D258" s="219"/>
      <c r="E258" s="335"/>
      <c r="F258" s="543">
        <f t="shared" si="37"/>
        <v>0</v>
      </c>
      <c r="G258" s="219"/>
      <c r="H258" s="220"/>
      <c r="I258" s="221">
        <f t="shared" si="38"/>
        <v>0</v>
      </c>
      <c r="J258" s="219"/>
      <c r="K258" s="220"/>
      <c r="L258" s="221">
        <f t="shared" si="39"/>
        <v>0</v>
      </c>
      <c r="M258" s="336"/>
      <c r="N258" s="335"/>
      <c r="O258" s="221">
        <f t="shared" si="40"/>
        <v>0</v>
      </c>
      <c r="P258" s="176"/>
      <c r="R258" s="158"/>
      <c r="S258" s="158"/>
      <c r="T258" s="158"/>
    </row>
    <row r="259" spans="1:20" ht="24" hidden="1" x14ac:dyDescent="0.25">
      <c r="A259" s="391">
        <v>6330</v>
      </c>
      <c r="B259" s="392" t="s">
        <v>492</v>
      </c>
      <c r="C259" s="343">
        <f t="shared" ref="C259:C286" si="50">F259+I259+L259+O259</f>
        <v>0</v>
      </c>
      <c r="D259" s="375"/>
      <c r="E259" s="376"/>
      <c r="F259" s="547">
        <f t="shared" si="37"/>
        <v>0</v>
      </c>
      <c r="G259" s="375"/>
      <c r="H259" s="377"/>
      <c r="I259" s="371">
        <f t="shared" si="38"/>
        <v>0</v>
      </c>
      <c r="J259" s="375"/>
      <c r="K259" s="377"/>
      <c r="L259" s="371">
        <f t="shared" si="39"/>
        <v>0</v>
      </c>
      <c r="M259" s="378"/>
      <c r="N259" s="376"/>
      <c r="O259" s="371">
        <f t="shared" si="40"/>
        <v>0</v>
      </c>
      <c r="P259" s="372"/>
      <c r="R259" s="158"/>
      <c r="S259" s="158"/>
      <c r="T259" s="158"/>
    </row>
    <row r="260" spans="1:20" hidden="1" x14ac:dyDescent="0.25">
      <c r="A260" s="339">
        <v>6360</v>
      </c>
      <c r="B260" s="223" t="s">
        <v>493</v>
      </c>
      <c r="C260" s="343">
        <f t="shared" si="50"/>
        <v>0</v>
      </c>
      <c r="D260" s="229"/>
      <c r="E260" s="337"/>
      <c r="F260" s="544">
        <f t="shared" si="37"/>
        <v>0</v>
      </c>
      <c r="G260" s="229"/>
      <c r="H260" s="230"/>
      <c r="I260" s="231">
        <f t="shared" si="38"/>
        <v>0</v>
      </c>
      <c r="J260" s="229"/>
      <c r="K260" s="230"/>
      <c r="L260" s="231">
        <f t="shared" si="39"/>
        <v>0</v>
      </c>
      <c r="M260" s="338"/>
      <c r="N260" s="337"/>
      <c r="O260" s="231">
        <f t="shared" si="40"/>
        <v>0</v>
      </c>
      <c r="P260" s="185"/>
      <c r="R260" s="158"/>
      <c r="S260" s="158"/>
      <c r="T260" s="158"/>
    </row>
    <row r="261" spans="1:20" ht="36" hidden="1" x14ac:dyDescent="0.25">
      <c r="A261" s="198">
        <v>6400</v>
      </c>
      <c r="B261" s="323" t="s">
        <v>494</v>
      </c>
      <c r="C261" s="199">
        <f t="shared" si="50"/>
        <v>0</v>
      </c>
      <c r="D261" s="209">
        <f>SUM(D262,D266)</f>
        <v>0</v>
      </c>
      <c r="E261" s="324">
        <f>SUM(E262,E266)</f>
        <v>0</v>
      </c>
      <c r="F261" s="541">
        <f t="shared" si="37"/>
        <v>0</v>
      </c>
      <c r="G261" s="209">
        <f>SUM(G262,G266)</f>
        <v>0</v>
      </c>
      <c r="H261" s="210">
        <f t="shared" ref="H261" si="51">SUM(H262,H266)</f>
        <v>0</v>
      </c>
      <c r="I261" s="211">
        <f t="shared" si="38"/>
        <v>0</v>
      </c>
      <c r="J261" s="209">
        <f>SUM(J262,J266)</f>
        <v>0</v>
      </c>
      <c r="K261" s="210">
        <f t="shared" ref="K261" si="52">SUM(K262,K266)</f>
        <v>0</v>
      </c>
      <c r="L261" s="211">
        <f t="shared" si="39"/>
        <v>0</v>
      </c>
      <c r="M261" s="355">
        <f t="shared" ref="M261:N261" si="53">SUM(M262,M266)</f>
        <v>0</v>
      </c>
      <c r="N261" s="356">
        <f t="shared" si="53"/>
        <v>0</v>
      </c>
      <c r="O261" s="357">
        <f t="shared" si="40"/>
        <v>0</v>
      </c>
      <c r="P261" s="358"/>
      <c r="R261" s="158"/>
      <c r="S261" s="158"/>
      <c r="T261" s="158"/>
    </row>
    <row r="262" spans="1:20" ht="24" hidden="1" x14ac:dyDescent="0.25">
      <c r="A262" s="784">
        <v>6410</v>
      </c>
      <c r="B262" s="213" t="s">
        <v>495</v>
      </c>
      <c r="C262" s="353">
        <f t="shared" si="50"/>
        <v>0</v>
      </c>
      <c r="D262" s="350">
        <f>SUM(D263:D265)</f>
        <v>0</v>
      </c>
      <c r="E262" s="351">
        <f>SUM(E263:E265)</f>
        <v>0</v>
      </c>
      <c r="F262" s="543">
        <f t="shared" si="37"/>
        <v>0</v>
      </c>
      <c r="G262" s="350">
        <f>SUM(G263:G265)</f>
        <v>0</v>
      </c>
      <c r="H262" s="352">
        <f t="shared" ref="H262" si="54">SUM(H263:H265)</f>
        <v>0</v>
      </c>
      <c r="I262" s="221">
        <f t="shared" si="38"/>
        <v>0</v>
      </c>
      <c r="J262" s="350">
        <f>SUM(J263:J265)</f>
        <v>0</v>
      </c>
      <c r="K262" s="352">
        <f t="shared" ref="K262" si="55">SUM(K263:K265)</f>
        <v>0</v>
      </c>
      <c r="L262" s="221">
        <f t="shared" si="39"/>
        <v>0</v>
      </c>
      <c r="M262" s="365">
        <f t="shared" ref="M262:N262" si="56">SUM(M263:M265)</f>
        <v>0</v>
      </c>
      <c r="N262" s="366">
        <f t="shared" si="56"/>
        <v>0</v>
      </c>
      <c r="O262" s="242">
        <f t="shared" si="40"/>
        <v>0</v>
      </c>
      <c r="P262" s="244"/>
      <c r="R262" s="158"/>
      <c r="S262" s="158"/>
      <c r="T262" s="158"/>
    </row>
    <row r="263" spans="1:20" hidden="1" x14ac:dyDescent="0.25">
      <c r="A263" s="178">
        <v>6411</v>
      </c>
      <c r="B263" s="393" t="s">
        <v>496</v>
      </c>
      <c r="C263" s="390">
        <f t="shared" si="50"/>
        <v>0</v>
      </c>
      <c r="D263" s="229"/>
      <c r="E263" s="337"/>
      <c r="F263" s="544">
        <f t="shared" si="37"/>
        <v>0</v>
      </c>
      <c r="G263" s="229"/>
      <c r="H263" s="230"/>
      <c r="I263" s="231">
        <f t="shared" si="38"/>
        <v>0</v>
      </c>
      <c r="J263" s="229"/>
      <c r="K263" s="230"/>
      <c r="L263" s="231">
        <f t="shared" si="39"/>
        <v>0</v>
      </c>
      <c r="M263" s="338"/>
      <c r="N263" s="337"/>
      <c r="O263" s="231">
        <f t="shared" si="40"/>
        <v>0</v>
      </c>
      <c r="P263" s="185"/>
      <c r="R263" s="158"/>
      <c r="S263" s="158"/>
      <c r="T263" s="158"/>
    </row>
    <row r="264" spans="1:20" ht="36" hidden="1" x14ac:dyDescent="0.25">
      <c r="A264" s="178">
        <v>6412</v>
      </c>
      <c r="B264" s="223" t="s">
        <v>497</v>
      </c>
      <c r="C264" s="390">
        <f t="shared" si="50"/>
        <v>0</v>
      </c>
      <c r="D264" s="229"/>
      <c r="E264" s="337"/>
      <c r="F264" s="544">
        <f t="shared" si="37"/>
        <v>0</v>
      </c>
      <c r="G264" s="229"/>
      <c r="H264" s="230"/>
      <c r="I264" s="231">
        <f t="shared" si="38"/>
        <v>0</v>
      </c>
      <c r="J264" s="229"/>
      <c r="K264" s="230"/>
      <c r="L264" s="231">
        <f t="shared" si="39"/>
        <v>0</v>
      </c>
      <c r="M264" s="338"/>
      <c r="N264" s="337"/>
      <c r="O264" s="231">
        <f t="shared" si="40"/>
        <v>0</v>
      </c>
      <c r="P264" s="185"/>
      <c r="R264" s="158"/>
      <c r="S264" s="158"/>
      <c r="T264" s="158"/>
    </row>
    <row r="265" spans="1:20" ht="36" hidden="1" x14ac:dyDescent="0.25">
      <c r="A265" s="178">
        <v>6419</v>
      </c>
      <c r="B265" s="223" t="s">
        <v>498</v>
      </c>
      <c r="C265" s="390">
        <f t="shared" si="50"/>
        <v>0</v>
      </c>
      <c r="D265" s="229"/>
      <c r="E265" s="337"/>
      <c r="F265" s="544">
        <f t="shared" si="37"/>
        <v>0</v>
      </c>
      <c r="G265" s="229"/>
      <c r="H265" s="230"/>
      <c r="I265" s="231">
        <f t="shared" si="38"/>
        <v>0</v>
      </c>
      <c r="J265" s="229"/>
      <c r="K265" s="230"/>
      <c r="L265" s="231">
        <f t="shared" si="39"/>
        <v>0</v>
      </c>
      <c r="M265" s="338"/>
      <c r="N265" s="337"/>
      <c r="O265" s="231">
        <f t="shared" si="40"/>
        <v>0</v>
      </c>
      <c r="P265" s="185"/>
      <c r="R265" s="158"/>
      <c r="S265" s="158"/>
      <c r="T265" s="158"/>
    </row>
    <row r="266" spans="1:20" ht="36" hidden="1" x14ac:dyDescent="0.25">
      <c r="A266" s="339">
        <v>6420</v>
      </c>
      <c r="B266" s="223" t="s">
        <v>499</v>
      </c>
      <c r="C266" s="390">
        <f t="shared" si="50"/>
        <v>0</v>
      </c>
      <c r="D266" s="340">
        <f>SUM(D267:D270)</f>
        <v>0</v>
      </c>
      <c r="E266" s="341">
        <f>SUM(E267:E270)</f>
        <v>0</v>
      </c>
      <c r="F266" s="544">
        <f t="shared" si="37"/>
        <v>0</v>
      </c>
      <c r="G266" s="340">
        <f>SUM(G267:G270)</f>
        <v>0</v>
      </c>
      <c r="H266" s="342">
        <f>SUM(H267:H270)</f>
        <v>0</v>
      </c>
      <c r="I266" s="231">
        <f t="shared" si="38"/>
        <v>0</v>
      </c>
      <c r="J266" s="340">
        <f>SUM(J267:J270)</f>
        <v>0</v>
      </c>
      <c r="K266" s="342">
        <f>SUM(K267:K270)</f>
        <v>0</v>
      </c>
      <c r="L266" s="231">
        <f t="shared" si="39"/>
        <v>0</v>
      </c>
      <c r="M266" s="343">
        <f>SUM(M267:M270)</f>
        <v>0</v>
      </c>
      <c r="N266" s="341">
        <f>SUM(N267:N270)</f>
        <v>0</v>
      </c>
      <c r="O266" s="231">
        <f t="shared" si="40"/>
        <v>0</v>
      </c>
      <c r="P266" s="185"/>
      <c r="R266" s="158"/>
      <c r="S266" s="158"/>
      <c r="T266" s="158"/>
    </row>
    <row r="267" spans="1:20" hidden="1" x14ac:dyDescent="0.25">
      <c r="A267" s="178">
        <v>6421</v>
      </c>
      <c r="B267" s="223" t="s">
        <v>500</v>
      </c>
      <c r="C267" s="390">
        <f t="shared" si="50"/>
        <v>0</v>
      </c>
      <c r="D267" s="229"/>
      <c r="E267" s="337"/>
      <c r="F267" s="544">
        <f t="shared" si="37"/>
        <v>0</v>
      </c>
      <c r="G267" s="229"/>
      <c r="H267" s="230"/>
      <c r="I267" s="231">
        <f t="shared" si="38"/>
        <v>0</v>
      </c>
      <c r="J267" s="229"/>
      <c r="K267" s="230"/>
      <c r="L267" s="231">
        <f t="shared" si="39"/>
        <v>0</v>
      </c>
      <c r="M267" s="338"/>
      <c r="N267" s="337"/>
      <c r="O267" s="231">
        <f t="shared" si="40"/>
        <v>0</v>
      </c>
      <c r="P267" s="185"/>
      <c r="R267" s="158"/>
      <c r="S267" s="158"/>
      <c r="T267" s="158"/>
    </row>
    <row r="268" spans="1:20" hidden="1" x14ac:dyDescent="0.25">
      <c r="A268" s="178">
        <v>6422</v>
      </c>
      <c r="B268" s="223" t="s">
        <v>501</v>
      </c>
      <c r="C268" s="390">
        <f t="shared" si="50"/>
        <v>0</v>
      </c>
      <c r="D268" s="229"/>
      <c r="E268" s="337"/>
      <c r="F268" s="544">
        <f t="shared" si="37"/>
        <v>0</v>
      </c>
      <c r="G268" s="229"/>
      <c r="H268" s="230"/>
      <c r="I268" s="231">
        <f t="shared" si="38"/>
        <v>0</v>
      </c>
      <c r="J268" s="229"/>
      <c r="K268" s="230"/>
      <c r="L268" s="231">
        <f t="shared" si="39"/>
        <v>0</v>
      </c>
      <c r="M268" s="338"/>
      <c r="N268" s="337"/>
      <c r="O268" s="231">
        <f t="shared" si="40"/>
        <v>0</v>
      </c>
      <c r="P268" s="185"/>
      <c r="R268" s="158"/>
      <c r="S268" s="158"/>
      <c r="T268" s="158"/>
    </row>
    <row r="269" spans="1:20" ht="24" hidden="1" x14ac:dyDescent="0.25">
      <c r="A269" s="178">
        <v>6423</v>
      </c>
      <c r="B269" s="223" t="s">
        <v>502</v>
      </c>
      <c r="C269" s="390">
        <f t="shared" si="50"/>
        <v>0</v>
      </c>
      <c r="D269" s="229"/>
      <c r="E269" s="337"/>
      <c r="F269" s="544">
        <f t="shared" si="37"/>
        <v>0</v>
      </c>
      <c r="G269" s="229"/>
      <c r="H269" s="230"/>
      <c r="I269" s="231">
        <f t="shared" si="38"/>
        <v>0</v>
      </c>
      <c r="J269" s="229"/>
      <c r="K269" s="230"/>
      <c r="L269" s="231">
        <f t="shared" si="39"/>
        <v>0</v>
      </c>
      <c r="M269" s="338"/>
      <c r="N269" s="337"/>
      <c r="O269" s="231">
        <f t="shared" si="40"/>
        <v>0</v>
      </c>
      <c r="P269" s="185"/>
      <c r="R269" s="158"/>
      <c r="S269" s="158"/>
      <c r="T269" s="158"/>
    </row>
    <row r="270" spans="1:20" ht="36" hidden="1" x14ac:dyDescent="0.25">
      <c r="A270" s="178">
        <v>6424</v>
      </c>
      <c r="B270" s="223" t="s">
        <v>503</v>
      </c>
      <c r="C270" s="390">
        <f t="shared" si="50"/>
        <v>0</v>
      </c>
      <c r="D270" s="229"/>
      <c r="E270" s="337"/>
      <c r="F270" s="544">
        <f t="shared" si="37"/>
        <v>0</v>
      </c>
      <c r="G270" s="229"/>
      <c r="H270" s="230"/>
      <c r="I270" s="231">
        <f t="shared" si="38"/>
        <v>0</v>
      </c>
      <c r="J270" s="229"/>
      <c r="K270" s="230"/>
      <c r="L270" s="231">
        <f t="shared" si="39"/>
        <v>0</v>
      </c>
      <c r="M270" s="338"/>
      <c r="N270" s="337"/>
      <c r="O270" s="231">
        <f t="shared" si="40"/>
        <v>0</v>
      </c>
      <c r="P270" s="185"/>
      <c r="R270" s="158"/>
      <c r="S270" s="158"/>
      <c r="T270" s="158"/>
    </row>
    <row r="271" spans="1:20" ht="36" x14ac:dyDescent="0.25">
      <c r="A271" s="394">
        <v>7000</v>
      </c>
      <c r="B271" s="394" t="s">
        <v>504</v>
      </c>
      <c r="C271" s="395">
        <f t="shared" si="50"/>
        <v>66</v>
      </c>
      <c r="D271" s="396">
        <f>SUM(D272,D282)</f>
        <v>0</v>
      </c>
      <c r="E271" s="582">
        <f>SUM(E272,E282)</f>
        <v>0</v>
      </c>
      <c r="F271" s="550">
        <f t="shared" si="37"/>
        <v>0</v>
      </c>
      <c r="G271" s="396">
        <f>SUM(G272,G282)</f>
        <v>0</v>
      </c>
      <c r="H271" s="399">
        <f>SUM(H272,H282)</f>
        <v>0</v>
      </c>
      <c r="I271" s="398">
        <f t="shared" si="38"/>
        <v>0</v>
      </c>
      <c r="J271" s="396">
        <f>SUM(J272,J282)</f>
        <v>66</v>
      </c>
      <c r="K271" s="399">
        <f>SUM(K272,K282)</f>
        <v>0</v>
      </c>
      <c r="L271" s="398">
        <f t="shared" si="39"/>
        <v>66</v>
      </c>
      <c r="M271" s="400">
        <f>SUM(M272,M282)</f>
        <v>0</v>
      </c>
      <c r="N271" s="401">
        <f>SUM(N272,N282)</f>
        <v>0</v>
      </c>
      <c r="O271" s="402">
        <f t="shared" si="40"/>
        <v>0</v>
      </c>
      <c r="P271" s="403"/>
      <c r="R271" s="158"/>
      <c r="S271" s="158"/>
      <c r="T271" s="158"/>
    </row>
    <row r="272" spans="1:20" ht="24" x14ac:dyDescent="0.25">
      <c r="A272" s="198">
        <v>7200</v>
      </c>
      <c r="B272" s="323" t="s">
        <v>505</v>
      </c>
      <c r="C272" s="199">
        <f t="shared" si="50"/>
        <v>66</v>
      </c>
      <c r="D272" s="209">
        <f>SUM(D273,D274,D277,D278,D281)</f>
        <v>0</v>
      </c>
      <c r="E272" s="505">
        <f>SUM(E273,E274,E277,E278,E281)</f>
        <v>0</v>
      </c>
      <c r="F272" s="459">
        <f t="shared" si="37"/>
        <v>0</v>
      </c>
      <c r="G272" s="209">
        <f>SUM(G273,G274,G277,G278,G281)</f>
        <v>0</v>
      </c>
      <c r="H272" s="210">
        <f>SUM(H273,H274,H277,H278,H281)</f>
        <v>0</v>
      </c>
      <c r="I272" s="211">
        <f t="shared" si="38"/>
        <v>0</v>
      </c>
      <c r="J272" s="209">
        <f>SUM(J273,J274,J277,J278,J281)</f>
        <v>66</v>
      </c>
      <c r="K272" s="210">
        <f>SUM(K273,K274,K277,K278,K281)</f>
        <v>0</v>
      </c>
      <c r="L272" s="211">
        <f t="shared" si="39"/>
        <v>66</v>
      </c>
      <c r="M272" s="325">
        <f>SUM(M273,M274,M277,M278,M281)</f>
        <v>0</v>
      </c>
      <c r="N272" s="326">
        <f>SUM(N273,N274,N277,N278,N281)</f>
        <v>0</v>
      </c>
      <c r="O272" s="327">
        <f t="shared" si="40"/>
        <v>0</v>
      </c>
      <c r="P272" s="328"/>
      <c r="R272" s="158"/>
      <c r="S272" s="158"/>
      <c r="T272" s="158"/>
    </row>
    <row r="273" spans="1:20" ht="24" hidden="1" x14ac:dyDescent="0.25">
      <c r="A273" s="784">
        <v>7210</v>
      </c>
      <c r="B273" s="213" t="s">
        <v>506</v>
      </c>
      <c r="C273" s="214">
        <f t="shared" si="50"/>
        <v>0</v>
      </c>
      <c r="D273" s="219"/>
      <c r="E273" s="335"/>
      <c r="F273" s="543">
        <f t="shared" si="37"/>
        <v>0</v>
      </c>
      <c r="G273" s="219"/>
      <c r="H273" s="220"/>
      <c r="I273" s="221">
        <f t="shared" si="38"/>
        <v>0</v>
      </c>
      <c r="J273" s="219"/>
      <c r="K273" s="220"/>
      <c r="L273" s="221">
        <f t="shared" si="39"/>
        <v>0</v>
      </c>
      <c r="M273" s="336"/>
      <c r="N273" s="335"/>
      <c r="O273" s="221">
        <f t="shared" si="40"/>
        <v>0</v>
      </c>
      <c r="P273" s="176"/>
      <c r="R273" s="158"/>
      <c r="S273" s="158"/>
      <c r="T273" s="158"/>
    </row>
    <row r="274" spans="1:20" s="404" customFormat="1" ht="36" hidden="1" x14ac:dyDescent="0.25">
      <c r="A274" s="339">
        <v>7220</v>
      </c>
      <c r="B274" s="223" t="s">
        <v>507</v>
      </c>
      <c r="C274" s="224">
        <f t="shared" si="50"/>
        <v>0</v>
      </c>
      <c r="D274" s="340">
        <f>SUM(D275:D276)</f>
        <v>0</v>
      </c>
      <c r="E274" s="341">
        <f>SUM(E275:E276)</f>
        <v>0</v>
      </c>
      <c r="F274" s="544">
        <f t="shared" si="37"/>
        <v>0</v>
      </c>
      <c r="G274" s="340">
        <f>SUM(G275:G276)</f>
        <v>0</v>
      </c>
      <c r="H274" s="342">
        <f>SUM(H275:H276)</f>
        <v>0</v>
      </c>
      <c r="I274" s="231">
        <f t="shared" si="38"/>
        <v>0</v>
      </c>
      <c r="J274" s="340">
        <f>SUM(J275:J276)</f>
        <v>0</v>
      </c>
      <c r="K274" s="342">
        <f>SUM(K275:K276)</f>
        <v>0</v>
      </c>
      <c r="L274" s="231">
        <f t="shared" si="39"/>
        <v>0</v>
      </c>
      <c r="M274" s="343">
        <f>SUM(M275:M276)</f>
        <v>0</v>
      </c>
      <c r="N274" s="341">
        <f>SUM(N275:N276)</f>
        <v>0</v>
      </c>
      <c r="O274" s="231">
        <f t="shared" si="40"/>
        <v>0</v>
      </c>
      <c r="P274" s="185"/>
      <c r="R274" s="158"/>
      <c r="S274" s="158"/>
      <c r="T274" s="158"/>
    </row>
    <row r="275" spans="1:20" s="404" customFormat="1" ht="36" hidden="1" x14ac:dyDescent="0.25">
      <c r="A275" s="178">
        <v>7221</v>
      </c>
      <c r="B275" s="223" t="s">
        <v>508</v>
      </c>
      <c r="C275" s="224">
        <f t="shared" si="50"/>
        <v>0</v>
      </c>
      <c r="D275" s="229"/>
      <c r="E275" s="337"/>
      <c r="F275" s="544">
        <f t="shared" si="37"/>
        <v>0</v>
      </c>
      <c r="G275" s="229"/>
      <c r="H275" s="230"/>
      <c r="I275" s="231">
        <f t="shared" si="38"/>
        <v>0</v>
      </c>
      <c r="J275" s="229"/>
      <c r="K275" s="230"/>
      <c r="L275" s="231">
        <f t="shared" si="39"/>
        <v>0</v>
      </c>
      <c r="M275" s="338"/>
      <c r="N275" s="337"/>
      <c r="O275" s="231">
        <f t="shared" si="40"/>
        <v>0</v>
      </c>
      <c r="P275" s="185"/>
      <c r="R275" s="158"/>
      <c r="S275" s="158"/>
      <c r="T275" s="158"/>
    </row>
    <row r="276" spans="1:20" s="404" customFormat="1" ht="36" hidden="1" x14ac:dyDescent="0.25">
      <c r="A276" s="178">
        <v>7222</v>
      </c>
      <c r="B276" s="223" t="s">
        <v>509</v>
      </c>
      <c r="C276" s="224">
        <f t="shared" si="50"/>
        <v>0</v>
      </c>
      <c r="D276" s="229"/>
      <c r="E276" s="337"/>
      <c r="F276" s="544">
        <f t="shared" si="37"/>
        <v>0</v>
      </c>
      <c r="G276" s="229"/>
      <c r="H276" s="230"/>
      <c r="I276" s="231">
        <f t="shared" si="38"/>
        <v>0</v>
      </c>
      <c r="J276" s="229"/>
      <c r="K276" s="230"/>
      <c r="L276" s="231">
        <f t="shared" si="39"/>
        <v>0</v>
      </c>
      <c r="M276" s="338"/>
      <c r="N276" s="337"/>
      <c r="O276" s="231">
        <f t="shared" si="40"/>
        <v>0</v>
      </c>
      <c r="P276" s="185"/>
      <c r="R276" s="158"/>
      <c r="S276" s="158"/>
      <c r="T276" s="158"/>
    </row>
    <row r="277" spans="1:20" s="404" customFormat="1" ht="24" x14ac:dyDescent="0.25">
      <c r="A277" s="339">
        <v>7230</v>
      </c>
      <c r="B277" s="223" t="s">
        <v>510</v>
      </c>
      <c r="C277" s="224">
        <f t="shared" si="50"/>
        <v>66</v>
      </c>
      <c r="D277" s="229"/>
      <c r="E277" s="507"/>
      <c r="F277" s="359">
        <f t="shared" si="37"/>
        <v>0</v>
      </c>
      <c r="G277" s="229"/>
      <c r="H277" s="230"/>
      <c r="I277" s="231">
        <f t="shared" si="38"/>
        <v>0</v>
      </c>
      <c r="J277" s="229">
        <v>66</v>
      </c>
      <c r="K277" s="230"/>
      <c r="L277" s="231">
        <f t="shared" si="39"/>
        <v>66</v>
      </c>
      <c r="M277" s="338"/>
      <c r="N277" s="337"/>
      <c r="O277" s="231">
        <f>M277+N277</f>
        <v>0</v>
      </c>
      <c r="P277" s="185"/>
      <c r="R277" s="158"/>
      <c r="S277" s="158"/>
      <c r="T277" s="158"/>
    </row>
    <row r="278" spans="1:20" ht="24" hidden="1" x14ac:dyDescent="0.25">
      <c r="A278" s="339">
        <v>7240</v>
      </c>
      <c r="B278" s="223" t="s">
        <v>511</v>
      </c>
      <c r="C278" s="224">
        <f t="shared" si="50"/>
        <v>0</v>
      </c>
      <c r="D278" s="340">
        <f>SUM(D279:D280)</f>
        <v>0</v>
      </c>
      <c r="E278" s="341">
        <f>SUM(E279:E280)</f>
        <v>0</v>
      </c>
      <c r="F278" s="544">
        <f t="shared" si="37"/>
        <v>0</v>
      </c>
      <c r="G278" s="340">
        <f>SUM(G279:G280)</f>
        <v>0</v>
      </c>
      <c r="H278" s="342">
        <f>SUM(H279:H280)</f>
        <v>0</v>
      </c>
      <c r="I278" s="231">
        <f t="shared" si="38"/>
        <v>0</v>
      </c>
      <c r="J278" s="340">
        <f>SUM(J279:J280)</f>
        <v>0</v>
      </c>
      <c r="K278" s="342">
        <f>SUM(K279:K280)</f>
        <v>0</v>
      </c>
      <c r="L278" s="231">
        <f t="shared" si="39"/>
        <v>0</v>
      </c>
      <c r="M278" s="343">
        <f>SUM(M279:M280)</f>
        <v>0</v>
      </c>
      <c r="N278" s="341">
        <f>SUM(N279:N280)</f>
        <v>0</v>
      </c>
      <c r="O278" s="231">
        <f>SUM(O279:O280)</f>
        <v>0</v>
      </c>
      <c r="P278" s="185"/>
      <c r="R278" s="158"/>
      <c r="S278" s="158"/>
      <c r="T278" s="158"/>
    </row>
    <row r="279" spans="1:20" ht="48" hidden="1" x14ac:dyDescent="0.25">
      <c r="A279" s="178">
        <v>7245</v>
      </c>
      <c r="B279" s="223" t="s">
        <v>512</v>
      </c>
      <c r="C279" s="224">
        <f t="shared" si="50"/>
        <v>0</v>
      </c>
      <c r="D279" s="229"/>
      <c r="E279" s="337"/>
      <c r="F279" s="544">
        <f t="shared" si="37"/>
        <v>0</v>
      </c>
      <c r="G279" s="229"/>
      <c r="H279" s="230"/>
      <c r="I279" s="231">
        <f t="shared" si="38"/>
        <v>0</v>
      </c>
      <c r="J279" s="229"/>
      <c r="K279" s="230"/>
      <c r="L279" s="231">
        <f t="shared" si="39"/>
        <v>0</v>
      </c>
      <c r="M279" s="338"/>
      <c r="N279" s="337"/>
      <c r="O279" s="231">
        <f t="shared" ref="O279:O282" si="57">M279+N279</f>
        <v>0</v>
      </c>
      <c r="P279" s="185"/>
      <c r="R279" s="158"/>
      <c r="S279" s="158"/>
      <c r="T279" s="158"/>
    </row>
    <row r="280" spans="1:20" ht="96" hidden="1" x14ac:dyDescent="0.25">
      <c r="A280" s="178">
        <v>7246</v>
      </c>
      <c r="B280" s="223" t="s">
        <v>513</v>
      </c>
      <c r="C280" s="224">
        <f t="shared" si="50"/>
        <v>0</v>
      </c>
      <c r="D280" s="229"/>
      <c r="E280" s="337"/>
      <c r="F280" s="544">
        <f t="shared" si="37"/>
        <v>0</v>
      </c>
      <c r="G280" s="229"/>
      <c r="H280" s="230"/>
      <c r="I280" s="231">
        <f t="shared" si="38"/>
        <v>0</v>
      </c>
      <c r="J280" s="229"/>
      <c r="K280" s="230"/>
      <c r="L280" s="231">
        <f t="shared" si="39"/>
        <v>0</v>
      </c>
      <c r="M280" s="338"/>
      <c r="N280" s="337"/>
      <c r="O280" s="231">
        <f t="shared" si="57"/>
        <v>0</v>
      </c>
      <c r="P280" s="185"/>
      <c r="R280" s="158"/>
      <c r="S280" s="158"/>
      <c r="T280" s="158"/>
    </row>
    <row r="281" spans="1:20" ht="24" hidden="1" x14ac:dyDescent="0.25">
      <c r="A281" s="339">
        <v>7260</v>
      </c>
      <c r="B281" s="223" t="s">
        <v>514</v>
      </c>
      <c r="C281" s="224">
        <f t="shared" si="50"/>
        <v>0</v>
      </c>
      <c r="D281" s="219"/>
      <c r="E281" s="335"/>
      <c r="F281" s="543">
        <f t="shared" si="37"/>
        <v>0</v>
      </c>
      <c r="G281" s="219"/>
      <c r="H281" s="220"/>
      <c r="I281" s="221">
        <f t="shared" si="38"/>
        <v>0</v>
      </c>
      <c r="J281" s="219"/>
      <c r="K281" s="220"/>
      <c r="L281" s="221">
        <f t="shared" si="39"/>
        <v>0</v>
      </c>
      <c r="M281" s="336"/>
      <c r="N281" s="335"/>
      <c r="O281" s="221">
        <f t="shared" si="57"/>
        <v>0</v>
      </c>
      <c r="P281" s="176"/>
      <c r="R281" s="158"/>
      <c r="S281" s="158"/>
      <c r="T281" s="158"/>
    </row>
    <row r="282" spans="1:20" hidden="1" x14ac:dyDescent="0.25">
      <c r="A282" s="198">
        <v>7700</v>
      </c>
      <c r="B282" s="323" t="s">
        <v>515</v>
      </c>
      <c r="C282" s="405">
        <f t="shared" si="50"/>
        <v>0</v>
      </c>
      <c r="D282" s="406">
        <f>D283</f>
        <v>0</v>
      </c>
      <c r="E282" s="356">
        <f>SUM(E283)</f>
        <v>0</v>
      </c>
      <c r="F282" s="552">
        <f t="shared" si="37"/>
        <v>0</v>
      </c>
      <c r="G282" s="406">
        <f>G283</f>
        <v>0</v>
      </c>
      <c r="H282" s="407">
        <f>SUM(H283)</f>
        <v>0</v>
      </c>
      <c r="I282" s="357">
        <f t="shared" si="38"/>
        <v>0</v>
      </c>
      <c r="J282" s="406">
        <f>J283</f>
        <v>0</v>
      </c>
      <c r="K282" s="407">
        <f>SUM(K283)</f>
        <v>0</v>
      </c>
      <c r="L282" s="357">
        <f t="shared" si="39"/>
        <v>0</v>
      </c>
      <c r="M282" s="355">
        <f>SUM(M283)</f>
        <v>0</v>
      </c>
      <c r="N282" s="356">
        <f>SUM(N283)</f>
        <v>0</v>
      </c>
      <c r="O282" s="357">
        <f t="shared" si="57"/>
        <v>0</v>
      </c>
      <c r="P282" s="358"/>
      <c r="R282" s="158"/>
      <c r="S282" s="158"/>
      <c r="T282" s="158"/>
    </row>
    <row r="283" spans="1:20" hidden="1" x14ac:dyDescent="0.25">
      <c r="A283" s="233">
        <v>7720</v>
      </c>
      <c r="B283" s="234" t="s">
        <v>516</v>
      </c>
      <c r="C283" s="408">
        <f t="shared" si="50"/>
        <v>0</v>
      </c>
      <c r="D283" s="240"/>
      <c r="E283" s="409"/>
      <c r="F283" s="553">
        <f t="shared" si="37"/>
        <v>0</v>
      </c>
      <c r="G283" s="240"/>
      <c r="H283" s="241"/>
      <c r="I283" s="242">
        <f t="shared" si="38"/>
        <v>0</v>
      </c>
      <c r="J283" s="240"/>
      <c r="K283" s="241"/>
      <c r="L283" s="242">
        <f t="shared" si="39"/>
        <v>0</v>
      </c>
      <c r="M283" s="410"/>
      <c r="N283" s="409"/>
      <c r="O283" s="242">
        <f>M283+N283</f>
        <v>0</v>
      </c>
      <c r="P283" s="244"/>
      <c r="R283" s="158"/>
      <c r="S283" s="158"/>
      <c r="T283" s="158"/>
    </row>
    <row r="284" spans="1:20" x14ac:dyDescent="0.25">
      <c r="A284" s="411"/>
      <c r="B284" s="265" t="s">
        <v>517</v>
      </c>
      <c r="C284" s="359">
        <f t="shared" si="50"/>
        <v>372</v>
      </c>
      <c r="D284" s="330">
        <f>SUM(D285:D286)</f>
        <v>0</v>
      </c>
      <c r="E284" s="506">
        <f>SUM(E285:E286)</f>
        <v>0</v>
      </c>
      <c r="F284" s="460">
        <f t="shared" si="37"/>
        <v>0</v>
      </c>
      <c r="G284" s="330">
        <f>SUM(G285:G286)</f>
        <v>0</v>
      </c>
      <c r="H284" s="333">
        <f>SUM(H285:H286)</f>
        <v>0</v>
      </c>
      <c r="I284" s="332">
        <f t="shared" si="38"/>
        <v>0</v>
      </c>
      <c r="J284" s="330">
        <f>SUM(J285:J286)</f>
        <v>372</v>
      </c>
      <c r="K284" s="333">
        <f>SUM(K285:K286)</f>
        <v>0</v>
      </c>
      <c r="L284" s="332">
        <f t="shared" si="39"/>
        <v>372</v>
      </c>
      <c r="M284" s="334">
        <f>SUM(M285:M286)</f>
        <v>0</v>
      </c>
      <c r="N284" s="331">
        <f>SUM(N285:N286)</f>
        <v>0</v>
      </c>
      <c r="O284" s="332">
        <f t="shared" ref="O284:O299" si="58">M284+N284</f>
        <v>0</v>
      </c>
      <c r="P284" s="274"/>
      <c r="R284" s="158"/>
      <c r="S284" s="158"/>
      <c r="T284" s="158"/>
    </row>
    <row r="285" spans="1:20" hidden="1" x14ac:dyDescent="0.25">
      <c r="A285" s="393" t="s">
        <v>518</v>
      </c>
      <c r="B285" s="178" t="s">
        <v>519</v>
      </c>
      <c r="C285" s="359">
        <f t="shared" si="50"/>
        <v>0</v>
      </c>
      <c r="D285" s="229"/>
      <c r="E285" s="337"/>
      <c r="F285" s="544">
        <f t="shared" si="37"/>
        <v>0</v>
      </c>
      <c r="G285" s="229"/>
      <c r="H285" s="230"/>
      <c r="I285" s="231">
        <f t="shared" si="38"/>
        <v>0</v>
      </c>
      <c r="J285" s="229"/>
      <c r="K285" s="230"/>
      <c r="L285" s="231">
        <f t="shared" si="39"/>
        <v>0</v>
      </c>
      <c r="M285" s="338"/>
      <c r="N285" s="337"/>
      <c r="O285" s="231">
        <f t="shared" si="58"/>
        <v>0</v>
      </c>
      <c r="P285" s="185"/>
      <c r="R285" s="158"/>
      <c r="S285" s="158"/>
      <c r="T285" s="158"/>
    </row>
    <row r="286" spans="1:20" ht="24" x14ac:dyDescent="0.25">
      <c r="A286" s="393" t="s">
        <v>520</v>
      </c>
      <c r="B286" s="412" t="s">
        <v>521</v>
      </c>
      <c r="C286" s="214">
        <f t="shared" si="50"/>
        <v>372</v>
      </c>
      <c r="D286" s="219"/>
      <c r="E286" s="510"/>
      <c r="F286" s="466">
        <f t="shared" si="37"/>
        <v>0</v>
      </c>
      <c r="G286" s="219"/>
      <c r="H286" s="220"/>
      <c r="I286" s="221">
        <f t="shared" si="38"/>
        <v>0</v>
      </c>
      <c r="J286" s="219">
        <v>372</v>
      </c>
      <c r="K286" s="220"/>
      <c r="L286" s="221">
        <f t="shared" si="39"/>
        <v>372</v>
      </c>
      <c r="M286" s="336"/>
      <c r="N286" s="335"/>
      <c r="O286" s="221">
        <f t="shared" si="58"/>
        <v>0</v>
      </c>
      <c r="P286" s="176"/>
      <c r="R286" s="158"/>
      <c r="S286" s="158"/>
      <c r="T286" s="158"/>
    </row>
    <row r="287" spans="1:20" x14ac:dyDescent="0.25">
      <c r="A287" s="413"/>
      <c r="B287" s="414" t="s">
        <v>522</v>
      </c>
      <c r="C287" s="415">
        <f>SUM(C284,C271,C233,C198,C190,C176,C78,C56)</f>
        <v>554058</v>
      </c>
      <c r="D287" s="416">
        <f>SUM(D284,D271,D233,D198,D190,D176,D78,D56)</f>
        <v>505591</v>
      </c>
      <c r="E287" s="511">
        <f>SUM(E284,E271,E233,E198,E190,E176,E78,E56)</f>
        <v>0</v>
      </c>
      <c r="F287" s="467">
        <f t="shared" si="37"/>
        <v>505591</v>
      </c>
      <c r="G287" s="416">
        <f>SUM(G284,G271,G233,G198,G190,G176,G78,G56)</f>
        <v>42921</v>
      </c>
      <c r="H287" s="419">
        <f>SUM(H284,H271,H233,H198,H190,H176,H78,H56)</f>
        <v>0</v>
      </c>
      <c r="I287" s="418">
        <f t="shared" si="38"/>
        <v>42921</v>
      </c>
      <c r="J287" s="416">
        <f>SUM(J284,J271,J233,J198,J190,J176,J78,J56)</f>
        <v>5546</v>
      </c>
      <c r="K287" s="419">
        <f>SUM(K284,K271,K233,K198,K190,K176,K78,K56)</f>
        <v>0</v>
      </c>
      <c r="L287" s="418">
        <f t="shared" si="39"/>
        <v>5546</v>
      </c>
      <c r="M287" s="325">
        <f>SUM(M284,M271,M233,M198,M190,M176,M78,M56)</f>
        <v>0</v>
      </c>
      <c r="N287" s="326">
        <f>SUM(N284,N271,N233,N198,N190,N176,N78,N56)</f>
        <v>0</v>
      </c>
      <c r="O287" s="327">
        <f t="shared" si="58"/>
        <v>0</v>
      </c>
      <c r="P287" s="328"/>
      <c r="R287" s="158"/>
      <c r="S287" s="158"/>
      <c r="T287" s="158"/>
    </row>
    <row r="288" spans="1:20" x14ac:dyDescent="0.25">
      <c r="A288" s="420" t="s">
        <v>523</v>
      </c>
      <c r="B288" s="421"/>
      <c r="C288" s="422">
        <f t="shared" ref="C288" si="59">F288+I288+L288+O288</f>
        <v>-769</v>
      </c>
      <c r="D288" s="423">
        <f>SUM(D28,D29,D45)-D54</f>
        <v>0</v>
      </c>
      <c r="E288" s="428">
        <f>SUM(E28,E29,E45)-E54</f>
        <v>0</v>
      </c>
      <c r="F288" s="468">
        <f t="shared" si="37"/>
        <v>0</v>
      </c>
      <c r="G288" s="423">
        <f>SUM(G28,G29,G45)-G54</f>
        <v>0</v>
      </c>
      <c r="H288" s="426">
        <f>SUM(H28,H29,H45)-H54</f>
        <v>0</v>
      </c>
      <c r="I288" s="425">
        <f t="shared" si="38"/>
        <v>0</v>
      </c>
      <c r="J288" s="423">
        <f>(J30+J46)-J54</f>
        <v>-769</v>
      </c>
      <c r="K288" s="426">
        <f>(K30+K46)-K54</f>
        <v>0</v>
      </c>
      <c r="L288" s="425">
        <f t="shared" si="39"/>
        <v>-769</v>
      </c>
      <c r="M288" s="422">
        <f>M48-M54</f>
        <v>0</v>
      </c>
      <c r="N288" s="424">
        <f>N48-N54</f>
        <v>0</v>
      </c>
      <c r="O288" s="425">
        <f t="shared" si="58"/>
        <v>0</v>
      </c>
      <c r="P288" s="427"/>
      <c r="R288" s="158"/>
      <c r="S288" s="158"/>
      <c r="T288" s="158"/>
    </row>
    <row r="289" spans="1:20" s="148" customFormat="1" x14ac:dyDescent="0.25">
      <c r="A289" s="420" t="s">
        <v>524</v>
      </c>
      <c r="B289" s="421"/>
      <c r="C289" s="428">
        <f>SUM(C290,C291)-C298+C299</f>
        <v>769</v>
      </c>
      <c r="D289" s="423">
        <f>SUM(D290,D291)-D298+D299</f>
        <v>0</v>
      </c>
      <c r="E289" s="428">
        <f>SUM(E290,E291)-E298+E299</f>
        <v>0</v>
      </c>
      <c r="F289" s="468">
        <f t="shared" si="37"/>
        <v>0</v>
      </c>
      <c r="G289" s="423">
        <f>SUM(G290,G291)-G298+G299</f>
        <v>0</v>
      </c>
      <c r="H289" s="426">
        <f>SUM(H290,H291)-H298+H299</f>
        <v>0</v>
      </c>
      <c r="I289" s="425">
        <f t="shared" si="38"/>
        <v>0</v>
      </c>
      <c r="J289" s="423">
        <f>SUM(J290,J291)-J298+J299</f>
        <v>769</v>
      </c>
      <c r="K289" s="426">
        <f>SUM(K290,K291)-K298+K299</f>
        <v>0</v>
      </c>
      <c r="L289" s="425">
        <f t="shared" si="39"/>
        <v>769</v>
      </c>
      <c r="M289" s="422">
        <f>SUM(M290,M291)-M298+M299</f>
        <v>0</v>
      </c>
      <c r="N289" s="424">
        <f>SUM(N290,N291)-N298+N299</f>
        <v>0</v>
      </c>
      <c r="O289" s="425">
        <f t="shared" si="58"/>
        <v>0</v>
      </c>
      <c r="P289" s="427"/>
      <c r="R289" s="158"/>
      <c r="S289" s="158"/>
      <c r="T289" s="158"/>
    </row>
    <row r="290" spans="1:20" s="148" customFormat="1" x14ac:dyDescent="0.25">
      <c r="A290" s="429" t="s">
        <v>525</v>
      </c>
      <c r="B290" s="429" t="s">
        <v>526</v>
      </c>
      <c r="C290" s="428">
        <f>C25-C284</f>
        <v>769</v>
      </c>
      <c r="D290" s="423">
        <f>D25-D284</f>
        <v>0</v>
      </c>
      <c r="E290" s="428">
        <f>E25-E284</f>
        <v>0</v>
      </c>
      <c r="F290" s="468">
        <f t="shared" si="37"/>
        <v>0</v>
      </c>
      <c r="G290" s="423">
        <f>G25-G284</f>
        <v>0</v>
      </c>
      <c r="H290" s="426">
        <f>H25-H284</f>
        <v>0</v>
      </c>
      <c r="I290" s="425">
        <f t="shared" si="38"/>
        <v>0</v>
      </c>
      <c r="J290" s="423">
        <f>J25-J284</f>
        <v>769</v>
      </c>
      <c r="K290" s="426">
        <f>K25-K284</f>
        <v>0</v>
      </c>
      <c r="L290" s="425">
        <f t="shared" si="39"/>
        <v>769</v>
      </c>
      <c r="M290" s="422">
        <f>M25-M284</f>
        <v>0</v>
      </c>
      <c r="N290" s="424">
        <f>N25-N284</f>
        <v>0</v>
      </c>
      <c r="O290" s="425">
        <f t="shared" si="58"/>
        <v>0</v>
      </c>
      <c r="P290" s="427"/>
      <c r="R290" s="158"/>
      <c r="S290" s="158"/>
      <c r="T290" s="158"/>
    </row>
    <row r="291" spans="1:20" s="148" customFormat="1" hidden="1" x14ac:dyDescent="0.25">
      <c r="A291" s="430" t="s">
        <v>527</v>
      </c>
      <c r="B291" s="430" t="s">
        <v>528</v>
      </c>
      <c r="C291" s="428">
        <f>SUM(C292,C294,C296)-SUM(C293,C295,C297)</f>
        <v>0</v>
      </c>
      <c r="D291" s="423">
        <f t="shared" ref="D291:E291" si="60">SUM(D292,D294,D296)-SUM(D293,D295,D297)</f>
        <v>0</v>
      </c>
      <c r="E291" s="424">
        <f t="shared" si="60"/>
        <v>0</v>
      </c>
      <c r="F291" s="555">
        <f t="shared" si="37"/>
        <v>0</v>
      </c>
      <c r="G291" s="423">
        <f t="shared" ref="G291:H291" si="61">SUM(G292,G294,G296)-SUM(G293,G295,G297)</f>
        <v>0</v>
      </c>
      <c r="H291" s="426">
        <f t="shared" si="61"/>
        <v>0</v>
      </c>
      <c r="I291" s="425">
        <f t="shared" si="38"/>
        <v>0</v>
      </c>
      <c r="J291" s="423">
        <f t="shared" ref="J291:K291" si="62">SUM(J292,J294,J296)-SUM(J293,J295,J297)</f>
        <v>0</v>
      </c>
      <c r="K291" s="426">
        <f t="shared" si="62"/>
        <v>0</v>
      </c>
      <c r="L291" s="425">
        <f t="shared" si="39"/>
        <v>0</v>
      </c>
      <c r="M291" s="422">
        <f t="shared" ref="M291:N291" si="63">SUM(M292,M294,M296)-SUM(M293,M295,M297)</f>
        <v>0</v>
      </c>
      <c r="N291" s="424">
        <f t="shared" si="63"/>
        <v>0</v>
      </c>
      <c r="O291" s="425">
        <f t="shared" si="58"/>
        <v>0</v>
      </c>
      <c r="P291" s="427"/>
      <c r="R291" s="158"/>
      <c r="S291" s="158"/>
      <c r="T291" s="158"/>
    </row>
    <row r="292" spans="1:20" s="148" customFormat="1" hidden="1" x14ac:dyDescent="0.25">
      <c r="A292" s="411" t="s">
        <v>529</v>
      </c>
      <c r="B292" s="275" t="s">
        <v>530</v>
      </c>
      <c r="C292" s="235">
        <f t="shared" ref="C292:C299" si="64">F292+I292+L292+O292</f>
        <v>0</v>
      </c>
      <c r="D292" s="240"/>
      <c r="E292" s="409"/>
      <c r="F292" s="553">
        <f t="shared" si="37"/>
        <v>0</v>
      </c>
      <c r="G292" s="240"/>
      <c r="H292" s="241"/>
      <c r="I292" s="242">
        <f t="shared" si="38"/>
        <v>0</v>
      </c>
      <c r="J292" s="240"/>
      <c r="K292" s="241"/>
      <c r="L292" s="242">
        <f t="shared" si="39"/>
        <v>0</v>
      </c>
      <c r="M292" s="410"/>
      <c r="N292" s="409"/>
      <c r="O292" s="242">
        <f t="shared" si="58"/>
        <v>0</v>
      </c>
      <c r="P292" s="244"/>
      <c r="R292" s="158"/>
      <c r="S292" s="158"/>
      <c r="T292" s="158"/>
    </row>
    <row r="293" spans="1:20" ht="24" hidden="1" x14ac:dyDescent="0.25">
      <c r="A293" s="393" t="s">
        <v>531</v>
      </c>
      <c r="B293" s="177" t="s">
        <v>532</v>
      </c>
      <c r="C293" s="224">
        <f t="shared" si="64"/>
        <v>0</v>
      </c>
      <c r="D293" s="229"/>
      <c r="E293" s="337"/>
      <c r="F293" s="544">
        <f t="shared" si="37"/>
        <v>0</v>
      </c>
      <c r="G293" s="229"/>
      <c r="H293" s="230"/>
      <c r="I293" s="231">
        <f t="shared" si="38"/>
        <v>0</v>
      </c>
      <c r="J293" s="229"/>
      <c r="K293" s="230"/>
      <c r="L293" s="231">
        <f t="shared" si="39"/>
        <v>0</v>
      </c>
      <c r="M293" s="338"/>
      <c r="N293" s="337"/>
      <c r="O293" s="231">
        <f t="shared" si="58"/>
        <v>0</v>
      </c>
      <c r="P293" s="185"/>
      <c r="R293" s="158"/>
      <c r="S293" s="158"/>
      <c r="T293" s="158"/>
    </row>
    <row r="294" spans="1:20" hidden="1" x14ac:dyDescent="0.25">
      <c r="A294" s="393" t="s">
        <v>533</v>
      </c>
      <c r="B294" s="177" t="s">
        <v>534</v>
      </c>
      <c r="C294" s="224">
        <f t="shared" si="64"/>
        <v>0</v>
      </c>
      <c r="D294" s="229"/>
      <c r="E294" s="337"/>
      <c r="F294" s="544">
        <f t="shared" si="37"/>
        <v>0</v>
      </c>
      <c r="G294" s="229"/>
      <c r="H294" s="230"/>
      <c r="I294" s="231">
        <f t="shared" si="38"/>
        <v>0</v>
      </c>
      <c r="J294" s="229"/>
      <c r="K294" s="230"/>
      <c r="L294" s="231">
        <f t="shared" si="39"/>
        <v>0</v>
      </c>
      <c r="M294" s="338"/>
      <c r="N294" s="337"/>
      <c r="O294" s="231">
        <f t="shared" si="58"/>
        <v>0</v>
      </c>
      <c r="P294" s="185"/>
      <c r="R294" s="158"/>
      <c r="S294" s="158"/>
      <c r="T294" s="158"/>
    </row>
    <row r="295" spans="1:20" ht="24" hidden="1" x14ac:dyDescent="0.25">
      <c r="A295" s="393" t="s">
        <v>535</v>
      </c>
      <c r="B295" s="177" t="s">
        <v>536</v>
      </c>
      <c r="C295" s="224">
        <f t="shared" si="64"/>
        <v>0</v>
      </c>
      <c r="D295" s="229"/>
      <c r="E295" s="337"/>
      <c r="F295" s="544">
        <f t="shared" si="37"/>
        <v>0</v>
      </c>
      <c r="G295" s="229"/>
      <c r="H295" s="230"/>
      <c r="I295" s="231">
        <f t="shared" si="38"/>
        <v>0</v>
      </c>
      <c r="J295" s="229"/>
      <c r="K295" s="230"/>
      <c r="L295" s="231">
        <f t="shared" si="39"/>
        <v>0</v>
      </c>
      <c r="M295" s="338"/>
      <c r="N295" s="337"/>
      <c r="O295" s="231">
        <f t="shared" si="58"/>
        <v>0</v>
      </c>
      <c r="P295" s="185"/>
      <c r="R295" s="158"/>
      <c r="S295" s="158"/>
      <c r="T295" s="158"/>
    </row>
    <row r="296" spans="1:20" hidden="1" x14ac:dyDescent="0.25">
      <c r="A296" s="393" t="s">
        <v>537</v>
      </c>
      <c r="B296" s="177" t="s">
        <v>538</v>
      </c>
      <c r="C296" s="224">
        <f t="shared" si="64"/>
        <v>0</v>
      </c>
      <c r="D296" s="229"/>
      <c r="E296" s="337"/>
      <c r="F296" s="544">
        <f t="shared" si="37"/>
        <v>0</v>
      </c>
      <c r="G296" s="229"/>
      <c r="H296" s="230"/>
      <c r="I296" s="231">
        <f t="shared" si="38"/>
        <v>0</v>
      </c>
      <c r="J296" s="229"/>
      <c r="K296" s="230"/>
      <c r="L296" s="231">
        <f t="shared" si="39"/>
        <v>0</v>
      </c>
      <c r="M296" s="338"/>
      <c r="N296" s="337"/>
      <c r="O296" s="231">
        <f t="shared" si="58"/>
        <v>0</v>
      </c>
      <c r="P296" s="185"/>
      <c r="R296" s="158"/>
      <c r="S296" s="158"/>
      <c r="T296" s="158"/>
    </row>
    <row r="297" spans="1:20" ht="24" hidden="1" x14ac:dyDescent="0.25">
      <c r="A297" s="431" t="s">
        <v>539</v>
      </c>
      <c r="B297" s="432" t="s">
        <v>540</v>
      </c>
      <c r="C297" s="374">
        <f t="shared" si="64"/>
        <v>0</v>
      </c>
      <c r="D297" s="375"/>
      <c r="E297" s="376"/>
      <c r="F297" s="547">
        <f t="shared" si="37"/>
        <v>0</v>
      </c>
      <c r="G297" s="375"/>
      <c r="H297" s="377"/>
      <c r="I297" s="371">
        <f t="shared" si="38"/>
        <v>0</v>
      </c>
      <c r="J297" s="375"/>
      <c r="K297" s="377"/>
      <c r="L297" s="371">
        <f t="shared" si="39"/>
        <v>0</v>
      </c>
      <c r="M297" s="378"/>
      <c r="N297" s="376"/>
      <c r="O297" s="371">
        <f t="shared" si="58"/>
        <v>0</v>
      </c>
      <c r="P297" s="372"/>
      <c r="R297" s="158"/>
      <c r="S297" s="158"/>
      <c r="T297" s="158"/>
    </row>
    <row r="298" spans="1:20" hidden="1" x14ac:dyDescent="0.25">
      <c r="A298" s="430" t="s">
        <v>541</v>
      </c>
      <c r="B298" s="430" t="s">
        <v>542</v>
      </c>
      <c r="C298" s="433">
        <f t="shared" si="64"/>
        <v>0</v>
      </c>
      <c r="D298" s="434"/>
      <c r="E298" s="435"/>
      <c r="F298" s="555">
        <f t="shared" si="37"/>
        <v>0</v>
      </c>
      <c r="G298" s="434"/>
      <c r="H298" s="436"/>
      <c r="I298" s="425">
        <f t="shared" si="38"/>
        <v>0</v>
      </c>
      <c r="J298" s="434"/>
      <c r="K298" s="436"/>
      <c r="L298" s="425">
        <f t="shared" si="39"/>
        <v>0</v>
      </c>
      <c r="M298" s="437"/>
      <c r="N298" s="435"/>
      <c r="O298" s="425">
        <f t="shared" si="58"/>
        <v>0</v>
      </c>
      <c r="P298" s="427"/>
      <c r="R298" s="158"/>
      <c r="S298" s="158"/>
      <c r="T298" s="158"/>
    </row>
    <row r="299" spans="1:20" s="148" customFormat="1" ht="48" hidden="1" x14ac:dyDescent="0.25">
      <c r="A299" s="430" t="s">
        <v>543</v>
      </c>
      <c r="B299" s="438" t="s">
        <v>544</v>
      </c>
      <c r="C299" s="439">
        <f t="shared" si="64"/>
        <v>0</v>
      </c>
      <c r="D299" s="440"/>
      <c r="E299" s="441"/>
      <c r="F299" s="557">
        <f t="shared" si="37"/>
        <v>0</v>
      </c>
      <c r="G299" s="434"/>
      <c r="H299" s="436"/>
      <c r="I299" s="425">
        <f t="shared" si="38"/>
        <v>0</v>
      </c>
      <c r="J299" s="434"/>
      <c r="K299" s="436"/>
      <c r="L299" s="425">
        <f t="shared" si="39"/>
        <v>0</v>
      </c>
      <c r="M299" s="437"/>
      <c r="N299" s="435"/>
      <c r="O299" s="425">
        <f t="shared" si="58"/>
        <v>0</v>
      </c>
      <c r="P299" s="427"/>
      <c r="R299" s="158"/>
      <c r="S299" s="158"/>
      <c r="T299" s="158"/>
    </row>
    <row r="300" spans="1:20" s="148" customFormat="1" x14ac:dyDescent="0.25">
      <c r="A300" s="443" t="s">
        <v>545</v>
      </c>
      <c r="B300" s="444"/>
      <c r="C300" s="444"/>
      <c r="D300" s="444"/>
      <c r="E300" s="444"/>
      <c r="F300" s="444"/>
      <c r="G300" s="444"/>
      <c r="H300" s="444"/>
      <c r="I300" s="444"/>
      <c r="J300" s="444"/>
      <c r="K300" s="444"/>
      <c r="L300" s="444"/>
      <c r="M300" s="444"/>
      <c r="N300" s="444"/>
      <c r="O300" s="444"/>
      <c r="P300" s="445"/>
      <c r="Q300" s="141"/>
    </row>
    <row r="301" spans="1:20" ht="6" customHeight="1" thickBot="1" x14ac:dyDescent="0.3">
      <c r="A301" s="446"/>
      <c r="B301" s="447"/>
      <c r="C301" s="447"/>
      <c r="D301" s="447"/>
      <c r="E301" s="447"/>
      <c r="F301" s="447"/>
      <c r="G301" s="447"/>
      <c r="H301" s="447"/>
      <c r="I301" s="447"/>
      <c r="J301" s="447"/>
      <c r="K301" s="447"/>
      <c r="L301" s="447"/>
      <c r="M301" s="447"/>
      <c r="N301" s="447"/>
      <c r="O301" s="447"/>
      <c r="P301" s="448"/>
      <c r="Q301" s="118"/>
    </row>
    <row r="302" spans="1:20" x14ac:dyDescent="0.25">
      <c r="A302" s="117"/>
      <c r="B302" s="117"/>
      <c r="C302" s="117"/>
      <c r="D302" s="117"/>
      <c r="E302" s="117"/>
      <c r="F302" s="117"/>
      <c r="G302" s="117"/>
      <c r="H302" s="117"/>
      <c r="I302" s="117"/>
      <c r="J302" s="117"/>
      <c r="K302" s="117"/>
      <c r="L302" s="117"/>
      <c r="M302" s="117"/>
      <c r="N302" s="117"/>
      <c r="O302" s="117"/>
    </row>
    <row r="303" spans="1:20" x14ac:dyDescent="0.25">
      <c r="A303" s="117"/>
      <c r="B303" s="117"/>
      <c r="C303" s="117"/>
      <c r="D303" s="117"/>
      <c r="E303" s="117"/>
      <c r="F303" s="117"/>
      <c r="G303" s="117"/>
      <c r="H303" s="117"/>
      <c r="I303" s="117"/>
      <c r="J303" s="117"/>
      <c r="K303" s="117"/>
      <c r="L303" s="117"/>
      <c r="M303" s="117"/>
      <c r="N303" s="117"/>
      <c r="O303" s="117"/>
    </row>
    <row r="304" spans="1:20"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0+Qpg4C6Jc3BJV3kzzYI+AOzZNPVdkPM0Z3F/9LjLpr79WcJccgQ4SFvmyyrXEW+0RyyAQpf5eaML7JUSK5LeA==" saltValue="bBL6Ozk3bKFulKeJtcY8Dw==" spinCount="100000" sheet="1" objects="1" scenarios="1" formatCells="0" formatColumns="0" formatRows="0"/>
  <autoFilter ref="A22:P300">
    <filterColumn colId="2">
      <filters blank="1">
        <filter val="1 109"/>
        <filter val="1 141"/>
        <filter val="1 167"/>
        <filter val="1 275"/>
        <filter val="1 289"/>
        <filter val="1 387"/>
        <filter val="1 944"/>
        <filter val="10 051"/>
        <filter val="114 148"/>
        <filter val="122"/>
        <filter val="144"/>
        <filter val="15 184"/>
        <filter val="150"/>
        <filter val="166"/>
        <filter val="18 433"/>
        <filter val="190"/>
        <filter val="2 216"/>
        <filter val="2 293"/>
        <filter val="2 444"/>
        <filter val="2 510"/>
        <filter val="2 716"/>
        <filter val="2 881"/>
        <filter val="2 933"/>
        <filter val="217"/>
        <filter val="23 974"/>
        <filter val="25 179"/>
        <filter val="25 324"/>
        <filter val="3 027"/>
        <filter val="3 661"/>
        <filter val="3 683"/>
        <filter val="3 748"/>
        <filter val="32 539"/>
        <filter val="327 532"/>
        <filter val="350"/>
        <filter val="36"/>
        <filter val="361 346"/>
        <filter val="372"/>
        <filter val="4 405"/>
        <filter val="41 837"/>
        <filter val="428"/>
        <filter val="47"/>
        <filter val="475 494"/>
        <filter val="500"/>
        <filter val="51 564"/>
        <filter val="548 512"/>
        <filter val="551 176"/>
        <filter val="553 686"/>
        <filter val="554 058"/>
        <filter val="6 144"/>
        <filter val="6 409"/>
        <filter val="6 866"/>
        <filter val="60"/>
        <filter val="66"/>
        <filter val="70"/>
        <filter val="735"/>
        <filter val="75 682"/>
        <filter val="769"/>
        <filter val="-769"/>
        <filter val="8 003"/>
        <filter val="88 824"/>
        <filter val="899"/>
        <filter val="9 057"/>
        <filter val="9 551"/>
        <filter val="9 712"/>
        <filter val="922"/>
        <filter val="972"/>
      </filters>
    </filterColumn>
  </autoFilter>
  <mergeCells count="3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139.pielikums Jūrmalas pilsētas domes
2016.gada 25.novembra saistošajiem noteikumiem Nr.44
(protokols Nr.18, 5.punkts)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90" workbookViewId="0">
      <selection activeCell="Q14" sqref="Q14"/>
    </sheetView>
  </sheetViews>
  <sheetFormatPr defaultRowHeight="12" outlineLevelCol="1" x14ac:dyDescent="0.25"/>
  <cols>
    <col min="1" max="1" width="10.85546875" style="113" customWidth="1"/>
    <col min="2" max="2" width="29.7109375"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755</v>
      </c>
    </row>
    <row r="2" spans="1:17" ht="3.75" customHeight="1" x14ac:dyDescent="0.25">
      <c r="A2" s="513"/>
      <c r="B2" s="513"/>
      <c r="C2" s="513"/>
      <c r="D2" s="513"/>
      <c r="E2" s="513"/>
      <c r="F2" s="513"/>
      <c r="G2" s="513"/>
      <c r="H2" s="513"/>
      <c r="I2" s="513"/>
      <c r="J2" s="513"/>
      <c r="K2" s="513"/>
      <c r="L2" s="513"/>
      <c r="M2" s="513"/>
      <c r="N2" s="513"/>
      <c r="O2" s="513"/>
      <c r="P2" s="513"/>
    </row>
    <row r="3" spans="1:17" ht="6.75" customHeight="1" x14ac:dyDescent="0.25">
      <c r="A3" s="1224"/>
      <c r="B3" s="1225"/>
      <c r="C3" s="1225"/>
      <c r="D3" s="1225"/>
      <c r="E3" s="1225"/>
      <c r="F3" s="1225"/>
      <c r="G3" s="1225"/>
      <c r="H3" s="1225"/>
      <c r="I3" s="1225"/>
      <c r="J3" s="1225"/>
      <c r="K3" s="1225"/>
      <c r="L3" s="1225"/>
      <c r="M3" s="1225"/>
      <c r="N3" s="1225"/>
      <c r="O3" s="1225"/>
      <c r="P3" s="1226"/>
      <c r="Q3" s="118"/>
    </row>
    <row r="4" spans="1:17" ht="10.5" customHeight="1" x14ac:dyDescent="0.25">
      <c r="A4" s="1227" t="s">
        <v>226</v>
      </c>
      <c r="B4" s="1228"/>
      <c r="C4" s="1228"/>
      <c r="D4" s="1228"/>
      <c r="E4" s="1228"/>
      <c r="F4" s="1228"/>
      <c r="G4" s="1228"/>
      <c r="H4" s="1228"/>
      <c r="I4" s="1228"/>
      <c r="J4" s="1228"/>
      <c r="K4" s="1228"/>
      <c r="L4" s="1228"/>
      <c r="M4" s="1228"/>
      <c r="N4" s="1228"/>
      <c r="O4" s="1228"/>
      <c r="P4" s="1229"/>
      <c r="Q4" s="118"/>
    </row>
    <row r="5" spans="1:17" x14ac:dyDescent="0.25">
      <c r="A5" s="123"/>
      <c r="B5" s="124"/>
      <c r="C5" s="514"/>
      <c r="D5" s="124"/>
      <c r="E5" s="124"/>
      <c r="F5" s="124"/>
      <c r="G5" s="124"/>
      <c r="H5" s="124"/>
      <c r="I5" s="124"/>
      <c r="J5" s="124"/>
      <c r="K5" s="124"/>
      <c r="L5" s="124"/>
      <c r="M5" s="124"/>
      <c r="N5" s="124"/>
      <c r="O5" s="515"/>
      <c r="P5" s="516"/>
      <c r="Q5" s="118"/>
    </row>
    <row r="6" spans="1:17" ht="12.75" x14ac:dyDescent="0.25">
      <c r="A6" s="121" t="s">
        <v>227</v>
      </c>
      <c r="B6" s="122"/>
      <c r="C6" s="1230" t="s">
        <v>756</v>
      </c>
      <c r="D6" s="1230"/>
      <c r="E6" s="1230"/>
      <c r="F6" s="1230"/>
      <c r="G6" s="1230"/>
      <c r="H6" s="1230"/>
      <c r="I6" s="1230"/>
      <c r="J6" s="1230"/>
      <c r="K6" s="1230"/>
      <c r="L6" s="1230"/>
      <c r="M6" s="1230"/>
      <c r="N6" s="1230"/>
      <c r="O6" s="1230"/>
      <c r="P6" s="1231"/>
      <c r="Q6" s="118"/>
    </row>
    <row r="7" spans="1:17" ht="12.75" x14ac:dyDescent="0.25">
      <c r="A7" s="121" t="s">
        <v>229</v>
      </c>
      <c r="B7" s="122"/>
      <c r="C7" s="1230" t="s">
        <v>757</v>
      </c>
      <c r="D7" s="1230"/>
      <c r="E7" s="1230"/>
      <c r="F7" s="1230"/>
      <c r="G7" s="1230"/>
      <c r="H7" s="1230"/>
      <c r="I7" s="1230"/>
      <c r="J7" s="1230"/>
      <c r="K7" s="1230"/>
      <c r="L7" s="1230"/>
      <c r="M7" s="1230"/>
      <c r="N7" s="1230"/>
      <c r="O7" s="1230"/>
      <c r="P7" s="1231"/>
      <c r="Q7" s="118"/>
    </row>
    <row r="8" spans="1:17" x14ac:dyDescent="0.25">
      <c r="A8" s="123" t="s">
        <v>231</v>
      </c>
      <c r="B8" s="124"/>
      <c r="C8" s="1222" t="s">
        <v>758</v>
      </c>
      <c r="D8" s="1222"/>
      <c r="E8" s="1222"/>
      <c r="F8" s="1222"/>
      <c r="G8" s="1222"/>
      <c r="H8" s="1222"/>
      <c r="I8" s="1222"/>
      <c r="J8" s="1222"/>
      <c r="K8" s="1222"/>
      <c r="L8" s="1222"/>
      <c r="M8" s="1222"/>
      <c r="N8" s="1222"/>
      <c r="O8" s="1222"/>
      <c r="P8" s="1223"/>
      <c r="Q8" s="118"/>
    </row>
    <row r="9" spans="1:17" x14ac:dyDescent="0.25">
      <c r="A9" s="123" t="s">
        <v>233</v>
      </c>
      <c r="B9" s="124"/>
      <c r="C9" s="1222" t="s">
        <v>759</v>
      </c>
      <c r="D9" s="1222"/>
      <c r="E9" s="1222"/>
      <c r="F9" s="1222"/>
      <c r="G9" s="1222"/>
      <c r="H9" s="1222"/>
      <c r="I9" s="1222"/>
      <c r="J9" s="1222"/>
      <c r="K9" s="1222"/>
      <c r="L9" s="1222"/>
      <c r="M9" s="1222"/>
      <c r="N9" s="1222"/>
      <c r="O9" s="1222"/>
      <c r="P9" s="1223"/>
      <c r="Q9" s="118"/>
    </row>
    <row r="10" spans="1:17" ht="23.25" customHeight="1" x14ac:dyDescent="0.25">
      <c r="A10" s="123" t="s">
        <v>234</v>
      </c>
      <c r="B10" s="124"/>
      <c r="C10" s="1230" t="s">
        <v>760</v>
      </c>
      <c r="D10" s="1230"/>
      <c r="E10" s="1230"/>
      <c r="F10" s="1230"/>
      <c r="G10" s="1230"/>
      <c r="H10" s="1230"/>
      <c r="I10" s="1230"/>
      <c r="J10" s="1230"/>
      <c r="K10" s="1230"/>
      <c r="L10" s="1230"/>
      <c r="M10" s="1230"/>
      <c r="N10" s="1230"/>
      <c r="O10" s="1230"/>
      <c r="P10" s="1231"/>
      <c r="Q10" s="118"/>
    </row>
    <row r="11" spans="1:17" x14ac:dyDescent="0.25">
      <c r="A11" s="123" t="s">
        <v>235</v>
      </c>
      <c r="B11" s="124"/>
      <c r="C11" s="1230" t="s">
        <v>761</v>
      </c>
      <c r="D11" s="1230"/>
      <c r="E11" s="1230"/>
      <c r="F11" s="1230"/>
      <c r="G11" s="1230"/>
      <c r="H11" s="1230"/>
      <c r="I11" s="1230"/>
      <c r="J11" s="1230"/>
      <c r="K11" s="1230"/>
      <c r="L11" s="1230"/>
      <c r="M11" s="1230"/>
      <c r="N11" s="1230"/>
      <c r="O11" s="1230"/>
      <c r="P11" s="1231"/>
      <c r="Q11" s="118"/>
    </row>
    <row r="12" spans="1:17" x14ac:dyDescent="0.25">
      <c r="A12" s="125" t="s">
        <v>236</v>
      </c>
      <c r="B12" s="124"/>
      <c r="C12" s="126"/>
      <c r="D12" s="126"/>
      <c r="E12" s="126"/>
      <c r="F12" s="126"/>
      <c r="G12" s="126"/>
      <c r="H12" s="126"/>
      <c r="I12" s="126"/>
      <c r="J12" s="126"/>
      <c r="K12" s="126"/>
      <c r="L12" s="126"/>
      <c r="M12" s="126"/>
      <c r="N12" s="126"/>
      <c r="O12" s="126"/>
      <c r="P12" s="484"/>
      <c r="Q12" s="118"/>
    </row>
    <row r="13" spans="1:17" x14ac:dyDescent="0.25">
      <c r="A13" s="123"/>
      <c r="B13" s="124" t="s">
        <v>237</v>
      </c>
      <c r="C13" s="1222" t="s">
        <v>762</v>
      </c>
      <c r="D13" s="1222"/>
      <c r="E13" s="1222"/>
      <c r="F13" s="1222"/>
      <c r="G13" s="1222"/>
      <c r="H13" s="1222"/>
      <c r="I13" s="1222"/>
      <c r="J13" s="1222"/>
      <c r="K13" s="1222"/>
      <c r="L13" s="1222"/>
      <c r="M13" s="1222"/>
      <c r="N13" s="1222"/>
      <c r="O13" s="1222"/>
      <c r="P13" s="1223"/>
      <c r="Q13" s="118"/>
    </row>
    <row r="14" spans="1:17" x14ac:dyDescent="0.25">
      <c r="A14" s="123"/>
      <c r="B14" s="124" t="s">
        <v>239</v>
      </c>
      <c r="C14" s="1222" t="s">
        <v>763</v>
      </c>
      <c r="D14" s="1222"/>
      <c r="E14" s="1222"/>
      <c r="F14" s="1222"/>
      <c r="G14" s="1222"/>
      <c r="H14" s="1222"/>
      <c r="I14" s="1222"/>
      <c r="J14" s="1222"/>
      <c r="K14" s="1222"/>
      <c r="L14" s="1222"/>
      <c r="M14" s="1222"/>
      <c r="N14" s="1222"/>
      <c r="O14" s="1222"/>
      <c r="P14" s="1223"/>
      <c r="Q14" s="118"/>
    </row>
    <row r="15" spans="1:17" x14ac:dyDescent="0.25">
      <c r="A15" s="123"/>
      <c r="B15" s="124" t="s">
        <v>240</v>
      </c>
      <c r="C15" s="1222"/>
      <c r="D15" s="1222"/>
      <c r="E15" s="1222"/>
      <c r="F15" s="1222"/>
      <c r="G15" s="1222"/>
      <c r="H15" s="1222"/>
      <c r="I15" s="1222"/>
      <c r="J15" s="1222"/>
      <c r="K15" s="1222"/>
      <c r="L15" s="1222"/>
      <c r="M15" s="1222"/>
      <c r="N15" s="1222"/>
      <c r="O15" s="1222"/>
      <c r="P15" s="1223"/>
      <c r="Q15" s="118"/>
    </row>
    <row r="16" spans="1:17" x14ac:dyDescent="0.25">
      <c r="A16" s="123"/>
      <c r="B16" s="124" t="s">
        <v>241</v>
      </c>
      <c r="C16" s="1222" t="s">
        <v>764</v>
      </c>
      <c r="D16" s="1222"/>
      <c r="E16" s="1222"/>
      <c r="F16" s="1222"/>
      <c r="G16" s="1222"/>
      <c r="H16" s="1222"/>
      <c r="I16" s="1222"/>
      <c r="J16" s="1222"/>
      <c r="K16" s="1222"/>
      <c r="L16" s="1222"/>
      <c r="M16" s="1222"/>
      <c r="N16" s="1222"/>
      <c r="O16" s="1222"/>
      <c r="P16" s="1223"/>
      <c r="Q16" s="118"/>
    </row>
    <row r="17" spans="1:20" x14ac:dyDescent="0.25">
      <c r="A17" s="123"/>
      <c r="B17" s="124" t="s">
        <v>242</v>
      </c>
      <c r="C17" s="1222"/>
      <c r="D17" s="1222"/>
      <c r="E17" s="1222"/>
      <c r="F17" s="1222"/>
      <c r="G17" s="1222"/>
      <c r="H17" s="1222"/>
      <c r="I17" s="1222"/>
      <c r="J17" s="1222"/>
      <c r="K17" s="1222"/>
      <c r="L17" s="1222"/>
      <c r="M17" s="1222"/>
      <c r="N17" s="1222"/>
      <c r="O17" s="1222"/>
      <c r="P17" s="1223"/>
      <c r="Q17" s="118"/>
    </row>
    <row r="18" spans="1:20" ht="4.5" customHeight="1" x14ac:dyDescent="0.25">
      <c r="A18" s="128"/>
      <c r="B18" s="129"/>
      <c r="C18" s="1234"/>
      <c r="D18" s="1234"/>
      <c r="E18" s="1234"/>
      <c r="F18" s="1234"/>
      <c r="G18" s="1234"/>
      <c r="H18" s="1234"/>
      <c r="I18" s="1234"/>
      <c r="J18" s="1234"/>
      <c r="K18" s="1234"/>
      <c r="L18" s="1234"/>
      <c r="M18" s="1234"/>
      <c r="N18" s="1234"/>
      <c r="O18" s="1234"/>
      <c r="P18" s="1235"/>
      <c r="Q18" s="118"/>
    </row>
    <row r="19" spans="1:20"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20"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20" s="131" customFormat="1" ht="55.5" customHeight="1" thickBot="1" x14ac:dyDescent="0.3">
      <c r="A21" s="1238"/>
      <c r="B21" s="1241"/>
      <c r="C21" s="1246"/>
      <c r="D21" s="1248"/>
      <c r="E21" s="1221"/>
      <c r="F21" s="1233"/>
      <c r="G21" s="1248"/>
      <c r="H21" s="1221"/>
      <c r="I21" s="1233"/>
      <c r="J21" s="1248"/>
      <c r="K21" s="1221"/>
      <c r="L21" s="1233"/>
      <c r="M21" s="1248"/>
      <c r="N21" s="1221"/>
      <c r="O21" s="1233"/>
      <c r="P21" s="1241"/>
    </row>
    <row r="22" spans="1:20" s="131" customFormat="1" ht="9" thickTop="1" x14ac:dyDescent="0.25">
      <c r="A22" s="132" t="s">
        <v>259</v>
      </c>
      <c r="B22" s="132">
        <v>2</v>
      </c>
      <c r="C22" s="133">
        <v>3</v>
      </c>
      <c r="D22" s="134">
        <v>4</v>
      </c>
      <c r="E22" s="135">
        <v>5</v>
      </c>
      <c r="F22" s="517">
        <v>6</v>
      </c>
      <c r="G22" s="134">
        <v>7</v>
      </c>
      <c r="H22" s="137">
        <v>8</v>
      </c>
      <c r="I22" s="136">
        <v>9</v>
      </c>
      <c r="J22" s="134">
        <v>10</v>
      </c>
      <c r="K22" s="138">
        <v>11</v>
      </c>
      <c r="L22" s="136">
        <v>12</v>
      </c>
      <c r="M22" s="138">
        <v>13</v>
      </c>
      <c r="N22" s="135">
        <v>14</v>
      </c>
      <c r="O22" s="136">
        <v>15</v>
      </c>
      <c r="P22" s="136">
        <v>16</v>
      </c>
    </row>
    <row r="23" spans="1:20" s="148" customFormat="1" x14ac:dyDescent="0.25">
      <c r="A23" s="139"/>
      <c r="B23" s="140" t="s">
        <v>260</v>
      </c>
      <c r="C23" s="141"/>
      <c r="D23" s="142"/>
      <c r="E23" s="143"/>
      <c r="F23" s="518"/>
      <c r="G23" s="142"/>
      <c r="H23" s="145"/>
      <c r="I23" s="144"/>
      <c r="J23" s="142"/>
      <c r="K23" s="146"/>
      <c r="L23" s="144"/>
      <c r="M23" s="146"/>
      <c r="N23" s="143"/>
      <c r="O23" s="144"/>
      <c r="P23" s="147"/>
    </row>
    <row r="24" spans="1:20" s="148" customFormat="1" ht="12.75" thickBot="1" x14ac:dyDescent="0.3">
      <c r="A24" s="149"/>
      <c r="B24" s="150" t="s">
        <v>261</v>
      </c>
      <c r="C24" s="151">
        <f>F24+I24+L24+O24</f>
        <v>566526</v>
      </c>
      <c r="D24" s="152">
        <f>SUM(D25,D28,D29,D45,D46)</f>
        <v>507307</v>
      </c>
      <c r="E24" s="153">
        <f>SUM(E25,E28,E29,E45,E46)</f>
        <v>0</v>
      </c>
      <c r="F24" s="519">
        <f t="shared" ref="F24:F29" si="0">D24+E24</f>
        <v>507307</v>
      </c>
      <c r="G24" s="152">
        <f>SUM(G25,G28,G46)</f>
        <v>53412</v>
      </c>
      <c r="H24" s="155">
        <f>SUM(H25,H28,H46)</f>
        <v>0</v>
      </c>
      <c r="I24" s="154">
        <f>G24+H24</f>
        <v>53412</v>
      </c>
      <c r="J24" s="152">
        <f>SUM(J25,J30,J46)</f>
        <v>5807</v>
      </c>
      <c r="K24" s="155">
        <f>SUM(K25,K30,K46)</f>
        <v>0</v>
      </c>
      <c r="L24" s="154">
        <f>J24+K24</f>
        <v>5807</v>
      </c>
      <c r="M24" s="156">
        <f>SUM(M25,M48)</f>
        <v>0</v>
      </c>
      <c r="N24" s="153">
        <f>SUM(N25,N48)</f>
        <v>0</v>
      </c>
      <c r="O24" s="154">
        <f>M24+N24</f>
        <v>0</v>
      </c>
      <c r="P24" s="157"/>
      <c r="R24" s="158"/>
      <c r="S24" s="158"/>
      <c r="T24" s="158"/>
    </row>
    <row r="25" spans="1:20" ht="12.75" thickTop="1" x14ac:dyDescent="0.25">
      <c r="A25" s="159"/>
      <c r="B25" s="160" t="s">
        <v>262</v>
      </c>
      <c r="C25" s="161">
        <f>F25+I25+L25+O25</f>
        <v>1181</v>
      </c>
      <c r="D25" s="162">
        <f>SUM(D26:D27)</f>
        <v>0</v>
      </c>
      <c r="E25" s="163">
        <f>SUM(E26:E27)</f>
        <v>0</v>
      </c>
      <c r="F25" s="520">
        <f t="shared" si="0"/>
        <v>0</v>
      </c>
      <c r="G25" s="162">
        <f>SUM(G26:G27)</f>
        <v>0</v>
      </c>
      <c r="H25" s="165">
        <f>SUM(H26:H27)</f>
        <v>0</v>
      </c>
      <c r="I25" s="164">
        <f>G25+H25</f>
        <v>0</v>
      </c>
      <c r="J25" s="162">
        <f>SUM(J26:J27)</f>
        <v>1181</v>
      </c>
      <c r="K25" s="165">
        <f>SUM(K26:K27)</f>
        <v>0</v>
      </c>
      <c r="L25" s="164">
        <f>J25+K25</f>
        <v>1181</v>
      </c>
      <c r="M25" s="166">
        <f>SUM(M26:M27)</f>
        <v>0</v>
      </c>
      <c r="N25" s="163">
        <f>SUM(N26:N27)</f>
        <v>0</v>
      </c>
      <c r="O25" s="164">
        <f>M25+N25</f>
        <v>0</v>
      </c>
      <c r="P25" s="167"/>
      <c r="R25" s="158"/>
      <c r="S25" s="158"/>
      <c r="T25" s="158"/>
    </row>
    <row r="26" spans="1:20" hidden="1" x14ac:dyDescent="0.25">
      <c r="A26" s="168"/>
      <c r="B26" s="169" t="s">
        <v>263</v>
      </c>
      <c r="C26" s="170">
        <f>F26+I26+L26+O26</f>
        <v>0</v>
      </c>
      <c r="D26" s="171"/>
      <c r="E26" s="172"/>
      <c r="F26" s="522">
        <f t="shared" si="0"/>
        <v>0</v>
      </c>
      <c r="G26" s="171"/>
      <c r="H26" s="174"/>
      <c r="I26" s="173">
        <f>G26+H26</f>
        <v>0</v>
      </c>
      <c r="J26" s="171"/>
      <c r="K26" s="174"/>
      <c r="L26" s="173">
        <f>J26+K26</f>
        <v>0</v>
      </c>
      <c r="M26" s="175"/>
      <c r="N26" s="172"/>
      <c r="O26" s="173">
        <f>M26+N26</f>
        <v>0</v>
      </c>
      <c r="P26" s="176"/>
      <c r="R26" s="158"/>
      <c r="S26" s="158"/>
      <c r="T26" s="158"/>
    </row>
    <row r="27" spans="1:20" x14ac:dyDescent="0.25">
      <c r="A27" s="177"/>
      <c r="B27" s="178" t="s">
        <v>264</v>
      </c>
      <c r="C27" s="179">
        <f>F27+I27+L27+O27</f>
        <v>1181</v>
      </c>
      <c r="D27" s="180"/>
      <c r="E27" s="181"/>
      <c r="F27" s="523">
        <f t="shared" si="0"/>
        <v>0</v>
      </c>
      <c r="G27" s="180"/>
      <c r="H27" s="183"/>
      <c r="I27" s="182">
        <f>G27+H27</f>
        <v>0</v>
      </c>
      <c r="J27" s="180">
        <v>1181</v>
      </c>
      <c r="K27" s="183"/>
      <c r="L27" s="182">
        <f>J27+K27</f>
        <v>1181</v>
      </c>
      <c r="M27" s="184"/>
      <c r="N27" s="181"/>
      <c r="O27" s="182">
        <f>M27+N27</f>
        <v>0</v>
      </c>
      <c r="P27" s="185"/>
      <c r="R27" s="158"/>
      <c r="S27" s="158"/>
      <c r="T27" s="158"/>
    </row>
    <row r="28" spans="1:20" s="148" customFormat="1" ht="24.75" thickBot="1" x14ac:dyDescent="0.3">
      <c r="A28" s="186">
        <v>19300</v>
      </c>
      <c r="B28" s="186" t="s">
        <v>265</v>
      </c>
      <c r="C28" s="187">
        <f>SUM(F28,I28)</f>
        <v>560719</v>
      </c>
      <c r="D28" s="188">
        <v>507307</v>
      </c>
      <c r="E28" s="189"/>
      <c r="F28" s="524">
        <f t="shared" si="0"/>
        <v>507307</v>
      </c>
      <c r="G28" s="188">
        <v>53412</v>
      </c>
      <c r="H28" s="191"/>
      <c r="I28" s="190">
        <f>G28+H28</f>
        <v>53412</v>
      </c>
      <c r="J28" s="192" t="s">
        <v>266</v>
      </c>
      <c r="K28" s="193" t="s">
        <v>266</v>
      </c>
      <c r="L28" s="194" t="s">
        <v>266</v>
      </c>
      <c r="M28" s="195" t="s">
        <v>266</v>
      </c>
      <c r="N28" s="196" t="s">
        <v>266</v>
      </c>
      <c r="O28" s="194" t="s">
        <v>266</v>
      </c>
      <c r="P28" s="197"/>
      <c r="R28" s="158"/>
      <c r="S28" s="158"/>
      <c r="T28" s="158"/>
    </row>
    <row r="29" spans="1:20" s="148" customFormat="1" ht="24.75" hidden="1" thickTop="1" x14ac:dyDescent="0.25">
      <c r="A29" s="198"/>
      <c r="B29" s="198" t="s">
        <v>267</v>
      </c>
      <c r="C29" s="199">
        <f>F29</f>
        <v>0</v>
      </c>
      <c r="D29" s="200"/>
      <c r="E29" s="201"/>
      <c r="F29" s="525">
        <f t="shared" si="0"/>
        <v>0</v>
      </c>
      <c r="G29" s="203" t="s">
        <v>266</v>
      </c>
      <c r="H29" s="204" t="s">
        <v>266</v>
      </c>
      <c r="I29" s="205" t="s">
        <v>266</v>
      </c>
      <c r="J29" s="203" t="s">
        <v>266</v>
      </c>
      <c r="K29" s="204" t="s">
        <v>266</v>
      </c>
      <c r="L29" s="205" t="s">
        <v>266</v>
      </c>
      <c r="M29" s="206" t="s">
        <v>266</v>
      </c>
      <c r="N29" s="207" t="s">
        <v>266</v>
      </c>
      <c r="O29" s="205" t="s">
        <v>266</v>
      </c>
      <c r="P29" s="208"/>
      <c r="R29" s="158"/>
      <c r="S29" s="158"/>
      <c r="T29" s="158"/>
    </row>
    <row r="30" spans="1:20" s="148" customFormat="1" ht="25.5" customHeight="1" thickTop="1" x14ac:dyDescent="0.25">
      <c r="A30" s="198">
        <v>21300</v>
      </c>
      <c r="B30" s="198" t="s">
        <v>268</v>
      </c>
      <c r="C30" s="199">
        <f t="shared" ref="C30:C44" si="1">L30</f>
        <v>4626</v>
      </c>
      <c r="D30" s="203" t="s">
        <v>266</v>
      </c>
      <c r="E30" s="207" t="s">
        <v>266</v>
      </c>
      <c r="F30" s="526" t="s">
        <v>266</v>
      </c>
      <c r="G30" s="203" t="s">
        <v>266</v>
      </c>
      <c r="H30" s="204" t="s">
        <v>266</v>
      </c>
      <c r="I30" s="205" t="s">
        <v>266</v>
      </c>
      <c r="J30" s="209">
        <f>SUM(J31,J35,J37,J40)</f>
        <v>4626</v>
      </c>
      <c r="K30" s="210">
        <f>SUM(K31,K35,K37,K40)</f>
        <v>0</v>
      </c>
      <c r="L30" s="211">
        <f t="shared" ref="L30:L44" si="2">J30+K30</f>
        <v>4626</v>
      </c>
      <c r="M30" s="206" t="s">
        <v>266</v>
      </c>
      <c r="N30" s="207" t="s">
        <v>266</v>
      </c>
      <c r="O30" s="205" t="s">
        <v>266</v>
      </c>
      <c r="P30" s="208"/>
      <c r="R30" s="158"/>
      <c r="S30" s="158"/>
      <c r="T30" s="158"/>
    </row>
    <row r="31" spans="1:20" s="148" customFormat="1" x14ac:dyDescent="0.25">
      <c r="A31" s="212">
        <v>21350</v>
      </c>
      <c r="B31" s="198" t="s">
        <v>269</v>
      </c>
      <c r="C31" s="199">
        <f t="shared" si="1"/>
        <v>443</v>
      </c>
      <c r="D31" s="203" t="s">
        <v>266</v>
      </c>
      <c r="E31" s="207" t="s">
        <v>266</v>
      </c>
      <c r="F31" s="526" t="s">
        <v>266</v>
      </c>
      <c r="G31" s="203" t="s">
        <v>266</v>
      </c>
      <c r="H31" s="204" t="s">
        <v>266</v>
      </c>
      <c r="I31" s="205" t="s">
        <v>266</v>
      </c>
      <c r="J31" s="209">
        <f>SUM(J32:J34)</f>
        <v>443</v>
      </c>
      <c r="K31" s="210">
        <f>SUM(K32:K34)</f>
        <v>0</v>
      </c>
      <c r="L31" s="211">
        <f t="shared" si="2"/>
        <v>443</v>
      </c>
      <c r="M31" s="206" t="s">
        <v>266</v>
      </c>
      <c r="N31" s="207" t="s">
        <v>266</v>
      </c>
      <c r="O31" s="205" t="s">
        <v>266</v>
      </c>
      <c r="P31" s="208"/>
      <c r="R31" s="158"/>
      <c r="S31" s="158"/>
      <c r="T31" s="158"/>
    </row>
    <row r="32" spans="1:20" hidden="1" x14ac:dyDescent="0.25">
      <c r="A32" s="168">
        <v>21351</v>
      </c>
      <c r="B32" s="213" t="s">
        <v>270</v>
      </c>
      <c r="C32" s="214">
        <f t="shared" si="1"/>
        <v>0</v>
      </c>
      <c r="D32" s="215" t="s">
        <v>266</v>
      </c>
      <c r="E32" s="216" t="s">
        <v>266</v>
      </c>
      <c r="F32" s="527" t="s">
        <v>266</v>
      </c>
      <c r="G32" s="215" t="s">
        <v>266</v>
      </c>
      <c r="H32" s="218" t="s">
        <v>266</v>
      </c>
      <c r="I32" s="217" t="s">
        <v>266</v>
      </c>
      <c r="J32" s="219"/>
      <c r="K32" s="220"/>
      <c r="L32" s="221">
        <f t="shared" si="2"/>
        <v>0</v>
      </c>
      <c r="M32" s="222" t="s">
        <v>266</v>
      </c>
      <c r="N32" s="216" t="s">
        <v>266</v>
      </c>
      <c r="O32" s="217" t="s">
        <v>266</v>
      </c>
      <c r="P32" s="176"/>
      <c r="R32" s="158"/>
      <c r="S32" s="158"/>
      <c r="T32" s="158"/>
    </row>
    <row r="33" spans="1:20" x14ac:dyDescent="0.25">
      <c r="A33" s="177">
        <v>21352</v>
      </c>
      <c r="B33" s="223" t="s">
        <v>271</v>
      </c>
      <c r="C33" s="224">
        <f t="shared" si="1"/>
        <v>443</v>
      </c>
      <c r="D33" s="225" t="s">
        <v>266</v>
      </c>
      <c r="E33" s="226" t="s">
        <v>266</v>
      </c>
      <c r="F33" s="528" t="s">
        <v>266</v>
      </c>
      <c r="G33" s="225" t="s">
        <v>266</v>
      </c>
      <c r="H33" s="228" t="s">
        <v>266</v>
      </c>
      <c r="I33" s="227" t="s">
        <v>266</v>
      </c>
      <c r="J33" s="229">
        <v>443</v>
      </c>
      <c r="K33" s="230"/>
      <c r="L33" s="231">
        <f t="shared" si="2"/>
        <v>443</v>
      </c>
      <c r="M33" s="232" t="s">
        <v>266</v>
      </c>
      <c r="N33" s="226" t="s">
        <v>266</v>
      </c>
      <c r="O33" s="227" t="s">
        <v>266</v>
      </c>
      <c r="P33" s="185"/>
      <c r="R33" s="158"/>
      <c r="S33" s="158"/>
      <c r="T33" s="158"/>
    </row>
    <row r="34" spans="1:20" ht="24" hidden="1" x14ac:dyDescent="0.25">
      <c r="A34" s="177">
        <v>21359</v>
      </c>
      <c r="B34" s="223" t="s">
        <v>272</v>
      </c>
      <c r="C34" s="224">
        <f t="shared" si="1"/>
        <v>0</v>
      </c>
      <c r="D34" s="225" t="s">
        <v>266</v>
      </c>
      <c r="E34" s="226" t="s">
        <v>266</v>
      </c>
      <c r="F34" s="528" t="s">
        <v>266</v>
      </c>
      <c r="G34" s="225" t="s">
        <v>266</v>
      </c>
      <c r="H34" s="228" t="s">
        <v>266</v>
      </c>
      <c r="I34" s="227" t="s">
        <v>266</v>
      </c>
      <c r="J34" s="229"/>
      <c r="K34" s="230"/>
      <c r="L34" s="231">
        <f t="shared" si="2"/>
        <v>0</v>
      </c>
      <c r="M34" s="232" t="s">
        <v>266</v>
      </c>
      <c r="N34" s="226" t="s">
        <v>266</v>
      </c>
      <c r="O34" s="227" t="s">
        <v>266</v>
      </c>
      <c r="P34" s="185"/>
      <c r="R34" s="158"/>
      <c r="S34" s="158"/>
      <c r="T34" s="158"/>
    </row>
    <row r="35" spans="1:20" s="148" customFormat="1" ht="36" hidden="1" x14ac:dyDescent="0.25">
      <c r="A35" s="212">
        <v>21370</v>
      </c>
      <c r="B35" s="198" t="s">
        <v>273</v>
      </c>
      <c r="C35" s="199">
        <f t="shared" si="1"/>
        <v>0</v>
      </c>
      <c r="D35" s="203" t="s">
        <v>266</v>
      </c>
      <c r="E35" s="207" t="s">
        <v>266</v>
      </c>
      <c r="F35" s="526" t="s">
        <v>266</v>
      </c>
      <c r="G35" s="203" t="s">
        <v>266</v>
      </c>
      <c r="H35" s="204" t="s">
        <v>266</v>
      </c>
      <c r="I35" s="205" t="s">
        <v>266</v>
      </c>
      <c r="J35" s="209">
        <f>SUM(J36)</f>
        <v>0</v>
      </c>
      <c r="K35" s="210">
        <f>SUM(K36)</f>
        <v>0</v>
      </c>
      <c r="L35" s="211">
        <f t="shared" si="2"/>
        <v>0</v>
      </c>
      <c r="M35" s="206" t="s">
        <v>266</v>
      </c>
      <c r="N35" s="207" t="s">
        <v>266</v>
      </c>
      <c r="O35" s="205" t="s">
        <v>266</v>
      </c>
      <c r="P35" s="208"/>
      <c r="R35" s="158"/>
      <c r="S35" s="158"/>
      <c r="T35" s="158"/>
    </row>
    <row r="36" spans="1:20" ht="36" hidden="1" x14ac:dyDescent="0.25">
      <c r="A36" s="233">
        <v>21379</v>
      </c>
      <c r="B36" s="234" t="s">
        <v>274</v>
      </c>
      <c r="C36" s="235">
        <f t="shared" si="1"/>
        <v>0</v>
      </c>
      <c r="D36" s="236" t="s">
        <v>266</v>
      </c>
      <c r="E36" s="237" t="s">
        <v>266</v>
      </c>
      <c r="F36" s="529" t="s">
        <v>266</v>
      </c>
      <c r="G36" s="236" t="s">
        <v>266</v>
      </c>
      <c r="H36" s="239" t="s">
        <v>266</v>
      </c>
      <c r="I36" s="238" t="s">
        <v>266</v>
      </c>
      <c r="J36" s="240"/>
      <c r="K36" s="241"/>
      <c r="L36" s="242">
        <f t="shared" si="2"/>
        <v>0</v>
      </c>
      <c r="M36" s="243" t="s">
        <v>266</v>
      </c>
      <c r="N36" s="237" t="s">
        <v>266</v>
      </c>
      <c r="O36" s="238" t="s">
        <v>266</v>
      </c>
      <c r="P36" s="244"/>
      <c r="R36" s="158"/>
      <c r="S36" s="158"/>
      <c r="T36" s="158"/>
    </row>
    <row r="37" spans="1:20" s="148" customFormat="1" x14ac:dyDescent="0.25">
      <c r="A37" s="212">
        <v>21380</v>
      </c>
      <c r="B37" s="198" t="s">
        <v>275</v>
      </c>
      <c r="C37" s="199">
        <f t="shared" si="1"/>
        <v>200</v>
      </c>
      <c r="D37" s="203" t="s">
        <v>266</v>
      </c>
      <c r="E37" s="207" t="s">
        <v>266</v>
      </c>
      <c r="F37" s="526" t="s">
        <v>266</v>
      </c>
      <c r="G37" s="203" t="s">
        <v>266</v>
      </c>
      <c r="H37" s="204" t="s">
        <v>266</v>
      </c>
      <c r="I37" s="205" t="s">
        <v>266</v>
      </c>
      <c r="J37" s="209">
        <f>SUM(J38:J39)</f>
        <v>200</v>
      </c>
      <c r="K37" s="210">
        <f>SUM(K38:K39)</f>
        <v>0</v>
      </c>
      <c r="L37" s="211">
        <f t="shared" si="2"/>
        <v>200</v>
      </c>
      <c r="M37" s="206" t="s">
        <v>266</v>
      </c>
      <c r="N37" s="207" t="s">
        <v>266</v>
      </c>
      <c r="O37" s="205" t="s">
        <v>266</v>
      </c>
      <c r="P37" s="208"/>
      <c r="R37" s="158"/>
      <c r="S37" s="158"/>
      <c r="T37" s="158"/>
    </row>
    <row r="38" spans="1:20" x14ac:dyDescent="0.25">
      <c r="A38" s="169">
        <v>21381</v>
      </c>
      <c r="B38" s="213" t="s">
        <v>276</v>
      </c>
      <c r="C38" s="214">
        <f t="shared" si="1"/>
        <v>200</v>
      </c>
      <c r="D38" s="215" t="s">
        <v>266</v>
      </c>
      <c r="E38" s="216" t="s">
        <v>266</v>
      </c>
      <c r="F38" s="527" t="s">
        <v>266</v>
      </c>
      <c r="G38" s="215" t="s">
        <v>266</v>
      </c>
      <c r="H38" s="218" t="s">
        <v>266</v>
      </c>
      <c r="I38" s="217" t="s">
        <v>266</v>
      </c>
      <c r="J38" s="219">
        <v>200</v>
      </c>
      <c r="K38" s="220"/>
      <c r="L38" s="221">
        <f t="shared" si="2"/>
        <v>200</v>
      </c>
      <c r="M38" s="222" t="s">
        <v>266</v>
      </c>
      <c r="N38" s="216" t="s">
        <v>266</v>
      </c>
      <c r="O38" s="217" t="s">
        <v>266</v>
      </c>
      <c r="P38" s="176"/>
      <c r="R38" s="158"/>
      <c r="S38" s="158"/>
      <c r="T38" s="158"/>
    </row>
    <row r="39" spans="1:20" ht="24" hidden="1" x14ac:dyDescent="0.25">
      <c r="A39" s="178">
        <v>21383</v>
      </c>
      <c r="B39" s="223" t="s">
        <v>277</v>
      </c>
      <c r="C39" s="224">
        <f t="shared" si="1"/>
        <v>0</v>
      </c>
      <c r="D39" s="225" t="s">
        <v>266</v>
      </c>
      <c r="E39" s="226" t="s">
        <v>266</v>
      </c>
      <c r="F39" s="528" t="s">
        <v>266</v>
      </c>
      <c r="G39" s="225" t="s">
        <v>266</v>
      </c>
      <c r="H39" s="228" t="s">
        <v>266</v>
      </c>
      <c r="I39" s="227" t="s">
        <v>266</v>
      </c>
      <c r="J39" s="229"/>
      <c r="K39" s="230"/>
      <c r="L39" s="231">
        <f t="shared" si="2"/>
        <v>0</v>
      </c>
      <c r="M39" s="232" t="s">
        <v>266</v>
      </c>
      <c r="N39" s="226" t="s">
        <v>266</v>
      </c>
      <c r="O39" s="227" t="s">
        <v>266</v>
      </c>
      <c r="P39" s="185"/>
      <c r="R39" s="158"/>
      <c r="S39" s="158"/>
      <c r="T39" s="158"/>
    </row>
    <row r="40" spans="1:20" s="148" customFormat="1" ht="24" x14ac:dyDescent="0.25">
      <c r="A40" s="212">
        <v>21390</v>
      </c>
      <c r="B40" s="198" t="s">
        <v>278</v>
      </c>
      <c r="C40" s="199">
        <f t="shared" si="1"/>
        <v>3983</v>
      </c>
      <c r="D40" s="203" t="s">
        <v>266</v>
      </c>
      <c r="E40" s="207" t="s">
        <v>266</v>
      </c>
      <c r="F40" s="526" t="s">
        <v>266</v>
      </c>
      <c r="G40" s="203" t="s">
        <v>266</v>
      </c>
      <c r="H40" s="204" t="s">
        <v>266</v>
      </c>
      <c r="I40" s="205" t="s">
        <v>266</v>
      </c>
      <c r="J40" s="209">
        <f>SUM(J41:J44)</f>
        <v>3983</v>
      </c>
      <c r="K40" s="210">
        <f>SUM(K41:K44)</f>
        <v>0</v>
      </c>
      <c r="L40" s="211">
        <f t="shared" si="2"/>
        <v>3983</v>
      </c>
      <c r="M40" s="206" t="s">
        <v>266</v>
      </c>
      <c r="N40" s="207" t="s">
        <v>266</v>
      </c>
      <c r="O40" s="205" t="s">
        <v>266</v>
      </c>
      <c r="P40" s="208"/>
      <c r="R40" s="158"/>
      <c r="S40" s="158"/>
      <c r="T40" s="158"/>
    </row>
    <row r="41" spans="1:20" ht="24" hidden="1" x14ac:dyDescent="0.25">
      <c r="A41" s="169">
        <v>21391</v>
      </c>
      <c r="B41" s="213" t="s">
        <v>279</v>
      </c>
      <c r="C41" s="214">
        <f t="shared" si="1"/>
        <v>0</v>
      </c>
      <c r="D41" s="215" t="s">
        <v>266</v>
      </c>
      <c r="E41" s="216" t="s">
        <v>266</v>
      </c>
      <c r="F41" s="527" t="s">
        <v>266</v>
      </c>
      <c r="G41" s="215" t="s">
        <v>266</v>
      </c>
      <c r="H41" s="218" t="s">
        <v>266</v>
      </c>
      <c r="I41" s="217" t="s">
        <v>266</v>
      </c>
      <c r="J41" s="219"/>
      <c r="K41" s="220"/>
      <c r="L41" s="221">
        <f t="shared" si="2"/>
        <v>0</v>
      </c>
      <c r="M41" s="222" t="s">
        <v>266</v>
      </c>
      <c r="N41" s="216" t="s">
        <v>266</v>
      </c>
      <c r="O41" s="217" t="s">
        <v>266</v>
      </c>
      <c r="P41" s="176"/>
      <c r="R41" s="158"/>
      <c r="S41" s="158"/>
      <c r="T41" s="158"/>
    </row>
    <row r="42" spans="1:20" hidden="1" x14ac:dyDescent="0.25">
      <c r="A42" s="178">
        <v>21393</v>
      </c>
      <c r="B42" s="223" t="s">
        <v>280</v>
      </c>
      <c r="C42" s="224">
        <f t="shared" si="1"/>
        <v>0</v>
      </c>
      <c r="D42" s="225" t="s">
        <v>266</v>
      </c>
      <c r="E42" s="226" t="s">
        <v>266</v>
      </c>
      <c r="F42" s="528" t="s">
        <v>266</v>
      </c>
      <c r="G42" s="225" t="s">
        <v>266</v>
      </c>
      <c r="H42" s="228" t="s">
        <v>266</v>
      </c>
      <c r="I42" s="227" t="s">
        <v>266</v>
      </c>
      <c r="J42" s="229"/>
      <c r="K42" s="230"/>
      <c r="L42" s="231">
        <f t="shared" si="2"/>
        <v>0</v>
      </c>
      <c r="M42" s="232" t="s">
        <v>266</v>
      </c>
      <c r="N42" s="226" t="s">
        <v>266</v>
      </c>
      <c r="O42" s="227" t="s">
        <v>266</v>
      </c>
      <c r="P42" s="185"/>
      <c r="R42" s="158"/>
      <c r="S42" s="158"/>
      <c r="T42" s="158"/>
    </row>
    <row r="43" spans="1:20" hidden="1" x14ac:dyDescent="0.25">
      <c r="A43" s="178">
        <v>21395</v>
      </c>
      <c r="B43" s="223" t="s">
        <v>281</v>
      </c>
      <c r="C43" s="224">
        <f t="shared" si="1"/>
        <v>0</v>
      </c>
      <c r="D43" s="225" t="s">
        <v>266</v>
      </c>
      <c r="E43" s="226" t="s">
        <v>266</v>
      </c>
      <c r="F43" s="528" t="s">
        <v>266</v>
      </c>
      <c r="G43" s="225" t="s">
        <v>266</v>
      </c>
      <c r="H43" s="228" t="s">
        <v>266</v>
      </c>
      <c r="I43" s="227" t="s">
        <v>266</v>
      </c>
      <c r="J43" s="229"/>
      <c r="K43" s="230"/>
      <c r="L43" s="231">
        <f t="shared" si="2"/>
        <v>0</v>
      </c>
      <c r="M43" s="232" t="s">
        <v>266</v>
      </c>
      <c r="N43" s="226" t="s">
        <v>266</v>
      </c>
      <c r="O43" s="227" t="s">
        <v>266</v>
      </c>
      <c r="P43" s="185"/>
      <c r="R43" s="158"/>
      <c r="S43" s="158"/>
      <c r="T43" s="158"/>
    </row>
    <row r="44" spans="1:20" ht="24" x14ac:dyDescent="0.25">
      <c r="A44" s="178">
        <v>21399</v>
      </c>
      <c r="B44" s="223" t="s">
        <v>282</v>
      </c>
      <c r="C44" s="224">
        <f t="shared" si="1"/>
        <v>3983</v>
      </c>
      <c r="D44" s="225" t="s">
        <v>266</v>
      </c>
      <c r="E44" s="226" t="s">
        <v>266</v>
      </c>
      <c r="F44" s="528" t="s">
        <v>266</v>
      </c>
      <c r="G44" s="225" t="s">
        <v>266</v>
      </c>
      <c r="H44" s="228" t="s">
        <v>266</v>
      </c>
      <c r="I44" s="227" t="s">
        <v>266</v>
      </c>
      <c r="J44" s="229">
        <v>3983</v>
      </c>
      <c r="K44" s="230"/>
      <c r="L44" s="231">
        <f t="shared" si="2"/>
        <v>3983</v>
      </c>
      <c r="M44" s="232" t="s">
        <v>266</v>
      </c>
      <c r="N44" s="226" t="s">
        <v>266</v>
      </c>
      <c r="O44" s="227" t="s">
        <v>266</v>
      </c>
      <c r="P44" s="185"/>
      <c r="R44" s="158"/>
      <c r="S44" s="158"/>
      <c r="T44" s="158"/>
    </row>
    <row r="45" spans="1:20" s="148" customFormat="1" ht="24" hidden="1" x14ac:dyDescent="0.25">
      <c r="A45" s="212">
        <v>21420</v>
      </c>
      <c r="B45" s="198" t="s">
        <v>283</v>
      </c>
      <c r="C45" s="245">
        <f>F45</f>
        <v>0</v>
      </c>
      <c r="D45" s="246"/>
      <c r="E45" s="247"/>
      <c r="F45" s="525">
        <f>D45+E45</f>
        <v>0</v>
      </c>
      <c r="G45" s="203" t="s">
        <v>266</v>
      </c>
      <c r="H45" s="204" t="s">
        <v>266</v>
      </c>
      <c r="I45" s="205" t="s">
        <v>266</v>
      </c>
      <c r="J45" s="203" t="s">
        <v>266</v>
      </c>
      <c r="K45" s="204" t="s">
        <v>266</v>
      </c>
      <c r="L45" s="205" t="s">
        <v>266</v>
      </c>
      <c r="M45" s="206" t="s">
        <v>266</v>
      </c>
      <c r="N45" s="207" t="s">
        <v>266</v>
      </c>
      <c r="O45" s="205" t="s">
        <v>266</v>
      </c>
      <c r="P45" s="208"/>
      <c r="R45" s="158"/>
      <c r="S45" s="158"/>
      <c r="T45" s="158"/>
    </row>
    <row r="46" spans="1:20" s="148" customFormat="1" ht="24" hidden="1" x14ac:dyDescent="0.25">
      <c r="A46" s="248">
        <v>21490</v>
      </c>
      <c r="B46" s="249" t="s">
        <v>284</v>
      </c>
      <c r="C46" s="245">
        <f>F46+I46+L46</f>
        <v>0</v>
      </c>
      <c r="D46" s="250">
        <f>D47</f>
        <v>0</v>
      </c>
      <c r="E46" s="251">
        <f>E47</f>
        <v>0</v>
      </c>
      <c r="F46" s="531">
        <f>D46+E46</f>
        <v>0</v>
      </c>
      <c r="G46" s="250">
        <f>G47</f>
        <v>0</v>
      </c>
      <c r="H46" s="253">
        <f t="shared" ref="H46:K46" si="3">H47</f>
        <v>0</v>
      </c>
      <c r="I46" s="252">
        <f>G46+H46</f>
        <v>0</v>
      </c>
      <c r="J46" s="250">
        <f>J47</f>
        <v>0</v>
      </c>
      <c r="K46" s="253">
        <f t="shared" si="3"/>
        <v>0</v>
      </c>
      <c r="L46" s="252">
        <f>J46+K46</f>
        <v>0</v>
      </c>
      <c r="M46" s="206" t="s">
        <v>266</v>
      </c>
      <c r="N46" s="207" t="s">
        <v>266</v>
      </c>
      <c r="O46" s="205" t="s">
        <v>266</v>
      </c>
      <c r="P46" s="208"/>
      <c r="R46" s="158"/>
      <c r="S46" s="158"/>
      <c r="T46" s="158"/>
    </row>
    <row r="47" spans="1:20" s="148" customFormat="1" ht="24" hidden="1" x14ac:dyDescent="0.25">
      <c r="A47" s="178">
        <v>21499</v>
      </c>
      <c r="B47" s="223" t="s">
        <v>285</v>
      </c>
      <c r="C47" s="254">
        <f>F47+I47+L47</f>
        <v>0</v>
      </c>
      <c r="D47" s="171"/>
      <c r="E47" s="172"/>
      <c r="F47" s="522">
        <f>D47+E47</f>
        <v>0</v>
      </c>
      <c r="G47" s="255"/>
      <c r="H47" s="174"/>
      <c r="I47" s="173">
        <f>G47+H47</f>
        <v>0</v>
      </c>
      <c r="J47" s="171"/>
      <c r="K47" s="174"/>
      <c r="L47" s="173">
        <f>J47+K47</f>
        <v>0</v>
      </c>
      <c r="M47" s="243" t="s">
        <v>266</v>
      </c>
      <c r="N47" s="237" t="s">
        <v>266</v>
      </c>
      <c r="O47" s="238" t="s">
        <v>266</v>
      </c>
      <c r="P47" s="244"/>
      <c r="R47" s="158"/>
      <c r="S47" s="158"/>
      <c r="T47" s="158"/>
    </row>
    <row r="48" spans="1:20" hidden="1" x14ac:dyDescent="0.25">
      <c r="A48" s="256">
        <v>23000</v>
      </c>
      <c r="B48" s="257" t="s">
        <v>286</v>
      </c>
      <c r="C48" s="245">
        <f>O48</f>
        <v>0</v>
      </c>
      <c r="D48" s="258" t="s">
        <v>266</v>
      </c>
      <c r="E48" s="259" t="s">
        <v>266</v>
      </c>
      <c r="F48" s="533" t="s">
        <v>266</v>
      </c>
      <c r="G48" s="258" t="s">
        <v>266</v>
      </c>
      <c r="H48" s="261" t="s">
        <v>266</v>
      </c>
      <c r="I48" s="260" t="s">
        <v>266</v>
      </c>
      <c r="J48" s="258" t="s">
        <v>266</v>
      </c>
      <c r="K48" s="261" t="s">
        <v>266</v>
      </c>
      <c r="L48" s="260" t="s">
        <v>266</v>
      </c>
      <c r="M48" s="262">
        <f>SUM(M49:M50)</f>
        <v>0</v>
      </c>
      <c r="N48" s="263">
        <f>SUM(N49:N50)</f>
        <v>0</v>
      </c>
      <c r="O48" s="202">
        <f>M48+N48</f>
        <v>0</v>
      </c>
      <c r="P48" s="208"/>
      <c r="R48" s="158"/>
      <c r="S48" s="158"/>
      <c r="T48" s="158"/>
    </row>
    <row r="49" spans="1:20" ht="24" hidden="1" x14ac:dyDescent="0.25">
      <c r="A49" s="264">
        <v>23410</v>
      </c>
      <c r="B49" s="265" t="s">
        <v>287</v>
      </c>
      <c r="C49" s="266">
        <f>O49</f>
        <v>0</v>
      </c>
      <c r="D49" s="267" t="s">
        <v>266</v>
      </c>
      <c r="E49" s="268" t="s">
        <v>266</v>
      </c>
      <c r="F49" s="534" t="s">
        <v>266</v>
      </c>
      <c r="G49" s="267" t="s">
        <v>266</v>
      </c>
      <c r="H49" s="270" t="s">
        <v>266</v>
      </c>
      <c r="I49" s="269" t="s">
        <v>266</v>
      </c>
      <c r="J49" s="267" t="s">
        <v>266</v>
      </c>
      <c r="K49" s="270" t="s">
        <v>266</v>
      </c>
      <c r="L49" s="269" t="s">
        <v>266</v>
      </c>
      <c r="M49" s="271"/>
      <c r="N49" s="272"/>
      <c r="O49" s="273">
        <f>M49+N49</f>
        <v>0</v>
      </c>
      <c r="P49" s="274"/>
      <c r="R49" s="158"/>
      <c r="S49" s="158"/>
      <c r="T49" s="158"/>
    </row>
    <row r="50" spans="1:20" ht="24" hidden="1" x14ac:dyDescent="0.25">
      <c r="A50" s="264">
        <v>23510</v>
      </c>
      <c r="B50" s="265" t="s">
        <v>288</v>
      </c>
      <c r="C50" s="266">
        <f>O50</f>
        <v>0</v>
      </c>
      <c r="D50" s="267" t="s">
        <v>266</v>
      </c>
      <c r="E50" s="268" t="s">
        <v>266</v>
      </c>
      <c r="F50" s="534" t="s">
        <v>266</v>
      </c>
      <c r="G50" s="267" t="s">
        <v>266</v>
      </c>
      <c r="H50" s="270" t="s">
        <v>266</v>
      </c>
      <c r="I50" s="269" t="s">
        <v>266</v>
      </c>
      <c r="J50" s="267" t="s">
        <v>266</v>
      </c>
      <c r="K50" s="270" t="s">
        <v>266</v>
      </c>
      <c r="L50" s="269" t="s">
        <v>266</v>
      </c>
      <c r="M50" s="271"/>
      <c r="N50" s="272"/>
      <c r="O50" s="273">
        <f>M50+N50</f>
        <v>0</v>
      </c>
      <c r="P50" s="274"/>
      <c r="R50" s="158"/>
      <c r="S50" s="158"/>
      <c r="T50" s="158"/>
    </row>
    <row r="51" spans="1:20" x14ac:dyDescent="0.25">
      <c r="A51" s="275"/>
      <c r="B51" s="265"/>
      <c r="C51" s="276"/>
      <c r="D51" s="277"/>
      <c r="E51" s="278"/>
      <c r="F51" s="535"/>
      <c r="G51" s="277"/>
      <c r="H51" s="279"/>
      <c r="I51" s="269"/>
      <c r="J51" s="280"/>
      <c r="K51" s="281"/>
      <c r="L51" s="273"/>
      <c r="M51" s="271"/>
      <c r="N51" s="272"/>
      <c r="O51" s="273"/>
      <c r="P51" s="274"/>
      <c r="R51" s="158"/>
      <c r="S51" s="158"/>
      <c r="T51" s="158"/>
    </row>
    <row r="52" spans="1:20" s="148" customFormat="1" x14ac:dyDescent="0.25">
      <c r="A52" s="282"/>
      <c r="B52" s="283" t="s">
        <v>289</v>
      </c>
      <c r="C52" s="284"/>
      <c r="D52" s="285"/>
      <c r="E52" s="286"/>
      <c r="F52" s="536"/>
      <c r="G52" s="285"/>
      <c r="H52" s="288"/>
      <c r="I52" s="289"/>
      <c r="J52" s="285"/>
      <c r="K52" s="288"/>
      <c r="L52" s="289"/>
      <c r="M52" s="290"/>
      <c r="N52" s="286"/>
      <c r="O52" s="289"/>
      <c r="P52" s="291"/>
      <c r="R52" s="158"/>
      <c r="S52" s="158"/>
      <c r="T52" s="158"/>
    </row>
    <row r="53" spans="1:20" s="148" customFormat="1" ht="12.75" thickBot="1" x14ac:dyDescent="0.3">
      <c r="A53" s="292"/>
      <c r="B53" s="149" t="s">
        <v>290</v>
      </c>
      <c r="C53" s="293">
        <f t="shared" ref="C53:C116" si="4">F53+I53+L53+O53</f>
        <v>566526</v>
      </c>
      <c r="D53" s="294">
        <f>SUM(D54,D284)</f>
        <v>507307</v>
      </c>
      <c r="E53" s="295">
        <f>SUM(E54,E284)</f>
        <v>0</v>
      </c>
      <c r="F53" s="537">
        <f t="shared" ref="F53:F117" si="5">D53+E53</f>
        <v>507307</v>
      </c>
      <c r="G53" s="294">
        <f>SUM(G54,G284)</f>
        <v>53412</v>
      </c>
      <c r="H53" s="297">
        <f>SUM(H54,H284)</f>
        <v>0</v>
      </c>
      <c r="I53" s="296">
        <f t="shared" ref="I53:I117" si="6">G53+H53</f>
        <v>53412</v>
      </c>
      <c r="J53" s="294">
        <f>SUM(J54,J284)</f>
        <v>5807</v>
      </c>
      <c r="K53" s="297">
        <f>SUM(K54,K284)</f>
        <v>0</v>
      </c>
      <c r="L53" s="296">
        <f t="shared" ref="L53:L117" si="7">J53+K53</f>
        <v>5807</v>
      </c>
      <c r="M53" s="298">
        <f>SUM(M54,M284)</f>
        <v>0</v>
      </c>
      <c r="N53" s="295">
        <f>SUM(N54,N284)</f>
        <v>0</v>
      </c>
      <c r="O53" s="296">
        <f t="shared" ref="O53:O117" si="8">M53+N53</f>
        <v>0</v>
      </c>
      <c r="P53" s="157"/>
      <c r="R53" s="158"/>
      <c r="S53" s="158"/>
      <c r="T53" s="158"/>
    </row>
    <row r="54" spans="1:20" s="148" customFormat="1" ht="36.75" thickTop="1" x14ac:dyDescent="0.25">
      <c r="A54" s="299"/>
      <c r="B54" s="300" t="s">
        <v>291</v>
      </c>
      <c r="C54" s="301">
        <f t="shared" si="4"/>
        <v>566083</v>
      </c>
      <c r="D54" s="302">
        <f>SUM(D55,D197)</f>
        <v>507307</v>
      </c>
      <c r="E54" s="303">
        <f>SUM(E55,E197)</f>
        <v>0</v>
      </c>
      <c r="F54" s="538">
        <f t="shared" si="5"/>
        <v>507307</v>
      </c>
      <c r="G54" s="302">
        <f>SUM(G55,G197)</f>
        <v>53412</v>
      </c>
      <c r="H54" s="305">
        <f>SUM(H55,H197)</f>
        <v>0</v>
      </c>
      <c r="I54" s="304">
        <f t="shared" si="6"/>
        <v>53412</v>
      </c>
      <c r="J54" s="302">
        <f>SUM(J55,J197)</f>
        <v>5364</v>
      </c>
      <c r="K54" s="305">
        <f>SUM(K55,K197)</f>
        <v>0</v>
      </c>
      <c r="L54" s="304">
        <f t="shared" si="7"/>
        <v>5364</v>
      </c>
      <c r="M54" s="306">
        <f>SUM(M55,M197)</f>
        <v>0</v>
      </c>
      <c r="N54" s="303">
        <f>SUM(N55,N197)</f>
        <v>0</v>
      </c>
      <c r="O54" s="304">
        <f t="shared" si="8"/>
        <v>0</v>
      </c>
      <c r="P54" s="307"/>
      <c r="R54" s="158"/>
      <c r="S54" s="158"/>
      <c r="T54" s="158"/>
    </row>
    <row r="55" spans="1:20" s="148" customFormat="1" ht="24" x14ac:dyDescent="0.25">
      <c r="A55" s="308"/>
      <c r="B55" s="139" t="s">
        <v>292</v>
      </c>
      <c r="C55" s="309">
        <f t="shared" si="4"/>
        <v>565426</v>
      </c>
      <c r="D55" s="310">
        <f>SUM(D56,D78,D176,D190)</f>
        <v>506987</v>
      </c>
      <c r="E55" s="311">
        <f>SUM(E56,E78,E176,E190)</f>
        <v>0</v>
      </c>
      <c r="F55" s="539">
        <f t="shared" si="5"/>
        <v>506987</v>
      </c>
      <c r="G55" s="310">
        <f>SUM(G56,G78,G176,G190)</f>
        <v>53112</v>
      </c>
      <c r="H55" s="313">
        <f>SUM(H56,H78,H176,H190)</f>
        <v>0</v>
      </c>
      <c r="I55" s="312">
        <f t="shared" si="6"/>
        <v>53112</v>
      </c>
      <c r="J55" s="310">
        <f>SUM(J56,J78,J176,J190)</f>
        <v>5327</v>
      </c>
      <c r="K55" s="313">
        <f>SUM(K56,K78,K176,K190)</f>
        <v>0</v>
      </c>
      <c r="L55" s="312">
        <f t="shared" si="7"/>
        <v>5327</v>
      </c>
      <c r="M55" s="158">
        <f>SUM(M56,M78,M176,M190)</f>
        <v>0</v>
      </c>
      <c r="N55" s="311">
        <f>SUM(N56,N78,N176,N190)</f>
        <v>0</v>
      </c>
      <c r="O55" s="312">
        <f t="shared" si="8"/>
        <v>0</v>
      </c>
      <c r="P55" s="314"/>
      <c r="R55" s="158"/>
      <c r="S55" s="158"/>
      <c r="T55" s="158"/>
    </row>
    <row r="56" spans="1:20" s="148" customFormat="1" x14ac:dyDescent="0.25">
      <c r="A56" s="315">
        <v>1000</v>
      </c>
      <c r="B56" s="315" t="s">
        <v>293</v>
      </c>
      <c r="C56" s="316">
        <f t="shared" si="4"/>
        <v>486069</v>
      </c>
      <c r="D56" s="317">
        <f>SUM(D57,D70)</f>
        <v>434057</v>
      </c>
      <c r="E56" s="318">
        <f>SUM(E57,E70)</f>
        <v>0</v>
      </c>
      <c r="F56" s="540">
        <f t="shared" si="5"/>
        <v>434057</v>
      </c>
      <c r="G56" s="317">
        <f>SUM(G57,G70)</f>
        <v>52012</v>
      </c>
      <c r="H56" s="320">
        <f>SUM(H57,H70)</f>
        <v>0</v>
      </c>
      <c r="I56" s="319">
        <f t="shared" si="6"/>
        <v>52012</v>
      </c>
      <c r="J56" s="317">
        <f>SUM(J57,J70)</f>
        <v>0</v>
      </c>
      <c r="K56" s="320">
        <f>SUM(K57,K70)</f>
        <v>0</v>
      </c>
      <c r="L56" s="319">
        <f t="shared" si="7"/>
        <v>0</v>
      </c>
      <c r="M56" s="321">
        <f>SUM(M57,M70)</f>
        <v>0</v>
      </c>
      <c r="N56" s="318">
        <f>SUM(N57,N70)</f>
        <v>0</v>
      </c>
      <c r="O56" s="319">
        <f t="shared" si="8"/>
        <v>0</v>
      </c>
      <c r="P56" s="322"/>
      <c r="R56" s="158"/>
      <c r="S56" s="158"/>
      <c r="T56" s="158"/>
    </row>
    <row r="57" spans="1:20" x14ac:dyDescent="0.25">
      <c r="A57" s="198">
        <v>1100</v>
      </c>
      <c r="B57" s="323" t="s">
        <v>294</v>
      </c>
      <c r="C57" s="199">
        <f t="shared" si="4"/>
        <v>369069</v>
      </c>
      <c r="D57" s="209">
        <f>SUM(D58,D61,D69)</f>
        <v>327550</v>
      </c>
      <c r="E57" s="324">
        <f>SUM(E58,E61,E69)</f>
        <v>-15</v>
      </c>
      <c r="F57" s="541">
        <f t="shared" si="5"/>
        <v>327535</v>
      </c>
      <c r="G57" s="209">
        <f>SUM(G58,G61,G69)</f>
        <v>41534</v>
      </c>
      <c r="H57" s="210">
        <f>SUM(H58,H61,H69)</f>
        <v>0</v>
      </c>
      <c r="I57" s="211">
        <f t="shared" si="6"/>
        <v>41534</v>
      </c>
      <c r="J57" s="209">
        <f>SUM(J58,J61,J69)</f>
        <v>0</v>
      </c>
      <c r="K57" s="210">
        <f>SUM(K58,K61,K69)</f>
        <v>0</v>
      </c>
      <c r="L57" s="211">
        <f t="shared" si="7"/>
        <v>0</v>
      </c>
      <c r="M57" s="325">
        <f>SUM(M58,M61,M69)</f>
        <v>0</v>
      </c>
      <c r="N57" s="326">
        <f>SUM(N58,N61,N69)</f>
        <v>0</v>
      </c>
      <c r="O57" s="327">
        <f t="shared" si="8"/>
        <v>0</v>
      </c>
      <c r="P57" s="328"/>
      <c r="R57" s="158"/>
      <c r="S57" s="158"/>
      <c r="T57" s="158"/>
    </row>
    <row r="58" spans="1:20" x14ac:dyDescent="0.25">
      <c r="A58" s="329">
        <v>1110</v>
      </c>
      <c r="B58" s="265" t="s">
        <v>295</v>
      </c>
      <c r="C58" s="276">
        <f t="shared" si="4"/>
        <v>337772</v>
      </c>
      <c r="D58" s="330">
        <f>SUM(D59:D60)</f>
        <v>297096</v>
      </c>
      <c r="E58" s="331">
        <f>SUM(E59:E60)</f>
        <v>0</v>
      </c>
      <c r="F58" s="542">
        <f t="shared" si="5"/>
        <v>297096</v>
      </c>
      <c r="G58" s="330">
        <f>SUM(G59:G60)</f>
        <v>40676</v>
      </c>
      <c r="H58" s="333">
        <f>SUM(H59:H60)</f>
        <v>0</v>
      </c>
      <c r="I58" s="332">
        <f t="shared" si="6"/>
        <v>40676</v>
      </c>
      <c r="J58" s="330">
        <f>SUM(J59:J60)</f>
        <v>0</v>
      </c>
      <c r="K58" s="333">
        <f>SUM(K59:K60)</f>
        <v>0</v>
      </c>
      <c r="L58" s="332">
        <f t="shared" si="7"/>
        <v>0</v>
      </c>
      <c r="M58" s="334">
        <f>SUM(M59:M60)</f>
        <v>0</v>
      </c>
      <c r="N58" s="331">
        <f>SUM(N59:N60)</f>
        <v>0</v>
      </c>
      <c r="O58" s="332">
        <f t="shared" si="8"/>
        <v>0</v>
      </c>
      <c r="P58" s="274"/>
      <c r="R58" s="158"/>
      <c r="S58" s="158"/>
      <c r="T58" s="158"/>
    </row>
    <row r="59" spans="1:20" hidden="1" x14ac:dyDescent="0.25">
      <c r="A59" s="169">
        <v>1111</v>
      </c>
      <c r="B59" s="213" t="s">
        <v>296</v>
      </c>
      <c r="C59" s="214">
        <f t="shared" si="4"/>
        <v>0</v>
      </c>
      <c r="D59" s="219"/>
      <c r="E59" s="335"/>
      <c r="F59" s="543">
        <f t="shared" si="5"/>
        <v>0</v>
      </c>
      <c r="G59" s="219"/>
      <c r="H59" s="220"/>
      <c r="I59" s="221">
        <f t="shared" si="6"/>
        <v>0</v>
      </c>
      <c r="J59" s="219"/>
      <c r="K59" s="220"/>
      <c r="L59" s="221">
        <f t="shared" si="7"/>
        <v>0</v>
      </c>
      <c r="M59" s="336"/>
      <c r="N59" s="335"/>
      <c r="O59" s="221">
        <f t="shared" si="8"/>
        <v>0</v>
      </c>
      <c r="P59" s="176"/>
      <c r="R59" s="158"/>
      <c r="S59" s="158"/>
      <c r="T59" s="158"/>
    </row>
    <row r="60" spans="1:20" x14ac:dyDescent="0.25">
      <c r="A60" s="800">
        <v>1119</v>
      </c>
      <c r="B60" s="801" t="s">
        <v>297</v>
      </c>
      <c r="C60" s="802">
        <f t="shared" si="4"/>
        <v>337772</v>
      </c>
      <c r="D60" s="803">
        <v>297096</v>
      </c>
      <c r="E60" s="804"/>
      <c r="F60" s="805">
        <f t="shared" si="5"/>
        <v>297096</v>
      </c>
      <c r="G60" s="803">
        <v>40676</v>
      </c>
      <c r="H60" s="806"/>
      <c r="I60" s="807">
        <f t="shared" si="6"/>
        <v>40676</v>
      </c>
      <c r="J60" s="803"/>
      <c r="K60" s="806"/>
      <c r="L60" s="807">
        <f t="shared" si="7"/>
        <v>0</v>
      </c>
      <c r="M60" s="808"/>
      <c r="N60" s="804"/>
      <c r="O60" s="807">
        <f t="shared" si="8"/>
        <v>0</v>
      </c>
      <c r="P60" s="809"/>
      <c r="R60" s="158"/>
      <c r="S60" s="158"/>
      <c r="T60" s="158"/>
    </row>
    <row r="61" spans="1:20" x14ac:dyDescent="0.25">
      <c r="A61" s="339">
        <v>1140</v>
      </c>
      <c r="B61" s="223" t="s">
        <v>298</v>
      </c>
      <c r="C61" s="224">
        <f t="shared" si="4"/>
        <v>30037</v>
      </c>
      <c r="D61" s="340">
        <f>SUM(D62:D68)</f>
        <v>29179</v>
      </c>
      <c r="E61" s="341">
        <f>SUM(E62:E68)</f>
        <v>0</v>
      </c>
      <c r="F61" s="544">
        <f>D61+E61</f>
        <v>29179</v>
      </c>
      <c r="G61" s="340">
        <f>SUM(G62:G68)</f>
        <v>858</v>
      </c>
      <c r="H61" s="342">
        <f>SUM(H62:H68)</f>
        <v>0</v>
      </c>
      <c r="I61" s="231">
        <f t="shared" si="6"/>
        <v>858</v>
      </c>
      <c r="J61" s="340">
        <f>SUM(J62:J68)</f>
        <v>0</v>
      </c>
      <c r="K61" s="342">
        <f>SUM(K62:K68)</f>
        <v>0</v>
      </c>
      <c r="L61" s="231">
        <f t="shared" si="7"/>
        <v>0</v>
      </c>
      <c r="M61" s="343">
        <f>SUM(M62:M68)</f>
        <v>0</v>
      </c>
      <c r="N61" s="341">
        <f>SUM(N62:N68)</f>
        <v>0</v>
      </c>
      <c r="O61" s="231">
        <f t="shared" si="8"/>
        <v>0</v>
      </c>
      <c r="P61" s="185"/>
      <c r="R61" s="158"/>
      <c r="S61" s="158"/>
      <c r="T61" s="158"/>
    </row>
    <row r="62" spans="1:20" x14ac:dyDescent="0.25">
      <c r="A62" s="178">
        <v>1141</v>
      </c>
      <c r="B62" s="223" t="s">
        <v>299</v>
      </c>
      <c r="C62" s="224">
        <f t="shared" si="4"/>
        <v>3748</v>
      </c>
      <c r="D62" s="229">
        <v>3748</v>
      </c>
      <c r="E62" s="337"/>
      <c r="F62" s="544">
        <f t="shared" si="5"/>
        <v>3748</v>
      </c>
      <c r="G62" s="229"/>
      <c r="H62" s="230"/>
      <c r="I62" s="231">
        <f t="shared" si="6"/>
        <v>0</v>
      </c>
      <c r="J62" s="229"/>
      <c r="K62" s="230"/>
      <c r="L62" s="231">
        <f t="shared" si="7"/>
        <v>0</v>
      </c>
      <c r="M62" s="338"/>
      <c r="N62" s="337"/>
      <c r="O62" s="231">
        <f t="shared" si="8"/>
        <v>0</v>
      </c>
      <c r="P62" s="185"/>
      <c r="R62" s="158"/>
      <c r="S62" s="158"/>
      <c r="T62" s="158"/>
    </row>
    <row r="63" spans="1:20" ht="24" x14ac:dyDescent="0.25">
      <c r="A63" s="178">
        <v>1142</v>
      </c>
      <c r="B63" s="223" t="s">
        <v>300</v>
      </c>
      <c r="C63" s="224">
        <f t="shared" si="4"/>
        <v>922</v>
      </c>
      <c r="D63" s="229">
        <v>922</v>
      </c>
      <c r="E63" s="337"/>
      <c r="F63" s="544">
        <f t="shared" si="5"/>
        <v>922</v>
      </c>
      <c r="G63" s="229"/>
      <c r="H63" s="230"/>
      <c r="I63" s="231">
        <f t="shared" si="6"/>
        <v>0</v>
      </c>
      <c r="J63" s="229"/>
      <c r="K63" s="230"/>
      <c r="L63" s="231">
        <f t="shared" si="7"/>
        <v>0</v>
      </c>
      <c r="M63" s="338"/>
      <c r="N63" s="337"/>
      <c r="O63" s="231">
        <f t="shared" si="8"/>
        <v>0</v>
      </c>
      <c r="P63" s="185"/>
      <c r="R63" s="158"/>
      <c r="S63" s="158"/>
      <c r="T63" s="158"/>
    </row>
    <row r="64" spans="1:20" ht="24" x14ac:dyDescent="0.25">
      <c r="A64" s="800">
        <v>1145</v>
      </c>
      <c r="B64" s="801" t="s">
        <v>301</v>
      </c>
      <c r="C64" s="802">
        <f t="shared" si="4"/>
        <v>1329</v>
      </c>
      <c r="D64" s="803">
        <v>1255</v>
      </c>
      <c r="E64" s="804"/>
      <c r="F64" s="805">
        <f t="shared" si="5"/>
        <v>1255</v>
      </c>
      <c r="G64" s="803">
        <v>74</v>
      </c>
      <c r="H64" s="806"/>
      <c r="I64" s="807">
        <f t="shared" si="6"/>
        <v>74</v>
      </c>
      <c r="J64" s="803"/>
      <c r="K64" s="806"/>
      <c r="L64" s="807">
        <f t="shared" si="7"/>
        <v>0</v>
      </c>
      <c r="M64" s="808"/>
      <c r="N64" s="804"/>
      <c r="O64" s="807">
        <f t="shared" si="8"/>
        <v>0</v>
      </c>
      <c r="P64" s="809"/>
      <c r="R64" s="158"/>
      <c r="S64" s="158"/>
      <c r="T64" s="158"/>
    </row>
    <row r="65" spans="1:20" ht="24" hidden="1" x14ac:dyDescent="0.25">
      <c r="A65" s="178">
        <v>1146</v>
      </c>
      <c r="B65" s="223" t="s">
        <v>302</v>
      </c>
      <c r="C65" s="224">
        <f t="shared" si="4"/>
        <v>0</v>
      </c>
      <c r="D65" s="229"/>
      <c r="E65" s="337"/>
      <c r="F65" s="544">
        <f t="shared" si="5"/>
        <v>0</v>
      </c>
      <c r="G65" s="229"/>
      <c r="H65" s="230"/>
      <c r="I65" s="231">
        <f t="shared" si="6"/>
        <v>0</v>
      </c>
      <c r="J65" s="229"/>
      <c r="K65" s="230"/>
      <c r="L65" s="231">
        <f t="shared" si="7"/>
        <v>0</v>
      </c>
      <c r="M65" s="338"/>
      <c r="N65" s="337"/>
      <c r="O65" s="231">
        <f t="shared" si="8"/>
        <v>0</v>
      </c>
      <c r="P65" s="185"/>
      <c r="R65" s="158"/>
      <c r="S65" s="158"/>
      <c r="T65" s="158"/>
    </row>
    <row r="66" spans="1:20" x14ac:dyDescent="0.25">
      <c r="A66" s="178">
        <v>1147</v>
      </c>
      <c r="B66" s="223" t="s">
        <v>303</v>
      </c>
      <c r="C66" s="224">
        <f t="shared" si="4"/>
        <v>2943</v>
      </c>
      <c r="D66" s="229">
        <v>2943</v>
      </c>
      <c r="E66" s="337"/>
      <c r="F66" s="544">
        <f t="shared" si="5"/>
        <v>2943</v>
      </c>
      <c r="G66" s="229"/>
      <c r="H66" s="230"/>
      <c r="I66" s="231">
        <f t="shared" si="6"/>
        <v>0</v>
      </c>
      <c r="J66" s="229"/>
      <c r="K66" s="230"/>
      <c r="L66" s="231">
        <f t="shared" si="7"/>
        <v>0</v>
      </c>
      <c r="M66" s="338"/>
      <c r="N66" s="337"/>
      <c r="O66" s="231">
        <f t="shared" si="8"/>
        <v>0</v>
      </c>
      <c r="P66" s="185"/>
      <c r="R66" s="158"/>
      <c r="S66" s="158"/>
      <c r="T66" s="158"/>
    </row>
    <row r="67" spans="1:20" x14ac:dyDescent="0.25">
      <c r="A67" s="178">
        <v>1148</v>
      </c>
      <c r="B67" s="223" t="s">
        <v>304</v>
      </c>
      <c r="C67" s="224">
        <f t="shared" si="4"/>
        <v>18065</v>
      </c>
      <c r="D67" s="229">
        <v>18065</v>
      </c>
      <c r="E67" s="337"/>
      <c r="F67" s="544">
        <f t="shared" si="5"/>
        <v>18065</v>
      </c>
      <c r="G67" s="229"/>
      <c r="H67" s="230"/>
      <c r="I67" s="231">
        <f t="shared" si="6"/>
        <v>0</v>
      </c>
      <c r="J67" s="229"/>
      <c r="K67" s="230"/>
      <c r="L67" s="231">
        <f t="shared" si="7"/>
        <v>0</v>
      </c>
      <c r="M67" s="338"/>
      <c r="N67" s="337"/>
      <c r="O67" s="231">
        <f t="shared" si="8"/>
        <v>0</v>
      </c>
      <c r="P67" s="185"/>
      <c r="R67" s="158"/>
      <c r="S67" s="158"/>
      <c r="T67" s="158"/>
    </row>
    <row r="68" spans="1:20" ht="26.25" customHeight="1" x14ac:dyDescent="0.25">
      <c r="A68" s="178">
        <v>1149</v>
      </c>
      <c r="B68" s="223" t="s">
        <v>305</v>
      </c>
      <c r="C68" s="224">
        <f t="shared" si="4"/>
        <v>3030</v>
      </c>
      <c r="D68" s="229">
        <v>2246</v>
      </c>
      <c r="E68" s="337"/>
      <c r="F68" s="544">
        <f t="shared" si="5"/>
        <v>2246</v>
      </c>
      <c r="G68" s="229">
        <v>784</v>
      </c>
      <c r="H68" s="230"/>
      <c r="I68" s="231">
        <f t="shared" si="6"/>
        <v>784</v>
      </c>
      <c r="J68" s="229"/>
      <c r="K68" s="230"/>
      <c r="L68" s="231">
        <f t="shared" si="7"/>
        <v>0</v>
      </c>
      <c r="M68" s="338"/>
      <c r="N68" s="337"/>
      <c r="O68" s="231">
        <f t="shared" si="8"/>
        <v>0</v>
      </c>
      <c r="P68" s="185"/>
      <c r="R68" s="158"/>
      <c r="S68" s="158"/>
      <c r="T68" s="158"/>
    </row>
    <row r="69" spans="1:20" ht="36" x14ac:dyDescent="0.25">
      <c r="A69" s="329">
        <v>1150</v>
      </c>
      <c r="B69" s="265" t="s">
        <v>306</v>
      </c>
      <c r="C69" s="224">
        <f t="shared" si="4"/>
        <v>1260</v>
      </c>
      <c r="D69" s="344">
        <v>1275</v>
      </c>
      <c r="E69" s="345">
        <v>-15</v>
      </c>
      <c r="F69" s="542">
        <f t="shared" si="5"/>
        <v>1260</v>
      </c>
      <c r="G69" s="344"/>
      <c r="H69" s="346"/>
      <c r="I69" s="332">
        <f t="shared" si="6"/>
        <v>0</v>
      </c>
      <c r="J69" s="344"/>
      <c r="K69" s="346"/>
      <c r="L69" s="332">
        <f t="shared" si="7"/>
        <v>0</v>
      </c>
      <c r="M69" s="347"/>
      <c r="N69" s="345"/>
      <c r="O69" s="332">
        <f t="shared" si="8"/>
        <v>0</v>
      </c>
      <c r="P69" s="274" t="s">
        <v>765</v>
      </c>
      <c r="R69" s="158"/>
      <c r="S69" s="158"/>
      <c r="T69" s="158"/>
    </row>
    <row r="70" spans="1:20" ht="36" x14ac:dyDescent="0.25">
      <c r="A70" s="198">
        <v>1200</v>
      </c>
      <c r="B70" s="323" t="s">
        <v>307</v>
      </c>
      <c r="C70" s="199">
        <f t="shared" si="4"/>
        <v>117000</v>
      </c>
      <c r="D70" s="209">
        <f>SUM(D71:D72)</f>
        <v>106507</v>
      </c>
      <c r="E70" s="324">
        <f>SUM(E71:E72)</f>
        <v>15</v>
      </c>
      <c r="F70" s="541">
        <f>D70+E70</f>
        <v>106522</v>
      </c>
      <c r="G70" s="209">
        <f>SUM(G71:G72)</f>
        <v>10478</v>
      </c>
      <c r="H70" s="210">
        <f>SUM(H71:H72)</f>
        <v>0</v>
      </c>
      <c r="I70" s="211">
        <f t="shared" si="6"/>
        <v>10478</v>
      </c>
      <c r="J70" s="209">
        <f>SUM(J71:J72)</f>
        <v>0</v>
      </c>
      <c r="K70" s="210">
        <f>SUM(K71:K72)</f>
        <v>0</v>
      </c>
      <c r="L70" s="211">
        <f t="shared" si="7"/>
        <v>0</v>
      </c>
      <c r="M70" s="348">
        <f>SUM(M71:M72)</f>
        <v>0</v>
      </c>
      <c r="N70" s="324">
        <f>SUM(N71:N72)</f>
        <v>0</v>
      </c>
      <c r="O70" s="211">
        <f t="shared" si="8"/>
        <v>0</v>
      </c>
      <c r="P70" s="208"/>
      <c r="R70" s="158"/>
      <c r="S70" s="158"/>
      <c r="T70" s="158"/>
    </row>
    <row r="71" spans="1:20" ht="24" x14ac:dyDescent="0.25">
      <c r="A71" s="705">
        <v>1210</v>
      </c>
      <c r="B71" s="213" t="s">
        <v>308</v>
      </c>
      <c r="C71" s="214">
        <f t="shared" si="4"/>
        <v>90721</v>
      </c>
      <c r="D71" s="219">
        <v>80793</v>
      </c>
      <c r="E71" s="335"/>
      <c r="F71" s="543">
        <f t="shared" si="5"/>
        <v>80793</v>
      </c>
      <c r="G71" s="219">
        <v>9928</v>
      </c>
      <c r="H71" s="220"/>
      <c r="I71" s="221">
        <f t="shared" si="6"/>
        <v>9928</v>
      </c>
      <c r="J71" s="219"/>
      <c r="K71" s="220"/>
      <c r="L71" s="221">
        <f t="shared" si="7"/>
        <v>0</v>
      </c>
      <c r="M71" s="336"/>
      <c r="N71" s="335"/>
      <c r="O71" s="221">
        <f t="shared" si="8"/>
        <v>0</v>
      </c>
      <c r="P71" s="176"/>
      <c r="R71" s="158"/>
      <c r="S71" s="158"/>
      <c r="T71" s="158"/>
    </row>
    <row r="72" spans="1:20" ht="24" x14ac:dyDescent="0.25">
      <c r="A72" s="339">
        <v>1220</v>
      </c>
      <c r="B72" s="223" t="s">
        <v>309</v>
      </c>
      <c r="C72" s="224">
        <f t="shared" si="4"/>
        <v>26279</v>
      </c>
      <c r="D72" s="340">
        <f>SUM(D73:D77)</f>
        <v>25714</v>
      </c>
      <c r="E72" s="341">
        <f>SUM(E73:E77)</f>
        <v>15</v>
      </c>
      <c r="F72" s="544">
        <f t="shared" si="5"/>
        <v>25729</v>
      </c>
      <c r="G72" s="340">
        <f>SUM(G73:G77)</f>
        <v>550</v>
      </c>
      <c r="H72" s="342">
        <f>SUM(H73:H77)</f>
        <v>0</v>
      </c>
      <c r="I72" s="231">
        <f t="shared" si="6"/>
        <v>550</v>
      </c>
      <c r="J72" s="340">
        <f>SUM(J73:J77)</f>
        <v>0</v>
      </c>
      <c r="K72" s="342">
        <f>SUM(K73:K77)</f>
        <v>0</v>
      </c>
      <c r="L72" s="231">
        <f t="shared" si="7"/>
        <v>0</v>
      </c>
      <c r="M72" s="343">
        <f>SUM(M73:M77)</f>
        <v>0</v>
      </c>
      <c r="N72" s="341">
        <f>SUM(N73:N77)</f>
        <v>0</v>
      </c>
      <c r="O72" s="231">
        <f t="shared" si="8"/>
        <v>0</v>
      </c>
      <c r="P72" s="185"/>
      <c r="R72" s="158"/>
      <c r="S72" s="158"/>
      <c r="T72" s="158"/>
    </row>
    <row r="73" spans="1:20" ht="48" x14ac:dyDescent="0.25">
      <c r="A73" s="178">
        <v>1221</v>
      </c>
      <c r="B73" s="223" t="s">
        <v>310</v>
      </c>
      <c r="C73" s="224">
        <f t="shared" si="4"/>
        <v>15484</v>
      </c>
      <c r="D73" s="229">
        <v>14934</v>
      </c>
      <c r="E73" s="337"/>
      <c r="F73" s="544">
        <f t="shared" si="5"/>
        <v>14934</v>
      </c>
      <c r="G73" s="229">
        <v>550</v>
      </c>
      <c r="H73" s="230"/>
      <c r="I73" s="231">
        <f t="shared" si="6"/>
        <v>550</v>
      </c>
      <c r="J73" s="229"/>
      <c r="K73" s="230"/>
      <c r="L73" s="231">
        <f t="shared" si="7"/>
        <v>0</v>
      </c>
      <c r="M73" s="338"/>
      <c r="N73" s="337"/>
      <c r="O73" s="231">
        <f t="shared" si="8"/>
        <v>0</v>
      </c>
      <c r="P73" s="185"/>
      <c r="R73" s="158"/>
      <c r="S73" s="158"/>
      <c r="T73" s="158"/>
    </row>
    <row r="74" spans="1:20" hidden="1" x14ac:dyDescent="0.25">
      <c r="A74" s="178">
        <v>1223</v>
      </c>
      <c r="B74" s="223" t="s">
        <v>311</v>
      </c>
      <c r="C74" s="224">
        <f t="shared" si="4"/>
        <v>0</v>
      </c>
      <c r="D74" s="229"/>
      <c r="E74" s="337"/>
      <c r="F74" s="544">
        <f t="shared" si="5"/>
        <v>0</v>
      </c>
      <c r="G74" s="229"/>
      <c r="H74" s="230"/>
      <c r="I74" s="231">
        <f t="shared" si="6"/>
        <v>0</v>
      </c>
      <c r="J74" s="229"/>
      <c r="K74" s="230"/>
      <c r="L74" s="231">
        <f t="shared" si="7"/>
        <v>0</v>
      </c>
      <c r="M74" s="338"/>
      <c r="N74" s="337"/>
      <c r="O74" s="231">
        <f t="shared" si="8"/>
        <v>0</v>
      </c>
      <c r="P74" s="185"/>
      <c r="R74" s="158"/>
      <c r="S74" s="158"/>
      <c r="T74" s="158"/>
    </row>
    <row r="75" spans="1:20" hidden="1" x14ac:dyDescent="0.25">
      <c r="A75" s="178">
        <v>1225</v>
      </c>
      <c r="B75" s="223" t="s">
        <v>312</v>
      </c>
      <c r="C75" s="224">
        <f t="shared" si="4"/>
        <v>0</v>
      </c>
      <c r="D75" s="229"/>
      <c r="E75" s="337"/>
      <c r="F75" s="544">
        <f t="shared" si="5"/>
        <v>0</v>
      </c>
      <c r="G75" s="229"/>
      <c r="H75" s="230"/>
      <c r="I75" s="231">
        <f t="shared" si="6"/>
        <v>0</v>
      </c>
      <c r="J75" s="229"/>
      <c r="K75" s="230"/>
      <c r="L75" s="231">
        <f t="shared" si="7"/>
        <v>0</v>
      </c>
      <c r="M75" s="338"/>
      <c r="N75" s="337"/>
      <c r="O75" s="231">
        <f t="shared" si="8"/>
        <v>0</v>
      </c>
      <c r="P75" s="185"/>
      <c r="R75" s="158"/>
      <c r="S75" s="158"/>
      <c r="T75" s="158"/>
    </row>
    <row r="76" spans="1:20" ht="36" x14ac:dyDescent="0.25">
      <c r="A76" s="178">
        <v>1227</v>
      </c>
      <c r="B76" s="223" t="s">
        <v>313</v>
      </c>
      <c r="C76" s="224">
        <f t="shared" si="4"/>
        <v>10367</v>
      </c>
      <c r="D76" s="229">
        <v>10352</v>
      </c>
      <c r="E76" s="337">
        <v>15</v>
      </c>
      <c r="F76" s="544">
        <f t="shared" si="5"/>
        <v>10367</v>
      </c>
      <c r="G76" s="229"/>
      <c r="H76" s="230"/>
      <c r="I76" s="231">
        <f t="shared" si="6"/>
        <v>0</v>
      </c>
      <c r="J76" s="229"/>
      <c r="K76" s="230"/>
      <c r="L76" s="231">
        <f t="shared" si="7"/>
        <v>0</v>
      </c>
      <c r="M76" s="338"/>
      <c r="N76" s="337"/>
      <c r="O76" s="231">
        <f t="shared" si="8"/>
        <v>0</v>
      </c>
      <c r="P76" s="185" t="s">
        <v>766</v>
      </c>
      <c r="R76" s="158"/>
      <c r="S76" s="158"/>
      <c r="T76" s="158"/>
    </row>
    <row r="77" spans="1:20" ht="48" x14ac:dyDescent="0.25">
      <c r="A77" s="178">
        <v>1228</v>
      </c>
      <c r="B77" s="223" t="s">
        <v>314</v>
      </c>
      <c r="C77" s="224">
        <f t="shared" si="4"/>
        <v>428</v>
      </c>
      <c r="D77" s="229">
        <v>428</v>
      </c>
      <c r="E77" s="337"/>
      <c r="F77" s="544">
        <f t="shared" si="5"/>
        <v>428</v>
      </c>
      <c r="G77" s="229"/>
      <c r="H77" s="230"/>
      <c r="I77" s="231">
        <f t="shared" si="6"/>
        <v>0</v>
      </c>
      <c r="J77" s="229"/>
      <c r="K77" s="230"/>
      <c r="L77" s="231">
        <f t="shared" si="7"/>
        <v>0</v>
      </c>
      <c r="M77" s="338"/>
      <c r="N77" s="337"/>
      <c r="O77" s="231">
        <f t="shared" si="8"/>
        <v>0</v>
      </c>
      <c r="P77" s="185"/>
      <c r="R77" s="158"/>
      <c r="S77" s="158"/>
      <c r="T77" s="158"/>
    </row>
    <row r="78" spans="1:20" x14ac:dyDescent="0.25">
      <c r="A78" s="315">
        <v>2000</v>
      </c>
      <c r="B78" s="315" t="s">
        <v>315</v>
      </c>
      <c r="C78" s="316">
        <f t="shared" si="4"/>
        <v>79357</v>
      </c>
      <c r="D78" s="317">
        <f>SUM(D79,D86,D133,D167,D168,D175)</f>
        <v>72930</v>
      </c>
      <c r="E78" s="318">
        <f>SUM(E79,E86,E133,E167,E168,E175)</f>
        <v>0</v>
      </c>
      <c r="F78" s="540">
        <f t="shared" si="5"/>
        <v>72930</v>
      </c>
      <c r="G78" s="317">
        <f>SUM(G79,G86,G133,G167,G168,G175)</f>
        <v>1100</v>
      </c>
      <c r="H78" s="320">
        <f>SUM(H79,H86,H133,H167,H168,H175)</f>
        <v>0</v>
      </c>
      <c r="I78" s="319">
        <f t="shared" si="6"/>
        <v>1100</v>
      </c>
      <c r="J78" s="317">
        <f>SUM(J79,J86,J133,J167,J168,J175)</f>
        <v>5327</v>
      </c>
      <c r="K78" s="320">
        <f>SUM(K79,K86,K133,K167,K168,K175)</f>
        <v>0</v>
      </c>
      <c r="L78" s="319">
        <f t="shared" si="7"/>
        <v>5327</v>
      </c>
      <c r="M78" s="321">
        <f>SUM(M79,M86,M133,M167,M168,M175)</f>
        <v>0</v>
      </c>
      <c r="N78" s="318">
        <f>SUM(N79,N86,N133,N167,N168,N175)</f>
        <v>0</v>
      </c>
      <c r="O78" s="319">
        <f t="shared" si="8"/>
        <v>0</v>
      </c>
      <c r="P78" s="322"/>
      <c r="R78" s="158"/>
      <c r="S78" s="158"/>
      <c r="T78" s="158"/>
    </row>
    <row r="79" spans="1:20" ht="24" x14ac:dyDescent="0.25">
      <c r="A79" s="198">
        <v>2100</v>
      </c>
      <c r="B79" s="323" t="s">
        <v>316</v>
      </c>
      <c r="C79" s="199">
        <f t="shared" si="4"/>
        <v>168</v>
      </c>
      <c r="D79" s="209">
        <f>SUM(D80,D83)</f>
        <v>168</v>
      </c>
      <c r="E79" s="324">
        <f>SUM(E80,E83)</f>
        <v>0</v>
      </c>
      <c r="F79" s="541">
        <f t="shared" si="5"/>
        <v>168</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c r="R79" s="158"/>
      <c r="S79" s="158"/>
      <c r="T79" s="158"/>
    </row>
    <row r="80" spans="1:20" ht="24" x14ac:dyDescent="0.25">
      <c r="A80" s="705">
        <v>2110</v>
      </c>
      <c r="B80" s="213" t="s">
        <v>317</v>
      </c>
      <c r="C80" s="214">
        <f t="shared" si="4"/>
        <v>168</v>
      </c>
      <c r="D80" s="350">
        <f>SUM(D81:D82)</f>
        <v>168</v>
      </c>
      <c r="E80" s="351">
        <f>SUM(E81:E82)</f>
        <v>0</v>
      </c>
      <c r="F80" s="543">
        <f t="shared" si="5"/>
        <v>168</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c r="R80" s="158"/>
      <c r="S80" s="158"/>
      <c r="T80" s="158"/>
    </row>
    <row r="81" spans="1:20" hidden="1" x14ac:dyDescent="0.25">
      <c r="A81" s="178">
        <v>2111</v>
      </c>
      <c r="B81" s="223" t="s">
        <v>216</v>
      </c>
      <c r="C81" s="224">
        <f t="shared" si="4"/>
        <v>0</v>
      </c>
      <c r="D81" s="229"/>
      <c r="E81" s="337"/>
      <c r="F81" s="544">
        <f t="shared" si="5"/>
        <v>0</v>
      </c>
      <c r="G81" s="229"/>
      <c r="H81" s="230"/>
      <c r="I81" s="231">
        <f t="shared" si="6"/>
        <v>0</v>
      </c>
      <c r="J81" s="229"/>
      <c r="K81" s="230"/>
      <c r="L81" s="231">
        <f t="shared" si="7"/>
        <v>0</v>
      </c>
      <c r="M81" s="338"/>
      <c r="N81" s="337"/>
      <c r="O81" s="231">
        <f t="shared" si="8"/>
        <v>0</v>
      </c>
      <c r="P81" s="185"/>
      <c r="R81" s="158"/>
      <c r="S81" s="158"/>
      <c r="T81" s="158"/>
    </row>
    <row r="82" spans="1:20" ht="24" x14ac:dyDescent="0.25">
      <c r="A82" s="178">
        <v>2112</v>
      </c>
      <c r="B82" s="223" t="s">
        <v>318</v>
      </c>
      <c r="C82" s="224">
        <f t="shared" si="4"/>
        <v>168</v>
      </c>
      <c r="D82" s="229">
        <v>168</v>
      </c>
      <c r="E82" s="337"/>
      <c r="F82" s="544">
        <f t="shared" si="5"/>
        <v>168</v>
      </c>
      <c r="G82" s="229"/>
      <c r="H82" s="230"/>
      <c r="I82" s="231">
        <f t="shared" si="6"/>
        <v>0</v>
      </c>
      <c r="J82" s="229"/>
      <c r="K82" s="230"/>
      <c r="L82" s="231">
        <f t="shared" si="7"/>
        <v>0</v>
      </c>
      <c r="M82" s="338"/>
      <c r="N82" s="337"/>
      <c r="O82" s="231">
        <f t="shared" si="8"/>
        <v>0</v>
      </c>
      <c r="P82" s="185"/>
      <c r="R82" s="158"/>
      <c r="S82" s="158"/>
      <c r="T82" s="158"/>
    </row>
    <row r="83" spans="1:20" ht="24" hidden="1" x14ac:dyDescent="0.25">
      <c r="A83" s="339">
        <v>2120</v>
      </c>
      <c r="B83" s="223" t="s">
        <v>319</v>
      </c>
      <c r="C83" s="224">
        <f t="shared" si="4"/>
        <v>0</v>
      </c>
      <c r="D83" s="340">
        <f>SUM(D84:D85)</f>
        <v>0</v>
      </c>
      <c r="E83" s="341">
        <f>SUM(E84:E85)</f>
        <v>0</v>
      </c>
      <c r="F83" s="544">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c r="R83" s="158"/>
      <c r="S83" s="158"/>
      <c r="T83" s="158"/>
    </row>
    <row r="84" spans="1:20" hidden="1" x14ac:dyDescent="0.25">
      <c r="A84" s="178">
        <v>2121</v>
      </c>
      <c r="B84" s="223" t="s">
        <v>216</v>
      </c>
      <c r="C84" s="224">
        <f t="shared" si="4"/>
        <v>0</v>
      </c>
      <c r="D84" s="229"/>
      <c r="E84" s="337"/>
      <c r="F84" s="544">
        <f t="shared" si="5"/>
        <v>0</v>
      </c>
      <c r="G84" s="229"/>
      <c r="H84" s="230"/>
      <c r="I84" s="231">
        <f t="shared" si="6"/>
        <v>0</v>
      </c>
      <c r="J84" s="229"/>
      <c r="K84" s="230"/>
      <c r="L84" s="231">
        <f t="shared" si="7"/>
        <v>0</v>
      </c>
      <c r="M84" s="338"/>
      <c r="N84" s="337"/>
      <c r="O84" s="231">
        <f t="shared" si="8"/>
        <v>0</v>
      </c>
      <c r="P84" s="185"/>
      <c r="R84" s="158"/>
      <c r="S84" s="158"/>
      <c r="T84" s="158"/>
    </row>
    <row r="85" spans="1:20" ht="24" hidden="1" x14ac:dyDescent="0.25">
      <c r="A85" s="178">
        <v>2122</v>
      </c>
      <c r="B85" s="223" t="s">
        <v>318</v>
      </c>
      <c r="C85" s="224">
        <f t="shared" si="4"/>
        <v>0</v>
      </c>
      <c r="D85" s="229"/>
      <c r="E85" s="337"/>
      <c r="F85" s="544">
        <f t="shared" si="5"/>
        <v>0</v>
      </c>
      <c r="G85" s="229"/>
      <c r="H85" s="230"/>
      <c r="I85" s="231">
        <f t="shared" si="6"/>
        <v>0</v>
      </c>
      <c r="J85" s="229"/>
      <c r="K85" s="230"/>
      <c r="L85" s="231">
        <f t="shared" si="7"/>
        <v>0</v>
      </c>
      <c r="M85" s="338"/>
      <c r="N85" s="337"/>
      <c r="O85" s="231">
        <f t="shared" si="8"/>
        <v>0</v>
      </c>
      <c r="P85" s="185"/>
      <c r="R85" s="158"/>
      <c r="S85" s="158"/>
      <c r="T85" s="158"/>
    </row>
    <row r="86" spans="1:20" x14ac:dyDescent="0.25">
      <c r="A86" s="198">
        <v>2200</v>
      </c>
      <c r="B86" s="323" t="s">
        <v>320</v>
      </c>
      <c r="C86" s="354">
        <f t="shared" si="4"/>
        <v>55906</v>
      </c>
      <c r="D86" s="209">
        <f>SUM(D87,D92,D98,D106,D115,D119,D125,D131)</f>
        <v>54902</v>
      </c>
      <c r="E86" s="324">
        <f>SUM(E87,E92,E98,E106,E115,E119,E125,E131)</f>
        <v>0</v>
      </c>
      <c r="F86" s="541">
        <f t="shared" si="5"/>
        <v>54902</v>
      </c>
      <c r="G86" s="209">
        <f>SUM(G87,G92,G98,G106,G115,G119,G125,G131)</f>
        <v>0</v>
      </c>
      <c r="H86" s="210">
        <f>SUM(H87,H92,H98,H106,H115,H119,H125,H131)</f>
        <v>0</v>
      </c>
      <c r="I86" s="211">
        <f t="shared" si="6"/>
        <v>0</v>
      </c>
      <c r="J86" s="209">
        <f>SUM(J87,J92,J98,J106,J115,J119,J125,J131)</f>
        <v>1004</v>
      </c>
      <c r="K86" s="210">
        <f>SUM(K87,K92,K98,K106,K115,K119,K125,K131)</f>
        <v>0</v>
      </c>
      <c r="L86" s="211">
        <f t="shared" si="7"/>
        <v>1004</v>
      </c>
      <c r="M86" s="355">
        <f>SUM(M87,M92,M98,M106,M115,M119,M125,M131)</f>
        <v>0</v>
      </c>
      <c r="N86" s="356">
        <f>SUM(N87,N92,N98,N106,N115,N119,N125,N131)</f>
        <v>0</v>
      </c>
      <c r="O86" s="357">
        <f t="shared" si="8"/>
        <v>0</v>
      </c>
      <c r="P86" s="358"/>
      <c r="R86" s="158"/>
      <c r="S86" s="158"/>
      <c r="T86" s="158"/>
    </row>
    <row r="87" spans="1:20" ht="24" x14ac:dyDescent="0.25">
      <c r="A87" s="329">
        <v>2210</v>
      </c>
      <c r="B87" s="265" t="s">
        <v>321</v>
      </c>
      <c r="C87" s="276">
        <f t="shared" si="4"/>
        <v>801</v>
      </c>
      <c r="D87" s="330">
        <f>SUM(D88:D91)</f>
        <v>801</v>
      </c>
      <c r="E87" s="331">
        <f>SUM(E88:E91)</f>
        <v>0</v>
      </c>
      <c r="F87" s="542">
        <f t="shared" si="5"/>
        <v>801</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c r="R87" s="158"/>
      <c r="S87" s="158"/>
      <c r="T87" s="158"/>
    </row>
    <row r="88" spans="1:20" ht="24" hidden="1" x14ac:dyDescent="0.25">
      <c r="A88" s="169">
        <v>2211</v>
      </c>
      <c r="B88" s="213" t="s">
        <v>322</v>
      </c>
      <c r="C88" s="224">
        <f t="shared" si="4"/>
        <v>0</v>
      </c>
      <c r="D88" s="219"/>
      <c r="E88" s="335"/>
      <c r="F88" s="543">
        <f t="shared" si="5"/>
        <v>0</v>
      </c>
      <c r="G88" s="219"/>
      <c r="H88" s="220"/>
      <c r="I88" s="221">
        <f t="shared" si="6"/>
        <v>0</v>
      </c>
      <c r="J88" s="219"/>
      <c r="K88" s="220"/>
      <c r="L88" s="221">
        <f t="shared" si="7"/>
        <v>0</v>
      </c>
      <c r="M88" s="336"/>
      <c r="N88" s="335"/>
      <c r="O88" s="221">
        <f t="shared" si="8"/>
        <v>0</v>
      </c>
      <c r="P88" s="176"/>
      <c r="R88" s="158"/>
      <c r="S88" s="158"/>
      <c r="T88" s="158"/>
    </row>
    <row r="89" spans="1:20" ht="36" x14ac:dyDescent="0.25">
      <c r="A89" s="178">
        <v>2212</v>
      </c>
      <c r="B89" s="223" t="s">
        <v>323</v>
      </c>
      <c r="C89" s="224">
        <f t="shared" si="4"/>
        <v>718</v>
      </c>
      <c r="D89" s="229">
        <v>718</v>
      </c>
      <c r="E89" s="337"/>
      <c r="F89" s="544">
        <f t="shared" si="5"/>
        <v>718</v>
      </c>
      <c r="G89" s="229"/>
      <c r="H89" s="230"/>
      <c r="I89" s="231">
        <f t="shared" si="6"/>
        <v>0</v>
      </c>
      <c r="J89" s="229"/>
      <c r="K89" s="230"/>
      <c r="L89" s="231">
        <f t="shared" si="7"/>
        <v>0</v>
      </c>
      <c r="M89" s="338"/>
      <c r="N89" s="337"/>
      <c r="O89" s="231">
        <f t="shared" si="8"/>
        <v>0</v>
      </c>
      <c r="P89" s="185"/>
      <c r="R89" s="158"/>
      <c r="S89" s="158"/>
      <c r="T89" s="158"/>
    </row>
    <row r="90" spans="1:20" ht="24" x14ac:dyDescent="0.25">
      <c r="A90" s="178">
        <v>2214</v>
      </c>
      <c r="B90" s="223" t="s">
        <v>324</v>
      </c>
      <c r="C90" s="224">
        <f t="shared" si="4"/>
        <v>48</v>
      </c>
      <c r="D90" s="229">
        <v>48</v>
      </c>
      <c r="E90" s="337"/>
      <c r="F90" s="544">
        <f t="shared" si="5"/>
        <v>48</v>
      </c>
      <c r="G90" s="229"/>
      <c r="H90" s="230"/>
      <c r="I90" s="231">
        <f t="shared" si="6"/>
        <v>0</v>
      </c>
      <c r="J90" s="229"/>
      <c r="K90" s="230"/>
      <c r="L90" s="231">
        <f t="shared" si="7"/>
        <v>0</v>
      </c>
      <c r="M90" s="338"/>
      <c r="N90" s="337"/>
      <c r="O90" s="231">
        <f t="shared" si="8"/>
        <v>0</v>
      </c>
      <c r="P90" s="185"/>
      <c r="R90" s="158"/>
      <c r="S90" s="158"/>
      <c r="T90" s="158"/>
    </row>
    <row r="91" spans="1:20" x14ac:dyDescent="0.25">
      <c r="A91" s="178">
        <v>2219</v>
      </c>
      <c r="B91" s="223" t="s">
        <v>325</v>
      </c>
      <c r="C91" s="224">
        <f t="shared" si="4"/>
        <v>35</v>
      </c>
      <c r="D91" s="229">
        <v>35</v>
      </c>
      <c r="E91" s="337"/>
      <c r="F91" s="544">
        <f t="shared" si="5"/>
        <v>35</v>
      </c>
      <c r="G91" s="229"/>
      <c r="H91" s="230"/>
      <c r="I91" s="231">
        <f t="shared" si="6"/>
        <v>0</v>
      </c>
      <c r="J91" s="229"/>
      <c r="K91" s="230"/>
      <c r="L91" s="231">
        <f t="shared" si="7"/>
        <v>0</v>
      </c>
      <c r="M91" s="338"/>
      <c r="N91" s="337"/>
      <c r="O91" s="231">
        <f t="shared" si="8"/>
        <v>0</v>
      </c>
      <c r="P91" s="185"/>
      <c r="R91" s="158"/>
      <c r="S91" s="158"/>
      <c r="T91" s="158"/>
    </row>
    <row r="92" spans="1:20" ht="24" x14ac:dyDescent="0.25">
      <c r="A92" s="339">
        <v>2220</v>
      </c>
      <c r="B92" s="223" t="s">
        <v>326</v>
      </c>
      <c r="C92" s="224">
        <f t="shared" si="4"/>
        <v>49205</v>
      </c>
      <c r="D92" s="340">
        <f>SUM(D93:D97)</f>
        <v>49105</v>
      </c>
      <c r="E92" s="341">
        <f>SUM(E93:E97)</f>
        <v>0</v>
      </c>
      <c r="F92" s="544">
        <f t="shared" si="5"/>
        <v>49105</v>
      </c>
      <c r="G92" s="340">
        <f>SUM(G93:G97)</f>
        <v>0</v>
      </c>
      <c r="H92" s="342">
        <f>SUM(H93:H97)</f>
        <v>0</v>
      </c>
      <c r="I92" s="231">
        <f t="shared" si="6"/>
        <v>0</v>
      </c>
      <c r="J92" s="340">
        <f>SUM(J93:J97)</f>
        <v>100</v>
      </c>
      <c r="K92" s="342">
        <f>SUM(K93:K97)</f>
        <v>0</v>
      </c>
      <c r="L92" s="231">
        <f t="shared" si="7"/>
        <v>100</v>
      </c>
      <c r="M92" s="343">
        <f>SUM(M93:M97)</f>
        <v>0</v>
      </c>
      <c r="N92" s="341">
        <f>SUM(N93:N97)</f>
        <v>0</v>
      </c>
      <c r="O92" s="231">
        <f t="shared" si="8"/>
        <v>0</v>
      </c>
      <c r="P92" s="185"/>
      <c r="R92" s="158"/>
      <c r="S92" s="158"/>
      <c r="T92" s="158"/>
    </row>
    <row r="93" spans="1:20" x14ac:dyDescent="0.25">
      <c r="A93" s="178">
        <v>2221</v>
      </c>
      <c r="B93" s="223" t="s">
        <v>327</v>
      </c>
      <c r="C93" s="224">
        <f t="shared" si="4"/>
        <v>33496</v>
      </c>
      <c r="D93" s="229">
        <v>33496</v>
      </c>
      <c r="E93" s="337"/>
      <c r="F93" s="544">
        <f t="shared" si="5"/>
        <v>33496</v>
      </c>
      <c r="G93" s="229"/>
      <c r="H93" s="230"/>
      <c r="I93" s="231">
        <f t="shared" si="6"/>
        <v>0</v>
      </c>
      <c r="J93" s="229"/>
      <c r="K93" s="230"/>
      <c r="L93" s="231">
        <f t="shared" si="7"/>
        <v>0</v>
      </c>
      <c r="M93" s="338"/>
      <c r="N93" s="337"/>
      <c r="O93" s="231">
        <f t="shared" si="8"/>
        <v>0</v>
      </c>
      <c r="P93" s="185"/>
      <c r="R93" s="158"/>
      <c r="S93" s="158"/>
      <c r="T93" s="158"/>
    </row>
    <row r="94" spans="1:20" x14ac:dyDescent="0.25">
      <c r="A94" s="178">
        <v>2222</v>
      </c>
      <c r="B94" s="223" t="s">
        <v>328</v>
      </c>
      <c r="C94" s="224">
        <f t="shared" si="4"/>
        <v>7252</v>
      </c>
      <c r="D94" s="229">
        <v>7252</v>
      </c>
      <c r="E94" s="337"/>
      <c r="F94" s="544">
        <f t="shared" si="5"/>
        <v>7252</v>
      </c>
      <c r="G94" s="229"/>
      <c r="H94" s="230"/>
      <c r="I94" s="231">
        <f t="shared" si="6"/>
        <v>0</v>
      </c>
      <c r="J94" s="229"/>
      <c r="K94" s="230"/>
      <c r="L94" s="231">
        <f t="shared" si="7"/>
        <v>0</v>
      </c>
      <c r="M94" s="338"/>
      <c r="N94" s="337"/>
      <c r="O94" s="231">
        <f t="shared" si="8"/>
        <v>0</v>
      </c>
      <c r="P94" s="185"/>
      <c r="R94" s="158"/>
      <c r="S94" s="158"/>
      <c r="T94" s="158"/>
    </row>
    <row r="95" spans="1:20" x14ac:dyDescent="0.25">
      <c r="A95" s="178">
        <v>2223</v>
      </c>
      <c r="B95" s="223" t="s">
        <v>329</v>
      </c>
      <c r="C95" s="224">
        <f t="shared" si="4"/>
        <v>7751</v>
      </c>
      <c r="D95" s="229">
        <v>7651</v>
      </c>
      <c r="E95" s="337"/>
      <c r="F95" s="544">
        <f t="shared" si="5"/>
        <v>7651</v>
      </c>
      <c r="G95" s="229"/>
      <c r="H95" s="230"/>
      <c r="I95" s="231">
        <f t="shared" si="6"/>
        <v>0</v>
      </c>
      <c r="J95" s="229">
        <v>100</v>
      </c>
      <c r="K95" s="230"/>
      <c r="L95" s="231">
        <f t="shared" si="7"/>
        <v>100</v>
      </c>
      <c r="M95" s="338"/>
      <c r="N95" s="337"/>
      <c r="O95" s="231">
        <f t="shared" si="8"/>
        <v>0</v>
      </c>
      <c r="P95" s="185"/>
      <c r="R95" s="158"/>
      <c r="S95" s="158"/>
      <c r="T95" s="158"/>
    </row>
    <row r="96" spans="1:20" ht="48" x14ac:dyDescent="0.25">
      <c r="A96" s="178">
        <v>2224</v>
      </c>
      <c r="B96" s="223" t="s">
        <v>330</v>
      </c>
      <c r="C96" s="224">
        <f t="shared" si="4"/>
        <v>706</v>
      </c>
      <c r="D96" s="229">
        <v>706</v>
      </c>
      <c r="E96" s="337"/>
      <c r="F96" s="544">
        <f t="shared" si="5"/>
        <v>706</v>
      </c>
      <c r="G96" s="229"/>
      <c r="H96" s="230"/>
      <c r="I96" s="231">
        <f t="shared" si="6"/>
        <v>0</v>
      </c>
      <c r="J96" s="229"/>
      <c r="K96" s="230"/>
      <c r="L96" s="231">
        <f t="shared" si="7"/>
        <v>0</v>
      </c>
      <c r="M96" s="338"/>
      <c r="N96" s="337"/>
      <c r="O96" s="231">
        <f t="shared" si="8"/>
        <v>0</v>
      </c>
      <c r="P96" s="185"/>
      <c r="R96" s="158"/>
      <c r="S96" s="158"/>
      <c r="T96" s="158"/>
    </row>
    <row r="97" spans="1:20" ht="24" hidden="1" x14ac:dyDescent="0.25">
      <c r="A97" s="178">
        <v>2229</v>
      </c>
      <c r="B97" s="223" t="s">
        <v>331</v>
      </c>
      <c r="C97" s="224">
        <f t="shared" si="4"/>
        <v>0</v>
      </c>
      <c r="D97" s="229"/>
      <c r="E97" s="337"/>
      <c r="F97" s="544">
        <f t="shared" si="5"/>
        <v>0</v>
      </c>
      <c r="G97" s="229"/>
      <c r="H97" s="230"/>
      <c r="I97" s="231">
        <f t="shared" si="6"/>
        <v>0</v>
      </c>
      <c r="J97" s="229"/>
      <c r="K97" s="230"/>
      <c r="L97" s="231">
        <f t="shared" si="7"/>
        <v>0</v>
      </c>
      <c r="M97" s="338"/>
      <c r="N97" s="337"/>
      <c r="O97" s="231">
        <f t="shared" si="8"/>
        <v>0</v>
      </c>
      <c r="P97" s="185"/>
      <c r="R97" s="158"/>
      <c r="S97" s="158"/>
      <c r="T97" s="158"/>
    </row>
    <row r="98" spans="1:20" ht="36" x14ac:dyDescent="0.25">
      <c r="A98" s="339">
        <v>2230</v>
      </c>
      <c r="B98" s="223" t="s">
        <v>332</v>
      </c>
      <c r="C98" s="224">
        <f t="shared" si="4"/>
        <v>1227</v>
      </c>
      <c r="D98" s="340">
        <f>SUM(D99:D105)</f>
        <v>1227</v>
      </c>
      <c r="E98" s="341">
        <f>SUM(E99:E105)</f>
        <v>0</v>
      </c>
      <c r="F98" s="544">
        <f t="shared" si="5"/>
        <v>1227</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c r="R98" s="158"/>
      <c r="S98" s="158"/>
      <c r="T98" s="158"/>
    </row>
    <row r="99" spans="1:20" ht="24" hidden="1" x14ac:dyDescent="0.25">
      <c r="A99" s="178">
        <v>2231</v>
      </c>
      <c r="B99" s="223" t="s">
        <v>333</v>
      </c>
      <c r="C99" s="224">
        <f t="shared" si="4"/>
        <v>0</v>
      </c>
      <c r="D99" s="229"/>
      <c r="E99" s="337"/>
      <c r="F99" s="544">
        <f t="shared" si="5"/>
        <v>0</v>
      </c>
      <c r="G99" s="229"/>
      <c r="H99" s="230"/>
      <c r="I99" s="231">
        <f t="shared" si="6"/>
        <v>0</v>
      </c>
      <c r="J99" s="229"/>
      <c r="K99" s="230"/>
      <c r="L99" s="231">
        <f t="shared" si="7"/>
        <v>0</v>
      </c>
      <c r="M99" s="338"/>
      <c r="N99" s="337"/>
      <c r="O99" s="231">
        <f t="shared" si="8"/>
        <v>0</v>
      </c>
      <c r="P99" s="185"/>
      <c r="R99" s="158"/>
      <c r="S99" s="158"/>
      <c r="T99" s="158"/>
    </row>
    <row r="100" spans="1:20" ht="24" hidden="1" x14ac:dyDescent="0.25">
      <c r="A100" s="178">
        <v>2232</v>
      </c>
      <c r="B100" s="223" t="s">
        <v>334</v>
      </c>
      <c r="C100" s="224">
        <f t="shared" si="4"/>
        <v>0</v>
      </c>
      <c r="D100" s="229"/>
      <c r="E100" s="337"/>
      <c r="F100" s="544">
        <f t="shared" si="5"/>
        <v>0</v>
      </c>
      <c r="G100" s="229"/>
      <c r="H100" s="230"/>
      <c r="I100" s="231">
        <f t="shared" si="6"/>
        <v>0</v>
      </c>
      <c r="J100" s="229"/>
      <c r="K100" s="230"/>
      <c r="L100" s="231">
        <f t="shared" si="7"/>
        <v>0</v>
      </c>
      <c r="M100" s="338"/>
      <c r="N100" s="337"/>
      <c r="O100" s="231">
        <f t="shared" si="8"/>
        <v>0</v>
      </c>
      <c r="P100" s="185"/>
      <c r="R100" s="158"/>
      <c r="S100" s="158"/>
      <c r="T100" s="158"/>
    </row>
    <row r="101" spans="1:20" hidden="1" x14ac:dyDescent="0.25">
      <c r="A101" s="169">
        <v>2233</v>
      </c>
      <c r="B101" s="213" t="s">
        <v>335</v>
      </c>
      <c r="C101" s="224">
        <f t="shared" si="4"/>
        <v>0</v>
      </c>
      <c r="D101" s="219"/>
      <c r="E101" s="335"/>
      <c r="F101" s="543">
        <f t="shared" si="5"/>
        <v>0</v>
      </c>
      <c r="G101" s="219"/>
      <c r="H101" s="220"/>
      <c r="I101" s="221">
        <f t="shared" si="6"/>
        <v>0</v>
      </c>
      <c r="J101" s="219"/>
      <c r="K101" s="220"/>
      <c r="L101" s="221">
        <f t="shared" si="7"/>
        <v>0</v>
      </c>
      <c r="M101" s="336"/>
      <c r="N101" s="335"/>
      <c r="O101" s="221">
        <f t="shared" si="8"/>
        <v>0</v>
      </c>
      <c r="P101" s="176"/>
      <c r="R101" s="158"/>
      <c r="S101" s="158"/>
      <c r="T101" s="158"/>
    </row>
    <row r="102" spans="1:20" ht="36" hidden="1" x14ac:dyDescent="0.25">
      <c r="A102" s="178">
        <v>2234</v>
      </c>
      <c r="B102" s="223" t="s">
        <v>336</v>
      </c>
      <c r="C102" s="224">
        <f t="shared" si="4"/>
        <v>0</v>
      </c>
      <c r="D102" s="229"/>
      <c r="E102" s="337"/>
      <c r="F102" s="544">
        <f t="shared" si="5"/>
        <v>0</v>
      </c>
      <c r="G102" s="229"/>
      <c r="H102" s="230"/>
      <c r="I102" s="231">
        <f t="shared" si="6"/>
        <v>0</v>
      </c>
      <c r="J102" s="229"/>
      <c r="K102" s="230"/>
      <c r="L102" s="231">
        <f t="shared" si="7"/>
        <v>0</v>
      </c>
      <c r="M102" s="338"/>
      <c r="N102" s="337"/>
      <c r="O102" s="231">
        <f t="shared" si="8"/>
        <v>0</v>
      </c>
      <c r="P102" s="185"/>
      <c r="R102" s="158"/>
      <c r="S102" s="158"/>
      <c r="T102" s="158"/>
    </row>
    <row r="103" spans="1:20" ht="24" x14ac:dyDescent="0.25">
      <c r="A103" s="178">
        <v>2235</v>
      </c>
      <c r="B103" s="223" t="s">
        <v>337</v>
      </c>
      <c r="C103" s="224">
        <f t="shared" si="4"/>
        <v>180</v>
      </c>
      <c r="D103" s="229">
        <v>180</v>
      </c>
      <c r="E103" s="337"/>
      <c r="F103" s="544">
        <f t="shared" si="5"/>
        <v>180</v>
      </c>
      <c r="G103" s="229"/>
      <c r="H103" s="230"/>
      <c r="I103" s="231">
        <f t="shared" si="6"/>
        <v>0</v>
      </c>
      <c r="J103" s="229"/>
      <c r="K103" s="230"/>
      <c r="L103" s="231">
        <f t="shared" si="7"/>
        <v>0</v>
      </c>
      <c r="M103" s="338"/>
      <c r="N103" s="337"/>
      <c r="O103" s="231">
        <f t="shared" si="8"/>
        <v>0</v>
      </c>
      <c r="P103" s="185"/>
      <c r="R103" s="158"/>
      <c r="S103" s="158"/>
      <c r="T103" s="158"/>
    </row>
    <row r="104" spans="1:20" hidden="1" x14ac:dyDescent="0.25">
      <c r="A104" s="178">
        <v>2236</v>
      </c>
      <c r="B104" s="223" t="s">
        <v>338</v>
      </c>
      <c r="C104" s="224">
        <f t="shared" si="4"/>
        <v>0</v>
      </c>
      <c r="D104" s="229"/>
      <c r="E104" s="337"/>
      <c r="F104" s="544">
        <f t="shared" si="5"/>
        <v>0</v>
      </c>
      <c r="G104" s="229"/>
      <c r="H104" s="230"/>
      <c r="I104" s="231">
        <f t="shared" si="6"/>
        <v>0</v>
      </c>
      <c r="J104" s="229"/>
      <c r="K104" s="230"/>
      <c r="L104" s="231">
        <f t="shared" si="7"/>
        <v>0</v>
      </c>
      <c r="M104" s="338"/>
      <c r="N104" s="337"/>
      <c r="O104" s="231">
        <f t="shared" si="8"/>
        <v>0</v>
      </c>
      <c r="P104" s="185"/>
      <c r="R104" s="158"/>
      <c r="S104" s="158"/>
      <c r="T104" s="158"/>
    </row>
    <row r="105" spans="1:20" x14ac:dyDescent="0.25">
      <c r="A105" s="178">
        <v>2239</v>
      </c>
      <c r="B105" s="223" t="s">
        <v>339</v>
      </c>
      <c r="C105" s="224">
        <f t="shared" si="4"/>
        <v>1047</v>
      </c>
      <c r="D105" s="229">
        <v>1047</v>
      </c>
      <c r="E105" s="337"/>
      <c r="F105" s="544">
        <f t="shared" si="5"/>
        <v>1047</v>
      </c>
      <c r="G105" s="229"/>
      <c r="H105" s="230"/>
      <c r="I105" s="231">
        <f t="shared" si="6"/>
        <v>0</v>
      </c>
      <c r="J105" s="229"/>
      <c r="K105" s="230"/>
      <c r="L105" s="231">
        <f t="shared" si="7"/>
        <v>0</v>
      </c>
      <c r="M105" s="338"/>
      <c r="N105" s="337"/>
      <c r="O105" s="231">
        <f t="shared" si="8"/>
        <v>0</v>
      </c>
      <c r="P105" s="185"/>
      <c r="R105" s="158"/>
      <c r="S105" s="158"/>
      <c r="T105" s="158"/>
    </row>
    <row r="106" spans="1:20" ht="24" x14ac:dyDescent="0.25">
      <c r="A106" s="339">
        <v>2240</v>
      </c>
      <c r="B106" s="223" t="s">
        <v>340</v>
      </c>
      <c r="C106" s="224">
        <f t="shared" si="4"/>
        <v>3529</v>
      </c>
      <c r="D106" s="340">
        <f>SUM(D107:D114)</f>
        <v>3529</v>
      </c>
      <c r="E106" s="341">
        <f>SUM(E107:E114)</f>
        <v>0</v>
      </c>
      <c r="F106" s="544">
        <f t="shared" si="5"/>
        <v>3529</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c r="R106" s="158"/>
      <c r="S106" s="158"/>
      <c r="T106" s="158"/>
    </row>
    <row r="107" spans="1:20" hidden="1" x14ac:dyDescent="0.25">
      <c r="A107" s="178">
        <v>2241</v>
      </c>
      <c r="B107" s="223" t="s">
        <v>341</v>
      </c>
      <c r="C107" s="224">
        <f t="shared" si="4"/>
        <v>0</v>
      </c>
      <c r="D107" s="229"/>
      <c r="E107" s="337"/>
      <c r="F107" s="544">
        <f t="shared" si="5"/>
        <v>0</v>
      </c>
      <c r="G107" s="229"/>
      <c r="H107" s="230"/>
      <c r="I107" s="231">
        <f t="shared" si="6"/>
        <v>0</v>
      </c>
      <c r="J107" s="229"/>
      <c r="K107" s="230"/>
      <c r="L107" s="231">
        <f t="shared" si="7"/>
        <v>0</v>
      </c>
      <c r="M107" s="338"/>
      <c r="N107" s="337"/>
      <c r="O107" s="231">
        <f t="shared" si="8"/>
        <v>0</v>
      </c>
      <c r="P107" s="185"/>
      <c r="R107" s="158"/>
      <c r="S107" s="158"/>
      <c r="T107" s="158"/>
    </row>
    <row r="108" spans="1:20" ht="24" hidden="1" x14ac:dyDescent="0.25">
      <c r="A108" s="178">
        <v>2242</v>
      </c>
      <c r="B108" s="223" t="s">
        <v>342</v>
      </c>
      <c r="C108" s="224">
        <f t="shared" si="4"/>
        <v>0</v>
      </c>
      <c r="D108" s="229"/>
      <c r="E108" s="337"/>
      <c r="F108" s="544">
        <f t="shared" si="5"/>
        <v>0</v>
      </c>
      <c r="G108" s="229"/>
      <c r="H108" s="230"/>
      <c r="I108" s="231">
        <f t="shared" si="6"/>
        <v>0</v>
      </c>
      <c r="J108" s="229"/>
      <c r="K108" s="230"/>
      <c r="L108" s="231">
        <f t="shared" si="7"/>
        <v>0</v>
      </c>
      <c r="M108" s="338"/>
      <c r="N108" s="337"/>
      <c r="O108" s="231">
        <f t="shared" si="8"/>
        <v>0</v>
      </c>
      <c r="P108" s="185"/>
      <c r="R108" s="158"/>
      <c r="S108" s="158"/>
      <c r="T108" s="158"/>
    </row>
    <row r="109" spans="1:20" ht="24" x14ac:dyDescent="0.25">
      <c r="A109" s="178">
        <v>2243</v>
      </c>
      <c r="B109" s="223" t="s">
        <v>343</v>
      </c>
      <c r="C109" s="224">
        <f t="shared" si="4"/>
        <v>475</v>
      </c>
      <c r="D109" s="229">
        <v>475</v>
      </c>
      <c r="E109" s="337"/>
      <c r="F109" s="544">
        <f t="shared" si="5"/>
        <v>475</v>
      </c>
      <c r="G109" s="229"/>
      <c r="H109" s="230"/>
      <c r="I109" s="231">
        <f t="shared" si="6"/>
        <v>0</v>
      </c>
      <c r="J109" s="229"/>
      <c r="K109" s="230"/>
      <c r="L109" s="231">
        <f t="shared" si="7"/>
        <v>0</v>
      </c>
      <c r="M109" s="338"/>
      <c r="N109" s="337"/>
      <c r="O109" s="231">
        <f t="shared" si="8"/>
        <v>0</v>
      </c>
      <c r="P109" s="185"/>
      <c r="R109" s="158"/>
      <c r="S109" s="158"/>
      <c r="T109" s="158"/>
    </row>
    <row r="110" spans="1:20" x14ac:dyDescent="0.25">
      <c r="A110" s="800">
        <v>2244</v>
      </c>
      <c r="B110" s="801" t="s">
        <v>344</v>
      </c>
      <c r="C110" s="802">
        <f t="shared" si="4"/>
        <v>3054</v>
      </c>
      <c r="D110" s="803">
        <v>3054</v>
      </c>
      <c r="E110" s="804"/>
      <c r="F110" s="805">
        <f t="shared" si="5"/>
        <v>3054</v>
      </c>
      <c r="G110" s="803"/>
      <c r="H110" s="806"/>
      <c r="I110" s="807">
        <f t="shared" si="6"/>
        <v>0</v>
      </c>
      <c r="J110" s="803"/>
      <c r="K110" s="806"/>
      <c r="L110" s="807">
        <f t="shared" si="7"/>
        <v>0</v>
      </c>
      <c r="M110" s="808"/>
      <c r="N110" s="804"/>
      <c r="O110" s="807">
        <f t="shared" si="8"/>
        <v>0</v>
      </c>
      <c r="P110" s="809"/>
      <c r="R110" s="158"/>
      <c r="S110" s="158"/>
      <c r="T110" s="158"/>
    </row>
    <row r="111" spans="1:20" ht="24" hidden="1" x14ac:dyDescent="0.25">
      <c r="A111" s="178">
        <v>2246</v>
      </c>
      <c r="B111" s="223" t="s">
        <v>345</v>
      </c>
      <c r="C111" s="224">
        <f t="shared" si="4"/>
        <v>0</v>
      </c>
      <c r="D111" s="229"/>
      <c r="E111" s="337"/>
      <c r="F111" s="544">
        <f t="shared" si="5"/>
        <v>0</v>
      </c>
      <c r="G111" s="229"/>
      <c r="H111" s="230"/>
      <c r="I111" s="231">
        <f t="shared" si="6"/>
        <v>0</v>
      </c>
      <c r="J111" s="229"/>
      <c r="K111" s="230"/>
      <c r="L111" s="231">
        <f t="shared" si="7"/>
        <v>0</v>
      </c>
      <c r="M111" s="338"/>
      <c r="N111" s="337"/>
      <c r="O111" s="231">
        <f t="shared" si="8"/>
        <v>0</v>
      </c>
      <c r="P111" s="185"/>
      <c r="R111" s="158"/>
      <c r="S111" s="158"/>
      <c r="T111" s="158"/>
    </row>
    <row r="112" spans="1:20" hidden="1" x14ac:dyDescent="0.25">
      <c r="A112" s="178">
        <v>2247</v>
      </c>
      <c r="B112" s="223" t="s">
        <v>346</v>
      </c>
      <c r="C112" s="224">
        <f t="shared" si="4"/>
        <v>0</v>
      </c>
      <c r="D112" s="229"/>
      <c r="E112" s="337"/>
      <c r="F112" s="544">
        <f t="shared" si="5"/>
        <v>0</v>
      </c>
      <c r="G112" s="229"/>
      <c r="H112" s="230"/>
      <c r="I112" s="231">
        <f t="shared" si="6"/>
        <v>0</v>
      </c>
      <c r="J112" s="229"/>
      <c r="K112" s="230"/>
      <c r="L112" s="231">
        <f t="shared" si="7"/>
        <v>0</v>
      </c>
      <c r="M112" s="338"/>
      <c r="N112" s="337"/>
      <c r="O112" s="231">
        <f t="shared" si="8"/>
        <v>0</v>
      </c>
      <c r="P112" s="185"/>
      <c r="R112" s="158"/>
      <c r="S112" s="158"/>
      <c r="T112" s="158"/>
    </row>
    <row r="113" spans="1:20" ht="24" hidden="1" x14ac:dyDescent="0.25">
      <c r="A113" s="178">
        <v>2248</v>
      </c>
      <c r="B113" s="223" t="s">
        <v>347</v>
      </c>
      <c r="C113" s="224">
        <f t="shared" si="4"/>
        <v>0</v>
      </c>
      <c r="D113" s="229"/>
      <c r="E113" s="337"/>
      <c r="F113" s="544">
        <f t="shared" si="5"/>
        <v>0</v>
      </c>
      <c r="G113" s="229"/>
      <c r="H113" s="230"/>
      <c r="I113" s="231">
        <f t="shared" si="6"/>
        <v>0</v>
      </c>
      <c r="J113" s="229"/>
      <c r="K113" s="230"/>
      <c r="L113" s="231">
        <f t="shared" si="7"/>
        <v>0</v>
      </c>
      <c r="M113" s="338"/>
      <c r="N113" s="337"/>
      <c r="O113" s="231">
        <f t="shared" si="8"/>
        <v>0</v>
      </c>
      <c r="P113" s="185"/>
      <c r="R113" s="158"/>
      <c r="S113" s="158"/>
      <c r="T113" s="158"/>
    </row>
    <row r="114" spans="1:20" ht="24" hidden="1" x14ac:dyDescent="0.25">
      <c r="A114" s="178">
        <v>2249</v>
      </c>
      <c r="B114" s="223" t="s">
        <v>348</v>
      </c>
      <c r="C114" s="224">
        <f t="shared" si="4"/>
        <v>0</v>
      </c>
      <c r="D114" s="229"/>
      <c r="E114" s="337"/>
      <c r="F114" s="544">
        <f t="shared" si="5"/>
        <v>0</v>
      </c>
      <c r="G114" s="229"/>
      <c r="H114" s="230"/>
      <c r="I114" s="231">
        <f t="shared" si="6"/>
        <v>0</v>
      </c>
      <c r="J114" s="229"/>
      <c r="K114" s="230"/>
      <c r="L114" s="231">
        <f t="shared" si="7"/>
        <v>0</v>
      </c>
      <c r="M114" s="338"/>
      <c r="N114" s="337"/>
      <c r="O114" s="231">
        <f t="shared" si="8"/>
        <v>0</v>
      </c>
      <c r="P114" s="185"/>
      <c r="R114" s="158"/>
      <c r="S114" s="158"/>
      <c r="T114" s="158"/>
    </row>
    <row r="115" spans="1:20" x14ac:dyDescent="0.25">
      <c r="A115" s="339">
        <v>2250</v>
      </c>
      <c r="B115" s="223" t="s">
        <v>349</v>
      </c>
      <c r="C115" s="224">
        <f t="shared" si="4"/>
        <v>205</v>
      </c>
      <c r="D115" s="340">
        <f>SUM(D116:D118)</f>
        <v>205</v>
      </c>
      <c r="E115" s="341">
        <f>SUM(E116:E118)</f>
        <v>0</v>
      </c>
      <c r="F115" s="544">
        <f t="shared" si="5"/>
        <v>205</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c r="R115" s="158"/>
      <c r="S115" s="158"/>
      <c r="T115" s="158"/>
    </row>
    <row r="116" spans="1:20" x14ac:dyDescent="0.25">
      <c r="A116" s="800">
        <v>2251</v>
      </c>
      <c r="B116" s="801" t="s">
        <v>350</v>
      </c>
      <c r="C116" s="802">
        <f t="shared" si="4"/>
        <v>155</v>
      </c>
      <c r="D116" s="803">
        <v>155</v>
      </c>
      <c r="E116" s="804"/>
      <c r="F116" s="805">
        <f t="shared" si="5"/>
        <v>155</v>
      </c>
      <c r="G116" s="803"/>
      <c r="H116" s="806"/>
      <c r="I116" s="807">
        <f t="shared" si="6"/>
        <v>0</v>
      </c>
      <c r="J116" s="803"/>
      <c r="K116" s="806"/>
      <c r="L116" s="807">
        <f t="shared" si="7"/>
        <v>0</v>
      </c>
      <c r="M116" s="808"/>
      <c r="N116" s="804"/>
      <c r="O116" s="807">
        <f t="shared" si="8"/>
        <v>0</v>
      </c>
      <c r="P116" s="809"/>
      <c r="R116" s="158"/>
      <c r="S116" s="158"/>
      <c r="T116" s="158"/>
    </row>
    <row r="117" spans="1:20" ht="24" hidden="1" x14ac:dyDescent="0.25">
      <c r="A117" s="178">
        <v>2252</v>
      </c>
      <c r="B117" s="223" t="s">
        <v>351</v>
      </c>
      <c r="C117" s="224">
        <f t="shared" ref="C117:C181" si="9">F117+I117+L117+O117</f>
        <v>0</v>
      </c>
      <c r="D117" s="229"/>
      <c r="E117" s="337"/>
      <c r="F117" s="544">
        <f t="shared" si="5"/>
        <v>0</v>
      </c>
      <c r="G117" s="229"/>
      <c r="H117" s="230"/>
      <c r="I117" s="231">
        <f t="shared" si="6"/>
        <v>0</v>
      </c>
      <c r="J117" s="229"/>
      <c r="K117" s="230"/>
      <c r="L117" s="231">
        <f t="shared" si="7"/>
        <v>0</v>
      </c>
      <c r="M117" s="338"/>
      <c r="N117" s="337"/>
      <c r="O117" s="231">
        <f t="shared" si="8"/>
        <v>0</v>
      </c>
      <c r="P117" s="185"/>
      <c r="R117" s="158"/>
      <c r="S117" s="158"/>
      <c r="T117" s="158"/>
    </row>
    <row r="118" spans="1:20" ht="24" x14ac:dyDescent="0.25">
      <c r="A118" s="178">
        <v>2259</v>
      </c>
      <c r="B118" s="223" t="s">
        <v>352</v>
      </c>
      <c r="C118" s="224">
        <f t="shared" si="9"/>
        <v>50</v>
      </c>
      <c r="D118" s="229">
        <v>50</v>
      </c>
      <c r="E118" s="337"/>
      <c r="F118" s="544">
        <f t="shared" ref="F118:F182" si="10">D118+E118</f>
        <v>50</v>
      </c>
      <c r="G118" s="229"/>
      <c r="H118" s="230"/>
      <c r="I118" s="231">
        <f t="shared" ref="I118:I182" si="11">G118+H118</f>
        <v>0</v>
      </c>
      <c r="J118" s="229"/>
      <c r="K118" s="230"/>
      <c r="L118" s="231">
        <f t="shared" ref="L118:L182" si="12">J118+K118</f>
        <v>0</v>
      </c>
      <c r="M118" s="338"/>
      <c r="N118" s="337"/>
      <c r="O118" s="231">
        <f t="shared" ref="O118:O182" si="13">M118+N118</f>
        <v>0</v>
      </c>
      <c r="P118" s="185"/>
      <c r="R118" s="158"/>
      <c r="S118" s="158"/>
      <c r="T118" s="158"/>
    </row>
    <row r="119" spans="1:20" x14ac:dyDescent="0.25">
      <c r="A119" s="339">
        <v>2260</v>
      </c>
      <c r="B119" s="223" t="s">
        <v>353</v>
      </c>
      <c r="C119" s="224">
        <f t="shared" si="9"/>
        <v>24</v>
      </c>
      <c r="D119" s="340">
        <f>SUM(D120:D124)</f>
        <v>24</v>
      </c>
      <c r="E119" s="341">
        <f>SUM(E120:E124)</f>
        <v>0</v>
      </c>
      <c r="F119" s="544">
        <f t="shared" si="10"/>
        <v>24</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c r="R119" s="158"/>
      <c r="S119" s="158"/>
      <c r="T119" s="158"/>
    </row>
    <row r="120" spans="1:20" hidden="1" x14ac:dyDescent="0.25">
      <c r="A120" s="178">
        <v>2261</v>
      </c>
      <c r="B120" s="223" t="s">
        <v>354</v>
      </c>
      <c r="C120" s="224">
        <f t="shared" si="9"/>
        <v>0</v>
      </c>
      <c r="D120" s="229"/>
      <c r="E120" s="337"/>
      <c r="F120" s="544">
        <f t="shared" si="10"/>
        <v>0</v>
      </c>
      <c r="G120" s="229"/>
      <c r="H120" s="230"/>
      <c r="I120" s="231">
        <f t="shared" si="11"/>
        <v>0</v>
      </c>
      <c r="J120" s="229"/>
      <c r="K120" s="230"/>
      <c r="L120" s="231">
        <f t="shared" si="12"/>
        <v>0</v>
      </c>
      <c r="M120" s="338"/>
      <c r="N120" s="337"/>
      <c r="O120" s="231">
        <f t="shared" si="13"/>
        <v>0</v>
      </c>
      <c r="P120" s="185"/>
      <c r="R120" s="158"/>
      <c r="S120" s="158"/>
      <c r="T120" s="158"/>
    </row>
    <row r="121" spans="1:20" hidden="1" x14ac:dyDescent="0.25">
      <c r="A121" s="178">
        <v>2262</v>
      </c>
      <c r="B121" s="223" t="s">
        <v>355</v>
      </c>
      <c r="C121" s="224">
        <f t="shared" si="9"/>
        <v>0</v>
      </c>
      <c r="D121" s="229"/>
      <c r="E121" s="337"/>
      <c r="F121" s="544">
        <f t="shared" si="10"/>
        <v>0</v>
      </c>
      <c r="G121" s="229"/>
      <c r="H121" s="230"/>
      <c r="I121" s="231">
        <f t="shared" si="11"/>
        <v>0</v>
      </c>
      <c r="J121" s="229"/>
      <c r="K121" s="230"/>
      <c r="L121" s="231">
        <f t="shared" si="12"/>
        <v>0</v>
      </c>
      <c r="M121" s="338"/>
      <c r="N121" s="337"/>
      <c r="O121" s="231">
        <f t="shared" si="13"/>
        <v>0</v>
      </c>
      <c r="P121" s="185"/>
      <c r="R121" s="158"/>
      <c r="S121" s="158"/>
      <c r="T121" s="158"/>
    </row>
    <row r="122" spans="1:20" hidden="1" x14ac:dyDescent="0.25">
      <c r="A122" s="178">
        <v>2263</v>
      </c>
      <c r="B122" s="223" t="s">
        <v>356</v>
      </c>
      <c r="C122" s="224">
        <f t="shared" si="9"/>
        <v>0</v>
      </c>
      <c r="D122" s="229"/>
      <c r="E122" s="337"/>
      <c r="F122" s="544">
        <f t="shared" si="10"/>
        <v>0</v>
      </c>
      <c r="G122" s="229"/>
      <c r="H122" s="230"/>
      <c r="I122" s="231">
        <f t="shared" si="11"/>
        <v>0</v>
      </c>
      <c r="J122" s="229"/>
      <c r="K122" s="230"/>
      <c r="L122" s="231">
        <f t="shared" si="12"/>
        <v>0</v>
      </c>
      <c r="M122" s="338"/>
      <c r="N122" s="337"/>
      <c r="O122" s="231">
        <f t="shared" si="13"/>
        <v>0</v>
      </c>
      <c r="P122" s="185"/>
      <c r="R122" s="158"/>
      <c r="S122" s="158"/>
      <c r="T122" s="158"/>
    </row>
    <row r="123" spans="1:20" ht="24" hidden="1" x14ac:dyDescent="0.25">
      <c r="A123" s="178">
        <v>2264</v>
      </c>
      <c r="B123" s="223" t="s">
        <v>357</v>
      </c>
      <c r="C123" s="224">
        <f t="shared" si="9"/>
        <v>0</v>
      </c>
      <c r="D123" s="229"/>
      <c r="E123" s="337"/>
      <c r="F123" s="544">
        <f t="shared" si="10"/>
        <v>0</v>
      </c>
      <c r="G123" s="229"/>
      <c r="H123" s="230"/>
      <c r="I123" s="231">
        <f t="shared" si="11"/>
        <v>0</v>
      </c>
      <c r="J123" s="229"/>
      <c r="K123" s="230"/>
      <c r="L123" s="231">
        <f t="shared" si="12"/>
        <v>0</v>
      </c>
      <c r="M123" s="338"/>
      <c r="N123" s="337"/>
      <c r="O123" s="231">
        <f t="shared" si="13"/>
        <v>0</v>
      </c>
      <c r="P123" s="185"/>
      <c r="R123" s="158"/>
      <c r="S123" s="158"/>
      <c r="T123" s="158"/>
    </row>
    <row r="124" spans="1:20" x14ac:dyDescent="0.25">
      <c r="A124" s="178">
        <v>2269</v>
      </c>
      <c r="B124" s="223" t="s">
        <v>358</v>
      </c>
      <c r="C124" s="224">
        <f t="shared" si="9"/>
        <v>24</v>
      </c>
      <c r="D124" s="229">
        <v>24</v>
      </c>
      <c r="E124" s="337"/>
      <c r="F124" s="544">
        <f t="shared" si="10"/>
        <v>24</v>
      </c>
      <c r="G124" s="229"/>
      <c r="H124" s="230"/>
      <c r="I124" s="231">
        <f t="shared" si="11"/>
        <v>0</v>
      </c>
      <c r="J124" s="229"/>
      <c r="K124" s="230"/>
      <c r="L124" s="231">
        <f t="shared" si="12"/>
        <v>0</v>
      </c>
      <c r="M124" s="338"/>
      <c r="N124" s="337"/>
      <c r="O124" s="231">
        <f t="shared" si="13"/>
        <v>0</v>
      </c>
      <c r="P124" s="185"/>
      <c r="R124" s="158"/>
      <c r="S124" s="158"/>
      <c r="T124" s="158"/>
    </row>
    <row r="125" spans="1:20" x14ac:dyDescent="0.25">
      <c r="A125" s="339">
        <v>2270</v>
      </c>
      <c r="B125" s="223" t="s">
        <v>359</v>
      </c>
      <c r="C125" s="224">
        <f t="shared" si="9"/>
        <v>915</v>
      </c>
      <c r="D125" s="340">
        <f>SUM(D126:D130)</f>
        <v>11</v>
      </c>
      <c r="E125" s="341">
        <f>SUM(E126:E130)</f>
        <v>0</v>
      </c>
      <c r="F125" s="544">
        <f t="shared" si="10"/>
        <v>11</v>
      </c>
      <c r="G125" s="340">
        <f>SUM(G126:G130)</f>
        <v>0</v>
      </c>
      <c r="H125" s="342">
        <f>SUM(H126:H130)</f>
        <v>0</v>
      </c>
      <c r="I125" s="231">
        <f t="shared" si="11"/>
        <v>0</v>
      </c>
      <c r="J125" s="340">
        <f>SUM(J126:J130)</f>
        <v>904</v>
      </c>
      <c r="K125" s="342">
        <f>SUM(K126:K130)</f>
        <v>0</v>
      </c>
      <c r="L125" s="231">
        <f t="shared" si="12"/>
        <v>904</v>
      </c>
      <c r="M125" s="343">
        <f>SUM(M126:M130)</f>
        <v>0</v>
      </c>
      <c r="N125" s="341">
        <f>SUM(N126:N130)</f>
        <v>0</v>
      </c>
      <c r="O125" s="231">
        <f t="shared" si="13"/>
        <v>0</v>
      </c>
      <c r="P125" s="185"/>
      <c r="R125" s="158"/>
      <c r="S125" s="158"/>
      <c r="T125" s="158"/>
    </row>
    <row r="126" spans="1:20" x14ac:dyDescent="0.25">
      <c r="A126" s="800">
        <v>2272</v>
      </c>
      <c r="B126" s="810" t="s">
        <v>360</v>
      </c>
      <c r="C126" s="802">
        <f t="shared" si="9"/>
        <v>11</v>
      </c>
      <c r="D126" s="803">
        <v>11</v>
      </c>
      <c r="E126" s="804"/>
      <c r="F126" s="805">
        <f t="shared" si="10"/>
        <v>11</v>
      </c>
      <c r="G126" s="803"/>
      <c r="H126" s="806"/>
      <c r="I126" s="807">
        <f t="shared" si="11"/>
        <v>0</v>
      </c>
      <c r="J126" s="803"/>
      <c r="K126" s="806"/>
      <c r="L126" s="807">
        <f t="shared" si="12"/>
        <v>0</v>
      </c>
      <c r="M126" s="808"/>
      <c r="N126" s="804"/>
      <c r="O126" s="807">
        <f t="shared" si="13"/>
        <v>0</v>
      </c>
      <c r="P126" s="809"/>
      <c r="R126" s="158"/>
      <c r="S126" s="158"/>
      <c r="T126" s="158"/>
    </row>
    <row r="127" spans="1:20" ht="24" hidden="1" x14ac:dyDescent="0.25">
      <c r="A127" s="178">
        <v>2275</v>
      </c>
      <c r="B127" s="223" t="s">
        <v>361</v>
      </c>
      <c r="C127" s="224">
        <f t="shared" si="9"/>
        <v>0</v>
      </c>
      <c r="D127" s="229"/>
      <c r="E127" s="337"/>
      <c r="F127" s="544">
        <f t="shared" si="10"/>
        <v>0</v>
      </c>
      <c r="G127" s="229"/>
      <c r="H127" s="230"/>
      <c r="I127" s="231">
        <f t="shared" si="11"/>
        <v>0</v>
      </c>
      <c r="J127" s="229"/>
      <c r="K127" s="230"/>
      <c r="L127" s="231">
        <f t="shared" si="12"/>
        <v>0</v>
      </c>
      <c r="M127" s="338"/>
      <c r="N127" s="337"/>
      <c r="O127" s="231">
        <f t="shared" si="13"/>
        <v>0</v>
      </c>
      <c r="P127" s="185"/>
      <c r="R127" s="158"/>
      <c r="S127" s="158"/>
      <c r="T127" s="158"/>
    </row>
    <row r="128" spans="1:20" ht="36" hidden="1" x14ac:dyDescent="0.25">
      <c r="A128" s="178">
        <v>2276</v>
      </c>
      <c r="B128" s="223" t="s">
        <v>362</v>
      </c>
      <c r="C128" s="224">
        <f t="shared" si="9"/>
        <v>0</v>
      </c>
      <c r="D128" s="229"/>
      <c r="E128" s="337"/>
      <c r="F128" s="544">
        <f t="shared" si="10"/>
        <v>0</v>
      </c>
      <c r="G128" s="229"/>
      <c r="H128" s="230"/>
      <c r="I128" s="231">
        <f t="shared" si="11"/>
        <v>0</v>
      </c>
      <c r="J128" s="229"/>
      <c r="K128" s="230"/>
      <c r="L128" s="231">
        <f t="shared" si="12"/>
        <v>0</v>
      </c>
      <c r="M128" s="338"/>
      <c r="N128" s="337"/>
      <c r="O128" s="231">
        <f t="shared" si="13"/>
        <v>0</v>
      </c>
      <c r="P128" s="185"/>
      <c r="R128" s="158"/>
      <c r="S128" s="158"/>
      <c r="T128" s="158"/>
    </row>
    <row r="129" spans="1:20" ht="24" hidden="1" x14ac:dyDescent="0.25">
      <c r="A129" s="178">
        <v>2278</v>
      </c>
      <c r="B129" s="223" t="s">
        <v>363</v>
      </c>
      <c r="C129" s="224">
        <f t="shared" si="9"/>
        <v>0</v>
      </c>
      <c r="D129" s="229"/>
      <c r="E129" s="337"/>
      <c r="F129" s="544">
        <f t="shared" si="10"/>
        <v>0</v>
      </c>
      <c r="G129" s="229"/>
      <c r="H129" s="230"/>
      <c r="I129" s="231">
        <f t="shared" si="11"/>
        <v>0</v>
      </c>
      <c r="J129" s="229"/>
      <c r="K129" s="230"/>
      <c r="L129" s="231">
        <f t="shared" si="12"/>
        <v>0</v>
      </c>
      <c r="M129" s="338"/>
      <c r="N129" s="337"/>
      <c r="O129" s="231">
        <f t="shared" si="13"/>
        <v>0</v>
      </c>
      <c r="P129" s="185"/>
      <c r="R129" s="158"/>
      <c r="S129" s="158"/>
      <c r="T129" s="158"/>
    </row>
    <row r="130" spans="1:20" ht="24" x14ac:dyDescent="0.25">
      <c r="A130" s="178">
        <v>2279</v>
      </c>
      <c r="B130" s="223" t="s">
        <v>364</v>
      </c>
      <c r="C130" s="224">
        <f t="shared" si="9"/>
        <v>904</v>
      </c>
      <c r="D130" s="229"/>
      <c r="E130" s="337"/>
      <c r="F130" s="544">
        <f t="shared" si="10"/>
        <v>0</v>
      </c>
      <c r="G130" s="229"/>
      <c r="H130" s="230"/>
      <c r="I130" s="231">
        <f t="shared" si="11"/>
        <v>0</v>
      </c>
      <c r="J130" s="229">
        <v>904</v>
      </c>
      <c r="K130" s="230"/>
      <c r="L130" s="231">
        <f t="shared" si="12"/>
        <v>904</v>
      </c>
      <c r="M130" s="338"/>
      <c r="N130" s="337"/>
      <c r="O130" s="231">
        <f t="shared" si="13"/>
        <v>0</v>
      </c>
      <c r="P130" s="185"/>
      <c r="R130" s="158"/>
      <c r="S130" s="158"/>
      <c r="T130" s="158"/>
    </row>
    <row r="131" spans="1:20" ht="24" hidden="1" x14ac:dyDescent="0.25">
      <c r="A131" s="705">
        <v>2280</v>
      </c>
      <c r="B131" s="213" t="s">
        <v>365</v>
      </c>
      <c r="C131" s="224">
        <f t="shared" si="9"/>
        <v>0</v>
      </c>
      <c r="D131" s="350">
        <f t="shared" ref="D131:N131" si="14">SUM(D132)</f>
        <v>0</v>
      </c>
      <c r="E131" s="351">
        <f t="shared" si="14"/>
        <v>0</v>
      </c>
      <c r="F131" s="543">
        <f t="shared" si="10"/>
        <v>0</v>
      </c>
      <c r="G131" s="350">
        <f t="shared" ref="G131" si="15">SUM(G132)</f>
        <v>0</v>
      </c>
      <c r="H131" s="352">
        <f t="shared" si="14"/>
        <v>0</v>
      </c>
      <c r="I131" s="221">
        <f t="shared" si="11"/>
        <v>0</v>
      </c>
      <c r="J131" s="350">
        <f t="shared" ref="J131" si="16">SUM(J132)</f>
        <v>0</v>
      </c>
      <c r="K131" s="352">
        <f t="shared" si="14"/>
        <v>0</v>
      </c>
      <c r="L131" s="221">
        <f t="shared" si="12"/>
        <v>0</v>
      </c>
      <c r="M131" s="343">
        <f t="shared" si="14"/>
        <v>0</v>
      </c>
      <c r="N131" s="341">
        <f t="shared" si="14"/>
        <v>0</v>
      </c>
      <c r="O131" s="231">
        <f t="shared" si="13"/>
        <v>0</v>
      </c>
      <c r="P131" s="185"/>
      <c r="R131" s="158"/>
      <c r="S131" s="158"/>
      <c r="T131" s="158"/>
    </row>
    <row r="132" spans="1:20" ht="24" hidden="1" x14ac:dyDescent="0.25">
      <c r="A132" s="178">
        <v>2283</v>
      </c>
      <c r="B132" s="223" t="s">
        <v>366</v>
      </c>
      <c r="C132" s="224">
        <f t="shared" si="9"/>
        <v>0</v>
      </c>
      <c r="D132" s="229"/>
      <c r="E132" s="337"/>
      <c r="F132" s="544">
        <f t="shared" si="10"/>
        <v>0</v>
      </c>
      <c r="G132" s="229"/>
      <c r="H132" s="230"/>
      <c r="I132" s="231">
        <f t="shared" si="11"/>
        <v>0</v>
      </c>
      <c r="J132" s="229"/>
      <c r="K132" s="230"/>
      <c r="L132" s="231">
        <f t="shared" si="12"/>
        <v>0</v>
      </c>
      <c r="M132" s="338"/>
      <c r="N132" s="337"/>
      <c r="O132" s="231">
        <f t="shared" si="13"/>
        <v>0</v>
      </c>
      <c r="P132" s="185"/>
      <c r="R132" s="158"/>
      <c r="S132" s="158"/>
      <c r="T132" s="158"/>
    </row>
    <row r="133" spans="1:20" ht="36" x14ac:dyDescent="0.25">
      <c r="A133" s="198">
        <v>2300</v>
      </c>
      <c r="B133" s="323" t="s">
        <v>367</v>
      </c>
      <c r="C133" s="199">
        <f t="shared" si="9"/>
        <v>23081</v>
      </c>
      <c r="D133" s="209">
        <f>SUM(D134,D139,D143,D144,D147,D154,D162,D163,D166)</f>
        <v>17658</v>
      </c>
      <c r="E133" s="324">
        <f>SUM(E134,E139,E143,E144,E147,E154,E162,E163,E166)</f>
        <v>0</v>
      </c>
      <c r="F133" s="541">
        <f t="shared" si="10"/>
        <v>17658</v>
      </c>
      <c r="G133" s="209">
        <f>SUM(G134,G139,G143,G144,G147,G154,G162,G163,G166)</f>
        <v>1100</v>
      </c>
      <c r="H133" s="210">
        <f>SUM(H134,H139,H143,H144,H147,H154,H162,H163,H166)</f>
        <v>0</v>
      </c>
      <c r="I133" s="211">
        <f t="shared" si="11"/>
        <v>1100</v>
      </c>
      <c r="J133" s="209">
        <f>SUM(J134,J139,J143,J144,J147,J154,J162,J163,J166)</f>
        <v>4323</v>
      </c>
      <c r="K133" s="210">
        <f>SUM(K134,K139,K143,K144,K147,K154,K162,K163,K166)</f>
        <v>0</v>
      </c>
      <c r="L133" s="211">
        <f t="shared" si="12"/>
        <v>4323</v>
      </c>
      <c r="M133" s="348">
        <f>SUM(M134,M139,M143,M144,M147,M154,M162,M163,M166)</f>
        <v>0</v>
      </c>
      <c r="N133" s="324">
        <f>SUM(N134,N139,N143,N144,N147,N154,N162,N163,N166)</f>
        <v>0</v>
      </c>
      <c r="O133" s="211">
        <f t="shared" si="13"/>
        <v>0</v>
      </c>
      <c r="P133" s="208"/>
      <c r="R133" s="158"/>
      <c r="S133" s="158"/>
      <c r="T133" s="158"/>
    </row>
    <row r="134" spans="1:20" ht="24" x14ac:dyDescent="0.25">
      <c r="A134" s="705">
        <v>2310</v>
      </c>
      <c r="B134" s="213" t="s">
        <v>368</v>
      </c>
      <c r="C134" s="214">
        <f t="shared" si="9"/>
        <v>10378</v>
      </c>
      <c r="D134" s="360">
        <f>SUM(D135:D138)</f>
        <v>10278</v>
      </c>
      <c r="E134" s="352">
        <f>SUM(E135:E138)</f>
        <v>0</v>
      </c>
      <c r="F134" s="543">
        <f t="shared" si="10"/>
        <v>10278</v>
      </c>
      <c r="G134" s="350">
        <f>SUM(G135:G138)</f>
        <v>0</v>
      </c>
      <c r="H134" s="352">
        <f>SUM(H135:H138)</f>
        <v>0</v>
      </c>
      <c r="I134" s="221">
        <f t="shared" si="11"/>
        <v>0</v>
      </c>
      <c r="J134" s="350">
        <f>SUM(J135:J138)</f>
        <v>100</v>
      </c>
      <c r="K134" s="352">
        <f>SUM(K135:K138)</f>
        <v>0</v>
      </c>
      <c r="L134" s="221">
        <f t="shared" si="12"/>
        <v>100</v>
      </c>
      <c r="M134" s="353">
        <f>SUM(M135:M138)</f>
        <v>0</v>
      </c>
      <c r="N134" s="351">
        <f>SUM(N135:N138)</f>
        <v>0</v>
      </c>
      <c r="O134" s="221">
        <f t="shared" si="13"/>
        <v>0</v>
      </c>
      <c r="P134" s="176"/>
      <c r="R134" s="158"/>
      <c r="S134" s="158"/>
      <c r="T134" s="158"/>
    </row>
    <row r="135" spans="1:20" x14ac:dyDescent="0.25">
      <c r="A135" s="178">
        <v>2311</v>
      </c>
      <c r="B135" s="223" t="s">
        <v>369</v>
      </c>
      <c r="C135" s="224">
        <f t="shared" si="9"/>
        <v>590</v>
      </c>
      <c r="D135" s="229">
        <v>590</v>
      </c>
      <c r="E135" s="337"/>
      <c r="F135" s="544">
        <f t="shared" si="10"/>
        <v>590</v>
      </c>
      <c r="G135" s="229"/>
      <c r="H135" s="230"/>
      <c r="I135" s="231">
        <f t="shared" si="11"/>
        <v>0</v>
      </c>
      <c r="J135" s="229"/>
      <c r="K135" s="230"/>
      <c r="L135" s="231">
        <f t="shared" si="12"/>
        <v>0</v>
      </c>
      <c r="M135" s="338"/>
      <c r="N135" s="337"/>
      <c r="O135" s="231">
        <f t="shared" si="13"/>
        <v>0</v>
      </c>
      <c r="P135" s="185"/>
      <c r="R135" s="158"/>
      <c r="S135" s="158"/>
      <c r="T135" s="158"/>
    </row>
    <row r="136" spans="1:20" x14ac:dyDescent="0.25">
      <c r="A136" s="178">
        <v>2312</v>
      </c>
      <c r="B136" s="223" t="s">
        <v>370</v>
      </c>
      <c r="C136" s="224">
        <f t="shared" si="9"/>
        <v>9558</v>
      </c>
      <c r="D136" s="229">
        <f>5958+3500</f>
        <v>9458</v>
      </c>
      <c r="E136" s="337"/>
      <c r="F136" s="544">
        <f t="shared" si="10"/>
        <v>9458</v>
      </c>
      <c r="G136" s="229"/>
      <c r="H136" s="230"/>
      <c r="I136" s="231">
        <f t="shared" si="11"/>
        <v>0</v>
      </c>
      <c r="J136" s="229">
        <v>100</v>
      </c>
      <c r="K136" s="230"/>
      <c r="L136" s="231">
        <f t="shared" si="12"/>
        <v>100</v>
      </c>
      <c r="M136" s="338"/>
      <c r="N136" s="337"/>
      <c r="O136" s="231">
        <f t="shared" si="13"/>
        <v>0</v>
      </c>
      <c r="P136" s="811"/>
      <c r="R136" s="158"/>
      <c r="S136" s="158"/>
      <c r="T136" s="158"/>
    </row>
    <row r="137" spans="1:20" x14ac:dyDescent="0.25">
      <c r="A137" s="178">
        <v>2313</v>
      </c>
      <c r="B137" s="223" t="s">
        <v>371</v>
      </c>
      <c r="C137" s="224">
        <f t="shared" si="9"/>
        <v>130</v>
      </c>
      <c r="D137" s="229">
        <f>330-200</f>
        <v>130</v>
      </c>
      <c r="E137" s="337"/>
      <c r="F137" s="544">
        <f t="shared" si="10"/>
        <v>130</v>
      </c>
      <c r="G137" s="229"/>
      <c r="H137" s="230"/>
      <c r="I137" s="231">
        <f t="shared" si="11"/>
        <v>0</v>
      </c>
      <c r="J137" s="229"/>
      <c r="K137" s="230"/>
      <c r="L137" s="231">
        <f t="shared" si="12"/>
        <v>0</v>
      </c>
      <c r="M137" s="338"/>
      <c r="N137" s="337"/>
      <c r="O137" s="231">
        <f t="shared" si="13"/>
        <v>0</v>
      </c>
      <c r="P137" s="185"/>
      <c r="R137" s="158"/>
      <c r="S137" s="158"/>
      <c r="T137" s="158"/>
    </row>
    <row r="138" spans="1:20" ht="26.25" customHeight="1" x14ac:dyDescent="0.25">
      <c r="A138" s="178">
        <v>2314</v>
      </c>
      <c r="B138" s="223" t="s">
        <v>372</v>
      </c>
      <c r="C138" s="224">
        <f t="shared" si="9"/>
        <v>100</v>
      </c>
      <c r="D138" s="229">
        <v>100</v>
      </c>
      <c r="E138" s="337"/>
      <c r="F138" s="544">
        <f t="shared" si="10"/>
        <v>100</v>
      </c>
      <c r="G138" s="229"/>
      <c r="H138" s="230"/>
      <c r="I138" s="231">
        <f t="shared" si="11"/>
        <v>0</v>
      </c>
      <c r="J138" s="229"/>
      <c r="K138" s="230"/>
      <c r="L138" s="231">
        <f t="shared" si="12"/>
        <v>0</v>
      </c>
      <c r="M138" s="338"/>
      <c r="N138" s="337"/>
      <c r="O138" s="231">
        <f t="shared" si="13"/>
        <v>0</v>
      </c>
      <c r="P138" s="185"/>
      <c r="R138" s="158"/>
      <c r="S138" s="158"/>
      <c r="T138" s="158"/>
    </row>
    <row r="139" spans="1:20" x14ac:dyDescent="0.25">
      <c r="A139" s="339">
        <v>2320</v>
      </c>
      <c r="B139" s="223" t="s">
        <v>373</v>
      </c>
      <c r="C139" s="224">
        <f t="shared" si="9"/>
        <v>55</v>
      </c>
      <c r="D139" s="340">
        <f>SUM(D140:D142)</f>
        <v>55</v>
      </c>
      <c r="E139" s="341">
        <f>SUM(E140:E142)</f>
        <v>0</v>
      </c>
      <c r="F139" s="544">
        <f t="shared" si="10"/>
        <v>55</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c r="R139" s="158"/>
      <c r="S139" s="158"/>
      <c r="T139" s="158"/>
    </row>
    <row r="140" spans="1:20" hidden="1" x14ac:dyDescent="0.25">
      <c r="A140" s="178">
        <v>2321</v>
      </c>
      <c r="B140" s="223" t="s">
        <v>374</v>
      </c>
      <c r="C140" s="224">
        <f t="shared" si="9"/>
        <v>0</v>
      </c>
      <c r="D140" s="229"/>
      <c r="E140" s="337"/>
      <c r="F140" s="544">
        <f t="shared" si="10"/>
        <v>0</v>
      </c>
      <c r="G140" s="229"/>
      <c r="H140" s="230"/>
      <c r="I140" s="231">
        <f t="shared" si="11"/>
        <v>0</v>
      </c>
      <c r="J140" s="229"/>
      <c r="K140" s="230"/>
      <c r="L140" s="231">
        <f t="shared" si="12"/>
        <v>0</v>
      </c>
      <c r="M140" s="338"/>
      <c r="N140" s="337"/>
      <c r="O140" s="231">
        <f t="shared" si="13"/>
        <v>0</v>
      </c>
      <c r="P140" s="185"/>
      <c r="R140" s="158"/>
      <c r="S140" s="158"/>
      <c r="T140" s="158"/>
    </row>
    <row r="141" spans="1:20" x14ac:dyDescent="0.25">
      <c r="A141" s="178">
        <v>2322</v>
      </c>
      <c r="B141" s="223" t="s">
        <v>375</v>
      </c>
      <c r="C141" s="224">
        <f t="shared" si="9"/>
        <v>55</v>
      </c>
      <c r="D141" s="229">
        <v>55</v>
      </c>
      <c r="E141" s="337"/>
      <c r="F141" s="544">
        <f t="shared" si="10"/>
        <v>55</v>
      </c>
      <c r="G141" s="229"/>
      <c r="H141" s="230"/>
      <c r="I141" s="231">
        <f t="shared" si="11"/>
        <v>0</v>
      </c>
      <c r="J141" s="229"/>
      <c r="K141" s="230"/>
      <c r="L141" s="231">
        <f t="shared" si="12"/>
        <v>0</v>
      </c>
      <c r="M141" s="338"/>
      <c r="N141" s="337"/>
      <c r="O141" s="231">
        <f t="shared" si="13"/>
        <v>0</v>
      </c>
      <c r="P141" s="185"/>
      <c r="R141" s="158"/>
      <c r="S141" s="158"/>
      <c r="T141" s="158"/>
    </row>
    <row r="142" spans="1:20" hidden="1" x14ac:dyDescent="0.25">
      <c r="A142" s="178">
        <v>2329</v>
      </c>
      <c r="B142" s="223" t="s">
        <v>376</v>
      </c>
      <c r="C142" s="224">
        <f t="shared" si="9"/>
        <v>0</v>
      </c>
      <c r="D142" s="229"/>
      <c r="E142" s="337"/>
      <c r="F142" s="544">
        <f t="shared" si="10"/>
        <v>0</v>
      </c>
      <c r="G142" s="229"/>
      <c r="H142" s="230"/>
      <c r="I142" s="231">
        <f t="shared" si="11"/>
        <v>0</v>
      </c>
      <c r="J142" s="229"/>
      <c r="K142" s="230"/>
      <c r="L142" s="231">
        <f t="shared" si="12"/>
        <v>0</v>
      </c>
      <c r="M142" s="338"/>
      <c r="N142" s="337"/>
      <c r="O142" s="231">
        <f t="shared" si="13"/>
        <v>0</v>
      </c>
      <c r="P142" s="185"/>
      <c r="R142" s="158"/>
      <c r="S142" s="158"/>
      <c r="T142" s="158"/>
    </row>
    <row r="143" spans="1:20" hidden="1" x14ac:dyDescent="0.25">
      <c r="A143" s="339">
        <v>2330</v>
      </c>
      <c r="B143" s="223" t="s">
        <v>377</v>
      </c>
      <c r="C143" s="224">
        <f t="shared" si="9"/>
        <v>0</v>
      </c>
      <c r="D143" s="229"/>
      <c r="E143" s="337"/>
      <c r="F143" s="544">
        <f t="shared" si="10"/>
        <v>0</v>
      </c>
      <c r="G143" s="229"/>
      <c r="H143" s="230"/>
      <c r="I143" s="231">
        <f t="shared" si="11"/>
        <v>0</v>
      </c>
      <c r="J143" s="229"/>
      <c r="K143" s="230"/>
      <c r="L143" s="231">
        <f t="shared" si="12"/>
        <v>0</v>
      </c>
      <c r="M143" s="338"/>
      <c r="N143" s="337"/>
      <c r="O143" s="231">
        <f t="shared" si="13"/>
        <v>0</v>
      </c>
      <c r="P143" s="185"/>
      <c r="R143" s="158"/>
      <c r="S143" s="158"/>
      <c r="T143" s="158"/>
    </row>
    <row r="144" spans="1:20" ht="36" customHeight="1" x14ac:dyDescent="0.25">
      <c r="A144" s="339">
        <v>2340</v>
      </c>
      <c r="B144" s="223" t="s">
        <v>378</v>
      </c>
      <c r="C144" s="224">
        <f t="shared" si="9"/>
        <v>300</v>
      </c>
      <c r="D144" s="340">
        <f>SUM(D145:D146)</f>
        <v>300</v>
      </c>
      <c r="E144" s="341">
        <f>SUM(E145:E146)</f>
        <v>0</v>
      </c>
      <c r="F144" s="544">
        <f t="shared" si="10"/>
        <v>300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c r="R144" s="158"/>
      <c r="S144" s="158"/>
      <c r="T144" s="158"/>
    </row>
    <row r="145" spans="1:20" x14ac:dyDescent="0.25">
      <c r="A145" s="178">
        <v>2341</v>
      </c>
      <c r="B145" s="223" t="s">
        <v>379</v>
      </c>
      <c r="C145" s="224">
        <f t="shared" si="9"/>
        <v>300</v>
      </c>
      <c r="D145" s="229">
        <v>300</v>
      </c>
      <c r="E145" s="337"/>
      <c r="F145" s="544">
        <f t="shared" si="10"/>
        <v>300</v>
      </c>
      <c r="G145" s="229"/>
      <c r="H145" s="230"/>
      <c r="I145" s="231">
        <f t="shared" si="11"/>
        <v>0</v>
      </c>
      <c r="J145" s="229"/>
      <c r="K145" s="230"/>
      <c r="L145" s="231">
        <f t="shared" si="12"/>
        <v>0</v>
      </c>
      <c r="M145" s="338"/>
      <c r="N145" s="337"/>
      <c r="O145" s="231">
        <f t="shared" si="13"/>
        <v>0</v>
      </c>
      <c r="P145" s="185"/>
      <c r="R145" s="158"/>
      <c r="S145" s="158"/>
      <c r="T145" s="158"/>
    </row>
    <row r="146" spans="1:20" ht="24" hidden="1" x14ac:dyDescent="0.25">
      <c r="A146" s="178">
        <v>2344</v>
      </c>
      <c r="B146" s="223" t="s">
        <v>380</v>
      </c>
      <c r="C146" s="224">
        <f t="shared" si="9"/>
        <v>0</v>
      </c>
      <c r="D146" s="229"/>
      <c r="E146" s="337"/>
      <c r="F146" s="544">
        <f t="shared" si="10"/>
        <v>0</v>
      </c>
      <c r="G146" s="229"/>
      <c r="H146" s="230"/>
      <c r="I146" s="231">
        <f t="shared" si="11"/>
        <v>0</v>
      </c>
      <c r="J146" s="229"/>
      <c r="K146" s="230"/>
      <c r="L146" s="231">
        <f t="shared" si="12"/>
        <v>0</v>
      </c>
      <c r="M146" s="338"/>
      <c r="N146" s="337"/>
      <c r="O146" s="231">
        <f t="shared" si="13"/>
        <v>0</v>
      </c>
      <c r="P146" s="185"/>
      <c r="R146" s="158"/>
      <c r="S146" s="158"/>
      <c r="T146" s="158"/>
    </row>
    <row r="147" spans="1:20" ht="24" x14ac:dyDescent="0.25">
      <c r="A147" s="329">
        <v>2350</v>
      </c>
      <c r="B147" s="265" t="s">
        <v>381</v>
      </c>
      <c r="C147" s="224">
        <f t="shared" si="9"/>
        <v>3564</v>
      </c>
      <c r="D147" s="330">
        <f>SUM(D148:D153)</f>
        <v>3564</v>
      </c>
      <c r="E147" s="331">
        <f>SUM(E148:E153)</f>
        <v>0</v>
      </c>
      <c r="F147" s="542">
        <f t="shared" si="10"/>
        <v>3564</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c r="R147" s="158"/>
      <c r="S147" s="158"/>
      <c r="T147" s="158"/>
    </row>
    <row r="148" spans="1:20" x14ac:dyDescent="0.25">
      <c r="A148" s="169">
        <v>2351</v>
      </c>
      <c r="B148" s="213" t="s">
        <v>382</v>
      </c>
      <c r="C148" s="224">
        <f t="shared" si="9"/>
        <v>650</v>
      </c>
      <c r="D148" s="219">
        <f>450+200</f>
        <v>650</v>
      </c>
      <c r="E148" s="335"/>
      <c r="F148" s="543">
        <f t="shared" si="10"/>
        <v>650</v>
      </c>
      <c r="G148" s="219"/>
      <c r="H148" s="220"/>
      <c r="I148" s="221">
        <f t="shared" si="11"/>
        <v>0</v>
      </c>
      <c r="J148" s="219"/>
      <c r="K148" s="220"/>
      <c r="L148" s="221">
        <f t="shared" si="12"/>
        <v>0</v>
      </c>
      <c r="M148" s="336"/>
      <c r="N148" s="335"/>
      <c r="O148" s="221">
        <f t="shared" si="13"/>
        <v>0</v>
      </c>
      <c r="P148" s="176"/>
      <c r="R148" s="158"/>
      <c r="S148" s="158"/>
      <c r="T148" s="158"/>
    </row>
    <row r="149" spans="1:20" x14ac:dyDescent="0.25">
      <c r="A149" s="178">
        <v>2352</v>
      </c>
      <c r="B149" s="223" t="s">
        <v>383</v>
      </c>
      <c r="C149" s="224">
        <f t="shared" si="9"/>
        <v>2864</v>
      </c>
      <c r="D149" s="229">
        <v>2864</v>
      </c>
      <c r="E149" s="337"/>
      <c r="F149" s="544">
        <f t="shared" si="10"/>
        <v>2864</v>
      </c>
      <c r="G149" s="229"/>
      <c r="H149" s="230"/>
      <c r="I149" s="231">
        <f t="shared" si="11"/>
        <v>0</v>
      </c>
      <c r="J149" s="229"/>
      <c r="K149" s="230"/>
      <c r="L149" s="231">
        <f t="shared" si="12"/>
        <v>0</v>
      </c>
      <c r="M149" s="338"/>
      <c r="N149" s="337"/>
      <c r="O149" s="231">
        <f t="shared" si="13"/>
        <v>0</v>
      </c>
      <c r="P149" s="185"/>
      <c r="R149" s="158"/>
      <c r="S149" s="158"/>
      <c r="T149" s="158"/>
    </row>
    <row r="150" spans="1:20" ht="24" hidden="1" x14ac:dyDescent="0.25">
      <c r="A150" s="178">
        <v>2353</v>
      </c>
      <c r="B150" s="223" t="s">
        <v>384</v>
      </c>
      <c r="C150" s="224">
        <f t="shared" si="9"/>
        <v>0</v>
      </c>
      <c r="D150" s="229"/>
      <c r="E150" s="337"/>
      <c r="F150" s="544">
        <f t="shared" si="10"/>
        <v>0</v>
      </c>
      <c r="G150" s="229"/>
      <c r="H150" s="230"/>
      <c r="I150" s="231">
        <f t="shared" si="11"/>
        <v>0</v>
      </c>
      <c r="J150" s="229"/>
      <c r="K150" s="230"/>
      <c r="L150" s="231">
        <f t="shared" si="12"/>
        <v>0</v>
      </c>
      <c r="M150" s="338"/>
      <c r="N150" s="337"/>
      <c r="O150" s="231">
        <f t="shared" si="13"/>
        <v>0</v>
      </c>
      <c r="P150" s="185"/>
      <c r="R150" s="158"/>
      <c r="S150" s="158"/>
      <c r="T150" s="158"/>
    </row>
    <row r="151" spans="1:20" ht="24" hidden="1" x14ac:dyDescent="0.25">
      <c r="A151" s="178">
        <v>2354</v>
      </c>
      <c r="B151" s="223" t="s">
        <v>385</v>
      </c>
      <c r="C151" s="224">
        <f t="shared" si="9"/>
        <v>0</v>
      </c>
      <c r="D151" s="229"/>
      <c r="E151" s="337"/>
      <c r="F151" s="544">
        <f t="shared" si="10"/>
        <v>0</v>
      </c>
      <c r="G151" s="229"/>
      <c r="H151" s="230"/>
      <c r="I151" s="231">
        <f t="shared" si="11"/>
        <v>0</v>
      </c>
      <c r="J151" s="229"/>
      <c r="K151" s="230"/>
      <c r="L151" s="231">
        <f t="shared" si="12"/>
        <v>0</v>
      </c>
      <c r="M151" s="338"/>
      <c r="N151" s="337"/>
      <c r="O151" s="231">
        <f t="shared" si="13"/>
        <v>0</v>
      </c>
      <c r="P151" s="185"/>
      <c r="R151" s="158"/>
      <c r="S151" s="158"/>
      <c r="T151" s="158"/>
    </row>
    <row r="152" spans="1:20" ht="24" x14ac:dyDescent="0.25">
      <c r="A152" s="178">
        <v>2355</v>
      </c>
      <c r="B152" s="223" t="s">
        <v>386</v>
      </c>
      <c r="C152" s="224">
        <f t="shared" si="9"/>
        <v>50</v>
      </c>
      <c r="D152" s="229">
        <v>50</v>
      </c>
      <c r="E152" s="337"/>
      <c r="F152" s="544">
        <f t="shared" si="10"/>
        <v>50</v>
      </c>
      <c r="G152" s="229"/>
      <c r="H152" s="230"/>
      <c r="I152" s="231">
        <f t="shared" si="11"/>
        <v>0</v>
      </c>
      <c r="J152" s="229"/>
      <c r="K152" s="230"/>
      <c r="L152" s="231">
        <f t="shared" si="12"/>
        <v>0</v>
      </c>
      <c r="M152" s="338"/>
      <c r="N152" s="337"/>
      <c r="O152" s="231">
        <f t="shared" si="13"/>
        <v>0</v>
      </c>
      <c r="P152" s="185"/>
      <c r="R152" s="158"/>
      <c r="S152" s="158"/>
      <c r="T152" s="158"/>
    </row>
    <row r="153" spans="1:20" ht="24" hidden="1" x14ac:dyDescent="0.25">
      <c r="A153" s="178">
        <v>2359</v>
      </c>
      <c r="B153" s="223" t="s">
        <v>387</v>
      </c>
      <c r="C153" s="224">
        <f t="shared" si="9"/>
        <v>0</v>
      </c>
      <c r="D153" s="229"/>
      <c r="E153" s="337"/>
      <c r="F153" s="544">
        <f t="shared" si="10"/>
        <v>0</v>
      </c>
      <c r="G153" s="229"/>
      <c r="H153" s="230"/>
      <c r="I153" s="231">
        <f t="shared" si="11"/>
        <v>0</v>
      </c>
      <c r="J153" s="229"/>
      <c r="K153" s="230"/>
      <c r="L153" s="231">
        <f t="shared" si="12"/>
        <v>0</v>
      </c>
      <c r="M153" s="338"/>
      <c r="N153" s="337"/>
      <c r="O153" s="231">
        <f t="shared" si="13"/>
        <v>0</v>
      </c>
      <c r="P153" s="185"/>
      <c r="R153" s="158"/>
      <c r="S153" s="158"/>
      <c r="T153" s="158"/>
    </row>
    <row r="154" spans="1:20" ht="24" x14ac:dyDescent="0.25">
      <c r="A154" s="339">
        <v>2360</v>
      </c>
      <c r="B154" s="223" t="s">
        <v>388</v>
      </c>
      <c r="C154" s="224">
        <f t="shared" si="9"/>
        <v>6259</v>
      </c>
      <c r="D154" s="340">
        <f>SUM(D155:D161)</f>
        <v>2036</v>
      </c>
      <c r="E154" s="341">
        <f>SUM(E155:E161)</f>
        <v>0</v>
      </c>
      <c r="F154" s="544">
        <f t="shared" si="10"/>
        <v>2036</v>
      </c>
      <c r="G154" s="340">
        <f>SUM(G155:G161)</f>
        <v>0</v>
      </c>
      <c r="H154" s="342">
        <f>SUM(H155:H161)</f>
        <v>0</v>
      </c>
      <c r="I154" s="231">
        <f t="shared" si="11"/>
        <v>0</v>
      </c>
      <c r="J154" s="340">
        <f>SUM(J155:J161)</f>
        <v>4223</v>
      </c>
      <c r="K154" s="342">
        <f>SUM(K155:K161)</f>
        <v>0</v>
      </c>
      <c r="L154" s="231">
        <f t="shared" si="12"/>
        <v>4223</v>
      </c>
      <c r="M154" s="343">
        <f>SUM(M155:M161)</f>
        <v>0</v>
      </c>
      <c r="N154" s="341">
        <f>SUM(N155:N161)</f>
        <v>0</v>
      </c>
      <c r="O154" s="231">
        <f t="shared" si="13"/>
        <v>0</v>
      </c>
      <c r="P154" s="185"/>
      <c r="R154" s="158"/>
      <c r="S154" s="158"/>
      <c r="T154" s="158"/>
    </row>
    <row r="155" spans="1:20" x14ac:dyDescent="0.25">
      <c r="A155" s="177">
        <v>2361</v>
      </c>
      <c r="B155" s="223" t="s">
        <v>389</v>
      </c>
      <c r="C155" s="224">
        <f t="shared" si="9"/>
        <v>1586</v>
      </c>
      <c r="D155" s="229">
        <v>1586</v>
      </c>
      <c r="E155" s="337"/>
      <c r="F155" s="544">
        <f t="shared" si="10"/>
        <v>1586</v>
      </c>
      <c r="G155" s="229"/>
      <c r="H155" s="230"/>
      <c r="I155" s="231">
        <f t="shared" si="11"/>
        <v>0</v>
      </c>
      <c r="J155" s="229"/>
      <c r="K155" s="230"/>
      <c r="L155" s="231">
        <f t="shared" si="12"/>
        <v>0</v>
      </c>
      <c r="M155" s="338"/>
      <c r="N155" s="337"/>
      <c r="O155" s="231">
        <f t="shared" si="13"/>
        <v>0</v>
      </c>
      <c r="P155" s="185"/>
      <c r="R155" s="158"/>
      <c r="S155" s="158"/>
      <c r="T155" s="158"/>
    </row>
    <row r="156" spans="1:20" ht="24" x14ac:dyDescent="0.25">
      <c r="A156" s="177">
        <v>2362</v>
      </c>
      <c r="B156" s="223" t="s">
        <v>390</v>
      </c>
      <c r="C156" s="224">
        <f t="shared" si="9"/>
        <v>450</v>
      </c>
      <c r="D156" s="229">
        <v>450</v>
      </c>
      <c r="E156" s="337"/>
      <c r="F156" s="544">
        <f t="shared" si="10"/>
        <v>450</v>
      </c>
      <c r="G156" s="229"/>
      <c r="H156" s="230"/>
      <c r="I156" s="231">
        <f t="shared" si="11"/>
        <v>0</v>
      </c>
      <c r="J156" s="229"/>
      <c r="K156" s="230"/>
      <c r="L156" s="231">
        <f t="shared" si="12"/>
        <v>0</v>
      </c>
      <c r="M156" s="338"/>
      <c r="N156" s="337"/>
      <c r="O156" s="231">
        <f t="shared" si="13"/>
        <v>0</v>
      </c>
      <c r="P156" s="185"/>
      <c r="R156" s="158"/>
      <c r="S156" s="158"/>
      <c r="T156" s="158"/>
    </row>
    <row r="157" spans="1:20" x14ac:dyDescent="0.25">
      <c r="A157" s="177">
        <v>2363</v>
      </c>
      <c r="B157" s="223" t="s">
        <v>391</v>
      </c>
      <c r="C157" s="224">
        <f t="shared" si="9"/>
        <v>4223</v>
      </c>
      <c r="D157" s="229"/>
      <c r="E157" s="337"/>
      <c r="F157" s="544">
        <f t="shared" si="10"/>
        <v>0</v>
      </c>
      <c r="G157" s="229"/>
      <c r="H157" s="230"/>
      <c r="I157" s="231">
        <f t="shared" si="11"/>
        <v>0</v>
      </c>
      <c r="J157" s="229">
        <v>4223</v>
      </c>
      <c r="K157" s="230"/>
      <c r="L157" s="231">
        <f t="shared" si="12"/>
        <v>4223</v>
      </c>
      <c r="M157" s="338"/>
      <c r="N157" s="337"/>
      <c r="O157" s="231">
        <f t="shared" si="13"/>
        <v>0</v>
      </c>
      <c r="P157" s="185"/>
      <c r="R157" s="158"/>
      <c r="S157" s="158"/>
      <c r="T157" s="158"/>
    </row>
    <row r="158" spans="1:20" hidden="1" x14ac:dyDescent="0.25">
      <c r="A158" s="177">
        <v>2364</v>
      </c>
      <c r="B158" s="223" t="s">
        <v>392</v>
      </c>
      <c r="C158" s="224">
        <f t="shared" si="9"/>
        <v>0</v>
      </c>
      <c r="D158" s="229"/>
      <c r="E158" s="337"/>
      <c r="F158" s="544">
        <f t="shared" si="10"/>
        <v>0</v>
      </c>
      <c r="G158" s="229"/>
      <c r="H158" s="230"/>
      <c r="I158" s="231">
        <f t="shared" si="11"/>
        <v>0</v>
      </c>
      <c r="J158" s="229"/>
      <c r="K158" s="230"/>
      <c r="L158" s="231">
        <f t="shared" si="12"/>
        <v>0</v>
      </c>
      <c r="M158" s="338"/>
      <c r="N158" s="337"/>
      <c r="O158" s="231">
        <f t="shared" si="13"/>
        <v>0</v>
      </c>
      <c r="P158" s="185"/>
      <c r="R158" s="158"/>
      <c r="S158" s="158"/>
      <c r="T158" s="158"/>
    </row>
    <row r="159" spans="1:20" hidden="1" x14ac:dyDescent="0.25">
      <c r="A159" s="177">
        <v>2365</v>
      </c>
      <c r="B159" s="223" t="s">
        <v>393</v>
      </c>
      <c r="C159" s="224">
        <f t="shared" si="9"/>
        <v>0</v>
      </c>
      <c r="D159" s="229"/>
      <c r="E159" s="337"/>
      <c r="F159" s="544">
        <f t="shared" si="10"/>
        <v>0</v>
      </c>
      <c r="G159" s="229"/>
      <c r="H159" s="230"/>
      <c r="I159" s="231">
        <f t="shared" si="11"/>
        <v>0</v>
      </c>
      <c r="J159" s="229"/>
      <c r="K159" s="230"/>
      <c r="L159" s="231">
        <f t="shared" si="12"/>
        <v>0</v>
      </c>
      <c r="M159" s="338"/>
      <c r="N159" s="337"/>
      <c r="O159" s="231">
        <f t="shared" si="13"/>
        <v>0</v>
      </c>
      <c r="P159" s="185"/>
      <c r="R159" s="158"/>
      <c r="S159" s="158"/>
      <c r="T159" s="158"/>
    </row>
    <row r="160" spans="1:20" ht="36" hidden="1" x14ac:dyDescent="0.25">
      <c r="A160" s="177">
        <v>2366</v>
      </c>
      <c r="B160" s="223" t="s">
        <v>394</v>
      </c>
      <c r="C160" s="224">
        <f t="shared" si="9"/>
        <v>0</v>
      </c>
      <c r="D160" s="229"/>
      <c r="E160" s="337"/>
      <c r="F160" s="544">
        <f t="shared" si="10"/>
        <v>0</v>
      </c>
      <c r="G160" s="229"/>
      <c r="H160" s="230"/>
      <c r="I160" s="231">
        <f t="shared" si="11"/>
        <v>0</v>
      </c>
      <c r="J160" s="229"/>
      <c r="K160" s="230"/>
      <c r="L160" s="231">
        <f t="shared" si="12"/>
        <v>0</v>
      </c>
      <c r="M160" s="338"/>
      <c r="N160" s="337"/>
      <c r="O160" s="231">
        <f t="shared" si="13"/>
        <v>0</v>
      </c>
      <c r="P160" s="185"/>
      <c r="R160" s="158"/>
      <c r="S160" s="158"/>
      <c r="T160" s="158"/>
    </row>
    <row r="161" spans="1:20" ht="48" hidden="1" x14ac:dyDescent="0.25">
      <c r="A161" s="177">
        <v>2369</v>
      </c>
      <c r="B161" s="223" t="s">
        <v>395</v>
      </c>
      <c r="C161" s="224">
        <f t="shared" si="9"/>
        <v>0</v>
      </c>
      <c r="D161" s="229"/>
      <c r="E161" s="337"/>
      <c r="F161" s="544">
        <f t="shared" si="10"/>
        <v>0</v>
      </c>
      <c r="G161" s="229"/>
      <c r="H161" s="230"/>
      <c r="I161" s="231">
        <f t="shared" si="11"/>
        <v>0</v>
      </c>
      <c r="J161" s="229"/>
      <c r="K161" s="230"/>
      <c r="L161" s="231">
        <f t="shared" si="12"/>
        <v>0</v>
      </c>
      <c r="M161" s="338"/>
      <c r="N161" s="337"/>
      <c r="O161" s="231">
        <f t="shared" si="13"/>
        <v>0</v>
      </c>
      <c r="P161" s="185"/>
      <c r="R161" s="158"/>
      <c r="S161" s="158"/>
      <c r="T161" s="158"/>
    </row>
    <row r="162" spans="1:20" x14ac:dyDescent="0.25">
      <c r="A162" s="329">
        <v>2370</v>
      </c>
      <c r="B162" s="265" t="s">
        <v>396</v>
      </c>
      <c r="C162" s="224">
        <f t="shared" si="9"/>
        <v>2525</v>
      </c>
      <c r="D162" s="344">
        <v>1425</v>
      </c>
      <c r="E162" s="345"/>
      <c r="F162" s="542">
        <f t="shared" si="10"/>
        <v>1425</v>
      </c>
      <c r="G162" s="344">
        <v>1100</v>
      </c>
      <c r="H162" s="346"/>
      <c r="I162" s="332">
        <f t="shared" si="11"/>
        <v>1100</v>
      </c>
      <c r="J162" s="344"/>
      <c r="K162" s="346"/>
      <c r="L162" s="332">
        <f t="shared" si="12"/>
        <v>0</v>
      </c>
      <c r="M162" s="347"/>
      <c r="N162" s="345"/>
      <c r="O162" s="332">
        <f t="shared" si="13"/>
        <v>0</v>
      </c>
      <c r="P162" s="274"/>
      <c r="R162" s="158"/>
      <c r="S162" s="158"/>
      <c r="T162" s="158"/>
    </row>
    <row r="163" spans="1:20" hidden="1" x14ac:dyDescent="0.25">
      <c r="A163" s="329">
        <v>2380</v>
      </c>
      <c r="B163" s="265" t="s">
        <v>397</v>
      </c>
      <c r="C163" s="224">
        <f t="shared" si="9"/>
        <v>0</v>
      </c>
      <c r="D163" s="330">
        <f>SUM(D164:D165)</f>
        <v>0</v>
      </c>
      <c r="E163" s="331">
        <f>SUM(E164:E165)</f>
        <v>0</v>
      </c>
      <c r="F163" s="542">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c r="R163" s="158"/>
      <c r="S163" s="158"/>
      <c r="T163" s="158"/>
    </row>
    <row r="164" spans="1:20" hidden="1" x14ac:dyDescent="0.25">
      <c r="A164" s="168">
        <v>2381</v>
      </c>
      <c r="B164" s="213" t="s">
        <v>398</v>
      </c>
      <c r="C164" s="224">
        <f t="shared" si="9"/>
        <v>0</v>
      </c>
      <c r="D164" s="219"/>
      <c r="E164" s="335"/>
      <c r="F164" s="543">
        <f t="shared" si="10"/>
        <v>0</v>
      </c>
      <c r="G164" s="219"/>
      <c r="H164" s="220"/>
      <c r="I164" s="221">
        <f t="shared" si="11"/>
        <v>0</v>
      </c>
      <c r="J164" s="219"/>
      <c r="K164" s="220"/>
      <c r="L164" s="221">
        <f t="shared" si="12"/>
        <v>0</v>
      </c>
      <c r="M164" s="336"/>
      <c r="N164" s="335"/>
      <c r="O164" s="221">
        <f t="shared" si="13"/>
        <v>0</v>
      </c>
      <c r="P164" s="176"/>
      <c r="R164" s="158"/>
      <c r="S164" s="158"/>
      <c r="T164" s="158"/>
    </row>
    <row r="165" spans="1:20" ht="24" hidden="1" x14ac:dyDescent="0.25">
      <c r="A165" s="177">
        <v>2389</v>
      </c>
      <c r="B165" s="223" t="s">
        <v>399</v>
      </c>
      <c r="C165" s="224">
        <f t="shared" si="9"/>
        <v>0</v>
      </c>
      <c r="D165" s="229"/>
      <c r="E165" s="337"/>
      <c r="F165" s="544">
        <f t="shared" si="10"/>
        <v>0</v>
      </c>
      <c r="G165" s="229"/>
      <c r="H165" s="230"/>
      <c r="I165" s="231">
        <f t="shared" si="11"/>
        <v>0</v>
      </c>
      <c r="J165" s="229"/>
      <c r="K165" s="230"/>
      <c r="L165" s="231">
        <f t="shared" si="12"/>
        <v>0</v>
      </c>
      <c r="M165" s="338"/>
      <c r="N165" s="337"/>
      <c r="O165" s="231">
        <f t="shared" si="13"/>
        <v>0</v>
      </c>
      <c r="P165" s="185"/>
      <c r="R165" s="158"/>
      <c r="S165" s="158"/>
      <c r="T165" s="158"/>
    </row>
    <row r="166" spans="1:20" hidden="1" x14ac:dyDescent="0.25">
      <c r="A166" s="329">
        <v>2390</v>
      </c>
      <c r="B166" s="265" t="s">
        <v>400</v>
      </c>
      <c r="C166" s="224">
        <f t="shared" si="9"/>
        <v>0</v>
      </c>
      <c r="D166" s="344"/>
      <c r="E166" s="345"/>
      <c r="F166" s="542">
        <f t="shared" si="10"/>
        <v>0</v>
      </c>
      <c r="G166" s="344"/>
      <c r="H166" s="346"/>
      <c r="I166" s="332">
        <f t="shared" si="11"/>
        <v>0</v>
      </c>
      <c r="J166" s="344"/>
      <c r="K166" s="346"/>
      <c r="L166" s="332">
        <f t="shared" si="12"/>
        <v>0</v>
      </c>
      <c r="M166" s="347"/>
      <c r="N166" s="345"/>
      <c r="O166" s="332">
        <f t="shared" si="13"/>
        <v>0</v>
      </c>
      <c r="P166" s="274"/>
      <c r="R166" s="158"/>
      <c r="S166" s="158"/>
      <c r="T166" s="158"/>
    </row>
    <row r="167" spans="1:20" hidden="1" x14ac:dyDescent="0.25">
      <c r="A167" s="198">
        <v>2400</v>
      </c>
      <c r="B167" s="323" t="s">
        <v>401</v>
      </c>
      <c r="C167" s="199">
        <f t="shared" si="9"/>
        <v>0</v>
      </c>
      <c r="D167" s="361"/>
      <c r="E167" s="362"/>
      <c r="F167" s="541">
        <f t="shared" si="10"/>
        <v>0</v>
      </c>
      <c r="G167" s="361"/>
      <c r="H167" s="363"/>
      <c r="I167" s="211">
        <f t="shared" si="11"/>
        <v>0</v>
      </c>
      <c r="J167" s="361"/>
      <c r="K167" s="363"/>
      <c r="L167" s="211">
        <f t="shared" si="12"/>
        <v>0</v>
      </c>
      <c r="M167" s="364"/>
      <c r="N167" s="362"/>
      <c r="O167" s="211">
        <f t="shared" si="13"/>
        <v>0</v>
      </c>
      <c r="P167" s="208"/>
      <c r="R167" s="158"/>
      <c r="S167" s="158"/>
      <c r="T167" s="158"/>
    </row>
    <row r="168" spans="1:20" ht="24" x14ac:dyDescent="0.25">
      <c r="A168" s="198">
        <v>2500</v>
      </c>
      <c r="B168" s="323" t="s">
        <v>402</v>
      </c>
      <c r="C168" s="199">
        <f t="shared" si="9"/>
        <v>202</v>
      </c>
      <c r="D168" s="209">
        <f>SUM(D169,D174)</f>
        <v>202</v>
      </c>
      <c r="E168" s="324">
        <f>SUM(E169,E174)</f>
        <v>0</v>
      </c>
      <c r="F168" s="541">
        <f t="shared" si="10"/>
        <v>202</v>
      </c>
      <c r="G168" s="209">
        <f>SUM(G169,G174)</f>
        <v>0</v>
      </c>
      <c r="H168" s="210">
        <f t="shared" ref="H168" si="17">SUM(H169,H174)</f>
        <v>0</v>
      </c>
      <c r="I168" s="211">
        <f t="shared" si="11"/>
        <v>0</v>
      </c>
      <c r="J168" s="209">
        <f>SUM(J169,J174)</f>
        <v>0</v>
      </c>
      <c r="K168" s="210">
        <f t="shared" ref="K168" si="18">SUM(K169,K174)</f>
        <v>0</v>
      </c>
      <c r="L168" s="211">
        <f t="shared" si="12"/>
        <v>0</v>
      </c>
      <c r="M168" s="325">
        <f t="shared" ref="M168:N168" si="19">SUM(M169,M174)</f>
        <v>0</v>
      </c>
      <c r="N168" s="326">
        <f t="shared" si="19"/>
        <v>0</v>
      </c>
      <c r="O168" s="327">
        <f t="shared" si="13"/>
        <v>0</v>
      </c>
      <c r="P168" s="328"/>
      <c r="R168" s="158"/>
      <c r="S168" s="158"/>
      <c r="T168" s="158"/>
    </row>
    <row r="169" spans="1:20" x14ac:dyDescent="0.25">
      <c r="A169" s="705">
        <v>2510</v>
      </c>
      <c r="B169" s="213" t="s">
        <v>403</v>
      </c>
      <c r="C169" s="214">
        <f t="shared" si="9"/>
        <v>202</v>
      </c>
      <c r="D169" s="350">
        <f>SUM(D170:D173)</f>
        <v>202</v>
      </c>
      <c r="E169" s="351">
        <f>SUM(E170:E173)</f>
        <v>0</v>
      </c>
      <c r="F169" s="543">
        <f t="shared" si="10"/>
        <v>202</v>
      </c>
      <c r="G169" s="350">
        <f>SUM(G170:G173)</f>
        <v>0</v>
      </c>
      <c r="H169" s="352">
        <f t="shared" ref="H169" si="20">SUM(H170:H173)</f>
        <v>0</v>
      </c>
      <c r="I169" s="221">
        <f t="shared" si="11"/>
        <v>0</v>
      </c>
      <c r="J169" s="350">
        <f>SUM(J170:J173)</f>
        <v>0</v>
      </c>
      <c r="K169" s="352">
        <f t="shared" ref="K169" si="21">SUM(K170:K173)</f>
        <v>0</v>
      </c>
      <c r="L169" s="221">
        <f t="shared" si="12"/>
        <v>0</v>
      </c>
      <c r="M169" s="365">
        <f t="shared" ref="M169:N169" si="22">SUM(M170:M173)</f>
        <v>0</v>
      </c>
      <c r="N169" s="366">
        <f t="shared" si="22"/>
        <v>0</v>
      </c>
      <c r="O169" s="242">
        <f t="shared" si="13"/>
        <v>0</v>
      </c>
      <c r="P169" s="244"/>
      <c r="R169" s="158"/>
      <c r="S169" s="158"/>
      <c r="T169" s="158"/>
    </row>
    <row r="170" spans="1:20" ht="24" hidden="1" x14ac:dyDescent="0.25">
      <c r="A170" s="178">
        <v>2512</v>
      </c>
      <c r="B170" s="223" t="s">
        <v>404</v>
      </c>
      <c r="C170" s="224">
        <f t="shared" si="9"/>
        <v>0</v>
      </c>
      <c r="D170" s="229"/>
      <c r="E170" s="337"/>
      <c r="F170" s="544">
        <f t="shared" si="10"/>
        <v>0</v>
      </c>
      <c r="G170" s="229"/>
      <c r="H170" s="230"/>
      <c r="I170" s="231">
        <f t="shared" si="11"/>
        <v>0</v>
      </c>
      <c r="J170" s="229"/>
      <c r="K170" s="230"/>
      <c r="L170" s="231">
        <f t="shared" si="12"/>
        <v>0</v>
      </c>
      <c r="M170" s="338"/>
      <c r="N170" s="337"/>
      <c r="O170" s="231">
        <f t="shared" si="13"/>
        <v>0</v>
      </c>
      <c r="P170" s="185"/>
      <c r="R170" s="158"/>
      <c r="S170" s="158"/>
      <c r="T170" s="158"/>
    </row>
    <row r="171" spans="1:20" ht="36" hidden="1" x14ac:dyDescent="0.25">
      <c r="A171" s="178">
        <v>2513</v>
      </c>
      <c r="B171" s="223" t="s">
        <v>405</v>
      </c>
      <c r="C171" s="224">
        <f t="shared" si="9"/>
        <v>0</v>
      </c>
      <c r="D171" s="229"/>
      <c r="E171" s="337"/>
      <c r="F171" s="544">
        <f t="shared" si="10"/>
        <v>0</v>
      </c>
      <c r="G171" s="229"/>
      <c r="H171" s="230"/>
      <c r="I171" s="231">
        <f t="shared" si="11"/>
        <v>0</v>
      </c>
      <c r="J171" s="229"/>
      <c r="K171" s="230"/>
      <c r="L171" s="231">
        <f t="shared" si="12"/>
        <v>0</v>
      </c>
      <c r="M171" s="338"/>
      <c r="N171" s="337"/>
      <c r="O171" s="231">
        <f t="shared" si="13"/>
        <v>0</v>
      </c>
      <c r="P171" s="185"/>
      <c r="R171" s="158"/>
      <c r="S171" s="158"/>
      <c r="T171" s="158"/>
    </row>
    <row r="172" spans="1:20" ht="24" hidden="1" x14ac:dyDescent="0.25">
      <c r="A172" s="178">
        <v>2515</v>
      </c>
      <c r="B172" s="223" t="s">
        <v>406</v>
      </c>
      <c r="C172" s="224">
        <f t="shared" si="9"/>
        <v>0</v>
      </c>
      <c r="D172" s="229"/>
      <c r="E172" s="337"/>
      <c r="F172" s="544">
        <f t="shared" si="10"/>
        <v>0</v>
      </c>
      <c r="G172" s="229"/>
      <c r="H172" s="230"/>
      <c r="I172" s="231">
        <f t="shared" si="11"/>
        <v>0</v>
      </c>
      <c r="J172" s="229"/>
      <c r="K172" s="230"/>
      <c r="L172" s="231">
        <f t="shared" si="12"/>
        <v>0</v>
      </c>
      <c r="M172" s="338"/>
      <c r="N172" s="337"/>
      <c r="O172" s="231">
        <f t="shared" si="13"/>
        <v>0</v>
      </c>
      <c r="P172" s="185"/>
      <c r="R172" s="158"/>
      <c r="S172" s="158"/>
      <c r="T172" s="158"/>
    </row>
    <row r="173" spans="1:20" ht="24" x14ac:dyDescent="0.25">
      <c r="A173" s="800">
        <v>2519</v>
      </c>
      <c r="B173" s="801" t="s">
        <v>407</v>
      </c>
      <c r="C173" s="802">
        <f t="shared" si="9"/>
        <v>202</v>
      </c>
      <c r="D173" s="803">
        <v>202</v>
      </c>
      <c r="E173" s="804"/>
      <c r="F173" s="805">
        <f t="shared" si="10"/>
        <v>202</v>
      </c>
      <c r="G173" s="803"/>
      <c r="H173" s="806"/>
      <c r="I173" s="807">
        <f t="shared" si="11"/>
        <v>0</v>
      </c>
      <c r="J173" s="803"/>
      <c r="K173" s="806"/>
      <c r="L173" s="807">
        <f t="shared" si="12"/>
        <v>0</v>
      </c>
      <c r="M173" s="808"/>
      <c r="N173" s="804"/>
      <c r="O173" s="807">
        <f t="shared" si="13"/>
        <v>0</v>
      </c>
      <c r="P173" s="809"/>
      <c r="R173" s="158"/>
      <c r="S173" s="158"/>
      <c r="T173" s="158"/>
    </row>
    <row r="174" spans="1:20" hidden="1" x14ac:dyDescent="0.25">
      <c r="A174" s="339">
        <v>2520</v>
      </c>
      <c r="B174" s="223" t="s">
        <v>408</v>
      </c>
      <c r="C174" s="224">
        <f t="shared" si="9"/>
        <v>0</v>
      </c>
      <c r="D174" s="229"/>
      <c r="E174" s="337"/>
      <c r="F174" s="544">
        <f t="shared" si="10"/>
        <v>0</v>
      </c>
      <c r="G174" s="229"/>
      <c r="H174" s="230"/>
      <c r="I174" s="231">
        <f t="shared" si="11"/>
        <v>0</v>
      </c>
      <c r="J174" s="229"/>
      <c r="K174" s="230"/>
      <c r="L174" s="231">
        <f t="shared" si="12"/>
        <v>0</v>
      </c>
      <c r="M174" s="338"/>
      <c r="N174" s="337"/>
      <c r="O174" s="231">
        <f t="shared" si="13"/>
        <v>0</v>
      </c>
      <c r="P174" s="185"/>
      <c r="R174" s="158"/>
      <c r="S174" s="158"/>
      <c r="T174" s="158"/>
    </row>
    <row r="175" spans="1:20" s="367" customFormat="1" ht="36" hidden="1" x14ac:dyDescent="0.25">
      <c r="A175" s="140">
        <v>2800</v>
      </c>
      <c r="B175" s="213" t="s">
        <v>409</v>
      </c>
      <c r="C175" s="214">
        <f t="shared" si="9"/>
        <v>0</v>
      </c>
      <c r="D175" s="171"/>
      <c r="E175" s="172"/>
      <c r="F175" s="522">
        <f t="shared" si="10"/>
        <v>0</v>
      </c>
      <c r="G175" s="171"/>
      <c r="H175" s="174"/>
      <c r="I175" s="173">
        <f t="shared" si="11"/>
        <v>0</v>
      </c>
      <c r="J175" s="171"/>
      <c r="K175" s="174"/>
      <c r="L175" s="173">
        <f t="shared" si="12"/>
        <v>0</v>
      </c>
      <c r="M175" s="175"/>
      <c r="N175" s="172"/>
      <c r="O175" s="173">
        <f t="shared" si="13"/>
        <v>0</v>
      </c>
      <c r="P175" s="176"/>
      <c r="R175" s="158"/>
      <c r="S175" s="158"/>
      <c r="T175" s="158"/>
    </row>
    <row r="176" spans="1:20" hidden="1" x14ac:dyDescent="0.25">
      <c r="A176" s="315">
        <v>3000</v>
      </c>
      <c r="B176" s="315" t="s">
        <v>410</v>
      </c>
      <c r="C176" s="316">
        <f t="shared" si="9"/>
        <v>0</v>
      </c>
      <c r="D176" s="317">
        <f>SUM(D177,D187)</f>
        <v>0</v>
      </c>
      <c r="E176" s="318">
        <f>SUM(E177,E187)</f>
        <v>0</v>
      </c>
      <c r="F176" s="540">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c r="R176" s="158"/>
      <c r="S176" s="158"/>
      <c r="T176" s="158"/>
    </row>
    <row r="177" spans="1:20" ht="24" hidden="1" x14ac:dyDescent="0.25">
      <c r="A177" s="198">
        <v>3200</v>
      </c>
      <c r="B177" s="368" t="s">
        <v>411</v>
      </c>
      <c r="C177" s="199">
        <f t="shared" si="9"/>
        <v>0</v>
      </c>
      <c r="D177" s="209">
        <f>SUM(D178,D182)</f>
        <v>0</v>
      </c>
      <c r="E177" s="324">
        <f>SUM(E178,E182)</f>
        <v>0</v>
      </c>
      <c r="F177" s="541">
        <f t="shared" si="10"/>
        <v>0</v>
      </c>
      <c r="G177" s="209">
        <f>SUM(G178,G182)</f>
        <v>0</v>
      </c>
      <c r="H177" s="210">
        <f t="shared" ref="H177" si="23">SUM(H178,H182)</f>
        <v>0</v>
      </c>
      <c r="I177" s="211">
        <f t="shared" si="11"/>
        <v>0</v>
      </c>
      <c r="J177" s="209">
        <f>SUM(J178,J182)</f>
        <v>0</v>
      </c>
      <c r="K177" s="210">
        <f t="shared" ref="K177" si="24">SUM(K178,K182)</f>
        <v>0</v>
      </c>
      <c r="L177" s="211">
        <f t="shared" si="12"/>
        <v>0</v>
      </c>
      <c r="M177" s="325">
        <f t="shared" ref="M177:N177" si="25">SUM(M178,M182)</f>
        <v>0</v>
      </c>
      <c r="N177" s="326">
        <f t="shared" si="25"/>
        <v>0</v>
      </c>
      <c r="O177" s="327">
        <f t="shared" si="13"/>
        <v>0</v>
      </c>
      <c r="P177" s="328"/>
      <c r="R177" s="158"/>
      <c r="S177" s="158"/>
      <c r="T177" s="158"/>
    </row>
    <row r="178" spans="1:20" ht="36" hidden="1" x14ac:dyDescent="0.25">
      <c r="A178" s="705">
        <v>3260</v>
      </c>
      <c r="B178" s="213" t="s">
        <v>412</v>
      </c>
      <c r="C178" s="214">
        <f t="shared" si="9"/>
        <v>0</v>
      </c>
      <c r="D178" s="350">
        <f>SUM(D179:D181)</f>
        <v>0</v>
      </c>
      <c r="E178" s="351">
        <f>SUM(E179:E181)</f>
        <v>0</v>
      </c>
      <c r="F178" s="543">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c r="R178" s="158"/>
      <c r="S178" s="158"/>
      <c r="T178" s="158"/>
    </row>
    <row r="179" spans="1:20" ht="24" hidden="1" x14ac:dyDescent="0.25">
      <c r="A179" s="178">
        <v>3261</v>
      </c>
      <c r="B179" s="223" t="s">
        <v>413</v>
      </c>
      <c r="C179" s="224">
        <f t="shared" si="9"/>
        <v>0</v>
      </c>
      <c r="D179" s="229"/>
      <c r="E179" s="337"/>
      <c r="F179" s="544">
        <f t="shared" si="10"/>
        <v>0</v>
      </c>
      <c r="G179" s="229"/>
      <c r="H179" s="230"/>
      <c r="I179" s="231">
        <f t="shared" si="11"/>
        <v>0</v>
      </c>
      <c r="J179" s="229"/>
      <c r="K179" s="230"/>
      <c r="L179" s="231">
        <f t="shared" si="12"/>
        <v>0</v>
      </c>
      <c r="M179" s="338"/>
      <c r="N179" s="337"/>
      <c r="O179" s="231">
        <f t="shared" si="13"/>
        <v>0</v>
      </c>
      <c r="P179" s="185"/>
      <c r="R179" s="158"/>
      <c r="S179" s="158"/>
      <c r="T179" s="158"/>
    </row>
    <row r="180" spans="1:20" ht="36" hidden="1" x14ac:dyDescent="0.25">
      <c r="A180" s="178">
        <v>3262</v>
      </c>
      <c r="B180" s="223" t="s">
        <v>414</v>
      </c>
      <c r="C180" s="224">
        <f t="shared" si="9"/>
        <v>0</v>
      </c>
      <c r="D180" s="229"/>
      <c r="E180" s="337"/>
      <c r="F180" s="544">
        <f t="shared" si="10"/>
        <v>0</v>
      </c>
      <c r="G180" s="229"/>
      <c r="H180" s="230"/>
      <c r="I180" s="231">
        <f t="shared" si="11"/>
        <v>0</v>
      </c>
      <c r="J180" s="229"/>
      <c r="K180" s="230"/>
      <c r="L180" s="231">
        <f t="shared" si="12"/>
        <v>0</v>
      </c>
      <c r="M180" s="338"/>
      <c r="N180" s="337"/>
      <c r="O180" s="231">
        <f t="shared" si="13"/>
        <v>0</v>
      </c>
      <c r="P180" s="185"/>
      <c r="R180" s="158"/>
      <c r="S180" s="158"/>
      <c r="T180" s="158"/>
    </row>
    <row r="181" spans="1:20" ht="24" hidden="1" x14ac:dyDescent="0.25">
      <c r="A181" s="178">
        <v>3263</v>
      </c>
      <c r="B181" s="223" t="s">
        <v>415</v>
      </c>
      <c r="C181" s="224">
        <f t="shared" si="9"/>
        <v>0</v>
      </c>
      <c r="D181" s="229"/>
      <c r="E181" s="337"/>
      <c r="F181" s="544">
        <f t="shared" si="10"/>
        <v>0</v>
      </c>
      <c r="G181" s="229"/>
      <c r="H181" s="230"/>
      <c r="I181" s="231">
        <f t="shared" si="11"/>
        <v>0</v>
      </c>
      <c r="J181" s="229"/>
      <c r="K181" s="230"/>
      <c r="L181" s="231">
        <f t="shared" si="12"/>
        <v>0</v>
      </c>
      <c r="M181" s="338"/>
      <c r="N181" s="337"/>
      <c r="O181" s="231">
        <f t="shared" si="13"/>
        <v>0</v>
      </c>
      <c r="P181" s="185"/>
      <c r="R181" s="158"/>
      <c r="S181" s="158"/>
      <c r="T181" s="158"/>
    </row>
    <row r="182" spans="1:20" ht="84" hidden="1" x14ac:dyDescent="0.25">
      <c r="A182" s="705">
        <v>3290</v>
      </c>
      <c r="B182" s="213" t="s">
        <v>416</v>
      </c>
      <c r="C182" s="224">
        <f t="shared" ref="C182:C258" si="26">F182+I182+L182+O182</f>
        <v>0</v>
      </c>
      <c r="D182" s="350">
        <f>SUM(D183:D186)</f>
        <v>0</v>
      </c>
      <c r="E182" s="351">
        <f>SUM(E183:E186)</f>
        <v>0</v>
      </c>
      <c r="F182" s="543">
        <f t="shared" si="10"/>
        <v>0</v>
      </c>
      <c r="G182" s="350">
        <f>SUM(G183:G186)</f>
        <v>0</v>
      </c>
      <c r="H182" s="352">
        <f t="shared" ref="H182" si="27">SUM(H183:H186)</f>
        <v>0</v>
      </c>
      <c r="I182" s="221">
        <f t="shared" si="11"/>
        <v>0</v>
      </c>
      <c r="J182" s="350">
        <f>SUM(J183:J186)</f>
        <v>0</v>
      </c>
      <c r="K182" s="352">
        <f t="shared" ref="K182" si="28">SUM(K183:K186)</f>
        <v>0</v>
      </c>
      <c r="L182" s="221">
        <f t="shared" si="12"/>
        <v>0</v>
      </c>
      <c r="M182" s="369">
        <f t="shared" ref="M182:N182" si="29">SUM(M183:M186)</f>
        <v>0</v>
      </c>
      <c r="N182" s="370">
        <f t="shared" si="29"/>
        <v>0</v>
      </c>
      <c r="O182" s="371">
        <f t="shared" si="13"/>
        <v>0</v>
      </c>
      <c r="P182" s="372"/>
      <c r="R182" s="158"/>
      <c r="S182" s="158"/>
      <c r="T182" s="158"/>
    </row>
    <row r="183" spans="1:20" ht="60" hidden="1" x14ac:dyDescent="0.25">
      <c r="A183" s="178">
        <v>3291</v>
      </c>
      <c r="B183" s="223" t="s">
        <v>417</v>
      </c>
      <c r="C183" s="224">
        <f t="shared" si="26"/>
        <v>0</v>
      </c>
      <c r="D183" s="229"/>
      <c r="E183" s="337"/>
      <c r="F183" s="544">
        <f t="shared" ref="F183:F246" si="30">D183+E183</f>
        <v>0</v>
      </c>
      <c r="G183" s="229"/>
      <c r="H183" s="230"/>
      <c r="I183" s="231">
        <f t="shared" ref="I183:I246" si="31">G183+H183</f>
        <v>0</v>
      </c>
      <c r="J183" s="229"/>
      <c r="K183" s="230"/>
      <c r="L183" s="231">
        <f t="shared" ref="L183:L246" si="32">J183+K183</f>
        <v>0</v>
      </c>
      <c r="M183" s="338"/>
      <c r="N183" s="337"/>
      <c r="O183" s="231">
        <f t="shared" ref="O183:O246" si="33">M183+N183</f>
        <v>0</v>
      </c>
      <c r="P183" s="185"/>
      <c r="R183" s="158"/>
      <c r="S183" s="158"/>
      <c r="T183" s="158"/>
    </row>
    <row r="184" spans="1:20" ht="72" hidden="1" x14ac:dyDescent="0.25">
      <c r="A184" s="178">
        <v>3292</v>
      </c>
      <c r="B184" s="223" t="s">
        <v>418</v>
      </c>
      <c r="C184" s="224">
        <f t="shared" si="26"/>
        <v>0</v>
      </c>
      <c r="D184" s="229"/>
      <c r="E184" s="337"/>
      <c r="F184" s="544">
        <f t="shared" si="30"/>
        <v>0</v>
      </c>
      <c r="G184" s="229"/>
      <c r="H184" s="230"/>
      <c r="I184" s="231">
        <f t="shared" si="31"/>
        <v>0</v>
      </c>
      <c r="J184" s="229"/>
      <c r="K184" s="230"/>
      <c r="L184" s="231">
        <f t="shared" si="32"/>
        <v>0</v>
      </c>
      <c r="M184" s="338"/>
      <c r="N184" s="337"/>
      <c r="O184" s="231">
        <f t="shared" si="33"/>
        <v>0</v>
      </c>
      <c r="P184" s="185"/>
      <c r="R184" s="158"/>
      <c r="S184" s="158"/>
      <c r="T184" s="158"/>
    </row>
    <row r="185" spans="1:20" ht="60" hidden="1" x14ac:dyDescent="0.25">
      <c r="A185" s="178">
        <v>3293</v>
      </c>
      <c r="B185" s="223" t="s">
        <v>224</v>
      </c>
      <c r="C185" s="224">
        <f t="shared" si="26"/>
        <v>0</v>
      </c>
      <c r="D185" s="229"/>
      <c r="E185" s="337"/>
      <c r="F185" s="544">
        <f t="shared" si="30"/>
        <v>0</v>
      </c>
      <c r="G185" s="229"/>
      <c r="H185" s="230"/>
      <c r="I185" s="231">
        <f t="shared" si="31"/>
        <v>0</v>
      </c>
      <c r="J185" s="229"/>
      <c r="K185" s="230"/>
      <c r="L185" s="231">
        <f t="shared" si="32"/>
        <v>0</v>
      </c>
      <c r="M185" s="338"/>
      <c r="N185" s="337"/>
      <c r="O185" s="231">
        <f t="shared" si="33"/>
        <v>0</v>
      </c>
      <c r="P185" s="185"/>
      <c r="R185" s="158"/>
      <c r="S185" s="158"/>
      <c r="T185" s="158"/>
    </row>
    <row r="186" spans="1:20" ht="60" hidden="1" x14ac:dyDescent="0.25">
      <c r="A186" s="373">
        <v>3294</v>
      </c>
      <c r="B186" s="223" t="s">
        <v>419</v>
      </c>
      <c r="C186" s="374">
        <f t="shared" si="26"/>
        <v>0</v>
      </c>
      <c r="D186" s="375"/>
      <c r="E186" s="376"/>
      <c r="F186" s="547">
        <f t="shared" si="30"/>
        <v>0</v>
      </c>
      <c r="G186" s="375"/>
      <c r="H186" s="377"/>
      <c r="I186" s="371">
        <f t="shared" si="31"/>
        <v>0</v>
      </c>
      <c r="J186" s="375"/>
      <c r="K186" s="377"/>
      <c r="L186" s="371">
        <f t="shared" si="32"/>
        <v>0</v>
      </c>
      <c r="M186" s="378"/>
      <c r="N186" s="376"/>
      <c r="O186" s="371">
        <f t="shared" si="33"/>
        <v>0</v>
      </c>
      <c r="P186" s="372"/>
      <c r="R186" s="158"/>
      <c r="S186" s="158"/>
      <c r="T186" s="158"/>
    </row>
    <row r="187" spans="1:20" ht="48" hidden="1" x14ac:dyDescent="0.25">
      <c r="A187" s="249">
        <v>3300</v>
      </c>
      <c r="B187" s="368" t="s">
        <v>420</v>
      </c>
      <c r="C187" s="379">
        <f t="shared" si="26"/>
        <v>0</v>
      </c>
      <c r="D187" s="380">
        <f>SUM(D188:D189)</f>
        <v>0</v>
      </c>
      <c r="E187" s="326">
        <f>SUM(E188:E189)</f>
        <v>0</v>
      </c>
      <c r="F187" s="549">
        <f t="shared" si="30"/>
        <v>0</v>
      </c>
      <c r="G187" s="380">
        <f>SUM(G188:G189)</f>
        <v>0</v>
      </c>
      <c r="H187" s="381">
        <f t="shared" ref="H187" si="34">SUM(H188:H189)</f>
        <v>0</v>
      </c>
      <c r="I187" s="327">
        <f t="shared" si="31"/>
        <v>0</v>
      </c>
      <c r="J187" s="380">
        <f>SUM(J188:J189)</f>
        <v>0</v>
      </c>
      <c r="K187" s="381">
        <f t="shared" ref="K187" si="35">SUM(K188:K189)</f>
        <v>0</v>
      </c>
      <c r="L187" s="327">
        <f t="shared" si="32"/>
        <v>0</v>
      </c>
      <c r="M187" s="325">
        <f t="shared" ref="M187:N187" si="36">SUM(M188:M189)</f>
        <v>0</v>
      </c>
      <c r="N187" s="326">
        <f t="shared" si="36"/>
        <v>0</v>
      </c>
      <c r="O187" s="327">
        <f t="shared" si="33"/>
        <v>0</v>
      </c>
      <c r="P187" s="328"/>
      <c r="R187" s="158"/>
      <c r="S187" s="158"/>
      <c r="T187" s="158"/>
    </row>
    <row r="188" spans="1:20" ht="42.75" hidden="1" customHeight="1" x14ac:dyDescent="0.25">
      <c r="A188" s="264">
        <v>3310</v>
      </c>
      <c r="B188" s="265" t="s">
        <v>421</v>
      </c>
      <c r="C188" s="276">
        <f t="shared" si="26"/>
        <v>0</v>
      </c>
      <c r="D188" s="344"/>
      <c r="E188" s="345"/>
      <c r="F188" s="542">
        <f t="shared" si="30"/>
        <v>0</v>
      </c>
      <c r="G188" s="344"/>
      <c r="H188" s="346"/>
      <c r="I188" s="332">
        <f t="shared" si="31"/>
        <v>0</v>
      </c>
      <c r="J188" s="344"/>
      <c r="K188" s="346"/>
      <c r="L188" s="332">
        <f t="shared" si="32"/>
        <v>0</v>
      </c>
      <c r="M188" s="347"/>
      <c r="N188" s="345"/>
      <c r="O188" s="332">
        <f t="shared" si="33"/>
        <v>0</v>
      </c>
      <c r="P188" s="274"/>
      <c r="R188" s="158"/>
      <c r="S188" s="158"/>
      <c r="T188" s="158"/>
    </row>
    <row r="189" spans="1:20" ht="48" hidden="1" x14ac:dyDescent="0.25">
      <c r="A189" s="169">
        <v>3320</v>
      </c>
      <c r="B189" s="213" t="s">
        <v>422</v>
      </c>
      <c r="C189" s="214">
        <f t="shared" si="26"/>
        <v>0</v>
      </c>
      <c r="D189" s="219"/>
      <c r="E189" s="335"/>
      <c r="F189" s="543">
        <f t="shared" si="30"/>
        <v>0</v>
      </c>
      <c r="G189" s="219"/>
      <c r="H189" s="220"/>
      <c r="I189" s="221">
        <f t="shared" si="31"/>
        <v>0</v>
      </c>
      <c r="J189" s="219"/>
      <c r="K189" s="220"/>
      <c r="L189" s="221">
        <f t="shared" si="32"/>
        <v>0</v>
      </c>
      <c r="M189" s="336"/>
      <c r="N189" s="335"/>
      <c r="O189" s="221">
        <f t="shared" si="33"/>
        <v>0</v>
      </c>
      <c r="P189" s="176"/>
      <c r="R189" s="158"/>
      <c r="S189" s="158"/>
      <c r="T189" s="158"/>
    </row>
    <row r="190" spans="1:20" hidden="1" x14ac:dyDescent="0.25">
      <c r="A190" s="382">
        <v>4000</v>
      </c>
      <c r="B190" s="315" t="s">
        <v>423</v>
      </c>
      <c r="C190" s="316">
        <f t="shared" si="26"/>
        <v>0</v>
      </c>
      <c r="D190" s="317">
        <f>SUM(D191,D194)</f>
        <v>0</v>
      </c>
      <c r="E190" s="318">
        <f>SUM(E191,E194)</f>
        <v>0</v>
      </c>
      <c r="F190" s="540">
        <f t="shared" si="30"/>
        <v>0</v>
      </c>
      <c r="G190" s="317">
        <f>SUM(G191,G194)</f>
        <v>0</v>
      </c>
      <c r="H190" s="320">
        <f>SUM(H191,H194)</f>
        <v>0</v>
      </c>
      <c r="I190" s="319">
        <f t="shared" si="31"/>
        <v>0</v>
      </c>
      <c r="J190" s="317">
        <f>SUM(J191,J194)</f>
        <v>0</v>
      </c>
      <c r="K190" s="320">
        <f>SUM(K191,K194)</f>
        <v>0</v>
      </c>
      <c r="L190" s="319">
        <f t="shared" si="32"/>
        <v>0</v>
      </c>
      <c r="M190" s="321">
        <f>SUM(M191,M194)</f>
        <v>0</v>
      </c>
      <c r="N190" s="318">
        <f>SUM(N191,N194)</f>
        <v>0</v>
      </c>
      <c r="O190" s="319">
        <f t="shared" si="33"/>
        <v>0</v>
      </c>
      <c r="P190" s="322"/>
      <c r="R190" s="158"/>
      <c r="S190" s="158"/>
      <c r="T190" s="158"/>
    </row>
    <row r="191" spans="1:20" ht="24" hidden="1" x14ac:dyDescent="0.25">
      <c r="A191" s="383">
        <v>4200</v>
      </c>
      <c r="B191" s="323" t="s">
        <v>424</v>
      </c>
      <c r="C191" s="199">
        <f t="shared" si="26"/>
        <v>0</v>
      </c>
      <c r="D191" s="209">
        <f>SUM(D192,D193)</f>
        <v>0</v>
      </c>
      <c r="E191" s="324">
        <f>SUM(E192,E193)</f>
        <v>0</v>
      </c>
      <c r="F191" s="541">
        <f t="shared" si="30"/>
        <v>0</v>
      </c>
      <c r="G191" s="209">
        <f>SUM(G192,G193)</f>
        <v>0</v>
      </c>
      <c r="H191" s="210">
        <f>SUM(H192,H193)</f>
        <v>0</v>
      </c>
      <c r="I191" s="211">
        <f t="shared" si="31"/>
        <v>0</v>
      </c>
      <c r="J191" s="209">
        <f>SUM(J192,J193)</f>
        <v>0</v>
      </c>
      <c r="K191" s="210">
        <f>SUM(K192,K193)</f>
        <v>0</v>
      </c>
      <c r="L191" s="211">
        <f t="shared" si="32"/>
        <v>0</v>
      </c>
      <c r="M191" s="348">
        <f>SUM(M192,M193)</f>
        <v>0</v>
      </c>
      <c r="N191" s="324">
        <f>SUM(N192,N193)</f>
        <v>0</v>
      </c>
      <c r="O191" s="211">
        <f t="shared" si="33"/>
        <v>0</v>
      </c>
      <c r="P191" s="208"/>
      <c r="R191" s="158"/>
      <c r="S191" s="158"/>
      <c r="T191" s="158"/>
    </row>
    <row r="192" spans="1:20" ht="36" hidden="1" x14ac:dyDescent="0.25">
      <c r="A192" s="705">
        <v>4240</v>
      </c>
      <c r="B192" s="213" t="s">
        <v>425</v>
      </c>
      <c r="C192" s="214">
        <f t="shared" si="26"/>
        <v>0</v>
      </c>
      <c r="D192" s="219"/>
      <c r="E192" s="335"/>
      <c r="F192" s="543">
        <f t="shared" si="30"/>
        <v>0</v>
      </c>
      <c r="G192" s="219"/>
      <c r="H192" s="220"/>
      <c r="I192" s="221">
        <f t="shared" si="31"/>
        <v>0</v>
      </c>
      <c r="J192" s="219"/>
      <c r="K192" s="220"/>
      <c r="L192" s="221">
        <f t="shared" si="32"/>
        <v>0</v>
      </c>
      <c r="M192" s="336"/>
      <c r="N192" s="335"/>
      <c r="O192" s="221">
        <f t="shared" si="33"/>
        <v>0</v>
      </c>
      <c r="P192" s="176"/>
      <c r="R192" s="158"/>
      <c r="S192" s="158"/>
      <c r="T192" s="158"/>
    </row>
    <row r="193" spans="1:20" ht="24" hidden="1" x14ac:dyDescent="0.25">
      <c r="A193" s="339">
        <v>4250</v>
      </c>
      <c r="B193" s="223" t="s">
        <v>426</v>
      </c>
      <c r="C193" s="224">
        <f t="shared" si="26"/>
        <v>0</v>
      </c>
      <c r="D193" s="229"/>
      <c r="E193" s="337"/>
      <c r="F193" s="544">
        <f t="shared" si="30"/>
        <v>0</v>
      </c>
      <c r="G193" s="229"/>
      <c r="H193" s="230"/>
      <c r="I193" s="231">
        <f t="shared" si="31"/>
        <v>0</v>
      </c>
      <c r="J193" s="229"/>
      <c r="K193" s="230"/>
      <c r="L193" s="231">
        <f t="shared" si="32"/>
        <v>0</v>
      </c>
      <c r="M193" s="338"/>
      <c r="N193" s="337"/>
      <c r="O193" s="231">
        <f t="shared" si="33"/>
        <v>0</v>
      </c>
      <c r="P193" s="185"/>
      <c r="R193" s="158"/>
      <c r="S193" s="158"/>
      <c r="T193" s="158"/>
    </row>
    <row r="194" spans="1:20" hidden="1" x14ac:dyDescent="0.25">
      <c r="A194" s="198">
        <v>4300</v>
      </c>
      <c r="B194" s="323" t="s">
        <v>427</v>
      </c>
      <c r="C194" s="199">
        <f t="shared" si="26"/>
        <v>0</v>
      </c>
      <c r="D194" s="209">
        <f>SUM(D195)</f>
        <v>0</v>
      </c>
      <c r="E194" s="324">
        <f>SUM(E195)</f>
        <v>0</v>
      </c>
      <c r="F194" s="541">
        <f t="shared" si="30"/>
        <v>0</v>
      </c>
      <c r="G194" s="209">
        <f>SUM(G195)</f>
        <v>0</v>
      </c>
      <c r="H194" s="210">
        <f>SUM(H195)</f>
        <v>0</v>
      </c>
      <c r="I194" s="211">
        <f t="shared" si="31"/>
        <v>0</v>
      </c>
      <c r="J194" s="209">
        <f>SUM(J195)</f>
        <v>0</v>
      </c>
      <c r="K194" s="210">
        <f>SUM(K195)</f>
        <v>0</v>
      </c>
      <c r="L194" s="211">
        <f t="shared" si="32"/>
        <v>0</v>
      </c>
      <c r="M194" s="348">
        <f>SUM(M195)</f>
        <v>0</v>
      </c>
      <c r="N194" s="324">
        <f>SUM(N195)</f>
        <v>0</v>
      </c>
      <c r="O194" s="211">
        <f t="shared" si="33"/>
        <v>0</v>
      </c>
      <c r="P194" s="208"/>
      <c r="R194" s="158"/>
      <c r="S194" s="158"/>
      <c r="T194" s="158"/>
    </row>
    <row r="195" spans="1:20" ht="24" hidden="1" x14ac:dyDescent="0.25">
      <c r="A195" s="705">
        <v>4310</v>
      </c>
      <c r="B195" s="213" t="s">
        <v>428</v>
      </c>
      <c r="C195" s="214">
        <f t="shared" si="26"/>
        <v>0</v>
      </c>
      <c r="D195" s="350">
        <f>SUM(D196:D196)</f>
        <v>0</v>
      </c>
      <c r="E195" s="351">
        <f>SUM(E196:E196)</f>
        <v>0</v>
      </c>
      <c r="F195" s="543">
        <f t="shared" si="30"/>
        <v>0</v>
      </c>
      <c r="G195" s="350">
        <f>SUM(G196:G196)</f>
        <v>0</v>
      </c>
      <c r="H195" s="352">
        <f>SUM(H196:H196)</f>
        <v>0</v>
      </c>
      <c r="I195" s="221">
        <f t="shared" si="31"/>
        <v>0</v>
      </c>
      <c r="J195" s="350">
        <f>SUM(J196:J196)</f>
        <v>0</v>
      </c>
      <c r="K195" s="352">
        <f>SUM(K196:K196)</f>
        <v>0</v>
      </c>
      <c r="L195" s="221">
        <f t="shared" si="32"/>
        <v>0</v>
      </c>
      <c r="M195" s="353">
        <f>SUM(M196:M196)</f>
        <v>0</v>
      </c>
      <c r="N195" s="351">
        <f>SUM(N196:N196)</f>
        <v>0</v>
      </c>
      <c r="O195" s="221">
        <f t="shared" si="33"/>
        <v>0</v>
      </c>
      <c r="P195" s="176"/>
      <c r="R195" s="158"/>
      <c r="S195" s="158"/>
      <c r="T195" s="158"/>
    </row>
    <row r="196" spans="1:20" ht="36" hidden="1" x14ac:dyDescent="0.25">
      <c r="A196" s="178">
        <v>4311</v>
      </c>
      <c r="B196" s="223" t="s">
        <v>429</v>
      </c>
      <c r="C196" s="224">
        <f t="shared" si="26"/>
        <v>0</v>
      </c>
      <c r="D196" s="229"/>
      <c r="E196" s="337"/>
      <c r="F196" s="544">
        <f t="shared" si="30"/>
        <v>0</v>
      </c>
      <c r="G196" s="229"/>
      <c r="H196" s="230"/>
      <c r="I196" s="231">
        <f t="shared" si="31"/>
        <v>0</v>
      </c>
      <c r="J196" s="229"/>
      <c r="K196" s="230"/>
      <c r="L196" s="231">
        <f t="shared" si="32"/>
        <v>0</v>
      </c>
      <c r="M196" s="338"/>
      <c r="N196" s="337"/>
      <c r="O196" s="231">
        <f t="shared" si="33"/>
        <v>0</v>
      </c>
      <c r="P196" s="185"/>
      <c r="R196" s="158"/>
      <c r="S196" s="158"/>
      <c r="T196" s="158"/>
    </row>
    <row r="197" spans="1:20" s="148" customFormat="1" ht="24" x14ac:dyDescent="0.25">
      <c r="A197" s="384"/>
      <c r="B197" s="140" t="s">
        <v>430</v>
      </c>
      <c r="C197" s="309">
        <f t="shared" si="26"/>
        <v>657</v>
      </c>
      <c r="D197" s="310">
        <f>SUM(D198,D233,D271)</f>
        <v>320</v>
      </c>
      <c r="E197" s="311">
        <f>SUM(E198,E233,E271)</f>
        <v>0</v>
      </c>
      <c r="F197" s="539">
        <f t="shared" si="30"/>
        <v>320</v>
      </c>
      <c r="G197" s="310">
        <f>SUM(G198,G233,G271)</f>
        <v>300</v>
      </c>
      <c r="H197" s="313">
        <f>SUM(H198,H233,H271)</f>
        <v>0</v>
      </c>
      <c r="I197" s="312">
        <f t="shared" si="31"/>
        <v>300</v>
      </c>
      <c r="J197" s="310">
        <f>SUM(J198,J233,J271)</f>
        <v>37</v>
      </c>
      <c r="K197" s="313">
        <f>SUM(K198,K233,K271)</f>
        <v>0</v>
      </c>
      <c r="L197" s="312">
        <f t="shared" si="32"/>
        <v>37</v>
      </c>
      <c r="M197" s="385">
        <f>SUM(M198,M233,M271)</f>
        <v>0</v>
      </c>
      <c r="N197" s="386">
        <f>SUM(N198,N233,N271)</f>
        <v>0</v>
      </c>
      <c r="O197" s="387">
        <f t="shared" si="33"/>
        <v>0</v>
      </c>
      <c r="P197" s="388"/>
      <c r="R197" s="158"/>
      <c r="S197" s="158"/>
      <c r="T197" s="158"/>
    </row>
    <row r="198" spans="1:20" x14ac:dyDescent="0.25">
      <c r="A198" s="315">
        <v>5000</v>
      </c>
      <c r="B198" s="315" t="s">
        <v>431</v>
      </c>
      <c r="C198" s="316">
        <f>F198+I198+L198+O198</f>
        <v>620</v>
      </c>
      <c r="D198" s="317">
        <f>D199+D207</f>
        <v>320</v>
      </c>
      <c r="E198" s="318">
        <f>E199+E207</f>
        <v>0</v>
      </c>
      <c r="F198" s="540">
        <f t="shared" si="30"/>
        <v>320</v>
      </c>
      <c r="G198" s="317">
        <f>G199+G207</f>
        <v>300</v>
      </c>
      <c r="H198" s="320">
        <f>H199+H207</f>
        <v>0</v>
      </c>
      <c r="I198" s="319">
        <f t="shared" si="31"/>
        <v>300</v>
      </c>
      <c r="J198" s="317">
        <f>J199+J207</f>
        <v>0</v>
      </c>
      <c r="K198" s="320">
        <f>K199+K207</f>
        <v>0</v>
      </c>
      <c r="L198" s="319">
        <f t="shared" si="32"/>
        <v>0</v>
      </c>
      <c r="M198" s="321">
        <f>M199+M207</f>
        <v>0</v>
      </c>
      <c r="N198" s="318">
        <f>N199+N207</f>
        <v>0</v>
      </c>
      <c r="O198" s="319">
        <f t="shared" si="33"/>
        <v>0</v>
      </c>
      <c r="P198" s="322"/>
      <c r="R198" s="158"/>
      <c r="S198" s="158"/>
      <c r="T198" s="158"/>
    </row>
    <row r="199" spans="1:20" hidden="1" x14ac:dyDescent="0.25">
      <c r="A199" s="198">
        <v>5100</v>
      </c>
      <c r="B199" s="323" t="s">
        <v>432</v>
      </c>
      <c r="C199" s="199">
        <f t="shared" si="26"/>
        <v>0</v>
      </c>
      <c r="D199" s="209">
        <f>D200+D201+D204+D205+D206</f>
        <v>0</v>
      </c>
      <c r="E199" s="324">
        <f>E200+E201+E204+E205+E206</f>
        <v>0</v>
      </c>
      <c r="F199" s="541">
        <f t="shared" si="30"/>
        <v>0</v>
      </c>
      <c r="G199" s="209">
        <f>G200+G201+G204+G205+G206</f>
        <v>0</v>
      </c>
      <c r="H199" s="210">
        <f>H200+H201+H204+H205+H206</f>
        <v>0</v>
      </c>
      <c r="I199" s="211">
        <f t="shared" si="31"/>
        <v>0</v>
      </c>
      <c r="J199" s="209">
        <f>J200+J201+J204+J205+J206</f>
        <v>0</v>
      </c>
      <c r="K199" s="210">
        <f>K200+K201+K204+K205+K206</f>
        <v>0</v>
      </c>
      <c r="L199" s="211">
        <f t="shared" si="32"/>
        <v>0</v>
      </c>
      <c r="M199" s="348">
        <f>M200+M201+M204+M205+M206</f>
        <v>0</v>
      </c>
      <c r="N199" s="324">
        <f>N200+N201+N204+N205+N206</f>
        <v>0</v>
      </c>
      <c r="O199" s="211">
        <f t="shared" si="33"/>
        <v>0</v>
      </c>
      <c r="P199" s="208"/>
      <c r="R199" s="158"/>
      <c r="S199" s="158"/>
      <c r="T199" s="158"/>
    </row>
    <row r="200" spans="1:20" hidden="1" x14ac:dyDescent="0.25">
      <c r="A200" s="705">
        <v>5110</v>
      </c>
      <c r="B200" s="213" t="s">
        <v>433</v>
      </c>
      <c r="C200" s="214">
        <f t="shared" si="26"/>
        <v>0</v>
      </c>
      <c r="D200" s="219"/>
      <c r="E200" s="335"/>
      <c r="F200" s="543">
        <f t="shared" si="30"/>
        <v>0</v>
      </c>
      <c r="G200" s="219"/>
      <c r="H200" s="220"/>
      <c r="I200" s="221">
        <f t="shared" si="31"/>
        <v>0</v>
      </c>
      <c r="J200" s="219"/>
      <c r="K200" s="220"/>
      <c r="L200" s="221">
        <f t="shared" si="32"/>
        <v>0</v>
      </c>
      <c r="M200" s="336"/>
      <c r="N200" s="335"/>
      <c r="O200" s="221">
        <f t="shared" si="33"/>
        <v>0</v>
      </c>
      <c r="P200" s="176"/>
      <c r="R200" s="158"/>
      <c r="S200" s="158"/>
      <c r="T200" s="158"/>
    </row>
    <row r="201" spans="1:20" ht="24" hidden="1" x14ac:dyDescent="0.25">
      <c r="A201" s="339">
        <v>5120</v>
      </c>
      <c r="B201" s="223" t="s">
        <v>434</v>
      </c>
      <c r="C201" s="224">
        <f t="shared" si="26"/>
        <v>0</v>
      </c>
      <c r="D201" s="340">
        <f>D202+D203</f>
        <v>0</v>
      </c>
      <c r="E201" s="341">
        <f>E202+E203</f>
        <v>0</v>
      </c>
      <c r="F201" s="544">
        <f t="shared" si="30"/>
        <v>0</v>
      </c>
      <c r="G201" s="340">
        <f>G202+G203</f>
        <v>0</v>
      </c>
      <c r="H201" s="342">
        <f>H202+H203</f>
        <v>0</v>
      </c>
      <c r="I201" s="231">
        <f t="shared" si="31"/>
        <v>0</v>
      </c>
      <c r="J201" s="340">
        <f>J202+J203</f>
        <v>0</v>
      </c>
      <c r="K201" s="342">
        <f>K202+K203</f>
        <v>0</v>
      </c>
      <c r="L201" s="231">
        <f t="shared" si="32"/>
        <v>0</v>
      </c>
      <c r="M201" s="343">
        <f>M202+M203</f>
        <v>0</v>
      </c>
      <c r="N201" s="341">
        <f>N202+N203</f>
        <v>0</v>
      </c>
      <c r="O201" s="231">
        <f t="shared" si="33"/>
        <v>0</v>
      </c>
      <c r="P201" s="185"/>
      <c r="R201" s="158"/>
      <c r="S201" s="158"/>
      <c r="T201" s="158"/>
    </row>
    <row r="202" spans="1:20" hidden="1" x14ac:dyDescent="0.25">
      <c r="A202" s="178">
        <v>5121</v>
      </c>
      <c r="B202" s="223" t="s">
        <v>435</v>
      </c>
      <c r="C202" s="224">
        <f t="shared" si="26"/>
        <v>0</v>
      </c>
      <c r="D202" s="229"/>
      <c r="E202" s="337"/>
      <c r="F202" s="544">
        <f t="shared" si="30"/>
        <v>0</v>
      </c>
      <c r="G202" s="229"/>
      <c r="H202" s="230"/>
      <c r="I202" s="231">
        <f t="shared" si="31"/>
        <v>0</v>
      </c>
      <c r="J202" s="229"/>
      <c r="K202" s="230"/>
      <c r="L202" s="231">
        <f t="shared" si="32"/>
        <v>0</v>
      </c>
      <c r="M202" s="338"/>
      <c r="N202" s="337"/>
      <c r="O202" s="231">
        <f t="shared" si="33"/>
        <v>0</v>
      </c>
      <c r="P202" s="185"/>
      <c r="R202" s="158"/>
      <c r="S202" s="158"/>
      <c r="T202" s="158"/>
    </row>
    <row r="203" spans="1:20" ht="24" hidden="1" x14ac:dyDescent="0.25">
      <c r="A203" s="178">
        <v>5129</v>
      </c>
      <c r="B203" s="223" t="s">
        <v>436</v>
      </c>
      <c r="C203" s="224">
        <f t="shared" si="26"/>
        <v>0</v>
      </c>
      <c r="D203" s="229"/>
      <c r="E203" s="337"/>
      <c r="F203" s="544">
        <f t="shared" si="30"/>
        <v>0</v>
      </c>
      <c r="G203" s="229"/>
      <c r="H203" s="230"/>
      <c r="I203" s="231">
        <f t="shared" si="31"/>
        <v>0</v>
      </c>
      <c r="J203" s="229"/>
      <c r="K203" s="230"/>
      <c r="L203" s="231">
        <f t="shared" si="32"/>
        <v>0</v>
      </c>
      <c r="M203" s="338"/>
      <c r="N203" s="337"/>
      <c r="O203" s="231">
        <f t="shared" si="33"/>
        <v>0</v>
      </c>
      <c r="P203" s="185"/>
      <c r="R203" s="158"/>
      <c r="S203" s="158"/>
      <c r="T203" s="158"/>
    </row>
    <row r="204" spans="1:20" hidden="1" x14ac:dyDescent="0.25">
      <c r="A204" s="339">
        <v>5130</v>
      </c>
      <c r="B204" s="223" t="s">
        <v>437</v>
      </c>
      <c r="C204" s="224">
        <f t="shared" si="26"/>
        <v>0</v>
      </c>
      <c r="D204" s="229"/>
      <c r="E204" s="337"/>
      <c r="F204" s="544">
        <f t="shared" si="30"/>
        <v>0</v>
      </c>
      <c r="G204" s="229"/>
      <c r="H204" s="230"/>
      <c r="I204" s="231">
        <f t="shared" si="31"/>
        <v>0</v>
      </c>
      <c r="J204" s="229"/>
      <c r="K204" s="230"/>
      <c r="L204" s="231">
        <f t="shared" si="32"/>
        <v>0</v>
      </c>
      <c r="M204" s="338"/>
      <c r="N204" s="337"/>
      <c r="O204" s="231">
        <f t="shared" si="33"/>
        <v>0</v>
      </c>
      <c r="P204" s="185"/>
      <c r="R204" s="158"/>
      <c r="S204" s="158"/>
      <c r="T204" s="158"/>
    </row>
    <row r="205" spans="1:20" hidden="1" x14ac:dyDescent="0.25">
      <c r="A205" s="339">
        <v>5140</v>
      </c>
      <c r="B205" s="223" t="s">
        <v>438</v>
      </c>
      <c r="C205" s="224">
        <f t="shared" si="26"/>
        <v>0</v>
      </c>
      <c r="D205" s="229"/>
      <c r="E205" s="337"/>
      <c r="F205" s="544">
        <f t="shared" si="30"/>
        <v>0</v>
      </c>
      <c r="G205" s="229"/>
      <c r="H205" s="230"/>
      <c r="I205" s="231">
        <f t="shared" si="31"/>
        <v>0</v>
      </c>
      <c r="J205" s="229"/>
      <c r="K205" s="230"/>
      <c r="L205" s="231">
        <f t="shared" si="32"/>
        <v>0</v>
      </c>
      <c r="M205" s="338"/>
      <c r="N205" s="337"/>
      <c r="O205" s="231">
        <f t="shared" si="33"/>
        <v>0</v>
      </c>
      <c r="P205" s="185"/>
      <c r="R205" s="158"/>
      <c r="S205" s="158"/>
      <c r="T205" s="158"/>
    </row>
    <row r="206" spans="1:20" ht="24" hidden="1" x14ac:dyDescent="0.25">
      <c r="A206" s="339">
        <v>5170</v>
      </c>
      <c r="B206" s="223" t="s">
        <v>439</v>
      </c>
      <c r="C206" s="224">
        <f t="shared" si="26"/>
        <v>0</v>
      </c>
      <c r="D206" s="229"/>
      <c r="E206" s="337"/>
      <c r="F206" s="544">
        <f t="shared" si="30"/>
        <v>0</v>
      </c>
      <c r="G206" s="229"/>
      <c r="H206" s="230"/>
      <c r="I206" s="231">
        <f t="shared" si="31"/>
        <v>0</v>
      </c>
      <c r="J206" s="229"/>
      <c r="K206" s="230"/>
      <c r="L206" s="231">
        <f t="shared" si="32"/>
        <v>0</v>
      </c>
      <c r="M206" s="338"/>
      <c r="N206" s="337"/>
      <c r="O206" s="231">
        <f t="shared" si="33"/>
        <v>0</v>
      </c>
      <c r="P206" s="185"/>
      <c r="R206" s="158"/>
      <c r="S206" s="158"/>
      <c r="T206" s="158"/>
    </row>
    <row r="207" spans="1:20" x14ac:dyDescent="0.25">
      <c r="A207" s="198">
        <v>5200</v>
      </c>
      <c r="B207" s="323" t="s">
        <v>440</v>
      </c>
      <c r="C207" s="199">
        <f t="shared" si="26"/>
        <v>620</v>
      </c>
      <c r="D207" s="209">
        <f>D208+D218+D219+D228+D229+D230+D232</f>
        <v>320</v>
      </c>
      <c r="E207" s="324">
        <f>E208+E218+E219+E228+E229+E230+E232</f>
        <v>0</v>
      </c>
      <c r="F207" s="541">
        <f t="shared" si="30"/>
        <v>320</v>
      </c>
      <c r="G207" s="209">
        <f>G208+G218+G219+G228+G229+G230+G232</f>
        <v>300</v>
      </c>
      <c r="H207" s="210">
        <f>H208+H218+H219+H228+H229+H230+H232</f>
        <v>0</v>
      </c>
      <c r="I207" s="211">
        <f t="shared" si="31"/>
        <v>300</v>
      </c>
      <c r="J207" s="209">
        <f>J208+J218+J219+J228+J229+J230+J232</f>
        <v>0</v>
      </c>
      <c r="K207" s="210">
        <f>K208+K218+K219+K228+K229+K230+K232</f>
        <v>0</v>
      </c>
      <c r="L207" s="211">
        <f t="shared" si="32"/>
        <v>0</v>
      </c>
      <c r="M207" s="348">
        <f>M208+M218+M219+M228+M229+M230+M232</f>
        <v>0</v>
      </c>
      <c r="N207" s="324">
        <f>N208+N218+N219+N228+N229+N230+N232</f>
        <v>0</v>
      </c>
      <c r="O207" s="211">
        <f t="shared" si="33"/>
        <v>0</v>
      </c>
      <c r="P207" s="208"/>
      <c r="R207" s="158"/>
      <c r="S207" s="158"/>
      <c r="T207" s="158"/>
    </row>
    <row r="208" spans="1:20" hidden="1" x14ac:dyDescent="0.25">
      <c r="A208" s="329">
        <v>5210</v>
      </c>
      <c r="B208" s="265" t="s">
        <v>441</v>
      </c>
      <c r="C208" s="276">
        <f t="shared" si="26"/>
        <v>0</v>
      </c>
      <c r="D208" s="330">
        <f>SUM(D209:D217)</f>
        <v>0</v>
      </c>
      <c r="E208" s="331">
        <f>SUM(E209:E217)</f>
        <v>0</v>
      </c>
      <c r="F208" s="542">
        <f t="shared" si="30"/>
        <v>0</v>
      </c>
      <c r="G208" s="330">
        <f>SUM(G209:G217)</f>
        <v>0</v>
      </c>
      <c r="H208" s="333">
        <f>SUM(H209:H217)</f>
        <v>0</v>
      </c>
      <c r="I208" s="332">
        <f t="shared" si="31"/>
        <v>0</v>
      </c>
      <c r="J208" s="330">
        <f>SUM(J209:J217)</f>
        <v>0</v>
      </c>
      <c r="K208" s="333">
        <f>SUM(K209:K217)</f>
        <v>0</v>
      </c>
      <c r="L208" s="332">
        <f t="shared" si="32"/>
        <v>0</v>
      </c>
      <c r="M208" s="334">
        <f>SUM(M209:M217)</f>
        <v>0</v>
      </c>
      <c r="N208" s="331">
        <f>SUM(N209:N217)</f>
        <v>0</v>
      </c>
      <c r="O208" s="332">
        <f t="shared" si="33"/>
        <v>0</v>
      </c>
      <c r="P208" s="274"/>
      <c r="R208" s="158"/>
      <c r="S208" s="158"/>
      <c r="T208" s="158"/>
    </row>
    <row r="209" spans="1:20" hidden="1" x14ac:dyDescent="0.25">
      <c r="A209" s="169">
        <v>5211</v>
      </c>
      <c r="B209" s="213" t="s">
        <v>442</v>
      </c>
      <c r="C209" s="359">
        <f t="shared" si="26"/>
        <v>0</v>
      </c>
      <c r="D209" s="219"/>
      <c r="E209" s="335"/>
      <c r="F209" s="543">
        <f t="shared" si="30"/>
        <v>0</v>
      </c>
      <c r="G209" s="219"/>
      <c r="H209" s="220"/>
      <c r="I209" s="221">
        <f t="shared" si="31"/>
        <v>0</v>
      </c>
      <c r="J209" s="219"/>
      <c r="K209" s="220"/>
      <c r="L209" s="221">
        <f t="shared" si="32"/>
        <v>0</v>
      </c>
      <c r="M209" s="336"/>
      <c r="N209" s="335"/>
      <c r="O209" s="221">
        <f t="shared" si="33"/>
        <v>0</v>
      </c>
      <c r="P209" s="176"/>
      <c r="R209" s="158"/>
      <c r="S209" s="158"/>
      <c r="T209" s="158"/>
    </row>
    <row r="210" spans="1:20" hidden="1" x14ac:dyDescent="0.25">
      <c r="A210" s="178">
        <v>5212</v>
      </c>
      <c r="B210" s="223" t="s">
        <v>443</v>
      </c>
      <c r="C210" s="359">
        <f t="shared" si="26"/>
        <v>0</v>
      </c>
      <c r="D210" s="229"/>
      <c r="E210" s="337"/>
      <c r="F210" s="544">
        <f t="shared" si="30"/>
        <v>0</v>
      </c>
      <c r="G210" s="229"/>
      <c r="H210" s="230"/>
      <c r="I210" s="231">
        <f t="shared" si="31"/>
        <v>0</v>
      </c>
      <c r="J210" s="229"/>
      <c r="K210" s="230"/>
      <c r="L210" s="231">
        <f t="shared" si="32"/>
        <v>0</v>
      </c>
      <c r="M210" s="338"/>
      <c r="N210" s="337"/>
      <c r="O210" s="231">
        <f t="shared" si="33"/>
        <v>0</v>
      </c>
      <c r="P210" s="185"/>
      <c r="R210" s="158"/>
      <c r="S210" s="158"/>
      <c r="T210" s="158"/>
    </row>
    <row r="211" spans="1:20" hidden="1" x14ac:dyDescent="0.25">
      <c r="A211" s="178">
        <v>5213</v>
      </c>
      <c r="B211" s="223" t="s">
        <v>444</v>
      </c>
      <c r="C211" s="359">
        <f t="shared" si="26"/>
        <v>0</v>
      </c>
      <c r="D211" s="229"/>
      <c r="E211" s="337"/>
      <c r="F211" s="544">
        <f t="shared" si="30"/>
        <v>0</v>
      </c>
      <c r="G211" s="229"/>
      <c r="H211" s="230"/>
      <c r="I211" s="231">
        <f t="shared" si="31"/>
        <v>0</v>
      </c>
      <c r="J211" s="229"/>
      <c r="K211" s="230"/>
      <c r="L211" s="231">
        <f t="shared" si="32"/>
        <v>0</v>
      </c>
      <c r="M211" s="338"/>
      <c r="N211" s="337"/>
      <c r="O211" s="231">
        <f t="shared" si="33"/>
        <v>0</v>
      </c>
      <c r="P211" s="185"/>
      <c r="R211" s="158"/>
      <c r="S211" s="158"/>
      <c r="T211" s="158"/>
    </row>
    <row r="212" spans="1:20" hidden="1" x14ac:dyDescent="0.25">
      <c r="A212" s="178">
        <v>5214</v>
      </c>
      <c r="B212" s="223" t="s">
        <v>445</v>
      </c>
      <c r="C212" s="359">
        <f t="shared" si="26"/>
        <v>0</v>
      </c>
      <c r="D212" s="229"/>
      <c r="E212" s="337"/>
      <c r="F212" s="544">
        <f t="shared" si="30"/>
        <v>0</v>
      </c>
      <c r="G212" s="229"/>
      <c r="H212" s="230"/>
      <c r="I212" s="231">
        <f t="shared" si="31"/>
        <v>0</v>
      </c>
      <c r="J212" s="229"/>
      <c r="K212" s="230"/>
      <c r="L212" s="231">
        <f t="shared" si="32"/>
        <v>0</v>
      </c>
      <c r="M212" s="338"/>
      <c r="N212" s="337"/>
      <c r="O212" s="231">
        <f t="shared" si="33"/>
        <v>0</v>
      </c>
      <c r="P212" s="185"/>
      <c r="R212" s="158"/>
      <c r="S212" s="158"/>
      <c r="T212" s="158"/>
    </row>
    <row r="213" spans="1:20" hidden="1" x14ac:dyDescent="0.25">
      <c r="A213" s="178">
        <v>5215</v>
      </c>
      <c r="B213" s="223" t="s">
        <v>446</v>
      </c>
      <c r="C213" s="359">
        <f t="shared" si="26"/>
        <v>0</v>
      </c>
      <c r="D213" s="229"/>
      <c r="E213" s="337"/>
      <c r="F213" s="544">
        <f t="shared" si="30"/>
        <v>0</v>
      </c>
      <c r="G213" s="229"/>
      <c r="H213" s="230"/>
      <c r="I213" s="231">
        <f t="shared" si="31"/>
        <v>0</v>
      </c>
      <c r="J213" s="229"/>
      <c r="K213" s="230"/>
      <c r="L213" s="231">
        <f t="shared" si="32"/>
        <v>0</v>
      </c>
      <c r="M213" s="338"/>
      <c r="N213" s="337"/>
      <c r="O213" s="231">
        <f t="shared" si="33"/>
        <v>0</v>
      </c>
      <c r="P213" s="185"/>
      <c r="R213" s="158"/>
      <c r="S213" s="158"/>
      <c r="T213" s="158"/>
    </row>
    <row r="214" spans="1:20" hidden="1" x14ac:dyDescent="0.25">
      <c r="A214" s="178">
        <v>5216</v>
      </c>
      <c r="B214" s="223" t="s">
        <v>447</v>
      </c>
      <c r="C214" s="359">
        <f t="shared" si="26"/>
        <v>0</v>
      </c>
      <c r="D214" s="229"/>
      <c r="E214" s="337"/>
      <c r="F214" s="544">
        <f t="shared" si="30"/>
        <v>0</v>
      </c>
      <c r="G214" s="229"/>
      <c r="H214" s="230"/>
      <c r="I214" s="231">
        <f t="shared" si="31"/>
        <v>0</v>
      </c>
      <c r="J214" s="229"/>
      <c r="K214" s="230"/>
      <c r="L214" s="231">
        <f t="shared" si="32"/>
        <v>0</v>
      </c>
      <c r="M214" s="338"/>
      <c r="N214" s="337"/>
      <c r="O214" s="231">
        <f t="shared" si="33"/>
        <v>0</v>
      </c>
      <c r="P214" s="185"/>
      <c r="R214" s="158"/>
      <c r="S214" s="158"/>
      <c r="T214" s="158"/>
    </row>
    <row r="215" spans="1:20" hidden="1" x14ac:dyDescent="0.25">
      <c r="A215" s="178">
        <v>5217</v>
      </c>
      <c r="B215" s="223" t="s">
        <v>448</v>
      </c>
      <c r="C215" s="359">
        <f t="shared" si="26"/>
        <v>0</v>
      </c>
      <c r="D215" s="229"/>
      <c r="E215" s="337"/>
      <c r="F215" s="544">
        <f t="shared" si="30"/>
        <v>0</v>
      </c>
      <c r="G215" s="229"/>
      <c r="H215" s="230"/>
      <c r="I215" s="231">
        <f t="shared" si="31"/>
        <v>0</v>
      </c>
      <c r="J215" s="229"/>
      <c r="K215" s="230"/>
      <c r="L215" s="231">
        <f t="shared" si="32"/>
        <v>0</v>
      </c>
      <c r="M215" s="338"/>
      <c r="N215" s="337"/>
      <c r="O215" s="231">
        <f t="shared" si="33"/>
        <v>0</v>
      </c>
      <c r="P215" s="185"/>
      <c r="R215" s="158"/>
      <c r="S215" s="158"/>
      <c r="T215" s="158"/>
    </row>
    <row r="216" spans="1:20" hidden="1" x14ac:dyDescent="0.25">
      <c r="A216" s="178">
        <v>5218</v>
      </c>
      <c r="B216" s="223" t="s">
        <v>449</v>
      </c>
      <c r="C216" s="359">
        <f t="shared" si="26"/>
        <v>0</v>
      </c>
      <c r="D216" s="229"/>
      <c r="E216" s="337"/>
      <c r="F216" s="544">
        <f t="shared" si="30"/>
        <v>0</v>
      </c>
      <c r="G216" s="229"/>
      <c r="H216" s="230"/>
      <c r="I216" s="231">
        <f t="shared" si="31"/>
        <v>0</v>
      </c>
      <c r="J216" s="229"/>
      <c r="K216" s="230"/>
      <c r="L216" s="231">
        <f t="shared" si="32"/>
        <v>0</v>
      </c>
      <c r="M216" s="338"/>
      <c r="N216" s="337"/>
      <c r="O216" s="231">
        <f t="shared" si="33"/>
        <v>0</v>
      </c>
      <c r="P216" s="185"/>
      <c r="R216" s="158"/>
      <c r="S216" s="158"/>
      <c r="T216" s="158"/>
    </row>
    <row r="217" spans="1:20" hidden="1" x14ac:dyDescent="0.25">
      <c r="A217" s="178">
        <v>5219</v>
      </c>
      <c r="B217" s="223" t="s">
        <v>450</v>
      </c>
      <c r="C217" s="359">
        <f t="shared" si="26"/>
        <v>0</v>
      </c>
      <c r="D217" s="229"/>
      <c r="E217" s="337"/>
      <c r="F217" s="544">
        <f t="shared" si="30"/>
        <v>0</v>
      </c>
      <c r="G217" s="229"/>
      <c r="H217" s="230"/>
      <c r="I217" s="231">
        <f t="shared" si="31"/>
        <v>0</v>
      </c>
      <c r="J217" s="229"/>
      <c r="K217" s="230"/>
      <c r="L217" s="231">
        <f t="shared" si="32"/>
        <v>0</v>
      </c>
      <c r="M217" s="338"/>
      <c r="N217" s="337"/>
      <c r="O217" s="231">
        <f t="shared" si="33"/>
        <v>0</v>
      </c>
      <c r="P217" s="185"/>
      <c r="R217" s="158"/>
      <c r="S217" s="158"/>
      <c r="T217" s="158"/>
    </row>
    <row r="218" spans="1:20" hidden="1" x14ac:dyDescent="0.25">
      <c r="A218" s="339">
        <v>5220</v>
      </c>
      <c r="B218" s="223" t="s">
        <v>451</v>
      </c>
      <c r="C218" s="359">
        <f t="shared" si="26"/>
        <v>0</v>
      </c>
      <c r="D218" s="229"/>
      <c r="E218" s="337"/>
      <c r="F218" s="544">
        <f t="shared" si="30"/>
        <v>0</v>
      </c>
      <c r="G218" s="229"/>
      <c r="H218" s="230"/>
      <c r="I218" s="231">
        <f t="shared" si="31"/>
        <v>0</v>
      </c>
      <c r="J218" s="229"/>
      <c r="K218" s="230"/>
      <c r="L218" s="231">
        <f t="shared" si="32"/>
        <v>0</v>
      </c>
      <c r="M218" s="338"/>
      <c r="N218" s="337"/>
      <c r="O218" s="231">
        <f t="shared" si="33"/>
        <v>0</v>
      </c>
      <c r="P218" s="185"/>
      <c r="R218" s="158"/>
      <c r="S218" s="158"/>
      <c r="T218" s="158"/>
    </row>
    <row r="219" spans="1:20" x14ac:dyDescent="0.25">
      <c r="A219" s="339">
        <v>5230</v>
      </c>
      <c r="B219" s="223" t="s">
        <v>452</v>
      </c>
      <c r="C219" s="359">
        <f t="shared" si="26"/>
        <v>620</v>
      </c>
      <c r="D219" s="340">
        <f>SUM(D220:D227)</f>
        <v>320</v>
      </c>
      <c r="E219" s="341">
        <f>SUM(E220:E227)</f>
        <v>0</v>
      </c>
      <c r="F219" s="544">
        <f t="shared" si="30"/>
        <v>320</v>
      </c>
      <c r="G219" s="340">
        <f>SUM(G220:G227)</f>
        <v>300</v>
      </c>
      <c r="H219" s="342">
        <f>SUM(H220:H227)</f>
        <v>0</v>
      </c>
      <c r="I219" s="231">
        <f t="shared" si="31"/>
        <v>300</v>
      </c>
      <c r="J219" s="340">
        <f>SUM(J220:J227)</f>
        <v>0</v>
      </c>
      <c r="K219" s="342">
        <f>SUM(K220:K227)</f>
        <v>0</v>
      </c>
      <c r="L219" s="231">
        <f t="shared" si="32"/>
        <v>0</v>
      </c>
      <c r="M219" s="343">
        <f>SUM(M220:M227)</f>
        <v>0</v>
      </c>
      <c r="N219" s="341">
        <f>SUM(N220:N227)</f>
        <v>0</v>
      </c>
      <c r="O219" s="231">
        <f t="shared" si="33"/>
        <v>0</v>
      </c>
      <c r="P219" s="185"/>
      <c r="R219" s="158"/>
      <c r="S219" s="158"/>
      <c r="T219" s="158"/>
    </row>
    <row r="220" spans="1:20" hidden="1" x14ac:dyDescent="0.25">
      <c r="A220" s="178">
        <v>5231</v>
      </c>
      <c r="B220" s="223" t="s">
        <v>453</v>
      </c>
      <c r="C220" s="359">
        <f t="shared" si="26"/>
        <v>0</v>
      </c>
      <c r="D220" s="229"/>
      <c r="E220" s="337"/>
      <c r="F220" s="544">
        <f t="shared" si="30"/>
        <v>0</v>
      </c>
      <c r="G220" s="229"/>
      <c r="H220" s="230"/>
      <c r="I220" s="231">
        <f t="shared" si="31"/>
        <v>0</v>
      </c>
      <c r="J220" s="229"/>
      <c r="K220" s="230"/>
      <c r="L220" s="231">
        <f t="shared" si="32"/>
        <v>0</v>
      </c>
      <c r="M220" s="338"/>
      <c r="N220" s="337"/>
      <c r="O220" s="231">
        <f t="shared" si="33"/>
        <v>0</v>
      </c>
      <c r="P220" s="185"/>
      <c r="R220" s="158"/>
      <c r="S220" s="158"/>
      <c r="T220" s="158"/>
    </row>
    <row r="221" spans="1:20" hidden="1" x14ac:dyDescent="0.25">
      <c r="A221" s="178">
        <v>5232</v>
      </c>
      <c r="B221" s="223" t="s">
        <v>454</v>
      </c>
      <c r="C221" s="359">
        <f t="shared" si="26"/>
        <v>0</v>
      </c>
      <c r="D221" s="229">
        <f>3500-3500</f>
        <v>0</v>
      </c>
      <c r="E221" s="337"/>
      <c r="F221" s="544">
        <f t="shared" si="30"/>
        <v>0</v>
      </c>
      <c r="G221" s="229"/>
      <c r="H221" s="230"/>
      <c r="I221" s="231">
        <f t="shared" si="31"/>
        <v>0</v>
      </c>
      <c r="J221" s="229"/>
      <c r="K221" s="230"/>
      <c r="L221" s="231">
        <f t="shared" si="32"/>
        <v>0</v>
      </c>
      <c r="M221" s="338"/>
      <c r="N221" s="337"/>
      <c r="O221" s="231">
        <f t="shared" si="33"/>
        <v>0</v>
      </c>
      <c r="P221" s="185"/>
      <c r="R221" s="158"/>
      <c r="S221" s="158"/>
      <c r="T221" s="158"/>
    </row>
    <row r="222" spans="1:20" x14ac:dyDescent="0.25">
      <c r="A222" s="178">
        <v>5233</v>
      </c>
      <c r="B222" s="223" t="s">
        <v>455</v>
      </c>
      <c r="C222" s="359">
        <f t="shared" si="26"/>
        <v>620</v>
      </c>
      <c r="D222" s="229">
        <v>320</v>
      </c>
      <c r="E222" s="337"/>
      <c r="F222" s="544">
        <f t="shared" si="30"/>
        <v>320</v>
      </c>
      <c r="G222" s="229">
        <v>300</v>
      </c>
      <c r="H222" s="230"/>
      <c r="I222" s="231">
        <f t="shared" si="31"/>
        <v>300</v>
      </c>
      <c r="J222" s="229"/>
      <c r="K222" s="230"/>
      <c r="L222" s="231">
        <f t="shared" si="32"/>
        <v>0</v>
      </c>
      <c r="M222" s="338"/>
      <c r="N222" s="337"/>
      <c r="O222" s="231">
        <f t="shared" si="33"/>
        <v>0</v>
      </c>
      <c r="P222" s="185"/>
      <c r="R222" s="158"/>
      <c r="S222" s="158"/>
      <c r="T222" s="158"/>
    </row>
    <row r="223" spans="1:20" ht="24" hidden="1" x14ac:dyDescent="0.25">
      <c r="A223" s="178">
        <v>5234</v>
      </c>
      <c r="B223" s="223" t="s">
        <v>456</v>
      </c>
      <c r="C223" s="359">
        <f t="shared" si="26"/>
        <v>0</v>
      </c>
      <c r="D223" s="229"/>
      <c r="E223" s="337"/>
      <c r="F223" s="544">
        <f t="shared" si="30"/>
        <v>0</v>
      </c>
      <c r="G223" s="229"/>
      <c r="H223" s="230"/>
      <c r="I223" s="231">
        <f t="shared" si="31"/>
        <v>0</v>
      </c>
      <c r="J223" s="229"/>
      <c r="K223" s="230"/>
      <c r="L223" s="231">
        <f t="shared" si="32"/>
        <v>0</v>
      </c>
      <c r="M223" s="338"/>
      <c r="N223" s="337"/>
      <c r="O223" s="231">
        <f t="shared" si="33"/>
        <v>0</v>
      </c>
      <c r="P223" s="185"/>
      <c r="R223" s="158"/>
      <c r="S223" s="158"/>
      <c r="T223" s="158"/>
    </row>
    <row r="224" spans="1:20" hidden="1" x14ac:dyDescent="0.25">
      <c r="A224" s="178">
        <v>5236</v>
      </c>
      <c r="B224" s="223" t="s">
        <v>457</v>
      </c>
      <c r="C224" s="359">
        <f t="shared" si="26"/>
        <v>0</v>
      </c>
      <c r="D224" s="229"/>
      <c r="E224" s="337"/>
      <c r="F224" s="544">
        <f t="shared" si="30"/>
        <v>0</v>
      </c>
      <c r="G224" s="229"/>
      <c r="H224" s="230"/>
      <c r="I224" s="231">
        <f t="shared" si="31"/>
        <v>0</v>
      </c>
      <c r="J224" s="229"/>
      <c r="K224" s="230"/>
      <c r="L224" s="231">
        <f t="shared" si="32"/>
        <v>0</v>
      </c>
      <c r="M224" s="338"/>
      <c r="N224" s="337"/>
      <c r="O224" s="231">
        <f t="shared" si="33"/>
        <v>0</v>
      </c>
      <c r="P224" s="185"/>
      <c r="R224" s="158"/>
      <c r="S224" s="158"/>
      <c r="T224" s="158"/>
    </row>
    <row r="225" spans="1:20" hidden="1" x14ac:dyDescent="0.25">
      <c r="A225" s="178">
        <v>5237</v>
      </c>
      <c r="B225" s="223" t="s">
        <v>458</v>
      </c>
      <c r="C225" s="359">
        <f t="shared" si="26"/>
        <v>0</v>
      </c>
      <c r="D225" s="229"/>
      <c r="E225" s="337"/>
      <c r="F225" s="544">
        <f t="shared" si="30"/>
        <v>0</v>
      </c>
      <c r="G225" s="229"/>
      <c r="H225" s="230"/>
      <c r="I225" s="231">
        <f t="shared" si="31"/>
        <v>0</v>
      </c>
      <c r="J225" s="229"/>
      <c r="K225" s="230"/>
      <c r="L225" s="231">
        <f t="shared" si="32"/>
        <v>0</v>
      </c>
      <c r="M225" s="338"/>
      <c r="N225" s="337"/>
      <c r="O225" s="231">
        <f t="shared" si="33"/>
        <v>0</v>
      </c>
      <c r="P225" s="185"/>
      <c r="R225" s="158"/>
      <c r="S225" s="158"/>
      <c r="T225" s="158"/>
    </row>
    <row r="226" spans="1:20" ht="24" hidden="1" x14ac:dyDescent="0.25">
      <c r="A226" s="178">
        <v>5238</v>
      </c>
      <c r="B226" s="223" t="s">
        <v>459</v>
      </c>
      <c r="C226" s="359">
        <f t="shared" si="26"/>
        <v>0</v>
      </c>
      <c r="D226" s="229"/>
      <c r="E226" s="337"/>
      <c r="F226" s="544">
        <f t="shared" si="30"/>
        <v>0</v>
      </c>
      <c r="G226" s="229"/>
      <c r="H226" s="230"/>
      <c r="I226" s="231">
        <f t="shared" si="31"/>
        <v>0</v>
      </c>
      <c r="J226" s="229"/>
      <c r="K226" s="230"/>
      <c r="L226" s="231">
        <f t="shared" si="32"/>
        <v>0</v>
      </c>
      <c r="M226" s="338"/>
      <c r="N226" s="337"/>
      <c r="O226" s="231">
        <f t="shared" si="33"/>
        <v>0</v>
      </c>
      <c r="P226" s="185"/>
      <c r="R226" s="158"/>
      <c r="S226" s="158"/>
      <c r="T226" s="158"/>
    </row>
    <row r="227" spans="1:20" ht="24" hidden="1" x14ac:dyDescent="0.25">
      <c r="A227" s="178">
        <v>5239</v>
      </c>
      <c r="B227" s="223" t="s">
        <v>460</v>
      </c>
      <c r="C227" s="359">
        <f t="shared" si="26"/>
        <v>0</v>
      </c>
      <c r="D227" s="229"/>
      <c r="E227" s="337"/>
      <c r="F227" s="544">
        <f t="shared" si="30"/>
        <v>0</v>
      </c>
      <c r="G227" s="229"/>
      <c r="H227" s="230"/>
      <c r="I227" s="231">
        <f t="shared" si="31"/>
        <v>0</v>
      </c>
      <c r="J227" s="229"/>
      <c r="K227" s="230"/>
      <c r="L227" s="231">
        <f t="shared" si="32"/>
        <v>0</v>
      </c>
      <c r="M227" s="338"/>
      <c r="N227" s="337"/>
      <c r="O227" s="231">
        <f t="shared" si="33"/>
        <v>0</v>
      </c>
      <c r="P227" s="185"/>
      <c r="R227" s="158"/>
      <c r="S227" s="158"/>
      <c r="T227" s="158"/>
    </row>
    <row r="228" spans="1:20" ht="24" hidden="1" x14ac:dyDescent="0.25">
      <c r="A228" s="339">
        <v>5240</v>
      </c>
      <c r="B228" s="223" t="s">
        <v>461</v>
      </c>
      <c r="C228" s="359">
        <f t="shared" si="26"/>
        <v>0</v>
      </c>
      <c r="D228" s="229"/>
      <c r="E228" s="337"/>
      <c r="F228" s="544">
        <f t="shared" si="30"/>
        <v>0</v>
      </c>
      <c r="G228" s="229"/>
      <c r="H228" s="230"/>
      <c r="I228" s="231">
        <f t="shared" si="31"/>
        <v>0</v>
      </c>
      <c r="J228" s="229"/>
      <c r="K228" s="230"/>
      <c r="L228" s="231">
        <f t="shared" si="32"/>
        <v>0</v>
      </c>
      <c r="M228" s="338"/>
      <c r="N228" s="337"/>
      <c r="O228" s="231">
        <f t="shared" si="33"/>
        <v>0</v>
      </c>
      <c r="P228" s="185"/>
      <c r="R228" s="158"/>
      <c r="S228" s="158"/>
      <c r="T228" s="158"/>
    </row>
    <row r="229" spans="1:20" hidden="1" x14ac:dyDescent="0.25">
      <c r="A229" s="339">
        <v>5250</v>
      </c>
      <c r="B229" s="223" t="s">
        <v>462</v>
      </c>
      <c r="C229" s="359">
        <f t="shared" si="26"/>
        <v>0</v>
      </c>
      <c r="D229" s="229"/>
      <c r="E229" s="337"/>
      <c r="F229" s="544">
        <f t="shared" si="30"/>
        <v>0</v>
      </c>
      <c r="G229" s="229"/>
      <c r="H229" s="230"/>
      <c r="I229" s="231">
        <f t="shared" si="31"/>
        <v>0</v>
      </c>
      <c r="J229" s="229"/>
      <c r="K229" s="230"/>
      <c r="L229" s="231">
        <f t="shared" si="32"/>
        <v>0</v>
      </c>
      <c r="M229" s="338"/>
      <c r="N229" s="337"/>
      <c r="O229" s="231">
        <f t="shared" si="33"/>
        <v>0</v>
      </c>
      <c r="P229" s="185"/>
      <c r="R229" s="158"/>
      <c r="S229" s="158"/>
      <c r="T229" s="158"/>
    </row>
    <row r="230" spans="1:20" hidden="1" x14ac:dyDescent="0.25">
      <c r="A230" s="339">
        <v>5260</v>
      </c>
      <c r="B230" s="223" t="s">
        <v>463</v>
      </c>
      <c r="C230" s="359">
        <f t="shared" si="26"/>
        <v>0</v>
      </c>
      <c r="D230" s="340">
        <f>SUM(D231)</f>
        <v>0</v>
      </c>
      <c r="E230" s="341">
        <f>SUM(E231)</f>
        <v>0</v>
      </c>
      <c r="F230" s="544">
        <f t="shared" si="30"/>
        <v>0</v>
      </c>
      <c r="G230" s="340">
        <f>SUM(G231)</f>
        <v>0</v>
      </c>
      <c r="H230" s="342">
        <f>SUM(H231)</f>
        <v>0</v>
      </c>
      <c r="I230" s="231">
        <f t="shared" si="31"/>
        <v>0</v>
      </c>
      <c r="J230" s="340">
        <f>SUM(J231)</f>
        <v>0</v>
      </c>
      <c r="K230" s="342">
        <f>SUM(K231)</f>
        <v>0</v>
      </c>
      <c r="L230" s="231">
        <f t="shared" si="32"/>
        <v>0</v>
      </c>
      <c r="M230" s="343">
        <f>SUM(M231)</f>
        <v>0</v>
      </c>
      <c r="N230" s="341">
        <f>SUM(N231)</f>
        <v>0</v>
      </c>
      <c r="O230" s="231">
        <f t="shared" si="33"/>
        <v>0</v>
      </c>
      <c r="P230" s="185"/>
      <c r="R230" s="158"/>
      <c r="S230" s="158"/>
      <c r="T230" s="158"/>
    </row>
    <row r="231" spans="1:20" ht="24" hidden="1" x14ac:dyDescent="0.25">
      <c r="A231" s="178">
        <v>5269</v>
      </c>
      <c r="B231" s="223" t="s">
        <v>464</v>
      </c>
      <c r="C231" s="359">
        <f t="shared" si="26"/>
        <v>0</v>
      </c>
      <c r="D231" s="229"/>
      <c r="E231" s="337"/>
      <c r="F231" s="544">
        <f t="shared" si="30"/>
        <v>0</v>
      </c>
      <c r="G231" s="229"/>
      <c r="H231" s="230"/>
      <c r="I231" s="231">
        <f t="shared" si="31"/>
        <v>0</v>
      </c>
      <c r="J231" s="229"/>
      <c r="K231" s="230"/>
      <c r="L231" s="231">
        <f t="shared" si="32"/>
        <v>0</v>
      </c>
      <c r="M231" s="338"/>
      <c r="N231" s="337"/>
      <c r="O231" s="231">
        <f t="shared" si="33"/>
        <v>0</v>
      </c>
      <c r="P231" s="185"/>
      <c r="R231" s="158"/>
      <c r="S231" s="158"/>
      <c r="T231" s="158"/>
    </row>
    <row r="232" spans="1:20" ht="24" hidden="1" x14ac:dyDescent="0.25">
      <c r="A232" s="329">
        <v>5270</v>
      </c>
      <c r="B232" s="265" t="s">
        <v>465</v>
      </c>
      <c r="C232" s="354">
        <f t="shared" si="26"/>
        <v>0</v>
      </c>
      <c r="D232" s="344"/>
      <c r="E232" s="345"/>
      <c r="F232" s="542">
        <f t="shared" si="30"/>
        <v>0</v>
      </c>
      <c r="G232" s="344"/>
      <c r="H232" s="346"/>
      <c r="I232" s="332">
        <f t="shared" si="31"/>
        <v>0</v>
      </c>
      <c r="J232" s="344"/>
      <c r="K232" s="346"/>
      <c r="L232" s="332">
        <f t="shared" si="32"/>
        <v>0</v>
      </c>
      <c r="M232" s="347"/>
      <c r="N232" s="345"/>
      <c r="O232" s="332">
        <f t="shared" si="33"/>
        <v>0</v>
      </c>
      <c r="P232" s="274"/>
      <c r="R232" s="158"/>
      <c r="S232" s="158"/>
      <c r="T232" s="158"/>
    </row>
    <row r="233" spans="1:20" hidden="1" x14ac:dyDescent="0.25">
      <c r="A233" s="315">
        <v>6000</v>
      </c>
      <c r="B233" s="315" t="s">
        <v>466</v>
      </c>
      <c r="C233" s="316">
        <f t="shared" si="26"/>
        <v>0</v>
      </c>
      <c r="D233" s="317">
        <f>D234+D254+D261</f>
        <v>0</v>
      </c>
      <c r="E233" s="318">
        <f>E234+E254+E261</f>
        <v>0</v>
      </c>
      <c r="F233" s="540">
        <f t="shared" si="30"/>
        <v>0</v>
      </c>
      <c r="G233" s="317">
        <f>G234+G254+G261</f>
        <v>0</v>
      </c>
      <c r="H233" s="320">
        <f>H234+H254+H261</f>
        <v>0</v>
      </c>
      <c r="I233" s="319">
        <f t="shared" si="31"/>
        <v>0</v>
      </c>
      <c r="J233" s="317">
        <f>J234+J254+J261</f>
        <v>0</v>
      </c>
      <c r="K233" s="320">
        <f>K234+K254+K261</f>
        <v>0</v>
      </c>
      <c r="L233" s="319">
        <f t="shared" si="32"/>
        <v>0</v>
      </c>
      <c r="M233" s="321">
        <f>M234+M254+M261</f>
        <v>0</v>
      </c>
      <c r="N233" s="318">
        <f>N234+N254+N261</f>
        <v>0</v>
      </c>
      <c r="O233" s="319">
        <f t="shared" si="33"/>
        <v>0</v>
      </c>
      <c r="P233" s="322"/>
      <c r="R233" s="158"/>
      <c r="S233" s="158"/>
      <c r="T233" s="158"/>
    </row>
    <row r="234" spans="1:20" hidden="1" x14ac:dyDescent="0.25">
      <c r="A234" s="249">
        <v>6200</v>
      </c>
      <c r="B234" s="368" t="s">
        <v>467</v>
      </c>
      <c r="C234" s="379">
        <f>F234+I234+L234+O234</f>
        <v>0</v>
      </c>
      <c r="D234" s="380">
        <f>SUM(D235,D236,D238,D241,D247,D248,D249)</f>
        <v>0</v>
      </c>
      <c r="E234" s="326">
        <f>SUM(E235,E236,E238,E241,E247,E248,E249)</f>
        <v>0</v>
      </c>
      <c r="F234" s="549">
        <f>D234+E234</f>
        <v>0</v>
      </c>
      <c r="G234" s="380">
        <f>SUM(G235,G236,G238,G241,G247,G248,G249)</f>
        <v>0</v>
      </c>
      <c r="H234" s="381">
        <f>SUM(H235,H236,H238,H241,H247,H248,H249)</f>
        <v>0</v>
      </c>
      <c r="I234" s="327">
        <f t="shared" si="31"/>
        <v>0</v>
      </c>
      <c r="J234" s="380">
        <f>SUM(J235,J236,J238,J241,J247,J248,J249)</f>
        <v>0</v>
      </c>
      <c r="K234" s="381">
        <f>SUM(K235,K236,K238,K241,K247,K248,K249)</f>
        <v>0</v>
      </c>
      <c r="L234" s="327">
        <f t="shared" si="32"/>
        <v>0</v>
      </c>
      <c r="M234" s="325">
        <f>SUM(M235,M236,M238,M241,M247,M248,M249)</f>
        <v>0</v>
      </c>
      <c r="N234" s="326">
        <f>SUM(N235,N236,N238,N241,N247,N248,N249)</f>
        <v>0</v>
      </c>
      <c r="O234" s="327">
        <f t="shared" si="33"/>
        <v>0</v>
      </c>
      <c r="P234" s="328"/>
      <c r="R234" s="158"/>
      <c r="S234" s="158"/>
      <c r="T234" s="158"/>
    </row>
    <row r="235" spans="1:20" ht="24" hidden="1" x14ac:dyDescent="0.25">
      <c r="A235" s="705">
        <v>6220</v>
      </c>
      <c r="B235" s="213" t="s">
        <v>468</v>
      </c>
      <c r="C235" s="389">
        <f t="shared" si="26"/>
        <v>0</v>
      </c>
      <c r="D235" s="219"/>
      <c r="E235" s="335"/>
      <c r="F235" s="543">
        <f t="shared" si="30"/>
        <v>0</v>
      </c>
      <c r="G235" s="219"/>
      <c r="H235" s="220"/>
      <c r="I235" s="221">
        <f t="shared" si="31"/>
        <v>0</v>
      </c>
      <c r="J235" s="219"/>
      <c r="K235" s="220"/>
      <c r="L235" s="221">
        <f t="shared" si="32"/>
        <v>0</v>
      </c>
      <c r="M235" s="336"/>
      <c r="N235" s="335"/>
      <c r="O235" s="221">
        <f t="shared" si="33"/>
        <v>0</v>
      </c>
      <c r="P235" s="176"/>
      <c r="R235" s="158"/>
      <c r="S235" s="158"/>
      <c r="T235" s="158"/>
    </row>
    <row r="236" spans="1:20" hidden="1" x14ac:dyDescent="0.25">
      <c r="A236" s="339">
        <v>6230</v>
      </c>
      <c r="B236" s="223" t="s">
        <v>469</v>
      </c>
      <c r="C236" s="390">
        <f t="shared" si="26"/>
        <v>0</v>
      </c>
      <c r="D236" s="340">
        <f>SUM(D237)</f>
        <v>0</v>
      </c>
      <c r="E236" s="342">
        <f>SUM(E237)</f>
        <v>0</v>
      </c>
      <c r="F236" s="544">
        <f t="shared" si="30"/>
        <v>0</v>
      </c>
      <c r="G236" s="340">
        <f>SUM(G237)</f>
        <v>0</v>
      </c>
      <c r="H236" s="342">
        <f>SUM(H237)</f>
        <v>0</v>
      </c>
      <c r="I236" s="231">
        <f t="shared" si="31"/>
        <v>0</v>
      </c>
      <c r="J236" s="340">
        <f>SUM(J237)</f>
        <v>0</v>
      </c>
      <c r="K236" s="342">
        <f>SUM(K237)</f>
        <v>0</v>
      </c>
      <c r="L236" s="231">
        <f t="shared" si="32"/>
        <v>0</v>
      </c>
      <c r="M236" s="340">
        <f>SUM(M237)</f>
        <v>0</v>
      </c>
      <c r="N236" s="342">
        <f>SUM(N237)</f>
        <v>0</v>
      </c>
      <c r="O236" s="231">
        <f t="shared" si="33"/>
        <v>0</v>
      </c>
      <c r="P236" s="185"/>
      <c r="R236" s="158"/>
      <c r="S236" s="158"/>
      <c r="T236" s="158"/>
    </row>
    <row r="237" spans="1:20" hidden="1" x14ac:dyDescent="0.25">
      <c r="A237" s="178">
        <v>6239</v>
      </c>
      <c r="B237" s="213" t="s">
        <v>470</v>
      </c>
      <c r="C237" s="390">
        <f t="shared" si="26"/>
        <v>0</v>
      </c>
      <c r="D237" s="229"/>
      <c r="E237" s="337"/>
      <c r="F237" s="544">
        <f t="shared" si="30"/>
        <v>0</v>
      </c>
      <c r="G237" s="229"/>
      <c r="H237" s="230"/>
      <c r="I237" s="231">
        <f t="shared" si="31"/>
        <v>0</v>
      </c>
      <c r="J237" s="229"/>
      <c r="K237" s="230"/>
      <c r="L237" s="231">
        <f t="shared" si="32"/>
        <v>0</v>
      </c>
      <c r="M237" s="338"/>
      <c r="N237" s="337"/>
      <c r="O237" s="231">
        <f t="shared" si="33"/>
        <v>0</v>
      </c>
      <c r="P237" s="185"/>
      <c r="R237" s="158"/>
      <c r="S237" s="158"/>
      <c r="T237" s="158"/>
    </row>
    <row r="238" spans="1:20" ht="24" hidden="1" x14ac:dyDescent="0.25">
      <c r="A238" s="339">
        <v>6240</v>
      </c>
      <c r="B238" s="223" t="s">
        <v>471</v>
      </c>
      <c r="C238" s="390">
        <f t="shared" si="26"/>
        <v>0</v>
      </c>
      <c r="D238" s="340">
        <f>SUM(D239:D240)</f>
        <v>0</v>
      </c>
      <c r="E238" s="341">
        <f>SUM(E239:E240)</f>
        <v>0</v>
      </c>
      <c r="F238" s="544">
        <f t="shared" si="30"/>
        <v>0</v>
      </c>
      <c r="G238" s="340">
        <f>SUM(G239:G240)</f>
        <v>0</v>
      </c>
      <c r="H238" s="342">
        <f>SUM(H239:H240)</f>
        <v>0</v>
      </c>
      <c r="I238" s="231">
        <f t="shared" si="31"/>
        <v>0</v>
      </c>
      <c r="J238" s="340">
        <f>SUM(J239:J240)</f>
        <v>0</v>
      </c>
      <c r="K238" s="342">
        <f>SUM(K239:K240)</f>
        <v>0</v>
      </c>
      <c r="L238" s="231">
        <f t="shared" si="32"/>
        <v>0</v>
      </c>
      <c r="M238" s="343">
        <f>SUM(M239:M240)</f>
        <v>0</v>
      </c>
      <c r="N238" s="341">
        <f>SUM(N239:N240)</f>
        <v>0</v>
      </c>
      <c r="O238" s="231">
        <f t="shared" si="33"/>
        <v>0</v>
      </c>
      <c r="P238" s="185"/>
      <c r="R238" s="158"/>
      <c r="S238" s="158"/>
      <c r="T238" s="158"/>
    </row>
    <row r="239" spans="1:20" hidden="1" x14ac:dyDescent="0.25">
      <c r="A239" s="178">
        <v>6241</v>
      </c>
      <c r="B239" s="223" t="s">
        <v>472</v>
      </c>
      <c r="C239" s="390">
        <f t="shared" si="26"/>
        <v>0</v>
      </c>
      <c r="D239" s="229"/>
      <c r="E239" s="337"/>
      <c r="F239" s="544">
        <f t="shared" si="30"/>
        <v>0</v>
      </c>
      <c r="G239" s="229"/>
      <c r="H239" s="230"/>
      <c r="I239" s="231">
        <f t="shared" si="31"/>
        <v>0</v>
      </c>
      <c r="J239" s="229"/>
      <c r="K239" s="230"/>
      <c r="L239" s="231">
        <f t="shared" si="32"/>
        <v>0</v>
      </c>
      <c r="M239" s="338"/>
      <c r="N239" s="337"/>
      <c r="O239" s="231">
        <f t="shared" si="33"/>
        <v>0</v>
      </c>
      <c r="P239" s="185"/>
      <c r="R239" s="158"/>
      <c r="S239" s="158"/>
      <c r="T239" s="158"/>
    </row>
    <row r="240" spans="1:20" hidden="1" x14ac:dyDescent="0.25">
      <c r="A240" s="178">
        <v>6242</v>
      </c>
      <c r="B240" s="223" t="s">
        <v>473</v>
      </c>
      <c r="C240" s="390">
        <f t="shared" si="26"/>
        <v>0</v>
      </c>
      <c r="D240" s="229"/>
      <c r="E240" s="337"/>
      <c r="F240" s="544">
        <f t="shared" si="30"/>
        <v>0</v>
      </c>
      <c r="G240" s="229"/>
      <c r="H240" s="230"/>
      <c r="I240" s="231">
        <f t="shared" si="31"/>
        <v>0</v>
      </c>
      <c r="J240" s="229"/>
      <c r="K240" s="230"/>
      <c r="L240" s="231">
        <f t="shared" si="32"/>
        <v>0</v>
      </c>
      <c r="M240" s="338"/>
      <c r="N240" s="337"/>
      <c r="O240" s="231">
        <f t="shared" si="33"/>
        <v>0</v>
      </c>
      <c r="P240" s="185"/>
      <c r="R240" s="158"/>
      <c r="S240" s="158"/>
      <c r="T240" s="158"/>
    </row>
    <row r="241" spans="1:20" ht="24" hidden="1" x14ac:dyDescent="0.25">
      <c r="A241" s="339">
        <v>6250</v>
      </c>
      <c r="B241" s="223" t="s">
        <v>474</v>
      </c>
      <c r="C241" s="390">
        <f t="shared" si="26"/>
        <v>0</v>
      </c>
      <c r="D241" s="340">
        <f>SUM(D242:D246)</f>
        <v>0</v>
      </c>
      <c r="E241" s="341">
        <f>SUM(E242:E246)</f>
        <v>0</v>
      </c>
      <c r="F241" s="544">
        <f t="shared" si="30"/>
        <v>0</v>
      </c>
      <c r="G241" s="340">
        <f>SUM(G242:G246)</f>
        <v>0</v>
      </c>
      <c r="H241" s="342">
        <f>SUM(H242:H246)</f>
        <v>0</v>
      </c>
      <c r="I241" s="231">
        <f t="shared" si="31"/>
        <v>0</v>
      </c>
      <c r="J241" s="340">
        <f>SUM(J242:J246)</f>
        <v>0</v>
      </c>
      <c r="K241" s="342">
        <f>SUM(K242:K246)</f>
        <v>0</v>
      </c>
      <c r="L241" s="231">
        <f t="shared" si="32"/>
        <v>0</v>
      </c>
      <c r="M241" s="343">
        <f>SUM(M242:M246)</f>
        <v>0</v>
      </c>
      <c r="N241" s="341">
        <f>SUM(N242:N246)</f>
        <v>0</v>
      </c>
      <c r="O241" s="231">
        <f t="shared" si="33"/>
        <v>0</v>
      </c>
      <c r="P241" s="185"/>
      <c r="R241" s="158"/>
      <c r="S241" s="158"/>
      <c r="T241" s="158"/>
    </row>
    <row r="242" spans="1:20" hidden="1" x14ac:dyDescent="0.25">
      <c r="A242" s="178">
        <v>6252</v>
      </c>
      <c r="B242" s="223" t="s">
        <v>475</v>
      </c>
      <c r="C242" s="390">
        <f t="shared" si="26"/>
        <v>0</v>
      </c>
      <c r="D242" s="229"/>
      <c r="E242" s="337"/>
      <c r="F242" s="544">
        <f t="shared" si="30"/>
        <v>0</v>
      </c>
      <c r="G242" s="229"/>
      <c r="H242" s="230"/>
      <c r="I242" s="231">
        <f t="shared" si="31"/>
        <v>0</v>
      </c>
      <c r="J242" s="229"/>
      <c r="K242" s="230"/>
      <c r="L242" s="231">
        <f t="shared" si="32"/>
        <v>0</v>
      </c>
      <c r="M242" s="338"/>
      <c r="N242" s="337"/>
      <c r="O242" s="231">
        <f t="shared" si="33"/>
        <v>0</v>
      </c>
      <c r="P242" s="185"/>
      <c r="R242" s="158"/>
      <c r="S242" s="158"/>
      <c r="T242" s="158"/>
    </row>
    <row r="243" spans="1:20" hidden="1" x14ac:dyDescent="0.25">
      <c r="A243" s="178">
        <v>6253</v>
      </c>
      <c r="B243" s="223" t="s">
        <v>476</v>
      </c>
      <c r="C243" s="390">
        <f t="shared" si="26"/>
        <v>0</v>
      </c>
      <c r="D243" s="229"/>
      <c r="E243" s="337"/>
      <c r="F243" s="544">
        <f t="shared" si="30"/>
        <v>0</v>
      </c>
      <c r="G243" s="229"/>
      <c r="H243" s="230"/>
      <c r="I243" s="231">
        <f t="shared" si="31"/>
        <v>0</v>
      </c>
      <c r="J243" s="229"/>
      <c r="K243" s="230"/>
      <c r="L243" s="231">
        <f t="shared" si="32"/>
        <v>0</v>
      </c>
      <c r="M243" s="338"/>
      <c r="N243" s="337"/>
      <c r="O243" s="231">
        <f t="shared" si="33"/>
        <v>0</v>
      </c>
      <c r="P243" s="185"/>
      <c r="R243" s="158"/>
      <c r="S243" s="158"/>
      <c r="T243" s="158"/>
    </row>
    <row r="244" spans="1:20" ht="24" hidden="1" x14ac:dyDescent="0.25">
      <c r="A244" s="178">
        <v>6254</v>
      </c>
      <c r="B244" s="223" t="s">
        <v>477</v>
      </c>
      <c r="C244" s="390">
        <f t="shared" si="26"/>
        <v>0</v>
      </c>
      <c r="D244" s="229"/>
      <c r="E244" s="337"/>
      <c r="F244" s="544">
        <f t="shared" si="30"/>
        <v>0</v>
      </c>
      <c r="G244" s="229"/>
      <c r="H244" s="230"/>
      <c r="I244" s="231">
        <f t="shared" si="31"/>
        <v>0</v>
      </c>
      <c r="J244" s="229"/>
      <c r="K244" s="230"/>
      <c r="L244" s="231">
        <f t="shared" si="32"/>
        <v>0</v>
      </c>
      <c r="M244" s="338"/>
      <c r="N244" s="337"/>
      <c r="O244" s="231">
        <f t="shared" si="33"/>
        <v>0</v>
      </c>
      <c r="P244" s="185"/>
      <c r="R244" s="158"/>
      <c r="S244" s="158"/>
      <c r="T244" s="158"/>
    </row>
    <row r="245" spans="1:20" ht="24" hidden="1" x14ac:dyDescent="0.25">
      <c r="A245" s="178">
        <v>6255</v>
      </c>
      <c r="B245" s="223" t="s">
        <v>478</v>
      </c>
      <c r="C245" s="390">
        <f t="shared" si="26"/>
        <v>0</v>
      </c>
      <c r="D245" s="229"/>
      <c r="E245" s="337"/>
      <c r="F245" s="544">
        <f t="shared" si="30"/>
        <v>0</v>
      </c>
      <c r="G245" s="229"/>
      <c r="H245" s="230"/>
      <c r="I245" s="231">
        <f t="shared" si="31"/>
        <v>0</v>
      </c>
      <c r="J245" s="229"/>
      <c r="K245" s="230"/>
      <c r="L245" s="231">
        <f t="shared" si="32"/>
        <v>0</v>
      </c>
      <c r="M245" s="338"/>
      <c r="N245" s="337"/>
      <c r="O245" s="231">
        <f t="shared" si="33"/>
        <v>0</v>
      </c>
      <c r="P245" s="185"/>
      <c r="R245" s="158"/>
      <c r="S245" s="158"/>
      <c r="T245" s="158"/>
    </row>
    <row r="246" spans="1:20" hidden="1" x14ac:dyDescent="0.25">
      <c r="A246" s="178">
        <v>6259</v>
      </c>
      <c r="B246" s="223" t="s">
        <v>479</v>
      </c>
      <c r="C246" s="390">
        <f t="shared" si="26"/>
        <v>0</v>
      </c>
      <c r="D246" s="229"/>
      <c r="E246" s="337"/>
      <c r="F246" s="544">
        <f t="shared" si="30"/>
        <v>0</v>
      </c>
      <c r="G246" s="229"/>
      <c r="H246" s="230"/>
      <c r="I246" s="231">
        <f t="shared" si="31"/>
        <v>0</v>
      </c>
      <c r="J246" s="229"/>
      <c r="K246" s="230"/>
      <c r="L246" s="231">
        <f t="shared" si="32"/>
        <v>0</v>
      </c>
      <c r="M246" s="338"/>
      <c r="N246" s="337"/>
      <c r="O246" s="231">
        <f t="shared" si="33"/>
        <v>0</v>
      </c>
      <c r="P246" s="185"/>
      <c r="R246" s="158"/>
      <c r="S246" s="158"/>
      <c r="T246" s="158"/>
    </row>
    <row r="247" spans="1:20" ht="24" hidden="1" x14ac:dyDescent="0.25">
      <c r="A247" s="339">
        <v>6260</v>
      </c>
      <c r="B247" s="223" t="s">
        <v>480</v>
      </c>
      <c r="C247" s="390">
        <f t="shared" si="26"/>
        <v>0</v>
      </c>
      <c r="D247" s="229"/>
      <c r="E247" s="337"/>
      <c r="F247" s="544">
        <f t="shared" ref="F247:F299" si="37">D247+E247</f>
        <v>0</v>
      </c>
      <c r="G247" s="229"/>
      <c r="H247" s="230"/>
      <c r="I247" s="231">
        <f t="shared" ref="I247:I299" si="38">G247+H247</f>
        <v>0</v>
      </c>
      <c r="J247" s="229"/>
      <c r="K247" s="230"/>
      <c r="L247" s="231">
        <f t="shared" ref="L247:L299" si="39">J247+K247</f>
        <v>0</v>
      </c>
      <c r="M247" s="338"/>
      <c r="N247" s="337"/>
      <c r="O247" s="231">
        <f t="shared" ref="O247:O276" si="40">M247+N247</f>
        <v>0</v>
      </c>
      <c r="P247" s="185"/>
      <c r="R247" s="158"/>
      <c r="S247" s="158"/>
      <c r="T247" s="158"/>
    </row>
    <row r="248" spans="1:20" hidden="1" x14ac:dyDescent="0.25">
      <c r="A248" s="339">
        <v>6270</v>
      </c>
      <c r="B248" s="223" t="s">
        <v>481</v>
      </c>
      <c r="C248" s="390">
        <f t="shared" si="26"/>
        <v>0</v>
      </c>
      <c r="D248" s="229"/>
      <c r="E248" s="337"/>
      <c r="F248" s="544">
        <f t="shared" si="37"/>
        <v>0</v>
      </c>
      <c r="G248" s="229"/>
      <c r="H248" s="230"/>
      <c r="I248" s="231">
        <f t="shared" si="38"/>
        <v>0</v>
      </c>
      <c r="J248" s="229"/>
      <c r="K248" s="230"/>
      <c r="L248" s="231">
        <f t="shared" si="39"/>
        <v>0</v>
      </c>
      <c r="M248" s="338"/>
      <c r="N248" s="337"/>
      <c r="O248" s="231">
        <f t="shared" si="40"/>
        <v>0</v>
      </c>
      <c r="P248" s="185"/>
      <c r="R248" s="158"/>
      <c r="S248" s="158"/>
      <c r="T248" s="158"/>
    </row>
    <row r="249" spans="1:20" hidden="1" x14ac:dyDescent="0.25">
      <c r="A249" s="705">
        <v>6290</v>
      </c>
      <c r="B249" s="213" t="s">
        <v>482</v>
      </c>
      <c r="C249" s="390">
        <f t="shared" si="26"/>
        <v>0</v>
      </c>
      <c r="D249" s="350">
        <f>SUM(D250:D253)</f>
        <v>0</v>
      </c>
      <c r="E249" s="351">
        <f>SUM(E250:E253)</f>
        <v>0</v>
      </c>
      <c r="F249" s="543">
        <f t="shared" si="37"/>
        <v>0</v>
      </c>
      <c r="G249" s="350">
        <f>SUM(G250:G253)</f>
        <v>0</v>
      </c>
      <c r="H249" s="352">
        <f t="shared" ref="H249" si="41">SUM(H250:H253)</f>
        <v>0</v>
      </c>
      <c r="I249" s="221">
        <f t="shared" si="38"/>
        <v>0</v>
      </c>
      <c r="J249" s="350">
        <f>SUM(J250:J253)</f>
        <v>0</v>
      </c>
      <c r="K249" s="352">
        <f t="shared" ref="K249" si="42">SUM(K250:K253)</f>
        <v>0</v>
      </c>
      <c r="L249" s="221">
        <f t="shared" si="39"/>
        <v>0</v>
      </c>
      <c r="M249" s="369">
        <f t="shared" ref="M249:N249" si="43">SUM(M250:M253)</f>
        <v>0</v>
      </c>
      <c r="N249" s="370">
        <f t="shared" si="43"/>
        <v>0</v>
      </c>
      <c r="O249" s="371">
        <f t="shared" si="40"/>
        <v>0</v>
      </c>
      <c r="P249" s="372"/>
      <c r="R249" s="158"/>
      <c r="S249" s="158"/>
      <c r="T249" s="158"/>
    </row>
    <row r="250" spans="1:20" hidden="1" x14ac:dyDescent="0.25">
      <c r="A250" s="178">
        <v>6291</v>
      </c>
      <c r="B250" s="223" t="s">
        <v>483</v>
      </c>
      <c r="C250" s="390">
        <f t="shared" si="26"/>
        <v>0</v>
      </c>
      <c r="D250" s="229"/>
      <c r="E250" s="337"/>
      <c r="F250" s="544">
        <f t="shared" si="37"/>
        <v>0</v>
      </c>
      <c r="G250" s="229"/>
      <c r="H250" s="230"/>
      <c r="I250" s="231">
        <f t="shared" si="38"/>
        <v>0</v>
      </c>
      <c r="J250" s="229"/>
      <c r="K250" s="230"/>
      <c r="L250" s="231">
        <f t="shared" si="39"/>
        <v>0</v>
      </c>
      <c r="M250" s="338"/>
      <c r="N250" s="337"/>
      <c r="O250" s="231">
        <f t="shared" si="40"/>
        <v>0</v>
      </c>
      <c r="P250" s="185"/>
      <c r="R250" s="158"/>
      <c r="S250" s="158"/>
      <c r="T250" s="158"/>
    </row>
    <row r="251" spans="1:20" hidden="1" x14ac:dyDescent="0.25">
      <c r="A251" s="178">
        <v>6292</v>
      </c>
      <c r="B251" s="223" t="s">
        <v>484</v>
      </c>
      <c r="C251" s="390">
        <f t="shared" si="26"/>
        <v>0</v>
      </c>
      <c r="D251" s="229"/>
      <c r="E251" s="337"/>
      <c r="F251" s="544">
        <f t="shared" si="37"/>
        <v>0</v>
      </c>
      <c r="G251" s="229"/>
      <c r="H251" s="230"/>
      <c r="I251" s="231">
        <f t="shared" si="38"/>
        <v>0</v>
      </c>
      <c r="J251" s="229"/>
      <c r="K251" s="230"/>
      <c r="L251" s="231">
        <f t="shared" si="39"/>
        <v>0</v>
      </c>
      <c r="M251" s="338"/>
      <c r="N251" s="337"/>
      <c r="O251" s="231">
        <f t="shared" si="40"/>
        <v>0</v>
      </c>
      <c r="P251" s="185"/>
      <c r="R251" s="158"/>
      <c r="S251" s="158"/>
      <c r="T251" s="158"/>
    </row>
    <row r="252" spans="1:20" ht="72" hidden="1" x14ac:dyDescent="0.25">
      <c r="A252" s="178">
        <v>6296</v>
      </c>
      <c r="B252" s="223" t="s">
        <v>485</v>
      </c>
      <c r="C252" s="390">
        <f t="shared" si="26"/>
        <v>0</v>
      </c>
      <c r="D252" s="229"/>
      <c r="E252" s="337"/>
      <c r="F252" s="544">
        <f t="shared" si="37"/>
        <v>0</v>
      </c>
      <c r="G252" s="229"/>
      <c r="H252" s="230"/>
      <c r="I252" s="231">
        <f t="shared" si="38"/>
        <v>0</v>
      </c>
      <c r="J252" s="229"/>
      <c r="K252" s="230"/>
      <c r="L252" s="231">
        <f t="shared" si="39"/>
        <v>0</v>
      </c>
      <c r="M252" s="338"/>
      <c r="N252" s="337"/>
      <c r="O252" s="231">
        <f t="shared" si="40"/>
        <v>0</v>
      </c>
      <c r="P252" s="185"/>
      <c r="R252" s="158"/>
      <c r="S252" s="158"/>
      <c r="T252" s="158"/>
    </row>
    <row r="253" spans="1:20" ht="36" hidden="1" x14ac:dyDescent="0.25">
      <c r="A253" s="178">
        <v>6299</v>
      </c>
      <c r="B253" s="223" t="s">
        <v>486</v>
      </c>
      <c r="C253" s="390">
        <f t="shared" si="26"/>
        <v>0</v>
      </c>
      <c r="D253" s="229"/>
      <c r="E253" s="337"/>
      <c r="F253" s="544">
        <f t="shared" si="37"/>
        <v>0</v>
      </c>
      <c r="G253" s="229"/>
      <c r="H253" s="230"/>
      <c r="I253" s="231">
        <f t="shared" si="38"/>
        <v>0</v>
      </c>
      <c r="J253" s="229"/>
      <c r="K253" s="230"/>
      <c r="L253" s="231">
        <f t="shared" si="39"/>
        <v>0</v>
      </c>
      <c r="M253" s="338"/>
      <c r="N253" s="337"/>
      <c r="O253" s="231">
        <f t="shared" si="40"/>
        <v>0</v>
      </c>
      <c r="P253" s="185"/>
      <c r="R253" s="158"/>
      <c r="S253" s="158"/>
      <c r="T253" s="158"/>
    </row>
    <row r="254" spans="1:20" hidden="1" x14ac:dyDescent="0.25">
      <c r="A254" s="198">
        <v>6300</v>
      </c>
      <c r="B254" s="323" t="s">
        <v>487</v>
      </c>
      <c r="C254" s="199">
        <f t="shared" si="26"/>
        <v>0</v>
      </c>
      <c r="D254" s="209">
        <f>SUM(D255,D259,D260)</f>
        <v>0</v>
      </c>
      <c r="E254" s="324">
        <f>SUM(E255,E259,E260)</f>
        <v>0</v>
      </c>
      <c r="F254" s="541">
        <f t="shared" si="37"/>
        <v>0</v>
      </c>
      <c r="G254" s="209">
        <f>SUM(G255,G259,G260)</f>
        <v>0</v>
      </c>
      <c r="H254" s="210">
        <f t="shared" ref="H254" si="44">SUM(H255,H259,H260)</f>
        <v>0</v>
      </c>
      <c r="I254" s="211">
        <f t="shared" si="38"/>
        <v>0</v>
      </c>
      <c r="J254" s="209">
        <f>SUM(J255,J259,J260)</f>
        <v>0</v>
      </c>
      <c r="K254" s="210">
        <f t="shared" ref="K254" si="45">SUM(K255,K259,K260)</f>
        <v>0</v>
      </c>
      <c r="L254" s="211">
        <f t="shared" si="39"/>
        <v>0</v>
      </c>
      <c r="M254" s="355">
        <f t="shared" ref="M254:N254" si="46">SUM(M255,M259,M260)</f>
        <v>0</v>
      </c>
      <c r="N254" s="356">
        <f t="shared" si="46"/>
        <v>0</v>
      </c>
      <c r="O254" s="357">
        <f t="shared" si="40"/>
        <v>0</v>
      </c>
      <c r="P254" s="358"/>
      <c r="R254" s="158"/>
      <c r="S254" s="158"/>
      <c r="T254" s="158"/>
    </row>
    <row r="255" spans="1:20" ht="24" hidden="1" x14ac:dyDescent="0.25">
      <c r="A255" s="705">
        <v>6320</v>
      </c>
      <c r="B255" s="213" t="s">
        <v>488</v>
      </c>
      <c r="C255" s="369">
        <f t="shared" si="26"/>
        <v>0</v>
      </c>
      <c r="D255" s="350">
        <f>SUM(D256:D258)</f>
        <v>0</v>
      </c>
      <c r="E255" s="351">
        <f>SUM(E256:E258)</f>
        <v>0</v>
      </c>
      <c r="F255" s="543">
        <f t="shared" si="37"/>
        <v>0</v>
      </c>
      <c r="G255" s="350">
        <f>SUM(G256:G258)</f>
        <v>0</v>
      </c>
      <c r="H255" s="352">
        <f t="shared" ref="H255" si="47">SUM(H256:H258)</f>
        <v>0</v>
      </c>
      <c r="I255" s="221">
        <f t="shared" si="38"/>
        <v>0</v>
      </c>
      <c r="J255" s="350">
        <f>SUM(J256:J258)</f>
        <v>0</v>
      </c>
      <c r="K255" s="352">
        <f t="shared" ref="K255" si="48">SUM(K256:K258)</f>
        <v>0</v>
      </c>
      <c r="L255" s="221">
        <f t="shared" si="39"/>
        <v>0</v>
      </c>
      <c r="M255" s="353">
        <f t="shared" ref="M255:N255" si="49">SUM(M256:M258)</f>
        <v>0</v>
      </c>
      <c r="N255" s="351">
        <f t="shared" si="49"/>
        <v>0</v>
      </c>
      <c r="O255" s="221">
        <f t="shared" si="40"/>
        <v>0</v>
      </c>
      <c r="P255" s="176"/>
      <c r="R255" s="158"/>
      <c r="S255" s="158"/>
      <c r="T255" s="158"/>
    </row>
    <row r="256" spans="1:20" hidden="1" x14ac:dyDescent="0.25">
      <c r="A256" s="178">
        <v>6322</v>
      </c>
      <c r="B256" s="223" t="s">
        <v>489</v>
      </c>
      <c r="C256" s="343">
        <f t="shared" si="26"/>
        <v>0</v>
      </c>
      <c r="D256" s="229"/>
      <c r="E256" s="337"/>
      <c r="F256" s="544">
        <f t="shared" si="37"/>
        <v>0</v>
      </c>
      <c r="G256" s="229"/>
      <c r="H256" s="230"/>
      <c r="I256" s="231">
        <f t="shared" si="38"/>
        <v>0</v>
      </c>
      <c r="J256" s="229"/>
      <c r="K256" s="230"/>
      <c r="L256" s="231">
        <f t="shared" si="39"/>
        <v>0</v>
      </c>
      <c r="M256" s="338"/>
      <c r="N256" s="337"/>
      <c r="O256" s="231">
        <f t="shared" si="40"/>
        <v>0</v>
      </c>
      <c r="P256" s="185"/>
      <c r="R256" s="158"/>
      <c r="S256" s="158"/>
      <c r="T256" s="158"/>
    </row>
    <row r="257" spans="1:20" ht="24" hidden="1" x14ac:dyDescent="0.25">
      <c r="A257" s="178">
        <v>6323</v>
      </c>
      <c r="B257" s="223" t="s">
        <v>490</v>
      </c>
      <c r="C257" s="343">
        <f t="shared" si="26"/>
        <v>0</v>
      </c>
      <c r="D257" s="229"/>
      <c r="E257" s="337"/>
      <c r="F257" s="544">
        <f t="shared" si="37"/>
        <v>0</v>
      </c>
      <c r="G257" s="229"/>
      <c r="H257" s="230"/>
      <c r="I257" s="231">
        <f t="shared" si="38"/>
        <v>0</v>
      </c>
      <c r="J257" s="229"/>
      <c r="K257" s="230"/>
      <c r="L257" s="231">
        <f t="shared" si="39"/>
        <v>0</v>
      </c>
      <c r="M257" s="338"/>
      <c r="N257" s="337"/>
      <c r="O257" s="231">
        <f t="shared" si="40"/>
        <v>0</v>
      </c>
      <c r="P257" s="185"/>
      <c r="R257" s="158"/>
      <c r="S257" s="158"/>
      <c r="T257" s="158"/>
    </row>
    <row r="258" spans="1:20" ht="24" hidden="1" x14ac:dyDescent="0.25">
      <c r="A258" s="169">
        <v>6324</v>
      </c>
      <c r="B258" s="213" t="s">
        <v>491</v>
      </c>
      <c r="C258" s="343">
        <f t="shared" si="26"/>
        <v>0</v>
      </c>
      <c r="D258" s="219"/>
      <c r="E258" s="335"/>
      <c r="F258" s="543">
        <f t="shared" si="37"/>
        <v>0</v>
      </c>
      <c r="G258" s="219"/>
      <c r="H258" s="220"/>
      <c r="I258" s="221">
        <f t="shared" si="38"/>
        <v>0</v>
      </c>
      <c r="J258" s="219"/>
      <c r="K258" s="220"/>
      <c r="L258" s="221">
        <f t="shared" si="39"/>
        <v>0</v>
      </c>
      <c r="M258" s="336"/>
      <c r="N258" s="335"/>
      <c r="O258" s="221">
        <f t="shared" si="40"/>
        <v>0</v>
      </c>
      <c r="P258" s="176"/>
      <c r="R258" s="158"/>
      <c r="S258" s="158"/>
      <c r="T258" s="158"/>
    </row>
    <row r="259" spans="1:20" ht="24" hidden="1" x14ac:dyDescent="0.25">
      <c r="A259" s="391">
        <v>6330</v>
      </c>
      <c r="B259" s="392" t="s">
        <v>492</v>
      </c>
      <c r="C259" s="343">
        <f t="shared" ref="C259:C286" si="50">F259+I259+L259+O259</f>
        <v>0</v>
      </c>
      <c r="D259" s="375"/>
      <c r="E259" s="376"/>
      <c r="F259" s="547">
        <f t="shared" si="37"/>
        <v>0</v>
      </c>
      <c r="G259" s="375"/>
      <c r="H259" s="377"/>
      <c r="I259" s="371">
        <f t="shared" si="38"/>
        <v>0</v>
      </c>
      <c r="J259" s="375"/>
      <c r="K259" s="377"/>
      <c r="L259" s="371">
        <f t="shared" si="39"/>
        <v>0</v>
      </c>
      <c r="M259" s="378"/>
      <c r="N259" s="376"/>
      <c r="O259" s="371">
        <f t="shared" si="40"/>
        <v>0</v>
      </c>
      <c r="P259" s="372"/>
      <c r="R259" s="158"/>
      <c r="S259" s="158"/>
      <c r="T259" s="158"/>
    </row>
    <row r="260" spans="1:20" hidden="1" x14ac:dyDescent="0.25">
      <c r="A260" s="339">
        <v>6360</v>
      </c>
      <c r="B260" s="223" t="s">
        <v>493</v>
      </c>
      <c r="C260" s="343">
        <f t="shared" si="50"/>
        <v>0</v>
      </c>
      <c r="D260" s="229"/>
      <c r="E260" s="337"/>
      <c r="F260" s="544">
        <f t="shared" si="37"/>
        <v>0</v>
      </c>
      <c r="G260" s="229"/>
      <c r="H260" s="230"/>
      <c r="I260" s="231">
        <f t="shared" si="38"/>
        <v>0</v>
      </c>
      <c r="J260" s="229"/>
      <c r="K260" s="230"/>
      <c r="L260" s="231">
        <f t="shared" si="39"/>
        <v>0</v>
      </c>
      <c r="M260" s="338"/>
      <c r="N260" s="337"/>
      <c r="O260" s="231">
        <f t="shared" si="40"/>
        <v>0</v>
      </c>
      <c r="P260" s="185"/>
      <c r="R260" s="158"/>
      <c r="S260" s="158"/>
      <c r="T260" s="158"/>
    </row>
    <row r="261" spans="1:20" ht="24" hidden="1" x14ac:dyDescent="0.25">
      <c r="A261" s="198">
        <v>6400</v>
      </c>
      <c r="B261" s="323" t="s">
        <v>494</v>
      </c>
      <c r="C261" s="199">
        <f t="shared" si="50"/>
        <v>0</v>
      </c>
      <c r="D261" s="209">
        <f>SUM(D262,D266)</f>
        <v>0</v>
      </c>
      <c r="E261" s="324">
        <f>SUM(E262,E266)</f>
        <v>0</v>
      </c>
      <c r="F261" s="541">
        <f t="shared" si="37"/>
        <v>0</v>
      </c>
      <c r="G261" s="209">
        <f>SUM(G262,G266)</f>
        <v>0</v>
      </c>
      <c r="H261" s="210">
        <f t="shared" ref="H261" si="51">SUM(H262,H266)</f>
        <v>0</v>
      </c>
      <c r="I261" s="211">
        <f t="shared" si="38"/>
        <v>0</v>
      </c>
      <c r="J261" s="209">
        <f>SUM(J262,J266)</f>
        <v>0</v>
      </c>
      <c r="K261" s="210">
        <f t="shared" ref="K261" si="52">SUM(K262,K266)</f>
        <v>0</v>
      </c>
      <c r="L261" s="211">
        <f t="shared" si="39"/>
        <v>0</v>
      </c>
      <c r="M261" s="355">
        <f t="shared" ref="M261:N261" si="53">SUM(M262,M266)</f>
        <v>0</v>
      </c>
      <c r="N261" s="356">
        <f t="shared" si="53"/>
        <v>0</v>
      </c>
      <c r="O261" s="357">
        <f t="shared" si="40"/>
        <v>0</v>
      </c>
      <c r="P261" s="358"/>
      <c r="R261" s="158"/>
      <c r="S261" s="158"/>
      <c r="T261" s="158"/>
    </row>
    <row r="262" spans="1:20" ht="24" hidden="1" x14ac:dyDescent="0.25">
      <c r="A262" s="705">
        <v>6410</v>
      </c>
      <c r="B262" s="213" t="s">
        <v>495</v>
      </c>
      <c r="C262" s="353">
        <f t="shared" si="50"/>
        <v>0</v>
      </c>
      <c r="D262" s="350">
        <f>SUM(D263:D265)</f>
        <v>0</v>
      </c>
      <c r="E262" s="351">
        <f>SUM(E263:E265)</f>
        <v>0</v>
      </c>
      <c r="F262" s="543">
        <f t="shared" si="37"/>
        <v>0</v>
      </c>
      <c r="G262" s="350">
        <f>SUM(G263:G265)</f>
        <v>0</v>
      </c>
      <c r="H262" s="352">
        <f t="shared" ref="H262" si="54">SUM(H263:H265)</f>
        <v>0</v>
      </c>
      <c r="I262" s="221">
        <f t="shared" si="38"/>
        <v>0</v>
      </c>
      <c r="J262" s="350">
        <f>SUM(J263:J265)</f>
        <v>0</v>
      </c>
      <c r="K262" s="352">
        <f t="shared" ref="K262" si="55">SUM(K263:K265)</f>
        <v>0</v>
      </c>
      <c r="L262" s="221">
        <f t="shared" si="39"/>
        <v>0</v>
      </c>
      <c r="M262" s="365">
        <f t="shared" ref="M262:N262" si="56">SUM(M263:M265)</f>
        <v>0</v>
      </c>
      <c r="N262" s="366">
        <f t="shared" si="56"/>
        <v>0</v>
      </c>
      <c r="O262" s="242">
        <f t="shared" si="40"/>
        <v>0</v>
      </c>
      <c r="P262" s="244"/>
      <c r="R262" s="158"/>
      <c r="S262" s="158"/>
      <c r="T262" s="158"/>
    </row>
    <row r="263" spans="1:20" hidden="1" x14ac:dyDescent="0.25">
      <c r="A263" s="178">
        <v>6411</v>
      </c>
      <c r="B263" s="393" t="s">
        <v>496</v>
      </c>
      <c r="C263" s="390">
        <f t="shared" si="50"/>
        <v>0</v>
      </c>
      <c r="D263" s="229"/>
      <c r="E263" s="337"/>
      <c r="F263" s="544">
        <f t="shared" si="37"/>
        <v>0</v>
      </c>
      <c r="G263" s="229"/>
      <c r="H263" s="230"/>
      <c r="I263" s="231">
        <f t="shared" si="38"/>
        <v>0</v>
      </c>
      <c r="J263" s="229"/>
      <c r="K263" s="230"/>
      <c r="L263" s="231">
        <f t="shared" si="39"/>
        <v>0</v>
      </c>
      <c r="M263" s="338"/>
      <c r="N263" s="337"/>
      <c r="O263" s="231">
        <f t="shared" si="40"/>
        <v>0</v>
      </c>
      <c r="P263" s="185"/>
      <c r="R263" s="158"/>
      <c r="S263" s="158"/>
      <c r="T263" s="158"/>
    </row>
    <row r="264" spans="1:20" ht="36" hidden="1" x14ac:dyDescent="0.25">
      <c r="A264" s="178">
        <v>6412</v>
      </c>
      <c r="B264" s="223" t="s">
        <v>497</v>
      </c>
      <c r="C264" s="390">
        <f t="shared" si="50"/>
        <v>0</v>
      </c>
      <c r="D264" s="229"/>
      <c r="E264" s="337"/>
      <c r="F264" s="544">
        <f t="shared" si="37"/>
        <v>0</v>
      </c>
      <c r="G264" s="229"/>
      <c r="H264" s="230"/>
      <c r="I264" s="231">
        <f t="shared" si="38"/>
        <v>0</v>
      </c>
      <c r="J264" s="229"/>
      <c r="K264" s="230"/>
      <c r="L264" s="231">
        <f t="shared" si="39"/>
        <v>0</v>
      </c>
      <c r="M264" s="338"/>
      <c r="N264" s="337"/>
      <c r="O264" s="231">
        <f t="shared" si="40"/>
        <v>0</v>
      </c>
      <c r="P264" s="185"/>
      <c r="R264" s="158"/>
      <c r="S264" s="158"/>
      <c r="T264" s="158"/>
    </row>
    <row r="265" spans="1:20" ht="36" hidden="1" x14ac:dyDescent="0.25">
      <c r="A265" s="178">
        <v>6419</v>
      </c>
      <c r="B265" s="223" t="s">
        <v>498</v>
      </c>
      <c r="C265" s="390">
        <f t="shared" si="50"/>
        <v>0</v>
      </c>
      <c r="D265" s="229"/>
      <c r="E265" s="337"/>
      <c r="F265" s="544">
        <f t="shared" si="37"/>
        <v>0</v>
      </c>
      <c r="G265" s="229"/>
      <c r="H265" s="230"/>
      <c r="I265" s="231">
        <f t="shared" si="38"/>
        <v>0</v>
      </c>
      <c r="J265" s="229"/>
      <c r="K265" s="230"/>
      <c r="L265" s="231">
        <f t="shared" si="39"/>
        <v>0</v>
      </c>
      <c r="M265" s="338"/>
      <c r="N265" s="337"/>
      <c r="O265" s="231">
        <f t="shared" si="40"/>
        <v>0</v>
      </c>
      <c r="P265" s="185"/>
      <c r="R265" s="158"/>
      <c r="S265" s="158"/>
      <c r="T265" s="158"/>
    </row>
    <row r="266" spans="1:20" ht="36" hidden="1" x14ac:dyDescent="0.25">
      <c r="A266" s="339">
        <v>6420</v>
      </c>
      <c r="B266" s="223" t="s">
        <v>499</v>
      </c>
      <c r="C266" s="390">
        <f t="shared" si="50"/>
        <v>0</v>
      </c>
      <c r="D266" s="340">
        <f>SUM(D267:D270)</f>
        <v>0</v>
      </c>
      <c r="E266" s="341">
        <f>SUM(E267:E270)</f>
        <v>0</v>
      </c>
      <c r="F266" s="544">
        <f t="shared" si="37"/>
        <v>0</v>
      </c>
      <c r="G266" s="340">
        <f>SUM(G267:G270)</f>
        <v>0</v>
      </c>
      <c r="H266" s="342">
        <f>SUM(H267:H270)</f>
        <v>0</v>
      </c>
      <c r="I266" s="231">
        <f t="shared" si="38"/>
        <v>0</v>
      </c>
      <c r="J266" s="340">
        <f>SUM(J267:J270)</f>
        <v>0</v>
      </c>
      <c r="K266" s="342">
        <f>SUM(K267:K270)</f>
        <v>0</v>
      </c>
      <c r="L266" s="231">
        <f t="shared" si="39"/>
        <v>0</v>
      </c>
      <c r="M266" s="343">
        <f>SUM(M267:M270)</f>
        <v>0</v>
      </c>
      <c r="N266" s="341">
        <f>SUM(N267:N270)</f>
        <v>0</v>
      </c>
      <c r="O266" s="231">
        <f t="shared" si="40"/>
        <v>0</v>
      </c>
      <c r="P266" s="185"/>
      <c r="R266" s="158"/>
      <c r="S266" s="158"/>
      <c r="T266" s="158"/>
    </row>
    <row r="267" spans="1:20" hidden="1" x14ac:dyDescent="0.25">
      <c r="A267" s="178">
        <v>6421</v>
      </c>
      <c r="B267" s="223" t="s">
        <v>500</v>
      </c>
      <c r="C267" s="390">
        <f t="shared" si="50"/>
        <v>0</v>
      </c>
      <c r="D267" s="229"/>
      <c r="E267" s="337"/>
      <c r="F267" s="544">
        <f t="shared" si="37"/>
        <v>0</v>
      </c>
      <c r="G267" s="229"/>
      <c r="H267" s="230"/>
      <c r="I267" s="231">
        <f t="shared" si="38"/>
        <v>0</v>
      </c>
      <c r="J267" s="229"/>
      <c r="K267" s="230"/>
      <c r="L267" s="231">
        <f t="shared" si="39"/>
        <v>0</v>
      </c>
      <c r="M267" s="338"/>
      <c r="N267" s="337"/>
      <c r="O267" s="231">
        <f t="shared" si="40"/>
        <v>0</v>
      </c>
      <c r="P267" s="185"/>
      <c r="R267" s="158"/>
      <c r="S267" s="158"/>
      <c r="T267" s="158"/>
    </row>
    <row r="268" spans="1:20" hidden="1" x14ac:dyDescent="0.25">
      <c r="A268" s="178">
        <v>6422</v>
      </c>
      <c r="B268" s="223" t="s">
        <v>501</v>
      </c>
      <c r="C268" s="390">
        <f t="shared" si="50"/>
        <v>0</v>
      </c>
      <c r="D268" s="229"/>
      <c r="E268" s="337"/>
      <c r="F268" s="544">
        <f t="shared" si="37"/>
        <v>0</v>
      </c>
      <c r="G268" s="229"/>
      <c r="H268" s="230"/>
      <c r="I268" s="231">
        <f t="shared" si="38"/>
        <v>0</v>
      </c>
      <c r="J268" s="229"/>
      <c r="K268" s="230"/>
      <c r="L268" s="231">
        <f t="shared" si="39"/>
        <v>0</v>
      </c>
      <c r="M268" s="338"/>
      <c r="N268" s="337"/>
      <c r="O268" s="231">
        <f t="shared" si="40"/>
        <v>0</v>
      </c>
      <c r="P268" s="185"/>
      <c r="R268" s="158"/>
      <c r="S268" s="158"/>
      <c r="T268" s="158"/>
    </row>
    <row r="269" spans="1:20" hidden="1" x14ac:dyDescent="0.25">
      <c r="A269" s="178">
        <v>6423</v>
      </c>
      <c r="B269" s="223" t="s">
        <v>502</v>
      </c>
      <c r="C269" s="390">
        <f t="shared" si="50"/>
        <v>0</v>
      </c>
      <c r="D269" s="229"/>
      <c r="E269" s="337"/>
      <c r="F269" s="544">
        <f t="shared" si="37"/>
        <v>0</v>
      </c>
      <c r="G269" s="229"/>
      <c r="H269" s="230"/>
      <c r="I269" s="231">
        <f t="shared" si="38"/>
        <v>0</v>
      </c>
      <c r="J269" s="229"/>
      <c r="K269" s="230"/>
      <c r="L269" s="231">
        <f t="shared" si="39"/>
        <v>0</v>
      </c>
      <c r="M269" s="338"/>
      <c r="N269" s="337"/>
      <c r="O269" s="231">
        <f t="shared" si="40"/>
        <v>0</v>
      </c>
      <c r="P269" s="185"/>
      <c r="R269" s="158"/>
      <c r="S269" s="158"/>
      <c r="T269" s="158"/>
    </row>
    <row r="270" spans="1:20" ht="36" hidden="1" x14ac:dyDescent="0.25">
      <c r="A270" s="178">
        <v>6424</v>
      </c>
      <c r="B270" s="223" t="s">
        <v>503</v>
      </c>
      <c r="C270" s="390">
        <f t="shared" si="50"/>
        <v>0</v>
      </c>
      <c r="D270" s="229"/>
      <c r="E270" s="337"/>
      <c r="F270" s="544">
        <f t="shared" si="37"/>
        <v>0</v>
      </c>
      <c r="G270" s="229"/>
      <c r="H270" s="230"/>
      <c r="I270" s="231">
        <f t="shared" si="38"/>
        <v>0</v>
      </c>
      <c r="J270" s="229"/>
      <c r="K270" s="230"/>
      <c r="L270" s="231">
        <f t="shared" si="39"/>
        <v>0</v>
      </c>
      <c r="M270" s="338"/>
      <c r="N270" s="337"/>
      <c r="O270" s="231">
        <f t="shared" si="40"/>
        <v>0</v>
      </c>
      <c r="P270" s="185"/>
      <c r="R270" s="158"/>
      <c r="S270" s="158"/>
      <c r="T270" s="158"/>
    </row>
    <row r="271" spans="1:20" ht="36" x14ac:dyDescent="0.25">
      <c r="A271" s="394">
        <v>7000</v>
      </c>
      <c r="B271" s="394" t="s">
        <v>504</v>
      </c>
      <c r="C271" s="395">
        <f t="shared" si="50"/>
        <v>37</v>
      </c>
      <c r="D271" s="396">
        <f>SUM(D272,D282)</f>
        <v>0</v>
      </c>
      <c r="E271" s="397">
        <f>SUM(E272,E282)</f>
        <v>0</v>
      </c>
      <c r="F271" s="551">
        <f t="shared" si="37"/>
        <v>0</v>
      </c>
      <c r="G271" s="396">
        <f>SUM(G272,G282)</f>
        <v>0</v>
      </c>
      <c r="H271" s="399">
        <f>SUM(H272,H282)</f>
        <v>0</v>
      </c>
      <c r="I271" s="398">
        <f t="shared" si="38"/>
        <v>0</v>
      </c>
      <c r="J271" s="396">
        <f>SUM(J272,J282)</f>
        <v>37</v>
      </c>
      <c r="K271" s="399">
        <f>SUM(K272,K282)</f>
        <v>0</v>
      </c>
      <c r="L271" s="398">
        <f t="shared" si="39"/>
        <v>37</v>
      </c>
      <c r="M271" s="400">
        <f>SUM(M272,M282)</f>
        <v>0</v>
      </c>
      <c r="N271" s="401">
        <f>SUM(N272,N282)</f>
        <v>0</v>
      </c>
      <c r="O271" s="402">
        <f t="shared" si="40"/>
        <v>0</v>
      </c>
      <c r="P271" s="403"/>
      <c r="R271" s="158"/>
      <c r="S271" s="158"/>
      <c r="T271" s="158"/>
    </row>
    <row r="272" spans="1:20" ht="24" x14ac:dyDescent="0.25">
      <c r="A272" s="198">
        <v>7200</v>
      </c>
      <c r="B272" s="323" t="s">
        <v>505</v>
      </c>
      <c r="C272" s="199">
        <f t="shared" si="50"/>
        <v>37</v>
      </c>
      <c r="D272" s="209">
        <f>SUM(D273,D274,D277,D278,D281)</f>
        <v>0</v>
      </c>
      <c r="E272" s="324">
        <f>SUM(E273,E274,E277,E278,E281)</f>
        <v>0</v>
      </c>
      <c r="F272" s="541">
        <f t="shared" si="37"/>
        <v>0</v>
      </c>
      <c r="G272" s="209">
        <f>SUM(G273,G274,G277,G278,G281)</f>
        <v>0</v>
      </c>
      <c r="H272" s="210">
        <f>SUM(H273,H274,H277,H278,H281)</f>
        <v>0</v>
      </c>
      <c r="I272" s="211">
        <f t="shared" si="38"/>
        <v>0</v>
      </c>
      <c r="J272" s="209">
        <f>SUM(J273,J274,J277,J278,J281)</f>
        <v>37</v>
      </c>
      <c r="K272" s="210">
        <f>SUM(K273,K274,K277,K278,K281)</f>
        <v>0</v>
      </c>
      <c r="L272" s="211">
        <f t="shared" si="39"/>
        <v>37</v>
      </c>
      <c r="M272" s="325">
        <f>SUM(M273,M274,M277,M278,M281)</f>
        <v>0</v>
      </c>
      <c r="N272" s="326">
        <f>SUM(N273,N274,N277,N278,N281)</f>
        <v>0</v>
      </c>
      <c r="O272" s="327">
        <f t="shared" si="40"/>
        <v>0</v>
      </c>
      <c r="P272" s="328"/>
      <c r="R272" s="158"/>
      <c r="S272" s="158"/>
      <c r="T272" s="158"/>
    </row>
    <row r="273" spans="1:20" ht="24" hidden="1" x14ac:dyDescent="0.25">
      <c r="A273" s="705">
        <v>7210</v>
      </c>
      <c r="B273" s="213" t="s">
        <v>506</v>
      </c>
      <c r="C273" s="214">
        <f t="shared" si="50"/>
        <v>0</v>
      </c>
      <c r="D273" s="219"/>
      <c r="E273" s="335"/>
      <c r="F273" s="543">
        <f t="shared" si="37"/>
        <v>0</v>
      </c>
      <c r="G273" s="219"/>
      <c r="H273" s="220"/>
      <c r="I273" s="221">
        <f t="shared" si="38"/>
        <v>0</v>
      </c>
      <c r="J273" s="219"/>
      <c r="K273" s="220"/>
      <c r="L273" s="221">
        <f t="shared" si="39"/>
        <v>0</v>
      </c>
      <c r="M273" s="336"/>
      <c r="N273" s="335"/>
      <c r="O273" s="221">
        <f t="shared" si="40"/>
        <v>0</v>
      </c>
      <c r="P273" s="176"/>
      <c r="R273" s="158"/>
      <c r="S273" s="158"/>
      <c r="T273" s="158"/>
    </row>
    <row r="274" spans="1:20" s="404" customFormat="1" ht="36" hidden="1" x14ac:dyDescent="0.25">
      <c r="A274" s="339">
        <v>7220</v>
      </c>
      <c r="B274" s="223" t="s">
        <v>507</v>
      </c>
      <c r="C274" s="224">
        <f t="shared" si="50"/>
        <v>0</v>
      </c>
      <c r="D274" s="340">
        <f>SUM(D275:D276)</f>
        <v>0</v>
      </c>
      <c r="E274" s="341">
        <f>SUM(E275:E276)</f>
        <v>0</v>
      </c>
      <c r="F274" s="544">
        <f t="shared" si="37"/>
        <v>0</v>
      </c>
      <c r="G274" s="340">
        <f>SUM(G275:G276)</f>
        <v>0</v>
      </c>
      <c r="H274" s="342">
        <f>SUM(H275:H276)</f>
        <v>0</v>
      </c>
      <c r="I274" s="231">
        <f t="shared" si="38"/>
        <v>0</v>
      </c>
      <c r="J274" s="340">
        <f>SUM(J275:J276)</f>
        <v>0</v>
      </c>
      <c r="K274" s="342">
        <f>SUM(K275:K276)</f>
        <v>0</v>
      </c>
      <c r="L274" s="231">
        <f t="shared" si="39"/>
        <v>0</v>
      </c>
      <c r="M274" s="343">
        <f>SUM(M275:M276)</f>
        <v>0</v>
      </c>
      <c r="N274" s="341">
        <f>SUM(N275:N276)</f>
        <v>0</v>
      </c>
      <c r="O274" s="231">
        <f t="shared" si="40"/>
        <v>0</v>
      </c>
      <c r="P274" s="185"/>
      <c r="R274" s="158"/>
      <c r="S274" s="158"/>
      <c r="T274" s="158"/>
    </row>
    <row r="275" spans="1:20" s="404" customFormat="1" ht="36" hidden="1" x14ac:dyDescent="0.25">
      <c r="A275" s="178">
        <v>7221</v>
      </c>
      <c r="B275" s="223" t="s">
        <v>508</v>
      </c>
      <c r="C275" s="224">
        <f t="shared" si="50"/>
        <v>0</v>
      </c>
      <c r="D275" s="229"/>
      <c r="E275" s="337"/>
      <c r="F275" s="544">
        <f t="shared" si="37"/>
        <v>0</v>
      </c>
      <c r="G275" s="229"/>
      <c r="H275" s="230"/>
      <c r="I275" s="231">
        <f t="shared" si="38"/>
        <v>0</v>
      </c>
      <c r="J275" s="229"/>
      <c r="K275" s="230"/>
      <c r="L275" s="231">
        <f t="shared" si="39"/>
        <v>0</v>
      </c>
      <c r="M275" s="338"/>
      <c r="N275" s="337"/>
      <c r="O275" s="231">
        <f t="shared" si="40"/>
        <v>0</v>
      </c>
      <c r="P275" s="185"/>
      <c r="R275" s="158"/>
      <c r="S275" s="158"/>
      <c r="T275" s="158"/>
    </row>
    <row r="276" spans="1:20" s="404" customFormat="1" ht="36" hidden="1" x14ac:dyDescent="0.25">
      <c r="A276" s="178">
        <v>7222</v>
      </c>
      <c r="B276" s="223" t="s">
        <v>509</v>
      </c>
      <c r="C276" s="224">
        <f t="shared" si="50"/>
        <v>0</v>
      </c>
      <c r="D276" s="229"/>
      <c r="E276" s="337"/>
      <c r="F276" s="544">
        <f t="shared" si="37"/>
        <v>0</v>
      </c>
      <c r="G276" s="229"/>
      <c r="H276" s="230"/>
      <c r="I276" s="231">
        <f t="shared" si="38"/>
        <v>0</v>
      </c>
      <c r="J276" s="229"/>
      <c r="K276" s="230"/>
      <c r="L276" s="231">
        <f t="shared" si="39"/>
        <v>0</v>
      </c>
      <c r="M276" s="338"/>
      <c r="N276" s="337"/>
      <c r="O276" s="231">
        <f t="shared" si="40"/>
        <v>0</v>
      </c>
      <c r="P276" s="185"/>
      <c r="R276" s="158"/>
      <c r="S276" s="158"/>
      <c r="T276" s="158"/>
    </row>
    <row r="277" spans="1:20" s="404" customFormat="1" ht="24" x14ac:dyDescent="0.25">
      <c r="A277" s="339">
        <v>7230</v>
      </c>
      <c r="B277" s="223" t="s">
        <v>510</v>
      </c>
      <c r="C277" s="224">
        <f t="shared" si="50"/>
        <v>37</v>
      </c>
      <c r="D277" s="229"/>
      <c r="E277" s="337"/>
      <c r="F277" s="544">
        <f t="shared" si="37"/>
        <v>0</v>
      </c>
      <c r="G277" s="229"/>
      <c r="H277" s="230"/>
      <c r="I277" s="231">
        <f t="shared" si="38"/>
        <v>0</v>
      </c>
      <c r="J277" s="229">
        <v>37</v>
      </c>
      <c r="K277" s="230"/>
      <c r="L277" s="231">
        <f t="shared" si="39"/>
        <v>37</v>
      </c>
      <c r="M277" s="338"/>
      <c r="N277" s="337"/>
      <c r="O277" s="231">
        <f>M277+N277</f>
        <v>0</v>
      </c>
      <c r="P277" s="185"/>
      <c r="R277" s="158"/>
      <c r="S277" s="158"/>
      <c r="T277" s="158"/>
    </row>
    <row r="278" spans="1:20" ht="24" hidden="1" x14ac:dyDescent="0.25">
      <c r="A278" s="339">
        <v>7240</v>
      </c>
      <c r="B278" s="223" t="s">
        <v>511</v>
      </c>
      <c r="C278" s="224">
        <f t="shared" si="50"/>
        <v>0</v>
      </c>
      <c r="D278" s="340">
        <f>SUM(D279:D280)</f>
        <v>0</v>
      </c>
      <c r="E278" s="341">
        <f>SUM(E279:E280)</f>
        <v>0</v>
      </c>
      <c r="F278" s="544">
        <f t="shared" si="37"/>
        <v>0</v>
      </c>
      <c r="G278" s="340">
        <f>SUM(G279:G280)</f>
        <v>0</v>
      </c>
      <c r="H278" s="342">
        <f>SUM(H279:H280)</f>
        <v>0</v>
      </c>
      <c r="I278" s="231">
        <f t="shared" si="38"/>
        <v>0</v>
      </c>
      <c r="J278" s="340">
        <f>SUM(J279:J280)</f>
        <v>0</v>
      </c>
      <c r="K278" s="342">
        <f>SUM(K279:K280)</f>
        <v>0</v>
      </c>
      <c r="L278" s="231">
        <f t="shared" si="39"/>
        <v>0</v>
      </c>
      <c r="M278" s="343">
        <f>SUM(M279:M280)</f>
        <v>0</v>
      </c>
      <c r="N278" s="341">
        <f>SUM(N279:N280)</f>
        <v>0</v>
      </c>
      <c r="O278" s="231">
        <f>SUM(O279:O280)</f>
        <v>0</v>
      </c>
      <c r="P278" s="185"/>
      <c r="R278" s="158"/>
      <c r="S278" s="158"/>
      <c r="T278" s="158"/>
    </row>
    <row r="279" spans="1:20" ht="48" hidden="1" x14ac:dyDescent="0.25">
      <c r="A279" s="178">
        <v>7245</v>
      </c>
      <c r="B279" s="223" t="s">
        <v>512</v>
      </c>
      <c r="C279" s="224">
        <f t="shared" si="50"/>
        <v>0</v>
      </c>
      <c r="D279" s="229"/>
      <c r="E279" s="337"/>
      <c r="F279" s="544">
        <f t="shared" si="37"/>
        <v>0</v>
      </c>
      <c r="G279" s="229"/>
      <c r="H279" s="230"/>
      <c r="I279" s="231">
        <f t="shared" si="38"/>
        <v>0</v>
      </c>
      <c r="J279" s="229"/>
      <c r="K279" s="230"/>
      <c r="L279" s="231">
        <f t="shared" si="39"/>
        <v>0</v>
      </c>
      <c r="M279" s="338"/>
      <c r="N279" s="337"/>
      <c r="O279" s="231">
        <f t="shared" ref="O279:O282" si="57">M279+N279</f>
        <v>0</v>
      </c>
      <c r="P279" s="185"/>
      <c r="R279" s="158"/>
      <c r="S279" s="158"/>
      <c r="T279" s="158"/>
    </row>
    <row r="280" spans="1:20" ht="84" hidden="1" x14ac:dyDescent="0.25">
      <c r="A280" s="178">
        <v>7246</v>
      </c>
      <c r="B280" s="223" t="s">
        <v>513</v>
      </c>
      <c r="C280" s="224">
        <f t="shared" si="50"/>
        <v>0</v>
      </c>
      <c r="D280" s="229"/>
      <c r="E280" s="337"/>
      <c r="F280" s="544">
        <f t="shared" si="37"/>
        <v>0</v>
      </c>
      <c r="G280" s="229"/>
      <c r="H280" s="230"/>
      <c r="I280" s="231">
        <f t="shared" si="38"/>
        <v>0</v>
      </c>
      <c r="J280" s="229"/>
      <c r="K280" s="230"/>
      <c r="L280" s="231">
        <f t="shared" si="39"/>
        <v>0</v>
      </c>
      <c r="M280" s="338"/>
      <c r="N280" s="337"/>
      <c r="O280" s="231">
        <f t="shared" si="57"/>
        <v>0</v>
      </c>
      <c r="P280" s="185"/>
      <c r="R280" s="158"/>
      <c r="S280" s="158"/>
      <c r="T280" s="158"/>
    </row>
    <row r="281" spans="1:20" ht="24" hidden="1" x14ac:dyDescent="0.25">
      <c r="A281" s="339">
        <v>7260</v>
      </c>
      <c r="B281" s="223" t="s">
        <v>514</v>
      </c>
      <c r="C281" s="224">
        <f t="shared" si="50"/>
        <v>0</v>
      </c>
      <c r="D281" s="219"/>
      <c r="E281" s="335"/>
      <c r="F281" s="543">
        <f t="shared" si="37"/>
        <v>0</v>
      </c>
      <c r="G281" s="219"/>
      <c r="H281" s="220"/>
      <c r="I281" s="221">
        <f t="shared" si="38"/>
        <v>0</v>
      </c>
      <c r="J281" s="219"/>
      <c r="K281" s="220"/>
      <c r="L281" s="221">
        <f t="shared" si="39"/>
        <v>0</v>
      </c>
      <c r="M281" s="336"/>
      <c r="N281" s="335"/>
      <c r="O281" s="221">
        <f t="shared" si="57"/>
        <v>0</v>
      </c>
      <c r="P281" s="176"/>
      <c r="R281" s="158"/>
      <c r="S281" s="158"/>
      <c r="T281" s="158"/>
    </row>
    <row r="282" spans="1:20" hidden="1" x14ac:dyDescent="0.25">
      <c r="A282" s="198">
        <v>7700</v>
      </c>
      <c r="B282" s="323" t="s">
        <v>515</v>
      </c>
      <c r="C282" s="405">
        <f t="shared" si="50"/>
        <v>0</v>
      </c>
      <c r="D282" s="406">
        <f>D283</f>
        <v>0</v>
      </c>
      <c r="E282" s="356">
        <f>SUM(E283)</f>
        <v>0</v>
      </c>
      <c r="F282" s="552">
        <f t="shared" si="37"/>
        <v>0</v>
      </c>
      <c r="G282" s="406">
        <f>G283</f>
        <v>0</v>
      </c>
      <c r="H282" s="407">
        <f>SUM(H283)</f>
        <v>0</v>
      </c>
      <c r="I282" s="357">
        <f t="shared" si="38"/>
        <v>0</v>
      </c>
      <c r="J282" s="406">
        <f>J283</f>
        <v>0</v>
      </c>
      <c r="K282" s="407">
        <f>SUM(K283)</f>
        <v>0</v>
      </c>
      <c r="L282" s="357">
        <f t="shared" si="39"/>
        <v>0</v>
      </c>
      <c r="M282" s="355">
        <f>SUM(M283)</f>
        <v>0</v>
      </c>
      <c r="N282" s="356">
        <f>SUM(N283)</f>
        <v>0</v>
      </c>
      <c r="O282" s="357">
        <f t="shared" si="57"/>
        <v>0</v>
      </c>
      <c r="P282" s="358"/>
      <c r="R282" s="158"/>
      <c r="S282" s="158"/>
      <c r="T282" s="158"/>
    </row>
    <row r="283" spans="1:20" hidden="1" x14ac:dyDescent="0.25">
      <c r="A283" s="233">
        <v>7720</v>
      </c>
      <c r="B283" s="234" t="s">
        <v>516</v>
      </c>
      <c r="C283" s="408">
        <f t="shared" si="50"/>
        <v>0</v>
      </c>
      <c r="D283" s="240"/>
      <c r="E283" s="409"/>
      <c r="F283" s="553">
        <f t="shared" si="37"/>
        <v>0</v>
      </c>
      <c r="G283" s="240"/>
      <c r="H283" s="241"/>
      <c r="I283" s="242">
        <f t="shared" si="38"/>
        <v>0</v>
      </c>
      <c r="J283" s="240"/>
      <c r="K283" s="241"/>
      <c r="L283" s="242">
        <f t="shared" si="39"/>
        <v>0</v>
      </c>
      <c r="M283" s="410"/>
      <c r="N283" s="409"/>
      <c r="O283" s="242">
        <f>M283+N283</f>
        <v>0</v>
      </c>
      <c r="P283" s="244"/>
      <c r="R283" s="158"/>
      <c r="S283" s="158"/>
      <c r="T283" s="158"/>
    </row>
    <row r="284" spans="1:20" x14ac:dyDescent="0.25">
      <c r="A284" s="411"/>
      <c r="B284" s="265" t="s">
        <v>517</v>
      </c>
      <c r="C284" s="214">
        <f t="shared" si="50"/>
        <v>443</v>
      </c>
      <c r="D284" s="330">
        <f>SUM(D285:D286)</f>
        <v>0</v>
      </c>
      <c r="E284" s="331">
        <f>SUM(E285:E286)</f>
        <v>0</v>
      </c>
      <c r="F284" s="542">
        <f t="shared" si="37"/>
        <v>0</v>
      </c>
      <c r="G284" s="330">
        <f>SUM(G285:G286)</f>
        <v>0</v>
      </c>
      <c r="H284" s="333">
        <f>SUM(H285:H286)</f>
        <v>0</v>
      </c>
      <c r="I284" s="332">
        <f t="shared" si="38"/>
        <v>0</v>
      </c>
      <c r="J284" s="330">
        <f>SUM(J285:J286)</f>
        <v>443</v>
      </c>
      <c r="K284" s="333">
        <f>SUM(K285:K286)</f>
        <v>0</v>
      </c>
      <c r="L284" s="332">
        <f t="shared" si="39"/>
        <v>443</v>
      </c>
      <c r="M284" s="334">
        <f>SUM(M285:M286)</f>
        <v>0</v>
      </c>
      <c r="N284" s="331">
        <f>SUM(N285:N286)</f>
        <v>0</v>
      </c>
      <c r="O284" s="332">
        <f t="shared" ref="O284:O299" si="58">M284+N284</f>
        <v>0</v>
      </c>
      <c r="P284" s="274"/>
      <c r="R284" s="158"/>
      <c r="S284" s="158"/>
      <c r="T284" s="158"/>
    </row>
    <row r="285" spans="1:20" hidden="1" x14ac:dyDescent="0.25">
      <c r="A285" s="393" t="s">
        <v>518</v>
      </c>
      <c r="B285" s="178" t="s">
        <v>519</v>
      </c>
      <c r="C285" s="359">
        <f t="shared" si="50"/>
        <v>0</v>
      </c>
      <c r="D285" s="229"/>
      <c r="E285" s="337"/>
      <c r="F285" s="544">
        <f t="shared" si="37"/>
        <v>0</v>
      </c>
      <c r="G285" s="229"/>
      <c r="H285" s="230"/>
      <c r="I285" s="231">
        <f t="shared" si="38"/>
        <v>0</v>
      </c>
      <c r="J285" s="229"/>
      <c r="K285" s="230"/>
      <c r="L285" s="231">
        <f t="shared" si="39"/>
        <v>0</v>
      </c>
      <c r="M285" s="338"/>
      <c r="N285" s="337"/>
      <c r="O285" s="231">
        <f t="shared" si="58"/>
        <v>0</v>
      </c>
      <c r="P285" s="185"/>
      <c r="R285" s="158"/>
      <c r="S285" s="158"/>
      <c r="T285" s="158"/>
    </row>
    <row r="286" spans="1:20" ht="24" x14ac:dyDescent="0.25">
      <c r="A286" s="393" t="s">
        <v>520</v>
      </c>
      <c r="B286" s="412" t="s">
        <v>521</v>
      </c>
      <c r="C286" s="214">
        <f t="shared" si="50"/>
        <v>443</v>
      </c>
      <c r="D286" s="219"/>
      <c r="E286" s="335"/>
      <c r="F286" s="543">
        <f t="shared" si="37"/>
        <v>0</v>
      </c>
      <c r="G286" s="219"/>
      <c r="H286" s="220"/>
      <c r="I286" s="221">
        <f t="shared" si="38"/>
        <v>0</v>
      </c>
      <c r="J286" s="219">
        <v>443</v>
      </c>
      <c r="K286" s="220"/>
      <c r="L286" s="221">
        <f t="shared" si="39"/>
        <v>443</v>
      </c>
      <c r="M286" s="336"/>
      <c r="N286" s="335"/>
      <c r="O286" s="221">
        <f t="shared" si="58"/>
        <v>0</v>
      </c>
      <c r="P286" s="176"/>
      <c r="R286" s="158"/>
      <c r="S286" s="158"/>
      <c r="T286" s="158"/>
    </row>
    <row r="287" spans="1:20" x14ac:dyDescent="0.25">
      <c r="A287" s="413"/>
      <c r="B287" s="414" t="s">
        <v>522</v>
      </c>
      <c r="C287" s="415">
        <f>SUM(C284,C271,C233,C198,C190,C176,C78,C56)</f>
        <v>566526</v>
      </c>
      <c r="D287" s="416">
        <f>SUM(D284,D271,D233,D198,D190,D176,D78,D56)</f>
        <v>507307</v>
      </c>
      <c r="E287" s="417">
        <f>SUM(E284,E271,E233,E198,E190,E176,E78,E56)</f>
        <v>0</v>
      </c>
      <c r="F287" s="554">
        <f t="shared" si="37"/>
        <v>507307</v>
      </c>
      <c r="G287" s="416">
        <f>SUM(G284,G271,G233,G198,G190,G176,G78,G56)</f>
        <v>53412</v>
      </c>
      <c r="H287" s="419">
        <f>SUM(H284,H271,H233,H198,H190,H176,H78,H56)</f>
        <v>0</v>
      </c>
      <c r="I287" s="418">
        <f t="shared" si="38"/>
        <v>53412</v>
      </c>
      <c r="J287" s="416">
        <f>SUM(J284,J271,J233,J198,J190,J176,J78,J56)</f>
        <v>5807</v>
      </c>
      <c r="K287" s="419">
        <f>SUM(K284,K271,K233,K198,K190,K176,K78,K56)</f>
        <v>0</v>
      </c>
      <c r="L287" s="418">
        <f t="shared" si="39"/>
        <v>5807</v>
      </c>
      <c r="M287" s="325">
        <f>SUM(M284,M271,M233,M198,M190,M176,M78,M56)</f>
        <v>0</v>
      </c>
      <c r="N287" s="326">
        <f>SUM(N284,N271,N233,N198,N190,N176,N78,N56)</f>
        <v>0</v>
      </c>
      <c r="O287" s="327">
        <f t="shared" si="58"/>
        <v>0</v>
      </c>
      <c r="P287" s="328"/>
      <c r="R287" s="158"/>
      <c r="S287" s="158"/>
      <c r="T287" s="158"/>
    </row>
    <row r="288" spans="1:20" x14ac:dyDescent="0.25">
      <c r="A288" s="420" t="s">
        <v>523</v>
      </c>
      <c r="B288" s="421"/>
      <c r="C288" s="422">
        <f t="shared" ref="C288" si="59">F288+I288+L288+O288</f>
        <v>-738</v>
      </c>
      <c r="D288" s="423">
        <f>SUM(D28,D29,D45)-D54</f>
        <v>0</v>
      </c>
      <c r="E288" s="424">
        <f>SUM(E28,E29,E45)-E54</f>
        <v>0</v>
      </c>
      <c r="F288" s="555">
        <f t="shared" si="37"/>
        <v>0</v>
      </c>
      <c r="G288" s="423">
        <f>SUM(G28,G29,G45)-G54</f>
        <v>0</v>
      </c>
      <c r="H288" s="426">
        <f>SUM(H28,H29,H45)-H54</f>
        <v>0</v>
      </c>
      <c r="I288" s="425">
        <f t="shared" si="38"/>
        <v>0</v>
      </c>
      <c r="J288" s="423">
        <f>(J30+J46)-J54</f>
        <v>-738</v>
      </c>
      <c r="K288" s="426">
        <f>(K30+K46)-K54</f>
        <v>0</v>
      </c>
      <c r="L288" s="425">
        <f t="shared" si="39"/>
        <v>-738</v>
      </c>
      <c r="M288" s="422">
        <f>M48-M54</f>
        <v>0</v>
      </c>
      <c r="N288" s="424">
        <f>N48-N54</f>
        <v>0</v>
      </c>
      <c r="O288" s="425">
        <f t="shared" si="58"/>
        <v>0</v>
      </c>
      <c r="P288" s="427"/>
      <c r="R288" s="158"/>
      <c r="S288" s="158"/>
      <c r="T288" s="158"/>
    </row>
    <row r="289" spans="1:20" s="148" customFormat="1" x14ac:dyDescent="0.25">
      <c r="A289" s="420" t="s">
        <v>524</v>
      </c>
      <c r="B289" s="421"/>
      <c r="C289" s="428">
        <f>SUM(C290,C291)-C298+C299</f>
        <v>738</v>
      </c>
      <c r="D289" s="423">
        <f>SUM(D290,D291)-D298+D299</f>
        <v>0</v>
      </c>
      <c r="E289" s="424">
        <f>SUM(E290,E291)-E298+E299</f>
        <v>0</v>
      </c>
      <c r="F289" s="555">
        <f t="shared" si="37"/>
        <v>0</v>
      </c>
      <c r="G289" s="423">
        <f>SUM(G290,G291)-G298+G299</f>
        <v>0</v>
      </c>
      <c r="H289" s="426">
        <f>SUM(H290,H291)-H298+H299</f>
        <v>0</v>
      </c>
      <c r="I289" s="425">
        <f t="shared" si="38"/>
        <v>0</v>
      </c>
      <c r="J289" s="423">
        <f>SUM(J290,J291)-J298+J299</f>
        <v>738</v>
      </c>
      <c r="K289" s="426">
        <f>SUM(K290,K291)-K298+K299</f>
        <v>0</v>
      </c>
      <c r="L289" s="425">
        <f t="shared" si="39"/>
        <v>738</v>
      </c>
      <c r="M289" s="422">
        <f>SUM(M290,M291)-M298+M299</f>
        <v>0</v>
      </c>
      <c r="N289" s="424">
        <f>SUM(N290,N291)-N298+N299</f>
        <v>0</v>
      </c>
      <c r="O289" s="425">
        <f t="shared" si="58"/>
        <v>0</v>
      </c>
      <c r="P289" s="427"/>
      <c r="R289" s="158"/>
      <c r="S289" s="158"/>
      <c r="T289" s="158"/>
    </row>
    <row r="290" spans="1:20" s="148" customFormat="1" x14ac:dyDescent="0.25">
      <c r="A290" s="429" t="s">
        <v>525</v>
      </c>
      <c r="B290" s="429" t="s">
        <v>526</v>
      </c>
      <c r="C290" s="428">
        <f>C25-C284</f>
        <v>738</v>
      </c>
      <c r="D290" s="423">
        <f>D25-D284</f>
        <v>0</v>
      </c>
      <c r="E290" s="424">
        <f>E25-E284</f>
        <v>0</v>
      </c>
      <c r="F290" s="555">
        <f t="shared" si="37"/>
        <v>0</v>
      </c>
      <c r="G290" s="423">
        <f>G25-G284</f>
        <v>0</v>
      </c>
      <c r="H290" s="426">
        <f>H25-H284</f>
        <v>0</v>
      </c>
      <c r="I290" s="425">
        <f t="shared" si="38"/>
        <v>0</v>
      </c>
      <c r="J290" s="423">
        <f>J25-J284</f>
        <v>738</v>
      </c>
      <c r="K290" s="426">
        <f>K25-K284</f>
        <v>0</v>
      </c>
      <c r="L290" s="425">
        <f t="shared" si="39"/>
        <v>738</v>
      </c>
      <c r="M290" s="422">
        <f>M25-M284</f>
        <v>0</v>
      </c>
      <c r="N290" s="424">
        <f>N25-N284</f>
        <v>0</v>
      </c>
      <c r="O290" s="425">
        <f t="shared" si="58"/>
        <v>0</v>
      </c>
      <c r="P290" s="427"/>
      <c r="R290" s="158"/>
      <c r="S290" s="158"/>
      <c r="T290" s="158"/>
    </row>
    <row r="291" spans="1:20" s="148" customFormat="1" hidden="1" x14ac:dyDescent="0.25">
      <c r="A291" s="430" t="s">
        <v>527</v>
      </c>
      <c r="B291" s="430" t="s">
        <v>528</v>
      </c>
      <c r="C291" s="428">
        <f>SUM(C292,C294,C296)-SUM(C293,C295,C297)</f>
        <v>0</v>
      </c>
      <c r="D291" s="423">
        <f t="shared" ref="D291:E291" si="60">SUM(D292,D294,D296)-SUM(D293,D295,D297)</f>
        <v>0</v>
      </c>
      <c r="E291" s="424">
        <f t="shared" si="60"/>
        <v>0</v>
      </c>
      <c r="F291" s="555">
        <f t="shared" si="37"/>
        <v>0</v>
      </c>
      <c r="G291" s="423">
        <f t="shared" ref="G291:H291" si="61">SUM(G292,G294,G296)-SUM(G293,G295,G297)</f>
        <v>0</v>
      </c>
      <c r="H291" s="426">
        <f t="shared" si="61"/>
        <v>0</v>
      </c>
      <c r="I291" s="425">
        <f t="shared" si="38"/>
        <v>0</v>
      </c>
      <c r="J291" s="423">
        <f t="shared" ref="J291:K291" si="62">SUM(J292,J294,J296)-SUM(J293,J295,J297)</f>
        <v>0</v>
      </c>
      <c r="K291" s="426">
        <f t="shared" si="62"/>
        <v>0</v>
      </c>
      <c r="L291" s="425">
        <f t="shared" si="39"/>
        <v>0</v>
      </c>
      <c r="M291" s="422">
        <f t="shared" ref="M291:N291" si="63">SUM(M292,M294,M296)-SUM(M293,M295,M297)</f>
        <v>0</v>
      </c>
      <c r="N291" s="424">
        <f t="shared" si="63"/>
        <v>0</v>
      </c>
      <c r="O291" s="425">
        <f t="shared" si="58"/>
        <v>0</v>
      </c>
      <c r="P291" s="427"/>
      <c r="R291" s="158"/>
      <c r="S291" s="158"/>
      <c r="T291" s="158"/>
    </row>
    <row r="292" spans="1:20" s="148" customFormat="1" hidden="1" x14ac:dyDescent="0.25">
      <c r="A292" s="411" t="s">
        <v>529</v>
      </c>
      <c r="B292" s="275" t="s">
        <v>530</v>
      </c>
      <c r="C292" s="235">
        <f t="shared" ref="C292:C299" si="64">F292+I292+L292+O292</f>
        <v>0</v>
      </c>
      <c r="D292" s="240"/>
      <c r="E292" s="409"/>
      <c r="F292" s="553">
        <f t="shared" si="37"/>
        <v>0</v>
      </c>
      <c r="G292" s="240"/>
      <c r="H292" s="241"/>
      <c r="I292" s="242">
        <f t="shared" si="38"/>
        <v>0</v>
      </c>
      <c r="J292" s="240"/>
      <c r="K292" s="241"/>
      <c r="L292" s="242">
        <f t="shared" si="39"/>
        <v>0</v>
      </c>
      <c r="M292" s="410"/>
      <c r="N292" s="409"/>
      <c r="O292" s="242">
        <f t="shared" si="58"/>
        <v>0</v>
      </c>
      <c r="P292" s="244"/>
      <c r="R292" s="158"/>
      <c r="S292" s="158"/>
      <c r="T292" s="158"/>
    </row>
    <row r="293" spans="1:20" hidden="1" x14ac:dyDescent="0.25">
      <c r="A293" s="393" t="s">
        <v>531</v>
      </c>
      <c r="B293" s="177" t="s">
        <v>532</v>
      </c>
      <c r="C293" s="224">
        <f t="shared" si="64"/>
        <v>0</v>
      </c>
      <c r="D293" s="229"/>
      <c r="E293" s="337"/>
      <c r="F293" s="544">
        <f t="shared" si="37"/>
        <v>0</v>
      </c>
      <c r="G293" s="229"/>
      <c r="H293" s="230"/>
      <c r="I293" s="231">
        <f t="shared" si="38"/>
        <v>0</v>
      </c>
      <c r="J293" s="229"/>
      <c r="K293" s="230"/>
      <c r="L293" s="231">
        <f t="shared" si="39"/>
        <v>0</v>
      </c>
      <c r="M293" s="338"/>
      <c r="N293" s="337"/>
      <c r="O293" s="231">
        <f t="shared" si="58"/>
        <v>0</v>
      </c>
      <c r="P293" s="185"/>
      <c r="R293" s="158"/>
      <c r="S293" s="158"/>
      <c r="T293" s="158"/>
    </row>
    <row r="294" spans="1:20" hidden="1" x14ac:dyDescent="0.25">
      <c r="A294" s="393" t="s">
        <v>533</v>
      </c>
      <c r="B294" s="177" t="s">
        <v>534</v>
      </c>
      <c r="C294" s="224">
        <f t="shared" si="64"/>
        <v>0</v>
      </c>
      <c r="D294" s="229"/>
      <c r="E294" s="337"/>
      <c r="F294" s="544">
        <f t="shared" si="37"/>
        <v>0</v>
      </c>
      <c r="G294" s="229"/>
      <c r="H294" s="230"/>
      <c r="I294" s="231">
        <f t="shared" si="38"/>
        <v>0</v>
      </c>
      <c r="J294" s="229"/>
      <c r="K294" s="230"/>
      <c r="L294" s="231">
        <f t="shared" si="39"/>
        <v>0</v>
      </c>
      <c r="M294" s="338"/>
      <c r="N294" s="337"/>
      <c r="O294" s="231">
        <f t="shared" si="58"/>
        <v>0</v>
      </c>
      <c r="P294" s="185"/>
      <c r="R294" s="158"/>
      <c r="S294" s="158"/>
      <c r="T294" s="158"/>
    </row>
    <row r="295" spans="1:20" ht="24" hidden="1" x14ac:dyDescent="0.25">
      <c r="A295" s="393" t="s">
        <v>535</v>
      </c>
      <c r="B295" s="177" t="s">
        <v>536</v>
      </c>
      <c r="C295" s="224">
        <f t="shared" si="64"/>
        <v>0</v>
      </c>
      <c r="D295" s="229"/>
      <c r="E295" s="337"/>
      <c r="F295" s="544">
        <f t="shared" si="37"/>
        <v>0</v>
      </c>
      <c r="G295" s="229"/>
      <c r="H295" s="230"/>
      <c r="I295" s="231">
        <f t="shared" si="38"/>
        <v>0</v>
      </c>
      <c r="J295" s="229"/>
      <c r="K295" s="230"/>
      <c r="L295" s="231">
        <f t="shared" si="39"/>
        <v>0</v>
      </c>
      <c r="M295" s="338"/>
      <c r="N295" s="337"/>
      <c r="O295" s="231">
        <f t="shared" si="58"/>
        <v>0</v>
      </c>
      <c r="P295" s="185"/>
      <c r="R295" s="158"/>
      <c r="S295" s="158"/>
      <c r="T295" s="158"/>
    </row>
    <row r="296" spans="1:20" hidden="1" x14ac:dyDescent="0.25">
      <c r="A296" s="393" t="s">
        <v>537</v>
      </c>
      <c r="B296" s="177" t="s">
        <v>538</v>
      </c>
      <c r="C296" s="224">
        <f t="shared" si="64"/>
        <v>0</v>
      </c>
      <c r="D296" s="229"/>
      <c r="E296" s="337"/>
      <c r="F296" s="544">
        <f t="shared" si="37"/>
        <v>0</v>
      </c>
      <c r="G296" s="229"/>
      <c r="H296" s="230"/>
      <c r="I296" s="231">
        <f t="shared" si="38"/>
        <v>0</v>
      </c>
      <c r="J296" s="229"/>
      <c r="K296" s="230"/>
      <c r="L296" s="231">
        <f t="shared" si="39"/>
        <v>0</v>
      </c>
      <c r="M296" s="338"/>
      <c r="N296" s="337"/>
      <c r="O296" s="231">
        <f t="shared" si="58"/>
        <v>0</v>
      </c>
      <c r="P296" s="185"/>
      <c r="R296" s="158"/>
      <c r="S296" s="158"/>
      <c r="T296" s="158"/>
    </row>
    <row r="297" spans="1:20" hidden="1" x14ac:dyDescent="0.25">
      <c r="A297" s="431" t="s">
        <v>539</v>
      </c>
      <c r="B297" s="432" t="s">
        <v>540</v>
      </c>
      <c r="C297" s="374">
        <f t="shared" si="64"/>
        <v>0</v>
      </c>
      <c r="D297" s="375"/>
      <c r="E297" s="376"/>
      <c r="F297" s="547">
        <f t="shared" si="37"/>
        <v>0</v>
      </c>
      <c r="G297" s="375"/>
      <c r="H297" s="377"/>
      <c r="I297" s="371">
        <f t="shared" si="38"/>
        <v>0</v>
      </c>
      <c r="J297" s="375"/>
      <c r="K297" s="377"/>
      <c r="L297" s="371">
        <f t="shared" si="39"/>
        <v>0</v>
      </c>
      <c r="M297" s="378"/>
      <c r="N297" s="376"/>
      <c r="O297" s="371">
        <f t="shared" si="58"/>
        <v>0</v>
      </c>
      <c r="P297" s="372"/>
      <c r="R297" s="158"/>
      <c r="S297" s="158"/>
      <c r="T297" s="158"/>
    </row>
    <row r="298" spans="1:20" hidden="1" x14ac:dyDescent="0.25">
      <c r="A298" s="430" t="s">
        <v>541</v>
      </c>
      <c r="B298" s="430" t="s">
        <v>542</v>
      </c>
      <c r="C298" s="433">
        <f t="shared" si="64"/>
        <v>0</v>
      </c>
      <c r="D298" s="434"/>
      <c r="E298" s="435"/>
      <c r="F298" s="555">
        <f t="shared" si="37"/>
        <v>0</v>
      </c>
      <c r="G298" s="434"/>
      <c r="H298" s="436"/>
      <c r="I298" s="425">
        <f t="shared" si="38"/>
        <v>0</v>
      </c>
      <c r="J298" s="434"/>
      <c r="K298" s="436"/>
      <c r="L298" s="425">
        <f t="shared" si="39"/>
        <v>0</v>
      </c>
      <c r="M298" s="437"/>
      <c r="N298" s="435"/>
      <c r="O298" s="425">
        <f t="shared" si="58"/>
        <v>0</v>
      </c>
      <c r="P298" s="427"/>
      <c r="R298" s="158"/>
      <c r="S298" s="158"/>
      <c r="T298" s="158"/>
    </row>
    <row r="299" spans="1:20" s="148" customFormat="1" ht="36" hidden="1" x14ac:dyDescent="0.25">
      <c r="A299" s="430" t="s">
        <v>543</v>
      </c>
      <c r="B299" s="438" t="s">
        <v>544</v>
      </c>
      <c r="C299" s="439">
        <f t="shared" si="64"/>
        <v>0</v>
      </c>
      <c r="D299" s="440"/>
      <c r="E299" s="441"/>
      <c r="F299" s="557">
        <f t="shared" si="37"/>
        <v>0</v>
      </c>
      <c r="G299" s="434"/>
      <c r="H299" s="436"/>
      <c r="I299" s="425">
        <f t="shared" si="38"/>
        <v>0</v>
      </c>
      <c r="J299" s="434"/>
      <c r="K299" s="436"/>
      <c r="L299" s="425">
        <f t="shared" si="39"/>
        <v>0</v>
      </c>
      <c r="M299" s="437"/>
      <c r="N299" s="435"/>
      <c r="O299" s="425">
        <f t="shared" si="58"/>
        <v>0</v>
      </c>
      <c r="P299" s="427"/>
      <c r="R299" s="158"/>
      <c r="S299" s="158"/>
      <c r="T299" s="158"/>
    </row>
    <row r="300" spans="1:20" s="148" customFormat="1" x14ac:dyDescent="0.25">
      <c r="A300" s="443" t="s">
        <v>545</v>
      </c>
      <c r="B300" s="444"/>
      <c r="C300" s="444"/>
      <c r="D300" s="444"/>
      <c r="E300" s="444"/>
      <c r="F300" s="444"/>
      <c r="G300" s="444"/>
      <c r="H300" s="444"/>
      <c r="I300" s="444"/>
      <c r="J300" s="444"/>
      <c r="K300" s="444"/>
      <c r="L300" s="444"/>
      <c r="M300" s="444"/>
      <c r="N300" s="444"/>
      <c r="O300" s="444"/>
      <c r="P300" s="445"/>
      <c r="Q300" s="141"/>
    </row>
    <row r="301" spans="1:20" ht="6" customHeight="1" thickBot="1" x14ac:dyDescent="0.3">
      <c r="A301" s="446"/>
      <c r="B301" s="447"/>
      <c r="C301" s="447"/>
      <c r="D301" s="447"/>
      <c r="E301" s="447"/>
      <c r="F301" s="447"/>
      <c r="G301" s="447"/>
      <c r="H301" s="447"/>
      <c r="I301" s="447"/>
      <c r="J301" s="447"/>
      <c r="K301" s="447"/>
      <c r="L301" s="447"/>
      <c r="M301" s="447"/>
      <c r="N301" s="447"/>
      <c r="O301" s="447"/>
      <c r="P301" s="448"/>
      <c r="Q301" s="118"/>
    </row>
    <row r="302" spans="1:20" x14ac:dyDescent="0.25">
      <c r="A302" s="117"/>
      <c r="B302" s="117"/>
      <c r="C302" s="117"/>
      <c r="D302" s="117"/>
      <c r="E302" s="117"/>
      <c r="F302" s="117"/>
      <c r="G302" s="117"/>
      <c r="H302" s="117"/>
      <c r="I302" s="117"/>
      <c r="J302" s="117"/>
      <c r="K302" s="117"/>
      <c r="L302" s="117"/>
      <c r="M302" s="117"/>
      <c r="N302" s="117"/>
      <c r="O302" s="117"/>
    </row>
    <row r="303" spans="1:20" x14ac:dyDescent="0.25">
      <c r="A303" s="117"/>
      <c r="B303" s="117"/>
      <c r="C303" s="117"/>
      <c r="D303" s="117"/>
      <c r="E303" s="117"/>
      <c r="F303" s="117"/>
      <c r="G303" s="117"/>
      <c r="H303" s="117"/>
      <c r="I303" s="117"/>
      <c r="J303" s="117"/>
      <c r="K303" s="117"/>
      <c r="L303" s="117"/>
      <c r="M303" s="117"/>
      <c r="N303" s="117"/>
      <c r="O303" s="117"/>
    </row>
    <row r="304" spans="1:20"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niPe/zvSXdewVrMUGJi4/eoqjGi/jaaZUde60Tz1fcfsmFhAO6YWBc+CNOtiCURN/CX+28+/BpHiur6P4hhHmA==" saltValue="MysZVeQrDhn4iHbGSV9bAQ==" spinCount="100000" sheet="1" objects="1" scenarios="1" formatCells="0" formatColumns="0" formatRows="0"/>
  <autoFilter ref="A22:P300">
    <filterColumn colId="2">
      <filters blank="1">
        <filter val="1 047"/>
        <filter val="1 181"/>
        <filter val="1 227"/>
        <filter val="1 260"/>
        <filter val="1 329"/>
        <filter val="1 586"/>
        <filter val="10 367"/>
        <filter val="10 378"/>
        <filter val="100"/>
        <filter val="11"/>
        <filter val="117 000"/>
        <filter val="130"/>
        <filter val="15 484"/>
        <filter val="155"/>
        <filter val="168"/>
        <filter val="18 065"/>
        <filter val="180"/>
        <filter val="2 525"/>
        <filter val="2 864"/>
        <filter val="2 943"/>
        <filter val="200"/>
        <filter val="202"/>
        <filter val="205"/>
        <filter val="23 081"/>
        <filter val="24"/>
        <filter val="26 279"/>
        <filter val="3 030"/>
        <filter val="3 054"/>
        <filter val="3 529"/>
        <filter val="3 564"/>
        <filter val="3 748"/>
        <filter val="3 983"/>
        <filter val="30 037"/>
        <filter val="300"/>
        <filter val="33 496"/>
        <filter val="337 772"/>
        <filter val="35"/>
        <filter val="369 069"/>
        <filter val="37"/>
        <filter val="4 223"/>
        <filter val="4 626"/>
        <filter val="428"/>
        <filter val="443"/>
        <filter val="450"/>
        <filter val="475"/>
        <filter val="48"/>
        <filter val="486 069"/>
        <filter val="49 205"/>
        <filter val="50"/>
        <filter val="55"/>
        <filter val="55 906"/>
        <filter val="560 719"/>
        <filter val="565 426"/>
        <filter val="566 083"/>
        <filter val="566 526"/>
        <filter val="590"/>
        <filter val="6 259"/>
        <filter val="620"/>
        <filter val="650"/>
        <filter val="657"/>
        <filter val="7 252"/>
        <filter val="7 751"/>
        <filter val="706"/>
        <filter val="718"/>
        <filter val="738"/>
        <filter val="-738"/>
        <filter val="79 357"/>
        <filter val="801"/>
        <filter val="9 558"/>
        <filter val="90 721"/>
        <filter val="904"/>
        <filter val="915"/>
        <filter val="922"/>
      </filters>
    </filterColumn>
  </autoFilter>
  <mergeCells count="31">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140.pielikums Jūrmalas pilsētas domes
2016.gada 25.novembra saistošajiem noteikumiem Nr.44
(protokols Nr.18, 5.punkts)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90" workbookViewId="0">
      <selection activeCell="T10" sqref="T10"/>
    </sheetView>
  </sheetViews>
  <sheetFormatPr defaultRowHeight="12" outlineLevelCol="1" x14ac:dyDescent="0.25"/>
  <cols>
    <col min="1" max="1" width="10.85546875" style="113" customWidth="1"/>
    <col min="2" max="2" width="29.7109375"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755</v>
      </c>
    </row>
    <row r="2" spans="1:17" ht="3.75" customHeight="1" x14ac:dyDescent="0.25">
      <c r="A2" s="513"/>
      <c r="B2" s="513"/>
      <c r="C2" s="513"/>
      <c r="D2" s="513"/>
      <c r="E2" s="513"/>
      <c r="F2" s="513"/>
      <c r="G2" s="513"/>
      <c r="H2" s="513"/>
      <c r="I2" s="513"/>
      <c r="J2" s="513"/>
      <c r="K2" s="513"/>
      <c r="L2" s="513"/>
      <c r="M2" s="513"/>
      <c r="N2" s="513"/>
      <c r="O2" s="513"/>
      <c r="P2" s="513"/>
    </row>
    <row r="3" spans="1:17" ht="6.75" customHeight="1" x14ac:dyDescent="0.25">
      <c r="A3" s="1224"/>
      <c r="B3" s="1225"/>
      <c r="C3" s="1225"/>
      <c r="D3" s="1225"/>
      <c r="E3" s="1225"/>
      <c r="F3" s="1225"/>
      <c r="G3" s="1225"/>
      <c r="H3" s="1225"/>
      <c r="I3" s="1225"/>
      <c r="J3" s="1225"/>
      <c r="K3" s="1225"/>
      <c r="L3" s="1225"/>
      <c r="M3" s="1225"/>
      <c r="N3" s="1225"/>
      <c r="O3" s="1225"/>
      <c r="P3" s="1226"/>
      <c r="Q3" s="118"/>
    </row>
    <row r="4" spans="1:17" ht="10.5" customHeight="1" x14ac:dyDescent="0.25">
      <c r="A4" s="1227" t="s">
        <v>226</v>
      </c>
      <c r="B4" s="1228"/>
      <c r="C4" s="1228"/>
      <c r="D4" s="1228"/>
      <c r="E4" s="1228"/>
      <c r="F4" s="1228"/>
      <c r="G4" s="1228"/>
      <c r="H4" s="1228"/>
      <c r="I4" s="1228"/>
      <c r="J4" s="1228"/>
      <c r="K4" s="1228"/>
      <c r="L4" s="1228"/>
      <c r="M4" s="1228"/>
      <c r="N4" s="1228"/>
      <c r="O4" s="1228"/>
      <c r="P4" s="1229"/>
      <c r="Q4" s="118"/>
    </row>
    <row r="5" spans="1:17" x14ac:dyDescent="0.25">
      <c r="A5" s="123"/>
      <c r="B5" s="124"/>
      <c r="C5" s="514"/>
      <c r="D5" s="124"/>
      <c r="E5" s="124"/>
      <c r="F5" s="124"/>
      <c r="G5" s="124"/>
      <c r="H5" s="124"/>
      <c r="I5" s="124"/>
      <c r="J5" s="124"/>
      <c r="K5" s="124"/>
      <c r="L5" s="124"/>
      <c r="M5" s="124"/>
      <c r="N5" s="124"/>
      <c r="O5" s="515"/>
      <c r="P5" s="516"/>
      <c r="Q5" s="118"/>
    </row>
    <row r="6" spans="1:17" ht="12.75" x14ac:dyDescent="0.25">
      <c r="A6" s="121" t="s">
        <v>227</v>
      </c>
      <c r="B6" s="122"/>
      <c r="C6" s="1230" t="s">
        <v>756</v>
      </c>
      <c r="D6" s="1230"/>
      <c r="E6" s="1230"/>
      <c r="F6" s="1230"/>
      <c r="G6" s="1230"/>
      <c r="H6" s="1230"/>
      <c r="I6" s="1230"/>
      <c r="J6" s="1230"/>
      <c r="K6" s="1230"/>
      <c r="L6" s="1230"/>
      <c r="M6" s="1230"/>
      <c r="N6" s="1230"/>
      <c r="O6" s="1230"/>
      <c r="P6" s="1231"/>
      <c r="Q6" s="118"/>
    </row>
    <row r="7" spans="1:17" ht="12.75" x14ac:dyDescent="0.25">
      <c r="A7" s="121" t="s">
        <v>229</v>
      </c>
      <c r="B7" s="122"/>
      <c r="C7" s="1230" t="s">
        <v>757</v>
      </c>
      <c r="D7" s="1230"/>
      <c r="E7" s="1230"/>
      <c r="F7" s="1230"/>
      <c r="G7" s="1230"/>
      <c r="H7" s="1230"/>
      <c r="I7" s="1230"/>
      <c r="J7" s="1230"/>
      <c r="K7" s="1230"/>
      <c r="L7" s="1230"/>
      <c r="M7" s="1230"/>
      <c r="N7" s="1230"/>
      <c r="O7" s="1230"/>
      <c r="P7" s="1231"/>
      <c r="Q7" s="118"/>
    </row>
    <row r="8" spans="1:17" x14ac:dyDescent="0.25">
      <c r="A8" s="123" t="s">
        <v>231</v>
      </c>
      <c r="B8" s="124"/>
      <c r="C8" s="1222" t="s">
        <v>758</v>
      </c>
      <c r="D8" s="1222"/>
      <c r="E8" s="1222"/>
      <c r="F8" s="1222"/>
      <c r="G8" s="1222"/>
      <c r="H8" s="1222"/>
      <c r="I8" s="1222"/>
      <c r="J8" s="1222"/>
      <c r="K8" s="1222"/>
      <c r="L8" s="1222"/>
      <c r="M8" s="1222"/>
      <c r="N8" s="1222"/>
      <c r="O8" s="1222"/>
      <c r="P8" s="1223"/>
      <c r="Q8" s="118"/>
    </row>
    <row r="9" spans="1:17" x14ac:dyDescent="0.25">
      <c r="A9" s="123" t="s">
        <v>233</v>
      </c>
      <c r="B9" s="124"/>
      <c r="C9" s="1222" t="s">
        <v>759</v>
      </c>
      <c r="D9" s="1222"/>
      <c r="E9" s="1222"/>
      <c r="F9" s="1222"/>
      <c r="G9" s="1222"/>
      <c r="H9" s="1222"/>
      <c r="I9" s="1222"/>
      <c r="J9" s="1222"/>
      <c r="K9" s="1222"/>
      <c r="L9" s="1222"/>
      <c r="M9" s="1222"/>
      <c r="N9" s="1222"/>
      <c r="O9" s="1222"/>
      <c r="P9" s="1223"/>
      <c r="Q9" s="118"/>
    </row>
    <row r="10" spans="1:17" ht="23.25" customHeight="1" x14ac:dyDescent="0.25">
      <c r="A10" s="123" t="s">
        <v>234</v>
      </c>
      <c r="B10" s="124"/>
      <c r="C10" s="1230" t="s">
        <v>760</v>
      </c>
      <c r="D10" s="1230"/>
      <c r="E10" s="1230"/>
      <c r="F10" s="1230"/>
      <c r="G10" s="1230"/>
      <c r="H10" s="1230"/>
      <c r="I10" s="1230"/>
      <c r="J10" s="1230"/>
      <c r="K10" s="1230"/>
      <c r="L10" s="1230"/>
      <c r="M10" s="1230"/>
      <c r="N10" s="1230"/>
      <c r="O10" s="1230"/>
      <c r="P10" s="1231"/>
      <c r="Q10" s="118"/>
    </row>
    <row r="11" spans="1:17" x14ac:dyDescent="0.25">
      <c r="A11" s="123" t="s">
        <v>235</v>
      </c>
      <c r="B11" s="124"/>
      <c r="C11" s="1230" t="s">
        <v>761</v>
      </c>
      <c r="D11" s="1230"/>
      <c r="E11" s="1230"/>
      <c r="F11" s="1230"/>
      <c r="G11" s="1230"/>
      <c r="H11" s="1230"/>
      <c r="I11" s="1230"/>
      <c r="J11" s="1230"/>
      <c r="K11" s="1230"/>
      <c r="L11" s="1230"/>
      <c r="M11" s="1230"/>
      <c r="N11" s="1230"/>
      <c r="O11" s="1230"/>
      <c r="P11" s="1231"/>
      <c r="Q11" s="118"/>
    </row>
    <row r="12" spans="1:17" x14ac:dyDescent="0.25">
      <c r="A12" s="125" t="s">
        <v>236</v>
      </c>
      <c r="B12" s="124"/>
      <c r="C12" s="126"/>
      <c r="D12" s="126"/>
      <c r="E12" s="126"/>
      <c r="F12" s="126"/>
      <c r="G12" s="126"/>
      <c r="H12" s="126"/>
      <c r="I12" s="126"/>
      <c r="J12" s="126"/>
      <c r="K12" s="126"/>
      <c r="L12" s="126"/>
      <c r="M12" s="126"/>
      <c r="N12" s="126"/>
      <c r="O12" s="126"/>
      <c r="P12" s="484"/>
      <c r="Q12" s="118"/>
    </row>
    <row r="13" spans="1:17" x14ac:dyDescent="0.25">
      <c r="A13" s="123"/>
      <c r="B13" s="124" t="s">
        <v>237</v>
      </c>
      <c r="C13" s="1222" t="s">
        <v>762</v>
      </c>
      <c r="D13" s="1222"/>
      <c r="E13" s="1222"/>
      <c r="F13" s="1222"/>
      <c r="G13" s="1222"/>
      <c r="H13" s="1222"/>
      <c r="I13" s="1222"/>
      <c r="J13" s="1222"/>
      <c r="K13" s="1222"/>
      <c r="L13" s="1222"/>
      <c r="M13" s="1222"/>
      <c r="N13" s="1222"/>
      <c r="O13" s="1222"/>
      <c r="P13" s="1223"/>
      <c r="Q13" s="118"/>
    </row>
    <row r="14" spans="1:17" x14ac:dyDescent="0.25">
      <c r="A14" s="123"/>
      <c r="B14" s="124" t="s">
        <v>239</v>
      </c>
      <c r="C14" s="1222" t="s">
        <v>763</v>
      </c>
      <c r="D14" s="1222"/>
      <c r="E14" s="1222"/>
      <c r="F14" s="1222"/>
      <c r="G14" s="1222"/>
      <c r="H14" s="1222"/>
      <c r="I14" s="1222"/>
      <c r="J14" s="1222"/>
      <c r="K14" s="1222"/>
      <c r="L14" s="1222"/>
      <c r="M14" s="1222"/>
      <c r="N14" s="1222"/>
      <c r="O14" s="1222"/>
      <c r="P14" s="1223"/>
      <c r="Q14" s="118"/>
    </row>
    <row r="15" spans="1:17" x14ac:dyDescent="0.25">
      <c r="A15" s="123"/>
      <c r="B15" s="124" t="s">
        <v>240</v>
      </c>
      <c r="C15" s="1222"/>
      <c r="D15" s="1222"/>
      <c r="E15" s="1222"/>
      <c r="F15" s="1222"/>
      <c r="G15" s="1222"/>
      <c r="H15" s="1222"/>
      <c r="I15" s="1222"/>
      <c r="J15" s="1222"/>
      <c r="K15" s="1222"/>
      <c r="L15" s="1222"/>
      <c r="M15" s="1222"/>
      <c r="N15" s="1222"/>
      <c r="O15" s="1222"/>
      <c r="P15" s="1223"/>
      <c r="Q15" s="118"/>
    </row>
    <row r="16" spans="1:17" x14ac:dyDescent="0.25">
      <c r="A16" s="123"/>
      <c r="B16" s="124" t="s">
        <v>241</v>
      </c>
      <c r="C16" s="1222" t="s">
        <v>764</v>
      </c>
      <c r="D16" s="1222"/>
      <c r="E16" s="1222"/>
      <c r="F16" s="1222"/>
      <c r="G16" s="1222"/>
      <c r="H16" s="1222"/>
      <c r="I16" s="1222"/>
      <c r="J16" s="1222"/>
      <c r="K16" s="1222"/>
      <c r="L16" s="1222"/>
      <c r="M16" s="1222"/>
      <c r="N16" s="1222"/>
      <c r="O16" s="1222"/>
      <c r="P16" s="1223"/>
      <c r="Q16" s="118"/>
    </row>
    <row r="17" spans="1:20" x14ac:dyDescent="0.25">
      <c r="A17" s="123"/>
      <c r="B17" s="124" t="s">
        <v>242</v>
      </c>
      <c r="C17" s="1222"/>
      <c r="D17" s="1222"/>
      <c r="E17" s="1222"/>
      <c r="F17" s="1222"/>
      <c r="G17" s="1222"/>
      <c r="H17" s="1222"/>
      <c r="I17" s="1222"/>
      <c r="J17" s="1222"/>
      <c r="K17" s="1222"/>
      <c r="L17" s="1222"/>
      <c r="M17" s="1222"/>
      <c r="N17" s="1222"/>
      <c r="O17" s="1222"/>
      <c r="P17" s="1223"/>
      <c r="Q17" s="118"/>
    </row>
    <row r="18" spans="1:20" ht="4.5" customHeight="1" x14ac:dyDescent="0.25">
      <c r="A18" s="128"/>
      <c r="B18" s="129"/>
      <c r="C18" s="1234"/>
      <c r="D18" s="1234"/>
      <c r="E18" s="1234"/>
      <c r="F18" s="1234"/>
      <c r="G18" s="1234"/>
      <c r="H18" s="1234"/>
      <c r="I18" s="1234"/>
      <c r="J18" s="1234"/>
      <c r="K18" s="1234"/>
      <c r="L18" s="1234"/>
      <c r="M18" s="1234"/>
      <c r="N18" s="1234"/>
      <c r="O18" s="1234"/>
      <c r="P18" s="1235"/>
      <c r="Q18" s="118"/>
    </row>
    <row r="19" spans="1:20"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20"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20" s="131" customFormat="1" ht="55.5" customHeight="1" thickBot="1" x14ac:dyDescent="0.3">
      <c r="A21" s="1238"/>
      <c r="B21" s="1241"/>
      <c r="C21" s="1246"/>
      <c r="D21" s="1248"/>
      <c r="E21" s="1221"/>
      <c r="F21" s="1233"/>
      <c r="G21" s="1248"/>
      <c r="H21" s="1221"/>
      <c r="I21" s="1233"/>
      <c r="J21" s="1248"/>
      <c r="K21" s="1221"/>
      <c r="L21" s="1233"/>
      <c r="M21" s="1248"/>
      <c r="N21" s="1221"/>
      <c r="O21" s="1233"/>
      <c r="P21" s="1241"/>
    </row>
    <row r="22" spans="1:20" s="131" customFormat="1" ht="9" thickTop="1" x14ac:dyDescent="0.25">
      <c r="A22" s="132" t="s">
        <v>259</v>
      </c>
      <c r="B22" s="132">
        <v>2</v>
      </c>
      <c r="C22" s="133">
        <v>3</v>
      </c>
      <c r="D22" s="134">
        <v>4</v>
      </c>
      <c r="E22" s="487">
        <v>5</v>
      </c>
      <c r="F22" s="132">
        <v>6</v>
      </c>
      <c r="G22" s="134">
        <v>7</v>
      </c>
      <c r="H22" s="137">
        <v>8</v>
      </c>
      <c r="I22" s="136">
        <v>9</v>
      </c>
      <c r="J22" s="134">
        <v>10</v>
      </c>
      <c r="K22" s="138">
        <v>11</v>
      </c>
      <c r="L22" s="136">
        <v>12</v>
      </c>
      <c r="M22" s="138">
        <v>13</v>
      </c>
      <c r="N22" s="135">
        <v>14</v>
      </c>
      <c r="O22" s="136">
        <v>15</v>
      </c>
      <c r="P22" s="136">
        <v>16</v>
      </c>
    </row>
    <row r="23" spans="1:20" s="148" customFormat="1" x14ac:dyDescent="0.25">
      <c r="A23" s="139"/>
      <c r="B23" s="140" t="s">
        <v>260</v>
      </c>
      <c r="C23" s="141"/>
      <c r="D23" s="142"/>
      <c r="E23" s="488"/>
      <c r="F23" s="308"/>
      <c r="G23" s="142"/>
      <c r="H23" s="145"/>
      <c r="I23" s="144"/>
      <c r="J23" s="142"/>
      <c r="K23" s="146"/>
      <c r="L23" s="144"/>
      <c r="M23" s="146"/>
      <c r="N23" s="143"/>
      <c r="O23" s="144"/>
      <c r="P23" s="147"/>
    </row>
    <row r="24" spans="1:20" s="148" customFormat="1" ht="12.75" thickBot="1" x14ac:dyDescent="0.3">
      <c r="A24" s="149"/>
      <c r="B24" s="150" t="s">
        <v>261</v>
      </c>
      <c r="C24" s="151">
        <f>F24+I24+L24+O24</f>
        <v>566526</v>
      </c>
      <c r="D24" s="152">
        <f>SUM(D25,D28,D29,D45,D46)</f>
        <v>507307</v>
      </c>
      <c r="E24" s="489">
        <f>SUM(E25,E28,E29,E45,E46)</f>
        <v>0</v>
      </c>
      <c r="F24" s="455">
        <f t="shared" ref="F24:F29" si="0">D24+E24</f>
        <v>507307</v>
      </c>
      <c r="G24" s="152">
        <f>SUM(G25,G28,G46)</f>
        <v>53412</v>
      </c>
      <c r="H24" s="155">
        <f>SUM(H25,H28,H46)</f>
        <v>0</v>
      </c>
      <c r="I24" s="154">
        <f>G24+H24</f>
        <v>53412</v>
      </c>
      <c r="J24" s="152">
        <f>SUM(J25,J30,J46)</f>
        <v>5807</v>
      </c>
      <c r="K24" s="155">
        <f>SUM(K25,K30,K46)</f>
        <v>0</v>
      </c>
      <c r="L24" s="154">
        <f>J24+K24</f>
        <v>5807</v>
      </c>
      <c r="M24" s="156">
        <f>SUM(M25,M48)</f>
        <v>0</v>
      </c>
      <c r="N24" s="153">
        <f>SUM(N25,N48)</f>
        <v>0</v>
      </c>
      <c r="O24" s="154">
        <f>M24+N24</f>
        <v>0</v>
      </c>
      <c r="P24" s="157"/>
      <c r="R24" s="158"/>
      <c r="S24" s="158"/>
      <c r="T24" s="158"/>
    </row>
    <row r="25" spans="1:20" ht="12.75" thickTop="1" x14ac:dyDescent="0.25">
      <c r="A25" s="159"/>
      <c r="B25" s="160" t="s">
        <v>262</v>
      </c>
      <c r="C25" s="161">
        <f>F25+I25+L25+O25</f>
        <v>1181</v>
      </c>
      <c r="D25" s="162">
        <f>SUM(D26:D27)</f>
        <v>0</v>
      </c>
      <c r="E25" s="490">
        <f>SUM(E26:E27)</f>
        <v>0</v>
      </c>
      <c r="F25" s="456">
        <f t="shared" si="0"/>
        <v>0</v>
      </c>
      <c r="G25" s="162">
        <f>SUM(G26:G27)</f>
        <v>0</v>
      </c>
      <c r="H25" s="165">
        <f>SUM(H26:H27)</f>
        <v>0</v>
      </c>
      <c r="I25" s="164">
        <f>G25+H25</f>
        <v>0</v>
      </c>
      <c r="J25" s="162">
        <f>SUM(J26:J27)</f>
        <v>1181</v>
      </c>
      <c r="K25" s="165">
        <f>SUM(K26:K27)</f>
        <v>0</v>
      </c>
      <c r="L25" s="164">
        <f>J25+K25</f>
        <v>1181</v>
      </c>
      <c r="M25" s="166">
        <f>SUM(M26:M27)</f>
        <v>0</v>
      </c>
      <c r="N25" s="163">
        <f>SUM(N26:N27)</f>
        <v>0</v>
      </c>
      <c r="O25" s="164">
        <f>M25+N25</f>
        <v>0</v>
      </c>
      <c r="P25" s="167"/>
      <c r="R25" s="158"/>
      <c r="S25" s="158"/>
      <c r="T25" s="158"/>
    </row>
    <row r="26" spans="1:20" hidden="1" x14ac:dyDescent="0.25">
      <c r="A26" s="168"/>
      <c r="B26" s="169" t="s">
        <v>263</v>
      </c>
      <c r="C26" s="170">
        <f>F26+I26+L26+O26</f>
        <v>0</v>
      </c>
      <c r="D26" s="171"/>
      <c r="E26" s="172"/>
      <c r="F26" s="522">
        <f t="shared" si="0"/>
        <v>0</v>
      </c>
      <c r="G26" s="171"/>
      <c r="H26" s="174"/>
      <c r="I26" s="173">
        <f>G26+H26</f>
        <v>0</v>
      </c>
      <c r="J26" s="171"/>
      <c r="K26" s="174"/>
      <c r="L26" s="173">
        <f>J26+K26</f>
        <v>0</v>
      </c>
      <c r="M26" s="175"/>
      <c r="N26" s="172"/>
      <c r="O26" s="173">
        <f>M26+N26</f>
        <v>0</v>
      </c>
      <c r="P26" s="176"/>
      <c r="R26" s="158"/>
      <c r="S26" s="158"/>
      <c r="T26" s="158"/>
    </row>
    <row r="27" spans="1:20" x14ac:dyDescent="0.25">
      <c r="A27" s="177"/>
      <c r="B27" s="178" t="s">
        <v>264</v>
      </c>
      <c r="C27" s="179">
        <f>F27+I27+L27+O27</f>
        <v>1181</v>
      </c>
      <c r="D27" s="180"/>
      <c r="E27" s="491"/>
      <c r="F27" s="457">
        <f t="shared" si="0"/>
        <v>0</v>
      </c>
      <c r="G27" s="180"/>
      <c r="H27" s="183"/>
      <c r="I27" s="182">
        <f>G27+H27</f>
        <v>0</v>
      </c>
      <c r="J27" s="180">
        <v>1181</v>
      </c>
      <c r="K27" s="183"/>
      <c r="L27" s="182">
        <f>J27+K27</f>
        <v>1181</v>
      </c>
      <c r="M27" s="184"/>
      <c r="N27" s="181"/>
      <c r="O27" s="182">
        <f>M27+N27</f>
        <v>0</v>
      </c>
      <c r="P27" s="185"/>
      <c r="R27" s="158"/>
      <c r="S27" s="158"/>
      <c r="T27" s="158"/>
    </row>
    <row r="28" spans="1:20" s="148" customFormat="1" ht="24.75" thickBot="1" x14ac:dyDescent="0.3">
      <c r="A28" s="186">
        <v>19300</v>
      </c>
      <c r="B28" s="186" t="s">
        <v>265</v>
      </c>
      <c r="C28" s="187">
        <f>SUM(F28,I28)</f>
        <v>560719</v>
      </c>
      <c r="D28" s="188">
        <v>507307</v>
      </c>
      <c r="E28" s="492"/>
      <c r="F28" s="458">
        <f t="shared" si="0"/>
        <v>507307</v>
      </c>
      <c r="G28" s="188">
        <v>53412</v>
      </c>
      <c r="H28" s="191"/>
      <c r="I28" s="190">
        <f>G28+H28</f>
        <v>53412</v>
      </c>
      <c r="J28" s="192" t="s">
        <v>266</v>
      </c>
      <c r="K28" s="193" t="s">
        <v>266</v>
      </c>
      <c r="L28" s="194" t="s">
        <v>266</v>
      </c>
      <c r="M28" s="195" t="s">
        <v>266</v>
      </c>
      <c r="N28" s="196" t="s">
        <v>266</v>
      </c>
      <c r="O28" s="194" t="s">
        <v>266</v>
      </c>
      <c r="P28" s="197"/>
      <c r="R28" s="158"/>
      <c r="S28" s="158"/>
      <c r="T28" s="158"/>
    </row>
    <row r="29" spans="1:20" s="148" customFormat="1" ht="24.75" hidden="1" thickTop="1" x14ac:dyDescent="0.25">
      <c r="A29" s="198"/>
      <c r="B29" s="198" t="s">
        <v>267</v>
      </c>
      <c r="C29" s="199">
        <f>F29</f>
        <v>0</v>
      </c>
      <c r="D29" s="200"/>
      <c r="E29" s="201"/>
      <c r="F29" s="525">
        <f t="shared" si="0"/>
        <v>0</v>
      </c>
      <c r="G29" s="203" t="s">
        <v>266</v>
      </c>
      <c r="H29" s="204" t="s">
        <v>266</v>
      </c>
      <c r="I29" s="205" t="s">
        <v>266</v>
      </c>
      <c r="J29" s="203" t="s">
        <v>266</v>
      </c>
      <c r="K29" s="204" t="s">
        <v>266</v>
      </c>
      <c r="L29" s="205" t="s">
        <v>266</v>
      </c>
      <c r="M29" s="206" t="s">
        <v>266</v>
      </c>
      <c r="N29" s="207" t="s">
        <v>266</v>
      </c>
      <c r="O29" s="205" t="s">
        <v>266</v>
      </c>
      <c r="P29" s="208"/>
      <c r="R29" s="158"/>
      <c r="S29" s="158"/>
      <c r="T29" s="158"/>
    </row>
    <row r="30" spans="1:20" s="148" customFormat="1" ht="25.5" customHeight="1" thickTop="1" x14ac:dyDescent="0.25">
      <c r="A30" s="198">
        <v>21300</v>
      </c>
      <c r="B30" s="198" t="s">
        <v>268</v>
      </c>
      <c r="C30" s="199">
        <f t="shared" ref="C30:C44" si="1">L30</f>
        <v>4626</v>
      </c>
      <c r="D30" s="203" t="s">
        <v>266</v>
      </c>
      <c r="E30" s="493" t="s">
        <v>266</v>
      </c>
      <c r="F30" s="494" t="s">
        <v>266</v>
      </c>
      <c r="G30" s="203" t="s">
        <v>266</v>
      </c>
      <c r="H30" s="204" t="s">
        <v>266</v>
      </c>
      <c r="I30" s="205" t="s">
        <v>266</v>
      </c>
      <c r="J30" s="209">
        <f>SUM(J31,J35,J37,J40)</f>
        <v>4626</v>
      </c>
      <c r="K30" s="210">
        <f>SUM(K31,K35,K37,K40)</f>
        <v>0</v>
      </c>
      <c r="L30" s="211">
        <f t="shared" ref="L30:L44" si="2">J30+K30</f>
        <v>4626</v>
      </c>
      <c r="M30" s="206" t="s">
        <v>266</v>
      </c>
      <c r="N30" s="207" t="s">
        <v>266</v>
      </c>
      <c r="O30" s="205" t="s">
        <v>266</v>
      </c>
      <c r="P30" s="208"/>
      <c r="R30" s="158"/>
      <c r="S30" s="158"/>
      <c r="T30" s="158"/>
    </row>
    <row r="31" spans="1:20" s="148" customFormat="1" x14ac:dyDescent="0.25">
      <c r="A31" s="212">
        <v>21350</v>
      </c>
      <c r="B31" s="198" t="s">
        <v>269</v>
      </c>
      <c r="C31" s="199">
        <f t="shared" si="1"/>
        <v>443</v>
      </c>
      <c r="D31" s="203" t="s">
        <v>266</v>
      </c>
      <c r="E31" s="493" t="s">
        <v>266</v>
      </c>
      <c r="F31" s="494" t="s">
        <v>266</v>
      </c>
      <c r="G31" s="203" t="s">
        <v>266</v>
      </c>
      <c r="H31" s="204" t="s">
        <v>266</v>
      </c>
      <c r="I31" s="205" t="s">
        <v>266</v>
      </c>
      <c r="J31" s="209">
        <f>SUM(J32:J34)</f>
        <v>443</v>
      </c>
      <c r="K31" s="210">
        <f>SUM(K32:K34)</f>
        <v>0</v>
      </c>
      <c r="L31" s="211">
        <f t="shared" si="2"/>
        <v>443</v>
      </c>
      <c r="M31" s="206" t="s">
        <v>266</v>
      </c>
      <c r="N31" s="207" t="s">
        <v>266</v>
      </c>
      <c r="O31" s="205" t="s">
        <v>266</v>
      </c>
      <c r="P31" s="208"/>
      <c r="R31" s="158"/>
      <c r="S31" s="158"/>
      <c r="T31" s="158"/>
    </row>
    <row r="32" spans="1:20" hidden="1" x14ac:dyDescent="0.25">
      <c r="A32" s="168">
        <v>21351</v>
      </c>
      <c r="B32" s="213" t="s">
        <v>270</v>
      </c>
      <c r="C32" s="214">
        <f t="shared" si="1"/>
        <v>0</v>
      </c>
      <c r="D32" s="215" t="s">
        <v>266</v>
      </c>
      <c r="E32" s="216" t="s">
        <v>266</v>
      </c>
      <c r="F32" s="527" t="s">
        <v>266</v>
      </c>
      <c r="G32" s="215" t="s">
        <v>266</v>
      </c>
      <c r="H32" s="218" t="s">
        <v>266</v>
      </c>
      <c r="I32" s="217" t="s">
        <v>266</v>
      </c>
      <c r="J32" s="219"/>
      <c r="K32" s="220"/>
      <c r="L32" s="221">
        <f t="shared" si="2"/>
        <v>0</v>
      </c>
      <c r="M32" s="222" t="s">
        <v>266</v>
      </c>
      <c r="N32" s="216" t="s">
        <v>266</v>
      </c>
      <c r="O32" s="217" t="s">
        <v>266</v>
      </c>
      <c r="P32" s="176"/>
      <c r="R32" s="158"/>
      <c r="S32" s="158"/>
      <c r="T32" s="158"/>
    </row>
    <row r="33" spans="1:20" x14ac:dyDescent="0.25">
      <c r="A33" s="177">
        <v>21352</v>
      </c>
      <c r="B33" s="223" t="s">
        <v>271</v>
      </c>
      <c r="C33" s="224">
        <f t="shared" si="1"/>
        <v>443</v>
      </c>
      <c r="D33" s="225" t="s">
        <v>266</v>
      </c>
      <c r="E33" s="495" t="s">
        <v>266</v>
      </c>
      <c r="F33" s="496" t="s">
        <v>266</v>
      </c>
      <c r="G33" s="225" t="s">
        <v>266</v>
      </c>
      <c r="H33" s="228" t="s">
        <v>266</v>
      </c>
      <c r="I33" s="227" t="s">
        <v>266</v>
      </c>
      <c r="J33" s="229">
        <v>443</v>
      </c>
      <c r="K33" s="230"/>
      <c r="L33" s="231">
        <f t="shared" si="2"/>
        <v>443</v>
      </c>
      <c r="M33" s="232" t="s">
        <v>266</v>
      </c>
      <c r="N33" s="226" t="s">
        <v>266</v>
      </c>
      <c r="O33" s="227" t="s">
        <v>266</v>
      </c>
      <c r="P33" s="185"/>
      <c r="R33" s="158"/>
      <c r="S33" s="158"/>
      <c r="T33" s="158"/>
    </row>
    <row r="34" spans="1:20" ht="24" hidden="1" x14ac:dyDescent="0.25">
      <c r="A34" s="177">
        <v>21359</v>
      </c>
      <c r="B34" s="223" t="s">
        <v>272</v>
      </c>
      <c r="C34" s="224">
        <f t="shared" si="1"/>
        <v>0</v>
      </c>
      <c r="D34" s="225" t="s">
        <v>266</v>
      </c>
      <c r="E34" s="226" t="s">
        <v>266</v>
      </c>
      <c r="F34" s="528" t="s">
        <v>266</v>
      </c>
      <c r="G34" s="225" t="s">
        <v>266</v>
      </c>
      <c r="H34" s="228" t="s">
        <v>266</v>
      </c>
      <c r="I34" s="227" t="s">
        <v>266</v>
      </c>
      <c r="J34" s="229"/>
      <c r="K34" s="230"/>
      <c r="L34" s="231">
        <f t="shared" si="2"/>
        <v>0</v>
      </c>
      <c r="M34" s="232" t="s">
        <v>266</v>
      </c>
      <c r="N34" s="226" t="s">
        <v>266</v>
      </c>
      <c r="O34" s="227" t="s">
        <v>266</v>
      </c>
      <c r="P34" s="185"/>
      <c r="R34" s="158"/>
      <c r="S34" s="158"/>
      <c r="T34" s="158"/>
    </row>
    <row r="35" spans="1:20" s="148" customFormat="1" ht="36" hidden="1" x14ac:dyDescent="0.25">
      <c r="A35" s="212">
        <v>21370</v>
      </c>
      <c r="B35" s="198" t="s">
        <v>273</v>
      </c>
      <c r="C35" s="199">
        <f t="shared" si="1"/>
        <v>0</v>
      </c>
      <c r="D35" s="203" t="s">
        <v>266</v>
      </c>
      <c r="E35" s="207" t="s">
        <v>266</v>
      </c>
      <c r="F35" s="526" t="s">
        <v>266</v>
      </c>
      <c r="G35" s="203" t="s">
        <v>266</v>
      </c>
      <c r="H35" s="204" t="s">
        <v>266</v>
      </c>
      <c r="I35" s="205" t="s">
        <v>266</v>
      </c>
      <c r="J35" s="209">
        <f>SUM(J36)</f>
        <v>0</v>
      </c>
      <c r="K35" s="210">
        <f>SUM(K36)</f>
        <v>0</v>
      </c>
      <c r="L35" s="211">
        <f t="shared" si="2"/>
        <v>0</v>
      </c>
      <c r="M35" s="206" t="s">
        <v>266</v>
      </c>
      <c r="N35" s="207" t="s">
        <v>266</v>
      </c>
      <c r="O35" s="205" t="s">
        <v>266</v>
      </c>
      <c r="P35" s="208"/>
      <c r="R35" s="158"/>
      <c r="S35" s="158"/>
      <c r="T35" s="158"/>
    </row>
    <row r="36" spans="1:20" ht="36" hidden="1" x14ac:dyDescent="0.25">
      <c r="A36" s="233">
        <v>21379</v>
      </c>
      <c r="B36" s="234" t="s">
        <v>274</v>
      </c>
      <c r="C36" s="235">
        <f t="shared" si="1"/>
        <v>0</v>
      </c>
      <c r="D36" s="236" t="s">
        <v>266</v>
      </c>
      <c r="E36" s="237" t="s">
        <v>266</v>
      </c>
      <c r="F36" s="529" t="s">
        <v>266</v>
      </c>
      <c r="G36" s="236" t="s">
        <v>266</v>
      </c>
      <c r="H36" s="239" t="s">
        <v>266</v>
      </c>
      <c r="I36" s="238" t="s">
        <v>266</v>
      </c>
      <c r="J36" s="240"/>
      <c r="K36" s="241"/>
      <c r="L36" s="242">
        <f t="shared" si="2"/>
        <v>0</v>
      </c>
      <c r="M36" s="243" t="s">
        <v>266</v>
      </c>
      <c r="N36" s="237" t="s">
        <v>266</v>
      </c>
      <c r="O36" s="238" t="s">
        <v>266</v>
      </c>
      <c r="P36" s="244"/>
      <c r="R36" s="158"/>
      <c r="S36" s="158"/>
      <c r="T36" s="158"/>
    </row>
    <row r="37" spans="1:20" s="148" customFormat="1" x14ac:dyDescent="0.25">
      <c r="A37" s="212">
        <v>21380</v>
      </c>
      <c r="B37" s="198" t="s">
        <v>275</v>
      </c>
      <c r="C37" s="199">
        <f t="shared" si="1"/>
        <v>200</v>
      </c>
      <c r="D37" s="203" t="s">
        <v>266</v>
      </c>
      <c r="E37" s="493" t="s">
        <v>266</v>
      </c>
      <c r="F37" s="494" t="s">
        <v>266</v>
      </c>
      <c r="G37" s="203" t="s">
        <v>266</v>
      </c>
      <c r="H37" s="204" t="s">
        <v>266</v>
      </c>
      <c r="I37" s="205" t="s">
        <v>266</v>
      </c>
      <c r="J37" s="209">
        <f>SUM(J38:J39)</f>
        <v>200</v>
      </c>
      <c r="K37" s="210">
        <f>SUM(K38:K39)</f>
        <v>0</v>
      </c>
      <c r="L37" s="211">
        <f t="shared" si="2"/>
        <v>200</v>
      </c>
      <c r="M37" s="206" t="s">
        <v>266</v>
      </c>
      <c r="N37" s="207" t="s">
        <v>266</v>
      </c>
      <c r="O37" s="205" t="s">
        <v>266</v>
      </c>
      <c r="P37" s="208"/>
      <c r="R37" s="158"/>
      <c r="S37" s="158"/>
      <c r="T37" s="158"/>
    </row>
    <row r="38" spans="1:20" x14ac:dyDescent="0.25">
      <c r="A38" s="169">
        <v>21381</v>
      </c>
      <c r="B38" s="213" t="s">
        <v>276</v>
      </c>
      <c r="C38" s="214">
        <f t="shared" si="1"/>
        <v>200</v>
      </c>
      <c r="D38" s="215" t="s">
        <v>266</v>
      </c>
      <c r="E38" s="564" t="s">
        <v>266</v>
      </c>
      <c r="F38" s="565" t="s">
        <v>266</v>
      </c>
      <c r="G38" s="215" t="s">
        <v>266</v>
      </c>
      <c r="H38" s="218" t="s">
        <v>266</v>
      </c>
      <c r="I38" s="217" t="s">
        <v>266</v>
      </c>
      <c r="J38" s="219">
        <v>200</v>
      </c>
      <c r="K38" s="220"/>
      <c r="L38" s="221">
        <f t="shared" si="2"/>
        <v>200</v>
      </c>
      <c r="M38" s="222" t="s">
        <v>266</v>
      </c>
      <c r="N38" s="216" t="s">
        <v>266</v>
      </c>
      <c r="O38" s="217" t="s">
        <v>266</v>
      </c>
      <c r="P38" s="176"/>
      <c r="R38" s="158"/>
      <c r="S38" s="158"/>
      <c r="T38" s="158"/>
    </row>
    <row r="39" spans="1:20" ht="24" hidden="1" x14ac:dyDescent="0.25">
      <c r="A39" s="178">
        <v>21383</v>
      </c>
      <c r="B39" s="223" t="s">
        <v>277</v>
      </c>
      <c r="C39" s="224">
        <f t="shared" si="1"/>
        <v>0</v>
      </c>
      <c r="D39" s="225" t="s">
        <v>266</v>
      </c>
      <c r="E39" s="226" t="s">
        <v>266</v>
      </c>
      <c r="F39" s="528" t="s">
        <v>266</v>
      </c>
      <c r="G39" s="225" t="s">
        <v>266</v>
      </c>
      <c r="H39" s="228" t="s">
        <v>266</v>
      </c>
      <c r="I39" s="227" t="s">
        <v>266</v>
      </c>
      <c r="J39" s="229"/>
      <c r="K39" s="230"/>
      <c r="L39" s="231">
        <f t="shared" si="2"/>
        <v>0</v>
      </c>
      <c r="M39" s="232" t="s">
        <v>266</v>
      </c>
      <c r="N39" s="226" t="s">
        <v>266</v>
      </c>
      <c r="O39" s="227" t="s">
        <v>266</v>
      </c>
      <c r="P39" s="185"/>
      <c r="R39" s="158"/>
      <c r="S39" s="158"/>
      <c r="T39" s="158"/>
    </row>
    <row r="40" spans="1:20" s="148" customFormat="1" ht="24" x14ac:dyDescent="0.25">
      <c r="A40" s="212">
        <v>21390</v>
      </c>
      <c r="B40" s="198" t="s">
        <v>278</v>
      </c>
      <c r="C40" s="199">
        <f t="shared" si="1"/>
        <v>3983</v>
      </c>
      <c r="D40" s="203" t="s">
        <v>266</v>
      </c>
      <c r="E40" s="493" t="s">
        <v>266</v>
      </c>
      <c r="F40" s="494" t="s">
        <v>266</v>
      </c>
      <c r="G40" s="203" t="s">
        <v>266</v>
      </c>
      <c r="H40" s="204" t="s">
        <v>266</v>
      </c>
      <c r="I40" s="205" t="s">
        <v>266</v>
      </c>
      <c r="J40" s="209">
        <f>SUM(J41:J44)</f>
        <v>3983</v>
      </c>
      <c r="K40" s="210">
        <f>SUM(K41:K44)</f>
        <v>0</v>
      </c>
      <c r="L40" s="211">
        <f t="shared" si="2"/>
        <v>3983</v>
      </c>
      <c r="M40" s="206" t="s">
        <v>266</v>
      </c>
      <c r="N40" s="207" t="s">
        <v>266</v>
      </c>
      <c r="O40" s="205" t="s">
        <v>266</v>
      </c>
      <c r="P40" s="208"/>
      <c r="R40" s="158"/>
      <c r="S40" s="158"/>
      <c r="T40" s="158"/>
    </row>
    <row r="41" spans="1:20" ht="24" hidden="1" x14ac:dyDescent="0.25">
      <c r="A41" s="169">
        <v>21391</v>
      </c>
      <c r="B41" s="213" t="s">
        <v>279</v>
      </c>
      <c r="C41" s="214">
        <f t="shared" si="1"/>
        <v>0</v>
      </c>
      <c r="D41" s="215" t="s">
        <v>266</v>
      </c>
      <c r="E41" s="216" t="s">
        <v>266</v>
      </c>
      <c r="F41" s="527" t="s">
        <v>266</v>
      </c>
      <c r="G41" s="215" t="s">
        <v>266</v>
      </c>
      <c r="H41" s="218" t="s">
        <v>266</v>
      </c>
      <c r="I41" s="217" t="s">
        <v>266</v>
      </c>
      <c r="J41" s="219"/>
      <c r="K41" s="220"/>
      <c r="L41" s="221">
        <f t="shared" si="2"/>
        <v>0</v>
      </c>
      <c r="M41" s="222" t="s">
        <v>266</v>
      </c>
      <c r="N41" s="216" t="s">
        <v>266</v>
      </c>
      <c r="O41" s="217" t="s">
        <v>266</v>
      </c>
      <c r="P41" s="176"/>
      <c r="R41" s="158"/>
      <c r="S41" s="158"/>
      <c r="T41" s="158"/>
    </row>
    <row r="42" spans="1:20" hidden="1" x14ac:dyDescent="0.25">
      <c r="A42" s="178">
        <v>21393</v>
      </c>
      <c r="B42" s="223" t="s">
        <v>280</v>
      </c>
      <c r="C42" s="224">
        <f t="shared" si="1"/>
        <v>0</v>
      </c>
      <c r="D42" s="225" t="s">
        <v>266</v>
      </c>
      <c r="E42" s="226" t="s">
        <v>266</v>
      </c>
      <c r="F42" s="528" t="s">
        <v>266</v>
      </c>
      <c r="G42" s="225" t="s">
        <v>266</v>
      </c>
      <c r="H42" s="228" t="s">
        <v>266</v>
      </c>
      <c r="I42" s="227" t="s">
        <v>266</v>
      </c>
      <c r="J42" s="229"/>
      <c r="K42" s="230"/>
      <c r="L42" s="231">
        <f t="shared" si="2"/>
        <v>0</v>
      </c>
      <c r="M42" s="232" t="s">
        <v>266</v>
      </c>
      <c r="N42" s="226" t="s">
        <v>266</v>
      </c>
      <c r="O42" s="227" t="s">
        <v>266</v>
      </c>
      <c r="P42" s="185"/>
      <c r="R42" s="158"/>
      <c r="S42" s="158"/>
      <c r="T42" s="158"/>
    </row>
    <row r="43" spans="1:20" hidden="1" x14ac:dyDescent="0.25">
      <c r="A43" s="178">
        <v>21395</v>
      </c>
      <c r="B43" s="223" t="s">
        <v>281</v>
      </c>
      <c r="C43" s="224">
        <f t="shared" si="1"/>
        <v>0</v>
      </c>
      <c r="D43" s="225" t="s">
        <v>266</v>
      </c>
      <c r="E43" s="226" t="s">
        <v>266</v>
      </c>
      <c r="F43" s="528" t="s">
        <v>266</v>
      </c>
      <c r="G43" s="225" t="s">
        <v>266</v>
      </c>
      <c r="H43" s="228" t="s">
        <v>266</v>
      </c>
      <c r="I43" s="227" t="s">
        <v>266</v>
      </c>
      <c r="J43" s="229"/>
      <c r="K43" s="230"/>
      <c r="L43" s="231">
        <f t="shared" si="2"/>
        <v>0</v>
      </c>
      <c r="M43" s="232" t="s">
        <v>266</v>
      </c>
      <c r="N43" s="226" t="s">
        <v>266</v>
      </c>
      <c r="O43" s="227" t="s">
        <v>266</v>
      </c>
      <c r="P43" s="185"/>
      <c r="R43" s="158"/>
      <c r="S43" s="158"/>
      <c r="T43" s="158"/>
    </row>
    <row r="44" spans="1:20" ht="24" x14ac:dyDescent="0.25">
      <c r="A44" s="178">
        <v>21399</v>
      </c>
      <c r="B44" s="223" t="s">
        <v>282</v>
      </c>
      <c r="C44" s="224">
        <f t="shared" si="1"/>
        <v>3983</v>
      </c>
      <c r="D44" s="225" t="s">
        <v>266</v>
      </c>
      <c r="E44" s="495" t="s">
        <v>266</v>
      </c>
      <c r="F44" s="496" t="s">
        <v>266</v>
      </c>
      <c r="G44" s="225" t="s">
        <v>266</v>
      </c>
      <c r="H44" s="228" t="s">
        <v>266</v>
      </c>
      <c r="I44" s="227" t="s">
        <v>266</v>
      </c>
      <c r="J44" s="229">
        <v>3983</v>
      </c>
      <c r="K44" s="230"/>
      <c r="L44" s="231">
        <f t="shared" si="2"/>
        <v>3983</v>
      </c>
      <c r="M44" s="232" t="s">
        <v>266</v>
      </c>
      <c r="N44" s="226" t="s">
        <v>266</v>
      </c>
      <c r="O44" s="227" t="s">
        <v>266</v>
      </c>
      <c r="P44" s="185"/>
      <c r="R44" s="158"/>
      <c r="S44" s="158"/>
      <c r="T44" s="158"/>
    </row>
    <row r="45" spans="1:20" s="148" customFormat="1" ht="24" hidden="1" x14ac:dyDescent="0.25">
      <c r="A45" s="212">
        <v>21420</v>
      </c>
      <c r="B45" s="198" t="s">
        <v>283</v>
      </c>
      <c r="C45" s="245">
        <f>F45</f>
        <v>0</v>
      </c>
      <c r="D45" s="246"/>
      <c r="E45" s="247"/>
      <c r="F45" s="525">
        <f>D45+E45</f>
        <v>0</v>
      </c>
      <c r="G45" s="203" t="s">
        <v>266</v>
      </c>
      <c r="H45" s="204" t="s">
        <v>266</v>
      </c>
      <c r="I45" s="205" t="s">
        <v>266</v>
      </c>
      <c r="J45" s="203" t="s">
        <v>266</v>
      </c>
      <c r="K45" s="204" t="s">
        <v>266</v>
      </c>
      <c r="L45" s="205" t="s">
        <v>266</v>
      </c>
      <c r="M45" s="206" t="s">
        <v>266</v>
      </c>
      <c r="N45" s="207" t="s">
        <v>266</v>
      </c>
      <c r="O45" s="205" t="s">
        <v>266</v>
      </c>
      <c r="P45" s="208"/>
      <c r="R45" s="158"/>
      <c r="S45" s="158"/>
      <c r="T45" s="158"/>
    </row>
    <row r="46" spans="1:20" s="148" customFormat="1" ht="24" hidden="1" x14ac:dyDescent="0.25">
      <c r="A46" s="248">
        <v>21490</v>
      </c>
      <c r="B46" s="249" t="s">
        <v>284</v>
      </c>
      <c r="C46" s="245">
        <f>F46+I46+L46</f>
        <v>0</v>
      </c>
      <c r="D46" s="250">
        <f>D47</f>
        <v>0</v>
      </c>
      <c r="E46" s="251">
        <f>E47</f>
        <v>0</v>
      </c>
      <c r="F46" s="531">
        <f>D46+E46</f>
        <v>0</v>
      </c>
      <c r="G46" s="250">
        <f>G47</f>
        <v>0</v>
      </c>
      <c r="H46" s="253">
        <f t="shared" ref="H46:K46" si="3">H47</f>
        <v>0</v>
      </c>
      <c r="I46" s="252">
        <f>G46+H46</f>
        <v>0</v>
      </c>
      <c r="J46" s="250">
        <f>J47</f>
        <v>0</v>
      </c>
      <c r="K46" s="253">
        <f t="shared" si="3"/>
        <v>0</v>
      </c>
      <c r="L46" s="252">
        <f>J46+K46</f>
        <v>0</v>
      </c>
      <c r="M46" s="206" t="s">
        <v>266</v>
      </c>
      <c r="N46" s="207" t="s">
        <v>266</v>
      </c>
      <c r="O46" s="205" t="s">
        <v>266</v>
      </c>
      <c r="P46" s="208"/>
      <c r="R46" s="158"/>
      <c r="S46" s="158"/>
      <c r="T46" s="158"/>
    </row>
    <row r="47" spans="1:20" s="148" customFormat="1" ht="24" hidden="1" x14ac:dyDescent="0.25">
      <c r="A47" s="178">
        <v>21499</v>
      </c>
      <c r="B47" s="223" t="s">
        <v>285</v>
      </c>
      <c r="C47" s="254">
        <f>F47+I47+L47</f>
        <v>0</v>
      </c>
      <c r="D47" s="171"/>
      <c r="E47" s="172"/>
      <c r="F47" s="522">
        <f>D47+E47</f>
        <v>0</v>
      </c>
      <c r="G47" s="255"/>
      <c r="H47" s="174"/>
      <c r="I47" s="173">
        <f>G47+H47</f>
        <v>0</v>
      </c>
      <c r="J47" s="171"/>
      <c r="K47" s="174"/>
      <c r="L47" s="173">
        <f>J47+K47</f>
        <v>0</v>
      </c>
      <c r="M47" s="243" t="s">
        <v>266</v>
      </c>
      <c r="N47" s="237" t="s">
        <v>266</v>
      </c>
      <c r="O47" s="238" t="s">
        <v>266</v>
      </c>
      <c r="P47" s="244"/>
      <c r="R47" s="158"/>
      <c r="S47" s="158"/>
      <c r="T47" s="158"/>
    </row>
    <row r="48" spans="1:20" hidden="1" x14ac:dyDescent="0.25">
      <c r="A48" s="256">
        <v>23000</v>
      </c>
      <c r="B48" s="257" t="s">
        <v>286</v>
      </c>
      <c r="C48" s="245">
        <f>O48</f>
        <v>0</v>
      </c>
      <c r="D48" s="258" t="s">
        <v>266</v>
      </c>
      <c r="E48" s="259" t="s">
        <v>266</v>
      </c>
      <c r="F48" s="533" t="s">
        <v>266</v>
      </c>
      <c r="G48" s="258" t="s">
        <v>266</v>
      </c>
      <c r="H48" s="261" t="s">
        <v>266</v>
      </c>
      <c r="I48" s="260" t="s">
        <v>266</v>
      </c>
      <c r="J48" s="258" t="s">
        <v>266</v>
      </c>
      <c r="K48" s="261" t="s">
        <v>266</v>
      </c>
      <c r="L48" s="260" t="s">
        <v>266</v>
      </c>
      <c r="M48" s="262">
        <f>SUM(M49:M50)</f>
        <v>0</v>
      </c>
      <c r="N48" s="263">
        <f>SUM(N49:N50)</f>
        <v>0</v>
      </c>
      <c r="O48" s="202">
        <f>M48+N48</f>
        <v>0</v>
      </c>
      <c r="P48" s="208"/>
      <c r="R48" s="158"/>
      <c r="S48" s="158"/>
      <c r="T48" s="158"/>
    </row>
    <row r="49" spans="1:20" ht="24" hidden="1" x14ac:dyDescent="0.25">
      <c r="A49" s="264">
        <v>23410</v>
      </c>
      <c r="B49" s="265" t="s">
        <v>287</v>
      </c>
      <c r="C49" s="266">
        <f>O49</f>
        <v>0</v>
      </c>
      <c r="D49" s="267" t="s">
        <v>266</v>
      </c>
      <c r="E49" s="268" t="s">
        <v>266</v>
      </c>
      <c r="F49" s="534" t="s">
        <v>266</v>
      </c>
      <c r="G49" s="267" t="s">
        <v>266</v>
      </c>
      <c r="H49" s="270" t="s">
        <v>266</v>
      </c>
      <c r="I49" s="269" t="s">
        <v>266</v>
      </c>
      <c r="J49" s="267" t="s">
        <v>266</v>
      </c>
      <c r="K49" s="270" t="s">
        <v>266</v>
      </c>
      <c r="L49" s="269" t="s">
        <v>266</v>
      </c>
      <c r="M49" s="271"/>
      <c r="N49" s="272"/>
      <c r="O49" s="273">
        <f>M49+N49</f>
        <v>0</v>
      </c>
      <c r="P49" s="274"/>
      <c r="R49" s="158"/>
      <c r="S49" s="158"/>
      <c r="T49" s="158"/>
    </row>
    <row r="50" spans="1:20" ht="24" hidden="1" x14ac:dyDescent="0.25">
      <c r="A50" s="264">
        <v>23510</v>
      </c>
      <c r="B50" s="265" t="s">
        <v>288</v>
      </c>
      <c r="C50" s="266">
        <f>O50</f>
        <v>0</v>
      </c>
      <c r="D50" s="267" t="s">
        <v>266</v>
      </c>
      <c r="E50" s="268" t="s">
        <v>266</v>
      </c>
      <c r="F50" s="534" t="s">
        <v>266</v>
      </c>
      <c r="G50" s="267" t="s">
        <v>266</v>
      </c>
      <c r="H50" s="270" t="s">
        <v>266</v>
      </c>
      <c r="I50" s="269" t="s">
        <v>266</v>
      </c>
      <c r="J50" s="267" t="s">
        <v>266</v>
      </c>
      <c r="K50" s="270" t="s">
        <v>266</v>
      </c>
      <c r="L50" s="269" t="s">
        <v>266</v>
      </c>
      <c r="M50" s="271"/>
      <c r="N50" s="272"/>
      <c r="O50" s="273">
        <f>M50+N50</f>
        <v>0</v>
      </c>
      <c r="P50" s="274"/>
      <c r="R50" s="158"/>
      <c r="S50" s="158"/>
      <c r="T50" s="158"/>
    </row>
    <row r="51" spans="1:20" x14ac:dyDescent="0.25">
      <c r="A51" s="275"/>
      <c r="B51" s="265"/>
      <c r="C51" s="276"/>
      <c r="D51" s="277"/>
      <c r="E51" s="497"/>
      <c r="F51" s="498"/>
      <c r="G51" s="277"/>
      <c r="H51" s="279"/>
      <c r="I51" s="269"/>
      <c r="J51" s="280"/>
      <c r="K51" s="281"/>
      <c r="L51" s="273"/>
      <c r="M51" s="271"/>
      <c r="N51" s="272"/>
      <c r="O51" s="273"/>
      <c r="P51" s="274"/>
      <c r="R51" s="158"/>
      <c r="S51" s="158"/>
      <c r="T51" s="158"/>
    </row>
    <row r="52" spans="1:20" s="148" customFormat="1" x14ac:dyDescent="0.25">
      <c r="A52" s="282"/>
      <c r="B52" s="283" t="s">
        <v>289</v>
      </c>
      <c r="C52" s="284"/>
      <c r="D52" s="285"/>
      <c r="E52" s="499"/>
      <c r="F52" s="500"/>
      <c r="G52" s="285"/>
      <c r="H52" s="288"/>
      <c r="I52" s="289"/>
      <c r="J52" s="285"/>
      <c r="K52" s="288"/>
      <c r="L52" s="289"/>
      <c r="M52" s="290"/>
      <c r="N52" s="286"/>
      <c r="O52" s="289"/>
      <c r="P52" s="291"/>
      <c r="R52" s="158"/>
      <c r="S52" s="158"/>
      <c r="T52" s="158"/>
    </row>
    <row r="53" spans="1:20" s="148" customFormat="1" ht="12.75" thickBot="1" x14ac:dyDescent="0.3">
      <c r="A53" s="292"/>
      <c r="B53" s="149" t="s">
        <v>290</v>
      </c>
      <c r="C53" s="293">
        <f t="shared" ref="C53:C116" si="4">F53+I53+L53+O53</f>
        <v>566526</v>
      </c>
      <c r="D53" s="294">
        <f>SUM(D54,D284)</f>
        <v>507307</v>
      </c>
      <c r="E53" s="501">
        <f>SUM(E54,E284)</f>
        <v>0</v>
      </c>
      <c r="F53" s="462">
        <f t="shared" ref="F53:F117" si="5">D53+E53</f>
        <v>507307</v>
      </c>
      <c r="G53" s="294">
        <f>SUM(G54,G284)</f>
        <v>53412</v>
      </c>
      <c r="H53" s="297">
        <f>SUM(H54,H284)</f>
        <v>0</v>
      </c>
      <c r="I53" s="296">
        <f t="shared" ref="I53:I117" si="6">G53+H53</f>
        <v>53412</v>
      </c>
      <c r="J53" s="294">
        <f>SUM(J54,J284)</f>
        <v>5807</v>
      </c>
      <c r="K53" s="297">
        <f>SUM(K54,K284)</f>
        <v>0</v>
      </c>
      <c r="L53" s="296">
        <f t="shared" ref="L53:L117" si="7">J53+K53</f>
        <v>5807</v>
      </c>
      <c r="M53" s="298">
        <f>SUM(M54,M284)</f>
        <v>0</v>
      </c>
      <c r="N53" s="295">
        <f>SUM(N54,N284)</f>
        <v>0</v>
      </c>
      <c r="O53" s="296">
        <f t="shared" ref="O53:O117" si="8">M53+N53</f>
        <v>0</v>
      </c>
      <c r="P53" s="157"/>
      <c r="R53" s="158"/>
      <c r="S53" s="158"/>
      <c r="T53" s="158"/>
    </row>
    <row r="54" spans="1:20" s="148" customFormat="1" ht="36.75" thickTop="1" x14ac:dyDescent="0.25">
      <c r="A54" s="299"/>
      <c r="B54" s="300" t="s">
        <v>291</v>
      </c>
      <c r="C54" s="301">
        <f t="shared" si="4"/>
        <v>566083</v>
      </c>
      <c r="D54" s="302">
        <f>SUM(D55,D197)</f>
        <v>507307</v>
      </c>
      <c r="E54" s="502">
        <f>SUM(E55,E197)</f>
        <v>0</v>
      </c>
      <c r="F54" s="463">
        <f t="shared" si="5"/>
        <v>507307</v>
      </c>
      <c r="G54" s="302">
        <f>SUM(G55,G197)</f>
        <v>53412</v>
      </c>
      <c r="H54" s="305">
        <f>SUM(H55,H197)</f>
        <v>0</v>
      </c>
      <c r="I54" s="304">
        <f t="shared" si="6"/>
        <v>53412</v>
      </c>
      <c r="J54" s="302">
        <f>SUM(J55,J197)</f>
        <v>5364</v>
      </c>
      <c r="K54" s="305">
        <f>SUM(K55,K197)</f>
        <v>0</v>
      </c>
      <c r="L54" s="304">
        <f t="shared" si="7"/>
        <v>5364</v>
      </c>
      <c r="M54" s="306">
        <f>SUM(M55,M197)</f>
        <v>0</v>
      </c>
      <c r="N54" s="303">
        <f>SUM(N55,N197)</f>
        <v>0</v>
      </c>
      <c r="O54" s="304">
        <f t="shared" si="8"/>
        <v>0</v>
      </c>
      <c r="P54" s="307"/>
      <c r="R54" s="158"/>
      <c r="S54" s="158"/>
      <c r="T54" s="158"/>
    </row>
    <row r="55" spans="1:20" s="148" customFormat="1" ht="24" x14ac:dyDescent="0.25">
      <c r="A55" s="308"/>
      <c r="B55" s="139" t="s">
        <v>292</v>
      </c>
      <c r="C55" s="309">
        <f t="shared" si="4"/>
        <v>565426</v>
      </c>
      <c r="D55" s="310">
        <f>SUM(D56,D78,D176,D190)</f>
        <v>506987</v>
      </c>
      <c r="E55" s="503">
        <f>SUM(E56,E78,E176,E190)</f>
        <v>0</v>
      </c>
      <c r="F55" s="464">
        <f t="shared" si="5"/>
        <v>506987</v>
      </c>
      <c r="G55" s="310">
        <f>SUM(G56,G78,G176,G190)</f>
        <v>53112</v>
      </c>
      <c r="H55" s="313">
        <f>SUM(H56,H78,H176,H190)</f>
        <v>0</v>
      </c>
      <c r="I55" s="312">
        <f t="shared" si="6"/>
        <v>53112</v>
      </c>
      <c r="J55" s="310">
        <f>SUM(J56,J78,J176,J190)</f>
        <v>5327</v>
      </c>
      <c r="K55" s="313">
        <f>SUM(K56,K78,K176,K190)</f>
        <v>0</v>
      </c>
      <c r="L55" s="312">
        <f t="shared" si="7"/>
        <v>5327</v>
      </c>
      <c r="M55" s="158">
        <f>SUM(M56,M78,M176,M190)</f>
        <v>0</v>
      </c>
      <c r="N55" s="311">
        <f>SUM(N56,N78,N176,N190)</f>
        <v>0</v>
      </c>
      <c r="O55" s="312">
        <f t="shared" si="8"/>
        <v>0</v>
      </c>
      <c r="P55" s="314"/>
      <c r="R55" s="158"/>
      <c r="S55" s="158"/>
      <c r="T55" s="158"/>
    </row>
    <row r="56" spans="1:20" s="148" customFormat="1" x14ac:dyDescent="0.25">
      <c r="A56" s="315">
        <v>1000</v>
      </c>
      <c r="B56" s="315" t="s">
        <v>293</v>
      </c>
      <c r="C56" s="316">
        <f t="shared" si="4"/>
        <v>486069</v>
      </c>
      <c r="D56" s="317">
        <f>SUM(D57,D70)</f>
        <v>434057</v>
      </c>
      <c r="E56" s="504">
        <f>SUM(E57,E70)</f>
        <v>0</v>
      </c>
      <c r="F56" s="465">
        <f t="shared" si="5"/>
        <v>434057</v>
      </c>
      <c r="G56" s="317">
        <f>SUM(G57,G70)</f>
        <v>52012</v>
      </c>
      <c r="H56" s="320">
        <f>SUM(H57,H70)</f>
        <v>0</v>
      </c>
      <c r="I56" s="319">
        <f t="shared" si="6"/>
        <v>52012</v>
      </c>
      <c r="J56" s="317">
        <f>SUM(J57,J70)</f>
        <v>0</v>
      </c>
      <c r="K56" s="320">
        <f>SUM(K57,K70)</f>
        <v>0</v>
      </c>
      <c r="L56" s="319">
        <f t="shared" si="7"/>
        <v>0</v>
      </c>
      <c r="M56" s="321">
        <f>SUM(M57,M70)</f>
        <v>0</v>
      </c>
      <c r="N56" s="318">
        <f>SUM(N57,N70)</f>
        <v>0</v>
      </c>
      <c r="O56" s="319">
        <f t="shared" si="8"/>
        <v>0</v>
      </c>
      <c r="P56" s="322"/>
      <c r="R56" s="158"/>
      <c r="S56" s="158"/>
      <c r="T56" s="158"/>
    </row>
    <row r="57" spans="1:20" x14ac:dyDescent="0.25">
      <c r="A57" s="198">
        <v>1100</v>
      </c>
      <c r="B57" s="323" t="s">
        <v>294</v>
      </c>
      <c r="C57" s="199">
        <f t="shared" si="4"/>
        <v>368856</v>
      </c>
      <c r="D57" s="209">
        <f>SUM(D58,D61,D69)</f>
        <v>327535</v>
      </c>
      <c r="E57" s="505">
        <f>SUM(E58,E61,E69)</f>
        <v>-213</v>
      </c>
      <c r="F57" s="459">
        <f t="shared" si="5"/>
        <v>327322</v>
      </c>
      <c r="G57" s="209">
        <f>SUM(G58,G61,G69)</f>
        <v>41534</v>
      </c>
      <c r="H57" s="210">
        <f>SUM(H58,H61,H69)</f>
        <v>0</v>
      </c>
      <c r="I57" s="211">
        <f t="shared" si="6"/>
        <v>41534</v>
      </c>
      <c r="J57" s="209">
        <f>SUM(J58,J61,J69)</f>
        <v>0</v>
      </c>
      <c r="K57" s="210">
        <f>SUM(K58,K61,K69)</f>
        <v>0</v>
      </c>
      <c r="L57" s="211">
        <f t="shared" si="7"/>
        <v>0</v>
      </c>
      <c r="M57" s="325">
        <f>SUM(M58,M61,M69)</f>
        <v>0</v>
      </c>
      <c r="N57" s="326">
        <f>SUM(N58,N61,N69)</f>
        <v>0</v>
      </c>
      <c r="O57" s="327">
        <f t="shared" si="8"/>
        <v>0</v>
      </c>
      <c r="P57" s="328"/>
      <c r="R57" s="158"/>
      <c r="S57" s="158"/>
      <c r="T57" s="158"/>
    </row>
    <row r="58" spans="1:20" x14ac:dyDescent="0.25">
      <c r="A58" s="329">
        <v>1110</v>
      </c>
      <c r="B58" s="265" t="s">
        <v>295</v>
      </c>
      <c r="C58" s="276">
        <f t="shared" si="4"/>
        <v>337772</v>
      </c>
      <c r="D58" s="330">
        <f>SUM(D59:D60)</f>
        <v>297096</v>
      </c>
      <c r="E58" s="506">
        <f>SUM(E59:E60)</f>
        <v>0</v>
      </c>
      <c r="F58" s="460">
        <f t="shared" si="5"/>
        <v>297096</v>
      </c>
      <c r="G58" s="330">
        <f>SUM(G59:G60)</f>
        <v>40676</v>
      </c>
      <c r="H58" s="333">
        <f>SUM(H59:H60)</f>
        <v>0</v>
      </c>
      <c r="I58" s="332">
        <f t="shared" si="6"/>
        <v>40676</v>
      </c>
      <c r="J58" s="330">
        <f>SUM(J59:J60)</f>
        <v>0</v>
      </c>
      <c r="K58" s="333">
        <f>SUM(K59:K60)</f>
        <v>0</v>
      </c>
      <c r="L58" s="332">
        <f t="shared" si="7"/>
        <v>0</v>
      </c>
      <c r="M58" s="334">
        <f>SUM(M59:M60)</f>
        <v>0</v>
      </c>
      <c r="N58" s="331">
        <f>SUM(N59:N60)</f>
        <v>0</v>
      </c>
      <c r="O58" s="332">
        <f t="shared" si="8"/>
        <v>0</v>
      </c>
      <c r="P58" s="274"/>
      <c r="R58" s="158"/>
      <c r="S58" s="158"/>
      <c r="T58" s="158"/>
    </row>
    <row r="59" spans="1:20" hidden="1" x14ac:dyDescent="0.25">
      <c r="A59" s="169">
        <v>1111</v>
      </c>
      <c r="B59" s="213" t="s">
        <v>296</v>
      </c>
      <c r="C59" s="214">
        <f t="shared" si="4"/>
        <v>0</v>
      </c>
      <c r="D59" s="219"/>
      <c r="E59" s="335"/>
      <c r="F59" s="543">
        <f t="shared" si="5"/>
        <v>0</v>
      </c>
      <c r="G59" s="219"/>
      <c r="H59" s="220"/>
      <c r="I59" s="221">
        <f t="shared" si="6"/>
        <v>0</v>
      </c>
      <c r="J59" s="219"/>
      <c r="K59" s="220"/>
      <c r="L59" s="221">
        <f t="shared" si="7"/>
        <v>0</v>
      </c>
      <c r="M59" s="336"/>
      <c r="N59" s="335"/>
      <c r="O59" s="221">
        <f t="shared" si="8"/>
        <v>0</v>
      </c>
      <c r="P59" s="176"/>
      <c r="R59" s="158"/>
      <c r="S59" s="158"/>
      <c r="T59" s="158"/>
    </row>
    <row r="60" spans="1:20" x14ac:dyDescent="0.25">
      <c r="A60" s="800">
        <v>1119</v>
      </c>
      <c r="B60" s="801" t="s">
        <v>297</v>
      </c>
      <c r="C60" s="802">
        <f t="shared" si="4"/>
        <v>337772</v>
      </c>
      <c r="D60" s="803">
        <v>297096</v>
      </c>
      <c r="E60" s="693"/>
      <c r="F60" s="1149">
        <f t="shared" si="5"/>
        <v>297096</v>
      </c>
      <c r="G60" s="803">
        <v>40676</v>
      </c>
      <c r="H60" s="806"/>
      <c r="I60" s="807">
        <f t="shared" si="6"/>
        <v>40676</v>
      </c>
      <c r="J60" s="803"/>
      <c r="K60" s="806"/>
      <c r="L60" s="807">
        <f t="shared" si="7"/>
        <v>0</v>
      </c>
      <c r="M60" s="808"/>
      <c r="N60" s="804"/>
      <c r="O60" s="807">
        <f t="shared" si="8"/>
        <v>0</v>
      </c>
      <c r="P60" s="809"/>
      <c r="R60" s="158"/>
      <c r="S60" s="158"/>
      <c r="T60" s="158"/>
    </row>
    <row r="61" spans="1:20" x14ac:dyDescent="0.25">
      <c r="A61" s="339">
        <v>1140</v>
      </c>
      <c r="B61" s="223" t="s">
        <v>298</v>
      </c>
      <c r="C61" s="224">
        <f t="shared" si="4"/>
        <v>29824</v>
      </c>
      <c r="D61" s="340">
        <f>SUM(D62:D68)</f>
        <v>29179</v>
      </c>
      <c r="E61" s="390">
        <f>SUM(E62:E68)</f>
        <v>-213</v>
      </c>
      <c r="F61" s="359">
        <f>D61+E61</f>
        <v>28966</v>
      </c>
      <c r="G61" s="340">
        <f>SUM(G62:G68)</f>
        <v>858</v>
      </c>
      <c r="H61" s="342">
        <f>SUM(H62:H68)</f>
        <v>0</v>
      </c>
      <c r="I61" s="231">
        <f t="shared" si="6"/>
        <v>858</v>
      </c>
      <c r="J61" s="340">
        <f>SUM(J62:J68)</f>
        <v>0</v>
      </c>
      <c r="K61" s="342">
        <f>SUM(K62:K68)</f>
        <v>0</v>
      </c>
      <c r="L61" s="231">
        <f t="shared" si="7"/>
        <v>0</v>
      </c>
      <c r="M61" s="343">
        <f>SUM(M62:M68)</f>
        <v>0</v>
      </c>
      <c r="N61" s="341">
        <f>SUM(N62:N68)</f>
        <v>0</v>
      </c>
      <c r="O61" s="231">
        <f t="shared" si="8"/>
        <v>0</v>
      </c>
      <c r="P61" s="185"/>
      <c r="R61" s="158"/>
      <c r="S61" s="158"/>
      <c r="T61" s="158"/>
    </row>
    <row r="62" spans="1:20" x14ac:dyDescent="0.25">
      <c r="A62" s="178">
        <v>1141</v>
      </c>
      <c r="B62" s="223" t="s">
        <v>299</v>
      </c>
      <c r="C62" s="224">
        <f t="shared" si="4"/>
        <v>3748</v>
      </c>
      <c r="D62" s="229">
        <v>3748</v>
      </c>
      <c r="E62" s="507"/>
      <c r="F62" s="359">
        <f t="shared" si="5"/>
        <v>3748</v>
      </c>
      <c r="G62" s="229"/>
      <c r="H62" s="230"/>
      <c r="I62" s="231">
        <f t="shared" si="6"/>
        <v>0</v>
      </c>
      <c r="J62" s="229"/>
      <c r="K62" s="230"/>
      <c r="L62" s="231">
        <f t="shared" si="7"/>
        <v>0</v>
      </c>
      <c r="M62" s="338"/>
      <c r="N62" s="337"/>
      <c r="O62" s="231">
        <f t="shared" si="8"/>
        <v>0</v>
      </c>
      <c r="P62" s="185"/>
      <c r="R62" s="158"/>
      <c r="S62" s="158"/>
      <c r="T62" s="158"/>
    </row>
    <row r="63" spans="1:20" ht="24" x14ac:dyDescent="0.25">
      <c r="A63" s="178">
        <v>1142</v>
      </c>
      <c r="B63" s="223" t="s">
        <v>300</v>
      </c>
      <c r="C63" s="224">
        <f t="shared" si="4"/>
        <v>922</v>
      </c>
      <c r="D63" s="229">
        <v>922</v>
      </c>
      <c r="E63" s="507"/>
      <c r="F63" s="359">
        <f t="shared" si="5"/>
        <v>922</v>
      </c>
      <c r="G63" s="229"/>
      <c r="H63" s="230"/>
      <c r="I63" s="231">
        <f t="shared" si="6"/>
        <v>0</v>
      </c>
      <c r="J63" s="229"/>
      <c r="K63" s="230"/>
      <c r="L63" s="231">
        <f t="shared" si="7"/>
        <v>0</v>
      </c>
      <c r="M63" s="338"/>
      <c r="N63" s="337"/>
      <c r="O63" s="231">
        <f t="shared" si="8"/>
        <v>0</v>
      </c>
      <c r="P63" s="185"/>
      <c r="R63" s="158"/>
      <c r="S63" s="158"/>
      <c r="T63" s="158"/>
    </row>
    <row r="64" spans="1:20" ht="24" x14ac:dyDescent="0.25">
      <c r="A64" s="800">
        <v>1145</v>
      </c>
      <c r="B64" s="801" t="s">
        <v>301</v>
      </c>
      <c r="C64" s="802">
        <f t="shared" si="4"/>
        <v>1329</v>
      </c>
      <c r="D64" s="803">
        <v>1255</v>
      </c>
      <c r="E64" s="693"/>
      <c r="F64" s="1149">
        <f t="shared" si="5"/>
        <v>1255</v>
      </c>
      <c r="G64" s="803">
        <v>74</v>
      </c>
      <c r="H64" s="806"/>
      <c r="I64" s="807">
        <f t="shared" si="6"/>
        <v>74</v>
      </c>
      <c r="J64" s="803"/>
      <c r="K64" s="806"/>
      <c r="L64" s="807">
        <f t="shared" si="7"/>
        <v>0</v>
      </c>
      <c r="M64" s="808"/>
      <c r="N64" s="804"/>
      <c r="O64" s="807">
        <f t="shared" si="8"/>
        <v>0</v>
      </c>
      <c r="P64" s="809"/>
      <c r="R64" s="158"/>
      <c r="S64" s="158"/>
      <c r="T64" s="158"/>
    </row>
    <row r="65" spans="1:20" ht="24" hidden="1" x14ac:dyDescent="0.25">
      <c r="A65" s="178">
        <v>1146</v>
      </c>
      <c r="B65" s="223" t="s">
        <v>302</v>
      </c>
      <c r="C65" s="224">
        <f t="shared" si="4"/>
        <v>0</v>
      </c>
      <c r="D65" s="229"/>
      <c r="E65" s="337"/>
      <c r="F65" s="544">
        <f t="shared" si="5"/>
        <v>0</v>
      </c>
      <c r="G65" s="229"/>
      <c r="H65" s="230"/>
      <c r="I65" s="231">
        <f t="shared" si="6"/>
        <v>0</v>
      </c>
      <c r="J65" s="229"/>
      <c r="K65" s="230"/>
      <c r="L65" s="231">
        <f t="shared" si="7"/>
        <v>0</v>
      </c>
      <c r="M65" s="338"/>
      <c r="N65" s="337"/>
      <c r="O65" s="231">
        <f t="shared" si="8"/>
        <v>0</v>
      </c>
      <c r="P65" s="185"/>
      <c r="R65" s="158"/>
      <c r="S65" s="158"/>
      <c r="T65" s="158"/>
    </row>
    <row r="66" spans="1:20" x14ac:dyDescent="0.25">
      <c r="A66" s="178">
        <v>1147</v>
      </c>
      <c r="B66" s="223" t="s">
        <v>303</v>
      </c>
      <c r="C66" s="224">
        <f t="shared" si="4"/>
        <v>2730</v>
      </c>
      <c r="D66" s="229">
        <v>2943</v>
      </c>
      <c r="E66" s="507">
        <v>-213</v>
      </c>
      <c r="F66" s="359">
        <f t="shared" si="5"/>
        <v>2730</v>
      </c>
      <c r="G66" s="229"/>
      <c r="H66" s="230"/>
      <c r="I66" s="231">
        <f t="shared" si="6"/>
        <v>0</v>
      </c>
      <c r="J66" s="229"/>
      <c r="K66" s="230"/>
      <c r="L66" s="231">
        <f t="shared" si="7"/>
        <v>0</v>
      </c>
      <c r="M66" s="338"/>
      <c r="N66" s="337"/>
      <c r="O66" s="231">
        <f t="shared" si="8"/>
        <v>0</v>
      </c>
      <c r="P66" s="185"/>
      <c r="R66" s="158"/>
      <c r="S66" s="158"/>
      <c r="T66" s="158"/>
    </row>
    <row r="67" spans="1:20" x14ac:dyDescent="0.25">
      <c r="A67" s="178">
        <v>1148</v>
      </c>
      <c r="B67" s="223" t="s">
        <v>304</v>
      </c>
      <c r="C67" s="224">
        <f t="shared" si="4"/>
        <v>18065</v>
      </c>
      <c r="D67" s="229">
        <v>18065</v>
      </c>
      <c r="E67" s="507"/>
      <c r="F67" s="359">
        <f t="shared" si="5"/>
        <v>18065</v>
      </c>
      <c r="G67" s="229"/>
      <c r="H67" s="230"/>
      <c r="I67" s="231">
        <f t="shared" si="6"/>
        <v>0</v>
      </c>
      <c r="J67" s="229"/>
      <c r="K67" s="230"/>
      <c r="L67" s="231">
        <f t="shared" si="7"/>
        <v>0</v>
      </c>
      <c r="M67" s="338"/>
      <c r="N67" s="337"/>
      <c r="O67" s="231">
        <f t="shared" si="8"/>
        <v>0</v>
      </c>
      <c r="P67" s="185"/>
      <c r="R67" s="158"/>
      <c r="S67" s="158"/>
      <c r="T67" s="158"/>
    </row>
    <row r="68" spans="1:20" ht="26.25" customHeight="1" x14ac:dyDescent="0.25">
      <c r="A68" s="178">
        <v>1149</v>
      </c>
      <c r="B68" s="223" t="s">
        <v>305</v>
      </c>
      <c r="C68" s="224">
        <f t="shared" si="4"/>
        <v>3030</v>
      </c>
      <c r="D68" s="229">
        <v>2246</v>
      </c>
      <c r="E68" s="507"/>
      <c r="F68" s="359">
        <f t="shared" si="5"/>
        <v>2246</v>
      </c>
      <c r="G68" s="229">
        <v>784</v>
      </c>
      <c r="H68" s="230"/>
      <c r="I68" s="231">
        <f t="shared" si="6"/>
        <v>784</v>
      </c>
      <c r="J68" s="229"/>
      <c r="K68" s="230"/>
      <c r="L68" s="231">
        <f t="shared" si="7"/>
        <v>0</v>
      </c>
      <c r="M68" s="338"/>
      <c r="N68" s="337"/>
      <c r="O68" s="231">
        <f t="shared" si="8"/>
        <v>0</v>
      </c>
      <c r="P68" s="185"/>
      <c r="R68" s="158"/>
      <c r="S68" s="158"/>
      <c r="T68" s="158"/>
    </row>
    <row r="69" spans="1:20" ht="36" x14ac:dyDescent="0.25">
      <c r="A69" s="329">
        <v>1150</v>
      </c>
      <c r="B69" s="265" t="s">
        <v>306</v>
      </c>
      <c r="C69" s="224">
        <f t="shared" si="4"/>
        <v>1260</v>
      </c>
      <c r="D69" s="344">
        <f>1275-15</f>
        <v>1260</v>
      </c>
      <c r="E69" s="509"/>
      <c r="F69" s="460">
        <f t="shared" si="5"/>
        <v>1260</v>
      </c>
      <c r="G69" s="344"/>
      <c r="H69" s="346"/>
      <c r="I69" s="332">
        <f t="shared" si="6"/>
        <v>0</v>
      </c>
      <c r="J69" s="344"/>
      <c r="K69" s="346"/>
      <c r="L69" s="332">
        <f t="shared" si="7"/>
        <v>0</v>
      </c>
      <c r="M69" s="347"/>
      <c r="N69" s="345"/>
      <c r="O69" s="332">
        <f t="shared" si="8"/>
        <v>0</v>
      </c>
      <c r="P69" s="274"/>
      <c r="R69" s="158"/>
      <c r="S69" s="158"/>
      <c r="T69" s="158"/>
    </row>
    <row r="70" spans="1:20" ht="36" x14ac:dyDescent="0.25">
      <c r="A70" s="198">
        <v>1200</v>
      </c>
      <c r="B70" s="323" t="s">
        <v>307</v>
      </c>
      <c r="C70" s="199">
        <f t="shared" si="4"/>
        <v>117213</v>
      </c>
      <c r="D70" s="209">
        <f>SUM(D71:D72)</f>
        <v>106522</v>
      </c>
      <c r="E70" s="505">
        <f>SUM(E71:E72)</f>
        <v>213</v>
      </c>
      <c r="F70" s="459">
        <f>D70+E70</f>
        <v>106735</v>
      </c>
      <c r="G70" s="209">
        <f>SUM(G71:G72)</f>
        <v>10478</v>
      </c>
      <c r="H70" s="210">
        <f>SUM(H71:H72)</f>
        <v>0</v>
      </c>
      <c r="I70" s="211">
        <f t="shared" si="6"/>
        <v>10478</v>
      </c>
      <c r="J70" s="209">
        <f>SUM(J71:J72)</f>
        <v>0</v>
      </c>
      <c r="K70" s="210">
        <f>SUM(K71:K72)</f>
        <v>0</v>
      </c>
      <c r="L70" s="211">
        <f t="shared" si="7"/>
        <v>0</v>
      </c>
      <c r="M70" s="348">
        <f>SUM(M71:M72)</f>
        <v>0</v>
      </c>
      <c r="N70" s="324">
        <f>SUM(N71:N72)</f>
        <v>0</v>
      </c>
      <c r="O70" s="211">
        <f t="shared" si="8"/>
        <v>0</v>
      </c>
      <c r="P70" s="208"/>
      <c r="R70" s="158"/>
      <c r="S70" s="158"/>
      <c r="T70" s="158"/>
    </row>
    <row r="71" spans="1:20" ht="24" x14ac:dyDescent="0.25">
      <c r="A71" s="784">
        <v>1210</v>
      </c>
      <c r="B71" s="213" t="s">
        <v>308</v>
      </c>
      <c r="C71" s="214">
        <f t="shared" si="4"/>
        <v>90721</v>
      </c>
      <c r="D71" s="219">
        <v>80793</v>
      </c>
      <c r="E71" s="510"/>
      <c r="F71" s="466">
        <f t="shared" si="5"/>
        <v>80793</v>
      </c>
      <c r="G71" s="219">
        <v>9928</v>
      </c>
      <c r="H71" s="220"/>
      <c r="I71" s="221">
        <f t="shared" si="6"/>
        <v>9928</v>
      </c>
      <c r="J71" s="219"/>
      <c r="K71" s="220"/>
      <c r="L71" s="221">
        <f t="shared" si="7"/>
        <v>0</v>
      </c>
      <c r="M71" s="336"/>
      <c r="N71" s="335"/>
      <c r="O71" s="221">
        <f t="shared" si="8"/>
        <v>0</v>
      </c>
      <c r="P71" s="176"/>
      <c r="R71" s="158"/>
      <c r="S71" s="158"/>
      <c r="T71" s="158"/>
    </row>
    <row r="72" spans="1:20" ht="24" x14ac:dyDescent="0.25">
      <c r="A72" s="339">
        <v>1220</v>
      </c>
      <c r="B72" s="223" t="s">
        <v>309</v>
      </c>
      <c r="C72" s="224">
        <f t="shared" si="4"/>
        <v>26492</v>
      </c>
      <c r="D72" s="340">
        <f>SUM(D73:D77)</f>
        <v>25729</v>
      </c>
      <c r="E72" s="390">
        <f>SUM(E73:E77)</f>
        <v>213</v>
      </c>
      <c r="F72" s="359">
        <f t="shared" si="5"/>
        <v>25942</v>
      </c>
      <c r="G72" s="340">
        <f>SUM(G73:G77)</f>
        <v>550</v>
      </c>
      <c r="H72" s="342">
        <f>SUM(H73:H77)</f>
        <v>0</v>
      </c>
      <c r="I72" s="231">
        <f t="shared" si="6"/>
        <v>550</v>
      </c>
      <c r="J72" s="340">
        <f>SUM(J73:J77)</f>
        <v>0</v>
      </c>
      <c r="K72" s="342">
        <f>SUM(K73:K77)</f>
        <v>0</v>
      </c>
      <c r="L72" s="231">
        <f t="shared" si="7"/>
        <v>0</v>
      </c>
      <c r="M72" s="343">
        <f>SUM(M73:M77)</f>
        <v>0</v>
      </c>
      <c r="N72" s="341">
        <f>SUM(N73:N77)</f>
        <v>0</v>
      </c>
      <c r="O72" s="231">
        <f t="shared" si="8"/>
        <v>0</v>
      </c>
      <c r="P72" s="185"/>
      <c r="R72" s="158"/>
      <c r="S72" s="158"/>
      <c r="T72" s="158"/>
    </row>
    <row r="73" spans="1:20" ht="48" x14ac:dyDescent="0.25">
      <c r="A73" s="178">
        <v>1221</v>
      </c>
      <c r="B73" s="223" t="s">
        <v>310</v>
      </c>
      <c r="C73" s="224">
        <f t="shared" si="4"/>
        <v>15484</v>
      </c>
      <c r="D73" s="229">
        <v>14934</v>
      </c>
      <c r="E73" s="507"/>
      <c r="F73" s="359">
        <f t="shared" si="5"/>
        <v>14934</v>
      </c>
      <c r="G73" s="229">
        <v>550</v>
      </c>
      <c r="H73" s="230"/>
      <c r="I73" s="231">
        <f t="shared" si="6"/>
        <v>550</v>
      </c>
      <c r="J73" s="229"/>
      <c r="K73" s="230"/>
      <c r="L73" s="231">
        <f t="shared" si="7"/>
        <v>0</v>
      </c>
      <c r="M73" s="338"/>
      <c r="N73" s="337"/>
      <c r="O73" s="231">
        <f t="shared" si="8"/>
        <v>0</v>
      </c>
      <c r="P73" s="185"/>
      <c r="R73" s="158"/>
      <c r="S73" s="158"/>
      <c r="T73" s="158"/>
    </row>
    <row r="74" spans="1:20" hidden="1" x14ac:dyDescent="0.25">
      <c r="A74" s="178">
        <v>1223</v>
      </c>
      <c r="B74" s="223" t="s">
        <v>311</v>
      </c>
      <c r="C74" s="224">
        <f t="shared" si="4"/>
        <v>0</v>
      </c>
      <c r="D74" s="229"/>
      <c r="E74" s="337"/>
      <c r="F74" s="544">
        <f t="shared" si="5"/>
        <v>0</v>
      </c>
      <c r="G74" s="229"/>
      <c r="H74" s="230"/>
      <c r="I74" s="231">
        <f t="shared" si="6"/>
        <v>0</v>
      </c>
      <c r="J74" s="229"/>
      <c r="K74" s="230"/>
      <c r="L74" s="231">
        <f t="shared" si="7"/>
        <v>0</v>
      </c>
      <c r="M74" s="338"/>
      <c r="N74" s="337"/>
      <c r="O74" s="231">
        <f t="shared" si="8"/>
        <v>0</v>
      </c>
      <c r="P74" s="185"/>
      <c r="R74" s="158"/>
      <c r="S74" s="158"/>
      <c r="T74" s="158"/>
    </row>
    <row r="75" spans="1:20" hidden="1" x14ac:dyDescent="0.25">
      <c r="A75" s="178">
        <v>1225</v>
      </c>
      <c r="B75" s="223" t="s">
        <v>312</v>
      </c>
      <c r="C75" s="224">
        <f t="shared" si="4"/>
        <v>0</v>
      </c>
      <c r="D75" s="229"/>
      <c r="E75" s="337"/>
      <c r="F75" s="544">
        <f t="shared" si="5"/>
        <v>0</v>
      </c>
      <c r="G75" s="229"/>
      <c r="H75" s="230"/>
      <c r="I75" s="231">
        <f t="shared" si="6"/>
        <v>0</v>
      </c>
      <c r="J75" s="229"/>
      <c r="K75" s="230"/>
      <c r="L75" s="231">
        <f t="shared" si="7"/>
        <v>0</v>
      </c>
      <c r="M75" s="338"/>
      <c r="N75" s="337"/>
      <c r="O75" s="231">
        <f t="shared" si="8"/>
        <v>0</v>
      </c>
      <c r="P75" s="185"/>
      <c r="R75" s="158"/>
      <c r="S75" s="158"/>
      <c r="T75" s="158"/>
    </row>
    <row r="76" spans="1:20" ht="36" x14ac:dyDescent="0.25">
      <c r="A76" s="178">
        <v>1227</v>
      </c>
      <c r="B76" s="223" t="s">
        <v>313</v>
      </c>
      <c r="C76" s="224">
        <f t="shared" si="4"/>
        <v>10367</v>
      </c>
      <c r="D76" s="229">
        <f>10352+15</f>
        <v>10367</v>
      </c>
      <c r="E76" s="507"/>
      <c r="F76" s="359">
        <f t="shared" si="5"/>
        <v>10367</v>
      </c>
      <c r="G76" s="229"/>
      <c r="H76" s="230"/>
      <c r="I76" s="231">
        <f t="shared" si="6"/>
        <v>0</v>
      </c>
      <c r="J76" s="229"/>
      <c r="K76" s="230"/>
      <c r="L76" s="231">
        <f t="shared" si="7"/>
        <v>0</v>
      </c>
      <c r="M76" s="338"/>
      <c r="N76" s="337"/>
      <c r="O76" s="231">
        <f t="shared" si="8"/>
        <v>0</v>
      </c>
      <c r="P76" s="185"/>
      <c r="R76" s="158"/>
      <c r="S76" s="158"/>
      <c r="T76" s="158"/>
    </row>
    <row r="77" spans="1:20" ht="48" x14ac:dyDescent="0.25">
      <c r="A77" s="178">
        <v>1228</v>
      </c>
      <c r="B77" s="223" t="s">
        <v>314</v>
      </c>
      <c r="C77" s="224">
        <f t="shared" si="4"/>
        <v>641</v>
      </c>
      <c r="D77" s="229">
        <v>428</v>
      </c>
      <c r="E77" s="507">
        <v>213</v>
      </c>
      <c r="F77" s="359">
        <f t="shared" si="5"/>
        <v>641</v>
      </c>
      <c r="G77" s="229"/>
      <c r="H77" s="230"/>
      <c r="I77" s="231">
        <f t="shared" si="6"/>
        <v>0</v>
      </c>
      <c r="J77" s="229"/>
      <c r="K77" s="230"/>
      <c r="L77" s="231">
        <f t="shared" si="7"/>
        <v>0</v>
      </c>
      <c r="M77" s="338"/>
      <c r="N77" s="337"/>
      <c r="O77" s="231">
        <f t="shared" si="8"/>
        <v>0</v>
      </c>
      <c r="P77" s="185"/>
      <c r="R77" s="158"/>
      <c r="S77" s="158"/>
      <c r="T77" s="158"/>
    </row>
    <row r="78" spans="1:20" x14ac:dyDescent="0.25">
      <c r="A78" s="315">
        <v>2000</v>
      </c>
      <c r="B78" s="315" t="s">
        <v>315</v>
      </c>
      <c r="C78" s="316">
        <f t="shared" si="4"/>
        <v>79357</v>
      </c>
      <c r="D78" s="317">
        <f>SUM(D79,D86,D133,D167,D168,D175)</f>
        <v>72930</v>
      </c>
      <c r="E78" s="504">
        <f>SUM(E79,E86,E133,E167,E168,E175)</f>
        <v>0</v>
      </c>
      <c r="F78" s="465">
        <f t="shared" si="5"/>
        <v>72930</v>
      </c>
      <c r="G78" s="317">
        <f>SUM(G79,G86,G133,G167,G168,G175)</f>
        <v>1100</v>
      </c>
      <c r="H78" s="320">
        <f>SUM(H79,H86,H133,H167,H168,H175)</f>
        <v>0</v>
      </c>
      <c r="I78" s="319">
        <f t="shared" si="6"/>
        <v>1100</v>
      </c>
      <c r="J78" s="317">
        <f>SUM(J79,J86,J133,J167,J168,J175)</f>
        <v>5327</v>
      </c>
      <c r="K78" s="320">
        <f>SUM(K79,K86,K133,K167,K168,K175)</f>
        <v>0</v>
      </c>
      <c r="L78" s="319">
        <f t="shared" si="7"/>
        <v>5327</v>
      </c>
      <c r="M78" s="321">
        <f>SUM(M79,M86,M133,M167,M168,M175)</f>
        <v>0</v>
      </c>
      <c r="N78" s="318">
        <f>SUM(N79,N86,N133,N167,N168,N175)</f>
        <v>0</v>
      </c>
      <c r="O78" s="319">
        <f t="shared" si="8"/>
        <v>0</v>
      </c>
      <c r="P78" s="322"/>
      <c r="R78" s="158"/>
      <c r="S78" s="158"/>
      <c r="T78" s="158"/>
    </row>
    <row r="79" spans="1:20" ht="24" x14ac:dyDescent="0.25">
      <c r="A79" s="198">
        <v>2100</v>
      </c>
      <c r="B79" s="323" t="s">
        <v>316</v>
      </c>
      <c r="C79" s="199">
        <f t="shared" si="4"/>
        <v>168</v>
      </c>
      <c r="D79" s="209">
        <f>SUM(D80,D83)</f>
        <v>168</v>
      </c>
      <c r="E79" s="505">
        <f>SUM(E80,E83)</f>
        <v>0</v>
      </c>
      <c r="F79" s="459">
        <f t="shared" si="5"/>
        <v>168</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c r="R79" s="158"/>
      <c r="S79" s="158"/>
      <c r="T79" s="158"/>
    </row>
    <row r="80" spans="1:20" ht="24" x14ac:dyDescent="0.25">
      <c r="A80" s="784">
        <v>2110</v>
      </c>
      <c r="B80" s="213" t="s">
        <v>317</v>
      </c>
      <c r="C80" s="214">
        <f t="shared" si="4"/>
        <v>168</v>
      </c>
      <c r="D80" s="350">
        <f>SUM(D81:D82)</f>
        <v>168</v>
      </c>
      <c r="E80" s="389">
        <f>SUM(E81:E82)</f>
        <v>0</v>
      </c>
      <c r="F80" s="466">
        <f t="shared" si="5"/>
        <v>168</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c r="R80" s="158"/>
      <c r="S80" s="158"/>
      <c r="T80" s="158"/>
    </row>
    <row r="81" spans="1:20" hidden="1" x14ac:dyDescent="0.25">
      <c r="A81" s="178">
        <v>2111</v>
      </c>
      <c r="B81" s="223" t="s">
        <v>216</v>
      </c>
      <c r="C81" s="224">
        <f t="shared" si="4"/>
        <v>0</v>
      </c>
      <c r="D81" s="229"/>
      <c r="E81" s="337"/>
      <c r="F81" s="544">
        <f t="shared" si="5"/>
        <v>0</v>
      </c>
      <c r="G81" s="229"/>
      <c r="H81" s="230"/>
      <c r="I81" s="231">
        <f t="shared" si="6"/>
        <v>0</v>
      </c>
      <c r="J81" s="229"/>
      <c r="K81" s="230"/>
      <c r="L81" s="231">
        <f t="shared" si="7"/>
        <v>0</v>
      </c>
      <c r="M81" s="338"/>
      <c r="N81" s="337"/>
      <c r="O81" s="231">
        <f t="shared" si="8"/>
        <v>0</v>
      </c>
      <c r="P81" s="185"/>
      <c r="R81" s="158"/>
      <c r="S81" s="158"/>
      <c r="T81" s="158"/>
    </row>
    <row r="82" spans="1:20" ht="24" x14ac:dyDescent="0.25">
      <c r="A82" s="178">
        <v>2112</v>
      </c>
      <c r="B82" s="223" t="s">
        <v>318</v>
      </c>
      <c r="C82" s="224">
        <f t="shared" si="4"/>
        <v>168</v>
      </c>
      <c r="D82" s="229">
        <v>168</v>
      </c>
      <c r="E82" s="507"/>
      <c r="F82" s="359">
        <f t="shared" si="5"/>
        <v>168</v>
      </c>
      <c r="G82" s="229"/>
      <c r="H82" s="230"/>
      <c r="I82" s="231">
        <f t="shared" si="6"/>
        <v>0</v>
      </c>
      <c r="J82" s="229"/>
      <c r="K82" s="230"/>
      <c r="L82" s="231">
        <f t="shared" si="7"/>
        <v>0</v>
      </c>
      <c r="M82" s="338"/>
      <c r="N82" s="337"/>
      <c r="O82" s="231">
        <f t="shared" si="8"/>
        <v>0</v>
      </c>
      <c r="P82" s="185"/>
      <c r="R82" s="158"/>
      <c r="S82" s="158"/>
      <c r="T82" s="158"/>
    </row>
    <row r="83" spans="1:20" ht="24" hidden="1" x14ac:dyDescent="0.25">
      <c r="A83" s="339">
        <v>2120</v>
      </c>
      <c r="B83" s="223" t="s">
        <v>319</v>
      </c>
      <c r="C83" s="224">
        <f t="shared" si="4"/>
        <v>0</v>
      </c>
      <c r="D83" s="340">
        <f>SUM(D84:D85)</f>
        <v>0</v>
      </c>
      <c r="E83" s="341">
        <f>SUM(E84:E85)</f>
        <v>0</v>
      </c>
      <c r="F83" s="544">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c r="R83" s="158"/>
      <c r="S83" s="158"/>
      <c r="T83" s="158"/>
    </row>
    <row r="84" spans="1:20" hidden="1" x14ac:dyDescent="0.25">
      <c r="A84" s="178">
        <v>2121</v>
      </c>
      <c r="B84" s="223" t="s">
        <v>216</v>
      </c>
      <c r="C84" s="224">
        <f t="shared" si="4"/>
        <v>0</v>
      </c>
      <c r="D84" s="229"/>
      <c r="E84" s="337"/>
      <c r="F84" s="544">
        <f t="shared" si="5"/>
        <v>0</v>
      </c>
      <c r="G84" s="229"/>
      <c r="H84" s="230"/>
      <c r="I84" s="231">
        <f t="shared" si="6"/>
        <v>0</v>
      </c>
      <c r="J84" s="229"/>
      <c r="K84" s="230"/>
      <c r="L84" s="231">
        <f t="shared" si="7"/>
        <v>0</v>
      </c>
      <c r="M84" s="338"/>
      <c r="N84" s="337"/>
      <c r="O84" s="231">
        <f t="shared" si="8"/>
        <v>0</v>
      </c>
      <c r="P84" s="185"/>
      <c r="R84" s="158"/>
      <c r="S84" s="158"/>
      <c r="T84" s="158"/>
    </row>
    <row r="85" spans="1:20" ht="24" hidden="1" x14ac:dyDescent="0.25">
      <c r="A85" s="178">
        <v>2122</v>
      </c>
      <c r="B85" s="223" t="s">
        <v>318</v>
      </c>
      <c r="C85" s="224">
        <f t="shared" si="4"/>
        <v>0</v>
      </c>
      <c r="D85" s="229"/>
      <c r="E85" s="337"/>
      <c r="F85" s="544">
        <f t="shared" si="5"/>
        <v>0</v>
      </c>
      <c r="G85" s="229"/>
      <c r="H85" s="230"/>
      <c r="I85" s="231">
        <f t="shared" si="6"/>
        <v>0</v>
      </c>
      <c r="J85" s="229"/>
      <c r="K85" s="230"/>
      <c r="L85" s="231">
        <f t="shared" si="7"/>
        <v>0</v>
      </c>
      <c r="M85" s="338"/>
      <c r="N85" s="337"/>
      <c r="O85" s="231">
        <f t="shared" si="8"/>
        <v>0</v>
      </c>
      <c r="P85" s="185"/>
      <c r="R85" s="158"/>
      <c r="S85" s="158"/>
      <c r="T85" s="158"/>
    </row>
    <row r="86" spans="1:20" x14ac:dyDescent="0.25">
      <c r="A86" s="198">
        <v>2200</v>
      </c>
      <c r="B86" s="323" t="s">
        <v>320</v>
      </c>
      <c r="C86" s="354">
        <f t="shared" si="4"/>
        <v>55906</v>
      </c>
      <c r="D86" s="209">
        <f>SUM(D87,D92,D98,D106,D115,D119,D125,D131)</f>
        <v>54902</v>
      </c>
      <c r="E86" s="505">
        <f>SUM(E87,E92,E98,E106,E115,E119,E125,E131)</f>
        <v>0</v>
      </c>
      <c r="F86" s="459">
        <f t="shared" si="5"/>
        <v>54902</v>
      </c>
      <c r="G86" s="209">
        <f>SUM(G87,G92,G98,G106,G115,G119,G125,G131)</f>
        <v>0</v>
      </c>
      <c r="H86" s="210">
        <f>SUM(H87,H92,H98,H106,H115,H119,H125,H131)</f>
        <v>0</v>
      </c>
      <c r="I86" s="211">
        <f t="shared" si="6"/>
        <v>0</v>
      </c>
      <c r="J86" s="209">
        <f>SUM(J87,J92,J98,J106,J115,J119,J125,J131)</f>
        <v>1004</v>
      </c>
      <c r="K86" s="210">
        <f>SUM(K87,K92,K98,K106,K115,K119,K125,K131)</f>
        <v>0</v>
      </c>
      <c r="L86" s="211">
        <f t="shared" si="7"/>
        <v>1004</v>
      </c>
      <c r="M86" s="355">
        <f>SUM(M87,M92,M98,M106,M115,M119,M125,M131)</f>
        <v>0</v>
      </c>
      <c r="N86" s="356">
        <f>SUM(N87,N92,N98,N106,N115,N119,N125,N131)</f>
        <v>0</v>
      </c>
      <c r="O86" s="357">
        <f t="shared" si="8"/>
        <v>0</v>
      </c>
      <c r="P86" s="358"/>
      <c r="R86" s="158"/>
      <c r="S86" s="158"/>
      <c r="T86" s="158"/>
    </row>
    <row r="87" spans="1:20" ht="24" x14ac:dyDescent="0.25">
      <c r="A87" s="329">
        <v>2210</v>
      </c>
      <c r="B87" s="265" t="s">
        <v>321</v>
      </c>
      <c r="C87" s="276">
        <f t="shared" si="4"/>
        <v>801</v>
      </c>
      <c r="D87" s="330">
        <f>SUM(D88:D91)</f>
        <v>801</v>
      </c>
      <c r="E87" s="506">
        <f>SUM(E88:E91)</f>
        <v>0</v>
      </c>
      <c r="F87" s="460">
        <f t="shared" si="5"/>
        <v>801</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c r="R87" s="158"/>
      <c r="S87" s="158"/>
      <c r="T87" s="158"/>
    </row>
    <row r="88" spans="1:20" ht="24" hidden="1" x14ac:dyDescent="0.25">
      <c r="A88" s="169">
        <v>2211</v>
      </c>
      <c r="B88" s="213" t="s">
        <v>322</v>
      </c>
      <c r="C88" s="224">
        <f t="shared" si="4"/>
        <v>0</v>
      </c>
      <c r="D88" s="219"/>
      <c r="E88" s="335"/>
      <c r="F88" s="543">
        <f t="shared" si="5"/>
        <v>0</v>
      </c>
      <c r="G88" s="219"/>
      <c r="H88" s="220"/>
      <c r="I88" s="221">
        <f t="shared" si="6"/>
        <v>0</v>
      </c>
      <c r="J88" s="219"/>
      <c r="K88" s="220"/>
      <c r="L88" s="221">
        <f t="shared" si="7"/>
        <v>0</v>
      </c>
      <c r="M88" s="336"/>
      <c r="N88" s="335"/>
      <c r="O88" s="221">
        <f t="shared" si="8"/>
        <v>0</v>
      </c>
      <c r="P88" s="176"/>
      <c r="R88" s="158"/>
      <c r="S88" s="158"/>
      <c r="T88" s="158"/>
    </row>
    <row r="89" spans="1:20" ht="36" x14ac:dyDescent="0.25">
      <c r="A89" s="178">
        <v>2212</v>
      </c>
      <c r="B89" s="223" t="s">
        <v>323</v>
      </c>
      <c r="C89" s="224">
        <f t="shared" si="4"/>
        <v>718</v>
      </c>
      <c r="D89" s="229">
        <v>718</v>
      </c>
      <c r="E89" s="507"/>
      <c r="F89" s="359">
        <f t="shared" si="5"/>
        <v>718</v>
      </c>
      <c r="G89" s="229"/>
      <c r="H89" s="230"/>
      <c r="I89" s="231">
        <f t="shared" si="6"/>
        <v>0</v>
      </c>
      <c r="J89" s="229"/>
      <c r="K89" s="230"/>
      <c r="L89" s="231">
        <f t="shared" si="7"/>
        <v>0</v>
      </c>
      <c r="M89" s="338"/>
      <c r="N89" s="337"/>
      <c r="O89" s="231">
        <f t="shared" si="8"/>
        <v>0</v>
      </c>
      <c r="P89" s="185"/>
      <c r="R89" s="158"/>
      <c r="S89" s="158"/>
      <c r="T89" s="158"/>
    </row>
    <row r="90" spans="1:20" ht="24" x14ac:dyDescent="0.25">
      <c r="A90" s="178">
        <v>2214</v>
      </c>
      <c r="B90" s="223" t="s">
        <v>324</v>
      </c>
      <c r="C90" s="224">
        <f t="shared" si="4"/>
        <v>48</v>
      </c>
      <c r="D90" s="229">
        <v>48</v>
      </c>
      <c r="E90" s="507"/>
      <c r="F90" s="359">
        <f t="shared" si="5"/>
        <v>48</v>
      </c>
      <c r="G90" s="229"/>
      <c r="H90" s="230"/>
      <c r="I90" s="231">
        <f t="shared" si="6"/>
        <v>0</v>
      </c>
      <c r="J90" s="229"/>
      <c r="K90" s="230"/>
      <c r="L90" s="231">
        <f t="shared" si="7"/>
        <v>0</v>
      </c>
      <c r="M90" s="338"/>
      <c r="N90" s="337"/>
      <c r="O90" s="231">
        <f t="shared" si="8"/>
        <v>0</v>
      </c>
      <c r="P90" s="185"/>
      <c r="R90" s="158"/>
      <c r="S90" s="158"/>
      <c r="T90" s="158"/>
    </row>
    <row r="91" spans="1:20" x14ac:dyDescent="0.25">
      <c r="A91" s="178">
        <v>2219</v>
      </c>
      <c r="B91" s="223" t="s">
        <v>325</v>
      </c>
      <c r="C91" s="224">
        <f t="shared" si="4"/>
        <v>35</v>
      </c>
      <c r="D91" s="229">
        <v>35</v>
      </c>
      <c r="E91" s="507"/>
      <c r="F91" s="359">
        <f t="shared" si="5"/>
        <v>35</v>
      </c>
      <c r="G91" s="229"/>
      <c r="H91" s="230"/>
      <c r="I91" s="231">
        <f t="shared" si="6"/>
        <v>0</v>
      </c>
      <c r="J91" s="229"/>
      <c r="K91" s="230"/>
      <c r="L91" s="231">
        <f t="shared" si="7"/>
        <v>0</v>
      </c>
      <c r="M91" s="338"/>
      <c r="N91" s="337"/>
      <c r="O91" s="231">
        <f t="shared" si="8"/>
        <v>0</v>
      </c>
      <c r="P91" s="185"/>
      <c r="R91" s="158"/>
      <c r="S91" s="158"/>
      <c r="T91" s="158"/>
    </row>
    <row r="92" spans="1:20" ht="24" x14ac:dyDescent="0.25">
      <c r="A92" s="339">
        <v>2220</v>
      </c>
      <c r="B92" s="223" t="s">
        <v>326</v>
      </c>
      <c r="C92" s="224">
        <f t="shared" si="4"/>
        <v>49205</v>
      </c>
      <c r="D92" s="340">
        <f>SUM(D93:D97)</f>
        <v>49105</v>
      </c>
      <c r="E92" s="390">
        <f>SUM(E93:E97)</f>
        <v>0</v>
      </c>
      <c r="F92" s="359">
        <f t="shared" si="5"/>
        <v>49105</v>
      </c>
      <c r="G92" s="340">
        <f>SUM(G93:G97)</f>
        <v>0</v>
      </c>
      <c r="H92" s="342">
        <f>SUM(H93:H97)</f>
        <v>0</v>
      </c>
      <c r="I92" s="231">
        <f t="shared" si="6"/>
        <v>0</v>
      </c>
      <c r="J92" s="340">
        <f>SUM(J93:J97)</f>
        <v>100</v>
      </c>
      <c r="K92" s="342">
        <f>SUM(K93:K97)</f>
        <v>0</v>
      </c>
      <c r="L92" s="231">
        <f t="shared" si="7"/>
        <v>100</v>
      </c>
      <c r="M92" s="343">
        <f>SUM(M93:M97)</f>
        <v>0</v>
      </c>
      <c r="N92" s="341">
        <f>SUM(N93:N97)</f>
        <v>0</v>
      </c>
      <c r="O92" s="231">
        <f t="shared" si="8"/>
        <v>0</v>
      </c>
      <c r="P92" s="185"/>
      <c r="R92" s="158"/>
      <c r="S92" s="158"/>
      <c r="T92" s="158"/>
    </row>
    <row r="93" spans="1:20" x14ac:dyDescent="0.25">
      <c r="A93" s="178">
        <v>2221</v>
      </c>
      <c r="B93" s="223" t="s">
        <v>327</v>
      </c>
      <c r="C93" s="224">
        <f t="shared" si="4"/>
        <v>33496</v>
      </c>
      <c r="D93" s="229">
        <v>33496</v>
      </c>
      <c r="E93" s="507"/>
      <c r="F93" s="359">
        <f t="shared" si="5"/>
        <v>33496</v>
      </c>
      <c r="G93" s="229"/>
      <c r="H93" s="230"/>
      <c r="I93" s="231">
        <f t="shared" si="6"/>
        <v>0</v>
      </c>
      <c r="J93" s="229"/>
      <c r="K93" s="230"/>
      <c r="L93" s="231">
        <f t="shared" si="7"/>
        <v>0</v>
      </c>
      <c r="M93" s="338"/>
      <c r="N93" s="337"/>
      <c r="O93" s="231">
        <f t="shared" si="8"/>
        <v>0</v>
      </c>
      <c r="P93" s="185"/>
      <c r="R93" s="158"/>
      <c r="S93" s="158"/>
      <c r="T93" s="158"/>
    </row>
    <row r="94" spans="1:20" x14ac:dyDescent="0.25">
      <c r="A94" s="178">
        <v>2222</v>
      </c>
      <c r="B94" s="223" t="s">
        <v>328</v>
      </c>
      <c r="C94" s="224">
        <f t="shared" si="4"/>
        <v>7252</v>
      </c>
      <c r="D94" s="229">
        <v>7252</v>
      </c>
      <c r="E94" s="507"/>
      <c r="F94" s="359">
        <f t="shared" si="5"/>
        <v>7252</v>
      </c>
      <c r="G94" s="229"/>
      <c r="H94" s="230"/>
      <c r="I94" s="231">
        <f t="shared" si="6"/>
        <v>0</v>
      </c>
      <c r="J94" s="229"/>
      <c r="K94" s="230"/>
      <c r="L94" s="231">
        <f t="shared" si="7"/>
        <v>0</v>
      </c>
      <c r="M94" s="338"/>
      <c r="N94" s="337"/>
      <c r="O94" s="231">
        <f t="shared" si="8"/>
        <v>0</v>
      </c>
      <c r="P94" s="185"/>
      <c r="R94" s="158"/>
      <c r="S94" s="158"/>
      <c r="T94" s="158"/>
    </row>
    <row r="95" spans="1:20" x14ac:dyDescent="0.25">
      <c r="A95" s="178">
        <v>2223</v>
      </c>
      <c r="B95" s="223" t="s">
        <v>329</v>
      </c>
      <c r="C95" s="224">
        <f t="shared" si="4"/>
        <v>7751</v>
      </c>
      <c r="D95" s="229">
        <v>7651</v>
      </c>
      <c r="E95" s="507"/>
      <c r="F95" s="359">
        <f t="shared" si="5"/>
        <v>7651</v>
      </c>
      <c r="G95" s="229"/>
      <c r="H95" s="230"/>
      <c r="I95" s="231">
        <f t="shared" si="6"/>
        <v>0</v>
      </c>
      <c r="J95" s="229">
        <v>100</v>
      </c>
      <c r="K95" s="230"/>
      <c r="L95" s="231">
        <f t="shared" si="7"/>
        <v>100</v>
      </c>
      <c r="M95" s="338"/>
      <c r="N95" s="337"/>
      <c r="O95" s="231">
        <f t="shared" si="8"/>
        <v>0</v>
      </c>
      <c r="P95" s="185"/>
      <c r="R95" s="158"/>
      <c r="S95" s="158"/>
      <c r="T95" s="158"/>
    </row>
    <row r="96" spans="1:20" ht="48" x14ac:dyDescent="0.25">
      <c r="A96" s="178">
        <v>2224</v>
      </c>
      <c r="B96" s="223" t="s">
        <v>330</v>
      </c>
      <c r="C96" s="224">
        <f t="shared" si="4"/>
        <v>706</v>
      </c>
      <c r="D96" s="229">
        <v>706</v>
      </c>
      <c r="E96" s="507"/>
      <c r="F96" s="359">
        <f t="shared" si="5"/>
        <v>706</v>
      </c>
      <c r="G96" s="229"/>
      <c r="H96" s="230"/>
      <c r="I96" s="231">
        <f t="shared" si="6"/>
        <v>0</v>
      </c>
      <c r="J96" s="229"/>
      <c r="K96" s="230"/>
      <c r="L96" s="231">
        <f t="shared" si="7"/>
        <v>0</v>
      </c>
      <c r="M96" s="338"/>
      <c r="N96" s="337"/>
      <c r="O96" s="231">
        <f t="shared" si="8"/>
        <v>0</v>
      </c>
      <c r="P96" s="185"/>
      <c r="R96" s="158"/>
      <c r="S96" s="158"/>
      <c r="T96" s="158"/>
    </row>
    <row r="97" spans="1:20" ht="24" hidden="1" x14ac:dyDescent="0.25">
      <c r="A97" s="178">
        <v>2229</v>
      </c>
      <c r="B97" s="223" t="s">
        <v>331</v>
      </c>
      <c r="C97" s="224">
        <f t="shared" si="4"/>
        <v>0</v>
      </c>
      <c r="D97" s="229"/>
      <c r="E97" s="337"/>
      <c r="F97" s="544">
        <f t="shared" si="5"/>
        <v>0</v>
      </c>
      <c r="G97" s="229"/>
      <c r="H97" s="230"/>
      <c r="I97" s="231">
        <f t="shared" si="6"/>
        <v>0</v>
      </c>
      <c r="J97" s="229"/>
      <c r="K97" s="230"/>
      <c r="L97" s="231">
        <f t="shared" si="7"/>
        <v>0</v>
      </c>
      <c r="M97" s="338"/>
      <c r="N97" s="337"/>
      <c r="O97" s="231">
        <f t="shared" si="8"/>
        <v>0</v>
      </c>
      <c r="P97" s="185"/>
      <c r="R97" s="158"/>
      <c r="S97" s="158"/>
      <c r="T97" s="158"/>
    </row>
    <row r="98" spans="1:20" ht="36" x14ac:dyDescent="0.25">
      <c r="A98" s="339">
        <v>2230</v>
      </c>
      <c r="B98" s="223" t="s">
        <v>332</v>
      </c>
      <c r="C98" s="224">
        <f t="shared" si="4"/>
        <v>1227</v>
      </c>
      <c r="D98" s="340">
        <f>SUM(D99:D105)</f>
        <v>1227</v>
      </c>
      <c r="E98" s="390">
        <f>SUM(E99:E105)</f>
        <v>0</v>
      </c>
      <c r="F98" s="359">
        <f t="shared" si="5"/>
        <v>1227</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c r="R98" s="158"/>
      <c r="S98" s="158"/>
      <c r="T98" s="158"/>
    </row>
    <row r="99" spans="1:20" ht="24" hidden="1" x14ac:dyDescent="0.25">
      <c r="A99" s="178">
        <v>2231</v>
      </c>
      <c r="B99" s="223" t="s">
        <v>333</v>
      </c>
      <c r="C99" s="224">
        <f t="shared" si="4"/>
        <v>0</v>
      </c>
      <c r="D99" s="229"/>
      <c r="E99" s="337"/>
      <c r="F99" s="544">
        <f t="shared" si="5"/>
        <v>0</v>
      </c>
      <c r="G99" s="229"/>
      <c r="H99" s="230"/>
      <c r="I99" s="231">
        <f t="shared" si="6"/>
        <v>0</v>
      </c>
      <c r="J99" s="229"/>
      <c r="K99" s="230"/>
      <c r="L99" s="231">
        <f t="shared" si="7"/>
        <v>0</v>
      </c>
      <c r="M99" s="338"/>
      <c r="N99" s="337"/>
      <c r="O99" s="231">
        <f t="shared" si="8"/>
        <v>0</v>
      </c>
      <c r="P99" s="185"/>
      <c r="R99" s="158"/>
      <c r="S99" s="158"/>
      <c r="T99" s="158"/>
    </row>
    <row r="100" spans="1:20" ht="24" hidden="1" x14ac:dyDescent="0.25">
      <c r="A100" s="178">
        <v>2232</v>
      </c>
      <c r="B100" s="223" t="s">
        <v>334</v>
      </c>
      <c r="C100" s="224">
        <f t="shared" si="4"/>
        <v>0</v>
      </c>
      <c r="D100" s="229"/>
      <c r="E100" s="337"/>
      <c r="F100" s="544">
        <f t="shared" si="5"/>
        <v>0</v>
      </c>
      <c r="G100" s="229"/>
      <c r="H100" s="230"/>
      <c r="I100" s="231">
        <f t="shared" si="6"/>
        <v>0</v>
      </c>
      <c r="J100" s="229"/>
      <c r="K100" s="230"/>
      <c r="L100" s="231">
        <f t="shared" si="7"/>
        <v>0</v>
      </c>
      <c r="M100" s="338"/>
      <c r="N100" s="337"/>
      <c r="O100" s="231">
        <f t="shared" si="8"/>
        <v>0</v>
      </c>
      <c r="P100" s="185"/>
      <c r="R100" s="158"/>
      <c r="S100" s="158"/>
      <c r="T100" s="158"/>
    </row>
    <row r="101" spans="1:20" hidden="1" x14ac:dyDescent="0.25">
      <c r="A101" s="169">
        <v>2233</v>
      </c>
      <c r="B101" s="213" t="s">
        <v>335</v>
      </c>
      <c r="C101" s="224">
        <f t="shared" si="4"/>
        <v>0</v>
      </c>
      <c r="D101" s="219"/>
      <c r="E101" s="335"/>
      <c r="F101" s="543">
        <f t="shared" si="5"/>
        <v>0</v>
      </c>
      <c r="G101" s="219"/>
      <c r="H101" s="220"/>
      <c r="I101" s="221">
        <f t="shared" si="6"/>
        <v>0</v>
      </c>
      <c r="J101" s="219"/>
      <c r="K101" s="220"/>
      <c r="L101" s="221">
        <f t="shared" si="7"/>
        <v>0</v>
      </c>
      <c r="M101" s="336"/>
      <c r="N101" s="335"/>
      <c r="O101" s="221">
        <f t="shared" si="8"/>
        <v>0</v>
      </c>
      <c r="P101" s="176"/>
      <c r="R101" s="158"/>
      <c r="S101" s="158"/>
      <c r="T101" s="158"/>
    </row>
    <row r="102" spans="1:20" ht="36" hidden="1" x14ac:dyDescent="0.25">
      <c r="A102" s="178">
        <v>2234</v>
      </c>
      <c r="B102" s="223" t="s">
        <v>336</v>
      </c>
      <c r="C102" s="224">
        <f t="shared" si="4"/>
        <v>0</v>
      </c>
      <c r="D102" s="229"/>
      <c r="E102" s="337"/>
      <c r="F102" s="544">
        <f t="shared" si="5"/>
        <v>0</v>
      </c>
      <c r="G102" s="229"/>
      <c r="H102" s="230"/>
      <c r="I102" s="231">
        <f t="shared" si="6"/>
        <v>0</v>
      </c>
      <c r="J102" s="229"/>
      <c r="K102" s="230"/>
      <c r="L102" s="231">
        <f t="shared" si="7"/>
        <v>0</v>
      </c>
      <c r="M102" s="338"/>
      <c r="N102" s="337"/>
      <c r="O102" s="231">
        <f t="shared" si="8"/>
        <v>0</v>
      </c>
      <c r="P102" s="185"/>
      <c r="R102" s="158"/>
      <c r="S102" s="158"/>
      <c r="T102" s="158"/>
    </row>
    <row r="103" spans="1:20" ht="24" x14ac:dyDescent="0.25">
      <c r="A103" s="178">
        <v>2235</v>
      </c>
      <c r="B103" s="223" t="s">
        <v>337</v>
      </c>
      <c r="C103" s="224">
        <f t="shared" si="4"/>
        <v>180</v>
      </c>
      <c r="D103" s="229">
        <v>180</v>
      </c>
      <c r="E103" s="507"/>
      <c r="F103" s="359">
        <f t="shared" si="5"/>
        <v>180</v>
      </c>
      <c r="G103" s="229"/>
      <c r="H103" s="230"/>
      <c r="I103" s="231">
        <f t="shared" si="6"/>
        <v>0</v>
      </c>
      <c r="J103" s="229"/>
      <c r="K103" s="230"/>
      <c r="L103" s="231">
        <f t="shared" si="7"/>
        <v>0</v>
      </c>
      <c r="M103" s="338"/>
      <c r="N103" s="337"/>
      <c r="O103" s="231">
        <f t="shared" si="8"/>
        <v>0</v>
      </c>
      <c r="P103" s="185"/>
      <c r="R103" s="158"/>
      <c r="S103" s="158"/>
      <c r="T103" s="158"/>
    </row>
    <row r="104" spans="1:20" hidden="1" x14ac:dyDescent="0.25">
      <c r="A104" s="178">
        <v>2236</v>
      </c>
      <c r="B104" s="223" t="s">
        <v>338</v>
      </c>
      <c r="C104" s="224">
        <f t="shared" si="4"/>
        <v>0</v>
      </c>
      <c r="D104" s="229"/>
      <c r="E104" s="337"/>
      <c r="F104" s="544">
        <f t="shared" si="5"/>
        <v>0</v>
      </c>
      <c r="G104" s="229"/>
      <c r="H104" s="230"/>
      <c r="I104" s="231">
        <f t="shared" si="6"/>
        <v>0</v>
      </c>
      <c r="J104" s="229"/>
      <c r="K104" s="230"/>
      <c r="L104" s="231">
        <f t="shared" si="7"/>
        <v>0</v>
      </c>
      <c r="M104" s="338"/>
      <c r="N104" s="337"/>
      <c r="O104" s="231">
        <f t="shared" si="8"/>
        <v>0</v>
      </c>
      <c r="P104" s="185"/>
      <c r="R104" s="158"/>
      <c r="S104" s="158"/>
      <c r="T104" s="158"/>
    </row>
    <row r="105" spans="1:20" x14ac:dyDescent="0.25">
      <c r="A105" s="178">
        <v>2239</v>
      </c>
      <c r="B105" s="223" t="s">
        <v>339</v>
      </c>
      <c r="C105" s="224">
        <f t="shared" si="4"/>
        <v>1047</v>
      </c>
      <c r="D105" s="229">
        <v>1047</v>
      </c>
      <c r="E105" s="507"/>
      <c r="F105" s="359">
        <f t="shared" si="5"/>
        <v>1047</v>
      </c>
      <c r="G105" s="229"/>
      <c r="H105" s="230"/>
      <c r="I105" s="231">
        <f t="shared" si="6"/>
        <v>0</v>
      </c>
      <c r="J105" s="229"/>
      <c r="K105" s="230"/>
      <c r="L105" s="231">
        <f t="shared" si="7"/>
        <v>0</v>
      </c>
      <c r="M105" s="338"/>
      <c r="N105" s="337"/>
      <c r="O105" s="231">
        <f t="shared" si="8"/>
        <v>0</v>
      </c>
      <c r="P105" s="185"/>
      <c r="R105" s="158"/>
      <c r="S105" s="158"/>
      <c r="T105" s="158"/>
    </row>
    <row r="106" spans="1:20" ht="24" x14ac:dyDescent="0.25">
      <c r="A106" s="339">
        <v>2240</v>
      </c>
      <c r="B106" s="223" t="s">
        <v>340</v>
      </c>
      <c r="C106" s="224">
        <f t="shared" si="4"/>
        <v>3529</v>
      </c>
      <c r="D106" s="340">
        <f>SUM(D107:D114)</f>
        <v>3529</v>
      </c>
      <c r="E106" s="390">
        <f>SUM(E107:E114)</f>
        <v>0</v>
      </c>
      <c r="F106" s="359">
        <f t="shared" si="5"/>
        <v>3529</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c r="R106" s="158"/>
      <c r="S106" s="158"/>
      <c r="T106" s="158"/>
    </row>
    <row r="107" spans="1:20" hidden="1" x14ac:dyDescent="0.25">
      <c r="A107" s="178">
        <v>2241</v>
      </c>
      <c r="B107" s="223" t="s">
        <v>341</v>
      </c>
      <c r="C107" s="224">
        <f t="shared" si="4"/>
        <v>0</v>
      </c>
      <c r="D107" s="229"/>
      <c r="E107" s="337"/>
      <c r="F107" s="544">
        <f t="shared" si="5"/>
        <v>0</v>
      </c>
      <c r="G107" s="229"/>
      <c r="H107" s="230"/>
      <c r="I107" s="231">
        <f t="shared" si="6"/>
        <v>0</v>
      </c>
      <c r="J107" s="229"/>
      <c r="K107" s="230"/>
      <c r="L107" s="231">
        <f t="shared" si="7"/>
        <v>0</v>
      </c>
      <c r="M107" s="338"/>
      <c r="N107" s="337"/>
      <c r="O107" s="231">
        <f t="shared" si="8"/>
        <v>0</v>
      </c>
      <c r="P107" s="185"/>
      <c r="R107" s="158"/>
      <c r="S107" s="158"/>
      <c r="T107" s="158"/>
    </row>
    <row r="108" spans="1:20" ht="24" hidden="1" x14ac:dyDescent="0.25">
      <c r="A108" s="178">
        <v>2242</v>
      </c>
      <c r="B108" s="223" t="s">
        <v>342</v>
      </c>
      <c r="C108" s="224">
        <f t="shared" si="4"/>
        <v>0</v>
      </c>
      <c r="D108" s="229"/>
      <c r="E108" s="337"/>
      <c r="F108" s="544">
        <f t="shared" si="5"/>
        <v>0</v>
      </c>
      <c r="G108" s="229"/>
      <c r="H108" s="230"/>
      <c r="I108" s="231">
        <f t="shared" si="6"/>
        <v>0</v>
      </c>
      <c r="J108" s="229"/>
      <c r="K108" s="230"/>
      <c r="L108" s="231">
        <f t="shared" si="7"/>
        <v>0</v>
      </c>
      <c r="M108" s="338"/>
      <c r="N108" s="337"/>
      <c r="O108" s="231">
        <f t="shared" si="8"/>
        <v>0</v>
      </c>
      <c r="P108" s="185"/>
      <c r="R108" s="158"/>
      <c r="S108" s="158"/>
      <c r="T108" s="158"/>
    </row>
    <row r="109" spans="1:20" ht="24" x14ac:dyDescent="0.25">
      <c r="A109" s="178">
        <v>2243</v>
      </c>
      <c r="B109" s="223" t="s">
        <v>343</v>
      </c>
      <c r="C109" s="224">
        <f t="shared" si="4"/>
        <v>475</v>
      </c>
      <c r="D109" s="229">
        <v>475</v>
      </c>
      <c r="E109" s="507"/>
      <c r="F109" s="359">
        <f t="shared" si="5"/>
        <v>475</v>
      </c>
      <c r="G109" s="229"/>
      <c r="H109" s="230"/>
      <c r="I109" s="231">
        <f t="shared" si="6"/>
        <v>0</v>
      </c>
      <c r="J109" s="229"/>
      <c r="K109" s="230"/>
      <c r="L109" s="231">
        <f t="shared" si="7"/>
        <v>0</v>
      </c>
      <c r="M109" s="338"/>
      <c r="N109" s="337"/>
      <c r="O109" s="231">
        <f t="shared" si="8"/>
        <v>0</v>
      </c>
      <c r="P109" s="185"/>
      <c r="R109" s="158"/>
      <c r="S109" s="158"/>
      <c r="T109" s="158"/>
    </row>
    <row r="110" spans="1:20" x14ac:dyDescent="0.25">
      <c r="A110" s="800">
        <v>2244</v>
      </c>
      <c r="B110" s="801" t="s">
        <v>344</v>
      </c>
      <c r="C110" s="802">
        <f t="shared" si="4"/>
        <v>3054</v>
      </c>
      <c r="D110" s="803">
        <v>3054</v>
      </c>
      <c r="E110" s="693"/>
      <c r="F110" s="1149">
        <f t="shared" si="5"/>
        <v>3054</v>
      </c>
      <c r="G110" s="803"/>
      <c r="H110" s="806"/>
      <c r="I110" s="807">
        <f t="shared" si="6"/>
        <v>0</v>
      </c>
      <c r="J110" s="803"/>
      <c r="K110" s="806"/>
      <c r="L110" s="807">
        <f t="shared" si="7"/>
        <v>0</v>
      </c>
      <c r="M110" s="808"/>
      <c r="N110" s="804"/>
      <c r="O110" s="807">
        <f t="shared" si="8"/>
        <v>0</v>
      </c>
      <c r="P110" s="809"/>
      <c r="R110" s="158"/>
      <c r="S110" s="158"/>
      <c r="T110" s="158"/>
    </row>
    <row r="111" spans="1:20" ht="24" hidden="1" x14ac:dyDescent="0.25">
      <c r="A111" s="178">
        <v>2246</v>
      </c>
      <c r="B111" s="223" t="s">
        <v>345</v>
      </c>
      <c r="C111" s="224">
        <f t="shared" si="4"/>
        <v>0</v>
      </c>
      <c r="D111" s="229"/>
      <c r="E111" s="337"/>
      <c r="F111" s="544">
        <f t="shared" si="5"/>
        <v>0</v>
      </c>
      <c r="G111" s="229"/>
      <c r="H111" s="230"/>
      <c r="I111" s="231">
        <f t="shared" si="6"/>
        <v>0</v>
      </c>
      <c r="J111" s="229"/>
      <c r="K111" s="230"/>
      <c r="L111" s="231">
        <f t="shared" si="7"/>
        <v>0</v>
      </c>
      <c r="M111" s="338"/>
      <c r="N111" s="337"/>
      <c r="O111" s="231">
        <f t="shared" si="8"/>
        <v>0</v>
      </c>
      <c r="P111" s="185"/>
      <c r="R111" s="158"/>
      <c r="S111" s="158"/>
      <c r="T111" s="158"/>
    </row>
    <row r="112" spans="1:20" hidden="1" x14ac:dyDescent="0.25">
      <c r="A112" s="178">
        <v>2247</v>
      </c>
      <c r="B112" s="223" t="s">
        <v>346</v>
      </c>
      <c r="C112" s="224">
        <f t="shared" si="4"/>
        <v>0</v>
      </c>
      <c r="D112" s="229"/>
      <c r="E112" s="337"/>
      <c r="F112" s="544">
        <f t="shared" si="5"/>
        <v>0</v>
      </c>
      <c r="G112" s="229"/>
      <c r="H112" s="230"/>
      <c r="I112" s="231">
        <f t="shared" si="6"/>
        <v>0</v>
      </c>
      <c r="J112" s="229"/>
      <c r="K112" s="230"/>
      <c r="L112" s="231">
        <f t="shared" si="7"/>
        <v>0</v>
      </c>
      <c r="M112" s="338"/>
      <c r="N112" s="337"/>
      <c r="O112" s="231">
        <f t="shared" si="8"/>
        <v>0</v>
      </c>
      <c r="P112" s="185"/>
      <c r="R112" s="158"/>
      <c r="S112" s="158"/>
      <c r="T112" s="158"/>
    </row>
    <row r="113" spans="1:20" ht="24" hidden="1" x14ac:dyDescent="0.25">
      <c r="A113" s="178">
        <v>2248</v>
      </c>
      <c r="B113" s="223" t="s">
        <v>347</v>
      </c>
      <c r="C113" s="224">
        <f t="shared" si="4"/>
        <v>0</v>
      </c>
      <c r="D113" s="229"/>
      <c r="E113" s="337"/>
      <c r="F113" s="544">
        <f t="shared" si="5"/>
        <v>0</v>
      </c>
      <c r="G113" s="229"/>
      <c r="H113" s="230"/>
      <c r="I113" s="231">
        <f t="shared" si="6"/>
        <v>0</v>
      </c>
      <c r="J113" s="229"/>
      <c r="K113" s="230"/>
      <c r="L113" s="231">
        <f t="shared" si="7"/>
        <v>0</v>
      </c>
      <c r="M113" s="338"/>
      <c r="N113" s="337"/>
      <c r="O113" s="231">
        <f t="shared" si="8"/>
        <v>0</v>
      </c>
      <c r="P113" s="185"/>
      <c r="R113" s="158"/>
      <c r="S113" s="158"/>
      <c r="T113" s="158"/>
    </row>
    <row r="114" spans="1:20" ht="24" hidden="1" x14ac:dyDescent="0.25">
      <c r="A114" s="178">
        <v>2249</v>
      </c>
      <c r="B114" s="223" t="s">
        <v>348</v>
      </c>
      <c r="C114" s="224">
        <f t="shared" si="4"/>
        <v>0</v>
      </c>
      <c r="D114" s="229"/>
      <c r="E114" s="337"/>
      <c r="F114" s="544">
        <f t="shared" si="5"/>
        <v>0</v>
      </c>
      <c r="G114" s="229"/>
      <c r="H114" s="230"/>
      <c r="I114" s="231">
        <f t="shared" si="6"/>
        <v>0</v>
      </c>
      <c r="J114" s="229"/>
      <c r="K114" s="230"/>
      <c r="L114" s="231">
        <f t="shared" si="7"/>
        <v>0</v>
      </c>
      <c r="M114" s="338"/>
      <c r="N114" s="337"/>
      <c r="O114" s="231">
        <f t="shared" si="8"/>
        <v>0</v>
      </c>
      <c r="P114" s="185"/>
      <c r="R114" s="158"/>
      <c r="S114" s="158"/>
      <c r="T114" s="158"/>
    </row>
    <row r="115" spans="1:20" x14ac:dyDescent="0.25">
      <c r="A115" s="339">
        <v>2250</v>
      </c>
      <c r="B115" s="223" t="s">
        <v>349</v>
      </c>
      <c r="C115" s="224">
        <f t="shared" si="4"/>
        <v>205</v>
      </c>
      <c r="D115" s="340">
        <f>SUM(D116:D118)</f>
        <v>205</v>
      </c>
      <c r="E115" s="390">
        <f>SUM(E116:E118)</f>
        <v>0</v>
      </c>
      <c r="F115" s="359">
        <f t="shared" si="5"/>
        <v>205</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c r="R115" s="158"/>
      <c r="S115" s="158"/>
      <c r="T115" s="158"/>
    </row>
    <row r="116" spans="1:20" x14ac:dyDescent="0.25">
      <c r="A116" s="800">
        <v>2251</v>
      </c>
      <c r="B116" s="801" t="s">
        <v>350</v>
      </c>
      <c r="C116" s="802">
        <f t="shared" si="4"/>
        <v>155</v>
      </c>
      <c r="D116" s="803">
        <v>155</v>
      </c>
      <c r="E116" s="693"/>
      <c r="F116" s="1149">
        <f t="shared" si="5"/>
        <v>155</v>
      </c>
      <c r="G116" s="803"/>
      <c r="H116" s="806"/>
      <c r="I116" s="807">
        <f t="shared" si="6"/>
        <v>0</v>
      </c>
      <c r="J116" s="803"/>
      <c r="K116" s="806"/>
      <c r="L116" s="807">
        <f t="shared" si="7"/>
        <v>0</v>
      </c>
      <c r="M116" s="808"/>
      <c r="N116" s="804"/>
      <c r="O116" s="807">
        <f t="shared" si="8"/>
        <v>0</v>
      </c>
      <c r="P116" s="809"/>
      <c r="R116" s="158"/>
      <c r="S116" s="158"/>
      <c r="T116" s="158"/>
    </row>
    <row r="117" spans="1:20" ht="24" hidden="1" x14ac:dyDescent="0.25">
      <c r="A117" s="178">
        <v>2252</v>
      </c>
      <c r="B117" s="223" t="s">
        <v>351</v>
      </c>
      <c r="C117" s="224">
        <f t="shared" ref="C117:C181" si="9">F117+I117+L117+O117</f>
        <v>0</v>
      </c>
      <c r="D117" s="229"/>
      <c r="E117" s="337"/>
      <c r="F117" s="544">
        <f t="shared" si="5"/>
        <v>0</v>
      </c>
      <c r="G117" s="229"/>
      <c r="H117" s="230"/>
      <c r="I117" s="231">
        <f t="shared" si="6"/>
        <v>0</v>
      </c>
      <c r="J117" s="229"/>
      <c r="K117" s="230"/>
      <c r="L117" s="231">
        <f t="shared" si="7"/>
        <v>0</v>
      </c>
      <c r="M117" s="338"/>
      <c r="N117" s="337"/>
      <c r="O117" s="231">
        <f t="shared" si="8"/>
        <v>0</v>
      </c>
      <c r="P117" s="185"/>
      <c r="R117" s="158"/>
      <c r="S117" s="158"/>
      <c r="T117" s="158"/>
    </row>
    <row r="118" spans="1:20" ht="24" x14ac:dyDescent="0.25">
      <c r="A118" s="178">
        <v>2259</v>
      </c>
      <c r="B118" s="223" t="s">
        <v>352</v>
      </c>
      <c r="C118" s="224">
        <f t="shared" si="9"/>
        <v>50</v>
      </c>
      <c r="D118" s="229">
        <v>50</v>
      </c>
      <c r="E118" s="507"/>
      <c r="F118" s="359">
        <f t="shared" ref="F118:F182" si="10">D118+E118</f>
        <v>50</v>
      </c>
      <c r="G118" s="229"/>
      <c r="H118" s="230"/>
      <c r="I118" s="231">
        <f t="shared" ref="I118:I182" si="11">G118+H118</f>
        <v>0</v>
      </c>
      <c r="J118" s="229"/>
      <c r="K118" s="230"/>
      <c r="L118" s="231">
        <f t="shared" ref="L118:L182" si="12">J118+K118</f>
        <v>0</v>
      </c>
      <c r="M118" s="338"/>
      <c r="N118" s="337"/>
      <c r="O118" s="231">
        <f t="shared" ref="O118:O182" si="13">M118+N118</f>
        <v>0</v>
      </c>
      <c r="P118" s="185"/>
      <c r="R118" s="158"/>
      <c r="S118" s="158"/>
      <c r="T118" s="158"/>
    </row>
    <row r="119" spans="1:20" x14ac:dyDescent="0.25">
      <c r="A119" s="339">
        <v>2260</v>
      </c>
      <c r="B119" s="223" t="s">
        <v>353</v>
      </c>
      <c r="C119" s="224">
        <f t="shared" si="9"/>
        <v>24</v>
      </c>
      <c r="D119" s="340">
        <f>SUM(D120:D124)</f>
        <v>24</v>
      </c>
      <c r="E119" s="390">
        <f>SUM(E120:E124)</f>
        <v>0</v>
      </c>
      <c r="F119" s="359">
        <f t="shared" si="10"/>
        <v>24</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c r="R119" s="158"/>
      <c r="S119" s="158"/>
      <c r="T119" s="158"/>
    </row>
    <row r="120" spans="1:20" hidden="1" x14ac:dyDescent="0.25">
      <c r="A120" s="178">
        <v>2261</v>
      </c>
      <c r="B120" s="223" t="s">
        <v>354</v>
      </c>
      <c r="C120" s="224">
        <f t="shared" si="9"/>
        <v>0</v>
      </c>
      <c r="D120" s="229"/>
      <c r="E120" s="337"/>
      <c r="F120" s="544">
        <f t="shared" si="10"/>
        <v>0</v>
      </c>
      <c r="G120" s="229"/>
      <c r="H120" s="230"/>
      <c r="I120" s="231">
        <f t="shared" si="11"/>
        <v>0</v>
      </c>
      <c r="J120" s="229"/>
      <c r="K120" s="230"/>
      <c r="L120" s="231">
        <f t="shared" si="12"/>
        <v>0</v>
      </c>
      <c r="M120" s="338"/>
      <c r="N120" s="337"/>
      <c r="O120" s="231">
        <f t="shared" si="13"/>
        <v>0</v>
      </c>
      <c r="P120" s="185"/>
      <c r="R120" s="158"/>
      <c r="S120" s="158"/>
      <c r="T120" s="158"/>
    </row>
    <row r="121" spans="1:20" hidden="1" x14ac:dyDescent="0.25">
      <c r="A121" s="178">
        <v>2262</v>
      </c>
      <c r="B121" s="223" t="s">
        <v>355</v>
      </c>
      <c r="C121" s="224">
        <f t="shared" si="9"/>
        <v>0</v>
      </c>
      <c r="D121" s="229"/>
      <c r="E121" s="337"/>
      <c r="F121" s="544">
        <f t="shared" si="10"/>
        <v>0</v>
      </c>
      <c r="G121" s="229"/>
      <c r="H121" s="230"/>
      <c r="I121" s="231">
        <f t="shared" si="11"/>
        <v>0</v>
      </c>
      <c r="J121" s="229"/>
      <c r="K121" s="230"/>
      <c r="L121" s="231">
        <f t="shared" si="12"/>
        <v>0</v>
      </c>
      <c r="M121" s="338"/>
      <c r="N121" s="337"/>
      <c r="O121" s="231">
        <f t="shared" si="13"/>
        <v>0</v>
      </c>
      <c r="P121" s="185"/>
      <c r="R121" s="158"/>
      <c r="S121" s="158"/>
      <c r="T121" s="158"/>
    </row>
    <row r="122" spans="1:20" hidden="1" x14ac:dyDescent="0.25">
      <c r="A122" s="178">
        <v>2263</v>
      </c>
      <c r="B122" s="223" t="s">
        <v>356</v>
      </c>
      <c r="C122" s="224">
        <f t="shared" si="9"/>
        <v>0</v>
      </c>
      <c r="D122" s="229"/>
      <c r="E122" s="337"/>
      <c r="F122" s="544">
        <f t="shared" si="10"/>
        <v>0</v>
      </c>
      <c r="G122" s="229"/>
      <c r="H122" s="230"/>
      <c r="I122" s="231">
        <f t="shared" si="11"/>
        <v>0</v>
      </c>
      <c r="J122" s="229"/>
      <c r="K122" s="230"/>
      <c r="L122" s="231">
        <f t="shared" si="12"/>
        <v>0</v>
      </c>
      <c r="M122" s="338"/>
      <c r="N122" s="337"/>
      <c r="O122" s="231">
        <f t="shared" si="13"/>
        <v>0</v>
      </c>
      <c r="P122" s="185"/>
      <c r="R122" s="158"/>
      <c r="S122" s="158"/>
      <c r="T122" s="158"/>
    </row>
    <row r="123" spans="1:20" ht="24" hidden="1" x14ac:dyDescent="0.25">
      <c r="A123" s="178">
        <v>2264</v>
      </c>
      <c r="B123" s="223" t="s">
        <v>357</v>
      </c>
      <c r="C123" s="224">
        <f t="shared" si="9"/>
        <v>0</v>
      </c>
      <c r="D123" s="229"/>
      <c r="E123" s="337"/>
      <c r="F123" s="544">
        <f t="shared" si="10"/>
        <v>0</v>
      </c>
      <c r="G123" s="229"/>
      <c r="H123" s="230"/>
      <c r="I123" s="231">
        <f t="shared" si="11"/>
        <v>0</v>
      </c>
      <c r="J123" s="229"/>
      <c r="K123" s="230"/>
      <c r="L123" s="231">
        <f t="shared" si="12"/>
        <v>0</v>
      </c>
      <c r="M123" s="338"/>
      <c r="N123" s="337"/>
      <c r="O123" s="231">
        <f t="shared" si="13"/>
        <v>0</v>
      </c>
      <c r="P123" s="185"/>
      <c r="R123" s="158"/>
      <c r="S123" s="158"/>
      <c r="T123" s="158"/>
    </row>
    <row r="124" spans="1:20" x14ac:dyDescent="0.25">
      <c r="A124" s="178">
        <v>2269</v>
      </c>
      <c r="B124" s="223" t="s">
        <v>358</v>
      </c>
      <c r="C124" s="224">
        <f t="shared" si="9"/>
        <v>24</v>
      </c>
      <c r="D124" s="229">
        <v>24</v>
      </c>
      <c r="E124" s="507"/>
      <c r="F124" s="359">
        <f t="shared" si="10"/>
        <v>24</v>
      </c>
      <c r="G124" s="229"/>
      <c r="H124" s="230"/>
      <c r="I124" s="231">
        <f t="shared" si="11"/>
        <v>0</v>
      </c>
      <c r="J124" s="229"/>
      <c r="K124" s="230"/>
      <c r="L124" s="231">
        <f t="shared" si="12"/>
        <v>0</v>
      </c>
      <c r="M124" s="338"/>
      <c r="N124" s="337"/>
      <c r="O124" s="231">
        <f t="shared" si="13"/>
        <v>0</v>
      </c>
      <c r="P124" s="185"/>
      <c r="R124" s="158"/>
      <c r="S124" s="158"/>
      <c r="T124" s="158"/>
    </row>
    <row r="125" spans="1:20" x14ac:dyDescent="0.25">
      <c r="A125" s="339">
        <v>2270</v>
      </c>
      <c r="B125" s="223" t="s">
        <v>359</v>
      </c>
      <c r="C125" s="224">
        <f t="shared" si="9"/>
        <v>915</v>
      </c>
      <c r="D125" s="340">
        <f>SUM(D126:D130)</f>
        <v>11</v>
      </c>
      <c r="E125" s="390">
        <f>SUM(E126:E130)</f>
        <v>0</v>
      </c>
      <c r="F125" s="359">
        <f t="shared" si="10"/>
        <v>11</v>
      </c>
      <c r="G125" s="340">
        <f>SUM(G126:G130)</f>
        <v>0</v>
      </c>
      <c r="H125" s="342">
        <f>SUM(H126:H130)</f>
        <v>0</v>
      </c>
      <c r="I125" s="231">
        <f t="shared" si="11"/>
        <v>0</v>
      </c>
      <c r="J125" s="340">
        <f>SUM(J126:J130)</f>
        <v>904</v>
      </c>
      <c r="K125" s="342">
        <f>SUM(K126:K130)</f>
        <v>0</v>
      </c>
      <c r="L125" s="231">
        <f t="shared" si="12"/>
        <v>904</v>
      </c>
      <c r="M125" s="343">
        <f>SUM(M126:M130)</f>
        <v>0</v>
      </c>
      <c r="N125" s="341">
        <f>SUM(N126:N130)</f>
        <v>0</v>
      </c>
      <c r="O125" s="231">
        <f t="shared" si="13"/>
        <v>0</v>
      </c>
      <c r="P125" s="185"/>
      <c r="R125" s="158"/>
      <c r="S125" s="158"/>
      <c r="T125" s="158"/>
    </row>
    <row r="126" spans="1:20" x14ac:dyDescent="0.25">
      <c r="A126" s="800">
        <v>2272</v>
      </c>
      <c r="B126" s="810" t="s">
        <v>360</v>
      </c>
      <c r="C126" s="802">
        <f t="shared" si="9"/>
        <v>11</v>
      </c>
      <c r="D126" s="803">
        <v>11</v>
      </c>
      <c r="E126" s="693"/>
      <c r="F126" s="1149">
        <f t="shared" si="10"/>
        <v>11</v>
      </c>
      <c r="G126" s="803"/>
      <c r="H126" s="806"/>
      <c r="I126" s="807">
        <f t="shared" si="11"/>
        <v>0</v>
      </c>
      <c r="J126" s="803"/>
      <c r="K126" s="806"/>
      <c r="L126" s="807">
        <f t="shared" si="12"/>
        <v>0</v>
      </c>
      <c r="M126" s="808"/>
      <c r="N126" s="804"/>
      <c r="O126" s="807">
        <f t="shared" si="13"/>
        <v>0</v>
      </c>
      <c r="P126" s="809"/>
      <c r="R126" s="158"/>
      <c r="S126" s="158"/>
      <c r="T126" s="158"/>
    </row>
    <row r="127" spans="1:20" ht="24" hidden="1" x14ac:dyDescent="0.25">
      <c r="A127" s="178">
        <v>2275</v>
      </c>
      <c r="B127" s="223" t="s">
        <v>361</v>
      </c>
      <c r="C127" s="224">
        <f t="shared" si="9"/>
        <v>0</v>
      </c>
      <c r="D127" s="229"/>
      <c r="E127" s="337"/>
      <c r="F127" s="544">
        <f t="shared" si="10"/>
        <v>0</v>
      </c>
      <c r="G127" s="229"/>
      <c r="H127" s="230"/>
      <c r="I127" s="231">
        <f t="shared" si="11"/>
        <v>0</v>
      </c>
      <c r="J127" s="229"/>
      <c r="K127" s="230"/>
      <c r="L127" s="231">
        <f t="shared" si="12"/>
        <v>0</v>
      </c>
      <c r="M127" s="338"/>
      <c r="N127" s="337"/>
      <c r="O127" s="231">
        <f t="shared" si="13"/>
        <v>0</v>
      </c>
      <c r="P127" s="185"/>
      <c r="R127" s="158"/>
      <c r="S127" s="158"/>
      <c r="T127" s="158"/>
    </row>
    <row r="128" spans="1:20" ht="36" hidden="1" x14ac:dyDescent="0.25">
      <c r="A128" s="178">
        <v>2276</v>
      </c>
      <c r="B128" s="223" t="s">
        <v>362</v>
      </c>
      <c r="C128" s="224">
        <f t="shared" si="9"/>
        <v>0</v>
      </c>
      <c r="D128" s="229"/>
      <c r="E128" s="337"/>
      <c r="F128" s="544">
        <f t="shared" si="10"/>
        <v>0</v>
      </c>
      <c r="G128" s="229"/>
      <c r="H128" s="230"/>
      <c r="I128" s="231">
        <f t="shared" si="11"/>
        <v>0</v>
      </c>
      <c r="J128" s="229"/>
      <c r="K128" s="230"/>
      <c r="L128" s="231">
        <f t="shared" si="12"/>
        <v>0</v>
      </c>
      <c r="M128" s="338"/>
      <c r="N128" s="337"/>
      <c r="O128" s="231">
        <f t="shared" si="13"/>
        <v>0</v>
      </c>
      <c r="P128" s="185"/>
      <c r="R128" s="158"/>
      <c r="S128" s="158"/>
      <c r="T128" s="158"/>
    </row>
    <row r="129" spans="1:20" ht="24" hidden="1" x14ac:dyDescent="0.25">
      <c r="A129" s="178">
        <v>2278</v>
      </c>
      <c r="B129" s="223" t="s">
        <v>363</v>
      </c>
      <c r="C129" s="224">
        <f t="shared" si="9"/>
        <v>0</v>
      </c>
      <c r="D129" s="229"/>
      <c r="E129" s="337"/>
      <c r="F129" s="544">
        <f t="shared" si="10"/>
        <v>0</v>
      </c>
      <c r="G129" s="229"/>
      <c r="H129" s="230"/>
      <c r="I129" s="231">
        <f t="shared" si="11"/>
        <v>0</v>
      </c>
      <c r="J129" s="229"/>
      <c r="K129" s="230"/>
      <c r="L129" s="231">
        <f t="shared" si="12"/>
        <v>0</v>
      </c>
      <c r="M129" s="338"/>
      <c r="N129" s="337"/>
      <c r="O129" s="231">
        <f t="shared" si="13"/>
        <v>0</v>
      </c>
      <c r="P129" s="185"/>
      <c r="R129" s="158"/>
      <c r="S129" s="158"/>
      <c r="T129" s="158"/>
    </row>
    <row r="130" spans="1:20" ht="24" x14ac:dyDescent="0.25">
      <c r="A130" s="178">
        <v>2279</v>
      </c>
      <c r="B130" s="223" t="s">
        <v>364</v>
      </c>
      <c r="C130" s="224">
        <f t="shared" si="9"/>
        <v>904</v>
      </c>
      <c r="D130" s="229"/>
      <c r="E130" s="507"/>
      <c r="F130" s="359">
        <f t="shared" si="10"/>
        <v>0</v>
      </c>
      <c r="G130" s="229"/>
      <c r="H130" s="230"/>
      <c r="I130" s="231">
        <f t="shared" si="11"/>
        <v>0</v>
      </c>
      <c r="J130" s="229">
        <v>904</v>
      </c>
      <c r="K130" s="230"/>
      <c r="L130" s="231">
        <f t="shared" si="12"/>
        <v>904</v>
      </c>
      <c r="M130" s="338"/>
      <c r="N130" s="337"/>
      <c r="O130" s="231">
        <f t="shared" si="13"/>
        <v>0</v>
      </c>
      <c r="P130" s="185"/>
      <c r="R130" s="158"/>
      <c r="S130" s="158"/>
      <c r="T130" s="158"/>
    </row>
    <row r="131" spans="1:20" ht="24" hidden="1" x14ac:dyDescent="0.25">
      <c r="A131" s="784">
        <v>2280</v>
      </c>
      <c r="B131" s="213" t="s">
        <v>365</v>
      </c>
      <c r="C131" s="224">
        <f t="shared" si="9"/>
        <v>0</v>
      </c>
      <c r="D131" s="350">
        <f t="shared" ref="D131:N131" si="14">SUM(D132)</f>
        <v>0</v>
      </c>
      <c r="E131" s="351">
        <f t="shared" si="14"/>
        <v>0</v>
      </c>
      <c r="F131" s="543">
        <f t="shared" si="10"/>
        <v>0</v>
      </c>
      <c r="G131" s="350">
        <f t="shared" ref="G131" si="15">SUM(G132)</f>
        <v>0</v>
      </c>
      <c r="H131" s="352">
        <f t="shared" si="14"/>
        <v>0</v>
      </c>
      <c r="I131" s="221">
        <f t="shared" si="11"/>
        <v>0</v>
      </c>
      <c r="J131" s="350">
        <f t="shared" ref="J131" si="16">SUM(J132)</f>
        <v>0</v>
      </c>
      <c r="K131" s="352">
        <f t="shared" si="14"/>
        <v>0</v>
      </c>
      <c r="L131" s="221">
        <f t="shared" si="12"/>
        <v>0</v>
      </c>
      <c r="M131" s="343">
        <f t="shared" si="14"/>
        <v>0</v>
      </c>
      <c r="N131" s="341">
        <f t="shared" si="14"/>
        <v>0</v>
      </c>
      <c r="O131" s="231">
        <f t="shared" si="13"/>
        <v>0</v>
      </c>
      <c r="P131" s="185"/>
      <c r="R131" s="158"/>
      <c r="S131" s="158"/>
      <c r="T131" s="158"/>
    </row>
    <row r="132" spans="1:20" ht="24" hidden="1" x14ac:dyDescent="0.25">
      <c r="A132" s="178">
        <v>2283</v>
      </c>
      <c r="B132" s="223" t="s">
        <v>366</v>
      </c>
      <c r="C132" s="224">
        <f t="shared" si="9"/>
        <v>0</v>
      </c>
      <c r="D132" s="229"/>
      <c r="E132" s="337"/>
      <c r="F132" s="544">
        <f t="shared" si="10"/>
        <v>0</v>
      </c>
      <c r="G132" s="229"/>
      <c r="H132" s="230"/>
      <c r="I132" s="231">
        <f t="shared" si="11"/>
        <v>0</v>
      </c>
      <c r="J132" s="229"/>
      <c r="K132" s="230"/>
      <c r="L132" s="231">
        <f t="shared" si="12"/>
        <v>0</v>
      </c>
      <c r="M132" s="338"/>
      <c r="N132" s="337"/>
      <c r="O132" s="231">
        <f t="shared" si="13"/>
        <v>0</v>
      </c>
      <c r="P132" s="185"/>
      <c r="R132" s="158"/>
      <c r="S132" s="158"/>
      <c r="T132" s="158"/>
    </row>
    <row r="133" spans="1:20" ht="36" x14ac:dyDescent="0.25">
      <c r="A133" s="198">
        <v>2300</v>
      </c>
      <c r="B133" s="323" t="s">
        <v>367</v>
      </c>
      <c r="C133" s="199">
        <f t="shared" si="9"/>
        <v>23081</v>
      </c>
      <c r="D133" s="209">
        <f>SUM(D134,D139,D143,D144,D147,D154,D162,D163,D166)</f>
        <v>17658</v>
      </c>
      <c r="E133" s="505">
        <f>SUM(E134,E139,E143,E144,E147,E154,E162,E163,E166)</f>
        <v>0</v>
      </c>
      <c r="F133" s="459">
        <f t="shared" si="10"/>
        <v>17658</v>
      </c>
      <c r="G133" s="209">
        <f>SUM(G134,G139,G143,G144,G147,G154,G162,G163,G166)</f>
        <v>1100</v>
      </c>
      <c r="H133" s="210">
        <f>SUM(H134,H139,H143,H144,H147,H154,H162,H163,H166)</f>
        <v>0</v>
      </c>
      <c r="I133" s="211">
        <f t="shared" si="11"/>
        <v>1100</v>
      </c>
      <c r="J133" s="209">
        <f>SUM(J134,J139,J143,J144,J147,J154,J162,J163,J166)</f>
        <v>4323</v>
      </c>
      <c r="K133" s="210">
        <f>SUM(K134,K139,K143,K144,K147,K154,K162,K163,K166)</f>
        <v>0</v>
      </c>
      <c r="L133" s="211">
        <f t="shared" si="12"/>
        <v>4323</v>
      </c>
      <c r="M133" s="348">
        <f>SUM(M134,M139,M143,M144,M147,M154,M162,M163,M166)</f>
        <v>0</v>
      </c>
      <c r="N133" s="324">
        <f>SUM(N134,N139,N143,N144,N147,N154,N162,N163,N166)</f>
        <v>0</v>
      </c>
      <c r="O133" s="211">
        <f t="shared" si="13"/>
        <v>0</v>
      </c>
      <c r="P133" s="208"/>
      <c r="R133" s="158"/>
      <c r="S133" s="158"/>
      <c r="T133" s="158"/>
    </row>
    <row r="134" spans="1:20" ht="24" x14ac:dyDescent="0.25">
      <c r="A134" s="784">
        <v>2310</v>
      </c>
      <c r="B134" s="213" t="s">
        <v>368</v>
      </c>
      <c r="C134" s="214">
        <f t="shared" si="9"/>
        <v>10378</v>
      </c>
      <c r="D134" s="360">
        <f>SUM(D135:D138)</f>
        <v>10278</v>
      </c>
      <c r="E134" s="353">
        <f>SUM(E135:E138)</f>
        <v>0</v>
      </c>
      <c r="F134" s="466">
        <f t="shared" si="10"/>
        <v>10278</v>
      </c>
      <c r="G134" s="350">
        <f>SUM(G135:G138)</f>
        <v>0</v>
      </c>
      <c r="H134" s="352">
        <f>SUM(H135:H138)</f>
        <v>0</v>
      </c>
      <c r="I134" s="221">
        <f t="shared" si="11"/>
        <v>0</v>
      </c>
      <c r="J134" s="350">
        <f>SUM(J135:J138)</f>
        <v>100</v>
      </c>
      <c r="K134" s="352">
        <f>SUM(K135:K138)</f>
        <v>0</v>
      </c>
      <c r="L134" s="221">
        <f t="shared" si="12"/>
        <v>100</v>
      </c>
      <c r="M134" s="353">
        <f>SUM(M135:M138)</f>
        <v>0</v>
      </c>
      <c r="N134" s="351">
        <f>SUM(N135:N138)</f>
        <v>0</v>
      </c>
      <c r="O134" s="221">
        <f t="shared" si="13"/>
        <v>0</v>
      </c>
      <c r="P134" s="176"/>
      <c r="R134" s="158"/>
      <c r="S134" s="158"/>
      <c r="T134" s="158"/>
    </row>
    <row r="135" spans="1:20" x14ac:dyDescent="0.25">
      <c r="A135" s="178">
        <v>2311</v>
      </c>
      <c r="B135" s="223" t="s">
        <v>369</v>
      </c>
      <c r="C135" s="224">
        <f t="shared" si="9"/>
        <v>590</v>
      </c>
      <c r="D135" s="229">
        <v>590</v>
      </c>
      <c r="E135" s="507"/>
      <c r="F135" s="359">
        <f t="shared" si="10"/>
        <v>590</v>
      </c>
      <c r="G135" s="229"/>
      <c r="H135" s="230"/>
      <c r="I135" s="231">
        <f t="shared" si="11"/>
        <v>0</v>
      </c>
      <c r="J135" s="229"/>
      <c r="K135" s="230"/>
      <c r="L135" s="231">
        <f t="shared" si="12"/>
        <v>0</v>
      </c>
      <c r="M135" s="338"/>
      <c r="N135" s="337"/>
      <c r="O135" s="231">
        <f t="shared" si="13"/>
        <v>0</v>
      </c>
      <c r="P135" s="185"/>
      <c r="R135" s="158"/>
      <c r="S135" s="158"/>
      <c r="T135" s="158"/>
    </row>
    <row r="136" spans="1:20" x14ac:dyDescent="0.25">
      <c r="A136" s="178">
        <v>2312</v>
      </c>
      <c r="B136" s="223" t="s">
        <v>370</v>
      </c>
      <c r="C136" s="224">
        <f t="shared" si="9"/>
        <v>9558</v>
      </c>
      <c r="D136" s="229">
        <f>5958+3500</f>
        <v>9458</v>
      </c>
      <c r="E136" s="507"/>
      <c r="F136" s="359">
        <f t="shared" si="10"/>
        <v>9458</v>
      </c>
      <c r="G136" s="229"/>
      <c r="H136" s="230"/>
      <c r="I136" s="231">
        <f t="shared" si="11"/>
        <v>0</v>
      </c>
      <c r="J136" s="229">
        <v>100</v>
      </c>
      <c r="K136" s="230"/>
      <c r="L136" s="231">
        <f t="shared" si="12"/>
        <v>100</v>
      </c>
      <c r="M136" s="338"/>
      <c r="N136" s="337"/>
      <c r="O136" s="231">
        <f t="shared" si="13"/>
        <v>0</v>
      </c>
      <c r="P136" s="811"/>
      <c r="R136" s="158"/>
      <c r="S136" s="158"/>
      <c r="T136" s="158"/>
    </row>
    <row r="137" spans="1:20" x14ac:dyDescent="0.25">
      <c r="A137" s="178">
        <v>2313</v>
      </c>
      <c r="B137" s="223" t="s">
        <v>371</v>
      </c>
      <c r="C137" s="224">
        <f t="shared" si="9"/>
        <v>130</v>
      </c>
      <c r="D137" s="229">
        <f>330-200</f>
        <v>130</v>
      </c>
      <c r="E137" s="507"/>
      <c r="F137" s="359">
        <f t="shared" si="10"/>
        <v>130</v>
      </c>
      <c r="G137" s="229"/>
      <c r="H137" s="230"/>
      <c r="I137" s="231">
        <f t="shared" si="11"/>
        <v>0</v>
      </c>
      <c r="J137" s="229"/>
      <c r="K137" s="230"/>
      <c r="L137" s="231">
        <f t="shared" si="12"/>
        <v>0</v>
      </c>
      <c r="M137" s="338"/>
      <c r="N137" s="337"/>
      <c r="O137" s="231">
        <f t="shared" si="13"/>
        <v>0</v>
      </c>
      <c r="P137" s="185"/>
      <c r="R137" s="158"/>
      <c r="S137" s="158"/>
      <c r="T137" s="158"/>
    </row>
    <row r="138" spans="1:20" ht="26.25" customHeight="1" x14ac:dyDescent="0.25">
      <c r="A138" s="178">
        <v>2314</v>
      </c>
      <c r="B138" s="223" t="s">
        <v>372</v>
      </c>
      <c r="C138" s="224">
        <f t="shared" si="9"/>
        <v>100</v>
      </c>
      <c r="D138" s="229">
        <v>100</v>
      </c>
      <c r="E138" s="507"/>
      <c r="F138" s="359">
        <f t="shared" si="10"/>
        <v>100</v>
      </c>
      <c r="G138" s="229"/>
      <c r="H138" s="230"/>
      <c r="I138" s="231">
        <f t="shared" si="11"/>
        <v>0</v>
      </c>
      <c r="J138" s="229"/>
      <c r="K138" s="230"/>
      <c r="L138" s="231">
        <f t="shared" si="12"/>
        <v>0</v>
      </c>
      <c r="M138" s="338"/>
      <c r="N138" s="337"/>
      <c r="O138" s="231">
        <f t="shared" si="13"/>
        <v>0</v>
      </c>
      <c r="P138" s="185"/>
      <c r="R138" s="158"/>
      <c r="S138" s="158"/>
      <c r="T138" s="158"/>
    </row>
    <row r="139" spans="1:20" x14ac:dyDescent="0.25">
      <c r="A139" s="339">
        <v>2320</v>
      </c>
      <c r="B139" s="223" t="s">
        <v>373</v>
      </c>
      <c r="C139" s="224">
        <f t="shared" si="9"/>
        <v>55</v>
      </c>
      <c r="D139" s="340">
        <f>SUM(D140:D142)</f>
        <v>55</v>
      </c>
      <c r="E139" s="390">
        <f>SUM(E140:E142)</f>
        <v>0</v>
      </c>
      <c r="F139" s="359">
        <f t="shared" si="10"/>
        <v>55</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c r="R139" s="158"/>
      <c r="S139" s="158"/>
      <c r="T139" s="158"/>
    </row>
    <row r="140" spans="1:20" hidden="1" x14ac:dyDescent="0.25">
      <c r="A140" s="178">
        <v>2321</v>
      </c>
      <c r="B140" s="223" t="s">
        <v>374</v>
      </c>
      <c r="C140" s="224">
        <f t="shared" si="9"/>
        <v>0</v>
      </c>
      <c r="D140" s="229"/>
      <c r="E140" s="337"/>
      <c r="F140" s="544">
        <f t="shared" si="10"/>
        <v>0</v>
      </c>
      <c r="G140" s="229"/>
      <c r="H140" s="230"/>
      <c r="I140" s="231">
        <f t="shared" si="11"/>
        <v>0</v>
      </c>
      <c r="J140" s="229"/>
      <c r="K140" s="230"/>
      <c r="L140" s="231">
        <f t="shared" si="12"/>
        <v>0</v>
      </c>
      <c r="M140" s="338"/>
      <c r="N140" s="337"/>
      <c r="O140" s="231">
        <f t="shared" si="13"/>
        <v>0</v>
      </c>
      <c r="P140" s="185"/>
      <c r="R140" s="158"/>
      <c r="S140" s="158"/>
      <c r="T140" s="158"/>
    </row>
    <row r="141" spans="1:20" x14ac:dyDescent="0.25">
      <c r="A141" s="178">
        <v>2322</v>
      </c>
      <c r="B141" s="223" t="s">
        <v>375</v>
      </c>
      <c r="C141" s="224">
        <f t="shared" si="9"/>
        <v>55</v>
      </c>
      <c r="D141" s="229">
        <v>55</v>
      </c>
      <c r="E141" s="507"/>
      <c r="F141" s="359">
        <f t="shared" si="10"/>
        <v>55</v>
      </c>
      <c r="G141" s="229"/>
      <c r="H141" s="230"/>
      <c r="I141" s="231">
        <f t="shared" si="11"/>
        <v>0</v>
      </c>
      <c r="J141" s="229"/>
      <c r="K141" s="230"/>
      <c r="L141" s="231">
        <f t="shared" si="12"/>
        <v>0</v>
      </c>
      <c r="M141" s="338"/>
      <c r="N141" s="337"/>
      <c r="O141" s="231">
        <f t="shared" si="13"/>
        <v>0</v>
      </c>
      <c r="P141" s="185"/>
      <c r="R141" s="158"/>
      <c r="S141" s="158"/>
      <c r="T141" s="158"/>
    </row>
    <row r="142" spans="1:20" hidden="1" x14ac:dyDescent="0.25">
      <c r="A142" s="178">
        <v>2329</v>
      </c>
      <c r="B142" s="223" t="s">
        <v>376</v>
      </c>
      <c r="C142" s="224">
        <f t="shared" si="9"/>
        <v>0</v>
      </c>
      <c r="D142" s="229"/>
      <c r="E142" s="337"/>
      <c r="F142" s="544">
        <f t="shared" si="10"/>
        <v>0</v>
      </c>
      <c r="G142" s="229"/>
      <c r="H142" s="230"/>
      <c r="I142" s="231">
        <f t="shared" si="11"/>
        <v>0</v>
      </c>
      <c r="J142" s="229"/>
      <c r="K142" s="230"/>
      <c r="L142" s="231">
        <f t="shared" si="12"/>
        <v>0</v>
      </c>
      <c r="M142" s="338"/>
      <c r="N142" s="337"/>
      <c r="O142" s="231">
        <f t="shared" si="13"/>
        <v>0</v>
      </c>
      <c r="P142" s="185"/>
      <c r="R142" s="158"/>
      <c r="S142" s="158"/>
      <c r="T142" s="158"/>
    </row>
    <row r="143" spans="1:20" hidden="1" x14ac:dyDescent="0.25">
      <c r="A143" s="339">
        <v>2330</v>
      </c>
      <c r="B143" s="223" t="s">
        <v>377</v>
      </c>
      <c r="C143" s="224">
        <f t="shared" si="9"/>
        <v>0</v>
      </c>
      <c r="D143" s="229"/>
      <c r="E143" s="337"/>
      <c r="F143" s="544">
        <f t="shared" si="10"/>
        <v>0</v>
      </c>
      <c r="G143" s="229"/>
      <c r="H143" s="230"/>
      <c r="I143" s="231">
        <f t="shared" si="11"/>
        <v>0</v>
      </c>
      <c r="J143" s="229"/>
      <c r="K143" s="230"/>
      <c r="L143" s="231">
        <f t="shared" si="12"/>
        <v>0</v>
      </c>
      <c r="M143" s="338"/>
      <c r="N143" s="337"/>
      <c r="O143" s="231">
        <f t="shared" si="13"/>
        <v>0</v>
      </c>
      <c r="P143" s="185"/>
      <c r="R143" s="158"/>
      <c r="S143" s="158"/>
      <c r="T143" s="158"/>
    </row>
    <row r="144" spans="1:20" ht="36" customHeight="1" x14ac:dyDescent="0.25">
      <c r="A144" s="339">
        <v>2340</v>
      </c>
      <c r="B144" s="223" t="s">
        <v>378</v>
      </c>
      <c r="C144" s="224">
        <f t="shared" si="9"/>
        <v>300</v>
      </c>
      <c r="D144" s="340">
        <f>SUM(D145:D146)</f>
        <v>300</v>
      </c>
      <c r="E144" s="390">
        <f>SUM(E145:E146)</f>
        <v>0</v>
      </c>
      <c r="F144" s="359">
        <f t="shared" si="10"/>
        <v>300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c r="R144" s="158"/>
      <c r="S144" s="158"/>
      <c r="T144" s="158"/>
    </row>
    <row r="145" spans="1:20" x14ac:dyDescent="0.25">
      <c r="A145" s="178">
        <v>2341</v>
      </c>
      <c r="B145" s="223" t="s">
        <v>379</v>
      </c>
      <c r="C145" s="224">
        <f t="shared" si="9"/>
        <v>300</v>
      </c>
      <c r="D145" s="229">
        <v>300</v>
      </c>
      <c r="E145" s="507"/>
      <c r="F145" s="359">
        <f t="shared" si="10"/>
        <v>300</v>
      </c>
      <c r="G145" s="229"/>
      <c r="H145" s="230"/>
      <c r="I145" s="231">
        <f t="shared" si="11"/>
        <v>0</v>
      </c>
      <c r="J145" s="229"/>
      <c r="K145" s="230"/>
      <c r="L145" s="231">
        <f t="shared" si="12"/>
        <v>0</v>
      </c>
      <c r="M145" s="338"/>
      <c r="N145" s="337"/>
      <c r="O145" s="231">
        <f t="shared" si="13"/>
        <v>0</v>
      </c>
      <c r="P145" s="185"/>
      <c r="R145" s="158"/>
      <c r="S145" s="158"/>
      <c r="T145" s="158"/>
    </row>
    <row r="146" spans="1:20" ht="24" hidden="1" x14ac:dyDescent="0.25">
      <c r="A146" s="178">
        <v>2344</v>
      </c>
      <c r="B146" s="223" t="s">
        <v>380</v>
      </c>
      <c r="C146" s="224">
        <f t="shared" si="9"/>
        <v>0</v>
      </c>
      <c r="D146" s="229"/>
      <c r="E146" s="337"/>
      <c r="F146" s="544">
        <f t="shared" si="10"/>
        <v>0</v>
      </c>
      <c r="G146" s="229"/>
      <c r="H146" s="230"/>
      <c r="I146" s="231">
        <f t="shared" si="11"/>
        <v>0</v>
      </c>
      <c r="J146" s="229"/>
      <c r="K146" s="230"/>
      <c r="L146" s="231">
        <f t="shared" si="12"/>
        <v>0</v>
      </c>
      <c r="M146" s="338"/>
      <c r="N146" s="337"/>
      <c r="O146" s="231">
        <f t="shared" si="13"/>
        <v>0</v>
      </c>
      <c r="P146" s="185"/>
      <c r="R146" s="158"/>
      <c r="S146" s="158"/>
      <c r="T146" s="158"/>
    </row>
    <row r="147" spans="1:20" ht="24" x14ac:dyDescent="0.25">
      <c r="A147" s="329">
        <v>2350</v>
      </c>
      <c r="B147" s="265" t="s">
        <v>381</v>
      </c>
      <c r="C147" s="224">
        <f t="shared" si="9"/>
        <v>3564</v>
      </c>
      <c r="D147" s="330">
        <f>SUM(D148:D153)</f>
        <v>3564</v>
      </c>
      <c r="E147" s="506">
        <f>SUM(E148:E153)</f>
        <v>0</v>
      </c>
      <c r="F147" s="460">
        <f t="shared" si="10"/>
        <v>3564</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c r="R147" s="158"/>
      <c r="S147" s="158"/>
      <c r="T147" s="158"/>
    </row>
    <row r="148" spans="1:20" x14ac:dyDescent="0.25">
      <c r="A148" s="169">
        <v>2351</v>
      </c>
      <c r="B148" s="213" t="s">
        <v>382</v>
      </c>
      <c r="C148" s="224">
        <f t="shared" si="9"/>
        <v>650</v>
      </c>
      <c r="D148" s="219">
        <f>450+200</f>
        <v>650</v>
      </c>
      <c r="E148" s="510"/>
      <c r="F148" s="466">
        <f t="shared" si="10"/>
        <v>650</v>
      </c>
      <c r="G148" s="219"/>
      <c r="H148" s="220"/>
      <c r="I148" s="221">
        <f t="shared" si="11"/>
        <v>0</v>
      </c>
      <c r="J148" s="219"/>
      <c r="K148" s="220"/>
      <c r="L148" s="221">
        <f t="shared" si="12"/>
        <v>0</v>
      </c>
      <c r="M148" s="336"/>
      <c r="N148" s="335"/>
      <c r="O148" s="221">
        <f t="shared" si="13"/>
        <v>0</v>
      </c>
      <c r="P148" s="176"/>
      <c r="R148" s="158"/>
      <c r="S148" s="158"/>
      <c r="T148" s="158"/>
    </row>
    <row r="149" spans="1:20" x14ac:dyDescent="0.25">
      <c r="A149" s="178">
        <v>2352</v>
      </c>
      <c r="B149" s="223" t="s">
        <v>383</v>
      </c>
      <c r="C149" s="224">
        <f t="shared" si="9"/>
        <v>2864</v>
      </c>
      <c r="D149" s="229">
        <v>2864</v>
      </c>
      <c r="E149" s="507"/>
      <c r="F149" s="359">
        <f t="shared" si="10"/>
        <v>2864</v>
      </c>
      <c r="G149" s="229"/>
      <c r="H149" s="230"/>
      <c r="I149" s="231">
        <f t="shared" si="11"/>
        <v>0</v>
      </c>
      <c r="J149" s="229"/>
      <c r="K149" s="230"/>
      <c r="L149" s="231">
        <f t="shared" si="12"/>
        <v>0</v>
      </c>
      <c r="M149" s="338"/>
      <c r="N149" s="337"/>
      <c r="O149" s="231">
        <f t="shared" si="13"/>
        <v>0</v>
      </c>
      <c r="P149" s="185"/>
      <c r="R149" s="158"/>
      <c r="S149" s="158"/>
      <c r="T149" s="158"/>
    </row>
    <row r="150" spans="1:20" ht="24" hidden="1" x14ac:dyDescent="0.25">
      <c r="A150" s="178">
        <v>2353</v>
      </c>
      <c r="B150" s="223" t="s">
        <v>384</v>
      </c>
      <c r="C150" s="224">
        <f t="shared" si="9"/>
        <v>0</v>
      </c>
      <c r="D150" s="229"/>
      <c r="E150" s="337"/>
      <c r="F150" s="544">
        <f t="shared" si="10"/>
        <v>0</v>
      </c>
      <c r="G150" s="229"/>
      <c r="H150" s="230"/>
      <c r="I150" s="231">
        <f t="shared" si="11"/>
        <v>0</v>
      </c>
      <c r="J150" s="229"/>
      <c r="K150" s="230"/>
      <c r="L150" s="231">
        <f t="shared" si="12"/>
        <v>0</v>
      </c>
      <c r="M150" s="338"/>
      <c r="N150" s="337"/>
      <c r="O150" s="231">
        <f t="shared" si="13"/>
        <v>0</v>
      </c>
      <c r="P150" s="185"/>
      <c r="R150" s="158"/>
      <c r="S150" s="158"/>
      <c r="T150" s="158"/>
    </row>
    <row r="151" spans="1:20" ht="24" hidden="1" x14ac:dyDescent="0.25">
      <c r="A151" s="178">
        <v>2354</v>
      </c>
      <c r="B151" s="223" t="s">
        <v>385</v>
      </c>
      <c r="C151" s="224">
        <f t="shared" si="9"/>
        <v>0</v>
      </c>
      <c r="D151" s="229"/>
      <c r="E151" s="337"/>
      <c r="F151" s="544">
        <f t="shared" si="10"/>
        <v>0</v>
      </c>
      <c r="G151" s="229"/>
      <c r="H151" s="230"/>
      <c r="I151" s="231">
        <f t="shared" si="11"/>
        <v>0</v>
      </c>
      <c r="J151" s="229"/>
      <c r="K151" s="230"/>
      <c r="L151" s="231">
        <f t="shared" si="12"/>
        <v>0</v>
      </c>
      <c r="M151" s="338"/>
      <c r="N151" s="337"/>
      <c r="O151" s="231">
        <f t="shared" si="13"/>
        <v>0</v>
      </c>
      <c r="P151" s="185"/>
      <c r="R151" s="158"/>
      <c r="S151" s="158"/>
      <c r="T151" s="158"/>
    </row>
    <row r="152" spans="1:20" ht="24" x14ac:dyDescent="0.25">
      <c r="A152" s="178">
        <v>2355</v>
      </c>
      <c r="B152" s="223" t="s">
        <v>386</v>
      </c>
      <c r="C152" s="224">
        <f t="shared" si="9"/>
        <v>50</v>
      </c>
      <c r="D152" s="229">
        <v>50</v>
      </c>
      <c r="E152" s="507"/>
      <c r="F152" s="359">
        <f t="shared" si="10"/>
        <v>50</v>
      </c>
      <c r="G152" s="229"/>
      <c r="H152" s="230"/>
      <c r="I152" s="231">
        <f t="shared" si="11"/>
        <v>0</v>
      </c>
      <c r="J152" s="229"/>
      <c r="K152" s="230"/>
      <c r="L152" s="231">
        <f t="shared" si="12"/>
        <v>0</v>
      </c>
      <c r="M152" s="338"/>
      <c r="N152" s="337"/>
      <c r="O152" s="231">
        <f t="shared" si="13"/>
        <v>0</v>
      </c>
      <c r="P152" s="185"/>
      <c r="R152" s="158"/>
      <c r="S152" s="158"/>
      <c r="T152" s="158"/>
    </row>
    <row r="153" spans="1:20" ht="24" hidden="1" x14ac:dyDescent="0.25">
      <c r="A153" s="178">
        <v>2359</v>
      </c>
      <c r="B153" s="223" t="s">
        <v>387</v>
      </c>
      <c r="C153" s="224">
        <f t="shared" si="9"/>
        <v>0</v>
      </c>
      <c r="D153" s="229"/>
      <c r="E153" s="337"/>
      <c r="F153" s="544">
        <f t="shared" si="10"/>
        <v>0</v>
      </c>
      <c r="G153" s="229"/>
      <c r="H153" s="230"/>
      <c r="I153" s="231">
        <f t="shared" si="11"/>
        <v>0</v>
      </c>
      <c r="J153" s="229"/>
      <c r="K153" s="230"/>
      <c r="L153" s="231">
        <f t="shared" si="12"/>
        <v>0</v>
      </c>
      <c r="M153" s="338"/>
      <c r="N153" s="337"/>
      <c r="O153" s="231">
        <f t="shared" si="13"/>
        <v>0</v>
      </c>
      <c r="P153" s="185"/>
      <c r="R153" s="158"/>
      <c r="S153" s="158"/>
      <c r="T153" s="158"/>
    </row>
    <row r="154" spans="1:20" ht="24" x14ac:dyDescent="0.25">
      <c r="A154" s="339">
        <v>2360</v>
      </c>
      <c r="B154" s="223" t="s">
        <v>388</v>
      </c>
      <c r="C154" s="224">
        <f t="shared" si="9"/>
        <v>6259</v>
      </c>
      <c r="D154" s="340">
        <f>SUM(D155:D161)</f>
        <v>2036</v>
      </c>
      <c r="E154" s="390">
        <f>SUM(E155:E161)</f>
        <v>0</v>
      </c>
      <c r="F154" s="359">
        <f t="shared" si="10"/>
        <v>2036</v>
      </c>
      <c r="G154" s="340">
        <f>SUM(G155:G161)</f>
        <v>0</v>
      </c>
      <c r="H154" s="342">
        <f>SUM(H155:H161)</f>
        <v>0</v>
      </c>
      <c r="I154" s="231">
        <f t="shared" si="11"/>
        <v>0</v>
      </c>
      <c r="J154" s="340">
        <f>SUM(J155:J161)</f>
        <v>4223</v>
      </c>
      <c r="K154" s="342">
        <f>SUM(K155:K161)</f>
        <v>0</v>
      </c>
      <c r="L154" s="231">
        <f t="shared" si="12"/>
        <v>4223</v>
      </c>
      <c r="M154" s="343">
        <f>SUM(M155:M161)</f>
        <v>0</v>
      </c>
      <c r="N154" s="341">
        <f>SUM(N155:N161)</f>
        <v>0</v>
      </c>
      <c r="O154" s="231">
        <f t="shared" si="13"/>
        <v>0</v>
      </c>
      <c r="P154" s="185"/>
      <c r="R154" s="158"/>
      <c r="S154" s="158"/>
      <c r="T154" s="158"/>
    </row>
    <row r="155" spans="1:20" x14ac:dyDescent="0.25">
      <c r="A155" s="177">
        <v>2361</v>
      </c>
      <c r="B155" s="223" t="s">
        <v>389</v>
      </c>
      <c r="C155" s="224">
        <f t="shared" si="9"/>
        <v>1586</v>
      </c>
      <c r="D155" s="229">
        <v>1586</v>
      </c>
      <c r="E155" s="507"/>
      <c r="F155" s="359">
        <f t="shared" si="10"/>
        <v>1586</v>
      </c>
      <c r="G155" s="229"/>
      <c r="H155" s="230"/>
      <c r="I155" s="231">
        <f t="shared" si="11"/>
        <v>0</v>
      </c>
      <c r="J155" s="229"/>
      <c r="K155" s="230"/>
      <c r="L155" s="231">
        <f t="shared" si="12"/>
        <v>0</v>
      </c>
      <c r="M155" s="338"/>
      <c r="N155" s="337"/>
      <c r="O155" s="231">
        <f t="shared" si="13"/>
        <v>0</v>
      </c>
      <c r="P155" s="185"/>
      <c r="R155" s="158"/>
      <c r="S155" s="158"/>
      <c r="T155" s="158"/>
    </row>
    <row r="156" spans="1:20" ht="24" x14ac:dyDescent="0.25">
      <c r="A156" s="177">
        <v>2362</v>
      </c>
      <c r="B156" s="223" t="s">
        <v>390</v>
      </c>
      <c r="C156" s="224">
        <f t="shared" si="9"/>
        <v>450</v>
      </c>
      <c r="D156" s="229">
        <v>450</v>
      </c>
      <c r="E156" s="507"/>
      <c r="F156" s="359">
        <f t="shared" si="10"/>
        <v>450</v>
      </c>
      <c r="G156" s="229"/>
      <c r="H156" s="230"/>
      <c r="I156" s="231">
        <f t="shared" si="11"/>
        <v>0</v>
      </c>
      <c r="J156" s="229"/>
      <c r="K156" s="230"/>
      <c r="L156" s="231">
        <f t="shared" si="12"/>
        <v>0</v>
      </c>
      <c r="M156" s="338"/>
      <c r="N156" s="337"/>
      <c r="O156" s="231">
        <f t="shared" si="13"/>
        <v>0</v>
      </c>
      <c r="P156" s="185"/>
      <c r="R156" s="158"/>
      <c r="S156" s="158"/>
      <c r="T156" s="158"/>
    </row>
    <row r="157" spans="1:20" x14ac:dyDescent="0.25">
      <c r="A157" s="177">
        <v>2363</v>
      </c>
      <c r="B157" s="223" t="s">
        <v>391</v>
      </c>
      <c r="C157" s="224">
        <f t="shared" si="9"/>
        <v>4223</v>
      </c>
      <c r="D157" s="229"/>
      <c r="E157" s="507"/>
      <c r="F157" s="359">
        <f t="shared" si="10"/>
        <v>0</v>
      </c>
      <c r="G157" s="229"/>
      <c r="H157" s="230"/>
      <c r="I157" s="231">
        <f t="shared" si="11"/>
        <v>0</v>
      </c>
      <c r="J157" s="229">
        <v>4223</v>
      </c>
      <c r="K157" s="230"/>
      <c r="L157" s="231">
        <f t="shared" si="12"/>
        <v>4223</v>
      </c>
      <c r="M157" s="338"/>
      <c r="N157" s="337"/>
      <c r="O157" s="231">
        <f t="shared" si="13"/>
        <v>0</v>
      </c>
      <c r="P157" s="185"/>
      <c r="R157" s="158"/>
      <c r="S157" s="158"/>
      <c r="T157" s="158"/>
    </row>
    <row r="158" spans="1:20" hidden="1" x14ac:dyDescent="0.25">
      <c r="A158" s="177">
        <v>2364</v>
      </c>
      <c r="B158" s="223" t="s">
        <v>392</v>
      </c>
      <c r="C158" s="224">
        <f t="shared" si="9"/>
        <v>0</v>
      </c>
      <c r="D158" s="229"/>
      <c r="E158" s="337"/>
      <c r="F158" s="544">
        <f t="shared" si="10"/>
        <v>0</v>
      </c>
      <c r="G158" s="229"/>
      <c r="H158" s="230"/>
      <c r="I158" s="231">
        <f t="shared" si="11"/>
        <v>0</v>
      </c>
      <c r="J158" s="229"/>
      <c r="K158" s="230"/>
      <c r="L158" s="231">
        <f t="shared" si="12"/>
        <v>0</v>
      </c>
      <c r="M158" s="338"/>
      <c r="N158" s="337"/>
      <c r="O158" s="231">
        <f t="shared" si="13"/>
        <v>0</v>
      </c>
      <c r="P158" s="185"/>
      <c r="R158" s="158"/>
      <c r="S158" s="158"/>
      <c r="T158" s="158"/>
    </row>
    <row r="159" spans="1:20" hidden="1" x14ac:dyDescent="0.25">
      <c r="A159" s="177">
        <v>2365</v>
      </c>
      <c r="B159" s="223" t="s">
        <v>393</v>
      </c>
      <c r="C159" s="224">
        <f t="shared" si="9"/>
        <v>0</v>
      </c>
      <c r="D159" s="229"/>
      <c r="E159" s="337"/>
      <c r="F159" s="544">
        <f t="shared" si="10"/>
        <v>0</v>
      </c>
      <c r="G159" s="229"/>
      <c r="H159" s="230"/>
      <c r="I159" s="231">
        <f t="shared" si="11"/>
        <v>0</v>
      </c>
      <c r="J159" s="229"/>
      <c r="K159" s="230"/>
      <c r="L159" s="231">
        <f t="shared" si="12"/>
        <v>0</v>
      </c>
      <c r="M159" s="338"/>
      <c r="N159" s="337"/>
      <c r="O159" s="231">
        <f t="shared" si="13"/>
        <v>0</v>
      </c>
      <c r="P159" s="185"/>
      <c r="R159" s="158"/>
      <c r="S159" s="158"/>
      <c r="T159" s="158"/>
    </row>
    <row r="160" spans="1:20" ht="36" hidden="1" x14ac:dyDescent="0.25">
      <c r="A160" s="177">
        <v>2366</v>
      </c>
      <c r="B160" s="223" t="s">
        <v>394</v>
      </c>
      <c r="C160" s="224">
        <f t="shared" si="9"/>
        <v>0</v>
      </c>
      <c r="D160" s="229"/>
      <c r="E160" s="337"/>
      <c r="F160" s="544">
        <f t="shared" si="10"/>
        <v>0</v>
      </c>
      <c r="G160" s="229"/>
      <c r="H160" s="230"/>
      <c r="I160" s="231">
        <f t="shared" si="11"/>
        <v>0</v>
      </c>
      <c r="J160" s="229"/>
      <c r="K160" s="230"/>
      <c r="L160" s="231">
        <f t="shared" si="12"/>
        <v>0</v>
      </c>
      <c r="M160" s="338"/>
      <c r="N160" s="337"/>
      <c r="O160" s="231">
        <f t="shared" si="13"/>
        <v>0</v>
      </c>
      <c r="P160" s="185"/>
      <c r="R160" s="158"/>
      <c r="S160" s="158"/>
      <c r="T160" s="158"/>
    </row>
    <row r="161" spans="1:20" ht="48" hidden="1" x14ac:dyDescent="0.25">
      <c r="A161" s="177">
        <v>2369</v>
      </c>
      <c r="B161" s="223" t="s">
        <v>395</v>
      </c>
      <c r="C161" s="224">
        <f t="shared" si="9"/>
        <v>0</v>
      </c>
      <c r="D161" s="229"/>
      <c r="E161" s="337"/>
      <c r="F161" s="544">
        <f t="shared" si="10"/>
        <v>0</v>
      </c>
      <c r="G161" s="229"/>
      <c r="H161" s="230"/>
      <c r="I161" s="231">
        <f t="shared" si="11"/>
        <v>0</v>
      </c>
      <c r="J161" s="229"/>
      <c r="K161" s="230"/>
      <c r="L161" s="231">
        <f t="shared" si="12"/>
        <v>0</v>
      </c>
      <c r="M161" s="338"/>
      <c r="N161" s="337"/>
      <c r="O161" s="231">
        <f t="shared" si="13"/>
        <v>0</v>
      </c>
      <c r="P161" s="185"/>
      <c r="R161" s="158"/>
      <c r="S161" s="158"/>
      <c r="T161" s="158"/>
    </row>
    <row r="162" spans="1:20" x14ac:dyDescent="0.25">
      <c r="A162" s="329">
        <v>2370</v>
      </c>
      <c r="B162" s="265" t="s">
        <v>396</v>
      </c>
      <c r="C162" s="224">
        <f t="shared" si="9"/>
        <v>2525</v>
      </c>
      <c r="D162" s="344">
        <v>1425</v>
      </c>
      <c r="E162" s="509"/>
      <c r="F162" s="460">
        <f t="shared" si="10"/>
        <v>1425</v>
      </c>
      <c r="G162" s="344">
        <v>1100</v>
      </c>
      <c r="H162" s="346"/>
      <c r="I162" s="332">
        <f t="shared" si="11"/>
        <v>1100</v>
      </c>
      <c r="J162" s="344"/>
      <c r="K162" s="346"/>
      <c r="L162" s="332">
        <f t="shared" si="12"/>
        <v>0</v>
      </c>
      <c r="M162" s="347"/>
      <c r="N162" s="345"/>
      <c r="O162" s="332">
        <f t="shared" si="13"/>
        <v>0</v>
      </c>
      <c r="P162" s="274"/>
      <c r="R162" s="158"/>
      <c r="S162" s="158"/>
      <c r="T162" s="158"/>
    </row>
    <row r="163" spans="1:20" hidden="1" x14ac:dyDescent="0.25">
      <c r="A163" s="329">
        <v>2380</v>
      </c>
      <c r="B163" s="265" t="s">
        <v>397</v>
      </c>
      <c r="C163" s="224">
        <f t="shared" si="9"/>
        <v>0</v>
      </c>
      <c r="D163" s="330">
        <f>SUM(D164:D165)</f>
        <v>0</v>
      </c>
      <c r="E163" s="331">
        <f>SUM(E164:E165)</f>
        <v>0</v>
      </c>
      <c r="F163" s="542">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c r="R163" s="158"/>
      <c r="S163" s="158"/>
      <c r="T163" s="158"/>
    </row>
    <row r="164" spans="1:20" hidden="1" x14ac:dyDescent="0.25">
      <c r="A164" s="168">
        <v>2381</v>
      </c>
      <c r="B164" s="213" t="s">
        <v>398</v>
      </c>
      <c r="C164" s="224">
        <f t="shared" si="9"/>
        <v>0</v>
      </c>
      <c r="D164" s="219"/>
      <c r="E164" s="335"/>
      <c r="F164" s="543">
        <f t="shared" si="10"/>
        <v>0</v>
      </c>
      <c r="G164" s="219"/>
      <c r="H164" s="220"/>
      <c r="I164" s="221">
        <f t="shared" si="11"/>
        <v>0</v>
      </c>
      <c r="J164" s="219"/>
      <c r="K164" s="220"/>
      <c r="L164" s="221">
        <f t="shared" si="12"/>
        <v>0</v>
      </c>
      <c r="M164" s="336"/>
      <c r="N164" s="335"/>
      <c r="O164" s="221">
        <f t="shared" si="13"/>
        <v>0</v>
      </c>
      <c r="P164" s="176"/>
      <c r="R164" s="158"/>
      <c r="S164" s="158"/>
      <c r="T164" s="158"/>
    </row>
    <row r="165" spans="1:20" ht="24" hidden="1" x14ac:dyDescent="0.25">
      <c r="A165" s="177">
        <v>2389</v>
      </c>
      <c r="B165" s="223" t="s">
        <v>399</v>
      </c>
      <c r="C165" s="224">
        <f t="shared" si="9"/>
        <v>0</v>
      </c>
      <c r="D165" s="229"/>
      <c r="E165" s="337"/>
      <c r="F165" s="544">
        <f t="shared" si="10"/>
        <v>0</v>
      </c>
      <c r="G165" s="229"/>
      <c r="H165" s="230"/>
      <c r="I165" s="231">
        <f t="shared" si="11"/>
        <v>0</v>
      </c>
      <c r="J165" s="229"/>
      <c r="K165" s="230"/>
      <c r="L165" s="231">
        <f t="shared" si="12"/>
        <v>0</v>
      </c>
      <c r="M165" s="338"/>
      <c r="N165" s="337"/>
      <c r="O165" s="231">
        <f t="shared" si="13"/>
        <v>0</v>
      </c>
      <c r="P165" s="185"/>
      <c r="R165" s="158"/>
      <c r="S165" s="158"/>
      <c r="T165" s="158"/>
    </row>
    <row r="166" spans="1:20" hidden="1" x14ac:dyDescent="0.25">
      <c r="A166" s="329">
        <v>2390</v>
      </c>
      <c r="B166" s="265" t="s">
        <v>400</v>
      </c>
      <c r="C166" s="224">
        <f t="shared" si="9"/>
        <v>0</v>
      </c>
      <c r="D166" s="344"/>
      <c r="E166" s="345"/>
      <c r="F166" s="542">
        <f t="shared" si="10"/>
        <v>0</v>
      </c>
      <c r="G166" s="344"/>
      <c r="H166" s="346"/>
      <c r="I166" s="332">
        <f t="shared" si="11"/>
        <v>0</v>
      </c>
      <c r="J166" s="344"/>
      <c r="K166" s="346"/>
      <c r="L166" s="332">
        <f t="shared" si="12"/>
        <v>0</v>
      </c>
      <c r="M166" s="347"/>
      <c r="N166" s="345"/>
      <c r="O166" s="332">
        <f t="shared" si="13"/>
        <v>0</v>
      </c>
      <c r="P166" s="274"/>
      <c r="R166" s="158"/>
      <c r="S166" s="158"/>
      <c r="T166" s="158"/>
    </row>
    <row r="167" spans="1:20" hidden="1" x14ac:dyDescent="0.25">
      <c r="A167" s="198">
        <v>2400</v>
      </c>
      <c r="B167" s="323" t="s">
        <v>401</v>
      </c>
      <c r="C167" s="199">
        <f t="shared" si="9"/>
        <v>0</v>
      </c>
      <c r="D167" s="361"/>
      <c r="E167" s="362"/>
      <c r="F167" s="541">
        <f t="shared" si="10"/>
        <v>0</v>
      </c>
      <c r="G167" s="361"/>
      <c r="H167" s="363"/>
      <c r="I167" s="211">
        <f t="shared" si="11"/>
        <v>0</v>
      </c>
      <c r="J167" s="361"/>
      <c r="K167" s="363"/>
      <c r="L167" s="211">
        <f t="shared" si="12"/>
        <v>0</v>
      </c>
      <c r="M167" s="364"/>
      <c r="N167" s="362"/>
      <c r="O167" s="211">
        <f t="shared" si="13"/>
        <v>0</v>
      </c>
      <c r="P167" s="208"/>
      <c r="R167" s="158"/>
      <c r="S167" s="158"/>
      <c r="T167" s="158"/>
    </row>
    <row r="168" spans="1:20" ht="24" x14ac:dyDescent="0.25">
      <c r="A168" s="198">
        <v>2500</v>
      </c>
      <c r="B168" s="323" t="s">
        <v>402</v>
      </c>
      <c r="C168" s="199">
        <f t="shared" si="9"/>
        <v>202</v>
      </c>
      <c r="D168" s="209">
        <f>SUM(D169,D174)</f>
        <v>202</v>
      </c>
      <c r="E168" s="505">
        <f>SUM(E169,E174)</f>
        <v>0</v>
      </c>
      <c r="F168" s="459">
        <f t="shared" si="10"/>
        <v>202</v>
      </c>
      <c r="G168" s="209">
        <f>SUM(G169,G174)</f>
        <v>0</v>
      </c>
      <c r="H168" s="210">
        <f t="shared" ref="H168" si="17">SUM(H169,H174)</f>
        <v>0</v>
      </c>
      <c r="I168" s="211">
        <f t="shared" si="11"/>
        <v>0</v>
      </c>
      <c r="J168" s="209">
        <f>SUM(J169,J174)</f>
        <v>0</v>
      </c>
      <c r="K168" s="210">
        <f t="shared" ref="K168" si="18">SUM(K169,K174)</f>
        <v>0</v>
      </c>
      <c r="L168" s="211">
        <f t="shared" si="12"/>
        <v>0</v>
      </c>
      <c r="M168" s="325">
        <f t="shared" ref="M168:N168" si="19">SUM(M169,M174)</f>
        <v>0</v>
      </c>
      <c r="N168" s="326">
        <f t="shared" si="19"/>
        <v>0</v>
      </c>
      <c r="O168" s="327">
        <f t="shared" si="13"/>
        <v>0</v>
      </c>
      <c r="P168" s="328"/>
      <c r="R168" s="158"/>
      <c r="S168" s="158"/>
      <c r="T168" s="158"/>
    </row>
    <row r="169" spans="1:20" x14ac:dyDescent="0.25">
      <c r="A169" s="784">
        <v>2510</v>
      </c>
      <c r="B169" s="213" t="s">
        <v>403</v>
      </c>
      <c r="C169" s="214">
        <f t="shared" si="9"/>
        <v>202</v>
      </c>
      <c r="D169" s="350">
        <f>SUM(D170:D173)</f>
        <v>202</v>
      </c>
      <c r="E169" s="389">
        <f>SUM(E170:E173)</f>
        <v>0</v>
      </c>
      <c r="F169" s="466">
        <f t="shared" si="10"/>
        <v>202</v>
      </c>
      <c r="G169" s="350">
        <f>SUM(G170:G173)</f>
        <v>0</v>
      </c>
      <c r="H169" s="352">
        <f t="shared" ref="H169" si="20">SUM(H170:H173)</f>
        <v>0</v>
      </c>
      <c r="I169" s="221">
        <f t="shared" si="11"/>
        <v>0</v>
      </c>
      <c r="J169" s="350">
        <f>SUM(J170:J173)</f>
        <v>0</v>
      </c>
      <c r="K169" s="352">
        <f t="shared" ref="K169" si="21">SUM(K170:K173)</f>
        <v>0</v>
      </c>
      <c r="L169" s="221">
        <f t="shared" si="12"/>
        <v>0</v>
      </c>
      <c r="M169" s="365">
        <f t="shared" ref="M169:N169" si="22">SUM(M170:M173)</f>
        <v>0</v>
      </c>
      <c r="N169" s="366">
        <f t="shared" si="22"/>
        <v>0</v>
      </c>
      <c r="O169" s="242">
        <f t="shared" si="13"/>
        <v>0</v>
      </c>
      <c r="P169" s="244"/>
      <c r="R169" s="158"/>
      <c r="S169" s="158"/>
      <c r="T169" s="158"/>
    </row>
    <row r="170" spans="1:20" ht="24" hidden="1" x14ac:dyDescent="0.25">
      <c r="A170" s="178">
        <v>2512</v>
      </c>
      <c r="B170" s="223" t="s">
        <v>404</v>
      </c>
      <c r="C170" s="224">
        <f t="shared" si="9"/>
        <v>0</v>
      </c>
      <c r="D170" s="229"/>
      <c r="E170" s="337"/>
      <c r="F170" s="544">
        <f t="shared" si="10"/>
        <v>0</v>
      </c>
      <c r="G170" s="229"/>
      <c r="H170" s="230"/>
      <c r="I170" s="231">
        <f t="shared" si="11"/>
        <v>0</v>
      </c>
      <c r="J170" s="229"/>
      <c r="K170" s="230"/>
      <c r="L170" s="231">
        <f t="shared" si="12"/>
        <v>0</v>
      </c>
      <c r="M170" s="338"/>
      <c r="N170" s="337"/>
      <c r="O170" s="231">
        <f t="shared" si="13"/>
        <v>0</v>
      </c>
      <c r="P170" s="185"/>
      <c r="R170" s="158"/>
      <c r="S170" s="158"/>
      <c r="T170" s="158"/>
    </row>
    <row r="171" spans="1:20" ht="36" hidden="1" x14ac:dyDescent="0.25">
      <c r="A171" s="178">
        <v>2513</v>
      </c>
      <c r="B171" s="223" t="s">
        <v>405</v>
      </c>
      <c r="C171" s="224">
        <f t="shared" si="9"/>
        <v>0</v>
      </c>
      <c r="D171" s="229"/>
      <c r="E171" s="337"/>
      <c r="F171" s="544">
        <f t="shared" si="10"/>
        <v>0</v>
      </c>
      <c r="G171" s="229"/>
      <c r="H171" s="230"/>
      <c r="I171" s="231">
        <f t="shared" si="11"/>
        <v>0</v>
      </c>
      <c r="J171" s="229"/>
      <c r="K171" s="230"/>
      <c r="L171" s="231">
        <f t="shared" si="12"/>
        <v>0</v>
      </c>
      <c r="M171" s="338"/>
      <c r="N171" s="337"/>
      <c r="O171" s="231">
        <f t="shared" si="13"/>
        <v>0</v>
      </c>
      <c r="P171" s="185"/>
      <c r="R171" s="158"/>
      <c r="S171" s="158"/>
      <c r="T171" s="158"/>
    </row>
    <row r="172" spans="1:20" ht="24" hidden="1" x14ac:dyDescent="0.25">
      <c r="A172" s="178">
        <v>2515</v>
      </c>
      <c r="B172" s="223" t="s">
        <v>406</v>
      </c>
      <c r="C172" s="224">
        <f t="shared" si="9"/>
        <v>0</v>
      </c>
      <c r="D172" s="229"/>
      <c r="E172" s="337"/>
      <c r="F172" s="544">
        <f t="shared" si="10"/>
        <v>0</v>
      </c>
      <c r="G172" s="229"/>
      <c r="H172" s="230"/>
      <c r="I172" s="231">
        <f t="shared" si="11"/>
        <v>0</v>
      </c>
      <c r="J172" s="229"/>
      <c r="K172" s="230"/>
      <c r="L172" s="231">
        <f t="shared" si="12"/>
        <v>0</v>
      </c>
      <c r="M172" s="338"/>
      <c r="N172" s="337"/>
      <c r="O172" s="231">
        <f t="shared" si="13"/>
        <v>0</v>
      </c>
      <c r="P172" s="185"/>
      <c r="R172" s="158"/>
      <c r="S172" s="158"/>
      <c r="T172" s="158"/>
    </row>
    <row r="173" spans="1:20" ht="24" x14ac:dyDescent="0.25">
      <c r="A173" s="800">
        <v>2519</v>
      </c>
      <c r="B173" s="801" t="s">
        <v>407</v>
      </c>
      <c r="C173" s="802">
        <f t="shared" si="9"/>
        <v>202</v>
      </c>
      <c r="D173" s="803">
        <v>202</v>
      </c>
      <c r="E173" s="693"/>
      <c r="F173" s="1149">
        <f t="shared" si="10"/>
        <v>202</v>
      </c>
      <c r="G173" s="803"/>
      <c r="H173" s="806"/>
      <c r="I173" s="807">
        <f t="shared" si="11"/>
        <v>0</v>
      </c>
      <c r="J173" s="803"/>
      <c r="K173" s="806"/>
      <c r="L173" s="807">
        <f t="shared" si="12"/>
        <v>0</v>
      </c>
      <c r="M173" s="808"/>
      <c r="N173" s="804"/>
      <c r="O173" s="807">
        <f t="shared" si="13"/>
        <v>0</v>
      </c>
      <c r="P173" s="809"/>
      <c r="R173" s="158"/>
      <c r="S173" s="158"/>
      <c r="T173" s="158"/>
    </row>
    <row r="174" spans="1:20" hidden="1" x14ac:dyDescent="0.25">
      <c r="A174" s="339">
        <v>2520</v>
      </c>
      <c r="B174" s="223" t="s">
        <v>408</v>
      </c>
      <c r="C174" s="224">
        <f t="shared" si="9"/>
        <v>0</v>
      </c>
      <c r="D174" s="229"/>
      <c r="E174" s="337"/>
      <c r="F174" s="544">
        <f t="shared" si="10"/>
        <v>0</v>
      </c>
      <c r="G174" s="229"/>
      <c r="H174" s="230"/>
      <c r="I174" s="231">
        <f t="shared" si="11"/>
        <v>0</v>
      </c>
      <c r="J174" s="229"/>
      <c r="K174" s="230"/>
      <c r="L174" s="231">
        <f t="shared" si="12"/>
        <v>0</v>
      </c>
      <c r="M174" s="338"/>
      <c r="N174" s="337"/>
      <c r="O174" s="231">
        <f t="shared" si="13"/>
        <v>0</v>
      </c>
      <c r="P174" s="185"/>
      <c r="R174" s="158"/>
      <c r="S174" s="158"/>
      <c r="T174" s="158"/>
    </row>
    <row r="175" spans="1:20" s="367" customFormat="1" ht="36" hidden="1" x14ac:dyDescent="0.25">
      <c r="A175" s="140">
        <v>2800</v>
      </c>
      <c r="B175" s="213" t="s">
        <v>409</v>
      </c>
      <c r="C175" s="214">
        <f t="shared" si="9"/>
        <v>0</v>
      </c>
      <c r="D175" s="171"/>
      <c r="E175" s="172"/>
      <c r="F175" s="522">
        <f t="shared" si="10"/>
        <v>0</v>
      </c>
      <c r="G175" s="171"/>
      <c r="H175" s="174"/>
      <c r="I175" s="173">
        <f t="shared" si="11"/>
        <v>0</v>
      </c>
      <c r="J175" s="171"/>
      <c r="K175" s="174"/>
      <c r="L175" s="173">
        <f t="shared" si="12"/>
        <v>0</v>
      </c>
      <c r="M175" s="175"/>
      <c r="N175" s="172"/>
      <c r="O175" s="173">
        <f t="shared" si="13"/>
        <v>0</v>
      </c>
      <c r="P175" s="176"/>
      <c r="R175" s="158"/>
      <c r="S175" s="158"/>
      <c r="T175" s="158"/>
    </row>
    <row r="176" spans="1:20" hidden="1" x14ac:dyDescent="0.25">
      <c r="A176" s="315">
        <v>3000</v>
      </c>
      <c r="B176" s="315" t="s">
        <v>410</v>
      </c>
      <c r="C176" s="316">
        <f t="shared" si="9"/>
        <v>0</v>
      </c>
      <c r="D176" s="317">
        <f>SUM(D177,D187)</f>
        <v>0</v>
      </c>
      <c r="E176" s="318">
        <f>SUM(E177,E187)</f>
        <v>0</v>
      </c>
      <c r="F176" s="540">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c r="R176" s="158"/>
      <c r="S176" s="158"/>
      <c r="T176" s="158"/>
    </row>
    <row r="177" spans="1:20" ht="24" hidden="1" x14ac:dyDescent="0.25">
      <c r="A177" s="198">
        <v>3200</v>
      </c>
      <c r="B177" s="368" t="s">
        <v>411</v>
      </c>
      <c r="C177" s="199">
        <f t="shared" si="9"/>
        <v>0</v>
      </c>
      <c r="D177" s="209">
        <f>SUM(D178,D182)</f>
        <v>0</v>
      </c>
      <c r="E177" s="324">
        <f>SUM(E178,E182)</f>
        <v>0</v>
      </c>
      <c r="F177" s="541">
        <f t="shared" si="10"/>
        <v>0</v>
      </c>
      <c r="G177" s="209">
        <f>SUM(G178,G182)</f>
        <v>0</v>
      </c>
      <c r="H177" s="210">
        <f t="shared" ref="H177" si="23">SUM(H178,H182)</f>
        <v>0</v>
      </c>
      <c r="I177" s="211">
        <f t="shared" si="11"/>
        <v>0</v>
      </c>
      <c r="J177" s="209">
        <f>SUM(J178,J182)</f>
        <v>0</v>
      </c>
      <c r="K177" s="210">
        <f t="shared" ref="K177" si="24">SUM(K178,K182)</f>
        <v>0</v>
      </c>
      <c r="L177" s="211">
        <f t="shared" si="12"/>
        <v>0</v>
      </c>
      <c r="M177" s="325">
        <f t="shared" ref="M177:N177" si="25">SUM(M178,M182)</f>
        <v>0</v>
      </c>
      <c r="N177" s="326">
        <f t="shared" si="25"/>
        <v>0</v>
      </c>
      <c r="O177" s="327">
        <f t="shared" si="13"/>
        <v>0</v>
      </c>
      <c r="P177" s="328"/>
      <c r="R177" s="158"/>
      <c r="S177" s="158"/>
      <c r="T177" s="158"/>
    </row>
    <row r="178" spans="1:20" ht="36" hidden="1" x14ac:dyDescent="0.25">
      <c r="A178" s="784">
        <v>3260</v>
      </c>
      <c r="B178" s="213" t="s">
        <v>412</v>
      </c>
      <c r="C178" s="214">
        <f t="shared" si="9"/>
        <v>0</v>
      </c>
      <c r="D178" s="350">
        <f>SUM(D179:D181)</f>
        <v>0</v>
      </c>
      <c r="E178" s="351">
        <f>SUM(E179:E181)</f>
        <v>0</v>
      </c>
      <c r="F178" s="543">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c r="R178" s="158"/>
      <c r="S178" s="158"/>
      <c r="T178" s="158"/>
    </row>
    <row r="179" spans="1:20" ht="24" hidden="1" x14ac:dyDescent="0.25">
      <c r="A179" s="178">
        <v>3261</v>
      </c>
      <c r="B179" s="223" t="s">
        <v>413</v>
      </c>
      <c r="C179" s="224">
        <f t="shared" si="9"/>
        <v>0</v>
      </c>
      <c r="D179" s="229"/>
      <c r="E179" s="337"/>
      <c r="F179" s="544">
        <f t="shared" si="10"/>
        <v>0</v>
      </c>
      <c r="G179" s="229"/>
      <c r="H179" s="230"/>
      <c r="I179" s="231">
        <f t="shared" si="11"/>
        <v>0</v>
      </c>
      <c r="J179" s="229"/>
      <c r="K179" s="230"/>
      <c r="L179" s="231">
        <f t="shared" si="12"/>
        <v>0</v>
      </c>
      <c r="M179" s="338"/>
      <c r="N179" s="337"/>
      <c r="O179" s="231">
        <f t="shared" si="13"/>
        <v>0</v>
      </c>
      <c r="P179" s="185"/>
      <c r="R179" s="158"/>
      <c r="S179" s="158"/>
      <c r="T179" s="158"/>
    </row>
    <row r="180" spans="1:20" ht="36" hidden="1" x14ac:dyDescent="0.25">
      <c r="A180" s="178">
        <v>3262</v>
      </c>
      <c r="B180" s="223" t="s">
        <v>414</v>
      </c>
      <c r="C180" s="224">
        <f t="shared" si="9"/>
        <v>0</v>
      </c>
      <c r="D180" s="229"/>
      <c r="E180" s="337"/>
      <c r="F180" s="544">
        <f t="shared" si="10"/>
        <v>0</v>
      </c>
      <c r="G180" s="229"/>
      <c r="H180" s="230"/>
      <c r="I180" s="231">
        <f t="shared" si="11"/>
        <v>0</v>
      </c>
      <c r="J180" s="229"/>
      <c r="K180" s="230"/>
      <c r="L180" s="231">
        <f t="shared" si="12"/>
        <v>0</v>
      </c>
      <c r="M180" s="338"/>
      <c r="N180" s="337"/>
      <c r="O180" s="231">
        <f t="shared" si="13"/>
        <v>0</v>
      </c>
      <c r="P180" s="185"/>
      <c r="R180" s="158"/>
      <c r="S180" s="158"/>
      <c r="T180" s="158"/>
    </row>
    <row r="181" spans="1:20" ht="24" hidden="1" x14ac:dyDescent="0.25">
      <c r="A181" s="178">
        <v>3263</v>
      </c>
      <c r="B181" s="223" t="s">
        <v>415</v>
      </c>
      <c r="C181" s="224">
        <f t="shared" si="9"/>
        <v>0</v>
      </c>
      <c r="D181" s="229"/>
      <c r="E181" s="337"/>
      <c r="F181" s="544">
        <f t="shared" si="10"/>
        <v>0</v>
      </c>
      <c r="G181" s="229"/>
      <c r="H181" s="230"/>
      <c r="I181" s="231">
        <f t="shared" si="11"/>
        <v>0</v>
      </c>
      <c r="J181" s="229"/>
      <c r="K181" s="230"/>
      <c r="L181" s="231">
        <f t="shared" si="12"/>
        <v>0</v>
      </c>
      <c r="M181" s="338"/>
      <c r="N181" s="337"/>
      <c r="O181" s="231">
        <f t="shared" si="13"/>
        <v>0</v>
      </c>
      <c r="P181" s="185"/>
      <c r="R181" s="158"/>
      <c r="S181" s="158"/>
      <c r="T181" s="158"/>
    </row>
    <row r="182" spans="1:20" ht="84" hidden="1" x14ac:dyDescent="0.25">
      <c r="A182" s="784">
        <v>3290</v>
      </c>
      <c r="B182" s="213" t="s">
        <v>416</v>
      </c>
      <c r="C182" s="224">
        <f t="shared" ref="C182:C258" si="26">F182+I182+L182+O182</f>
        <v>0</v>
      </c>
      <c r="D182" s="350">
        <f>SUM(D183:D186)</f>
        <v>0</v>
      </c>
      <c r="E182" s="351">
        <f>SUM(E183:E186)</f>
        <v>0</v>
      </c>
      <c r="F182" s="543">
        <f t="shared" si="10"/>
        <v>0</v>
      </c>
      <c r="G182" s="350">
        <f>SUM(G183:G186)</f>
        <v>0</v>
      </c>
      <c r="H182" s="352">
        <f t="shared" ref="H182" si="27">SUM(H183:H186)</f>
        <v>0</v>
      </c>
      <c r="I182" s="221">
        <f t="shared" si="11"/>
        <v>0</v>
      </c>
      <c r="J182" s="350">
        <f>SUM(J183:J186)</f>
        <v>0</v>
      </c>
      <c r="K182" s="352">
        <f t="shared" ref="K182" si="28">SUM(K183:K186)</f>
        <v>0</v>
      </c>
      <c r="L182" s="221">
        <f t="shared" si="12"/>
        <v>0</v>
      </c>
      <c r="M182" s="369">
        <f t="shared" ref="M182:N182" si="29">SUM(M183:M186)</f>
        <v>0</v>
      </c>
      <c r="N182" s="370">
        <f t="shared" si="29"/>
        <v>0</v>
      </c>
      <c r="O182" s="371">
        <f t="shared" si="13"/>
        <v>0</v>
      </c>
      <c r="P182" s="372"/>
      <c r="R182" s="158"/>
      <c r="S182" s="158"/>
      <c r="T182" s="158"/>
    </row>
    <row r="183" spans="1:20" ht="60" hidden="1" x14ac:dyDescent="0.25">
      <c r="A183" s="178">
        <v>3291</v>
      </c>
      <c r="B183" s="223" t="s">
        <v>417</v>
      </c>
      <c r="C183" s="224">
        <f t="shared" si="26"/>
        <v>0</v>
      </c>
      <c r="D183" s="229"/>
      <c r="E183" s="337"/>
      <c r="F183" s="544">
        <f t="shared" ref="F183:F246" si="30">D183+E183</f>
        <v>0</v>
      </c>
      <c r="G183" s="229"/>
      <c r="H183" s="230"/>
      <c r="I183" s="231">
        <f t="shared" ref="I183:I246" si="31">G183+H183</f>
        <v>0</v>
      </c>
      <c r="J183" s="229"/>
      <c r="K183" s="230"/>
      <c r="L183" s="231">
        <f t="shared" ref="L183:L246" si="32">J183+K183</f>
        <v>0</v>
      </c>
      <c r="M183" s="338"/>
      <c r="N183" s="337"/>
      <c r="O183" s="231">
        <f t="shared" ref="O183:O246" si="33">M183+N183</f>
        <v>0</v>
      </c>
      <c r="P183" s="185"/>
      <c r="R183" s="158"/>
      <c r="S183" s="158"/>
      <c r="T183" s="158"/>
    </row>
    <row r="184" spans="1:20" ht="72" hidden="1" x14ac:dyDescent="0.25">
      <c r="A184" s="178">
        <v>3292</v>
      </c>
      <c r="B184" s="223" t="s">
        <v>418</v>
      </c>
      <c r="C184" s="224">
        <f t="shared" si="26"/>
        <v>0</v>
      </c>
      <c r="D184" s="229"/>
      <c r="E184" s="337"/>
      <c r="F184" s="544">
        <f t="shared" si="30"/>
        <v>0</v>
      </c>
      <c r="G184" s="229"/>
      <c r="H184" s="230"/>
      <c r="I184" s="231">
        <f t="shared" si="31"/>
        <v>0</v>
      </c>
      <c r="J184" s="229"/>
      <c r="K184" s="230"/>
      <c r="L184" s="231">
        <f t="shared" si="32"/>
        <v>0</v>
      </c>
      <c r="M184" s="338"/>
      <c r="N184" s="337"/>
      <c r="O184" s="231">
        <f t="shared" si="33"/>
        <v>0</v>
      </c>
      <c r="P184" s="185"/>
      <c r="R184" s="158"/>
      <c r="S184" s="158"/>
      <c r="T184" s="158"/>
    </row>
    <row r="185" spans="1:20" ht="60" hidden="1" x14ac:dyDescent="0.25">
      <c r="A185" s="178">
        <v>3293</v>
      </c>
      <c r="B185" s="223" t="s">
        <v>224</v>
      </c>
      <c r="C185" s="224">
        <f t="shared" si="26"/>
        <v>0</v>
      </c>
      <c r="D185" s="229"/>
      <c r="E185" s="337"/>
      <c r="F185" s="544">
        <f t="shared" si="30"/>
        <v>0</v>
      </c>
      <c r="G185" s="229"/>
      <c r="H185" s="230"/>
      <c r="I185" s="231">
        <f t="shared" si="31"/>
        <v>0</v>
      </c>
      <c r="J185" s="229"/>
      <c r="K185" s="230"/>
      <c r="L185" s="231">
        <f t="shared" si="32"/>
        <v>0</v>
      </c>
      <c r="M185" s="338"/>
      <c r="N185" s="337"/>
      <c r="O185" s="231">
        <f t="shared" si="33"/>
        <v>0</v>
      </c>
      <c r="P185" s="185"/>
      <c r="R185" s="158"/>
      <c r="S185" s="158"/>
      <c r="T185" s="158"/>
    </row>
    <row r="186" spans="1:20" ht="60" hidden="1" x14ac:dyDescent="0.25">
      <c r="A186" s="373">
        <v>3294</v>
      </c>
      <c r="B186" s="223" t="s">
        <v>419</v>
      </c>
      <c r="C186" s="374">
        <f t="shared" si="26"/>
        <v>0</v>
      </c>
      <c r="D186" s="375"/>
      <c r="E186" s="376"/>
      <c r="F186" s="547">
        <f t="shared" si="30"/>
        <v>0</v>
      </c>
      <c r="G186" s="375"/>
      <c r="H186" s="377"/>
      <c r="I186" s="371">
        <f t="shared" si="31"/>
        <v>0</v>
      </c>
      <c r="J186" s="375"/>
      <c r="K186" s="377"/>
      <c r="L186" s="371">
        <f t="shared" si="32"/>
        <v>0</v>
      </c>
      <c r="M186" s="378"/>
      <c r="N186" s="376"/>
      <c r="O186" s="371">
        <f t="shared" si="33"/>
        <v>0</v>
      </c>
      <c r="P186" s="372"/>
      <c r="R186" s="158"/>
      <c r="S186" s="158"/>
      <c r="T186" s="158"/>
    </row>
    <row r="187" spans="1:20" ht="48" hidden="1" x14ac:dyDescent="0.25">
      <c r="A187" s="249">
        <v>3300</v>
      </c>
      <c r="B187" s="368" t="s">
        <v>420</v>
      </c>
      <c r="C187" s="379">
        <f t="shared" si="26"/>
        <v>0</v>
      </c>
      <c r="D187" s="380">
        <f>SUM(D188:D189)</f>
        <v>0</v>
      </c>
      <c r="E187" s="326">
        <f>SUM(E188:E189)</f>
        <v>0</v>
      </c>
      <c r="F187" s="549">
        <f t="shared" si="30"/>
        <v>0</v>
      </c>
      <c r="G187" s="380">
        <f>SUM(G188:G189)</f>
        <v>0</v>
      </c>
      <c r="H187" s="381">
        <f t="shared" ref="H187" si="34">SUM(H188:H189)</f>
        <v>0</v>
      </c>
      <c r="I187" s="327">
        <f t="shared" si="31"/>
        <v>0</v>
      </c>
      <c r="J187" s="380">
        <f>SUM(J188:J189)</f>
        <v>0</v>
      </c>
      <c r="K187" s="381">
        <f t="shared" ref="K187" si="35">SUM(K188:K189)</f>
        <v>0</v>
      </c>
      <c r="L187" s="327">
        <f t="shared" si="32"/>
        <v>0</v>
      </c>
      <c r="M187" s="325">
        <f t="shared" ref="M187:N187" si="36">SUM(M188:M189)</f>
        <v>0</v>
      </c>
      <c r="N187" s="326">
        <f t="shared" si="36"/>
        <v>0</v>
      </c>
      <c r="O187" s="327">
        <f t="shared" si="33"/>
        <v>0</v>
      </c>
      <c r="P187" s="328"/>
      <c r="R187" s="158"/>
      <c r="S187" s="158"/>
      <c r="T187" s="158"/>
    </row>
    <row r="188" spans="1:20" ht="42.75" hidden="1" customHeight="1" x14ac:dyDescent="0.25">
      <c r="A188" s="264">
        <v>3310</v>
      </c>
      <c r="B188" s="265" t="s">
        <v>421</v>
      </c>
      <c r="C188" s="276">
        <f t="shared" si="26"/>
        <v>0</v>
      </c>
      <c r="D188" s="344"/>
      <c r="E188" s="345"/>
      <c r="F188" s="542">
        <f t="shared" si="30"/>
        <v>0</v>
      </c>
      <c r="G188" s="344"/>
      <c r="H188" s="346"/>
      <c r="I188" s="332">
        <f t="shared" si="31"/>
        <v>0</v>
      </c>
      <c r="J188" s="344"/>
      <c r="K188" s="346"/>
      <c r="L188" s="332">
        <f t="shared" si="32"/>
        <v>0</v>
      </c>
      <c r="M188" s="347"/>
      <c r="N188" s="345"/>
      <c r="O188" s="332">
        <f t="shared" si="33"/>
        <v>0</v>
      </c>
      <c r="P188" s="274"/>
      <c r="R188" s="158"/>
      <c r="S188" s="158"/>
      <c r="T188" s="158"/>
    </row>
    <row r="189" spans="1:20" ht="48" hidden="1" x14ac:dyDescent="0.25">
      <c r="A189" s="169">
        <v>3320</v>
      </c>
      <c r="B189" s="213" t="s">
        <v>422</v>
      </c>
      <c r="C189" s="214">
        <f t="shared" si="26"/>
        <v>0</v>
      </c>
      <c r="D189" s="219"/>
      <c r="E189" s="335"/>
      <c r="F189" s="543">
        <f t="shared" si="30"/>
        <v>0</v>
      </c>
      <c r="G189" s="219"/>
      <c r="H189" s="220"/>
      <c r="I189" s="221">
        <f t="shared" si="31"/>
        <v>0</v>
      </c>
      <c r="J189" s="219"/>
      <c r="K189" s="220"/>
      <c r="L189" s="221">
        <f t="shared" si="32"/>
        <v>0</v>
      </c>
      <c r="M189" s="336"/>
      <c r="N189" s="335"/>
      <c r="O189" s="221">
        <f t="shared" si="33"/>
        <v>0</v>
      </c>
      <c r="P189" s="176"/>
      <c r="R189" s="158"/>
      <c r="S189" s="158"/>
      <c r="T189" s="158"/>
    </row>
    <row r="190" spans="1:20" hidden="1" x14ac:dyDescent="0.25">
      <c r="A190" s="382">
        <v>4000</v>
      </c>
      <c r="B190" s="315" t="s">
        <v>423</v>
      </c>
      <c r="C190" s="316">
        <f t="shared" si="26"/>
        <v>0</v>
      </c>
      <c r="D190" s="317">
        <f>SUM(D191,D194)</f>
        <v>0</v>
      </c>
      <c r="E190" s="318">
        <f>SUM(E191,E194)</f>
        <v>0</v>
      </c>
      <c r="F190" s="540">
        <f t="shared" si="30"/>
        <v>0</v>
      </c>
      <c r="G190" s="317">
        <f>SUM(G191,G194)</f>
        <v>0</v>
      </c>
      <c r="H190" s="320">
        <f>SUM(H191,H194)</f>
        <v>0</v>
      </c>
      <c r="I190" s="319">
        <f t="shared" si="31"/>
        <v>0</v>
      </c>
      <c r="J190" s="317">
        <f>SUM(J191,J194)</f>
        <v>0</v>
      </c>
      <c r="K190" s="320">
        <f>SUM(K191,K194)</f>
        <v>0</v>
      </c>
      <c r="L190" s="319">
        <f t="shared" si="32"/>
        <v>0</v>
      </c>
      <c r="M190" s="321">
        <f>SUM(M191,M194)</f>
        <v>0</v>
      </c>
      <c r="N190" s="318">
        <f>SUM(N191,N194)</f>
        <v>0</v>
      </c>
      <c r="O190" s="319">
        <f t="shared" si="33"/>
        <v>0</v>
      </c>
      <c r="P190" s="322"/>
      <c r="R190" s="158"/>
      <c r="S190" s="158"/>
      <c r="T190" s="158"/>
    </row>
    <row r="191" spans="1:20" ht="24" hidden="1" x14ac:dyDescent="0.25">
      <c r="A191" s="383">
        <v>4200</v>
      </c>
      <c r="B191" s="323" t="s">
        <v>424</v>
      </c>
      <c r="C191" s="199">
        <f t="shared" si="26"/>
        <v>0</v>
      </c>
      <c r="D191" s="209">
        <f>SUM(D192,D193)</f>
        <v>0</v>
      </c>
      <c r="E191" s="324">
        <f>SUM(E192,E193)</f>
        <v>0</v>
      </c>
      <c r="F191" s="541">
        <f t="shared" si="30"/>
        <v>0</v>
      </c>
      <c r="G191" s="209">
        <f>SUM(G192,G193)</f>
        <v>0</v>
      </c>
      <c r="H191" s="210">
        <f>SUM(H192,H193)</f>
        <v>0</v>
      </c>
      <c r="I191" s="211">
        <f t="shared" si="31"/>
        <v>0</v>
      </c>
      <c r="J191" s="209">
        <f>SUM(J192,J193)</f>
        <v>0</v>
      </c>
      <c r="K191" s="210">
        <f>SUM(K192,K193)</f>
        <v>0</v>
      </c>
      <c r="L191" s="211">
        <f t="shared" si="32"/>
        <v>0</v>
      </c>
      <c r="M191" s="348">
        <f>SUM(M192,M193)</f>
        <v>0</v>
      </c>
      <c r="N191" s="324">
        <f>SUM(N192,N193)</f>
        <v>0</v>
      </c>
      <c r="O191" s="211">
        <f t="shared" si="33"/>
        <v>0</v>
      </c>
      <c r="P191" s="208"/>
      <c r="R191" s="158"/>
      <c r="S191" s="158"/>
      <c r="T191" s="158"/>
    </row>
    <row r="192" spans="1:20" ht="36" hidden="1" x14ac:dyDescent="0.25">
      <c r="A192" s="784">
        <v>4240</v>
      </c>
      <c r="B192" s="213" t="s">
        <v>425</v>
      </c>
      <c r="C192" s="214">
        <f t="shared" si="26"/>
        <v>0</v>
      </c>
      <c r="D192" s="219"/>
      <c r="E192" s="335"/>
      <c r="F192" s="543">
        <f t="shared" si="30"/>
        <v>0</v>
      </c>
      <c r="G192" s="219"/>
      <c r="H192" s="220"/>
      <c r="I192" s="221">
        <f t="shared" si="31"/>
        <v>0</v>
      </c>
      <c r="J192" s="219"/>
      <c r="K192" s="220"/>
      <c r="L192" s="221">
        <f t="shared" si="32"/>
        <v>0</v>
      </c>
      <c r="M192" s="336"/>
      <c r="N192" s="335"/>
      <c r="O192" s="221">
        <f t="shared" si="33"/>
        <v>0</v>
      </c>
      <c r="P192" s="176"/>
      <c r="R192" s="158"/>
      <c r="S192" s="158"/>
      <c r="T192" s="158"/>
    </row>
    <row r="193" spans="1:20" ht="24" hidden="1" x14ac:dyDescent="0.25">
      <c r="A193" s="339">
        <v>4250</v>
      </c>
      <c r="B193" s="223" t="s">
        <v>426</v>
      </c>
      <c r="C193" s="224">
        <f t="shared" si="26"/>
        <v>0</v>
      </c>
      <c r="D193" s="229"/>
      <c r="E193" s="337"/>
      <c r="F193" s="544">
        <f t="shared" si="30"/>
        <v>0</v>
      </c>
      <c r="G193" s="229"/>
      <c r="H193" s="230"/>
      <c r="I193" s="231">
        <f t="shared" si="31"/>
        <v>0</v>
      </c>
      <c r="J193" s="229"/>
      <c r="K193" s="230"/>
      <c r="L193" s="231">
        <f t="shared" si="32"/>
        <v>0</v>
      </c>
      <c r="M193" s="338"/>
      <c r="N193" s="337"/>
      <c r="O193" s="231">
        <f t="shared" si="33"/>
        <v>0</v>
      </c>
      <c r="P193" s="185"/>
      <c r="R193" s="158"/>
      <c r="S193" s="158"/>
      <c r="T193" s="158"/>
    </row>
    <row r="194" spans="1:20" hidden="1" x14ac:dyDescent="0.25">
      <c r="A194" s="198">
        <v>4300</v>
      </c>
      <c r="B194" s="323" t="s">
        <v>427</v>
      </c>
      <c r="C194" s="199">
        <f t="shared" si="26"/>
        <v>0</v>
      </c>
      <c r="D194" s="209">
        <f>SUM(D195)</f>
        <v>0</v>
      </c>
      <c r="E194" s="324">
        <f>SUM(E195)</f>
        <v>0</v>
      </c>
      <c r="F194" s="541">
        <f t="shared" si="30"/>
        <v>0</v>
      </c>
      <c r="G194" s="209">
        <f>SUM(G195)</f>
        <v>0</v>
      </c>
      <c r="H194" s="210">
        <f>SUM(H195)</f>
        <v>0</v>
      </c>
      <c r="I194" s="211">
        <f t="shared" si="31"/>
        <v>0</v>
      </c>
      <c r="J194" s="209">
        <f>SUM(J195)</f>
        <v>0</v>
      </c>
      <c r="K194" s="210">
        <f>SUM(K195)</f>
        <v>0</v>
      </c>
      <c r="L194" s="211">
        <f t="shared" si="32"/>
        <v>0</v>
      </c>
      <c r="M194" s="348">
        <f>SUM(M195)</f>
        <v>0</v>
      </c>
      <c r="N194" s="324">
        <f>SUM(N195)</f>
        <v>0</v>
      </c>
      <c r="O194" s="211">
        <f t="shared" si="33"/>
        <v>0</v>
      </c>
      <c r="P194" s="208"/>
      <c r="R194" s="158"/>
      <c r="S194" s="158"/>
      <c r="T194" s="158"/>
    </row>
    <row r="195" spans="1:20" ht="24" hidden="1" x14ac:dyDescent="0.25">
      <c r="A195" s="784">
        <v>4310</v>
      </c>
      <c r="B195" s="213" t="s">
        <v>428</v>
      </c>
      <c r="C195" s="214">
        <f t="shared" si="26"/>
        <v>0</v>
      </c>
      <c r="D195" s="350">
        <f>SUM(D196:D196)</f>
        <v>0</v>
      </c>
      <c r="E195" s="351">
        <f>SUM(E196:E196)</f>
        <v>0</v>
      </c>
      <c r="F195" s="543">
        <f t="shared" si="30"/>
        <v>0</v>
      </c>
      <c r="G195" s="350">
        <f>SUM(G196:G196)</f>
        <v>0</v>
      </c>
      <c r="H195" s="352">
        <f>SUM(H196:H196)</f>
        <v>0</v>
      </c>
      <c r="I195" s="221">
        <f t="shared" si="31"/>
        <v>0</v>
      </c>
      <c r="J195" s="350">
        <f>SUM(J196:J196)</f>
        <v>0</v>
      </c>
      <c r="K195" s="352">
        <f>SUM(K196:K196)</f>
        <v>0</v>
      </c>
      <c r="L195" s="221">
        <f t="shared" si="32"/>
        <v>0</v>
      </c>
      <c r="M195" s="353">
        <f>SUM(M196:M196)</f>
        <v>0</v>
      </c>
      <c r="N195" s="351">
        <f>SUM(N196:N196)</f>
        <v>0</v>
      </c>
      <c r="O195" s="221">
        <f t="shared" si="33"/>
        <v>0</v>
      </c>
      <c r="P195" s="176"/>
      <c r="R195" s="158"/>
      <c r="S195" s="158"/>
      <c r="T195" s="158"/>
    </row>
    <row r="196" spans="1:20" ht="36" hidden="1" x14ac:dyDescent="0.25">
      <c r="A196" s="178">
        <v>4311</v>
      </c>
      <c r="B196" s="223" t="s">
        <v>429</v>
      </c>
      <c r="C196" s="224">
        <f t="shared" si="26"/>
        <v>0</v>
      </c>
      <c r="D196" s="229"/>
      <c r="E196" s="337"/>
      <c r="F196" s="544">
        <f t="shared" si="30"/>
        <v>0</v>
      </c>
      <c r="G196" s="229"/>
      <c r="H196" s="230"/>
      <c r="I196" s="231">
        <f t="shared" si="31"/>
        <v>0</v>
      </c>
      <c r="J196" s="229"/>
      <c r="K196" s="230"/>
      <c r="L196" s="231">
        <f t="shared" si="32"/>
        <v>0</v>
      </c>
      <c r="M196" s="338"/>
      <c r="N196" s="337"/>
      <c r="O196" s="231">
        <f t="shared" si="33"/>
        <v>0</v>
      </c>
      <c r="P196" s="185"/>
      <c r="R196" s="158"/>
      <c r="S196" s="158"/>
      <c r="T196" s="158"/>
    </row>
    <row r="197" spans="1:20" s="148" customFormat="1" ht="24" x14ac:dyDescent="0.25">
      <c r="A197" s="384"/>
      <c r="B197" s="140" t="s">
        <v>430</v>
      </c>
      <c r="C197" s="309">
        <f t="shared" si="26"/>
        <v>657</v>
      </c>
      <c r="D197" s="310">
        <f>SUM(D198,D233,D271)</f>
        <v>320</v>
      </c>
      <c r="E197" s="503">
        <f>SUM(E198,E233,E271)</f>
        <v>0</v>
      </c>
      <c r="F197" s="464">
        <f t="shared" si="30"/>
        <v>320</v>
      </c>
      <c r="G197" s="310">
        <f>SUM(G198,G233,G271)</f>
        <v>300</v>
      </c>
      <c r="H197" s="313">
        <f>SUM(H198,H233,H271)</f>
        <v>0</v>
      </c>
      <c r="I197" s="312">
        <f t="shared" si="31"/>
        <v>300</v>
      </c>
      <c r="J197" s="310">
        <f>SUM(J198,J233,J271)</f>
        <v>37</v>
      </c>
      <c r="K197" s="313">
        <f>SUM(K198,K233,K271)</f>
        <v>0</v>
      </c>
      <c r="L197" s="312">
        <f t="shared" si="32"/>
        <v>37</v>
      </c>
      <c r="M197" s="385">
        <f>SUM(M198,M233,M271)</f>
        <v>0</v>
      </c>
      <c r="N197" s="386">
        <f>SUM(N198,N233,N271)</f>
        <v>0</v>
      </c>
      <c r="O197" s="387">
        <f t="shared" si="33"/>
        <v>0</v>
      </c>
      <c r="P197" s="388"/>
      <c r="R197" s="158"/>
      <c r="S197" s="158"/>
      <c r="T197" s="158"/>
    </row>
    <row r="198" spans="1:20" x14ac:dyDescent="0.25">
      <c r="A198" s="315">
        <v>5000</v>
      </c>
      <c r="B198" s="315" t="s">
        <v>431</v>
      </c>
      <c r="C198" s="316">
        <f>F198+I198+L198+O198</f>
        <v>620</v>
      </c>
      <c r="D198" s="317">
        <f>D199+D207</f>
        <v>320</v>
      </c>
      <c r="E198" s="504">
        <f>E199+E207</f>
        <v>0</v>
      </c>
      <c r="F198" s="465">
        <f t="shared" si="30"/>
        <v>320</v>
      </c>
      <c r="G198" s="317">
        <f>G199+G207</f>
        <v>300</v>
      </c>
      <c r="H198" s="320">
        <f>H199+H207</f>
        <v>0</v>
      </c>
      <c r="I198" s="319">
        <f t="shared" si="31"/>
        <v>300</v>
      </c>
      <c r="J198" s="317">
        <f>J199+J207</f>
        <v>0</v>
      </c>
      <c r="K198" s="320">
        <f>K199+K207</f>
        <v>0</v>
      </c>
      <c r="L198" s="319">
        <f t="shared" si="32"/>
        <v>0</v>
      </c>
      <c r="M198" s="321">
        <f>M199+M207</f>
        <v>0</v>
      </c>
      <c r="N198" s="318">
        <f>N199+N207</f>
        <v>0</v>
      </c>
      <c r="O198" s="319">
        <f t="shared" si="33"/>
        <v>0</v>
      </c>
      <c r="P198" s="322"/>
      <c r="R198" s="158"/>
      <c r="S198" s="158"/>
      <c r="T198" s="158"/>
    </row>
    <row r="199" spans="1:20" hidden="1" x14ac:dyDescent="0.25">
      <c r="A199" s="198">
        <v>5100</v>
      </c>
      <c r="B199" s="323" t="s">
        <v>432</v>
      </c>
      <c r="C199" s="199">
        <f t="shared" si="26"/>
        <v>0</v>
      </c>
      <c r="D199" s="209">
        <f>D200+D201+D204+D205+D206</f>
        <v>0</v>
      </c>
      <c r="E199" s="324">
        <f>E200+E201+E204+E205+E206</f>
        <v>0</v>
      </c>
      <c r="F199" s="541">
        <f t="shared" si="30"/>
        <v>0</v>
      </c>
      <c r="G199" s="209">
        <f>G200+G201+G204+G205+G206</f>
        <v>0</v>
      </c>
      <c r="H199" s="210">
        <f>H200+H201+H204+H205+H206</f>
        <v>0</v>
      </c>
      <c r="I199" s="211">
        <f t="shared" si="31"/>
        <v>0</v>
      </c>
      <c r="J199" s="209">
        <f>J200+J201+J204+J205+J206</f>
        <v>0</v>
      </c>
      <c r="K199" s="210">
        <f>K200+K201+K204+K205+K206</f>
        <v>0</v>
      </c>
      <c r="L199" s="211">
        <f t="shared" si="32"/>
        <v>0</v>
      </c>
      <c r="M199" s="348">
        <f>M200+M201+M204+M205+M206</f>
        <v>0</v>
      </c>
      <c r="N199" s="324">
        <f>N200+N201+N204+N205+N206</f>
        <v>0</v>
      </c>
      <c r="O199" s="211">
        <f t="shared" si="33"/>
        <v>0</v>
      </c>
      <c r="P199" s="208"/>
      <c r="R199" s="158"/>
      <c r="S199" s="158"/>
      <c r="T199" s="158"/>
    </row>
    <row r="200" spans="1:20" hidden="1" x14ac:dyDescent="0.25">
      <c r="A200" s="784">
        <v>5110</v>
      </c>
      <c r="B200" s="213" t="s">
        <v>433</v>
      </c>
      <c r="C200" s="214">
        <f t="shared" si="26"/>
        <v>0</v>
      </c>
      <c r="D200" s="219"/>
      <c r="E200" s="335"/>
      <c r="F200" s="543">
        <f t="shared" si="30"/>
        <v>0</v>
      </c>
      <c r="G200" s="219"/>
      <c r="H200" s="220"/>
      <c r="I200" s="221">
        <f t="shared" si="31"/>
        <v>0</v>
      </c>
      <c r="J200" s="219"/>
      <c r="K200" s="220"/>
      <c r="L200" s="221">
        <f t="shared" si="32"/>
        <v>0</v>
      </c>
      <c r="M200" s="336"/>
      <c r="N200" s="335"/>
      <c r="O200" s="221">
        <f t="shared" si="33"/>
        <v>0</v>
      </c>
      <c r="P200" s="176"/>
      <c r="R200" s="158"/>
      <c r="S200" s="158"/>
      <c r="T200" s="158"/>
    </row>
    <row r="201" spans="1:20" ht="24" hidden="1" x14ac:dyDescent="0.25">
      <c r="A201" s="339">
        <v>5120</v>
      </c>
      <c r="B201" s="223" t="s">
        <v>434</v>
      </c>
      <c r="C201" s="224">
        <f t="shared" si="26"/>
        <v>0</v>
      </c>
      <c r="D201" s="340">
        <f>D202+D203</f>
        <v>0</v>
      </c>
      <c r="E201" s="341">
        <f>E202+E203</f>
        <v>0</v>
      </c>
      <c r="F201" s="544">
        <f t="shared" si="30"/>
        <v>0</v>
      </c>
      <c r="G201" s="340">
        <f>G202+G203</f>
        <v>0</v>
      </c>
      <c r="H201" s="342">
        <f>H202+H203</f>
        <v>0</v>
      </c>
      <c r="I201" s="231">
        <f t="shared" si="31"/>
        <v>0</v>
      </c>
      <c r="J201" s="340">
        <f>J202+J203</f>
        <v>0</v>
      </c>
      <c r="K201" s="342">
        <f>K202+K203</f>
        <v>0</v>
      </c>
      <c r="L201" s="231">
        <f t="shared" si="32"/>
        <v>0</v>
      </c>
      <c r="M201" s="343">
        <f>M202+M203</f>
        <v>0</v>
      </c>
      <c r="N201" s="341">
        <f>N202+N203</f>
        <v>0</v>
      </c>
      <c r="O201" s="231">
        <f t="shared" si="33"/>
        <v>0</v>
      </c>
      <c r="P201" s="185"/>
      <c r="R201" s="158"/>
      <c r="S201" s="158"/>
      <c r="T201" s="158"/>
    </row>
    <row r="202" spans="1:20" hidden="1" x14ac:dyDescent="0.25">
      <c r="A202" s="178">
        <v>5121</v>
      </c>
      <c r="B202" s="223" t="s">
        <v>435</v>
      </c>
      <c r="C202" s="224">
        <f t="shared" si="26"/>
        <v>0</v>
      </c>
      <c r="D202" s="229"/>
      <c r="E202" s="337"/>
      <c r="F202" s="544">
        <f t="shared" si="30"/>
        <v>0</v>
      </c>
      <c r="G202" s="229"/>
      <c r="H202" s="230"/>
      <c r="I202" s="231">
        <f t="shared" si="31"/>
        <v>0</v>
      </c>
      <c r="J202" s="229"/>
      <c r="K202" s="230"/>
      <c r="L202" s="231">
        <f t="shared" si="32"/>
        <v>0</v>
      </c>
      <c r="M202" s="338"/>
      <c r="N202" s="337"/>
      <c r="O202" s="231">
        <f t="shared" si="33"/>
        <v>0</v>
      </c>
      <c r="P202" s="185"/>
      <c r="R202" s="158"/>
      <c r="S202" s="158"/>
      <c r="T202" s="158"/>
    </row>
    <row r="203" spans="1:20" ht="24" hidden="1" x14ac:dyDescent="0.25">
      <c r="A203" s="178">
        <v>5129</v>
      </c>
      <c r="B203" s="223" t="s">
        <v>436</v>
      </c>
      <c r="C203" s="224">
        <f t="shared" si="26"/>
        <v>0</v>
      </c>
      <c r="D203" s="229"/>
      <c r="E203" s="337"/>
      <c r="F203" s="544">
        <f t="shared" si="30"/>
        <v>0</v>
      </c>
      <c r="G203" s="229"/>
      <c r="H203" s="230"/>
      <c r="I203" s="231">
        <f t="shared" si="31"/>
        <v>0</v>
      </c>
      <c r="J203" s="229"/>
      <c r="K203" s="230"/>
      <c r="L203" s="231">
        <f t="shared" si="32"/>
        <v>0</v>
      </c>
      <c r="M203" s="338"/>
      <c r="N203" s="337"/>
      <c r="O203" s="231">
        <f t="shared" si="33"/>
        <v>0</v>
      </c>
      <c r="P203" s="185"/>
      <c r="R203" s="158"/>
      <c r="S203" s="158"/>
      <c r="T203" s="158"/>
    </row>
    <row r="204" spans="1:20" hidden="1" x14ac:dyDescent="0.25">
      <c r="A204" s="339">
        <v>5130</v>
      </c>
      <c r="B204" s="223" t="s">
        <v>437</v>
      </c>
      <c r="C204" s="224">
        <f t="shared" si="26"/>
        <v>0</v>
      </c>
      <c r="D204" s="229"/>
      <c r="E204" s="337"/>
      <c r="F204" s="544">
        <f t="shared" si="30"/>
        <v>0</v>
      </c>
      <c r="G204" s="229"/>
      <c r="H204" s="230"/>
      <c r="I204" s="231">
        <f t="shared" si="31"/>
        <v>0</v>
      </c>
      <c r="J204" s="229"/>
      <c r="K204" s="230"/>
      <c r="L204" s="231">
        <f t="shared" si="32"/>
        <v>0</v>
      </c>
      <c r="M204" s="338"/>
      <c r="N204" s="337"/>
      <c r="O204" s="231">
        <f t="shared" si="33"/>
        <v>0</v>
      </c>
      <c r="P204" s="185"/>
      <c r="R204" s="158"/>
      <c r="S204" s="158"/>
      <c r="T204" s="158"/>
    </row>
    <row r="205" spans="1:20" hidden="1" x14ac:dyDescent="0.25">
      <c r="A205" s="339">
        <v>5140</v>
      </c>
      <c r="B205" s="223" t="s">
        <v>438</v>
      </c>
      <c r="C205" s="224">
        <f t="shared" si="26"/>
        <v>0</v>
      </c>
      <c r="D205" s="229"/>
      <c r="E205" s="337"/>
      <c r="F205" s="544">
        <f t="shared" si="30"/>
        <v>0</v>
      </c>
      <c r="G205" s="229"/>
      <c r="H205" s="230"/>
      <c r="I205" s="231">
        <f t="shared" si="31"/>
        <v>0</v>
      </c>
      <c r="J205" s="229"/>
      <c r="K205" s="230"/>
      <c r="L205" s="231">
        <f t="shared" si="32"/>
        <v>0</v>
      </c>
      <c r="M205" s="338"/>
      <c r="N205" s="337"/>
      <c r="O205" s="231">
        <f t="shared" si="33"/>
        <v>0</v>
      </c>
      <c r="P205" s="185"/>
      <c r="R205" s="158"/>
      <c r="S205" s="158"/>
      <c r="T205" s="158"/>
    </row>
    <row r="206" spans="1:20" ht="24" hidden="1" x14ac:dyDescent="0.25">
      <c r="A206" s="339">
        <v>5170</v>
      </c>
      <c r="B206" s="223" t="s">
        <v>439</v>
      </c>
      <c r="C206" s="224">
        <f t="shared" si="26"/>
        <v>0</v>
      </c>
      <c r="D206" s="229"/>
      <c r="E206" s="337"/>
      <c r="F206" s="544">
        <f t="shared" si="30"/>
        <v>0</v>
      </c>
      <c r="G206" s="229"/>
      <c r="H206" s="230"/>
      <c r="I206" s="231">
        <f t="shared" si="31"/>
        <v>0</v>
      </c>
      <c r="J206" s="229"/>
      <c r="K206" s="230"/>
      <c r="L206" s="231">
        <f t="shared" si="32"/>
        <v>0</v>
      </c>
      <c r="M206" s="338"/>
      <c r="N206" s="337"/>
      <c r="O206" s="231">
        <f t="shared" si="33"/>
        <v>0</v>
      </c>
      <c r="P206" s="185"/>
      <c r="R206" s="158"/>
      <c r="S206" s="158"/>
      <c r="T206" s="158"/>
    </row>
    <row r="207" spans="1:20" x14ac:dyDescent="0.25">
      <c r="A207" s="198">
        <v>5200</v>
      </c>
      <c r="B207" s="323" t="s">
        <v>440</v>
      </c>
      <c r="C207" s="199">
        <f t="shared" si="26"/>
        <v>620</v>
      </c>
      <c r="D207" s="209">
        <f>D208+D218+D219+D228+D229+D230+D232</f>
        <v>320</v>
      </c>
      <c r="E207" s="505">
        <f>E208+E218+E219+E228+E229+E230+E232</f>
        <v>0</v>
      </c>
      <c r="F207" s="459">
        <f t="shared" si="30"/>
        <v>320</v>
      </c>
      <c r="G207" s="209">
        <f>G208+G218+G219+G228+G229+G230+G232</f>
        <v>300</v>
      </c>
      <c r="H207" s="210">
        <f>H208+H218+H219+H228+H229+H230+H232</f>
        <v>0</v>
      </c>
      <c r="I207" s="211">
        <f t="shared" si="31"/>
        <v>300</v>
      </c>
      <c r="J207" s="209">
        <f>J208+J218+J219+J228+J229+J230+J232</f>
        <v>0</v>
      </c>
      <c r="K207" s="210">
        <f>K208+K218+K219+K228+K229+K230+K232</f>
        <v>0</v>
      </c>
      <c r="L207" s="211">
        <f t="shared" si="32"/>
        <v>0</v>
      </c>
      <c r="M207" s="348">
        <f>M208+M218+M219+M228+M229+M230+M232</f>
        <v>0</v>
      </c>
      <c r="N207" s="324">
        <f>N208+N218+N219+N228+N229+N230+N232</f>
        <v>0</v>
      </c>
      <c r="O207" s="211">
        <f t="shared" si="33"/>
        <v>0</v>
      </c>
      <c r="P207" s="208"/>
      <c r="R207" s="158"/>
      <c r="S207" s="158"/>
      <c r="T207" s="158"/>
    </row>
    <row r="208" spans="1:20" hidden="1" x14ac:dyDescent="0.25">
      <c r="A208" s="329">
        <v>5210</v>
      </c>
      <c r="B208" s="265" t="s">
        <v>441</v>
      </c>
      <c r="C208" s="276">
        <f t="shared" si="26"/>
        <v>0</v>
      </c>
      <c r="D208" s="330">
        <f>SUM(D209:D217)</f>
        <v>0</v>
      </c>
      <c r="E208" s="331">
        <f>SUM(E209:E217)</f>
        <v>0</v>
      </c>
      <c r="F208" s="542">
        <f t="shared" si="30"/>
        <v>0</v>
      </c>
      <c r="G208" s="330">
        <f>SUM(G209:G217)</f>
        <v>0</v>
      </c>
      <c r="H208" s="333">
        <f>SUM(H209:H217)</f>
        <v>0</v>
      </c>
      <c r="I208" s="332">
        <f t="shared" si="31"/>
        <v>0</v>
      </c>
      <c r="J208" s="330">
        <f>SUM(J209:J217)</f>
        <v>0</v>
      </c>
      <c r="K208" s="333">
        <f>SUM(K209:K217)</f>
        <v>0</v>
      </c>
      <c r="L208" s="332">
        <f t="shared" si="32"/>
        <v>0</v>
      </c>
      <c r="M208" s="334">
        <f>SUM(M209:M217)</f>
        <v>0</v>
      </c>
      <c r="N208" s="331">
        <f>SUM(N209:N217)</f>
        <v>0</v>
      </c>
      <c r="O208" s="332">
        <f t="shared" si="33"/>
        <v>0</v>
      </c>
      <c r="P208" s="274"/>
      <c r="R208" s="158"/>
      <c r="S208" s="158"/>
      <c r="T208" s="158"/>
    </row>
    <row r="209" spans="1:20" hidden="1" x14ac:dyDescent="0.25">
      <c r="A209" s="169">
        <v>5211</v>
      </c>
      <c r="B209" s="213" t="s">
        <v>442</v>
      </c>
      <c r="C209" s="359">
        <f t="shared" si="26"/>
        <v>0</v>
      </c>
      <c r="D209" s="219"/>
      <c r="E209" s="335"/>
      <c r="F209" s="543">
        <f t="shared" si="30"/>
        <v>0</v>
      </c>
      <c r="G209" s="219"/>
      <c r="H209" s="220"/>
      <c r="I209" s="221">
        <f t="shared" si="31"/>
        <v>0</v>
      </c>
      <c r="J209" s="219"/>
      <c r="K209" s="220"/>
      <c r="L209" s="221">
        <f t="shared" si="32"/>
        <v>0</v>
      </c>
      <c r="M209" s="336"/>
      <c r="N209" s="335"/>
      <c r="O209" s="221">
        <f t="shared" si="33"/>
        <v>0</v>
      </c>
      <c r="P209" s="176"/>
      <c r="R209" s="158"/>
      <c r="S209" s="158"/>
      <c r="T209" s="158"/>
    </row>
    <row r="210" spans="1:20" hidden="1" x14ac:dyDescent="0.25">
      <c r="A210" s="178">
        <v>5212</v>
      </c>
      <c r="B210" s="223" t="s">
        <v>443</v>
      </c>
      <c r="C210" s="359">
        <f t="shared" si="26"/>
        <v>0</v>
      </c>
      <c r="D210" s="229"/>
      <c r="E210" s="337"/>
      <c r="F210" s="544">
        <f t="shared" si="30"/>
        <v>0</v>
      </c>
      <c r="G210" s="229"/>
      <c r="H210" s="230"/>
      <c r="I210" s="231">
        <f t="shared" si="31"/>
        <v>0</v>
      </c>
      <c r="J210" s="229"/>
      <c r="K210" s="230"/>
      <c r="L210" s="231">
        <f t="shared" si="32"/>
        <v>0</v>
      </c>
      <c r="M210" s="338"/>
      <c r="N210" s="337"/>
      <c r="O210" s="231">
        <f t="shared" si="33"/>
        <v>0</v>
      </c>
      <c r="P210" s="185"/>
      <c r="R210" s="158"/>
      <c r="S210" s="158"/>
      <c r="T210" s="158"/>
    </row>
    <row r="211" spans="1:20" hidden="1" x14ac:dyDescent="0.25">
      <c r="A211" s="178">
        <v>5213</v>
      </c>
      <c r="B211" s="223" t="s">
        <v>444</v>
      </c>
      <c r="C211" s="359">
        <f t="shared" si="26"/>
        <v>0</v>
      </c>
      <c r="D211" s="229"/>
      <c r="E211" s="337"/>
      <c r="F211" s="544">
        <f t="shared" si="30"/>
        <v>0</v>
      </c>
      <c r="G211" s="229"/>
      <c r="H211" s="230"/>
      <c r="I211" s="231">
        <f t="shared" si="31"/>
        <v>0</v>
      </c>
      <c r="J211" s="229"/>
      <c r="K211" s="230"/>
      <c r="L211" s="231">
        <f t="shared" si="32"/>
        <v>0</v>
      </c>
      <c r="M211" s="338"/>
      <c r="N211" s="337"/>
      <c r="O211" s="231">
        <f t="shared" si="33"/>
        <v>0</v>
      </c>
      <c r="P211" s="185"/>
      <c r="R211" s="158"/>
      <c r="S211" s="158"/>
      <c r="T211" s="158"/>
    </row>
    <row r="212" spans="1:20" hidden="1" x14ac:dyDescent="0.25">
      <c r="A212" s="178">
        <v>5214</v>
      </c>
      <c r="B212" s="223" t="s">
        <v>445</v>
      </c>
      <c r="C212" s="359">
        <f t="shared" si="26"/>
        <v>0</v>
      </c>
      <c r="D212" s="229"/>
      <c r="E212" s="337"/>
      <c r="F212" s="544">
        <f t="shared" si="30"/>
        <v>0</v>
      </c>
      <c r="G212" s="229"/>
      <c r="H212" s="230"/>
      <c r="I212" s="231">
        <f t="shared" si="31"/>
        <v>0</v>
      </c>
      <c r="J212" s="229"/>
      <c r="K212" s="230"/>
      <c r="L212" s="231">
        <f t="shared" si="32"/>
        <v>0</v>
      </c>
      <c r="M212" s="338"/>
      <c r="N212" s="337"/>
      <c r="O212" s="231">
        <f t="shared" si="33"/>
        <v>0</v>
      </c>
      <c r="P212" s="185"/>
      <c r="R212" s="158"/>
      <c r="S212" s="158"/>
      <c r="T212" s="158"/>
    </row>
    <row r="213" spans="1:20" hidden="1" x14ac:dyDescent="0.25">
      <c r="A213" s="178">
        <v>5215</v>
      </c>
      <c r="B213" s="223" t="s">
        <v>446</v>
      </c>
      <c r="C213" s="359">
        <f t="shared" si="26"/>
        <v>0</v>
      </c>
      <c r="D213" s="229"/>
      <c r="E213" s="337"/>
      <c r="F213" s="544">
        <f t="shared" si="30"/>
        <v>0</v>
      </c>
      <c r="G213" s="229"/>
      <c r="H213" s="230"/>
      <c r="I213" s="231">
        <f t="shared" si="31"/>
        <v>0</v>
      </c>
      <c r="J213" s="229"/>
      <c r="K213" s="230"/>
      <c r="L213" s="231">
        <f t="shared" si="32"/>
        <v>0</v>
      </c>
      <c r="M213" s="338"/>
      <c r="N213" s="337"/>
      <c r="O213" s="231">
        <f t="shared" si="33"/>
        <v>0</v>
      </c>
      <c r="P213" s="185"/>
      <c r="R213" s="158"/>
      <c r="S213" s="158"/>
      <c r="T213" s="158"/>
    </row>
    <row r="214" spans="1:20" hidden="1" x14ac:dyDescent="0.25">
      <c r="A214" s="178">
        <v>5216</v>
      </c>
      <c r="B214" s="223" t="s">
        <v>447</v>
      </c>
      <c r="C214" s="359">
        <f t="shared" si="26"/>
        <v>0</v>
      </c>
      <c r="D214" s="229"/>
      <c r="E214" s="337"/>
      <c r="F214" s="544">
        <f t="shared" si="30"/>
        <v>0</v>
      </c>
      <c r="G214" s="229"/>
      <c r="H214" s="230"/>
      <c r="I214" s="231">
        <f t="shared" si="31"/>
        <v>0</v>
      </c>
      <c r="J214" s="229"/>
      <c r="K214" s="230"/>
      <c r="L214" s="231">
        <f t="shared" si="32"/>
        <v>0</v>
      </c>
      <c r="M214" s="338"/>
      <c r="N214" s="337"/>
      <c r="O214" s="231">
        <f t="shared" si="33"/>
        <v>0</v>
      </c>
      <c r="P214" s="185"/>
      <c r="R214" s="158"/>
      <c r="S214" s="158"/>
      <c r="T214" s="158"/>
    </row>
    <row r="215" spans="1:20" hidden="1" x14ac:dyDescent="0.25">
      <c r="A215" s="178">
        <v>5217</v>
      </c>
      <c r="B215" s="223" t="s">
        <v>448</v>
      </c>
      <c r="C215" s="359">
        <f t="shared" si="26"/>
        <v>0</v>
      </c>
      <c r="D215" s="229"/>
      <c r="E215" s="337"/>
      <c r="F215" s="544">
        <f t="shared" si="30"/>
        <v>0</v>
      </c>
      <c r="G215" s="229"/>
      <c r="H215" s="230"/>
      <c r="I215" s="231">
        <f t="shared" si="31"/>
        <v>0</v>
      </c>
      <c r="J215" s="229"/>
      <c r="K215" s="230"/>
      <c r="L215" s="231">
        <f t="shared" si="32"/>
        <v>0</v>
      </c>
      <c r="M215" s="338"/>
      <c r="N215" s="337"/>
      <c r="O215" s="231">
        <f t="shared" si="33"/>
        <v>0</v>
      </c>
      <c r="P215" s="185"/>
      <c r="R215" s="158"/>
      <c r="S215" s="158"/>
      <c r="T215" s="158"/>
    </row>
    <row r="216" spans="1:20" hidden="1" x14ac:dyDescent="0.25">
      <c r="A216" s="178">
        <v>5218</v>
      </c>
      <c r="B216" s="223" t="s">
        <v>449</v>
      </c>
      <c r="C216" s="359">
        <f t="shared" si="26"/>
        <v>0</v>
      </c>
      <c r="D216" s="229"/>
      <c r="E216" s="337"/>
      <c r="F216" s="544">
        <f t="shared" si="30"/>
        <v>0</v>
      </c>
      <c r="G216" s="229"/>
      <c r="H216" s="230"/>
      <c r="I216" s="231">
        <f t="shared" si="31"/>
        <v>0</v>
      </c>
      <c r="J216" s="229"/>
      <c r="K216" s="230"/>
      <c r="L216" s="231">
        <f t="shared" si="32"/>
        <v>0</v>
      </c>
      <c r="M216" s="338"/>
      <c r="N216" s="337"/>
      <c r="O216" s="231">
        <f t="shared" si="33"/>
        <v>0</v>
      </c>
      <c r="P216" s="185"/>
      <c r="R216" s="158"/>
      <c r="S216" s="158"/>
      <c r="T216" s="158"/>
    </row>
    <row r="217" spans="1:20" hidden="1" x14ac:dyDescent="0.25">
      <c r="A217" s="178">
        <v>5219</v>
      </c>
      <c r="B217" s="223" t="s">
        <v>450</v>
      </c>
      <c r="C217" s="359">
        <f t="shared" si="26"/>
        <v>0</v>
      </c>
      <c r="D217" s="229"/>
      <c r="E217" s="337"/>
      <c r="F217" s="544">
        <f t="shared" si="30"/>
        <v>0</v>
      </c>
      <c r="G217" s="229"/>
      <c r="H217" s="230"/>
      <c r="I217" s="231">
        <f t="shared" si="31"/>
        <v>0</v>
      </c>
      <c r="J217" s="229"/>
      <c r="K217" s="230"/>
      <c r="L217" s="231">
        <f t="shared" si="32"/>
        <v>0</v>
      </c>
      <c r="M217" s="338"/>
      <c r="N217" s="337"/>
      <c r="O217" s="231">
        <f t="shared" si="33"/>
        <v>0</v>
      </c>
      <c r="P217" s="185"/>
      <c r="R217" s="158"/>
      <c r="S217" s="158"/>
      <c r="T217" s="158"/>
    </row>
    <row r="218" spans="1:20" hidden="1" x14ac:dyDescent="0.25">
      <c r="A218" s="339">
        <v>5220</v>
      </c>
      <c r="B218" s="223" t="s">
        <v>451</v>
      </c>
      <c r="C218" s="359">
        <f t="shared" si="26"/>
        <v>0</v>
      </c>
      <c r="D218" s="229"/>
      <c r="E218" s="337"/>
      <c r="F218" s="544">
        <f t="shared" si="30"/>
        <v>0</v>
      </c>
      <c r="G218" s="229"/>
      <c r="H218" s="230"/>
      <c r="I218" s="231">
        <f t="shared" si="31"/>
        <v>0</v>
      </c>
      <c r="J218" s="229"/>
      <c r="K218" s="230"/>
      <c r="L218" s="231">
        <f t="shared" si="32"/>
        <v>0</v>
      </c>
      <c r="M218" s="338"/>
      <c r="N218" s="337"/>
      <c r="O218" s="231">
        <f t="shared" si="33"/>
        <v>0</v>
      </c>
      <c r="P218" s="185"/>
      <c r="R218" s="158"/>
      <c r="S218" s="158"/>
      <c r="T218" s="158"/>
    </row>
    <row r="219" spans="1:20" x14ac:dyDescent="0.25">
      <c r="A219" s="339">
        <v>5230</v>
      </c>
      <c r="B219" s="223" t="s">
        <v>452</v>
      </c>
      <c r="C219" s="359">
        <f t="shared" si="26"/>
        <v>620</v>
      </c>
      <c r="D219" s="340">
        <f>SUM(D220:D227)</f>
        <v>320</v>
      </c>
      <c r="E219" s="390">
        <f>SUM(E220:E227)</f>
        <v>0</v>
      </c>
      <c r="F219" s="359">
        <f t="shared" si="30"/>
        <v>320</v>
      </c>
      <c r="G219" s="340">
        <f>SUM(G220:G227)</f>
        <v>300</v>
      </c>
      <c r="H219" s="342">
        <f>SUM(H220:H227)</f>
        <v>0</v>
      </c>
      <c r="I219" s="231">
        <f t="shared" si="31"/>
        <v>300</v>
      </c>
      <c r="J219" s="340">
        <f>SUM(J220:J227)</f>
        <v>0</v>
      </c>
      <c r="K219" s="342">
        <f>SUM(K220:K227)</f>
        <v>0</v>
      </c>
      <c r="L219" s="231">
        <f t="shared" si="32"/>
        <v>0</v>
      </c>
      <c r="M219" s="343">
        <f>SUM(M220:M227)</f>
        <v>0</v>
      </c>
      <c r="N219" s="341">
        <f>SUM(N220:N227)</f>
        <v>0</v>
      </c>
      <c r="O219" s="231">
        <f t="shared" si="33"/>
        <v>0</v>
      </c>
      <c r="P219" s="185"/>
      <c r="R219" s="158"/>
      <c r="S219" s="158"/>
      <c r="T219" s="158"/>
    </row>
    <row r="220" spans="1:20" hidden="1" x14ac:dyDescent="0.25">
      <c r="A220" s="178">
        <v>5231</v>
      </c>
      <c r="B220" s="223" t="s">
        <v>453</v>
      </c>
      <c r="C220" s="359">
        <f t="shared" si="26"/>
        <v>0</v>
      </c>
      <c r="D220" s="229"/>
      <c r="E220" s="337"/>
      <c r="F220" s="544">
        <f t="shared" si="30"/>
        <v>0</v>
      </c>
      <c r="G220" s="229"/>
      <c r="H220" s="230"/>
      <c r="I220" s="231">
        <f t="shared" si="31"/>
        <v>0</v>
      </c>
      <c r="J220" s="229"/>
      <c r="K220" s="230"/>
      <c r="L220" s="231">
        <f t="shared" si="32"/>
        <v>0</v>
      </c>
      <c r="M220" s="338"/>
      <c r="N220" s="337"/>
      <c r="O220" s="231">
        <f t="shared" si="33"/>
        <v>0</v>
      </c>
      <c r="P220" s="185"/>
      <c r="R220" s="158"/>
      <c r="S220" s="158"/>
      <c r="T220" s="158"/>
    </row>
    <row r="221" spans="1:20" hidden="1" x14ac:dyDescent="0.25">
      <c r="A221" s="178">
        <v>5232</v>
      </c>
      <c r="B221" s="223" t="s">
        <v>454</v>
      </c>
      <c r="C221" s="359">
        <f t="shared" si="26"/>
        <v>0</v>
      </c>
      <c r="D221" s="229">
        <f>3500-3500</f>
        <v>0</v>
      </c>
      <c r="E221" s="337"/>
      <c r="F221" s="544">
        <f t="shared" si="30"/>
        <v>0</v>
      </c>
      <c r="G221" s="229"/>
      <c r="H221" s="230"/>
      <c r="I221" s="231">
        <f t="shared" si="31"/>
        <v>0</v>
      </c>
      <c r="J221" s="229"/>
      <c r="K221" s="230"/>
      <c r="L221" s="231">
        <f t="shared" si="32"/>
        <v>0</v>
      </c>
      <c r="M221" s="338"/>
      <c r="N221" s="337"/>
      <c r="O221" s="231">
        <f t="shared" si="33"/>
        <v>0</v>
      </c>
      <c r="P221" s="185"/>
      <c r="R221" s="158"/>
      <c r="S221" s="158"/>
      <c r="T221" s="158"/>
    </row>
    <row r="222" spans="1:20" x14ac:dyDescent="0.25">
      <c r="A222" s="178">
        <v>5233</v>
      </c>
      <c r="B222" s="223" t="s">
        <v>455</v>
      </c>
      <c r="C222" s="359">
        <f t="shared" si="26"/>
        <v>620</v>
      </c>
      <c r="D222" s="229">
        <v>320</v>
      </c>
      <c r="E222" s="507"/>
      <c r="F222" s="359">
        <f t="shared" si="30"/>
        <v>320</v>
      </c>
      <c r="G222" s="229">
        <v>300</v>
      </c>
      <c r="H222" s="230"/>
      <c r="I222" s="231">
        <f t="shared" si="31"/>
        <v>300</v>
      </c>
      <c r="J222" s="229"/>
      <c r="K222" s="230"/>
      <c r="L222" s="231">
        <f t="shared" si="32"/>
        <v>0</v>
      </c>
      <c r="M222" s="338"/>
      <c r="N222" s="337"/>
      <c r="O222" s="231">
        <f t="shared" si="33"/>
        <v>0</v>
      </c>
      <c r="P222" s="185"/>
      <c r="R222" s="158"/>
      <c r="S222" s="158"/>
      <c r="T222" s="158"/>
    </row>
    <row r="223" spans="1:20" ht="24" hidden="1" x14ac:dyDescent="0.25">
      <c r="A223" s="178">
        <v>5234</v>
      </c>
      <c r="B223" s="223" t="s">
        <v>456</v>
      </c>
      <c r="C223" s="359">
        <f t="shared" si="26"/>
        <v>0</v>
      </c>
      <c r="D223" s="229"/>
      <c r="E223" s="337"/>
      <c r="F223" s="544">
        <f t="shared" si="30"/>
        <v>0</v>
      </c>
      <c r="G223" s="229"/>
      <c r="H223" s="230"/>
      <c r="I223" s="231">
        <f t="shared" si="31"/>
        <v>0</v>
      </c>
      <c r="J223" s="229"/>
      <c r="K223" s="230"/>
      <c r="L223" s="231">
        <f t="shared" si="32"/>
        <v>0</v>
      </c>
      <c r="M223" s="338"/>
      <c r="N223" s="337"/>
      <c r="O223" s="231">
        <f t="shared" si="33"/>
        <v>0</v>
      </c>
      <c r="P223" s="185"/>
      <c r="R223" s="158"/>
      <c r="S223" s="158"/>
      <c r="T223" s="158"/>
    </row>
    <row r="224" spans="1:20" hidden="1" x14ac:dyDescent="0.25">
      <c r="A224" s="178">
        <v>5236</v>
      </c>
      <c r="B224" s="223" t="s">
        <v>457</v>
      </c>
      <c r="C224" s="359">
        <f t="shared" si="26"/>
        <v>0</v>
      </c>
      <c r="D224" s="229"/>
      <c r="E224" s="337"/>
      <c r="F224" s="544">
        <f t="shared" si="30"/>
        <v>0</v>
      </c>
      <c r="G224" s="229"/>
      <c r="H224" s="230"/>
      <c r="I224" s="231">
        <f t="shared" si="31"/>
        <v>0</v>
      </c>
      <c r="J224" s="229"/>
      <c r="K224" s="230"/>
      <c r="L224" s="231">
        <f t="shared" si="32"/>
        <v>0</v>
      </c>
      <c r="M224" s="338"/>
      <c r="N224" s="337"/>
      <c r="O224" s="231">
        <f t="shared" si="33"/>
        <v>0</v>
      </c>
      <c r="P224" s="185"/>
      <c r="R224" s="158"/>
      <c r="S224" s="158"/>
      <c r="T224" s="158"/>
    </row>
    <row r="225" spans="1:20" hidden="1" x14ac:dyDescent="0.25">
      <c r="A225" s="178">
        <v>5237</v>
      </c>
      <c r="B225" s="223" t="s">
        <v>458</v>
      </c>
      <c r="C225" s="359">
        <f t="shared" si="26"/>
        <v>0</v>
      </c>
      <c r="D225" s="229"/>
      <c r="E225" s="337"/>
      <c r="F225" s="544">
        <f t="shared" si="30"/>
        <v>0</v>
      </c>
      <c r="G225" s="229"/>
      <c r="H225" s="230"/>
      <c r="I225" s="231">
        <f t="shared" si="31"/>
        <v>0</v>
      </c>
      <c r="J225" s="229"/>
      <c r="K225" s="230"/>
      <c r="L225" s="231">
        <f t="shared" si="32"/>
        <v>0</v>
      </c>
      <c r="M225" s="338"/>
      <c r="N225" s="337"/>
      <c r="O225" s="231">
        <f t="shared" si="33"/>
        <v>0</v>
      </c>
      <c r="P225" s="185"/>
      <c r="R225" s="158"/>
      <c r="S225" s="158"/>
      <c r="T225" s="158"/>
    </row>
    <row r="226" spans="1:20" ht="24" hidden="1" x14ac:dyDescent="0.25">
      <c r="A226" s="178">
        <v>5238</v>
      </c>
      <c r="B226" s="223" t="s">
        <v>459</v>
      </c>
      <c r="C226" s="359">
        <f t="shared" si="26"/>
        <v>0</v>
      </c>
      <c r="D226" s="229"/>
      <c r="E226" s="337"/>
      <c r="F226" s="544">
        <f t="shared" si="30"/>
        <v>0</v>
      </c>
      <c r="G226" s="229"/>
      <c r="H226" s="230"/>
      <c r="I226" s="231">
        <f t="shared" si="31"/>
        <v>0</v>
      </c>
      <c r="J226" s="229"/>
      <c r="K226" s="230"/>
      <c r="L226" s="231">
        <f t="shared" si="32"/>
        <v>0</v>
      </c>
      <c r="M226" s="338"/>
      <c r="N226" s="337"/>
      <c r="O226" s="231">
        <f t="shared" si="33"/>
        <v>0</v>
      </c>
      <c r="P226" s="185"/>
      <c r="R226" s="158"/>
      <c r="S226" s="158"/>
      <c r="T226" s="158"/>
    </row>
    <row r="227" spans="1:20" ht="24" hidden="1" x14ac:dyDescent="0.25">
      <c r="A227" s="178">
        <v>5239</v>
      </c>
      <c r="B227" s="223" t="s">
        <v>460</v>
      </c>
      <c r="C227" s="359">
        <f t="shared" si="26"/>
        <v>0</v>
      </c>
      <c r="D227" s="229"/>
      <c r="E227" s="337"/>
      <c r="F227" s="544">
        <f t="shared" si="30"/>
        <v>0</v>
      </c>
      <c r="G227" s="229"/>
      <c r="H227" s="230"/>
      <c r="I227" s="231">
        <f t="shared" si="31"/>
        <v>0</v>
      </c>
      <c r="J227" s="229"/>
      <c r="K227" s="230"/>
      <c r="L227" s="231">
        <f t="shared" si="32"/>
        <v>0</v>
      </c>
      <c r="M227" s="338"/>
      <c r="N227" s="337"/>
      <c r="O227" s="231">
        <f t="shared" si="33"/>
        <v>0</v>
      </c>
      <c r="P227" s="185"/>
      <c r="R227" s="158"/>
      <c r="S227" s="158"/>
      <c r="T227" s="158"/>
    </row>
    <row r="228" spans="1:20" ht="24" hidden="1" x14ac:dyDescent="0.25">
      <c r="A228" s="339">
        <v>5240</v>
      </c>
      <c r="B228" s="223" t="s">
        <v>461</v>
      </c>
      <c r="C228" s="359">
        <f t="shared" si="26"/>
        <v>0</v>
      </c>
      <c r="D228" s="229"/>
      <c r="E228" s="337"/>
      <c r="F228" s="544">
        <f t="shared" si="30"/>
        <v>0</v>
      </c>
      <c r="G228" s="229"/>
      <c r="H228" s="230"/>
      <c r="I228" s="231">
        <f t="shared" si="31"/>
        <v>0</v>
      </c>
      <c r="J228" s="229"/>
      <c r="K228" s="230"/>
      <c r="L228" s="231">
        <f t="shared" si="32"/>
        <v>0</v>
      </c>
      <c r="M228" s="338"/>
      <c r="N228" s="337"/>
      <c r="O228" s="231">
        <f t="shared" si="33"/>
        <v>0</v>
      </c>
      <c r="P228" s="185"/>
      <c r="R228" s="158"/>
      <c r="S228" s="158"/>
      <c r="T228" s="158"/>
    </row>
    <row r="229" spans="1:20" hidden="1" x14ac:dyDescent="0.25">
      <c r="A229" s="339">
        <v>5250</v>
      </c>
      <c r="B229" s="223" t="s">
        <v>462</v>
      </c>
      <c r="C229" s="359">
        <f t="shared" si="26"/>
        <v>0</v>
      </c>
      <c r="D229" s="229"/>
      <c r="E229" s="337"/>
      <c r="F229" s="544">
        <f t="shared" si="30"/>
        <v>0</v>
      </c>
      <c r="G229" s="229"/>
      <c r="H229" s="230"/>
      <c r="I229" s="231">
        <f t="shared" si="31"/>
        <v>0</v>
      </c>
      <c r="J229" s="229"/>
      <c r="K229" s="230"/>
      <c r="L229" s="231">
        <f t="shared" si="32"/>
        <v>0</v>
      </c>
      <c r="M229" s="338"/>
      <c r="N229" s="337"/>
      <c r="O229" s="231">
        <f t="shared" si="33"/>
        <v>0</v>
      </c>
      <c r="P229" s="185"/>
      <c r="R229" s="158"/>
      <c r="S229" s="158"/>
      <c r="T229" s="158"/>
    </row>
    <row r="230" spans="1:20" hidden="1" x14ac:dyDescent="0.25">
      <c r="A230" s="339">
        <v>5260</v>
      </c>
      <c r="B230" s="223" t="s">
        <v>463</v>
      </c>
      <c r="C230" s="359">
        <f t="shared" si="26"/>
        <v>0</v>
      </c>
      <c r="D230" s="340">
        <f>SUM(D231)</f>
        <v>0</v>
      </c>
      <c r="E230" s="341">
        <f>SUM(E231)</f>
        <v>0</v>
      </c>
      <c r="F230" s="544">
        <f t="shared" si="30"/>
        <v>0</v>
      </c>
      <c r="G230" s="340">
        <f>SUM(G231)</f>
        <v>0</v>
      </c>
      <c r="H230" s="342">
        <f>SUM(H231)</f>
        <v>0</v>
      </c>
      <c r="I230" s="231">
        <f t="shared" si="31"/>
        <v>0</v>
      </c>
      <c r="J230" s="340">
        <f>SUM(J231)</f>
        <v>0</v>
      </c>
      <c r="K230" s="342">
        <f>SUM(K231)</f>
        <v>0</v>
      </c>
      <c r="L230" s="231">
        <f t="shared" si="32"/>
        <v>0</v>
      </c>
      <c r="M230" s="343">
        <f>SUM(M231)</f>
        <v>0</v>
      </c>
      <c r="N230" s="341">
        <f>SUM(N231)</f>
        <v>0</v>
      </c>
      <c r="O230" s="231">
        <f t="shared" si="33"/>
        <v>0</v>
      </c>
      <c r="P230" s="185"/>
      <c r="R230" s="158"/>
      <c r="S230" s="158"/>
      <c r="T230" s="158"/>
    </row>
    <row r="231" spans="1:20" ht="24" hidden="1" x14ac:dyDescent="0.25">
      <c r="A231" s="178">
        <v>5269</v>
      </c>
      <c r="B231" s="223" t="s">
        <v>464</v>
      </c>
      <c r="C231" s="359">
        <f t="shared" si="26"/>
        <v>0</v>
      </c>
      <c r="D231" s="229"/>
      <c r="E231" s="337"/>
      <c r="F231" s="544">
        <f t="shared" si="30"/>
        <v>0</v>
      </c>
      <c r="G231" s="229"/>
      <c r="H231" s="230"/>
      <c r="I231" s="231">
        <f t="shared" si="31"/>
        <v>0</v>
      </c>
      <c r="J231" s="229"/>
      <c r="K231" s="230"/>
      <c r="L231" s="231">
        <f t="shared" si="32"/>
        <v>0</v>
      </c>
      <c r="M231" s="338"/>
      <c r="N231" s="337"/>
      <c r="O231" s="231">
        <f t="shared" si="33"/>
        <v>0</v>
      </c>
      <c r="P231" s="185"/>
      <c r="R231" s="158"/>
      <c r="S231" s="158"/>
      <c r="T231" s="158"/>
    </row>
    <row r="232" spans="1:20" ht="24" hidden="1" x14ac:dyDescent="0.25">
      <c r="A232" s="329">
        <v>5270</v>
      </c>
      <c r="B232" s="265" t="s">
        <v>465</v>
      </c>
      <c r="C232" s="354">
        <f t="shared" si="26"/>
        <v>0</v>
      </c>
      <c r="D232" s="344"/>
      <c r="E232" s="345"/>
      <c r="F232" s="542">
        <f t="shared" si="30"/>
        <v>0</v>
      </c>
      <c r="G232" s="344"/>
      <c r="H232" s="346"/>
      <c r="I232" s="332">
        <f t="shared" si="31"/>
        <v>0</v>
      </c>
      <c r="J232" s="344"/>
      <c r="K232" s="346"/>
      <c r="L232" s="332">
        <f t="shared" si="32"/>
        <v>0</v>
      </c>
      <c r="M232" s="347"/>
      <c r="N232" s="345"/>
      <c r="O232" s="332">
        <f t="shared" si="33"/>
        <v>0</v>
      </c>
      <c r="P232" s="274"/>
      <c r="R232" s="158"/>
      <c r="S232" s="158"/>
      <c r="T232" s="158"/>
    </row>
    <row r="233" spans="1:20" hidden="1" x14ac:dyDescent="0.25">
      <c r="A233" s="315">
        <v>6000</v>
      </c>
      <c r="B233" s="315" t="s">
        <v>466</v>
      </c>
      <c r="C233" s="316">
        <f t="shared" si="26"/>
        <v>0</v>
      </c>
      <c r="D233" s="317">
        <f>D234+D254+D261</f>
        <v>0</v>
      </c>
      <c r="E233" s="318">
        <f>E234+E254+E261</f>
        <v>0</v>
      </c>
      <c r="F233" s="540">
        <f t="shared" si="30"/>
        <v>0</v>
      </c>
      <c r="G233" s="317">
        <f>G234+G254+G261</f>
        <v>0</v>
      </c>
      <c r="H233" s="320">
        <f>H234+H254+H261</f>
        <v>0</v>
      </c>
      <c r="I233" s="319">
        <f t="shared" si="31"/>
        <v>0</v>
      </c>
      <c r="J233" s="317">
        <f>J234+J254+J261</f>
        <v>0</v>
      </c>
      <c r="K233" s="320">
        <f>K234+K254+K261</f>
        <v>0</v>
      </c>
      <c r="L233" s="319">
        <f t="shared" si="32"/>
        <v>0</v>
      </c>
      <c r="M233" s="321">
        <f>M234+M254+M261</f>
        <v>0</v>
      </c>
      <c r="N233" s="318">
        <f>N234+N254+N261</f>
        <v>0</v>
      </c>
      <c r="O233" s="319">
        <f t="shared" si="33"/>
        <v>0</v>
      </c>
      <c r="P233" s="322"/>
      <c r="R233" s="158"/>
      <c r="S233" s="158"/>
      <c r="T233" s="158"/>
    </row>
    <row r="234" spans="1:20" hidden="1" x14ac:dyDescent="0.25">
      <c r="A234" s="249">
        <v>6200</v>
      </c>
      <c r="B234" s="368" t="s">
        <v>467</v>
      </c>
      <c r="C234" s="379">
        <f>F234+I234+L234+O234</f>
        <v>0</v>
      </c>
      <c r="D234" s="380">
        <f>SUM(D235,D236,D238,D241,D247,D248,D249)</f>
        <v>0</v>
      </c>
      <c r="E234" s="326">
        <f>SUM(E235,E236,E238,E241,E247,E248,E249)</f>
        <v>0</v>
      </c>
      <c r="F234" s="549">
        <f>D234+E234</f>
        <v>0</v>
      </c>
      <c r="G234" s="380">
        <f>SUM(G235,G236,G238,G241,G247,G248,G249)</f>
        <v>0</v>
      </c>
      <c r="H234" s="381">
        <f>SUM(H235,H236,H238,H241,H247,H248,H249)</f>
        <v>0</v>
      </c>
      <c r="I234" s="327">
        <f t="shared" si="31"/>
        <v>0</v>
      </c>
      <c r="J234" s="380">
        <f>SUM(J235,J236,J238,J241,J247,J248,J249)</f>
        <v>0</v>
      </c>
      <c r="K234" s="381">
        <f>SUM(K235,K236,K238,K241,K247,K248,K249)</f>
        <v>0</v>
      </c>
      <c r="L234" s="327">
        <f t="shared" si="32"/>
        <v>0</v>
      </c>
      <c r="M234" s="325">
        <f>SUM(M235,M236,M238,M241,M247,M248,M249)</f>
        <v>0</v>
      </c>
      <c r="N234" s="326">
        <f>SUM(N235,N236,N238,N241,N247,N248,N249)</f>
        <v>0</v>
      </c>
      <c r="O234" s="327">
        <f t="shared" si="33"/>
        <v>0</v>
      </c>
      <c r="P234" s="328"/>
      <c r="R234" s="158"/>
      <c r="S234" s="158"/>
      <c r="T234" s="158"/>
    </row>
    <row r="235" spans="1:20" ht="24" hidden="1" x14ac:dyDescent="0.25">
      <c r="A235" s="784">
        <v>6220</v>
      </c>
      <c r="B235" s="213" t="s">
        <v>468</v>
      </c>
      <c r="C235" s="389">
        <f t="shared" si="26"/>
        <v>0</v>
      </c>
      <c r="D235" s="219"/>
      <c r="E235" s="335"/>
      <c r="F235" s="543">
        <f t="shared" si="30"/>
        <v>0</v>
      </c>
      <c r="G235" s="219"/>
      <c r="H235" s="220"/>
      <c r="I235" s="221">
        <f t="shared" si="31"/>
        <v>0</v>
      </c>
      <c r="J235" s="219"/>
      <c r="K235" s="220"/>
      <c r="L235" s="221">
        <f t="shared" si="32"/>
        <v>0</v>
      </c>
      <c r="M235" s="336"/>
      <c r="N235" s="335"/>
      <c r="O235" s="221">
        <f t="shared" si="33"/>
        <v>0</v>
      </c>
      <c r="P235" s="176"/>
      <c r="R235" s="158"/>
      <c r="S235" s="158"/>
      <c r="T235" s="158"/>
    </row>
    <row r="236" spans="1:20" hidden="1" x14ac:dyDescent="0.25">
      <c r="A236" s="339">
        <v>6230</v>
      </c>
      <c r="B236" s="223" t="s">
        <v>469</v>
      </c>
      <c r="C236" s="390">
        <f t="shared" si="26"/>
        <v>0</v>
      </c>
      <c r="D236" s="340">
        <f>SUM(D237)</f>
        <v>0</v>
      </c>
      <c r="E236" s="342">
        <f>SUM(E237)</f>
        <v>0</v>
      </c>
      <c r="F236" s="544">
        <f t="shared" si="30"/>
        <v>0</v>
      </c>
      <c r="G236" s="340">
        <f>SUM(G237)</f>
        <v>0</v>
      </c>
      <c r="H236" s="342">
        <f>SUM(H237)</f>
        <v>0</v>
      </c>
      <c r="I236" s="231">
        <f t="shared" si="31"/>
        <v>0</v>
      </c>
      <c r="J236" s="340">
        <f>SUM(J237)</f>
        <v>0</v>
      </c>
      <c r="K236" s="342">
        <f>SUM(K237)</f>
        <v>0</v>
      </c>
      <c r="L236" s="231">
        <f t="shared" si="32"/>
        <v>0</v>
      </c>
      <c r="M236" s="340">
        <f>SUM(M237)</f>
        <v>0</v>
      </c>
      <c r="N236" s="342">
        <f>SUM(N237)</f>
        <v>0</v>
      </c>
      <c r="O236" s="231">
        <f t="shared" si="33"/>
        <v>0</v>
      </c>
      <c r="P236" s="185"/>
      <c r="R236" s="158"/>
      <c r="S236" s="158"/>
      <c r="T236" s="158"/>
    </row>
    <row r="237" spans="1:20" hidden="1" x14ac:dyDescent="0.25">
      <c r="A237" s="178">
        <v>6239</v>
      </c>
      <c r="B237" s="213" t="s">
        <v>470</v>
      </c>
      <c r="C237" s="390">
        <f t="shared" si="26"/>
        <v>0</v>
      </c>
      <c r="D237" s="229"/>
      <c r="E237" s="337"/>
      <c r="F237" s="544">
        <f t="shared" si="30"/>
        <v>0</v>
      </c>
      <c r="G237" s="229"/>
      <c r="H237" s="230"/>
      <c r="I237" s="231">
        <f t="shared" si="31"/>
        <v>0</v>
      </c>
      <c r="J237" s="229"/>
      <c r="K237" s="230"/>
      <c r="L237" s="231">
        <f t="shared" si="32"/>
        <v>0</v>
      </c>
      <c r="M237" s="338"/>
      <c r="N237" s="337"/>
      <c r="O237" s="231">
        <f t="shared" si="33"/>
        <v>0</v>
      </c>
      <c r="P237" s="185"/>
      <c r="R237" s="158"/>
      <c r="S237" s="158"/>
      <c r="T237" s="158"/>
    </row>
    <row r="238" spans="1:20" ht="24" hidden="1" x14ac:dyDescent="0.25">
      <c r="A238" s="339">
        <v>6240</v>
      </c>
      <c r="B238" s="223" t="s">
        <v>471</v>
      </c>
      <c r="C238" s="390">
        <f t="shared" si="26"/>
        <v>0</v>
      </c>
      <c r="D238" s="340">
        <f>SUM(D239:D240)</f>
        <v>0</v>
      </c>
      <c r="E238" s="341">
        <f>SUM(E239:E240)</f>
        <v>0</v>
      </c>
      <c r="F238" s="544">
        <f t="shared" si="30"/>
        <v>0</v>
      </c>
      <c r="G238" s="340">
        <f>SUM(G239:G240)</f>
        <v>0</v>
      </c>
      <c r="H238" s="342">
        <f>SUM(H239:H240)</f>
        <v>0</v>
      </c>
      <c r="I238" s="231">
        <f t="shared" si="31"/>
        <v>0</v>
      </c>
      <c r="J238" s="340">
        <f>SUM(J239:J240)</f>
        <v>0</v>
      </c>
      <c r="K238" s="342">
        <f>SUM(K239:K240)</f>
        <v>0</v>
      </c>
      <c r="L238" s="231">
        <f t="shared" si="32"/>
        <v>0</v>
      </c>
      <c r="M238" s="343">
        <f>SUM(M239:M240)</f>
        <v>0</v>
      </c>
      <c r="N238" s="341">
        <f>SUM(N239:N240)</f>
        <v>0</v>
      </c>
      <c r="O238" s="231">
        <f t="shared" si="33"/>
        <v>0</v>
      </c>
      <c r="P238" s="185"/>
      <c r="R238" s="158"/>
      <c r="S238" s="158"/>
      <c r="T238" s="158"/>
    </row>
    <row r="239" spans="1:20" hidden="1" x14ac:dyDescent="0.25">
      <c r="A239" s="178">
        <v>6241</v>
      </c>
      <c r="B239" s="223" t="s">
        <v>472</v>
      </c>
      <c r="C239" s="390">
        <f t="shared" si="26"/>
        <v>0</v>
      </c>
      <c r="D239" s="229"/>
      <c r="E239" s="337"/>
      <c r="F239" s="544">
        <f t="shared" si="30"/>
        <v>0</v>
      </c>
      <c r="G239" s="229"/>
      <c r="H239" s="230"/>
      <c r="I239" s="231">
        <f t="shared" si="31"/>
        <v>0</v>
      </c>
      <c r="J239" s="229"/>
      <c r="K239" s="230"/>
      <c r="L239" s="231">
        <f t="shared" si="32"/>
        <v>0</v>
      </c>
      <c r="M239" s="338"/>
      <c r="N239" s="337"/>
      <c r="O239" s="231">
        <f t="shared" si="33"/>
        <v>0</v>
      </c>
      <c r="P239" s="185"/>
      <c r="R239" s="158"/>
      <c r="S239" s="158"/>
      <c r="T239" s="158"/>
    </row>
    <row r="240" spans="1:20" hidden="1" x14ac:dyDescent="0.25">
      <c r="A240" s="178">
        <v>6242</v>
      </c>
      <c r="B240" s="223" t="s">
        <v>473</v>
      </c>
      <c r="C240" s="390">
        <f t="shared" si="26"/>
        <v>0</v>
      </c>
      <c r="D240" s="229"/>
      <c r="E240" s="337"/>
      <c r="F240" s="544">
        <f t="shared" si="30"/>
        <v>0</v>
      </c>
      <c r="G240" s="229"/>
      <c r="H240" s="230"/>
      <c r="I240" s="231">
        <f t="shared" si="31"/>
        <v>0</v>
      </c>
      <c r="J240" s="229"/>
      <c r="K240" s="230"/>
      <c r="L240" s="231">
        <f t="shared" si="32"/>
        <v>0</v>
      </c>
      <c r="M240" s="338"/>
      <c r="N240" s="337"/>
      <c r="O240" s="231">
        <f t="shared" si="33"/>
        <v>0</v>
      </c>
      <c r="P240" s="185"/>
      <c r="R240" s="158"/>
      <c r="S240" s="158"/>
      <c r="T240" s="158"/>
    </row>
    <row r="241" spans="1:20" ht="24" hidden="1" x14ac:dyDescent="0.25">
      <c r="A241" s="339">
        <v>6250</v>
      </c>
      <c r="B241" s="223" t="s">
        <v>474</v>
      </c>
      <c r="C241" s="390">
        <f t="shared" si="26"/>
        <v>0</v>
      </c>
      <c r="D241" s="340">
        <f>SUM(D242:D246)</f>
        <v>0</v>
      </c>
      <c r="E241" s="341">
        <f>SUM(E242:E246)</f>
        <v>0</v>
      </c>
      <c r="F241" s="544">
        <f t="shared" si="30"/>
        <v>0</v>
      </c>
      <c r="G241" s="340">
        <f>SUM(G242:G246)</f>
        <v>0</v>
      </c>
      <c r="H241" s="342">
        <f>SUM(H242:H246)</f>
        <v>0</v>
      </c>
      <c r="I241" s="231">
        <f t="shared" si="31"/>
        <v>0</v>
      </c>
      <c r="J241" s="340">
        <f>SUM(J242:J246)</f>
        <v>0</v>
      </c>
      <c r="K241" s="342">
        <f>SUM(K242:K246)</f>
        <v>0</v>
      </c>
      <c r="L241" s="231">
        <f t="shared" si="32"/>
        <v>0</v>
      </c>
      <c r="M241" s="343">
        <f>SUM(M242:M246)</f>
        <v>0</v>
      </c>
      <c r="N241" s="341">
        <f>SUM(N242:N246)</f>
        <v>0</v>
      </c>
      <c r="O241" s="231">
        <f t="shared" si="33"/>
        <v>0</v>
      </c>
      <c r="P241" s="185"/>
      <c r="R241" s="158"/>
      <c r="S241" s="158"/>
      <c r="T241" s="158"/>
    </row>
    <row r="242" spans="1:20" hidden="1" x14ac:dyDescent="0.25">
      <c r="A242" s="178">
        <v>6252</v>
      </c>
      <c r="B242" s="223" t="s">
        <v>475</v>
      </c>
      <c r="C242" s="390">
        <f t="shared" si="26"/>
        <v>0</v>
      </c>
      <c r="D242" s="229"/>
      <c r="E242" s="337"/>
      <c r="F242" s="544">
        <f t="shared" si="30"/>
        <v>0</v>
      </c>
      <c r="G242" s="229"/>
      <c r="H242" s="230"/>
      <c r="I242" s="231">
        <f t="shared" si="31"/>
        <v>0</v>
      </c>
      <c r="J242" s="229"/>
      <c r="K242" s="230"/>
      <c r="L242" s="231">
        <f t="shared" si="32"/>
        <v>0</v>
      </c>
      <c r="M242" s="338"/>
      <c r="N242" s="337"/>
      <c r="O242" s="231">
        <f t="shared" si="33"/>
        <v>0</v>
      </c>
      <c r="P242" s="185"/>
      <c r="R242" s="158"/>
      <c r="S242" s="158"/>
      <c r="T242" s="158"/>
    </row>
    <row r="243" spans="1:20" hidden="1" x14ac:dyDescent="0.25">
      <c r="A243" s="178">
        <v>6253</v>
      </c>
      <c r="B243" s="223" t="s">
        <v>476</v>
      </c>
      <c r="C243" s="390">
        <f t="shared" si="26"/>
        <v>0</v>
      </c>
      <c r="D243" s="229"/>
      <c r="E243" s="337"/>
      <c r="F243" s="544">
        <f t="shared" si="30"/>
        <v>0</v>
      </c>
      <c r="G243" s="229"/>
      <c r="H243" s="230"/>
      <c r="I243" s="231">
        <f t="shared" si="31"/>
        <v>0</v>
      </c>
      <c r="J243" s="229"/>
      <c r="K243" s="230"/>
      <c r="L243" s="231">
        <f t="shared" si="32"/>
        <v>0</v>
      </c>
      <c r="M243" s="338"/>
      <c r="N243" s="337"/>
      <c r="O243" s="231">
        <f t="shared" si="33"/>
        <v>0</v>
      </c>
      <c r="P243" s="185"/>
      <c r="R243" s="158"/>
      <c r="S243" s="158"/>
      <c r="T243" s="158"/>
    </row>
    <row r="244" spans="1:20" ht="24" hidden="1" x14ac:dyDescent="0.25">
      <c r="A244" s="178">
        <v>6254</v>
      </c>
      <c r="B244" s="223" t="s">
        <v>477</v>
      </c>
      <c r="C244" s="390">
        <f t="shared" si="26"/>
        <v>0</v>
      </c>
      <c r="D244" s="229"/>
      <c r="E244" s="337"/>
      <c r="F244" s="544">
        <f t="shared" si="30"/>
        <v>0</v>
      </c>
      <c r="G244" s="229"/>
      <c r="H244" s="230"/>
      <c r="I244" s="231">
        <f t="shared" si="31"/>
        <v>0</v>
      </c>
      <c r="J244" s="229"/>
      <c r="K244" s="230"/>
      <c r="L244" s="231">
        <f t="shared" si="32"/>
        <v>0</v>
      </c>
      <c r="M244" s="338"/>
      <c r="N244" s="337"/>
      <c r="O244" s="231">
        <f t="shared" si="33"/>
        <v>0</v>
      </c>
      <c r="P244" s="185"/>
      <c r="R244" s="158"/>
      <c r="S244" s="158"/>
      <c r="T244" s="158"/>
    </row>
    <row r="245" spans="1:20" ht="24" hidden="1" x14ac:dyDescent="0.25">
      <c r="A245" s="178">
        <v>6255</v>
      </c>
      <c r="B245" s="223" t="s">
        <v>478</v>
      </c>
      <c r="C245" s="390">
        <f t="shared" si="26"/>
        <v>0</v>
      </c>
      <c r="D245" s="229"/>
      <c r="E245" s="337"/>
      <c r="F245" s="544">
        <f t="shared" si="30"/>
        <v>0</v>
      </c>
      <c r="G245" s="229"/>
      <c r="H245" s="230"/>
      <c r="I245" s="231">
        <f t="shared" si="31"/>
        <v>0</v>
      </c>
      <c r="J245" s="229"/>
      <c r="K245" s="230"/>
      <c r="L245" s="231">
        <f t="shared" si="32"/>
        <v>0</v>
      </c>
      <c r="M245" s="338"/>
      <c r="N245" s="337"/>
      <c r="O245" s="231">
        <f t="shared" si="33"/>
        <v>0</v>
      </c>
      <c r="P245" s="185"/>
      <c r="R245" s="158"/>
      <c r="S245" s="158"/>
      <c r="T245" s="158"/>
    </row>
    <row r="246" spans="1:20" hidden="1" x14ac:dyDescent="0.25">
      <c r="A246" s="178">
        <v>6259</v>
      </c>
      <c r="B246" s="223" t="s">
        <v>479</v>
      </c>
      <c r="C246" s="390">
        <f t="shared" si="26"/>
        <v>0</v>
      </c>
      <c r="D246" s="229"/>
      <c r="E246" s="337"/>
      <c r="F246" s="544">
        <f t="shared" si="30"/>
        <v>0</v>
      </c>
      <c r="G246" s="229"/>
      <c r="H246" s="230"/>
      <c r="I246" s="231">
        <f t="shared" si="31"/>
        <v>0</v>
      </c>
      <c r="J246" s="229"/>
      <c r="K246" s="230"/>
      <c r="L246" s="231">
        <f t="shared" si="32"/>
        <v>0</v>
      </c>
      <c r="M246" s="338"/>
      <c r="N246" s="337"/>
      <c r="O246" s="231">
        <f t="shared" si="33"/>
        <v>0</v>
      </c>
      <c r="P246" s="185"/>
      <c r="R246" s="158"/>
      <c r="S246" s="158"/>
      <c r="T246" s="158"/>
    </row>
    <row r="247" spans="1:20" ht="24" hidden="1" x14ac:dyDescent="0.25">
      <c r="A247" s="339">
        <v>6260</v>
      </c>
      <c r="B247" s="223" t="s">
        <v>480</v>
      </c>
      <c r="C247" s="390">
        <f t="shared" si="26"/>
        <v>0</v>
      </c>
      <c r="D247" s="229"/>
      <c r="E247" s="337"/>
      <c r="F247" s="544">
        <f t="shared" ref="F247:F299" si="37">D247+E247</f>
        <v>0</v>
      </c>
      <c r="G247" s="229"/>
      <c r="H247" s="230"/>
      <c r="I247" s="231">
        <f t="shared" ref="I247:I299" si="38">G247+H247</f>
        <v>0</v>
      </c>
      <c r="J247" s="229"/>
      <c r="K247" s="230"/>
      <c r="L247" s="231">
        <f t="shared" ref="L247:L299" si="39">J247+K247</f>
        <v>0</v>
      </c>
      <c r="M247" s="338"/>
      <c r="N247" s="337"/>
      <c r="O247" s="231">
        <f t="shared" ref="O247:O276" si="40">M247+N247</f>
        <v>0</v>
      </c>
      <c r="P247" s="185"/>
      <c r="R247" s="158"/>
      <c r="S247" s="158"/>
      <c r="T247" s="158"/>
    </row>
    <row r="248" spans="1:20" hidden="1" x14ac:dyDescent="0.25">
      <c r="A248" s="339">
        <v>6270</v>
      </c>
      <c r="B248" s="223" t="s">
        <v>481</v>
      </c>
      <c r="C248" s="390">
        <f t="shared" si="26"/>
        <v>0</v>
      </c>
      <c r="D248" s="229"/>
      <c r="E248" s="337"/>
      <c r="F248" s="544">
        <f t="shared" si="37"/>
        <v>0</v>
      </c>
      <c r="G248" s="229"/>
      <c r="H248" s="230"/>
      <c r="I248" s="231">
        <f t="shared" si="38"/>
        <v>0</v>
      </c>
      <c r="J248" s="229"/>
      <c r="K248" s="230"/>
      <c r="L248" s="231">
        <f t="shared" si="39"/>
        <v>0</v>
      </c>
      <c r="M248" s="338"/>
      <c r="N248" s="337"/>
      <c r="O248" s="231">
        <f t="shared" si="40"/>
        <v>0</v>
      </c>
      <c r="P248" s="185"/>
      <c r="R248" s="158"/>
      <c r="S248" s="158"/>
      <c r="T248" s="158"/>
    </row>
    <row r="249" spans="1:20" hidden="1" x14ac:dyDescent="0.25">
      <c r="A249" s="784">
        <v>6290</v>
      </c>
      <c r="B249" s="213" t="s">
        <v>482</v>
      </c>
      <c r="C249" s="390">
        <f t="shared" si="26"/>
        <v>0</v>
      </c>
      <c r="D249" s="350">
        <f>SUM(D250:D253)</f>
        <v>0</v>
      </c>
      <c r="E249" s="351">
        <f>SUM(E250:E253)</f>
        <v>0</v>
      </c>
      <c r="F249" s="543">
        <f t="shared" si="37"/>
        <v>0</v>
      </c>
      <c r="G249" s="350">
        <f>SUM(G250:G253)</f>
        <v>0</v>
      </c>
      <c r="H249" s="352">
        <f t="shared" ref="H249" si="41">SUM(H250:H253)</f>
        <v>0</v>
      </c>
      <c r="I249" s="221">
        <f t="shared" si="38"/>
        <v>0</v>
      </c>
      <c r="J249" s="350">
        <f>SUM(J250:J253)</f>
        <v>0</v>
      </c>
      <c r="K249" s="352">
        <f t="shared" ref="K249" si="42">SUM(K250:K253)</f>
        <v>0</v>
      </c>
      <c r="L249" s="221">
        <f t="shared" si="39"/>
        <v>0</v>
      </c>
      <c r="M249" s="369">
        <f t="shared" ref="M249:N249" si="43">SUM(M250:M253)</f>
        <v>0</v>
      </c>
      <c r="N249" s="370">
        <f t="shared" si="43"/>
        <v>0</v>
      </c>
      <c r="O249" s="371">
        <f t="shared" si="40"/>
        <v>0</v>
      </c>
      <c r="P249" s="372"/>
      <c r="R249" s="158"/>
      <c r="S249" s="158"/>
      <c r="T249" s="158"/>
    </row>
    <row r="250" spans="1:20" hidden="1" x14ac:dyDescent="0.25">
      <c r="A250" s="178">
        <v>6291</v>
      </c>
      <c r="B250" s="223" t="s">
        <v>483</v>
      </c>
      <c r="C250" s="390">
        <f t="shared" si="26"/>
        <v>0</v>
      </c>
      <c r="D250" s="229"/>
      <c r="E250" s="337"/>
      <c r="F250" s="544">
        <f t="shared" si="37"/>
        <v>0</v>
      </c>
      <c r="G250" s="229"/>
      <c r="H250" s="230"/>
      <c r="I250" s="231">
        <f t="shared" si="38"/>
        <v>0</v>
      </c>
      <c r="J250" s="229"/>
      <c r="K250" s="230"/>
      <c r="L250" s="231">
        <f t="shared" si="39"/>
        <v>0</v>
      </c>
      <c r="M250" s="338"/>
      <c r="N250" s="337"/>
      <c r="O250" s="231">
        <f t="shared" si="40"/>
        <v>0</v>
      </c>
      <c r="P250" s="185"/>
      <c r="R250" s="158"/>
      <c r="S250" s="158"/>
      <c r="T250" s="158"/>
    </row>
    <row r="251" spans="1:20" hidden="1" x14ac:dyDescent="0.25">
      <c r="A251" s="178">
        <v>6292</v>
      </c>
      <c r="B251" s="223" t="s">
        <v>484</v>
      </c>
      <c r="C251" s="390">
        <f t="shared" si="26"/>
        <v>0</v>
      </c>
      <c r="D251" s="229"/>
      <c r="E251" s="337"/>
      <c r="F251" s="544">
        <f t="shared" si="37"/>
        <v>0</v>
      </c>
      <c r="G251" s="229"/>
      <c r="H251" s="230"/>
      <c r="I251" s="231">
        <f t="shared" si="38"/>
        <v>0</v>
      </c>
      <c r="J251" s="229"/>
      <c r="K251" s="230"/>
      <c r="L251" s="231">
        <f t="shared" si="39"/>
        <v>0</v>
      </c>
      <c r="M251" s="338"/>
      <c r="N251" s="337"/>
      <c r="O251" s="231">
        <f t="shared" si="40"/>
        <v>0</v>
      </c>
      <c r="P251" s="185"/>
      <c r="R251" s="158"/>
      <c r="S251" s="158"/>
      <c r="T251" s="158"/>
    </row>
    <row r="252" spans="1:20" ht="72" hidden="1" x14ac:dyDescent="0.25">
      <c r="A252" s="178">
        <v>6296</v>
      </c>
      <c r="B252" s="223" t="s">
        <v>485</v>
      </c>
      <c r="C252" s="390">
        <f t="shared" si="26"/>
        <v>0</v>
      </c>
      <c r="D252" s="229"/>
      <c r="E252" s="337"/>
      <c r="F252" s="544">
        <f t="shared" si="37"/>
        <v>0</v>
      </c>
      <c r="G252" s="229"/>
      <c r="H252" s="230"/>
      <c r="I252" s="231">
        <f t="shared" si="38"/>
        <v>0</v>
      </c>
      <c r="J252" s="229"/>
      <c r="K252" s="230"/>
      <c r="L252" s="231">
        <f t="shared" si="39"/>
        <v>0</v>
      </c>
      <c r="M252" s="338"/>
      <c r="N252" s="337"/>
      <c r="O252" s="231">
        <f t="shared" si="40"/>
        <v>0</v>
      </c>
      <c r="P252" s="185"/>
      <c r="R252" s="158"/>
      <c r="S252" s="158"/>
      <c r="T252" s="158"/>
    </row>
    <row r="253" spans="1:20" ht="36" hidden="1" x14ac:dyDescent="0.25">
      <c r="A253" s="178">
        <v>6299</v>
      </c>
      <c r="B253" s="223" t="s">
        <v>486</v>
      </c>
      <c r="C253" s="390">
        <f t="shared" si="26"/>
        <v>0</v>
      </c>
      <c r="D253" s="229"/>
      <c r="E253" s="337"/>
      <c r="F253" s="544">
        <f t="shared" si="37"/>
        <v>0</v>
      </c>
      <c r="G253" s="229"/>
      <c r="H253" s="230"/>
      <c r="I253" s="231">
        <f t="shared" si="38"/>
        <v>0</v>
      </c>
      <c r="J253" s="229"/>
      <c r="K253" s="230"/>
      <c r="L253" s="231">
        <f t="shared" si="39"/>
        <v>0</v>
      </c>
      <c r="M253" s="338"/>
      <c r="N253" s="337"/>
      <c r="O253" s="231">
        <f t="shared" si="40"/>
        <v>0</v>
      </c>
      <c r="P253" s="185"/>
      <c r="R253" s="158"/>
      <c r="S253" s="158"/>
      <c r="T253" s="158"/>
    </row>
    <row r="254" spans="1:20" hidden="1" x14ac:dyDescent="0.25">
      <c r="A254" s="198">
        <v>6300</v>
      </c>
      <c r="B254" s="323" t="s">
        <v>487</v>
      </c>
      <c r="C254" s="199">
        <f t="shared" si="26"/>
        <v>0</v>
      </c>
      <c r="D254" s="209">
        <f>SUM(D255,D259,D260)</f>
        <v>0</v>
      </c>
      <c r="E254" s="324">
        <f>SUM(E255,E259,E260)</f>
        <v>0</v>
      </c>
      <c r="F254" s="541">
        <f t="shared" si="37"/>
        <v>0</v>
      </c>
      <c r="G254" s="209">
        <f>SUM(G255,G259,G260)</f>
        <v>0</v>
      </c>
      <c r="H254" s="210">
        <f t="shared" ref="H254" si="44">SUM(H255,H259,H260)</f>
        <v>0</v>
      </c>
      <c r="I254" s="211">
        <f t="shared" si="38"/>
        <v>0</v>
      </c>
      <c r="J254" s="209">
        <f>SUM(J255,J259,J260)</f>
        <v>0</v>
      </c>
      <c r="K254" s="210">
        <f t="shared" ref="K254" si="45">SUM(K255,K259,K260)</f>
        <v>0</v>
      </c>
      <c r="L254" s="211">
        <f t="shared" si="39"/>
        <v>0</v>
      </c>
      <c r="M254" s="355">
        <f t="shared" ref="M254:N254" si="46">SUM(M255,M259,M260)</f>
        <v>0</v>
      </c>
      <c r="N254" s="356">
        <f t="shared" si="46"/>
        <v>0</v>
      </c>
      <c r="O254" s="357">
        <f t="shared" si="40"/>
        <v>0</v>
      </c>
      <c r="P254" s="358"/>
      <c r="R254" s="158"/>
      <c r="S254" s="158"/>
      <c r="T254" s="158"/>
    </row>
    <row r="255" spans="1:20" ht="24" hidden="1" x14ac:dyDescent="0.25">
      <c r="A255" s="784">
        <v>6320</v>
      </c>
      <c r="B255" s="213" t="s">
        <v>488</v>
      </c>
      <c r="C255" s="369">
        <f t="shared" si="26"/>
        <v>0</v>
      </c>
      <c r="D255" s="350">
        <f>SUM(D256:D258)</f>
        <v>0</v>
      </c>
      <c r="E255" s="351">
        <f>SUM(E256:E258)</f>
        <v>0</v>
      </c>
      <c r="F255" s="543">
        <f t="shared" si="37"/>
        <v>0</v>
      </c>
      <c r="G255" s="350">
        <f>SUM(G256:G258)</f>
        <v>0</v>
      </c>
      <c r="H255" s="352">
        <f t="shared" ref="H255" si="47">SUM(H256:H258)</f>
        <v>0</v>
      </c>
      <c r="I255" s="221">
        <f t="shared" si="38"/>
        <v>0</v>
      </c>
      <c r="J255" s="350">
        <f>SUM(J256:J258)</f>
        <v>0</v>
      </c>
      <c r="K255" s="352">
        <f t="shared" ref="K255" si="48">SUM(K256:K258)</f>
        <v>0</v>
      </c>
      <c r="L255" s="221">
        <f t="shared" si="39"/>
        <v>0</v>
      </c>
      <c r="M255" s="353">
        <f t="shared" ref="M255:N255" si="49">SUM(M256:M258)</f>
        <v>0</v>
      </c>
      <c r="N255" s="351">
        <f t="shared" si="49"/>
        <v>0</v>
      </c>
      <c r="O255" s="221">
        <f t="shared" si="40"/>
        <v>0</v>
      </c>
      <c r="P255" s="176"/>
      <c r="R255" s="158"/>
      <c r="S255" s="158"/>
      <c r="T255" s="158"/>
    </row>
    <row r="256" spans="1:20" hidden="1" x14ac:dyDescent="0.25">
      <c r="A256" s="178">
        <v>6322</v>
      </c>
      <c r="B256" s="223" t="s">
        <v>489</v>
      </c>
      <c r="C256" s="343">
        <f t="shared" si="26"/>
        <v>0</v>
      </c>
      <c r="D256" s="229"/>
      <c r="E256" s="337"/>
      <c r="F256" s="544">
        <f t="shared" si="37"/>
        <v>0</v>
      </c>
      <c r="G256" s="229"/>
      <c r="H256" s="230"/>
      <c r="I256" s="231">
        <f t="shared" si="38"/>
        <v>0</v>
      </c>
      <c r="J256" s="229"/>
      <c r="K256" s="230"/>
      <c r="L256" s="231">
        <f t="shared" si="39"/>
        <v>0</v>
      </c>
      <c r="M256" s="338"/>
      <c r="N256" s="337"/>
      <c r="O256" s="231">
        <f t="shared" si="40"/>
        <v>0</v>
      </c>
      <c r="P256" s="185"/>
      <c r="R256" s="158"/>
      <c r="S256" s="158"/>
      <c r="T256" s="158"/>
    </row>
    <row r="257" spans="1:20" ht="24" hidden="1" x14ac:dyDescent="0.25">
      <c r="A257" s="178">
        <v>6323</v>
      </c>
      <c r="B257" s="223" t="s">
        <v>490</v>
      </c>
      <c r="C257" s="343">
        <f t="shared" si="26"/>
        <v>0</v>
      </c>
      <c r="D257" s="229"/>
      <c r="E257" s="337"/>
      <c r="F257" s="544">
        <f t="shared" si="37"/>
        <v>0</v>
      </c>
      <c r="G257" s="229"/>
      <c r="H257" s="230"/>
      <c r="I257" s="231">
        <f t="shared" si="38"/>
        <v>0</v>
      </c>
      <c r="J257" s="229"/>
      <c r="K257" s="230"/>
      <c r="L257" s="231">
        <f t="shared" si="39"/>
        <v>0</v>
      </c>
      <c r="M257" s="338"/>
      <c r="N257" s="337"/>
      <c r="O257" s="231">
        <f t="shared" si="40"/>
        <v>0</v>
      </c>
      <c r="P257" s="185"/>
      <c r="R257" s="158"/>
      <c r="S257" s="158"/>
      <c r="T257" s="158"/>
    </row>
    <row r="258" spans="1:20" ht="24" hidden="1" x14ac:dyDescent="0.25">
      <c r="A258" s="169">
        <v>6324</v>
      </c>
      <c r="B258" s="213" t="s">
        <v>491</v>
      </c>
      <c r="C258" s="343">
        <f t="shared" si="26"/>
        <v>0</v>
      </c>
      <c r="D258" s="219"/>
      <c r="E258" s="335"/>
      <c r="F258" s="543">
        <f t="shared" si="37"/>
        <v>0</v>
      </c>
      <c r="G258" s="219"/>
      <c r="H258" s="220"/>
      <c r="I258" s="221">
        <f t="shared" si="38"/>
        <v>0</v>
      </c>
      <c r="J258" s="219"/>
      <c r="K258" s="220"/>
      <c r="L258" s="221">
        <f t="shared" si="39"/>
        <v>0</v>
      </c>
      <c r="M258" s="336"/>
      <c r="N258" s="335"/>
      <c r="O258" s="221">
        <f t="shared" si="40"/>
        <v>0</v>
      </c>
      <c r="P258" s="176"/>
      <c r="R258" s="158"/>
      <c r="S258" s="158"/>
      <c r="T258" s="158"/>
    </row>
    <row r="259" spans="1:20" ht="24" hidden="1" x14ac:dyDescent="0.25">
      <c r="A259" s="391">
        <v>6330</v>
      </c>
      <c r="B259" s="392" t="s">
        <v>492</v>
      </c>
      <c r="C259" s="343">
        <f t="shared" ref="C259:C286" si="50">F259+I259+L259+O259</f>
        <v>0</v>
      </c>
      <c r="D259" s="375"/>
      <c r="E259" s="376"/>
      <c r="F259" s="547">
        <f t="shared" si="37"/>
        <v>0</v>
      </c>
      <c r="G259" s="375"/>
      <c r="H259" s="377"/>
      <c r="I259" s="371">
        <f t="shared" si="38"/>
        <v>0</v>
      </c>
      <c r="J259" s="375"/>
      <c r="K259" s="377"/>
      <c r="L259" s="371">
        <f t="shared" si="39"/>
        <v>0</v>
      </c>
      <c r="M259" s="378"/>
      <c r="N259" s="376"/>
      <c r="O259" s="371">
        <f t="shared" si="40"/>
        <v>0</v>
      </c>
      <c r="P259" s="372"/>
      <c r="R259" s="158"/>
      <c r="S259" s="158"/>
      <c r="T259" s="158"/>
    </row>
    <row r="260" spans="1:20" hidden="1" x14ac:dyDescent="0.25">
      <c r="A260" s="339">
        <v>6360</v>
      </c>
      <c r="B260" s="223" t="s">
        <v>493</v>
      </c>
      <c r="C260" s="343">
        <f t="shared" si="50"/>
        <v>0</v>
      </c>
      <c r="D260" s="229"/>
      <c r="E260" s="337"/>
      <c r="F260" s="544">
        <f t="shared" si="37"/>
        <v>0</v>
      </c>
      <c r="G260" s="229"/>
      <c r="H260" s="230"/>
      <c r="I260" s="231">
        <f t="shared" si="38"/>
        <v>0</v>
      </c>
      <c r="J260" s="229"/>
      <c r="K260" s="230"/>
      <c r="L260" s="231">
        <f t="shared" si="39"/>
        <v>0</v>
      </c>
      <c r="M260" s="338"/>
      <c r="N260" s="337"/>
      <c r="O260" s="231">
        <f t="shared" si="40"/>
        <v>0</v>
      </c>
      <c r="P260" s="185"/>
      <c r="R260" s="158"/>
      <c r="S260" s="158"/>
      <c r="T260" s="158"/>
    </row>
    <row r="261" spans="1:20" ht="24" hidden="1" x14ac:dyDescent="0.25">
      <c r="A261" s="198">
        <v>6400</v>
      </c>
      <c r="B261" s="323" t="s">
        <v>494</v>
      </c>
      <c r="C261" s="199">
        <f t="shared" si="50"/>
        <v>0</v>
      </c>
      <c r="D261" s="209">
        <f>SUM(D262,D266)</f>
        <v>0</v>
      </c>
      <c r="E261" s="324">
        <f>SUM(E262,E266)</f>
        <v>0</v>
      </c>
      <c r="F261" s="541">
        <f t="shared" si="37"/>
        <v>0</v>
      </c>
      <c r="G261" s="209">
        <f>SUM(G262,G266)</f>
        <v>0</v>
      </c>
      <c r="H261" s="210">
        <f t="shared" ref="H261" si="51">SUM(H262,H266)</f>
        <v>0</v>
      </c>
      <c r="I261" s="211">
        <f t="shared" si="38"/>
        <v>0</v>
      </c>
      <c r="J261" s="209">
        <f>SUM(J262,J266)</f>
        <v>0</v>
      </c>
      <c r="K261" s="210">
        <f t="shared" ref="K261" si="52">SUM(K262,K266)</f>
        <v>0</v>
      </c>
      <c r="L261" s="211">
        <f t="shared" si="39"/>
        <v>0</v>
      </c>
      <c r="M261" s="355">
        <f t="shared" ref="M261:N261" si="53">SUM(M262,M266)</f>
        <v>0</v>
      </c>
      <c r="N261" s="356">
        <f t="shared" si="53"/>
        <v>0</v>
      </c>
      <c r="O261" s="357">
        <f t="shared" si="40"/>
        <v>0</v>
      </c>
      <c r="P261" s="358"/>
      <c r="R261" s="158"/>
      <c r="S261" s="158"/>
      <c r="T261" s="158"/>
    </row>
    <row r="262" spans="1:20" ht="24" hidden="1" x14ac:dyDescent="0.25">
      <c r="A262" s="784">
        <v>6410</v>
      </c>
      <c r="B262" s="213" t="s">
        <v>495</v>
      </c>
      <c r="C262" s="353">
        <f t="shared" si="50"/>
        <v>0</v>
      </c>
      <c r="D262" s="350">
        <f>SUM(D263:D265)</f>
        <v>0</v>
      </c>
      <c r="E262" s="351">
        <f>SUM(E263:E265)</f>
        <v>0</v>
      </c>
      <c r="F262" s="543">
        <f t="shared" si="37"/>
        <v>0</v>
      </c>
      <c r="G262" s="350">
        <f>SUM(G263:G265)</f>
        <v>0</v>
      </c>
      <c r="H262" s="352">
        <f t="shared" ref="H262" si="54">SUM(H263:H265)</f>
        <v>0</v>
      </c>
      <c r="I262" s="221">
        <f t="shared" si="38"/>
        <v>0</v>
      </c>
      <c r="J262" s="350">
        <f>SUM(J263:J265)</f>
        <v>0</v>
      </c>
      <c r="K262" s="352">
        <f t="shared" ref="K262" si="55">SUM(K263:K265)</f>
        <v>0</v>
      </c>
      <c r="L262" s="221">
        <f t="shared" si="39"/>
        <v>0</v>
      </c>
      <c r="M262" s="365">
        <f t="shared" ref="M262:N262" si="56">SUM(M263:M265)</f>
        <v>0</v>
      </c>
      <c r="N262" s="366">
        <f t="shared" si="56"/>
        <v>0</v>
      </c>
      <c r="O262" s="242">
        <f t="shared" si="40"/>
        <v>0</v>
      </c>
      <c r="P262" s="244"/>
      <c r="R262" s="158"/>
      <c r="S262" s="158"/>
      <c r="T262" s="158"/>
    </row>
    <row r="263" spans="1:20" hidden="1" x14ac:dyDescent="0.25">
      <c r="A263" s="178">
        <v>6411</v>
      </c>
      <c r="B263" s="393" t="s">
        <v>496</v>
      </c>
      <c r="C263" s="390">
        <f t="shared" si="50"/>
        <v>0</v>
      </c>
      <c r="D263" s="229"/>
      <c r="E263" s="337"/>
      <c r="F263" s="544">
        <f t="shared" si="37"/>
        <v>0</v>
      </c>
      <c r="G263" s="229"/>
      <c r="H263" s="230"/>
      <c r="I263" s="231">
        <f t="shared" si="38"/>
        <v>0</v>
      </c>
      <c r="J263" s="229"/>
      <c r="K263" s="230"/>
      <c r="L263" s="231">
        <f t="shared" si="39"/>
        <v>0</v>
      </c>
      <c r="M263" s="338"/>
      <c r="N263" s="337"/>
      <c r="O263" s="231">
        <f t="shared" si="40"/>
        <v>0</v>
      </c>
      <c r="P263" s="185"/>
      <c r="R263" s="158"/>
      <c r="S263" s="158"/>
      <c r="T263" s="158"/>
    </row>
    <row r="264" spans="1:20" ht="36" hidden="1" x14ac:dyDescent="0.25">
      <c r="A264" s="178">
        <v>6412</v>
      </c>
      <c r="B264" s="223" t="s">
        <v>497</v>
      </c>
      <c r="C264" s="390">
        <f t="shared" si="50"/>
        <v>0</v>
      </c>
      <c r="D264" s="229"/>
      <c r="E264" s="337"/>
      <c r="F264" s="544">
        <f t="shared" si="37"/>
        <v>0</v>
      </c>
      <c r="G264" s="229"/>
      <c r="H264" s="230"/>
      <c r="I264" s="231">
        <f t="shared" si="38"/>
        <v>0</v>
      </c>
      <c r="J264" s="229"/>
      <c r="K264" s="230"/>
      <c r="L264" s="231">
        <f t="shared" si="39"/>
        <v>0</v>
      </c>
      <c r="M264" s="338"/>
      <c r="N264" s="337"/>
      <c r="O264" s="231">
        <f t="shared" si="40"/>
        <v>0</v>
      </c>
      <c r="P264" s="185"/>
      <c r="R264" s="158"/>
      <c r="S264" s="158"/>
      <c r="T264" s="158"/>
    </row>
    <row r="265" spans="1:20" ht="36" hidden="1" x14ac:dyDescent="0.25">
      <c r="A265" s="178">
        <v>6419</v>
      </c>
      <c r="B265" s="223" t="s">
        <v>498</v>
      </c>
      <c r="C265" s="390">
        <f t="shared" si="50"/>
        <v>0</v>
      </c>
      <c r="D265" s="229"/>
      <c r="E265" s="337"/>
      <c r="F265" s="544">
        <f t="shared" si="37"/>
        <v>0</v>
      </c>
      <c r="G265" s="229"/>
      <c r="H265" s="230"/>
      <c r="I265" s="231">
        <f t="shared" si="38"/>
        <v>0</v>
      </c>
      <c r="J265" s="229"/>
      <c r="K265" s="230"/>
      <c r="L265" s="231">
        <f t="shared" si="39"/>
        <v>0</v>
      </c>
      <c r="M265" s="338"/>
      <c r="N265" s="337"/>
      <c r="O265" s="231">
        <f t="shared" si="40"/>
        <v>0</v>
      </c>
      <c r="P265" s="185"/>
      <c r="R265" s="158"/>
      <c r="S265" s="158"/>
      <c r="T265" s="158"/>
    </row>
    <row r="266" spans="1:20" ht="36" hidden="1" x14ac:dyDescent="0.25">
      <c r="A266" s="339">
        <v>6420</v>
      </c>
      <c r="B266" s="223" t="s">
        <v>499</v>
      </c>
      <c r="C266" s="390">
        <f t="shared" si="50"/>
        <v>0</v>
      </c>
      <c r="D266" s="340">
        <f>SUM(D267:D270)</f>
        <v>0</v>
      </c>
      <c r="E266" s="341">
        <f>SUM(E267:E270)</f>
        <v>0</v>
      </c>
      <c r="F266" s="544">
        <f t="shared" si="37"/>
        <v>0</v>
      </c>
      <c r="G266" s="340">
        <f>SUM(G267:G270)</f>
        <v>0</v>
      </c>
      <c r="H266" s="342">
        <f>SUM(H267:H270)</f>
        <v>0</v>
      </c>
      <c r="I266" s="231">
        <f t="shared" si="38"/>
        <v>0</v>
      </c>
      <c r="J266" s="340">
        <f>SUM(J267:J270)</f>
        <v>0</v>
      </c>
      <c r="K266" s="342">
        <f>SUM(K267:K270)</f>
        <v>0</v>
      </c>
      <c r="L266" s="231">
        <f t="shared" si="39"/>
        <v>0</v>
      </c>
      <c r="M266" s="343">
        <f>SUM(M267:M270)</f>
        <v>0</v>
      </c>
      <c r="N266" s="341">
        <f>SUM(N267:N270)</f>
        <v>0</v>
      </c>
      <c r="O266" s="231">
        <f t="shared" si="40"/>
        <v>0</v>
      </c>
      <c r="P266" s="185"/>
      <c r="R266" s="158"/>
      <c r="S266" s="158"/>
      <c r="T266" s="158"/>
    </row>
    <row r="267" spans="1:20" hidden="1" x14ac:dyDescent="0.25">
      <c r="A267" s="178">
        <v>6421</v>
      </c>
      <c r="B267" s="223" t="s">
        <v>500</v>
      </c>
      <c r="C267" s="390">
        <f t="shared" si="50"/>
        <v>0</v>
      </c>
      <c r="D267" s="229"/>
      <c r="E267" s="337"/>
      <c r="F267" s="544">
        <f t="shared" si="37"/>
        <v>0</v>
      </c>
      <c r="G267" s="229"/>
      <c r="H267" s="230"/>
      <c r="I267" s="231">
        <f t="shared" si="38"/>
        <v>0</v>
      </c>
      <c r="J267" s="229"/>
      <c r="K267" s="230"/>
      <c r="L267" s="231">
        <f t="shared" si="39"/>
        <v>0</v>
      </c>
      <c r="M267" s="338"/>
      <c r="N267" s="337"/>
      <c r="O267" s="231">
        <f t="shared" si="40"/>
        <v>0</v>
      </c>
      <c r="P267" s="185"/>
      <c r="R267" s="158"/>
      <c r="S267" s="158"/>
      <c r="T267" s="158"/>
    </row>
    <row r="268" spans="1:20" hidden="1" x14ac:dyDescent="0.25">
      <c r="A268" s="178">
        <v>6422</v>
      </c>
      <c r="B268" s="223" t="s">
        <v>501</v>
      </c>
      <c r="C268" s="390">
        <f t="shared" si="50"/>
        <v>0</v>
      </c>
      <c r="D268" s="229"/>
      <c r="E268" s="337"/>
      <c r="F268" s="544">
        <f t="shared" si="37"/>
        <v>0</v>
      </c>
      <c r="G268" s="229"/>
      <c r="H268" s="230"/>
      <c r="I268" s="231">
        <f t="shared" si="38"/>
        <v>0</v>
      </c>
      <c r="J268" s="229"/>
      <c r="K268" s="230"/>
      <c r="L268" s="231">
        <f t="shared" si="39"/>
        <v>0</v>
      </c>
      <c r="M268" s="338"/>
      <c r="N268" s="337"/>
      <c r="O268" s="231">
        <f t="shared" si="40"/>
        <v>0</v>
      </c>
      <c r="P268" s="185"/>
      <c r="R268" s="158"/>
      <c r="S268" s="158"/>
      <c r="T268" s="158"/>
    </row>
    <row r="269" spans="1:20" hidden="1" x14ac:dyDescent="0.25">
      <c r="A269" s="178">
        <v>6423</v>
      </c>
      <c r="B269" s="223" t="s">
        <v>502</v>
      </c>
      <c r="C269" s="390">
        <f t="shared" si="50"/>
        <v>0</v>
      </c>
      <c r="D269" s="229"/>
      <c r="E269" s="337"/>
      <c r="F269" s="544">
        <f t="shared" si="37"/>
        <v>0</v>
      </c>
      <c r="G269" s="229"/>
      <c r="H269" s="230"/>
      <c r="I269" s="231">
        <f t="shared" si="38"/>
        <v>0</v>
      </c>
      <c r="J269" s="229"/>
      <c r="K269" s="230"/>
      <c r="L269" s="231">
        <f t="shared" si="39"/>
        <v>0</v>
      </c>
      <c r="M269" s="338"/>
      <c r="N269" s="337"/>
      <c r="O269" s="231">
        <f t="shared" si="40"/>
        <v>0</v>
      </c>
      <c r="P269" s="185"/>
      <c r="R269" s="158"/>
      <c r="S269" s="158"/>
      <c r="T269" s="158"/>
    </row>
    <row r="270" spans="1:20" ht="36" hidden="1" x14ac:dyDescent="0.25">
      <c r="A270" s="178">
        <v>6424</v>
      </c>
      <c r="B270" s="223" t="s">
        <v>503</v>
      </c>
      <c r="C270" s="390">
        <f t="shared" si="50"/>
        <v>0</v>
      </c>
      <c r="D270" s="229"/>
      <c r="E270" s="337"/>
      <c r="F270" s="544">
        <f t="shared" si="37"/>
        <v>0</v>
      </c>
      <c r="G270" s="229"/>
      <c r="H270" s="230"/>
      <c r="I270" s="231">
        <f t="shared" si="38"/>
        <v>0</v>
      </c>
      <c r="J270" s="229"/>
      <c r="K270" s="230"/>
      <c r="L270" s="231">
        <f t="shared" si="39"/>
        <v>0</v>
      </c>
      <c r="M270" s="338"/>
      <c r="N270" s="337"/>
      <c r="O270" s="231">
        <f t="shared" si="40"/>
        <v>0</v>
      </c>
      <c r="P270" s="185"/>
      <c r="R270" s="158"/>
      <c r="S270" s="158"/>
      <c r="T270" s="158"/>
    </row>
    <row r="271" spans="1:20" ht="36" x14ac:dyDescent="0.25">
      <c r="A271" s="394">
        <v>7000</v>
      </c>
      <c r="B271" s="394" t="s">
        <v>504</v>
      </c>
      <c r="C271" s="395">
        <f t="shared" si="50"/>
        <v>37</v>
      </c>
      <c r="D271" s="396">
        <f>SUM(D272,D282)</f>
        <v>0</v>
      </c>
      <c r="E271" s="582">
        <f>SUM(E272,E282)</f>
        <v>0</v>
      </c>
      <c r="F271" s="550">
        <f t="shared" si="37"/>
        <v>0</v>
      </c>
      <c r="G271" s="396">
        <f>SUM(G272,G282)</f>
        <v>0</v>
      </c>
      <c r="H271" s="399">
        <f>SUM(H272,H282)</f>
        <v>0</v>
      </c>
      <c r="I271" s="398">
        <f t="shared" si="38"/>
        <v>0</v>
      </c>
      <c r="J271" s="396">
        <f>SUM(J272,J282)</f>
        <v>37</v>
      </c>
      <c r="K271" s="399">
        <f>SUM(K272,K282)</f>
        <v>0</v>
      </c>
      <c r="L271" s="398">
        <f t="shared" si="39"/>
        <v>37</v>
      </c>
      <c r="M271" s="400">
        <f>SUM(M272,M282)</f>
        <v>0</v>
      </c>
      <c r="N271" s="401">
        <f>SUM(N272,N282)</f>
        <v>0</v>
      </c>
      <c r="O271" s="402">
        <f t="shared" si="40"/>
        <v>0</v>
      </c>
      <c r="P271" s="403"/>
      <c r="R271" s="158"/>
      <c r="S271" s="158"/>
      <c r="T271" s="158"/>
    </row>
    <row r="272" spans="1:20" ht="24" x14ac:dyDescent="0.25">
      <c r="A272" s="198">
        <v>7200</v>
      </c>
      <c r="B272" s="323" t="s">
        <v>505</v>
      </c>
      <c r="C272" s="199">
        <f t="shared" si="50"/>
        <v>37</v>
      </c>
      <c r="D272" s="209">
        <f>SUM(D273,D274,D277,D278,D281)</f>
        <v>0</v>
      </c>
      <c r="E272" s="505">
        <f>SUM(E273,E274,E277,E278,E281)</f>
        <v>0</v>
      </c>
      <c r="F272" s="459">
        <f t="shared" si="37"/>
        <v>0</v>
      </c>
      <c r="G272" s="209">
        <f>SUM(G273,G274,G277,G278,G281)</f>
        <v>0</v>
      </c>
      <c r="H272" s="210">
        <f>SUM(H273,H274,H277,H278,H281)</f>
        <v>0</v>
      </c>
      <c r="I272" s="211">
        <f t="shared" si="38"/>
        <v>0</v>
      </c>
      <c r="J272" s="209">
        <f>SUM(J273,J274,J277,J278,J281)</f>
        <v>37</v>
      </c>
      <c r="K272" s="210">
        <f>SUM(K273,K274,K277,K278,K281)</f>
        <v>0</v>
      </c>
      <c r="L272" s="211">
        <f t="shared" si="39"/>
        <v>37</v>
      </c>
      <c r="M272" s="325">
        <f>SUM(M273,M274,M277,M278,M281)</f>
        <v>0</v>
      </c>
      <c r="N272" s="326">
        <f>SUM(N273,N274,N277,N278,N281)</f>
        <v>0</v>
      </c>
      <c r="O272" s="327">
        <f t="shared" si="40"/>
        <v>0</v>
      </c>
      <c r="P272" s="328"/>
      <c r="R272" s="158"/>
      <c r="S272" s="158"/>
      <c r="T272" s="158"/>
    </row>
    <row r="273" spans="1:20" ht="24" hidden="1" x14ac:dyDescent="0.25">
      <c r="A273" s="784">
        <v>7210</v>
      </c>
      <c r="B273" s="213" t="s">
        <v>506</v>
      </c>
      <c r="C273" s="214">
        <f t="shared" si="50"/>
        <v>0</v>
      </c>
      <c r="D273" s="219"/>
      <c r="E273" s="335"/>
      <c r="F273" s="543">
        <f t="shared" si="37"/>
        <v>0</v>
      </c>
      <c r="G273" s="219"/>
      <c r="H273" s="220"/>
      <c r="I273" s="221">
        <f t="shared" si="38"/>
        <v>0</v>
      </c>
      <c r="J273" s="219"/>
      <c r="K273" s="220"/>
      <c r="L273" s="221">
        <f t="shared" si="39"/>
        <v>0</v>
      </c>
      <c r="M273" s="336"/>
      <c r="N273" s="335"/>
      <c r="O273" s="221">
        <f t="shared" si="40"/>
        <v>0</v>
      </c>
      <c r="P273" s="176"/>
      <c r="R273" s="158"/>
      <c r="S273" s="158"/>
      <c r="T273" s="158"/>
    </row>
    <row r="274" spans="1:20" s="404" customFormat="1" ht="36" hidden="1" x14ac:dyDescent="0.25">
      <c r="A274" s="339">
        <v>7220</v>
      </c>
      <c r="B274" s="223" t="s">
        <v>507</v>
      </c>
      <c r="C274" s="224">
        <f t="shared" si="50"/>
        <v>0</v>
      </c>
      <c r="D274" s="340">
        <f>SUM(D275:D276)</f>
        <v>0</v>
      </c>
      <c r="E274" s="341">
        <f>SUM(E275:E276)</f>
        <v>0</v>
      </c>
      <c r="F274" s="544">
        <f t="shared" si="37"/>
        <v>0</v>
      </c>
      <c r="G274" s="340">
        <f>SUM(G275:G276)</f>
        <v>0</v>
      </c>
      <c r="H274" s="342">
        <f>SUM(H275:H276)</f>
        <v>0</v>
      </c>
      <c r="I274" s="231">
        <f t="shared" si="38"/>
        <v>0</v>
      </c>
      <c r="J274" s="340">
        <f>SUM(J275:J276)</f>
        <v>0</v>
      </c>
      <c r="K274" s="342">
        <f>SUM(K275:K276)</f>
        <v>0</v>
      </c>
      <c r="L274" s="231">
        <f t="shared" si="39"/>
        <v>0</v>
      </c>
      <c r="M274" s="343">
        <f>SUM(M275:M276)</f>
        <v>0</v>
      </c>
      <c r="N274" s="341">
        <f>SUM(N275:N276)</f>
        <v>0</v>
      </c>
      <c r="O274" s="231">
        <f t="shared" si="40"/>
        <v>0</v>
      </c>
      <c r="P274" s="185"/>
      <c r="R274" s="158"/>
      <c r="S274" s="158"/>
      <c r="T274" s="158"/>
    </row>
    <row r="275" spans="1:20" s="404" customFormat="1" ht="36" hidden="1" x14ac:dyDescent="0.25">
      <c r="A275" s="178">
        <v>7221</v>
      </c>
      <c r="B275" s="223" t="s">
        <v>508</v>
      </c>
      <c r="C275" s="224">
        <f t="shared" si="50"/>
        <v>0</v>
      </c>
      <c r="D275" s="229"/>
      <c r="E275" s="337"/>
      <c r="F275" s="544">
        <f t="shared" si="37"/>
        <v>0</v>
      </c>
      <c r="G275" s="229"/>
      <c r="H275" s="230"/>
      <c r="I275" s="231">
        <f t="shared" si="38"/>
        <v>0</v>
      </c>
      <c r="J275" s="229"/>
      <c r="K275" s="230"/>
      <c r="L275" s="231">
        <f t="shared" si="39"/>
        <v>0</v>
      </c>
      <c r="M275" s="338"/>
      <c r="N275" s="337"/>
      <c r="O275" s="231">
        <f t="shared" si="40"/>
        <v>0</v>
      </c>
      <c r="P275" s="185"/>
      <c r="R275" s="158"/>
      <c r="S275" s="158"/>
      <c r="T275" s="158"/>
    </row>
    <row r="276" spans="1:20" s="404" customFormat="1" ht="36" hidden="1" x14ac:dyDescent="0.25">
      <c r="A276" s="178">
        <v>7222</v>
      </c>
      <c r="B276" s="223" t="s">
        <v>509</v>
      </c>
      <c r="C276" s="224">
        <f t="shared" si="50"/>
        <v>0</v>
      </c>
      <c r="D276" s="229"/>
      <c r="E276" s="337"/>
      <c r="F276" s="544">
        <f t="shared" si="37"/>
        <v>0</v>
      </c>
      <c r="G276" s="229"/>
      <c r="H276" s="230"/>
      <c r="I276" s="231">
        <f t="shared" si="38"/>
        <v>0</v>
      </c>
      <c r="J276" s="229"/>
      <c r="K276" s="230"/>
      <c r="L276" s="231">
        <f t="shared" si="39"/>
        <v>0</v>
      </c>
      <c r="M276" s="338"/>
      <c r="N276" s="337"/>
      <c r="O276" s="231">
        <f t="shared" si="40"/>
        <v>0</v>
      </c>
      <c r="P276" s="185"/>
      <c r="R276" s="158"/>
      <c r="S276" s="158"/>
      <c r="T276" s="158"/>
    </row>
    <row r="277" spans="1:20" s="404" customFormat="1" ht="24" x14ac:dyDescent="0.25">
      <c r="A277" s="339">
        <v>7230</v>
      </c>
      <c r="B277" s="223" t="s">
        <v>510</v>
      </c>
      <c r="C277" s="224">
        <f t="shared" si="50"/>
        <v>37</v>
      </c>
      <c r="D277" s="229"/>
      <c r="E277" s="507"/>
      <c r="F277" s="359">
        <f t="shared" si="37"/>
        <v>0</v>
      </c>
      <c r="G277" s="229"/>
      <c r="H277" s="230"/>
      <c r="I277" s="231">
        <f t="shared" si="38"/>
        <v>0</v>
      </c>
      <c r="J277" s="229">
        <v>37</v>
      </c>
      <c r="K277" s="230"/>
      <c r="L277" s="231">
        <f t="shared" si="39"/>
        <v>37</v>
      </c>
      <c r="M277" s="338"/>
      <c r="N277" s="337"/>
      <c r="O277" s="231">
        <f>M277+N277</f>
        <v>0</v>
      </c>
      <c r="P277" s="185"/>
      <c r="R277" s="158"/>
      <c r="S277" s="158"/>
      <c r="T277" s="158"/>
    </row>
    <row r="278" spans="1:20" ht="24" hidden="1" x14ac:dyDescent="0.25">
      <c r="A278" s="339">
        <v>7240</v>
      </c>
      <c r="B278" s="223" t="s">
        <v>511</v>
      </c>
      <c r="C278" s="224">
        <f t="shared" si="50"/>
        <v>0</v>
      </c>
      <c r="D278" s="340">
        <f>SUM(D279:D280)</f>
        <v>0</v>
      </c>
      <c r="E278" s="341">
        <f>SUM(E279:E280)</f>
        <v>0</v>
      </c>
      <c r="F278" s="544">
        <f t="shared" si="37"/>
        <v>0</v>
      </c>
      <c r="G278" s="340">
        <f>SUM(G279:G280)</f>
        <v>0</v>
      </c>
      <c r="H278" s="342">
        <f>SUM(H279:H280)</f>
        <v>0</v>
      </c>
      <c r="I278" s="231">
        <f t="shared" si="38"/>
        <v>0</v>
      </c>
      <c r="J278" s="340">
        <f>SUM(J279:J280)</f>
        <v>0</v>
      </c>
      <c r="K278" s="342">
        <f>SUM(K279:K280)</f>
        <v>0</v>
      </c>
      <c r="L278" s="231">
        <f t="shared" si="39"/>
        <v>0</v>
      </c>
      <c r="M278" s="343">
        <f>SUM(M279:M280)</f>
        <v>0</v>
      </c>
      <c r="N278" s="341">
        <f>SUM(N279:N280)</f>
        <v>0</v>
      </c>
      <c r="O278" s="231">
        <f>SUM(O279:O280)</f>
        <v>0</v>
      </c>
      <c r="P278" s="185"/>
      <c r="R278" s="158"/>
      <c r="S278" s="158"/>
      <c r="T278" s="158"/>
    </row>
    <row r="279" spans="1:20" ht="48" hidden="1" x14ac:dyDescent="0.25">
      <c r="A279" s="178">
        <v>7245</v>
      </c>
      <c r="B279" s="223" t="s">
        <v>512</v>
      </c>
      <c r="C279" s="224">
        <f t="shared" si="50"/>
        <v>0</v>
      </c>
      <c r="D279" s="229"/>
      <c r="E279" s="337"/>
      <c r="F279" s="544">
        <f t="shared" si="37"/>
        <v>0</v>
      </c>
      <c r="G279" s="229"/>
      <c r="H279" s="230"/>
      <c r="I279" s="231">
        <f t="shared" si="38"/>
        <v>0</v>
      </c>
      <c r="J279" s="229"/>
      <c r="K279" s="230"/>
      <c r="L279" s="231">
        <f t="shared" si="39"/>
        <v>0</v>
      </c>
      <c r="M279" s="338"/>
      <c r="N279" s="337"/>
      <c r="O279" s="231">
        <f t="shared" ref="O279:O282" si="57">M279+N279</f>
        <v>0</v>
      </c>
      <c r="P279" s="185"/>
      <c r="R279" s="158"/>
      <c r="S279" s="158"/>
      <c r="T279" s="158"/>
    </row>
    <row r="280" spans="1:20" ht="84" hidden="1" x14ac:dyDescent="0.25">
      <c r="A280" s="178">
        <v>7246</v>
      </c>
      <c r="B280" s="223" t="s">
        <v>513</v>
      </c>
      <c r="C280" s="224">
        <f t="shared" si="50"/>
        <v>0</v>
      </c>
      <c r="D280" s="229"/>
      <c r="E280" s="337"/>
      <c r="F280" s="544">
        <f t="shared" si="37"/>
        <v>0</v>
      </c>
      <c r="G280" s="229"/>
      <c r="H280" s="230"/>
      <c r="I280" s="231">
        <f t="shared" si="38"/>
        <v>0</v>
      </c>
      <c r="J280" s="229"/>
      <c r="K280" s="230"/>
      <c r="L280" s="231">
        <f t="shared" si="39"/>
        <v>0</v>
      </c>
      <c r="M280" s="338"/>
      <c r="N280" s="337"/>
      <c r="O280" s="231">
        <f t="shared" si="57"/>
        <v>0</v>
      </c>
      <c r="P280" s="185"/>
      <c r="R280" s="158"/>
      <c r="S280" s="158"/>
      <c r="T280" s="158"/>
    </row>
    <row r="281" spans="1:20" ht="24" hidden="1" x14ac:dyDescent="0.25">
      <c r="A281" s="339">
        <v>7260</v>
      </c>
      <c r="B281" s="223" t="s">
        <v>514</v>
      </c>
      <c r="C281" s="224">
        <f t="shared" si="50"/>
        <v>0</v>
      </c>
      <c r="D281" s="219"/>
      <c r="E281" s="335"/>
      <c r="F281" s="543">
        <f t="shared" si="37"/>
        <v>0</v>
      </c>
      <c r="G281" s="219"/>
      <c r="H281" s="220"/>
      <c r="I281" s="221">
        <f t="shared" si="38"/>
        <v>0</v>
      </c>
      <c r="J281" s="219"/>
      <c r="K281" s="220"/>
      <c r="L281" s="221">
        <f t="shared" si="39"/>
        <v>0</v>
      </c>
      <c r="M281" s="336"/>
      <c r="N281" s="335"/>
      <c r="O281" s="221">
        <f t="shared" si="57"/>
        <v>0</v>
      </c>
      <c r="P281" s="176"/>
      <c r="R281" s="158"/>
      <c r="S281" s="158"/>
      <c r="T281" s="158"/>
    </row>
    <row r="282" spans="1:20" hidden="1" x14ac:dyDescent="0.25">
      <c r="A282" s="198">
        <v>7700</v>
      </c>
      <c r="B282" s="323" t="s">
        <v>515</v>
      </c>
      <c r="C282" s="405">
        <f t="shared" si="50"/>
        <v>0</v>
      </c>
      <c r="D282" s="406">
        <f>D283</f>
        <v>0</v>
      </c>
      <c r="E282" s="356">
        <f>SUM(E283)</f>
        <v>0</v>
      </c>
      <c r="F282" s="552">
        <f t="shared" si="37"/>
        <v>0</v>
      </c>
      <c r="G282" s="406">
        <f>G283</f>
        <v>0</v>
      </c>
      <c r="H282" s="407">
        <f>SUM(H283)</f>
        <v>0</v>
      </c>
      <c r="I282" s="357">
        <f t="shared" si="38"/>
        <v>0</v>
      </c>
      <c r="J282" s="406">
        <f>J283</f>
        <v>0</v>
      </c>
      <c r="K282" s="407">
        <f>SUM(K283)</f>
        <v>0</v>
      </c>
      <c r="L282" s="357">
        <f t="shared" si="39"/>
        <v>0</v>
      </c>
      <c r="M282" s="355">
        <f>SUM(M283)</f>
        <v>0</v>
      </c>
      <c r="N282" s="356">
        <f>SUM(N283)</f>
        <v>0</v>
      </c>
      <c r="O282" s="357">
        <f t="shared" si="57"/>
        <v>0</v>
      </c>
      <c r="P282" s="358"/>
      <c r="R282" s="158"/>
      <c r="S282" s="158"/>
      <c r="T282" s="158"/>
    </row>
    <row r="283" spans="1:20" hidden="1" x14ac:dyDescent="0.25">
      <c r="A283" s="233">
        <v>7720</v>
      </c>
      <c r="B283" s="234" t="s">
        <v>516</v>
      </c>
      <c r="C283" s="408">
        <f t="shared" si="50"/>
        <v>0</v>
      </c>
      <c r="D283" s="240"/>
      <c r="E283" s="409"/>
      <c r="F283" s="553">
        <f t="shared" si="37"/>
        <v>0</v>
      </c>
      <c r="G283" s="240"/>
      <c r="H283" s="241"/>
      <c r="I283" s="242">
        <f t="shared" si="38"/>
        <v>0</v>
      </c>
      <c r="J283" s="240"/>
      <c r="K283" s="241"/>
      <c r="L283" s="242">
        <f t="shared" si="39"/>
        <v>0</v>
      </c>
      <c r="M283" s="410"/>
      <c r="N283" s="409"/>
      <c r="O283" s="242">
        <f>M283+N283</f>
        <v>0</v>
      </c>
      <c r="P283" s="244"/>
      <c r="R283" s="158"/>
      <c r="S283" s="158"/>
      <c r="T283" s="158"/>
    </row>
    <row r="284" spans="1:20" x14ac:dyDescent="0.25">
      <c r="A284" s="411"/>
      <c r="B284" s="265" t="s">
        <v>517</v>
      </c>
      <c r="C284" s="214">
        <f t="shared" si="50"/>
        <v>443</v>
      </c>
      <c r="D284" s="330">
        <f>SUM(D285:D286)</f>
        <v>0</v>
      </c>
      <c r="E284" s="506">
        <f>SUM(E285:E286)</f>
        <v>0</v>
      </c>
      <c r="F284" s="460">
        <f t="shared" si="37"/>
        <v>0</v>
      </c>
      <c r="G284" s="330">
        <f>SUM(G285:G286)</f>
        <v>0</v>
      </c>
      <c r="H284" s="333">
        <f>SUM(H285:H286)</f>
        <v>0</v>
      </c>
      <c r="I284" s="332">
        <f t="shared" si="38"/>
        <v>0</v>
      </c>
      <c r="J284" s="330">
        <f>SUM(J285:J286)</f>
        <v>443</v>
      </c>
      <c r="K284" s="333">
        <f>SUM(K285:K286)</f>
        <v>0</v>
      </c>
      <c r="L284" s="332">
        <f t="shared" si="39"/>
        <v>443</v>
      </c>
      <c r="M284" s="334">
        <f>SUM(M285:M286)</f>
        <v>0</v>
      </c>
      <c r="N284" s="331">
        <f>SUM(N285:N286)</f>
        <v>0</v>
      </c>
      <c r="O284" s="332">
        <f t="shared" ref="O284:O299" si="58">M284+N284</f>
        <v>0</v>
      </c>
      <c r="P284" s="274"/>
      <c r="R284" s="158"/>
      <c r="S284" s="158"/>
      <c r="T284" s="158"/>
    </row>
    <row r="285" spans="1:20" hidden="1" x14ac:dyDescent="0.25">
      <c r="A285" s="393" t="s">
        <v>518</v>
      </c>
      <c r="B285" s="178" t="s">
        <v>519</v>
      </c>
      <c r="C285" s="359">
        <f t="shared" si="50"/>
        <v>0</v>
      </c>
      <c r="D285" s="229"/>
      <c r="E285" s="337"/>
      <c r="F285" s="544">
        <f t="shared" si="37"/>
        <v>0</v>
      </c>
      <c r="G285" s="229"/>
      <c r="H285" s="230"/>
      <c r="I285" s="231">
        <f t="shared" si="38"/>
        <v>0</v>
      </c>
      <c r="J285" s="229"/>
      <c r="K285" s="230"/>
      <c r="L285" s="231">
        <f t="shared" si="39"/>
        <v>0</v>
      </c>
      <c r="M285" s="338"/>
      <c r="N285" s="337"/>
      <c r="O285" s="231">
        <f t="shared" si="58"/>
        <v>0</v>
      </c>
      <c r="P285" s="185"/>
      <c r="R285" s="158"/>
      <c r="S285" s="158"/>
      <c r="T285" s="158"/>
    </row>
    <row r="286" spans="1:20" ht="24" x14ac:dyDescent="0.25">
      <c r="A286" s="393" t="s">
        <v>520</v>
      </c>
      <c r="B286" s="412" t="s">
        <v>521</v>
      </c>
      <c r="C286" s="214">
        <f t="shared" si="50"/>
        <v>443</v>
      </c>
      <c r="D286" s="219"/>
      <c r="E286" s="510"/>
      <c r="F286" s="466">
        <f t="shared" si="37"/>
        <v>0</v>
      </c>
      <c r="G286" s="219"/>
      <c r="H286" s="220"/>
      <c r="I286" s="221">
        <f t="shared" si="38"/>
        <v>0</v>
      </c>
      <c r="J286" s="219">
        <v>443</v>
      </c>
      <c r="K286" s="220"/>
      <c r="L286" s="221">
        <f t="shared" si="39"/>
        <v>443</v>
      </c>
      <c r="M286" s="336"/>
      <c r="N286" s="335"/>
      <c r="O286" s="221">
        <f t="shared" si="58"/>
        <v>0</v>
      </c>
      <c r="P286" s="176"/>
      <c r="R286" s="158"/>
      <c r="S286" s="158"/>
      <c r="T286" s="158"/>
    </row>
    <row r="287" spans="1:20" x14ac:dyDescent="0.25">
      <c r="A287" s="413"/>
      <c r="B287" s="414" t="s">
        <v>522</v>
      </c>
      <c r="C287" s="415">
        <f>SUM(C284,C271,C233,C198,C190,C176,C78,C56)</f>
        <v>566526</v>
      </c>
      <c r="D287" s="416">
        <f>SUM(D284,D271,D233,D198,D190,D176,D78,D56)</f>
        <v>507307</v>
      </c>
      <c r="E287" s="511">
        <f>SUM(E284,E271,E233,E198,E190,E176,E78,E56)</f>
        <v>0</v>
      </c>
      <c r="F287" s="467">
        <f t="shared" si="37"/>
        <v>507307</v>
      </c>
      <c r="G287" s="416">
        <f>SUM(G284,G271,G233,G198,G190,G176,G78,G56)</f>
        <v>53412</v>
      </c>
      <c r="H287" s="419">
        <f>SUM(H284,H271,H233,H198,H190,H176,H78,H56)</f>
        <v>0</v>
      </c>
      <c r="I287" s="418">
        <f t="shared" si="38"/>
        <v>53412</v>
      </c>
      <c r="J287" s="416">
        <f>SUM(J284,J271,J233,J198,J190,J176,J78,J56)</f>
        <v>5807</v>
      </c>
      <c r="K287" s="419">
        <f>SUM(K284,K271,K233,K198,K190,K176,K78,K56)</f>
        <v>0</v>
      </c>
      <c r="L287" s="418">
        <f t="shared" si="39"/>
        <v>5807</v>
      </c>
      <c r="M287" s="325">
        <f>SUM(M284,M271,M233,M198,M190,M176,M78,M56)</f>
        <v>0</v>
      </c>
      <c r="N287" s="326">
        <f>SUM(N284,N271,N233,N198,N190,N176,N78,N56)</f>
        <v>0</v>
      </c>
      <c r="O287" s="327">
        <f t="shared" si="58"/>
        <v>0</v>
      </c>
      <c r="P287" s="328"/>
      <c r="R287" s="158"/>
      <c r="S287" s="158"/>
      <c r="T287" s="158"/>
    </row>
    <row r="288" spans="1:20" x14ac:dyDescent="0.25">
      <c r="A288" s="420" t="s">
        <v>523</v>
      </c>
      <c r="B288" s="421"/>
      <c r="C288" s="422">
        <f t="shared" ref="C288" si="59">F288+I288+L288+O288</f>
        <v>-738</v>
      </c>
      <c r="D288" s="423">
        <f>SUM(D28,D29,D45)-D54</f>
        <v>0</v>
      </c>
      <c r="E288" s="428">
        <f>SUM(E28,E29,E45)-E54</f>
        <v>0</v>
      </c>
      <c r="F288" s="468">
        <f t="shared" si="37"/>
        <v>0</v>
      </c>
      <c r="G288" s="423">
        <f>SUM(G28,G29,G45)-G54</f>
        <v>0</v>
      </c>
      <c r="H288" s="426">
        <f>SUM(H28,H29,H45)-H54</f>
        <v>0</v>
      </c>
      <c r="I288" s="425">
        <f t="shared" si="38"/>
        <v>0</v>
      </c>
      <c r="J288" s="423">
        <f>(J30+J46)-J54</f>
        <v>-738</v>
      </c>
      <c r="K288" s="426">
        <f>(K30+K46)-K54</f>
        <v>0</v>
      </c>
      <c r="L288" s="425">
        <f t="shared" si="39"/>
        <v>-738</v>
      </c>
      <c r="M288" s="422">
        <f>M48-M54</f>
        <v>0</v>
      </c>
      <c r="N288" s="424">
        <f>N48-N54</f>
        <v>0</v>
      </c>
      <c r="O288" s="425">
        <f t="shared" si="58"/>
        <v>0</v>
      </c>
      <c r="P288" s="427"/>
      <c r="R288" s="158"/>
      <c r="S288" s="158"/>
      <c r="T288" s="158"/>
    </row>
    <row r="289" spans="1:20" s="148" customFormat="1" x14ac:dyDescent="0.25">
      <c r="A289" s="420" t="s">
        <v>524</v>
      </c>
      <c r="B289" s="421"/>
      <c r="C289" s="428">
        <f>SUM(C290,C291)-C298+C299</f>
        <v>738</v>
      </c>
      <c r="D289" s="423">
        <f>SUM(D290,D291)-D298+D299</f>
        <v>0</v>
      </c>
      <c r="E289" s="428">
        <f>SUM(E290,E291)-E298+E299</f>
        <v>0</v>
      </c>
      <c r="F289" s="468">
        <f t="shared" si="37"/>
        <v>0</v>
      </c>
      <c r="G289" s="423">
        <f>SUM(G290,G291)-G298+G299</f>
        <v>0</v>
      </c>
      <c r="H289" s="426">
        <f>SUM(H290,H291)-H298+H299</f>
        <v>0</v>
      </c>
      <c r="I289" s="425">
        <f t="shared" si="38"/>
        <v>0</v>
      </c>
      <c r="J289" s="423">
        <f>SUM(J290,J291)-J298+J299</f>
        <v>738</v>
      </c>
      <c r="K289" s="426">
        <f>SUM(K290,K291)-K298+K299</f>
        <v>0</v>
      </c>
      <c r="L289" s="425">
        <f t="shared" si="39"/>
        <v>738</v>
      </c>
      <c r="M289" s="422">
        <f>SUM(M290,M291)-M298+M299</f>
        <v>0</v>
      </c>
      <c r="N289" s="424">
        <f>SUM(N290,N291)-N298+N299</f>
        <v>0</v>
      </c>
      <c r="O289" s="425">
        <f t="shared" si="58"/>
        <v>0</v>
      </c>
      <c r="P289" s="427"/>
      <c r="R289" s="158"/>
      <c r="S289" s="158"/>
      <c r="T289" s="158"/>
    </row>
    <row r="290" spans="1:20" s="148" customFormat="1" x14ac:dyDescent="0.25">
      <c r="A290" s="429" t="s">
        <v>525</v>
      </c>
      <c r="B290" s="429" t="s">
        <v>526</v>
      </c>
      <c r="C290" s="428">
        <f>C25-C284</f>
        <v>738</v>
      </c>
      <c r="D290" s="423">
        <f>D25-D284</f>
        <v>0</v>
      </c>
      <c r="E290" s="428">
        <f>E25-E284</f>
        <v>0</v>
      </c>
      <c r="F290" s="468">
        <f t="shared" si="37"/>
        <v>0</v>
      </c>
      <c r="G290" s="423">
        <f>G25-G284</f>
        <v>0</v>
      </c>
      <c r="H290" s="426">
        <f>H25-H284</f>
        <v>0</v>
      </c>
      <c r="I290" s="425">
        <f t="shared" si="38"/>
        <v>0</v>
      </c>
      <c r="J290" s="423">
        <f>J25-J284</f>
        <v>738</v>
      </c>
      <c r="K290" s="426">
        <f>K25-K284</f>
        <v>0</v>
      </c>
      <c r="L290" s="425">
        <f t="shared" si="39"/>
        <v>738</v>
      </c>
      <c r="M290" s="422">
        <f>M25-M284</f>
        <v>0</v>
      </c>
      <c r="N290" s="424">
        <f>N25-N284</f>
        <v>0</v>
      </c>
      <c r="O290" s="425">
        <f t="shared" si="58"/>
        <v>0</v>
      </c>
      <c r="P290" s="427"/>
      <c r="R290" s="158"/>
      <c r="S290" s="158"/>
      <c r="T290" s="158"/>
    </row>
    <row r="291" spans="1:20" s="148" customFormat="1" hidden="1" x14ac:dyDescent="0.25">
      <c r="A291" s="430" t="s">
        <v>527</v>
      </c>
      <c r="B291" s="430" t="s">
        <v>528</v>
      </c>
      <c r="C291" s="428">
        <f>SUM(C292,C294,C296)-SUM(C293,C295,C297)</f>
        <v>0</v>
      </c>
      <c r="D291" s="423">
        <f t="shared" ref="D291:E291" si="60">SUM(D292,D294,D296)-SUM(D293,D295,D297)</f>
        <v>0</v>
      </c>
      <c r="E291" s="424">
        <f t="shared" si="60"/>
        <v>0</v>
      </c>
      <c r="F291" s="555">
        <f t="shared" si="37"/>
        <v>0</v>
      </c>
      <c r="G291" s="423">
        <f t="shared" ref="G291:H291" si="61">SUM(G292,G294,G296)-SUM(G293,G295,G297)</f>
        <v>0</v>
      </c>
      <c r="H291" s="426">
        <f t="shared" si="61"/>
        <v>0</v>
      </c>
      <c r="I291" s="425">
        <f t="shared" si="38"/>
        <v>0</v>
      </c>
      <c r="J291" s="423">
        <f t="shared" ref="J291:K291" si="62">SUM(J292,J294,J296)-SUM(J293,J295,J297)</f>
        <v>0</v>
      </c>
      <c r="K291" s="426">
        <f t="shared" si="62"/>
        <v>0</v>
      </c>
      <c r="L291" s="425">
        <f t="shared" si="39"/>
        <v>0</v>
      </c>
      <c r="M291" s="422">
        <f t="shared" ref="M291:N291" si="63">SUM(M292,M294,M296)-SUM(M293,M295,M297)</f>
        <v>0</v>
      </c>
      <c r="N291" s="424">
        <f t="shared" si="63"/>
        <v>0</v>
      </c>
      <c r="O291" s="425">
        <f t="shared" si="58"/>
        <v>0</v>
      </c>
      <c r="P291" s="427"/>
      <c r="R291" s="158"/>
      <c r="S291" s="158"/>
      <c r="T291" s="158"/>
    </row>
    <row r="292" spans="1:20" s="148" customFormat="1" hidden="1" x14ac:dyDescent="0.25">
      <c r="A292" s="411" t="s">
        <v>529</v>
      </c>
      <c r="B292" s="275" t="s">
        <v>530</v>
      </c>
      <c r="C292" s="235">
        <f t="shared" ref="C292:C299" si="64">F292+I292+L292+O292</f>
        <v>0</v>
      </c>
      <c r="D292" s="240"/>
      <c r="E292" s="409"/>
      <c r="F292" s="553">
        <f t="shared" si="37"/>
        <v>0</v>
      </c>
      <c r="G292" s="240"/>
      <c r="H292" s="241"/>
      <c r="I292" s="242">
        <f t="shared" si="38"/>
        <v>0</v>
      </c>
      <c r="J292" s="240"/>
      <c r="K292" s="241"/>
      <c r="L292" s="242">
        <f t="shared" si="39"/>
        <v>0</v>
      </c>
      <c r="M292" s="410"/>
      <c r="N292" s="409"/>
      <c r="O292" s="242">
        <f t="shared" si="58"/>
        <v>0</v>
      </c>
      <c r="P292" s="244"/>
      <c r="R292" s="158"/>
      <c r="S292" s="158"/>
      <c r="T292" s="158"/>
    </row>
    <row r="293" spans="1:20" hidden="1" x14ac:dyDescent="0.25">
      <c r="A293" s="393" t="s">
        <v>531</v>
      </c>
      <c r="B293" s="177" t="s">
        <v>532</v>
      </c>
      <c r="C293" s="224">
        <f t="shared" si="64"/>
        <v>0</v>
      </c>
      <c r="D293" s="229"/>
      <c r="E293" s="337"/>
      <c r="F293" s="544">
        <f t="shared" si="37"/>
        <v>0</v>
      </c>
      <c r="G293" s="229"/>
      <c r="H293" s="230"/>
      <c r="I293" s="231">
        <f t="shared" si="38"/>
        <v>0</v>
      </c>
      <c r="J293" s="229"/>
      <c r="K293" s="230"/>
      <c r="L293" s="231">
        <f t="shared" si="39"/>
        <v>0</v>
      </c>
      <c r="M293" s="338"/>
      <c r="N293" s="337"/>
      <c r="O293" s="231">
        <f t="shared" si="58"/>
        <v>0</v>
      </c>
      <c r="P293" s="185"/>
      <c r="R293" s="158"/>
      <c r="S293" s="158"/>
      <c r="T293" s="158"/>
    </row>
    <row r="294" spans="1:20" hidden="1" x14ac:dyDescent="0.25">
      <c r="A294" s="393" t="s">
        <v>533</v>
      </c>
      <c r="B294" s="177" t="s">
        <v>534</v>
      </c>
      <c r="C294" s="224">
        <f t="shared" si="64"/>
        <v>0</v>
      </c>
      <c r="D294" s="229"/>
      <c r="E294" s="337"/>
      <c r="F294" s="544">
        <f t="shared" si="37"/>
        <v>0</v>
      </c>
      <c r="G294" s="229"/>
      <c r="H294" s="230"/>
      <c r="I294" s="231">
        <f t="shared" si="38"/>
        <v>0</v>
      </c>
      <c r="J294" s="229"/>
      <c r="K294" s="230"/>
      <c r="L294" s="231">
        <f t="shared" si="39"/>
        <v>0</v>
      </c>
      <c r="M294" s="338"/>
      <c r="N294" s="337"/>
      <c r="O294" s="231">
        <f t="shared" si="58"/>
        <v>0</v>
      </c>
      <c r="P294" s="185"/>
      <c r="R294" s="158"/>
      <c r="S294" s="158"/>
      <c r="T294" s="158"/>
    </row>
    <row r="295" spans="1:20" ht="24" hidden="1" x14ac:dyDescent="0.25">
      <c r="A295" s="393" t="s">
        <v>535</v>
      </c>
      <c r="B295" s="177" t="s">
        <v>536</v>
      </c>
      <c r="C295" s="224">
        <f t="shared" si="64"/>
        <v>0</v>
      </c>
      <c r="D295" s="229"/>
      <c r="E295" s="337"/>
      <c r="F295" s="544">
        <f t="shared" si="37"/>
        <v>0</v>
      </c>
      <c r="G295" s="229"/>
      <c r="H295" s="230"/>
      <c r="I295" s="231">
        <f t="shared" si="38"/>
        <v>0</v>
      </c>
      <c r="J295" s="229"/>
      <c r="K295" s="230"/>
      <c r="L295" s="231">
        <f t="shared" si="39"/>
        <v>0</v>
      </c>
      <c r="M295" s="338"/>
      <c r="N295" s="337"/>
      <c r="O295" s="231">
        <f t="shared" si="58"/>
        <v>0</v>
      </c>
      <c r="P295" s="185"/>
      <c r="R295" s="158"/>
      <c r="S295" s="158"/>
      <c r="T295" s="158"/>
    </row>
    <row r="296" spans="1:20" hidden="1" x14ac:dyDescent="0.25">
      <c r="A296" s="393" t="s">
        <v>537</v>
      </c>
      <c r="B296" s="177" t="s">
        <v>538</v>
      </c>
      <c r="C296" s="224">
        <f t="shared" si="64"/>
        <v>0</v>
      </c>
      <c r="D296" s="229"/>
      <c r="E296" s="337"/>
      <c r="F296" s="544">
        <f t="shared" si="37"/>
        <v>0</v>
      </c>
      <c r="G296" s="229"/>
      <c r="H296" s="230"/>
      <c r="I296" s="231">
        <f t="shared" si="38"/>
        <v>0</v>
      </c>
      <c r="J296" s="229"/>
      <c r="K296" s="230"/>
      <c r="L296" s="231">
        <f t="shared" si="39"/>
        <v>0</v>
      </c>
      <c r="M296" s="338"/>
      <c r="N296" s="337"/>
      <c r="O296" s="231">
        <f t="shared" si="58"/>
        <v>0</v>
      </c>
      <c r="P296" s="185"/>
      <c r="R296" s="158"/>
      <c r="S296" s="158"/>
      <c r="T296" s="158"/>
    </row>
    <row r="297" spans="1:20" hidden="1" x14ac:dyDescent="0.25">
      <c r="A297" s="431" t="s">
        <v>539</v>
      </c>
      <c r="B297" s="432" t="s">
        <v>540</v>
      </c>
      <c r="C297" s="374">
        <f t="shared" si="64"/>
        <v>0</v>
      </c>
      <c r="D297" s="375"/>
      <c r="E297" s="376"/>
      <c r="F297" s="547">
        <f t="shared" si="37"/>
        <v>0</v>
      </c>
      <c r="G297" s="375"/>
      <c r="H297" s="377"/>
      <c r="I297" s="371">
        <f t="shared" si="38"/>
        <v>0</v>
      </c>
      <c r="J297" s="375"/>
      <c r="K297" s="377"/>
      <c r="L297" s="371">
        <f t="shared" si="39"/>
        <v>0</v>
      </c>
      <c r="M297" s="378"/>
      <c r="N297" s="376"/>
      <c r="O297" s="371">
        <f t="shared" si="58"/>
        <v>0</v>
      </c>
      <c r="P297" s="372"/>
      <c r="R297" s="158"/>
      <c r="S297" s="158"/>
      <c r="T297" s="158"/>
    </row>
    <row r="298" spans="1:20" hidden="1" x14ac:dyDescent="0.25">
      <c r="A298" s="430" t="s">
        <v>541</v>
      </c>
      <c r="B298" s="430" t="s">
        <v>542</v>
      </c>
      <c r="C298" s="433">
        <f t="shared" si="64"/>
        <v>0</v>
      </c>
      <c r="D298" s="434"/>
      <c r="E298" s="435"/>
      <c r="F298" s="555">
        <f t="shared" si="37"/>
        <v>0</v>
      </c>
      <c r="G298" s="434"/>
      <c r="H298" s="436"/>
      <c r="I298" s="425">
        <f t="shared" si="38"/>
        <v>0</v>
      </c>
      <c r="J298" s="434"/>
      <c r="K298" s="436"/>
      <c r="L298" s="425">
        <f t="shared" si="39"/>
        <v>0</v>
      </c>
      <c r="M298" s="437"/>
      <c r="N298" s="435"/>
      <c r="O298" s="425">
        <f t="shared" si="58"/>
        <v>0</v>
      </c>
      <c r="P298" s="427"/>
      <c r="R298" s="158"/>
      <c r="S298" s="158"/>
      <c r="T298" s="158"/>
    </row>
    <row r="299" spans="1:20" s="148" customFormat="1" ht="36" hidden="1" x14ac:dyDescent="0.25">
      <c r="A299" s="430" t="s">
        <v>543</v>
      </c>
      <c r="B299" s="438" t="s">
        <v>544</v>
      </c>
      <c r="C299" s="439">
        <f t="shared" si="64"/>
        <v>0</v>
      </c>
      <c r="D299" s="440"/>
      <c r="E299" s="441"/>
      <c r="F299" s="557">
        <f t="shared" si="37"/>
        <v>0</v>
      </c>
      <c r="G299" s="434"/>
      <c r="H299" s="436"/>
      <c r="I299" s="425">
        <f t="shared" si="38"/>
        <v>0</v>
      </c>
      <c r="J299" s="434"/>
      <c r="K299" s="436"/>
      <c r="L299" s="425">
        <f t="shared" si="39"/>
        <v>0</v>
      </c>
      <c r="M299" s="437"/>
      <c r="N299" s="435"/>
      <c r="O299" s="425">
        <f t="shared" si="58"/>
        <v>0</v>
      </c>
      <c r="P299" s="427"/>
      <c r="R299" s="158"/>
      <c r="S299" s="158"/>
      <c r="T299" s="158"/>
    </row>
    <row r="300" spans="1:20" s="148" customFormat="1" x14ac:dyDescent="0.25">
      <c r="A300" s="443" t="s">
        <v>545</v>
      </c>
      <c r="B300" s="444"/>
      <c r="C300" s="444"/>
      <c r="D300" s="444"/>
      <c r="E300" s="444"/>
      <c r="F300" s="444"/>
      <c r="G300" s="444"/>
      <c r="H300" s="444"/>
      <c r="I300" s="444"/>
      <c r="J300" s="444"/>
      <c r="K300" s="444"/>
      <c r="L300" s="444"/>
      <c r="M300" s="444"/>
      <c r="N300" s="444"/>
      <c r="O300" s="444"/>
      <c r="P300" s="445"/>
      <c r="Q300" s="141"/>
    </row>
    <row r="301" spans="1:20" ht="6" customHeight="1" thickBot="1" x14ac:dyDescent="0.3">
      <c r="A301" s="446"/>
      <c r="B301" s="447"/>
      <c r="C301" s="447"/>
      <c r="D301" s="447"/>
      <c r="E301" s="447"/>
      <c r="F301" s="447"/>
      <c r="G301" s="447"/>
      <c r="H301" s="447"/>
      <c r="I301" s="447"/>
      <c r="J301" s="447"/>
      <c r="K301" s="447"/>
      <c r="L301" s="447"/>
      <c r="M301" s="447"/>
      <c r="N301" s="447"/>
      <c r="O301" s="447"/>
      <c r="P301" s="448"/>
      <c r="Q301" s="118"/>
    </row>
    <row r="302" spans="1:20" x14ac:dyDescent="0.25">
      <c r="A302" s="117"/>
      <c r="B302" s="117"/>
      <c r="C302" s="117"/>
      <c r="D302" s="117"/>
      <c r="E302" s="117"/>
      <c r="F302" s="117"/>
      <c r="G302" s="117"/>
      <c r="H302" s="117"/>
      <c r="I302" s="117"/>
      <c r="J302" s="117"/>
      <c r="K302" s="117"/>
      <c r="L302" s="117"/>
      <c r="M302" s="117"/>
      <c r="N302" s="117"/>
      <c r="O302" s="117"/>
    </row>
    <row r="303" spans="1:20" x14ac:dyDescent="0.25">
      <c r="A303" s="117"/>
      <c r="B303" s="117"/>
      <c r="C303" s="117"/>
      <c r="D303" s="117"/>
      <c r="E303" s="117"/>
      <c r="F303" s="117"/>
      <c r="G303" s="117"/>
      <c r="H303" s="117"/>
      <c r="I303" s="117"/>
      <c r="J303" s="117"/>
      <c r="K303" s="117"/>
      <c r="L303" s="117"/>
      <c r="M303" s="117"/>
      <c r="N303" s="117"/>
      <c r="O303" s="117"/>
    </row>
    <row r="304" spans="1:20"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BMXZAQvSHi349XBnBkSMbqdrZ09XqRbGoMs//COu5PpJQOw/KVd4//gvx4ttbXPg5V3F2gGL4t8eQGvQcLZ1nA==" saltValue="WNHMSCHa+OgV2AbUv0Rgeg==" spinCount="100000" sheet="1" objects="1" scenarios="1" formatCells="0" formatColumns="0" formatRows="0"/>
  <autoFilter ref="A22:P300">
    <filterColumn colId="2">
      <filters blank="1">
        <filter val="1 047"/>
        <filter val="1 181"/>
        <filter val="1 227"/>
        <filter val="1 260"/>
        <filter val="1 329"/>
        <filter val="1 586"/>
        <filter val="10 367"/>
        <filter val="10 378"/>
        <filter val="100"/>
        <filter val="11"/>
        <filter val="117 213"/>
        <filter val="130"/>
        <filter val="15 484"/>
        <filter val="155"/>
        <filter val="168"/>
        <filter val="18 065"/>
        <filter val="180"/>
        <filter val="2 525"/>
        <filter val="2 730"/>
        <filter val="2 864"/>
        <filter val="200"/>
        <filter val="202"/>
        <filter val="205"/>
        <filter val="23 081"/>
        <filter val="24"/>
        <filter val="26 492"/>
        <filter val="29 824"/>
        <filter val="3 030"/>
        <filter val="3 054"/>
        <filter val="3 529"/>
        <filter val="3 564"/>
        <filter val="3 748"/>
        <filter val="3 983"/>
        <filter val="300"/>
        <filter val="33 496"/>
        <filter val="337 772"/>
        <filter val="35"/>
        <filter val="368 856"/>
        <filter val="37"/>
        <filter val="4 223"/>
        <filter val="4 626"/>
        <filter val="443"/>
        <filter val="450"/>
        <filter val="475"/>
        <filter val="48"/>
        <filter val="486 069"/>
        <filter val="49 205"/>
        <filter val="50"/>
        <filter val="55"/>
        <filter val="55 906"/>
        <filter val="560 719"/>
        <filter val="565 426"/>
        <filter val="566 083"/>
        <filter val="566 526"/>
        <filter val="590"/>
        <filter val="6 259"/>
        <filter val="620"/>
        <filter val="641"/>
        <filter val="650"/>
        <filter val="657"/>
        <filter val="7 252"/>
        <filter val="7 751"/>
        <filter val="706"/>
        <filter val="718"/>
        <filter val="738"/>
        <filter val="-738"/>
        <filter val="79 357"/>
        <filter val="801"/>
        <filter val="9 558"/>
        <filter val="90 721"/>
        <filter val="904"/>
        <filter val="915"/>
        <filter val="922"/>
      </filters>
    </filterColumn>
  </autoFilter>
  <mergeCells count="3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141.pielikums Jūrmalas pilsētas domes
2016.gada 25.novembra saistošajiem noteikumiem Nr.44
(protokols Nr.18, 5.punkts)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showGridLines="0" view="pageLayout" zoomScaleNormal="100" workbookViewId="0">
      <selection activeCell="T10" sqref="T10"/>
    </sheetView>
  </sheetViews>
  <sheetFormatPr defaultColWidth="9.140625" defaultRowHeight="12" outlineLevelCol="1" x14ac:dyDescent="0.25"/>
  <cols>
    <col min="1" max="1" width="10.28515625" style="113" customWidth="1"/>
    <col min="2" max="2" width="25" style="113" customWidth="1"/>
    <col min="3" max="3" width="10.42578125" style="113" customWidth="1"/>
    <col min="4" max="4" width="8" style="113" hidden="1" customWidth="1" outlineLevel="1"/>
    <col min="5" max="5" width="6.7109375" style="113" hidden="1" customWidth="1" outlineLevel="1"/>
    <col min="6" max="6" width="8" style="113" customWidth="1" collapsed="1"/>
    <col min="7" max="7" width="8" style="113" hidden="1" customWidth="1" outlineLevel="1"/>
    <col min="8" max="8" width="7.7109375" style="113" hidden="1" customWidth="1" outlineLevel="1"/>
    <col min="9" max="9" width="7.42578125" style="113" customWidth="1" collapsed="1"/>
    <col min="10" max="11" width="7.28515625" style="113" hidden="1" customWidth="1" outlineLevel="1"/>
    <col min="12" max="12" width="6.140625" style="113" customWidth="1" collapsed="1"/>
    <col min="13" max="13" width="7" style="113" hidden="1" customWidth="1" outlineLevel="1"/>
    <col min="14" max="14" width="7.5703125" style="113" hidden="1" customWidth="1" outlineLevel="1"/>
    <col min="15" max="15" width="7.7109375" style="113" customWidth="1" collapsed="1"/>
    <col min="16" max="16" width="27.570312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552</v>
      </c>
    </row>
    <row r="2" spans="1:17" x14ac:dyDescent="0.25">
      <c r="B2" s="114"/>
      <c r="C2" s="114"/>
      <c r="D2" s="114"/>
      <c r="E2" s="114"/>
      <c r="F2" s="114"/>
      <c r="G2" s="114"/>
      <c r="H2" s="114"/>
      <c r="I2" s="114"/>
      <c r="J2" s="114"/>
      <c r="K2" s="114"/>
      <c r="L2" s="114"/>
      <c r="M2" s="115"/>
      <c r="N2" s="115"/>
      <c r="O2" s="116"/>
      <c r="Q2" s="404"/>
    </row>
    <row r="3" spans="1:17" x14ac:dyDescent="0.25">
      <c r="A3" s="478"/>
      <c r="B3" s="479"/>
      <c r="C3" s="479"/>
      <c r="D3" s="479"/>
      <c r="E3" s="479"/>
      <c r="F3" s="479"/>
      <c r="G3" s="479"/>
      <c r="H3" s="479"/>
      <c r="I3" s="479"/>
      <c r="J3" s="479"/>
      <c r="K3" s="479"/>
      <c r="L3" s="479"/>
      <c r="M3" s="480"/>
      <c r="N3" s="480"/>
      <c r="O3" s="481"/>
      <c r="P3" s="482"/>
      <c r="Q3" s="118"/>
    </row>
    <row r="4" spans="1:17" ht="15.75" x14ac:dyDescent="0.25">
      <c r="A4" s="1227" t="s">
        <v>226</v>
      </c>
      <c r="B4" s="1228"/>
      <c r="C4" s="1228"/>
      <c r="D4" s="1228"/>
      <c r="E4" s="1228"/>
      <c r="F4" s="1228"/>
      <c r="G4" s="1228"/>
      <c r="H4" s="1228"/>
      <c r="I4" s="1228"/>
      <c r="J4" s="1228"/>
      <c r="K4" s="1228"/>
      <c r="L4" s="1228"/>
      <c r="M4" s="1228"/>
      <c r="N4" s="1228"/>
      <c r="O4" s="1228"/>
      <c r="P4" s="1228"/>
      <c r="Q4" s="118"/>
    </row>
    <row r="5" spans="1:17" ht="15.75" x14ac:dyDescent="0.25">
      <c r="A5" s="119"/>
      <c r="B5" s="120"/>
      <c r="C5" s="120"/>
      <c r="D5" s="120"/>
      <c r="E5" s="120"/>
      <c r="F5" s="120"/>
      <c r="G5" s="120"/>
      <c r="H5" s="120"/>
      <c r="I5" s="120"/>
      <c r="J5" s="120"/>
      <c r="K5" s="120"/>
      <c r="L5" s="120"/>
      <c r="M5" s="120"/>
      <c r="N5" s="120"/>
      <c r="O5" s="120"/>
      <c r="P5" s="120"/>
      <c r="Q5" s="118"/>
    </row>
    <row r="6" spans="1:17" ht="12.75" x14ac:dyDescent="0.25">
      <c r="A6" s="121" t="s">
        <v>227</v>
      </c>
      <c r="B6" s="122"/>
      <c r="C6" s="1281" t="s">
        <v>553</v>
      </c>
      <c r="D6" s="1230"/>
      <c r="E6" s="1230"/>
      <c r="F6" s="1230"/>
      <c r="G6" s="1230"/>
      <c r="H6" s="1230"/>
      <c r="I6" s="1230"/>
      <c r="J6" s="1230"/>
      <c r="K6" s="1230"/>
      <c r="L6" s="1230"/>
      <c r="M6" s="1230"/>
      <c r="N6" s="1230"/>
      <c r="O6" s="1230"/>
      <c r="P6" s="1231"/>
      <c r="Q6" s="118"/>
    </row>
    <row r="7" spans="1:17" ht="12.75" x14ac:dyDescent="0.25">
      <c r="A7" s="121" t="s">
        <v>229</v>
      </c>
      <c r="B7" s="122"/>
      <c r="C7" s="1281" t="s">
        <v>554</v>
      </c>
      <c r="D7" s="1230"/>
      <c r="E7" s="1230"/>
      <c r="F7" s="1230"/>
      <c r="G7" s="1230"/>
      <c r="H7" s="1230"/>
      <c r="I7" s="1230"/>
      <c r="J7" s="1230"/>
      <c r="K7" s="1230"/>
      <c r="L7" s="1230"/>
      <c r="M7" s="1230"/>
      <c r="N7" s="1230"/>
      <c r="O7" s="1230"/>
      <c r="P7" s="1231"/>
      <c r="Q7" s="118"/>
    </row>
    <row r="8" spans="1:17" ht="15" customHeight="1" x14ac:dyDescent="0.25">
      <c r="A8" s="123" t="s">
        <v>231</v>
      </c>
      <c r="B8" s="124"/>
      <c r="C8" s="1282" t="s">
        <v>555</v>
      </c>
      <c r="D8" s="1222"/>
      <c r="E8" s="1222"/>
      <c r="F8" s="1222"/>
      <c r="G8" s="1222"/>
      <c r="H8" s="1222"/>
      <c r="I8" s="1222"/>
      <c r="J8" s="1222"/>
      <c r="K8" s="1222"/>
      <c r="L8" s="1222"/>
      <c r="M8" s="1222"/>
      <c r="N8" s="1222"/>
      <c r="O8" s="1222"/>
      <c r="P8" s="1223"/>
      <c r="Q8" s="118"/>
    </row>
    <row r="9" spans="1:17" x14ac:dyDescent="0.25">
      <c r="A9" s="123" t="s">
        <v>233</v>
      </c>
      <c r="B9" s="124"/>
      <c r="C9" s="1282" t="s">
        <v>556</v>
      </c>
      <c r="D9" s="1222"/>
      <c r="E9" s="1222"/>
      <c r="F9" s="1222"/>
      <c r="G9" s="1222"/>
      <c r="H9" s="1222"/>
      <c r="I9" s="1222"/>
      <c r="J9" s="1222"/>
      <c r="K9" s="1222"/>
      <c r="L9" s="1222"/>
      <c r="M9" s="1222"/>
      <c r="N9" s="1222"/>
      <c r="O9" s="1222"/>
      <c r="P9" s="1223"/>
      <c r="Q9" s="118"/>
    </row>
    <row r="10" spans="1:17" ht="27.75" customHeight="1" x14ac:dyDescent="0.25">
      <c r="A10" s="123" t="s">
        <v>234</v>
      </c>
      <c r="B10" s="124"/>
      <c r="C10" s="1281" t="s">
        <v>557</v>
      </c>
      <c r="D10" s="1230"/>
      <c r="E10" s="1230"/>
      <c r="F10" s="1230"/>
      <c r="G10" s="1230"/>
      <c r="H10" s="1230"/>
      <c r="I10" s="1230"/>
      <c r="J10" s="1230"/>
      <c r="K10" s="1230"/>
      <c r="L10" s="1230"/>
      <c r="M10" s="1230"/>
      <c r="N10" s="1230"/>
      <c r="O10" s="1230"/>
      <c r="P10" s="1231"/>
      <c r="Q10" s="118"/>
    </row>
    <row r="11" spans="1:17" ht="15" customHeight="1" x14ac:dyDescent="0.25">
      <c r="A11" s="123" t="s">
        <v>235</v>
      </c>
      <c r="B11" s="124"/>
      <c r="C11" s="1281" t="s">
        <v>558</v>
      </c>
      <c r="D11" s="1230"/>
      <c r="E11" s="1230"/>
      <c r="F11" s="1230"/>
      <c r="G11" s="1230"/>
      <c r="H11" s="1230"/>
      <c r="I11" s="1230"/>
      <c r="J11" s="1230"/>
      <c r="K11" s="1230"/>
      <c r="L11" s="1230"/>
      <c r="M11" s="1230"/>
      <c r="N11" s="1230"/>
      <c r="O11" s="1230"/>
      <c r="P11" s="1231"/>
      <c r="Q11" s="118"/>
    </row>
    <row r="12" spans="1:17" x14ac:dyDescent="0.25">
      <c r="A12" s="125" t="s">
        <v>236</v>
      </c>
      <c r="B12" s="124"/>
      <c r="C12" s="483"/>
      <c r="D12" s="126"/>
      <c r="E12" s="126"/>
      <c r="F12" s="126"/>
      <c r="G12" s="126"/>
      <c r="H12" s="126"/>
      <c r="I12" s="126"/>
      <c r="J12" s="126"/>
      <c r="K12" s="126"/>
      <c r="L12" s="126"/>
      <c r="M12" s="126"/>
      <c r="N12" s="126"/>
      <c r="O12" s="126"/>
      <c r="P12" s="484"/>
      <c r="Q12" s="118"/>
    </row>
    <row r="13" spans="1:17" ht="15" customHeight="1" x14ac:dyDescent="0.25">
      <c r="A13" s="123"/>
      <c r="B13" s="124" t="s">
        <v>237</v>
      </c>
      <c r="C13" s="1282" t="s">
        <v>559</v>
      </c>
      <c r="D13" s="1222"/>
      <c r="E13" s="1222"/>
      <c r="F13" s="1222"/>
      <c r="G13" s="1222"/>
      <c r="H13" s="1222"/>
      <c r="I13" s="1222"/>
      <c r="J13" s="1222"/>
      <c r="K13" s="1222"/>
      <c r="L13" s="1222"/>
      <c r="M13" s="1222"/>
      <c r="N13" s="1222"/>
      <c r="O13" s="1222"/>
      <c r="P13" s="1223"/>
      <c r="Q13" s="118"/>
    </row>
    <row r="14" spans="1:17" ht="15" customHeight="1" x14ac:dyDescent="0.25">
      <c r="A14" s="123"/>
      <c r="B14" s="124" t="s">
        <v>239</v>
      </c>
      <c r="C14" s="1282" t="s">
        <v>560</v>
      </c>
      <c r="D14" s="1222"/>
      <c r="E14" s="1222"/>
      <c r="F14" s="1222"/>
      <c r="G14" s="1222"/>
      <c r="H14" s="1222"/>
      <c r="I14" s="1222"/>
      <c r="J14" s="1222"/>
      <c r="K14" s="1222"/>
      <c r="L14" s="1222"/>
      <c r="M14" s="1222"/>
      <c r="N14" s="1222"/>
      <c r="O14" s="1222"/>
      <c r="P14" s="1223"/>
      <c r="Q14" s="118"/>
    </row>
    <row r="15" spans="1:17" x14ac:dyDescent="0.25">
      <c r="A15" s="123"/>
      <c r="B15" s="124" t="s">
        <v>240</v>
      </c>
      <c r="C15" s="485"/>
      <c r="D15" s="126"/>
      <c r="E15" s="126"/>
      <c r="F15" s="126"/>
      <c r="G15" s="126"/>
      <c r="H15" s="126"/>
      <c r="I15" s="126"/>
      <c r="J15" s="126"/>
      <c r="K15" s="126"/>
      <c r="L15" s="126"/>
      <c r="M15" s="126"/>
      <c r="N15" s="126"/>
      <c r="O15" s="126"/>
      <c r="P15" s="486"/>
      <c r="Q15" s="118"/>
    </row>
    <row r="16" spans="1:17" ht="15" customHeight="1" x14ac:dyDescent="0.25">
      <c r="A16" s="123"/>
      <c r="B16" s="124" t="s">
        <v>241</v>
      </c>
      <c r="C16" s="1282" t="s">
        <v>561</v>
      </c>
      <c r="D16" s="1222"/>
      <c r="E16" s="1222"/>
      <c r="F16" s="1222"/>
      <c r="G16" s="1222"/>
      <c r="H16" s="1222"/>
      <c r="I16" s="1222"/>
      <c r="J16" s="1222"/>
      <c r="K16" s="1222"/>
      <c r="L16" s="1222"/>
      <c r="M16" s="1222"/>
      <c r="N16" s="1222"/>
      <c r="O16" s="1222"/>
      <c r="P16" s="1223"/>
      <c r="Q16" s="118"/>
    </row>
    <row r="17" spans="1:20" x14ac:dyDescent="0.25">
      <c r="A17" s="123"/>
      <c r="B17" s="124" t="s">
        <v>242</v>
      </c>
      <c r="C17" s="1282"/>
      <c r="D17" s="1222"/>
      <c r="E17" s="1222"/>
      <c r="F17" s="1222"/>
      <c r="G17" s="1222"/>
      <c r="H17" s="1222"/>
      <c r="I17" s="1222"/>
      <c r="J17" s="1222"/>
      <c r="K17" s="1222"/>
      <c r="L17" s="1222"/>
      <c r="M17" s="1222"/>
      <c r="N17" s="1222"/>
      <c r="O17" s="1222"/>
      <c r="P17" s="1223"/>
      <c r="Q17" s="118"/>
    </row>
    <row r="18" spans="1:20" x14ac:dyDescent="0.25">
      <c r="A18" s="128"/>
      <c r="B18" s="129"/>
      <c r="C18" s="1280"/>
      <c r="D18" s="1234"/>
      <c r="E18" s="1234"/>
      <c r="F18" s="1234"/>
      <c r="G18" s="1234"/>
      <c r="H18" s="1234"/>
      <c r="I18" s="1234"/>
      <c r="J18" s="1234"/>
      <c r="K18" s="1234"/>
      <c r="L18" s="1234"/>
      <c r="M18" s="1234"/>
      <c r="N18" s="1234"/>
      <c r="O18" s="1234"/>
      <c r="P18" s="1235"/>
      <c r="Q18" s="118"/>
    </row>
    <row r="19" spans="1:20"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20"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20" s="131" customFormat="1" ht="58.5" customHeight="1" thickBot="1" x14ac:dyDescent="0.3">
      <c r="A21" s="1238"/>
      <c r="B21" s="1241"/>
      <c r="C21" s="1246"/>
      <c r="D21" s="1248"/>
      <c r="E21" s="1221"/>
      <c r="F21" s="1233"/>
      <c r="G21" s="1248"/>
      <c r="H21" s="1221"/>
      <c r="I21" s="1233"/>
      <c r="J21" s="1248"/>
      <c r="K21" s="1221"/>
      <c r="L21" s="1233"/>
      <c r="M21" s="1248"/>
      <c r="N21" s="1221"/>
      <c r="O21" s="1233"/>
      <c r="P21" s="1241"/>
    </row>
    <row r="22" spans="1:20" s="131" customFormat="1" ht="9" thickTop="1" x14ac:dyDescent="0.25">
      <c r="A22" s="132">
        <v>1</v>
      </c>
      <c r="B22" s="132">
        <v>2</v>
      </c>
      <c r="C22" s="133">
        <v>3</v>
      </c>
      <c r="D22" s="134">
        <v>4</v>
      </c>
      <c r="E22" s="487">
        <v>5</v>
      </c>
      <c r="F22" s="132">
        <v>6</v>
      </c>
      <c r="G22" s="134">
        <v>7</v>
      </c>
      <c r="H22" s="137">
        <v>8</v>
      </c>
      <c r="I22" s="136">
        <v>9</v>
      </c>
      <c r="J22" s="134">
        <v>10</v>
      </c>
      <c r="K22" s="138">
        <v>11</v>
      </c>
      <c r="L22" s="136">
        <v>12</v>
      </c>
      <c r="M22" s="138">
        <v>13</v>
      </c>
      <c r="N22" s="135">
        <v>14</v>
      </c>
      <c r="O22" s="136">
        <v>15</v>
      </c>
      <c r="P22" s="136">
        <v>16</v>
      </c>
    </row>
    <row r="23" spans="1:20" s="148" customFormat="1" x14ac:dyDescent="0.25">
      <c r="A23" s="139"/>
      <c r="B23" s="140" t="s">
        <v>260</v>
      </c>
      <c r="C23" s="141"/>
      <c r="D23" s="142"/>
      <c r="E23" s="488"/>
      <c r="F23" s="308"/>
      <c r="G23" s="142"/>
      <c r="H23" s="145"/>
      <c r="I23" s="144"/>
      <c r="J23" s="142"/>
      <c r="K23" s="146"/>
      <c r="L23" s="144"/>
      <c r="M23" s="146"/>
      <c r="N23" s="143"/>
      <c r="O23" s="144"/>
      <c r="P23" s="147"/>
    </row>
    <row r="24" spans="1:20" s="148" customFormat="1" ht="12.75" thickBot="1" x14ac:dyDescent="0.3">
      <c r="A24" s="149"/>
      <c r="B24" s="150" t="s">
        <v>261</v>
      </c>
      <c r="C24" s="151">
        <f>SUM(F24,I24,L24,O24)</f>
        <v>634129</v>
      </c>
      <c r="D24" s="152">
        <f>SUM(D25,D28,D29,D45,D46)</f>
        <v>449118</v>
      </c>
      <c r="E24" s="489">
        <f>SUM(E25,E28,E29,E45,E46)</f>
        <v>0</v>
      </c>
      <c r="F24" s="455">
        <f t="shared" ref="F24:F29" si="0">D24+E24</f>
        <v>449118</v>
      </c>
      <c r="G24" s="152">
        <f>SUM(G25,G28,G29,G45,G46)</f>
        <v>163515</v>
      </c>
      <c r="H24" s="155">
        <f>SUM(H25,H28,H46)</f>
        <v>0</v>
      </c>
      <c r="I24" s="154">
        <f>G24+H24</f>
        <v>163515</v>
      </c>
      <c r="J24" s="152">
        <f>SUM(J25,J30,J46)</f>
        <v>21496</v>
      </c>
      <c r="K24" s="155">
        <f>SUM(K25,K30,K46)</f>
        <v>0</v>
      </c>
      <c r="L24" s="154">
        <f>J24+K24</f>
        <v>21496</v>
      </c>
      <c r="M24" s="156">
        <f>SUM(M25,M48)</f>
        <v>0</v>
      </c>
      <c r="N24" s="153">
        <f>SUM(N25,N48)</f>
        <v>0</v>
      </c>
      <c r="O24" s="154">
        <f>M24+N24</f>
        <v>0</v>
      </c>
      <c r="P24" s="157"/>
      <c r="R24" s="158"/>
      <c r="S24" s="158"/>
      <c r="T24" s="158"/>
    </row>
    <row r="25" spans="1:20" ht="12.75" thickTop="1" x14ac:dyDescent="0.25">
      <c r="A25" s="159"/>
      <c r="B25" s="160" t="s">
        <v>262</v>
      </c>
      <c r="C25" s="161">
        <f t="shared" ref="C25:C50" si="1">SUM(F25,I25,L25,O25)</f>
        <v>2000</v>
      </c>
      <c r="D25" s="162">
        <f>SUM(D26:D27)</f>
        <v>0</v>
      </c>
      <c r="E25" s="490">
        <f>SUM(E26:E27)</f>
        <v>0</v>
      </c>
      <c r="F25" s="456">
        <f t="shared" si="0"/>
        <v>0</v>
      </c>
      <c r="G25" s="162">
        <f>SUM(G26:G27)</f>
        <v>0</v>
      </c>
      <c r="H25" s="165">
        <f>SUM(H26:H27)</f>
        <v>0</v>
      </c>
      <c r="I25" s="164">
        <f>G25+H25</f>
        <v>0</v>
      </c>
      <c r="J25" s="162">
        <f>SUM(J26:J27)</f>
        <v>2000</v>
      </c>
      <c r="K25" s="165">
        <f>SUM(K26:K27)</f>
        <v>0</v>
      </c>
      <c r="L25" s="164">
        <f>J25+K25</f>
        <v>2000</v>
      </c>
      <c r="M25" s="166">
        <f>SUM(M26:M27)</f>
        <v>0</v>
      </c>
      <c r="N25" s="163">
        <f>SUM(N26:N27)</f>
        <v>0</v>
      </c>
      <c r="O25" s="164">
        <f>M25+N25</f>
        <v>0</v>
      </c>
      <c r="P25" s="167"/>
      <c r="R25" s="158"/>
      <c r="S25" s="158"/>
      <c r="T25" s="158"/>
    </row>
    <row r="26" spans="1:20" hidden="1" x14ac:dyDescent="0.25">
      <c r="A26" s="168"/>
      <c r="B26" s="169" t="s">
        <v>263</v>
      </c>
      <c r="C26" s="170">
        <f t="shared" si="1"/>
        <v>0</v>
      </c>
      <c r="D26" s="171"/>
      <c r="E26" s="172"/>
      <c r="F26" s="173">
        <f t="shared" si="0"/>
        <v>0</v>
      </c>
      <c r="G26" s="171"/>
      <c r="H26" s="174"/>
      <c r="I26" s="173">
        <f>G26+H26</f>
        <v>0</v>
      </c>
      <c r="J26" s="171"/>
      <c r="K26" s="174"/>
      <c r="L26" s="173">
        <f>J26+K26</f>
        <v>0</v>
      </c>
      <c r="M26" s="175"/>
      <c r="N26" s="172"/>
      <c r="O26" s="173">
        <f>M26+N26</f>
        <v>0</v>
      </c>
      <c r="P26" s="176"/>
      <c r="R26" s="158"/>
      <c r="S26" s="158"/>
      <c r="T26" s="158"/>
    </row>
    <row r="27" spans="1:20" x14ac:dyDescent="0.25">
      <c r="A27" s="177"/>
      <c r="B27" s="178" t="s">
        <v>264</v>
      </c>
      <c r="C27" s="179">
        <f t="shared" si="1"/>
        <v>2000</v>
      </c>
      <c r="D27" s="180"/>
      <c r="E27" s="491"/>
      <c r="F27" s="457">
        <f t="shared" si="0"/>
        <v>0</v>
      </c>
      <c r="G27" s="180"/>
      <c r="H27" s="183"/>
      <c r="I27" s="182">
        <f>G27+H27</f>
        <v>0</v>
      </c>
      <c r="J27" s="180">
        <v>2000</v>
      </c>
      <c r="K27" s="183"/>
      <c r="L27" s="182">
        <f>J27+K27</f>
        <v>2000</v>
      </c>
      <c r="M27" s="184"/>
      <c r="N27" s="181"/>
      <c r="O27" s="182">
        <f>M27+N27</f>
        <v>0</v>
      </c>
      <c r="P27" s="185"/>
      <c r="R27" s="158"/>
      <c r="S27" s="158"/>
      <c r="T27" s="158"/>
    </row>
    <row r="28" spans="1:20" s="148" customFormat="1" ht="27.75" customHeight="1" thickBot="1" x14ac:dyDescent="0.3">
      <c r="A28" s="186">
        <v>19300</v>
      </c>
      <c r="B28" s="186" t="s">
        <v>265</v>
      </c>
      <c r="C28" s="187">
        <f t="shared" si="1"/>
        <v>612633</v>
      </c>
      <c r="D28" s="188">
        <f>440657-8812+17273</f>
        <v>449118</v>
      </c>
      <c r="E28" s="492"/>
      <c r="F28" s="458">
        <f t="shared" si="0"/>
        <v>449118</v>
      </c>
      <c r="G28" s="188">
        <f>160184+3331</f>
        <v>163515</v>
      </c>
      <c r="H28" s="191"/>
      <c r="I28" s="190">
        <f>G28+H28</f>
        <v>163515</v>
      </c>
      <c r="J28" s="192" t="s">
        <v>266</v>
      </c>
      <c r="K28" s="193" t="s">
        <v>266</v>
      </c>
      <c r="L28" s="194" t="s">
        <v>266</v>
      </c>
      <c r="M28" s="195" t="s">
        <v>266</v>
      </c>
      <c r="N28" s="196" t="s">
        <v>266</v>
      </c>
      <c r="O28" s="194" t="s">
        <v>266</v>
      </c>
      <c r="P28" s="197"/>
      <c r="R28" s="158"/>
      <c r="S28" s="158"/>
      <c r="T28" s="158"/>
    </row>
    <row r="29" spans="1:20" s="148" customFormat="1" ht="34.15" hidden="1" customHeight="1" thickTop="1" x14ac:dyDescent="0.25">
      <c r="A29" s="198"/>
      <c r="B29" s="198" t="s">
        <v>267</v>
      </c>
      <c r="C29" s="199">
        <f t="shared" si="1"/>
        <v>0</v>
      </c>
      <c r="D29" s="200"/>
      <c r="E29" s="201"/>
      <c r="F29" s="202">
        <f t="shared" si="0"/>
        <v>0</v>
      </c>
      <c r="G29" s="203" t="s">
        <v>266</v>
      </c>
      <c r="H29" s="204" t="s">
        <v>266</v>
      </c>
      <c r="I29" s="205" t="s">
        <v>266</v>
      </c>
      <c r="J29" s="203" t="s">
        <v>266</v>
      </c>
      <c r="K29" s="204" t="s">
        <v>266</v>
      </c>
      <c r="L29" s="205" t="s">
        <v>266</v>
      </c>
      <c r="M29" s="206" t="s">
        <v>266</v>
      </c>
      <c r="N29" s="207" t="s">
        <v>266</v>
      </c>
      <c r="O29" s="205" t="s">
        <v>266</v>
      </c>
      <c r="P29" s="208"/>
      <c r="R29" s="158"/>
      <c r="S29" s="158"/>
      <c r="T29" s="158"/>
    </row>
    <row r="30" spans="1:20" s="148" customFormat="1" ht="38.450000000000003" customHeight="1" thickTop="1" x14ac:dyDescent="0.25">
      <c r="A30" s="198">
        <v>21300</v>
      </c>
      <c r="B30" s="198" t="s">
        <v>268</v>
      </c>
      <c r="C30" s="199">
        <f t="shared" si="1"/>
        <v>19496</v>
      </c>
      <c r="D30" s="203" t="s">
        <v>266</v>
      </c>
      <c r="E30" s="493" t="s">
        <v>266</v>
      </c>
      <c r="F30" s="494" t="s">
        <v>266</v>
      </c>
      <c r="G30" s="203" t="s">
        <v>266</v>
      </c>
      <c r="H30" s="204" t="s">
        <v>266</v>
      </c>
      <c r="I30" s="205" t="s">
        <v>266</v>
      </c>
      <c r="J30" s="209">
        <f>SUM(J31,J35,J37,J40)</f>
        <v>19496</v>
      </c>
      <c r="K30" s="210">
        <f>SUM(K31,K35,K37,K40)</f>
        <v>0</v>
      </c>
      <c r="L30" s="211">
        <f t="shared" ref="L30:L44" si="2">J30+K30</f>
        <v>19496</v>
      </c>
      <c r="M30" s="206" t="s">
        <v>266</v>
      </c>
      <c r="N30" s="207" t="s">
        <v>266</v>
      </c>
      <c r="O30" s="205" t="s">
        <v>266</v>
      </c>
      <c r="P30" s="208"/>
      <c r="R30" s="158"/>
      <c r="S30" s="158"/>
      <c r="T30" s="158"/>
    </row>
    <row r="31" spans="1:20" s="148" customFormat="1" ht="24" customHeight="1" x14ac:dyDescent="0.25">
      <c r="A31" s="212">
        <v>21350</v>
      </c>
      <c r="B31" s="198" t="s">
        <v>269</v>
      </c>
      <c r="C31" s="199">
        <f t="shared" si="1"/>
        <v>13281</v>
      </c>
      <c r="D31" s="203" t="s">
        <v>266</v>
      </c>
      <c r="E31" s="493" t="s">
        <v>266</v>
      </c>
      <c r="F31" s="494" t="s">
        <v>266</v>
      </c>
      <c r="G31" s="203" t="s">
        <v>266</v>
      </c>
      <c r="H31" s="204" t="s">
        <v>266</v>
      </c>
      <c r="I31" s="205" t="s">
        <v>266</v>
      </c>
      <c r="J31" s="209">
        <f>SUM(J32:J34)</f>
        <v>13281</v>
      </c>
      <c r="K31" s="210">
        <f>SUM(K32:K34)</f>
        <v>0</v>
      </c>
      <c r="L31" s="211">
        <f t="shared" si="2"/>
        <v>13281</v>
      </c>
      <c r="M31" s="206" t="s">
        <v>266</v>
      </c>
      <c r="N31" s="207" t="s">
        <v>266</v>
      </c>
      <c r="O31" s="205" t="s">
        <v>266</v>
      </c>
      <c r="P31" s="208"/>
      <c r="R31" s="158"/>
      <c r="S31" s="158"/>
      <c r="T31" s="158"/>
    </row>
    <row r="32" spans="1:20" hidden="1" x14ac:dyDescent="0.25">
      <c r="A32" s="168">
        <v>21351</v>
      </c>
      <c r="B32" s="213" t="s">
        <v>270</v>
      </c>
      <c r="C32" s="214">
        <f t="shared" si="1"/>
        <v>0</v>
      </c>
      <c r="D32" s="215" t="s">
        <v>266</v>
      </c>
      <c r="E32" s="216" t="s">
        <v>266</v>
      </c>
      <c r="F32" s="217" t="s">
        <v>266</v>
      </c>
      <c r="G32" s="215" t="s">
        <v>266</v>
      </c>
      <c r="H32" s="218" t="s">
        <v>266</v>
      </c>
      <c r="I32" s="217" t="s">
        <v>266</v>
      </c>
      <c r="J32" s="219"/>
      <c r="K32" s="220"/>
      <c r="L32" s="221">
        <f t="shared" si="2"/>
        <v>0</v>
      </c>
      <c r="M32" s="222" t="s">
        <v>266</v>
      </c>
      <c r="N32" s="216" t="s">
        <v>266</v>
      </c>
      <c r="O32" s="217" t="s">
        <v>266</v>
      </c>
      <c r="P32" s="176"/>
      <c r="R32" s="158"/>
      <c r="S32" s="158"/>
      <c r="T32" s="158"/>
    </row>
    <row r="33" spans="1:20" x14ac:dyDescent="0.25">
      <c r="A33" s="177">
        <v>21352</v>
      </c>
      <c r="B33" s="223" t="s">
        <v>271</v>
      </c>
      <c r="C33" s="224">
        <f t="shared" si="1"/>
        <v>13281</v>
      </c>
      <c r="D33" s="225" t="s">
        <v>266</v>
      </c>
      <c r="E33" s="495" t="s">
        <v>266</v>
      </c>
      <c r="F33" s="496" t="s">
        <v>266</v>
      </c>
      <c r="G33" s="225" t="s">
        <v>266</v>
      </c>
      <c r="H33" s="228" t="s">
        <v>266</v>
      </c>
      <c r="I33" s="227" t="s">
        <v>266</v>
      </c>
      <c r="J33" s="229">
        <v>13281</v>
      </c>
      <c r="K33" s="230"/>
      <c r="L33" s="231">
        <f t="shared" si="2"/>
        <v>13281</v>
      </c>
      <c r="M33" s="232" t="s">
        <v>266</v>
      </c>
      <c r="N33" s="226" t="s">
        <v>266</v>
      </c>
      <c r="O33" s="227" t="s">
        <v>266</v>
      </c>
      <c r="P33" s="185"/>
      <c r="R33" s="158"/>
      <c r="S33" s="158"/>
      <c r="T33" s="158"/>
    </row>
    <row r="34" spans="1:20" ht="24" hidden="1" x14ac:dyDescent="0.25">
      <c r="A34" s="177">
        <v>21359</v>
      </c>
      <c r="B34" s="223" t="s">
        <v>272</v>
      </c>
      <c r="C34" s="224">
        <f t="shared" si="1"/>
        <v>0</v>
      </c>
      <c r="D34" s="225" t="s">
        <v>266</v>
      </c>
      <c r="E34" s="226" t="s">
        <v>266</v>
      </c>
      <c r="F34" s="227" t="s">
        <v>266</v>
      </c>
      <c r="G34" s="225" t="s">
        <v>266</v>
      </c>
      <c r="H34" s="228" t="s">
        <v>266</v>
      </c>
      <c r="I34" s="227" t="s">
        <v>266</v>
      </c>
      <c r="J34" s="229"/>
      <c r="K34" s="230"/>
      <c r="L34" s="231">
        <f t="shared" si="2"/>
        <v>0</v>
      </c>
      <c r="M34" s="232" t="s">
        <v>266</v>
      </c>
      <c r="N34" s="226" t="s">
        <v>266</v>
      </c>
      <c r="O34" s="227" t="s">
        <v>266</v>
      </c>
      <c r="P34" s="185"/>
      <c r="R34" s="158"/>
      <c r="S34" s="158"/>
      <c r="T34" s="158"/>
    </row>
    <row r="35" spans="1:20" s="148" customFormat="1" ht="37.9" hidden="1" customHeight="1" x14ac:dyDescent="0.25">
      <c r="A35" s="212">
        <v>21370</v>
      </c>
      <c r="B35" s="198" t="s">
        <v>273</v>
      </c>
      <c r="C35" s="199">
        <f t="shared" si="1"/>
        <v>0</v>
      </c>
      <c r="D35" s="203" t="s">
        <v>266</v>
      </c>
      <c r="E35" s="207" t="s">
        <v>266</v>
      </c>
      <c r="F35" s="205" t="s">
        <v>266</v>
      </c>
      <c r="G35" s="203" t="s">
        <v>266</v>
      </c>
      <c r="H35" s="204" t="s">
        <v>266</v>
      </c>
      <c r="I35" s="205" t="s">
        <v>266</v>
      </c>
      <c r="J35" s="209">
        <f>SUM(J36)</f>
        <v>0</v>
      </c>
      <c r="K35" s="210">
        <f>SUM(K36)</f>
        <v>0</v>
      </c>
      <c r="L35" s="211">
        <f t="shared" si="2"/>
        <v>0</v>
      </c>
      <c r="M35" s="206" t="s">
        <v>266</v>
      </c>
      <c r="N35" s="207" t="s">
        <v>266</v>
      </c>
      <c r="O35" s="205" t="s">
        <v>266</v>
      </c>
      <c r="P35" s="208"/>
      <c r="R35" s="158"/>
      <c r="S35" s="158"/>
      <c r="T35" s="158"/>
    </row>
    <row r="36" spans="1:20" ht="36" hidden="1" x14ac:dyDescent="0.25">
      <c r="A36" s="233">
        <v>21379</v>
      </c>
      <c r="B36" s="234" t="s">
        <v>274</v>
      </c>
      <c r="C36" s="235">
        <f t="shared" si="1"/>
        <v>0</v>
      </c>
      <c r="D36" s="236" t="s">
        <v>266</v>
      </c>
      <c r="E36" s="237" t="s">
        <v>266</v>
      </c>
      <c r="F36" s="238" t="s">
        <v>266</v>
      </c>
      <c r="G36" s="236" t="s">
        <v>266</v>
      </c>
      <c r="H36" s="239" t="s">
        <v>266</v>
      </c>
      <c r="I36" s="238" t="s">
        <v>266</v>
      </c>
      <c r="J36" s="240"/>
      <c r="K36" s="241"/>
      <c r="L36" s="242">
        <f t="shared" si="2"/>
        <v>0</v>
      </c>
      <c r="M36" s="243" t="s">
        <v>266</v>
      </c>
      <c r="N36" s="237" t="s">
        <v>266</v>
      </c>
      <c r="O36" s="238" t="s">
        <v>266</v>
      </c>
      <c r="P36" s="244"/>
      <c r="R36" s="158"/>
      <c r="S36" s="158"/>
      <c r="T36" s="158"/>
    </row>
    <row r="37" spans="1:20" s="148" customFormat="1" ht="16.899999999999999" hidden="1" customHeight="1" x14ac:dyDescent="0.25">
      <c r="A37" s="212">
        <v>21380</v>
      </c>
      <c r="B37" s="198" t="s">
        <v>275</v>
      </c>
      <c r="C37" s="199">
        <f t="shared" si="1"/>
        <v>0</v>
      </c>
      <c r="D37" s="203" t="s">
        <v>266</v>
      </c>
      <c r="E37" s="207" t="s">
        <v>266</v>
      </c>
      <c r="F37" s="205" t="s">
        <v>266</v>
      </c>
      <c r="G37" s="203" t="s">
        <v>266</v>
      </c>
      <c r="H37" s="204" t="s">
        <v>266</v>
      </c>
      <c r="I37" s="205" t="s">
        <v>266</v>
      </c>
      <c r="J37" s="209">
        <f>SUM(J38:J39)</f>
        <v>0</v>
      </c>
      <c r="K37" s="210">
        <f>SUM(K38:K39)</f>
        <v>0</v>
      </c>
      <c r="L37" s="211">
        <f t="shared" si="2"/>
        <v>0</v>
      </c>
      <c r="M37" s="206" t="s">
        <v>266</v>
      </c>
      <c r="N37" s="207" t="s">
        <v>266</v>
      </c>
      <c r="O37" s="205" t="s">
        <v>266</v>
      </c>
      <c r="P37" s="208"/>
      <c r="R37" s="158"/>
      <c r="S37" s="158"/>
      <c r="T37" s="158"/>
    </row>
    <row r="38" spans="1:20" hidden="1" x14ac:dyDescent="0.25">
      <c r="A38" s="169">
        <v>21381</v>
      </c>
      <c r="B38" s="213" t="s">
        <v>276</v>
      </c>
      <c r="C38" s="214">
        <f t="shared" si="1"/>
        <v>0</v>
      </c>
      <c r="D38" s="215" t="s">
        <v>266</v>
      </c>
      <c r="E38" s="216" t="s">
        <v>266</v>
      </c>
      <c r="F38" s="217" t="s">
        <v>266</v>
      </c>
      <c r="G38" s="215" t="s">
        <v>266</v>
      </c>
      <c r="H38" s="218" t="s">
        <v>266</v>
      </c>
      <c r="I38" s="217" t="s">
        <v>266</v>
      </c>
      <c r="J38" s="219"/>
      <c r="K38" s="220"/>
      <c r="L38" s="221">
        <f t="shared" si="2"/>
        <v>0</v>
      </c>
      <c r="M38" s="222" t="s">
        <v>266</v>
      </c>
      <c r="N38" s="216" t="s">
        <v>266</v>
      </c>
      <c r="O38" s="217" t="s">
        <v>266</v>
      </c>
      <c r="P38" s="176"/>
      <c r="R38" s="158"/>
      <c r="S38" s="158"/>
      <c r="T38" s="158"/>
    </row>
    <row r="39" spans="1:20" ht="24" hidden="1" x14ac:dyDescent="0.25">
      <c r="A39" s="178">
        <v>21383</v>
      </c>
      <c r="B39" s="223" t="s">
        <v>277</v>
      </c>
      <c r="C39" s="224">
        <f t="shared" si="1"/>
        <v>0</v>
      </c>
      <c r="D39" s="225" t="s">
        <v>266</v>
      </c>
      <c r="E39" s="226" t="s">
        <v>266</v>
      </c>
      <c r="F39" s="227" t="s">
        <v>266</v>
      </c>
      <c r="G39" s="225" t="s">
        <v>266</v>
      </c>
      <c r="H39" s="228" t="s">
        <v>266</v>
      </c>
      <c r="I39" s="227" t="s">
        <v>266</v>
      </c>
      <c r="J39" s="229"/>
      <c r="K39" s="230"/>
      <c r="L39" s="231">
        <f t="shared" si="2"/>
        <v>0</v>
      </c>
      <c r="M39" s="232" t="s">
        <v>266</v>
      </c>
      <c r="N39" s="226" t="s">
        <v>266</v>
      </c>
      <c r="O39" s="227" t="s">
        <v>266</v>
      </c>
      <c r="P39" s="185"/>
      <c r="R39" s="158"/>
      <c r="S39" s="158"/>
      <c r="T39" s="158"/>
    </row>
    <row r="40" spans="1:20" s="148" customFormat="1" ht="35.450000000000003" customHeight="1" x14ac:dyDescent="0.25">
      <c r="A40" s="212">
        <v>21390</v>
      </c>
      <c r="B40" s="198" t="s">
        <v>278</v>
      </c>
      <c r="C40" s="199">
        <f t="shared" si="1"/>
        <v>6215</v>
      </c>
      <c r="D40" s="203" t="s">
        <v>266</v>
      </c>
      <c r="E40" s="493" t="s">
        <v>266</v>
      </c>
      <c r="F40" s="494" t="s">
        <v>266</v>
      </c>
      <c r="G40" s="203" t="s">
        <v>266</v>
      </c>
      <c r="H40" s="204" t="s">
        <v>266</v>
      </c>
      <c r="I40" s="205" t="s">
        <v>266</v>
      </c>
      <c r="J40" s="209">
        <f>SUM(J41:J44)</f>
        <v>6215</v>
      </c>
      <c r="K40" s="210">
        <f>SUM(K41:K44)</f>
        <v>0</v>
      </c>
      <c r="L40" s="211">
        <f t="shared" si="2"/>
        <v>6215</v>
      </c>
      <c r="M40" s="206" t="s">
        <v>266</v>
      </c>
      <c r="N40" s="207" t="s">
        <v>266</v>
      </c>
      <c r="O40" s="205" t="s">
        <v>266</v>
      </c>
      <c r="P40" s="208"/>
      <c r="R40" s="158"/>
      <c r="S40" s="158"/>
      <c r="T40" s="158"/>
    </row>
    <row r="41" spans="1:20" ht="24" hidden="1" x14ac:dyDescent="0.25">
      <c r="A41" s="169">
        <v>21391</v>
      </c>
      <c r="B41" s="213" t="s">
        <v>279</v>
      </c>
      <c r="C41" s="214">
        <f t="shared" si="1"/>
        <v>0</v>
      </c>
      <c r="D41" s="215" t="s">
        <v>266</v>
      </c>
      <c r="E41" s="216" t="s">
        <v>266</v>
      </c>
      <c r="F41" s="217" t="s">
        <v>266</v>
      </c>
      <c r="G41" s="215" t="s">
        <v>266</v>
      </c>
      <c r="H41" s="218" t="s">
        <v>266</v>
      </c>
      <c r="I41" s="217" t="s">
        <v>266</v>
      </c>
      <c r="J41" s="219"/>
      <c r="K41" s="220"/>
      <c r="L41" s="221">
        <f t="shared" si="2"/>
        <v>0</v>
      </c>
      <c r="M41" s="222" t="s">
        <v>266</v>
      </c>
      <c r="N41" s="216" t="s">
        <v>266</v>
      </c>
      <c r="O41" s="217" t="s">
        <v>266</v>
      </c>
      <c r="P41" s="176"/>
      <c r="R41" s="158"/>
      <c r="S41" s="158"/>
      <c r="T41" s="158"/>
    </row>
    <row r="42" spans="1:20" hidden="1" x14ac:dyDescent="0.25">
      <c r="A42" s="178">
        <v>21393</v>
      </c>
      <c r="B42" s="223" t="s">
        <v>280</v>
      </c>
      <c r="C42" s="224">
        <f t="shared" si="1"/>
        <v>0</v>
      </c>
      <c r="D42" s="225" t="s">
        <v>266</v>
      </c>
      <c r="E42" s="226" t="s">
        <v>266</v>
      </c>
      <c r="F42" s="227" t="s">
        <v>266</v>
      </c>
      <c r="G42" s="225" t="s">
        <v>266</v>
      </c>
      <c r="H42" s="228" t="s">
        <v>266</v>
      </c>
      <c r="I42" s="227" t="s">
        <v>266</v>
      </c>
      <c r="J42" s="229"/>
      <c r="K42" s="230"/>
      <c r="L42" s="231">
        <f t="shared" si="2"/>
        <v>0</v>
      </c>
      <c r="M42" s="232" t="s">
        <v>266</v>
      </c>
      <c r="N42" s="226" t="s">
        <v>266</v>
      </c>
      <c r="O42" s="227" t="s">
        <v>266</v>
      </c>
      <c r="P42" s="185"/>
      <c r="R42" s="158"/>
      <c r="S42" s="158"/>
      <c r="T42" s="158"/>
    </row>
    <row r="43" spans="1:20" hidden="1" x14ac:dyDescent="0.25">
      <c r="A43" s="178">
        <v>21395</v>
      </c>
      <c r="B43" s="223" t="s">
        <v>281</v>
      </c>
      <c r="C43" s="224">
        <f t="shared" si="1"/>
        <v>0</v>
      </c>
      <c r="D43" s="225" t="s">
        <v>266</v>
      </c>
      <c r="E43" s="226" t="s">
        <v>266</v>
      </c>
      <c r="F43" s="227" t="s">
        <v>266</v>
      </c>
      <c r="G43" s="225" t="s">
        <v>266</v>
      </c>
      <c r="H43" s="228" t="s">
        <v>266</v>
      </c>
      <c r="I43" s="227" t="s">
        <v>266</v>
      </c>
      <c r="J43" s="229"/>
      <c r="K43" s="230"/>
      <c r="L43" s="231">
        <f t="shared" si="2"/>
        <v>0</v>
      </c>
      <c r="M43" s="232" t="s">
        <v>266</v>
      </c>
      <c r="N43" s="226" t="s">
        <v>266</v>
      </c>
      <c r="O43" s="227" t="s">
        <v>266</v>
      </c>
      <c r="P43" s="185"/>
      <c r="R43" s="158"/>
      <c r="S43" s="158"/>
      <c r="T43" s="158"/>
    </row>
    <row r="44" spans="1:20" ht="24" x14ac:dyDescent="0.25">
      <c r="A44" s="178">
        <v>21399</v>
      </c>
      <c r="B44" s="223" t="s">
        <v>282</v>
      </c>
      <c r="C44" s="224">
        <f t="shared" si="1"/>
        <v>6215</v>
      </c>
      <c r="D44" s="225" t="s">
        <v>266</v>
      </c>
      <c r="E44" s="495" t="s">
        <v>266</v>
      </c>
      <c r="F44" s="496" t="s">
        <v>266</v>
      </c>
      <c r="G44" s="225" t="s">
        <v>266</v>
      </c>
      <c r="H44" s="228" t="s">
        <v>266</v>
      </c>
      <c r="I44" s="227" t="s">
        <v>266</v>
      </c>
      <c r="J44" s="229">
        <f>19496-13281</f>
        <v>6215</v>
      </c>
      <c r="K44" s="230"/>
      <c r="L44" s="231">
        <f t="shared" si="2"/>
        <v>6215</v>
      </c>
      <c r="M44" s="232" t="s">
        <v>266</v>
      </c>
      <c r="N44" s="226" t="s">
        <v>266</v>
      </c>
      <c r="O44" s="227" t="s">
        <v>266</v>
      </c>
      <c r="P44" s="185"/>
      <c r="R44" s="158"/>
      <c r="S44" s="158"/>
      <c r="T44" s="158"/>
    </row>
    <row r="45" spans="1:20" s="148" customFormat="1" ht="36" hidden="1" x14ac:dyDescent="0.25">
      <c r="A45" s="212">
        <v>21420</v>
      </c>
      <c r="B45" s="198" t="s">
        <v>283</v>
      </c>
      <c r="C45" s="245">
        <f t="shared" si="1"/>
        <v>0</v>
      </c>
      <c r="D45" s="246"/>
      <c r="E45" s="247"/>
      <c r="F45" s="202">
        <f>D45+E45</f>
        <v>0</v>
      </c>
      <c r="G45" s="203" t="s">
        <v>266</v>
      </c>
      <c r="H45" s="204" t="s">
        <v>266</v>
      </c>
      <c r="I45" s="205" t="s">
        <v>266</v>
      </c>
      <c r="J45" s="203" t="s">
        <v>266</v>
      </c>
      <c r="K45" s="204" t="s">
        <v>266</v>
      </c>
      <c r="L45" s="205" t="s">
        <v>266</v>
      </c>
      <c r="M45" s="206" t="s">
        <v>266</v>
      </c>
      <c r="N45" s="207" t="s">
        <v>266</v>
      </c>
      <c r="O45" s="205" t="s">
        <v>266</v>
      </c>
      <c r="P45" s="208"/>
      <c r="R45" s="158"/>
      <c r="S45" s="158"/>
      <c r="T45" s="158"/>
    </row>
    <row r="46" spans="1:20" s="148" customFormat="1" ht="24" hidden="1" x14ac:dyDescent="0.25">
      <c r="A46" s="248">
        <v>21490</v>
      </c>
      <c r="B46" s="249" t="s">
        <v>284</v>
      </c>
      <c r="C46" s="245">
        <f t="shared" si="1"/>
        <v>0</v>
      </c>
      <c r="D46" s="250">
        <f>D47</f>
        <v>0</v>
      </c>
      <c r="E46" s="251">
        <f>E47</f>
        <v>0</v>
      </c>
      <c r="F46" s="252">
        <f>D46+E46</f>
        <v>0</v>
      </c>
      <c r="G46" s="250">
        <f>G47</f>
        <v>0</v>
      </c>
      <c r="H46" s="253">
        <f>H47</f>
        <v>0</v>
      </c>
      <c r="I46" s="252">
        <f>G46+H46</f>
        <v>0</v>
      </c>
      <c r="J46" s="250">
        <f>J47</f>
        <v>0</v>
      </c>
      <c r="K46" s="253">
        <f>K47</f>
        <v>0</v>
      </c>
      <c r="L46" s="252">
        <f>J46+K46</f>
        <v>0</v>
      </c>
      <c r="M46" s="206" t="s">
        <v>266</v>
      </c>
      <c r="N46" s="207" t="s">
        <v>266</v>
      </c>
      <c r="O46" s="205" t="s">
        <v>266</v>
      </c>
      <c r="P46" s="208"/>
      <c r="R46" s="158"/>
      <c r="S46" s="158"/>
      <c r="T46" s="158"/>
    </row>
    <row r="47" spans="1:20" s="148" customFormat="1" ht="24" hidden="1" x14ac:dyDescent="0.25">
      <c r="A47" s="178">
        <v>21499</v>
      </c>
      <c r="B47" s="223" t="s">
        <v>285</v>
      </c>
      <c r="C47" s="254">
        <f t="shared" si="1"/>
        <v>0</v>
      </c>
      <c r="D47" s="171"/>
      <c r="E47" s="172"/>
      <c r="F47" s="173">
        <f>D47+E47</f>
        <v>0</v>
      </c>
      <c r="G47" s="255"/>
      <c r="H47" s="174"/>
      <c r="I47" s="173">
        <f>G47+H47</f>
        <v>0</v>
      </c>
      <c r="J47" s="171"/>
      <c r="K47" s="174"/>
      <c r="L47" s="173">
        <f>J47+K47</f>
        <v>0</v>
      </c>
      <c r="M47" s="243" t="s">
        <v>266</v>
      </c>
      <c r="N47" s="237" t="s">
        <v>266</v>
      </c>
      <c r="O47" s="238" t="s">
        <v>266</v>
      </c>
      <c r="P47" s="244"/>
      <c r="R47" s="158"/>
      <c r="S47" s="158"/>
      <c r="T47" s="158"/>
    </row>
    <row r="48" spans="1:20" ht="24.6" hidden="1" customHeight="1" x14ac:dyDescent="0.25">
      <c r="A48" s="256">
        <v>23000</v>
      </c>
      <c r="B48" s="257" t="s">
        <v>286</v>
      </c>
      <c r="C48" s="245">
        <f t="shared" si="1"/>
        <v>0</v>
      </c>
      <c r="D48" s="258" t="s">
        <v>266</v>
      </c>
      <c r="E48" s="259" t="s">
        <v>266</v>
      </c>
      <c r="F48" s="260" t="s">
        <v>266</v>
      </c>
      <c r="G48" s="258" t="s">
        <v>266</v>
      </c>
      <c r="H48" s="261" t="s">
        <v>266</v>
      </c>
      <c r="I48" s="260" t="s">
        <v>266</v>
      </c>
      <c r="J48" s="258" t="s">
        <v>266</v>
      </c>
      <c r="K48" s="261" t="s">
        <v>266</v>
      </c>
      <c r="L48" s="260" t="s">
        <v>266</v>
      </c>
      <c r="M48" s="262">
        <f>SUM(M49:M50)</f>
        <v>0</v>
      </c>
      <c r="N48" s="263">
        <f>SUM(N49:N50)</f>
        <v>0</v>
      </c>
      <c r="O48" s="202">
        <f>M48+N48</f>
        <v>0</v>
      </c>
      <c r="P48" s="208"/>
      <c r="R48" s="158"/>
      <c r="S48" s="158"/>
      <c r="T48" s="158"/>
    </row>
    <row r="49" spans="1:20" ht="24" hidden="1" x14ac:dyDescent="0.25">
      <c r="A49" s="264">
        <v>23410</v>
      </c>
      <c r="B49" s="265" t="s">
        <v>287</v>
      </c>
      <c r="C49" s="266">
        <f t="shared" si="1"/>
        <v>0</v>
      </c>
      <c r="D49" s="267" t="s">
        <v>266</v>
      </c>
      <c r="E49" s="268" t="s">
        <v>266</v>
      </c>
      <c r="F49" s="269" t="s">
        <v>266</v>
      </c>
      <c r="G49" s="267" t="s">
        <v>266</v>
      </c>
      <c r="H49" s="270" t="s">
        <v>266</v>
      </c>
      <c r="I49" s="269" t="s">
        <v>266</v>
      </c>
      <c r="J49" s="267" t="s">
        <v>266</v>
      </c>
      <c r="K49" s="270" t="s">
        <v>266</v>
      </c>
      <c r="L49" s="269" t="s">
        <v>266</v>
      </c>
      <c r="M49" s="271"/>
      <c r="N49" s="272"/>
      <c r="O49" s="273">
        <f>M49+N49</f>
        <v>0</v>
      </c>
      <c r="P49" s="274"/>
      <c r="R49" s="158"/>
      <c r="S49" s="158"/>
      <c r="T49" s="158"/>
    </row>
    <row r="50" spans="1:20" ht="24" hidden="1" x14ac:dyDescent="0.25">
      <c r="A50" s="264">
        <v>23510</v>
      </c>
      <c r="B50" s="265" t="s">
        <v>288</v>
      </c>
      <c r="C50" s="266">
        <f t="shared" si="1"/>
        <v>0</v>
      </c>
      <c r="D50" s="267" t="s">
        <v>266</v>
      </c>
      <c r="E50" s="268" t="s">
        <v>266</v>
      </c>
      <c r="F50" s="269" t="s">
        <v>266</v>
      </c>
      <c r="G50" s="267" t="s">
        <v>266</v>
      </c>
      <c r="H50" s="270" t="s">
        <v>266</v>
      </c>
      <c r="I50" s="269" t="s">
        <v>266</v>
      </c>
      <c r="J50" s="267" t="s">
        <v>266</v>
      </c>
      <c r="K50" s="270" t="s">
        <v>266</v>
      </c>
      <c r="L50" s="269" t="s">
        <v>266</v>
      </c>
      <c r="M50" s="271"/>
      <c r="N50" s="272"/>
      <c r="O50" s="273">
        <f>M50+N50</f>
        <v>0</v>
      </c>
      <c r="P50" s="274"/>
      <c r="R50" s="158"/>
      <c r="S50" s="158"/>
      <c r="T50" s="158"/>
    </row>
    <row r="51" spans="1:20" x14ac:dyDescent="0.25">
      <c r="A51" s="275"/>
      <c r="B51" s="265"/>
      <c r="C51" s="276"/>
      <c r="D51" s="277"/>
      <c r="E51" s="497"/>
      <c r="F51" s="498"/>
      <c r="G51" s="277"/>
      <c r="H51" s="279"/>
      <c r="I51" s="269"/>
      <c r="J51" s="280"/>
      <c r="K51" s="281"/>
      <c r="L51" s="273"/>
      <c r="M51" s="271"/>
      <c r="N51" s="272"/>
      <c r="O51" s="273"/>
      <c r="P51" s="274"/>
      <c r="R51" s="158"/>
      <c r="S51" s="158"/>
      <c r="T51" s="158"/>
    </row>
    <row r="52" spans="1:20" s="148" customFormat="1" x14ac:dyDescent="0.25">
      <c r="A52" s="282"/>
      <c r="B52" s="283" t="s">
        <v>289</v>
      </c>
      <c r="C52" s="284"/>
      <c r="D52" s="285"/>
      <c r="E52" s="499"/>
      <c r="F52" s="500"/>
      <c r="G52" s="285"/>
      <c r="H52" s="288"/>
      <c r="I52" s="289"/>
      <c r="J52" s="285"/>
      <c r="K52" s="288"/>
      <c r="L52" s="289"/>
      <c r="M52" s="290"/>
      <c r="N52" s="286"/>
      <c r="O52" s="289"/>
      <c r="P52" s="291"/>
      <c r="R52" s="158"/>
      <c r="S52" s="158"/>
      <c r="T52" s="158"/>
    </row>
    <row r="53" spans="1:20" s="148" customFormat="1" ht="12.75" thickBot="1" x14ac:dyDescent="0.3">
      <c r="A53" s="292"/>
      <c r="B53" s="149" t="s">
        <v>290</v>
      </c>
      <c r="C53" s="293">
        <f t="shared" ref="C53:C116" si="3">SUM(F53,I53,L53,O53)</f>
        <v>634129</v>
      </c>
      <c r="D53" s="294">
        <f>SUM(D54,D284)</f>
        <v>449118</v>
      </c>
      <c r="E53" s="501">
        <f>SUM(E54,E284)</f>
        <v>0</v>
      </c>
      <c r="F53" s="462">
        <f t="shared" ref="F53:F116" si="4">D53+E53</f>
        <v>449118</v>
      </c>
      <c r="G53" s="294">
        <f>SUM(G54,G284)</f>
        <v>163515</v>
      </c>
      <c r="H53" s="297">
        <f>SUM(H54,H284)</f>
        <v>0</v>
      </c>
      <c r="I53" s="296">
        <f t="shared" ref="I53:I116" si="5">G53+H53</f>
        <v>163515</v>
      </c>
      <c r="J53" s="294">
        <f>SUM(J54,J284)</f>
        <v>21496</v>
      </c>
      <c r="K53" s="297">
        <f>SUM(K54,K284)</f>
        <v>0</v>
      </c>
      <c r="L53" s="296">
        <f t="shared" ref="L53:L116" si="6">J53+K53</f>
        <v>21496</v>
      </c>
      <c r="M53" s="298">
        <f>SUM(M54,M284)</f>
        <v>0</v>
      </c>
      <c r="N53" s="295">
        <f>SUM(N54,N284)</f>
        <v>0</v>
      </c>
      <c r="O53" s="296">
        <f t="shared" ref="O53:O116" si="7">M53+N53</f>
        <v>0</v>
      </c>
      <c r="P53" s="157"/>
      <c r="R53" s="158"/>
      <c r="S53" s="158"/>
      <c r="T53" s="158"/>
    </row>
    <row r="54" spans="1:20" s="148" customFormat="1" ht="36.75" thickTop="1" x14ac:dyDescent="0.25">
      <c r="A54" s="299"/>
      <c r="B54" s="300" t="s">
        <v>291</v>
      </c>
      <c r="C54" s="301">
        <f t="shared" si="3"/>
        <v>634129</v>
      </c>
      <c r="D54" s="302">
        <f>SUM(D55,D197)</f>
        <v>449118</v>
      </c>
      <c r="E54" s="502">
        <f>SUM(E55,E197)</f>
        <v>0</v>
      </c>
      <c r="F54" s="463">
        <f t="shared" si="4"/>
        <v>449118</v>
      </c>
      <c r="G54" s="302">
        <f>SUM(G55,G197)</f>
        <v>163515</v>
      </c>
      <c r="H54" s="305">
        <f>SUM(H55,H197)</f>
        <v>0</v>
      </c>
      <c r="I54" s="304">
        <f t="shared" si="5"/>
        <v>163515</v>
      </c>
      <c r="J54" s="302">
        <f>SUM(J55,J197)</f>
        <v>21496</v>
      </c>
      <c r="K54" s="305">
        <f>SUM(K55,K197)</f>
        <v>0</v>
      </c>
      <c r="L54" s="304">
        <f t="shared" si="6"/>
        <v>21496</v>
      </c>
      <c r="M54" s="306">
        <f>SUM(M55,M197)</f>
        <v>0</v>
      </c>
      <c r="N54" s="303">
        <f>SUM(N55,N197)</f>
        <v>0</v>
      </c>
      <c r="O54" s="304">
        <f t="shared" si="7"/>
        <v>0</v>
      </c>
      <c r="P54" s="307"/>
      <c r="R54" s="158"/>
      <c r="S54" s="158"/>
      <c r="T54" s="158"/>
    </row>
    <row r="55" spans="1:20" s="148" customFormat="1" ht="24" x14ac:dyDescent="0.25">
      <c r="A55" s="308"/>
      <c r="B55" s="139" t="s">
        <v>292</v>
      </c>
      <c r="C55" s="309">
        <f t="shared" si="3"/>
        <v>629054</v>
      </c>
      <c r="D55" s="310">
        <f>SUM(D56,D78,D176,D190)</f>
        <v>444543</v>
      </c>
      <c r="E55" s="503">
        <f>SUM(E56,E78,E176,E190)</f>
        <v>0</v>
      </c>
      <c r="F55" s="464">
        <f t="shared" si="4"/>
        <v>444543</v>
      </c>
      <c r="G55" s="310">
        <f>SUM(G56,G78,G176,G190)</f>
        <v>163015</v>
      </c>
      <c r="H55" s="313">
        <f>SUM(H56,H78,H176,H190)</f>
        <v>0</v>
      </c>
      <c r="I55" s="312">
        <f t="shared" si="5"/>
        <v>163015</v>
      </c>
      <c r="J55" s="310">
        <f>SUM(J56,J78,J176,J190)</f>
        <v>21496</v>
      </c>
      <c r="K55" s="313">
        <f>SUM(K56,K78,K176,K190)</f>
        <v>0</v>
      </c>
      <c r="L55" s="312">
        <f t="shared" si="6"/>
        <v>21496</v>
      </c>
      <c r="M55" s="158">
        <f>SUM(M56,M78,M176,M190)</f>
        <v>0</v>
      </c>
      <c r="N55" s="311">
        <f>SUM(N56,N78,N176,N190)</f>
        <v>0</v>
      </c>
      <c r="O55" s="312">
        <f t="shared" si="7"/>
        <v>0</v>
      </c>
      <c r="P55" s="314"/>
      <c r="R55" s="158"/>
      <c r="S55" s="158"/>
      <c r="T55" s="158"/>
    </row>
    <row r="56" spans="1:20" s="148" customFormat="1" x14ac:dyDescent="0.25">
      <c r="A56" s="315">
        <v>1000</v>
      </c>
      <c r="B56" s="315" t="s">
        <v>293</v>
      </c>
      <c r="C56" s="316">
        <f t="shared" si="3"/>
        <v>533117</v>
      </c>
      <c r="D56" s="317">
        <f>SUM(D57,D70)</f>
        <v>372933</v>
      </c>
      <c r="E56" s="504">
        <f>SUM(E57,E70)</f>
        <v>0</v>
      </c>
      <c r="F56" s="465">
        <f t="shared" si="4"/>
        <v>372933</v>
      </c>
      <c r="G56" s="317">
        <f>SUM(G57,G70)</f>
        <v>160184</v>
      </c>
      <c r="H56" s="320">
        <f>SUM(H57,H70)</f>
        <v>0</v>
      </c>
      <c r="I56" s="319">
        <f t="shared" si="5"/>
        <v>160184</v>
      </c>
      <c r="J56" s="317">
        <f>SUM(J57,J70)</f>
        <v>0</v>
      </c>
      <c r="K56" s="320">
        <f>SUM(K57,K70)</f>
        <v>0</v>
      </c>
      <c r="L56" s="319">
        <f t="shared" si="6"/>
        <v>0</v>
      </c>
      <c r="M56" s="321">
        <f>SUM(M57,M70)</f>
        <v>0</v>
      </c>
      <c r="N56" s="318">
        <f>SUM(N57,N70)</f>
        <v>0</v>
      </c>
      <c r="O56" s="319">
        <f t="shared" si="7"/>
        <v>0</v>
      </c>
      <c r="P56" s="322"/>
      <c r="R56" s="158"/>
      <c r="S56" s="158"/>
      <c r="T56" s="158"/>
    </row>
    <row r="57" spans="1:20" x14ac:dyDescent="0.25">
      <c r="A57" s="198">
        <v>1100</v>
      </c>
      <c r="B57" s="323" t="s">
        <v>294</v>
      </c>
      <c r="C57" s="199">
        <f t="shared" si="3"/>
        <v>403464</v>
      </c>
      <c r="D57" s="209">
        <f>SUM(D58,D61,D69)</f>
        <v>275103</v>
      </c>
      <c r="E57" s="505">
        <f>SUM(E58,E61,E69)</f>
        <v>-213</v>
      </c>
      <c r="F57" s="459">
        <f t="shared" si="4"/>
        <v>274890</v>
      </c>
      <c r="G57" s="209">
        <f>SUM(G58,G61,G69)</f>
        <v>128574</v>
      </c>
      <c r="H57" s="210">
        <f>SUM(H58,H61,H69)</f>
        <v>0</v>
      </c>
      <c r="I57" s="211">
        <f t="shared" si="5"/>
        <v>128574</v>
      </c>
      <c r="J57" s="209">
        <f>SUM(J58,J61,J69)</f>
        <v>0</v>
      </c>
      <c r="K57" s="210">
        <f>SUM(K58,K61,K69)</f>
        <v>0</v>
      </c>
      <c r="L57" s="211">
        <f t="shared" si="6"/>
        <v>0</v>
      </c>
      <c r="M57" s="325">
        <f>SUM(M58,M61,M69)</f>
        <v>0</v>
      </c>
      <c r="N57" s="326">
        <f>SUM(N58,N61,N69)</f>
        <v>0</v>
      </c>
      <c r="O57" s="327">
        <f t="shared" si="7"/>
        <v>0</v>
      </c>
      <c r="P57" s="328"/>
      <c r="R57" s="158"/>
      <c r="S57" s="158"/>
      <c r="T57" s="158"/>
    </row>
    <row r="58" spans="1:20" x14ac:dyDescent="0.25">
      <c r="A58" s="329">
        <v>1110</v>
      </c>
      <c r="B58" s="265" t="s">
        <v>295</v>
      </c>
      <c r="C58" s="276">
        <f t="shared" si="3"/>
        <v>364357</v>
      </c>
      <c r="D58" s="330">
        <f>SUM(D59:D60)</f>
        <v>243941</v>
      </c>
      <c r="E58" s="506">
        <f>SUM(E59:E60)</f>
        <v>0</v>
      </c>
      <c r="F58" s="460">
        <f t="shared" si="4"/>
        <v>243941</v>
      </c>
      <c r="G58" s="330">
        <f>SUM(G59:G60)</f>
        <v>120416</v>
      </c>
      <c r="H58" s="333">
        <f>SUM(H59:H60)</f>
        <v>0</v>
      </c>
      <c r="I58" s="332">
        <f t="shared" si="5"/>
        <v>120416</v>
      </c>
      <c r="J58" s="330">
        <f>SUM(J59:J60)</f>
        <v>0</v>
      </c>
      <c r="K58" s="333">
        <f>SUM(K59:K60)</f>
        <v>0</v>
      </c>
      <c r="L58" s="332">
        <f t="shared" si="6"/>
        <v>0</v>
      </c>
      <c r="M58" s="334">
        <f>SUM(M59:M60)</f>
        <v>0</v>
      </c>
      <c r="N58" s="331">
        <f>SUM(N59:N60)</f>
        <v>0</v>
      </c>
      <c r="O58" s="332">
        <f t="shared" si="7"/>
        <v>0</v>
      </c>
      <c r="P58" s="274"/>
      <c r="R58" s="158"/>
      <c r="S58" s="158"/>
      <c r="T58" s="158"/>
    </row>
    <row r="59" spans="1:20" hidden="1" x14ac:dyDescent="0.25">
      <c r="A59" s="169">
        <v>1111</v>
      </c>
      <c r="B59" s="213" t="s">
        <v>296</v>
      </c>
      <c r="C59" s="214">
        <f t="shared" si="3"/>
        <v>0</v>
      </c>
      <c r="D59" s="219"/>
      <c r="E59" s="335"/>
      <c r="F59" s="221">
        <f t="shared" si="4"/>
        <v>0</v>
      </c>
      <c r="G59" s="219"/>
      <c r="H59" s="220"/>
      <c r="I59" s="221">
        <f t="shared" si="5"/>
        <v>0</v>
      </c>
      <c r="J59" s="219"/>
      <c r="K59" s="220"/>
      <c r="L59" s="221">
        <f t="shared" si="6"/>
        <v>0</v>
      </c>
      <c r="M59" s="336"/>
      <c r="N59" s="335"/>
      <c r="O59" s="221">
        <f t="shared" si="7"/>
        <v>0</v>
      </c>
      <c r="P59" s="176"/>
      <c r="R59" s="158"/>
      <c r="S59" s="158"/>
      <c r="T59" s="158"/>
    </row>
    <row r="60" spans="1:20" ht="24" x14ac:dyDescent="0.25">
      <c r="A60" s="178">
        <v>1119</v>
      </c>
      <c r="B60" s="223" t="s">
        <v>297</v>
      </c>
      <c r="C60" s="224">
        <f t="shared" si="3"/>
        <v>364357</v>
      </c>
      <c r="D60" s="229">
        <f>229892+466+13583</f>
        <v>243941</v>
      </c>
      <c r="E60" s="507"/>
      <c r="F60" s="359">
        <f>D60+E60</f>
        <v>243941</v>
      </c>
      <c r="G60" s="229">
        <f>3202+74480-2146+2016+43364-500</f>
        <v>120416</v>
      </c>
      <c r="H60" s="230"/>
      <c r="I60" s="231">
        <f t="shared" si="5"/>
        <v>120416</v>
      </c>
      <c r="J60" s="229"/>
      <c r="K60" s="230"/>
      <c r="L60" s="231">
        <f t="shared" si="6"/>
        <v>0</v>
      </c>
      <c r="M60" s="338"/>
      <c r="N60" s="337"/>
      <c r="O60" s="231">
        <f t="shared" si="7"/>
        <v>0</v>
      </c>
      <c r="P60" s="508"/>
      <c r="R60" s="158"/>
      <c r="S60" s="158"/>
      <c r="T60" s="158"/>
    </row>
    <row r="61" spans="1:20" ht="24" x14ac:dyDescent="0.25">
      <c r="A61" s="339">
        <v>1140</v>
      </c>
      <c r="B61" s="223" t="s">
        <v>298</v>
      </c>
      <c r="C61" s="224">
        <f t="shared" si="3"/>
        <v>37832</v>
      </c>
      <c r="D61" s="340">
        <f>SUM(D62:D68)</f>
        <v>29887</v>
      </c>
      <c r="E61" s="390">
        <f>SUM(E62:E68)</f>
        <v>-213</v>
      </c>
      <c r="F61" s="359">
        <f t="shared" si="4"/>
        <v>29674</v>
      </c>
      <c r="G61" s="340">
        <f>SUM(G62:G68)</f>
        <v>8158</v>
      </c>
      <c r="H61" s="342">
        <f>SUM(H62:H68)</f>
        <v>0</v>
      </c>
      <c r="I61" s="231">
        <f t="shared" si="5"/>
        <v>8158</v>
      </c>
      <c r="J61" s="340">
        <f>SUM(J62:J68)</f>
        <v>0</v>
      </c>
      <c r="K61" s="342">
        <f>SUM(K62:K68)</f>
        <v>0</v>
      </c>
      <c r="L61" s="231">
        <f t="shared" si="6"/>
        <v>0</v>
      </c>
      <c r="M61" s="343">
        <f>SUM(M62:M68)</f>
        <v>0</v>
      </c>
      <c r="N61" s="341">
        <f>SUM(N62:N68)</f>
        <v>0</v>
      </c>
      <c r="O61" s="231">
        <f t="shared" si="7"/>
        <v>0</v>
      </c>
      <c r="P61" s="274"/>
      <c r="R61" s="158"/>
      <c r="S61" s="158"/>
      <c r="T61" s="158"/>
    </row>
    <row r="62" spans="1:20" x14ac:dyDescent="0.25">
      <c r="A62" s="178">
        <v>1141</v>
      </c>
      <c r="B62" s="223" t="s">
        <v>299</v>
      </c>
      <c r="C62" s="224">
        <f t="shared" si="3"/>
        <v>3748</v>
      </c>
      <c r="D62" s="229">
        <v>3748</v>
      </c>
      <c r="E62" s="507"/>
      <c r="F62" s="359">
        <f t="shared" si="4"/>
        <v>3748</v>
      </c>
      <c r="G62" s="229"/>
      <c r="H62" s="230"/>
      <c r="I62" s="231">
        <f t="shared" si="5"/>
        <v>0</v>
      </c>
      <c r="J62" s="229"/>
      <c r="K62" s="230"/>
      <c r="L62" s="231">
        <f t="shared" si="6"/>
        <v>0</v>
      </c>
      <c r="M62" s="338"/>
      <c r="N62" s="337"/>
      <c r="O62" s="231">
        <f t="shared" si="7"/>
        <v>0</v>
      </c>
      <c r="P62" s="185"/>
      <c r="R62" s="158"/>
      <c r="S62" s="158"/>
      <c r="T62" s="158"/>
    </row>
    <row r="63" spans="1:20" ht="24" x14ac:dyDescent="0.25">
      <c r="A63" s="178">
        <v>1142</v>
      </c>
      <c r="B63" s="223" t="s">
        <v>300</v>
      </c>
      <c r="C63" s="224">
        <f t="shared" si="3"/>
        <v>922</v>
      </c>
      <c r="D63" s="229">
        <v>922</v>
      </c>
      <c r="E63" s="507"/>
      <c r="F63" s="359">
        <f t="shared" si="4"/>
        <v>922</v>
      </c>
      <c r="G63" s="229"/>
      <c r="H63" s="230"/>
      <c r="I63" s="231">
        <f t="shared" si="5"/>
        <v>0</v>
      </c>
      <c r="J63" s="229"/>
      <c r="K63" s="230"/>
      <c r="L63" s="231">
        <f t="shared" si="6"/>
        <v>0</v>
      </c>
      <c r="M63" s="338"/>
      <c r="N63" s="337"/>
      <c r="O63" s="231">
        <f t="shared" si="7"/>
        <v>0</v>
      </c>
      <c r="P63" s="185"/>
      <c r="R63" s="158"/>
      <c r="S63" s="158"/>
      <c r="T63" s="158"/>
    </row>
    <row r="64" spans="1:20" ht="24" x14ac:dyDescent="0.25">
      <c r="A64" s="178">
        <v>1145</v>
      </c>
      <c r="B64" s="223" t="s">
        <v>301</v>
      </c>
      <c r="C64" s="224">
        <f t="shared" si="3"/>
        <v>4236</v>
      </c>
      <c r="D64" s="229">
        <f>1827+263</f>
        <v>2090</v>
      </c>
      <c r="E64" s="507"/>
      <c r="F64" s="359">
        <f t="shared" si="4"/>
        <v>2090</v>
      </c>
      <c r="G64" s="229">
        <v>2146</v>
      </c>
      <c r="H64" s="230"/>
      <c r="I64" s="231">
        <f t="shared" si="5"/>
        <v>2146</v>
      </c>
      <c r="J64" s="229"/>
      <c r="K64" s="230"/>
      <c r="L64" s="231">
        <f t="shared" si="6"/>
        <v>0</v>
      </c>
      <c r="M64" s="338"/>
      <c r="N64" s="337"/>
      <c r="O64" s="231">
        <f t="shared" si="7"/>
        <v>0</v>
      </c>
      <c r="P64" s="176"/>
      <c r="R64" s="158"/>
      <c r="S64" s="158"/>
      <c r="T64" s="158"/>
    </row>
    <row r="65" spans="1:20" ht="24" hidden="1" x14ac:dyDescent="0.25">
      <c r="A65" s="178">
        <v>1146</v>
      </c>
      <c r="B65" s="223" t="s">
        <v>302</v>
      </c>
      <c r="C65" s="224">
        <f t="shared" si="3"/>
        <v>0</v>
      </c>
      <c r="D65" s="229">
        <v>0</v>
      </c>
      <c r="E65" s="337"/>
      <c r="F65" s="231">
        <f t="shared" si="4"/>
        <v>0</v>
      </c>
      <c r="G65" s="229"/>
      <c r="H65" s="230"/>
      <c r="I65" s="231">
        <f t="shared" si="5"/>
        <v>0</v>
      </c>
      <c r="J65" s="229"/>
      <c r="K65" s="230"/>
      <c r="L65" s="231">
        <f t="shared" si="6"/>
        <v>0</v>
      </c>
      <c r="M65" s="338"/>
      <c r="N65" s="337"/>
      <c r="O65" s="231">
        <f t="shared" si="7"/>
        <v>0</v>
      </c>
      <c r="P65" s="508"/>
      <c r="R65" s="158"/>
      <c r="S65" s="158"/>
      <c r="T65" s="158"/>
    </row>
    <row r="66" spans="1:20" ht="60" x14ac:dyDescent="0.25">
      <c r="A66" s="178">
        <v>1147</v>
      </c>
      <c r="B66" s="223" t="s">
        <v>303</v>
      </c>
      <c r="C66" s="224">
        <f t="shared" si="3"/>
        <v>2460</v>
      </c>
      <c r="D66" s="229">
        <f>2886-213</f>
        <v>2673</v>
      </c>
      <c r="E66" s="507">
        <v>-213</v>
      </c>
      <c r="F66" s="359">
        <f t="shared" si="4"/>
        <v>2460</v>
      </c>
      <c r="G66" s="229"/>
      <c r="H66" s="230"/>
      <c r="I66" s="231">
        <f t="shared" si="5"/>
        <v>0</v>
      </c>
      <c r="J66" s="229"/>
      <c r="K66" s="230"/>
      <c r="L66" s="231">
        <f t="shared" si="6"/>
        <v>0</v>
      </c>
      <c r="M66" s="338"/>
      <c r="N66" s="337"/>
      <c r="O66" s="231">
        <f t="shared" si="7"/>
        <v>0</v>
      </c>
      <c r="P66" s="185" t="s">
        <v>562</v>
      </c>
      <c r="R66" s="158"/>
      <c r="S66" s="158"/>
      <c r="T66" s="158"/>
    </row>
    <row r="67" spans="1:20" x14ac:dyDescent="0.25">
      <c r="A67" s="178">
        <v>1148</v>
      </c>
      <c r="B67" s="223" t="s">
        <v>304</v>
      </c>
      <c r="C67" s="224">
        <f t="shared" si="3"/>
        <v>19387</v>
      </c>
      <c r="D67" s="229">
        <v>19387</v>
      </c>
      <c r="E67" s="507"/>
      <c r="F67" s="359">
        <f t="shared" si="4"/>
        <v>19387</v>
      </c>
      <c r="G67" s="229"/>
      <c r="H67" s="230"/>
      <c r="I67" s="231">
        <f t="shared" si="5"/>
        <v>0</v>
      </c>
      <c r="J67" s="229"/>
      <c r="K67" s="230"/>
      <c r="L67" s="231">
        <f t="shared" si="6"/>
        <v>0</v>
      </c>
      <c r="M67" s="338"/>
      <c r="N67" s="337"/>
      <c r="O67" s="231">
        <f t="shared" si="7"/>
        <v>0</v>
      </c>
      <c r="P67" s="185"/>
      <c r="R67" s="158"/>
      <c r="S67" s="158"/>
      <c r="T67" s="158"/>
    </row>
    <row r="68" spans="1:20" ht="36" x14ac:dyDescent="0.25">
      <c r="A68" s="178">
        <v>1149</v>
      </c>
      <c r="B68" s="223" t="s">
        <v>305</v>
      </c>
      <c r="C68" s="224">
        <f t="shared" si="3"/>
        <v>7079</v>
      </c>
      <c r="D68" s="229">
        <f>937+130</f>
        <v>1067</v>
      </c>
      <c r="E68" s="507"/>
      <c r="F68" s="359">
        <f t="shared" si="4"/>
        <v>1067</v>
      </c>
      <c r="G68" s="229">
        <f>2916+72+3024</f>
        <v>6012</v>
      </c>
      <c r="H68" s="230"/>
      <c r="I68" s="231">
        <f t="shared" si="5"/>
        <v>6012</v>
      </c>
      <c r="J68" s="229"/>
      <c r="K68" s="230"/>
      <c r="L68" s="231">
        <f t="shared" si="6"/>
        <v>0</v>
      </c>
      <c r="M68" s="338"/>
      <c r="N68" s="337"/>
      <c r="O68" s="231">
        <f t="shared" si="7"/>
        <v>0</v>
      </c>
      <c r="P68" s="176"/>
      <c r="R68" s="158"/>
      <c r="S68" s="158"/>
      <c r="T68" s="158"/>
    </row>
    <row r="69" spans="1:20" ht="36" x14ac:dyDescent="0.25">
      <c r="A69" s="329">
        <v>1150</v>
      </c>
      <c r="B69" s="265" t="s">
        <v>306</v>
      </c>
      <c r="C69" s="224">
        <f t="shared" si="3"/>
        <v>1275</v>
      </c>
      <c r="D69" s="344">
        <v>1275</v>
      </c>
      <c r="E69" s="509"/>
      <c r="F69" s="460">
        <f t="shared" si="4"/>
        <v>1275</v>
      </c>
      <c r="G69" s="344"/>
      <c r="H69" s="346"/>
      <c r="I69" s="332">
        <f t="shared" si="5"/>
        <v>0</v>
      </c>
      <c r="J69" s="344"/>
      <c r="K69" s="346"/>
      <c r="L69" s="332">
        <f t="shared" si="6"/>
        <v>0</v>
      </c>
      <c r="M69" s="347"/>
      <c r="N69" s="345"/>
      <c r="O69" s="332">
        <f t="shared" si="7"/>
        <v>0</v>
      </c>
      <c r="P69" s="274"/>
      <c r="R69" s="158"/>
      <c r="S69" s="158"/>
      <c r="T69" s="158"/>
    </row>
    <row r="70" spans="1:20" ht="36" x14ac:dyDescent="0.25">
      <c r="A70" s="198">
        <v>1200</v>
      </c>
      <c r="B70" s="323" t="s">
        <v>307</v>
      </c>
      <c r="C70" s="199">
        <f t="shared" si="3"/>
        <v>129653</v>
      </c>
      <c r="D70" s="209">
        <f>SUM(D71:D72)</f>
        <v>97830</v>
      </c>
      <c r="E70" s="505">
        <f>SUM(E71:E72)</f>
        <v>213</v>
      </c>
      <c r="F70" s="459">
        <f t="shared" si="4"/>
        <v>98043</v>
      </c>
      <c r="G70" s="209">
        <f>SUM(G71:G72)</f>
        <v>31610</v>
      </c>
      <c r="H70" s="210">
        <f>SUM(H71:H72)</f>
        <v>0</v>
      </c>
      <c r="I70" s="211">
        <f t="shared" si="5"/>
        <v>31610</v>
      </c>
      <c r="J70" s="209">
        <f>SUM(J71:J72)</f>
        <v>0</v>
      </c>
      <c r="K70" s="210">
        <f>SUM(K71:K72)</f>
        <v>0</v>
      </c>
      <c r="L70" s="211">
        <f t="shared" si="6"/>
        <v>0</v>
      </c>
      <c r="M70" s="348">
        <f>SUM(M71:M72)</f>
        <v>0</v>
      </c>
      <c r="N70" s="324">
        <f>SUM(N71:N72)</f>
        <v>0</v>
      </c>
      <c r="O70" s="211">
        <f t="shared" si="7"/>
        <v>0</v>
      </c>
      <c r="P70" s="208"/>
      <c r="R70" s="158"/>
      <c r="S70" s="158"/>
      <c r="T70" s="158"/>
    </row>
    <row r="71" spans="1:20" ht="24" x14ac:dyDescent="0.25">
      <c r="A71" s="349">
        <v>1210</v>
      </c>
      <c r="B71" s="213" t="s">
        <v>308</v>
      </c>
      <c r="C71" s="214">
        <f t="shared" si="3"/>
        <v>99567</v>
      </c>
      <c r="D71" s="219">
        <f>66932+110-1682+3297</f>
        <v>68657</v>
      </c>
      <c r="E71" s="510"/>
      <c r="F71" s="466">
        <f t="shared" si="4"/>
        <v>68657</v>
      </c>
      <c r="G71" s="219">
        <f>756+18281+493+11380</f>
        <v>30910</v>
      </c>
      <c r="H71" s="220"/>
      <c r="I71" s="221">
        <f t="shared" si="5"/>
        <v>30910</v>
      </c>
      <c r="J71" s="219"/>
      <c r="K71" s="220"/>
      <c r="L71" s="221">
        <f t="shared" si="6"/>
        <v>0</v>
      </c>
      <c r="M71" s="336"/>
      <c r="N71" s="335"/>
      <c r="O71" s="221">
        <f t="shared" si="7"/>
        <v>0</v>
      </c>
      <c r="P71" s="176"/>
      <c r="R71" s="158"/>
      <c r="S71" s="158"/>
      <c r="T71" s="158"/>
    </row>
    <row r="72" spans="1:20" ht="24" x14ac:dyDescent="0.25">
      <c r="A72" s="339">
        <v>1220</v>
      </c>
      <c r="B72" s="223" t="s">
        <v>309</v>
      </c>
      <c r="C72" s="224">
        <f t="shared" si="3"/>
        <v>30086</v>
      </c>
      <c r="D72" s="340">
        <f>SUM(D73:D77)</f>
        <v>29173</v>
      </c>
      <c r="E72" s="390">
        <f>SUM(E73:E77)</f>
        <v>213</v>
      </c>
      <c r="F72" s="359">
        <f t="shared" si="4"/>
        <v>29386</v>
      </c>
      <c r="G72" s="340">
        <f>SUM(G73:G77)</f>
        <v>700</v>
      </c>
      <c r="H72" s="342">
        <f>SUM(H73:H77)</f>
        <v>0</v>
      </c>
      <c r="I72" s="231">
        <f t="shared" si="5"/>
        <v>700</v>
      </c>
      <c r="J72" s="340">
        <f>SUM(J73:J77)</f>
        <v>0</v>
      </c>
      <c r="K72" s="342">
        <f>SUM(K73:K77)</f>
        <v>0</v>
      </c>
      <c r="L72" s="231">
        <f t="shared" si="6"/>
        <v>0</v>
      </c>
      <c r="M72" s="343">
        <f>SUM(M73:M77)</f>
        <v>0</v>
      </c>
      <c r="N72" s="341">
        <f>SUM(N73:N77)</f>
        <v>0</v>
      </c>
      <c r="O72" s="231">
        <f t="shared" si="7"/>
        <v>0</v>
      </c>
      <c r="P72" s="508"/>
      <c r="R72" s="158"/>
      <c r="S72" s="158"/>
      <c r="T72" s="158"/>
    </row>
    <row r="73" spans="1:20" ht="60" x14ac:dyDescent="0.25">
      <c r="A73" s="178">
        <v>1221</v>
      </c>
      <c r="B73" s="223" t="s">
        <v>310</v>
      </c>
      <c r="C73" s="224">
        <f t="shared" si="3"/>
        <v>16426</v>
      </c>
      <c r="D73" s="229">
        <f>10736+4990</f>
        <v>15726</v>
      </c>
      <c r="E73" s="507"/>
      <c r="F73" s="359">
        <f t="shared" si="4"/>
        <v>15726</v>
      </c>
      <c r="G73" s="229">
        <f>100+100+500</f>
        <v>700</v>
      </c>
      <c r="H73" s="230"/>
      <c r="I73" s="231">
        <f t="shared" si="5"/>
        <v>700</v>
      </c>
      <c r="J73" s="229"/>
      <c r="K73" s="230"/>
      <c r="L73" s="231">
        <f t="shared" si="6"/>
        <v>0</v>
      </c>
      <c r="M73" s="338"/>
      <c r="N73" s="337"/>
      <c r="O73" s="231">
        <f t="shared" si="7"/>
        <v>0</v>
      </c>
      <c r="P73" s="185"/>
      <c r="R73" s="158"/>
      <c r="S73" s="158"/>
      <c r="T73" s="158"/>
    </row>
    <row r="74" spans="1:20" hidden="1" x14ac:dyDescent="0.25">
      <c r="A74" s="178">
        <v>1223</v>
      </c>
      <c r="B74" s="223" t="s">
        <v>311</v>
      </c>
      <c r="C74" s="224">
        <f t="shared" si="3"/>
        <v>0</v>
      </c>
      <c r="D74" s="229"/>
      <c r="E74" s="337"/>
      <c r="F74" s="231">
        <f t="shared" si="4"/>
        <v>0</v>
      </c>
      <c r="G74" s="229"/>
      <c r="H74" s="230"/>
      <c r="I74" s="231">
        <f t="shared" si="5"/>
        <v>0</v>
      </c>
      <c r="J74" s="229"/>
      <c r="K74" s="230"/>
      <c r="L74" s="231">
        <f t="shared" si="6"/>
        <v>0</v>
      </c>
      <c r="M74" s="338"/>
      <c r="N74" s="337"/>
      <c r="O74" s="231">
        <f t="shared" si="7"/>
        <v>0</v>
      </c>
      <c r="P74" s="185"/>
      <c r="R74" s="158"/>
      <c r="S74" s="158"/>
      <c r="T74" s="158"/>
    </row>
    <row r="75" spans="1:20" hidden="1" x14ac:dyDescent="0.25">
      <c r="A75" s="178">
        <v>1225</v>
      </c>
      <c r="B75" s="223" t="s">
        <v>312</v>
      </c>
      <c r="C75" s="224">
        <f t="shared" si="3"/>
        <v>0</v>
      </c>
      <c r="D75" s="229"/>
      <c r="E75" s="337"/>
      <c r="F75" s="231">
        <f t="shared" si="4"/>
        <v>0</v>
      </c>
      <c r="G75" s="229"/>
      <c r="H75" s="230"/>
      <c r="I75" s="231">
        <f t="shared" si="5"/>
        <v>0</v>
      </c>
      <c r="J75" s="229"/>
      <c r="K75" s="230"/>
      <c r="L75" s="231">
        <f t="shared" si="6"/>
        <v>0</v>
      </c>
      <c r="M75" s="338"/>
      <c r="N75" s="337"/>
      <c r="O75" s="231">
        <f t="shared" si="7"/>
        <v>0</v>
      </c>
      <c r="P75" s="185"/>
      <c r="R75" s="158"/>
      <c r="S75" s="158"/>
      <c r="T75" s="158"/>
    </row>
    <row r="76" spans="1:20" ht="36" x14ac:dyDescent="0.25">
      <c r="A76" s="178">
        <v>1227</v>
      </c>
      <c r="B76" s="223" t="s">
        <v>313</v>
      </c>
      <c r="C76" s="224">
        <f t="shared" si="3"/>
        <v>12806</v>
      </c>
      <c r="D76" s="229">
        <v>12806</v>
      </c>
      <c r="E76" s="507"/>
      <c r="F76" s="359">
        <f t="shared" si="4"/>
        <v>12806</v>
      </c>
      <c r="G76" s="229"/>
      <c r="H76" s="230"/>
      <c r="I76" s="231">
        <f t="shared" si="5"/>
        <v>0</v>
      </c>
      <c r="J76" s="229"/>
      <c r="K76" s="230"/>
      <c r="L76" s="231">
        <f t="shared" si="6"/>
        <v>0</v>
      </c>
      <c r="M76" s="338"/>
      <c r="N76" s="337"/>
      <c r="O76" s="231">
        <f t="shared" si="7"/>
        <v>0</v>
      </c>
      <c r="P76" s="185"/>
      <c r="R76" s="158"/>
      <c r="S76" s="158"/>
      <c r="T76" s="158"/>
    </row>
    <row r="77" spans="1:20" ht="61.9" customHeight="1" x14ac:dyDescent="0.25">
      <c r="A77" s="178">
        <v>1228</v>
      </c>
      <c r="B77" s="223" t="s">
        <v>314</v>
      </c>
      <c r="C77" s="224">
        <f t="shared" si="3"/>
        <v>854</v>
      </c>
      <c r="D77" s="229">
        <f>428+213</f>
        <v>641</v>
      </c>
      <c r="E77" s="507">
        <v>213</v>
      </c>
      <c r="F77" s="359">
        <f t="shared" si="4"/>
        <v>854</v>
      </c>
      <c r="G77" s="229"/>
      <c r="H77" s="230"/>
      <c r="I77" s="231">
        <f t="shared" si="5"/>
        <v>0</v>
      </c>
      <c r="J77" s="229"/>
      <c r="K77" s="230"/>
      <c r="L77" s="231">
        <f t="shared" si="6"/>
        <v>0</v>
      </c>
      <c r="M77" s="338"/>
      <c r="N77" s="337"/>
      <c r="O77" s="231">
        <f t="shared" si="7"/>
        <v>0</v>
      </c>
      <c r="P77" s="185" t="s">
        <v>563</v>
      </c>
      <c r="R77" s="158"/>
      <c r="S77" s="158"/>
      <c r="T77" s="158"/>
    </row>
    <row r="78" spans="1:20" x14ac:dyDescent="0.25">
      <c r="A78" s="315">
        <v>2000</v>
      </c>
      <c r="B78" s="315" t="s">
        <v>315</v>
      </c>
      <c r="C78" s="316">
        <f t="shared" si="3"/>
        <v>95937</v>
      </c>
      <c r="D78" s="317">
        <f>SUM(D79,D86,D133,D167,D168,D175)</f>
        <v>71610</v>
      </c>
      <c r="E78" s="504">
        <f>SUM(E79,E86,E133,E167,E168,E175)</f>
        <v>0</v>
      </c>
      <c r="F78" s="465">
        <f t="shared" si="4"/>
        <v>71610</v>
      </c>
      <c r="G78" s="317">
        <f>SUM(G79,G86,G133,G167,G168,G175)</f>
        <v>2831</v>
      </c>
      <c r="H78" s="320">
        <f>SUM(H79,H86,H133,H167,H168,H175)</f>
        <v>0</v>
      </c>
      <c r="I78" s="319">
        <f t="shared" si="5"/>
        <v>2831</v>
      </c>
      <c r="J78" s="317">
        <f>SUM(J79,J86,J133,J167,J168,J175)</f>
        <v>21496</v>
      </c>
      <c r="K78" s="320">
        <f>SUM(K79,K86,K133,K167,K168,K175)</f>
        <v>0</v>
      </c>
      <c r="L78" s="319">
        <f t="shared" si="6"/>
        <v>21496</v>
      </c>
      <c r="M78" s="321">
        <f>SUM(M79,M86,M133,M167,M168,M175)</f>
        <v>0</v>
      </c>
      <c r="N78" s="318">
        <f>SUM(N79,N86,N133,N167,N168,N175)</f>
        <v>0</v>
      </c>
      <c r="O78" s="319">
        <f t="shared" si="7"/>
        <v>0</v>
      </c>
      <c r="P78" s="322"/>
      <c r="R78" s="158"/>
      <c r="S78" s="158"/>
      <c r="T78" s="158"/>
    </row>
    <row r="79" spans="1:20" ht="24" hidden="1" x14ac:dyDescent="0.25">
      <c r="A79" s="198">
        <v>2100</v>
      </c>
      <c r="B79" s="323" t="s">
        <v>316</v>
      </c>
      <c r="C79" s="199">
        <f t="shared" si="3"/>
        <v>0</v>
      </c>
      <c r="D79" s="209">
        <f>SUM(D80,D83)</f>
        <v>0</v>
      </c>
      <c r="E79" s="324">
        <f>SUM(E80,E83)</f>
        <v>0</v>
      </c>
      <c r="F79" s="211">
        <f t="shared" si="4"/>
        <v>0</v>
      </c>
      <c r="G79" s="209">
        <f>SUM(G80,G83)</f>
        <v>0</v>
      </c>
      <c r="H79" s="210">
        <f>SUM(H80,H83)</f>
        <v>0</v>
      </c>
      <c r="I79" s="211">
        <f t="shared" si="5"/>
        <v>0</v>
      </c>
      <c r="J79" s="209">
        <f>SUM(J80,J83)</f>
        <v>0</v>
      </c>
      <c r="K79" s="210">
        <f>SUM(K80,K83)</f>
        <v>0</v>
      </c>
      <c r="L79" s="211">
        <f t="shared" si="6"/>
        <v>0</v>
      </c>
      <c r="M79" s="348">
        <f>SUM(M80,M83)</f>
        <v>0</v>
      </c>
      <c r="N79" s="324">
        <f>SUM(N80,N83)</f>
        <v>0</v>
      </c>
      <c r="O79" s="211">
        <f t="shared" si="7"/>
        <v>0</v>
      </c>
      <c r="P79" s="208"/>
      <c r="R79" s="158"/>
      <c r="S79" s="158"/>
      <c r="T79" s="158"/>
    </row>
    <row r="80" spans="1:20" ht="36" hidden="1" x14ac:dyDescent="0.25">
      <c r="A80" s="349">
        <v>2110</v>
      </c>
      <c r="B80" s="213" t="s">
        <v>317</v>
      </c>
      <c r="C80" s="214">
        <f t="shared" si="3"/>
        <v>0</v>
      </c>
      <c r="D80" s="350">
        <f>SUM(D81:D82)</f>
        <v>0</v>
      </c>
      <c r="E80" s="351">
        <f>SUM(E81:E82)</f>
        <v>0</v>
      </c>
      <c r="F80" s="221">
        <f t="shared" si="4"/>
        <v>0</v>
      </c>
      <c r="G80" s="350">
        <f>SUM(G81:G82)</f>
        <v>0</v>
      </c>
      <c r="H80" s="352">
        <f>SUM(H81:H82)</f>
        <v>0</v>
      </c>
      <c r="I80" s="221">
        <f t="shared" si="5"/>
        <v>0</v>
      </c>
      <c r="J80" s="350">
        <f>SUM(J81:J82)</f>
        <v>0</v>
      </c>
      <c r="K80" s="352">
        <f>SUM(K81:K82)</f>
        <v>0</v>
      </c>
      <c r="L80" s="221">
        <f t="shared" si="6"/>
        <v>0</v>
      </c>
      <c r="M80" s="353">
        <f>SUM(M81:M82)</f>
        <v>0</v>
      </c>
      <c r="N80" s="351">
        <f>SUM(N81:N82)</f>
        <v>0</v>
      </c>
      <c r="O80" s="221">
        <f t="shared" si="7"/>
        <v>0</v>
      </c>
      <c r="P80" s="176"/>
      <c r="R80" s="158"/>
      <c r="S80" s="158"/>
      <c r="T80" s="158"/>
    </row>
    <row r="81" spans="1:20" hidden="1" x14ac:dyDescent="0.25">
      <c r="A81" s="178">
        <v>2111</v>
      </c>
      <c r="B81" s="223" t="s">
        <v>216</v>
      </c>
      <c r="C81" s="224">
        <f t="shared" si="3"/>
        <v>0</v>
      </c>
      <c r="D81" s="229"/>
      <c r="E81" s="337"/>
      <c r="F81" s="231">
        <f t="shared" si="4"/>
        <v>0</v>
      </c>
      <c r="G81" s="229"/>
      <c r="H81" s="230"/>
      <c r="I81" s="231">
        <f t="shared" si="5"/>
        <v>0</v>
      </c>
      <c r="J81" s="229"/>
      <c r="K81" s="230"/>
      <c r="L81" s="231">
        <f t="shared" si="6"/>
        <v>0</v>
      </c>
      <c r="M81" s="338"/>
      <c r="N81" s="337"/>
      <c r="O81" s="231">
        <f t="shared" si="7"/>
        <v>0</v>
      </c>
      <c r="P81" s="185"/>
      <c r="R81" s="158"/>
      <c r="S81" s="158"/>
      <c r="T81" s="158"/>
    </row>
    <row r="82" spans="1:20" ht="24" hidden="1" x14ac:dyDescent="0.25">
      <c r="A82" s="178">
        <v>2112</v>
      </c>
      <c r="B82" s="223" t="s">
        <v>318</v>
      </c>
      <c r="C82" s="224">
        <f t="shared" si="3"/>
        <v>0</v>
      </c>
      <c r="D82" s="229"/>
      <c r="E82" s="337"/>
      <c r="F82" s="231">
        <f t="shared" si="4"/>
        <v>0</v>
      </c>
      <c r="G82" s="229"/>
      <c r="H82" s="230"/>
      <c r="I82" s="231">
        <f t="shared" si="5"/>
        <v>0</v>
      </c>
      <c r="J82" s="229"/>
      <c r="K82" s="230"/>
      <c r="L82" s="231">
        <f t="shared" si="6"/>
        <v>0</v>
      </c>
      <c r="M82" s="338"/>
      <c r="N82" s="337"/>
      <c r="O82" s="231">
        <f t="shared" si="7"/>
        <v>0</v>
      </c>
      <c r="P82" s="185"/>
      <c r="R82" s="158"/>
      <c r="S82" s="158"/>
      <c r="T82" s="158"/>
    </row>
    <row r="83" spans="1:20" ht="36" hidden="1" x14ac:dyDescent="0.25">
      <c r="A83" s="339">
        <v>2120</v>
      </c>
      <c r="B83" s="223" t="s">
        <v>319</v>
      </c>
      <c r="C83" s="224">
        <f t="shared" si="3"/>
        <v>0</v>
      </c>
      <c r="D83" s="340">
        <f>SUM(D84:D85)</f>
        <v>0</v>
      </c>
      <c r="E83" s="341">
        <f>SUM(E84:E85)</f>
        <v>0</v>
      </c>
      <c r="F83" s="231">
        <f t="shared" si="4"/>
        <v>0</v>
      </c>
      <c r="G83" s="340">
        <f>SUM(G84:G85)</f>
        <v>0</v>
      </c>
      <c r="H83" s="342">
        <f>SUM(H84:H85)</f>
        <v>0</v>
      </c>
      <c r="I83" s="231">
        <f t="shared" si="5"/>
        <v>0</v>
      </c>
      <c r="J83" s="340">
        <f>SUM(J84:J85)</f>
        <v>0</v>
      </c>
      <c r="K83" s="342">
        <f>SUM(K84:K85)</f>
        <v>0</v>
      </c>
      <c r="L83" s="231">
        <f t="shared" si="6"/>
        <v>0</v>
      </c>
      <c r="M83" s="343">
        <f>SUM(M84:M85)</f>
        <v>0</v>
      </c>
      <c r="N83" s="341">
        <f>SUM(N84:N85)</f>
        <v>0</v>
      </c>
      <c r="O83" s="231">
        <f t="shared" si="7"/>
        <v>0</v>
      </c>
      <c r="P83" s="185"/>
      <c r="R83" s="158"/>
      <c r="S83" s="158"/>
      <c r="T83" s="158"/>
    </row>
    <row r="84" spans="1:20" hidden="1" x14ac:dyDescent="0.25">
      <c r="A84" s="178">
        <v>2121</v>
      </c>
      <c r="B84" s="223" t="s">
        <v>216</v>
      </c>
      <c r="C84" s="224">
        <f t="shared" si="3"/>
        <v>0</v>
      </c>
      <c r="D84" s="229"/>
      <c r="E84" s="337"/>
      <c r="F84" s="231">
        <f t="shared" si="4"/>
        <v>0</v>
      </c>
      <c r="G84" s="229"/>
      <c r="H84" s="230"/>
      <c r="I84" s="231">
        <f t="shared" si="5"/>
        <v>0</v>
      </c>
      <c r="J84" s="229"/>
      <c r="K84" s="230"/>
      <c r="L84" s="231">
        <f t="shared" si="6"/>
        <v>0</v>
      </c>
      <c r="M84" s="338"/>
      <c r="N84" s="337"/>
      <c r="O84" s="231">
        <f t="shared" si="7"/>
        <v>0</v>
      </c>
      <c r="P84" s="185"/>
      <c r="R84" s="158"/>
      <c r="S84" s="158"/>
      <c r="T84" s="158"/>
    </row>
    <row r="85" spans="1:20" ht="24" hidden="1" x14ac:dyDescent="0.25">
      <c r="A85" s="178">
        <v>2122</v>
      </c>
      <c r="B85" s="223" t="s">
        <v>318</v>
      </c>
      <c r="C85" s="224">
        <f t="shared" si="3"/>
        <v>0</v>
      </c>
      <c r="D85" s="229"/>
      <c r="E85" s="337"/>
      <c r="F85" s="231">
        <f t="shared" si="4"/>
        <v>0</v>
      </c>
      <c r="G85" s="229"/>
      <c r="H85" s="230"/>
      <c r="I85" s="231">
        <f t="shared" si="5"/>
        <v>0</v>
      </c>
      <c r="J85" s="229"/>
      <c r="K85" s="230"/>
      <c r="L85" s="231">
        <f t="shared" si="6"/>
        <v>0</v>
      </c>
      <c r="M85" s="338"/>
      <c r="N85" s="337"/>
      <c r="O85" s="231">
        <f t="shared" si="7"/>
        <v>0</v>
      </c>
      <c r="P85" s="185"/>
      <c r="R85" s="158"/>
      <c r="S85" s="158"/>
      <c r="T85" s="158"/>
    </row>
    <row r="86" spans="1:20" x14ac:dyDescent="0.25">
      <c r="A86" s="198">
        <v>2200</v>
      </c>
      <c r="B86" s="323" t="s">
        <v>320</v>
      </c>
      <c r="C86" s="354">
        <f t="shared" si="3"/>
        <v>59668</v>
      </c>
      <c r="D86" s="209">
        <f>SUM(D87,D92,D98,D106,D115,D119,D125,D131)</f>
        <v>58601</v>
      </c>
      <c r="E86" s="505">
        <f>SUM(E87,E92,E98,E106,E115,E119,E125,E131)</f>
        <v>0</v>
      </c>
      <c r="F86" s="459">
        <f t="shared" si="4"/>
        <v>58601</v>
      </c>
      <c r="G86" s="209">
        <f>SUM(G87,G92,G98,G106,G115,G119,G125,G131)</f>
        <v>0</v>
      </c>
      <c r="H86" s="210">
        <f>SUM(H87,H92,H98,H106,H115,H119,H125,H131)</f>
        <v>0</v>
      </c>
      <c r="I86" s="211">
        <f t="shared" si="5"/>
        <v>0</v>
      </c>
      <c r="J86" s="209">
        <f>SUM(J87,J92,J98,J106,J115,J119,J125,J131)</f>
        <v>1067</v>
      </c>
      <c r="K86" s="210">
        <f>SUM(K87,K92,K98,K106,K115,K119,K125,K131)</f>
        <v>0</v>
      </c>
      <c r="L86" s="211">
        <f t="shared" si="6"/>
        <v>1067</v>
      </c>
      <c r="M86" s="355">
        <f>SUM(M87,M92,M98,M106,M115,M119,M125,M131)</f>
        <v>0</v>
      </c>
      <c r="N86" s="356">
        <f>SUM(N87,N92,N98,N106,N115,N119,N125,N131)</f>
        <v>0</v>
      </c>
      <c r="O86" s="357">
        <f t="shared" si="7"/>
        <v>0</v>
      </c>
      <c r="P86" s="358"/>
      <c r="R86" s="158"/>
      <c r="S86" s="158"/>
      <c r="T86" s="158"/>
    </row>
    <row r="87" spans="1:20" ht="24" x14ac:dyDescent="0.25">
      <c r="A87" s="329">
        <v>2210</v>
      </c>
      <c r="B87" s="265" t="s">
        <v>321</v>
      </c>
      <c r="C87" s="276">
        <f t="shared" si="3"/>
        <v>1178</v>
      </c>
      <c r="D87" s="330">
        <f>SUM(D88:D91)</f>
        <v>1178</v>
      </c>
      <c r="E87" s="506">
        <f>SUM(E88:E91)</f>
        <v>0</v>
      </c>
      <c r="F87" s="460">
        <f t="shared" si="4"/>
        <v>1178</v>
      </c>
      <c r="G87" s="330">
        <f>SUM(G88:G91)</f>
        <v>0</v>
      </c>
      <c r="H87" s="333">
        <f>SUM(H88:H91)</f>
        <v>0</v>
      </c>
      <c r="I87" s="332">
        <f t="shared" si="5"/>
        <v>0</v>
      </c>
      <c r="J87" s="330">
        <f>SUM(J88:J91)</f>
        <v>0</v>
      </c>
      <c r="K87" s="333">
        <f>SUM(K88:K91)</f>
        <v>0</v>
      </c>
      <c r="L87" s="332">
        <f t="shared" si="6"/>
        <v>0</v>
      </c>
      <c r="M87" s="334">
        <f>SUM(M88:M91)</f>
        <v>0</v>
      </c>
      <c r="N87" s="331">
        <f>SUM(N88:N91)</f>
        <v>0</v>
      </c>
      <c r="O87" s="332">
        <f t="shared" si="7"/>
        <v>0</v>
      </c>
      <c r="P87" s="274"/>
      <c r="R87" s="158"/>
      <c r="S87" s="158"/>
      <c r="T87" s="158"/>
    </row>
    <row r="88" spans="1:20" ht="24" hidden="1" x14ac:dyDescent="0.25">
      <c r="A88" s="169">
        <v>2211</v>
      </c>
      <c r="B88" s="213" t="s">
        <v>322</v>
      </c>
      <c r="C88" s="224">
        <f t="shared" si="3"/>
        <v>0</v>
      </c>
      <c r="D88" s="219"/>
      <c r="E88" s="335"/>
      <c r="F88" s="221">
        <f t="shared" si="4"/>
        <v>0</v>
      </c>
      <c r="G88" s="219"/>
      <c r="H88" s="220"/>
      <c r="I88" s="221">
        <f t="shared" si="5"/>
        <v>0</v>
      </c>
      <c r="J88" s="219"/>
      <c r="K88" s="220"/>
      <c r="L88" s="221">
        <f t="shared" si="6"/>
        <v>0</v>
      </c>
      <c r="M88" s="336"/>
      <c r="N88" s="335"/>
      <c r="O88" s="221">
        <f t="shared" si="7"/>
        <v>0</v>
      </c>
      <c r="P88" s="176"/>
      <c r="R88" s="158"/>
      <c r="S88" s="158"/>
      <c r="T88" s="158"/>
    </row>
    <row r="89" spans="1:20" ht="48" x14ac:dyDescent="0.25">
      <c r="A89" s="178">
        <v>2212</v>
      </c>
      <c r="B89" s="223" t="s">
        <v>323</v>
      </c>
      <c r="C89" s="224">
        <f t="shared" si="3"/>
        <v>904</v>
      </c>
      <c r="D89" s="229">
        <v>904</v>
      </c>
      <c r="E89" s="507"/>
      <c r="F89" s="359">
        <f t="shared" si="4"/>
        <v>904</v>
      </c>
      <c r="G89" s="229"/>
      <c r="H89" s="230"/>
      <c r="I89" s="231">
        <f t="shared" si="5"/>
        <v>0</v>
      </c>
      <c r="J89" s="229"/>
      <c r="K89" s="230"/>
      <c r="L89" s="231">
        <f t="shared" si="6"/>
        <v>0</v>
      </c>
      <c r="M89" s="338"/>
      <c r="N89" s="337"/>
      <c r="O89" s="231">
        <f t="shared" si="7"/>
        <v>0</v>
      </c>
      <c r="P89" s="185"/>
      <c r="R89" s="158"/>
      <c r="S89" s="158"/>
      <c r="T89" s="158"/>
    </row>
    <row r="90" spans="1:20" ht="24" x14ac:dyDescent="0.25">
      <c r="A90" s="178">
        <v>2214</v>
      </c>
      <c r="B90" s="223" t="s">
        <v>324</v>
      </c>
      <c r="C90" s="224">
        <f t="shared" si="3"/>
        <v>230</v>
      </c>
      <c r="D90" s="229">
        <v>230</v>
      </c>
      <c r="E90" s="507"/>
      <c r="F90" s="359">
        <f t="shared" si="4"/>
        <v>230</v>
      </c>
      <c r="G90" s="229"/>
      <c r="H90" s="230"/>
      <c r="I90" s="231">
        <f t="shared" si="5"/>
        <v>0</v>
      </c>
      <c r="J90" s="229"/>
      <c r="K90" s="230"/>
      <c r="L90" s="231">
        <f t="shared" si="6"/>
        <v>0</v>
      </c>
      <c r="M90" s="338"/>
      <c r="N90" s="337"/>
      <c r="O90" s="231">
        <f t="shared" si="7"/>
        <v>0</v>
      </c>
      <c r="P90" s="185"/>
      <c r="R90" s="158"/>
      <c r="S90" s="158"/>
      <c r="T90" s="158"/>
    </row>
    <row r="91" spans="1:20" x14ac:dyDescent="0.25">
      <c r="A91" s="178">
        <v>2219</v>
      </c>
      <c r="B91" s="223" t="s">
        <v>325</v>
      </c>
      <c r="C91" s="224">
        <f t="shared" si="3"/>
        <v>44</v>
      </c>
      <c r="D91" s="229">
        <v>44</v>
      </c>
      <c r="E91" s="507"/>
      <c r="F91" s="359">
        <f t="shared" si="4"/>
        <v>44</v>
      </c>
      <c r="G91" s="229"/>
      <c r="H91" s="230"/>
      <c r="I91" s="231">
        <f t="shared" si="5"/>
        <v>0</v>
      </c>
      <c r="J91" s="229"/>
      <c r="K91" s="230"/>
      <c r="L91" s="231">
        <f t="shared" si="6"/>
        <v>0</v>
      </c>
      <c r="M91" s="338"/>
      <c r="N91" s="337"/>
      <c r="O91" s="231">
        <f t="shared" si="7"/>
        <v>0</v>
      </c>
      <c r="P91" s="185"/>
      <c r="R91" s="158"/>
      <c r="S91" s="158"/>
      <c r="T91" s="158"/>
    </row>
    <row r="92" spans="1:20" ht="24" x14ac:dyDescent="0.25">
      <c r="A92" s="339">
        <v>2220</v>
      </c>
      <c r="B92" s="223" t="s">
        <v>326</v>
      </c>
      <c r="C92" s="224">
        <f t="shared" si="3"/>
        <v>47339</v>
      </c>
      <c r="D92" s="340">
        <f>SUM(D93:D97)</f>
        <v>47339</v>
      </c>
      <c r="E92" s="390">
        <f>SUM(E93:E97)</f>
        <v>0</v>
      </c>
      <c r="F92" s="359">
        <f t="shared" si="4"/>
        <v>47339</v>
      </c>
      <c r="G92" s="340">
        <f>SUM(G93:G97)</f>
        <v>0</v>
      </c>
      <c r="H92" s="342">
        <f>SUM(H93:H97)</f>
        <v>0</v>
      </c>
      <c r="I92" s="231">
        <f t="shared" si="5"/>
        <v>0</v>
      </c>
      <c r="J92" s="340">
        <f>SUM(J93:J97)</f>
        <v>0</v>
      </c>
      <c r="K92" s="342">
        <f>SUM(K93:K97)</f>
        <v>0</v>
      </c>
      <c r="L92" s="231">
        <f t="shared" si="6"/>
        <v>0</v>
      </c>
      <c r="M92" s="343">
        <f>SUM(M93:M97)</f>
        <v>0</v>
      </c>
      <c r="N92" s="341">
        <f>SUM(N93:N97)</f>
        <v>0</v>
      </c>
      <c r="O92" s="231">
        <f t="shared" si="7"/>
        <v>0</v>
      </c>
      <c r="P92" s="185"/>
      <c r="R92" s="158"/>
      <c r="S92" s="158"/>
      <c r="T92" s="158"/>
    </row>
    <row r="93" spans="1:20" x14ac:dyDescent="0.25">
      <c r="A93" s="178">
        <v>2221</v>
      </c>
      <c r="B93" s="223" t="s">
        <v>327</v>
      </c>
      <c r="C93" s="224">
        <f t="shared" si="3"/>
        <v>32844</v>
      </c>
      <c r="D93" s="229">
        <v>32844</v>
      </c>
      <c r="E93" s="507"/>
      <c r="F93" s="359">
        <f t="shared" si="4"/>
        <v>32844</v>
      </c>
      <c r="G93" s="229"/>
      <c r="H93" s="230"/>
      <c r="I93" s="231">
        <f t="shared" si="5"/>
        <v>0</v>
      </c>
      <c r="J93" s="229"/>
      <c r="K93" s="230"/>
      <c r="L93" s="231">
        <f t="shared" si="6"/>
        <v>0</v>
      </c>
      <c r="M93" s="338"/>
      <c r="N93" s="337"/>
      <c r="O93" s="231">
        <f t="shared" si="7"/>
        <v>0</v>
      </c>
      <c r="P93" s="185"/>
      <c r="R93" s="158"/>
      <c r="S93" s="158"/>
      <c r="T93" s="158"/>
    </row>
    <row r="94" spans="1:20" ht="24" x14ac:dyDescent="0.25">
      <c r="A94" s="178">
        <v>2222</v>
      </c>
      <c r="B94" s="223" t="s">
        <v>328</v>
      </c>
      <c r="C94" s="224">
        <f t="shared" si="3"/>
        <v>5739</v>
      </c>
      <c r="D94" s="229">
        <v>5739</v>
      </c>
      <c r="E94" s="507"/>
      <c r="F94" s="359">
        <f t="shared" si="4"/>
        <v>5739</v>
      </c>
      <c r="G94" s="229"/>
      <c r="H94" s="230"/>
      <c r="I94" s="231">
        <f t="shared" si="5"/>
        <v>0</v>
      </c>
      <c r="J94" s="229"/>
      <c r="K94" s="230"/>
      <c r="L94" s="231">
        <f t="shared" si="6"/>
        <v>0</v>
      </c>
      <c r="M94" s="338"/>
      <c r="N94" s="337"/>
      <c r="O94" s="231">
        <f t="shared" si="7"/>
        <v>0</v>
      </c>
      <c r="P94" s="185"/>
      <c r="R94" s="158"/>
      <c r="S94" s="158"/>
      <c r="T94" s="158"/>
    </row>
    <row r="95" spans="1:20" x14ac:dyDescent="0.25">
      <c r="A95" s="178">
        <v>2223</v>
      </c>
      <c r="B95" s="223" t="s">
        <v>329</v>
      </c>
      <c r="C95" s="224">
        <f t="shared" si="3"/>
        <v>7583</v>
      </c>
      <c r="D95" s="229">
        <v>7583</v>
      </c>
      <c r="E95" s="507"/>
      <c r="F95" s="359">
        <f t="shared" si="4"/>
        <v>7583</v>
      </c>
      <c r="G95" s="229"/>
      <c r="H95" s="230"/>
      <c r="I95" s="231">
        <f t="shared" si="5"/>
        <v>0</v>
      </c>
      <c r="J95" s="229"/>
      <c r="K95" s="230"/>
      <c r="L95" s="231">
        <f t="shared" si="6"/>
        <v>0</v>
      </c>
      <c r="M95" s="338"/>
      <c r="N95" s="337"/>
      <c r="O95" s="231">
        <f t="shared" si="7"/>
        <v>0</v>
      </c>
      <c r="P95" s="185"/>
      <c r="R95" s="158"/>
      <c r="S95" s="158"/>
      <c r="T95" s="158"/>
    </row>
    <row r="96" spans="1:20" ht="60" x14ac:dyDescent="0.25">
      <c r="A96" s="178">
        <v>2224</v>
      </c>
      <c r="B96" s="223" t="s">
        <v>330</v>
      </c>
      <c r="C96" s="224">
        <f t="shared" si="3"/>
        <v>1173</v>
      </c>
      <c r="D96" s="229">
        <v>1173</v>
      </c>
      <c r="E96" s="507"/>
      <c r="F96" s="359">
        <f t="shared" si="4"/>
        <v>1173</v>
      </c>
      <c r="G96" s="229"/>
      <c r="H96" s="230"/>
      <c r="I96" s="231">
        <f t="shared" si="5"/>
        <v>0</v>
      </c>
      <c r="J96" s="229"/>
      <c r="K96" s="230"/>
      <c r="L96" s="231">
        <f t="shared" si="6"/>
        <v>0</v>
      </c>
      <c r="M96" s="338"/>
      <c r="N96" s="337"/>
      <c r="O96" s="231">
        <f t="shared" si="7"/>
        <v>0</v>
      </c>
      <c r="P96" s="185"/>
      <c r="R96" s="158"/>
      <c r="S96" s="158"/>
      <c r="T96" s="158"/>
    </row>
    <row r="97" spans="1:20" ht="24" hidden="1" x14ac:dyDescent="0.25">
      <c r="A97" s="178">
        <v>2229</v>
      </c>
      <c r="B97" s="223" t="s">
        <v>331</v>
      </c>
      <c r="C97" s="224">
        <f t="shared" si="3"/>
        <v>0</v>
      </c>
      <c r="D97" s="229"/>
      <c r="E97" s="337"/>
      <c r="F97" s="231">
        <f t="shared" si="4"/>
        <v>0</v>
      </c>
      <c r="G97" s="229"/>
      <c r="H97" s="230"/>
      <c r="I97" s="231">
        <f t="shared" si="5"/>
        <v>0</v>
      </c>
      <c r="J97" s="229"/>
      <c r="K97" s="230"/>
      <c r="L97" s="231">
        <f t="shared" si="6"/>
        <v>0</v>
      </c>
      <c r="M97" s="338"/>
      <c r="N97" s="337"/>
      <c r="O97" s="231">
        <f t="shared" si="7"/>
        <v>0</v>
      </c>
      <c r="P97" s="185"/>
      <c r="R97" s="158"/>
      <c r="S97" s="158"/>
      <c r="T97" s="158"/>
    </row>
    <row r="98" spans="1:20" ht="36" x14ac:dyDescent="0.25">
      <c r="A98" s="339">
        <v>2230</v>
      </c>
      <c r="B98" s="223" t="s">
        <v>332</v>
      </c>
      <c r="C98" s="224">
        <f t="shared" si="3"/>
        <v>1699</v>
      </c>
      <c r="D98" s="340">
        <f>SUM(D99:D105)</f>
        <v>1699</v>
      </c>
      <c r="E98" s="390">
        <f>SUM(E99:E105)</f>
        <v>0</v>
      </c>
      <c r="F98" s="359">
        <f t="shared" si="4"/>
        <v>1699</v>
      </c>
      <c r="G98" s="340">
        <f>SUM(G99:G105)</f>
        <v>0</v>
      </c>
      <c r="H98" s="342">
        <f>SUM(H99:H105)</f>
        <v>0</v>
      </c>
      <c r="I98" s="231">
        <f t="shared" si="5"/>
        <v>0</v>
      </c>
      <c r="J98" s="340">
        <f>SUM(J99:J105)</f>
        <v>0</v>
      </c>
      <c r="K98" s="342">
        <f>SUM(K99:K105)</f>
        <v>0</v>
      </c>
      <c r="L98" s="231">
        <f t="shared" si="6"/>
        <v>0</v>
      </c>
      <c r="M98" s="343">
        <f>SUM(M99:M105)</f>
        <v>0</v>
      </c>
      <c r="N98" s="341">
        <f>SUM(N99:N105)</f>
        <v>0</v>
      </c>
      <c r="O98" s="231">
        <f t="shared" si="7"/>
        <v>0</v>
      </c>
      <c r="P98" s="185"/>
      <c r="R98" s="158"/>
      <c r="S98" s="158"/>
      <c r="T98" s="158"/>
    </row>
    <row r="99" spans="1:20" ht="24" hidden="1" x14ac:dyDescent="0.25">
      <c r="A99" s="178">
        <v>2231</v>
      </c>
      <c r="B99" s="223" t="s">
        <v>333</v>
      </c>
      <c r="C99" s="224">
        <f t="shared" si="3"/>
        <v>0</v>
      </c>
      <c r="D99" s="229"/>
      <c r="E99" s="337"/>
      <c r="F99" s="231">
        <f t="shared" si="4"/>
        <v>0</v>
      </c>
      <c r="G99" s="229"/>
      <c r="H99" s="230"/>
      <c r="I99" s="231">
        <f t="shared" si="5"/>
        <v>0</v>
      </c>
      <c r="J99" s="229"/>
      <c r="K99" s="230"/>
      <c r="L99" s="231">
        <f t="shared" si="6"/>
        <v>0</v>
      </c>
      <c r="M99" s="338"/>
      <c r="N99" s="337"/>
      <c r="O99" s="231">
        <f t="shared" si="7"/>
        <v>0</v>
      </c>
      <c r="P99" s="185"/>
      <c r="R99" s="158"/>
      <c r="S99" s="158"/>
      <c r="T99" s="158"/>
    </row>
    <row r="100" spans="1:20" ht="36" hidden="1" x14ac:dyDescent="0.25">
      <c r="A100" s="178">
        <v>2232</v>
      </c>
      <c r="B100" s="223" t="s">
        <v>334</v>
      </c>
      <c r="C100" s="224">
        <f t="shared" si="3"/>
        <v>0</v>
      </c>
      <c r="D100" s="229"/>
      <c r="E100" s="337"/>
      <c r="F100" s="231">
        <f t="shared" si="4"/>
        <v>0</v>
      </c>
      <c r="G100" s="229"/>
      <c r="H100" s="230"/>
      <c r="I100" s="231">
        <f t="shared" si="5"/>
        <v>0</v>
      </c>
      <c r="J100" s="229"/>
      <c r="K100" s="230"/>
      <c r="L100" s="231">
        <f t="shared" si="6"/>
        <v>0</v>
      </c>
      <c r="M100" s="338"/>
      <c r="N100" s="337"/>
      <c r="O100" s="231">
        <f t="shared" si="7"/>
        <v>0</v>
      </c>
      <c r="P100" s="185"/>
      <c r="R100" s="158"/>
      <c r="S100" s="158"/>
      <c r="T100" s="158"/>
    </row>
    <row r="101" spans="1:20" ht="24" hidden="1" x14ac:dyDescent="0.25">
      <c r="A101" s="169">
        <v>2233</v>
      </c>
      <c r="B101" s="213" t="s">
        <v>335</v>
      </c>
      <c r="C101" s="224">
        <f t="shared" si="3"/>
        <v>0</v>
      </c>
      <c r="D101" s="219"/>
      <c r="E101" s="335"/>
      <c r="F101" s="221">
        <f t="shared" si="4"/>
        <v>0</v>
      </c>
      <c r="G101" s="219"/>
      <c r="H101" s="220"/>
      <c r="I101" s="221">
        <f t="shared" si="5"/>
        <v>0</v>
      </c>
      <c r="J101" s="219"/>
      <c r="K101" s="220"/>
      <c r="L101" s="221">
        <f t="shared" si="6"/>
        <v>0</v>
      </c>
      <c r="M101" s="336"/>
      <c r="N101" s="335"/>
      <c r="O101" s="221">
        <f t="shared" si="7"/>
        <v>0</v>
      </c>
      <c r="P101" s="176"/>
      <c r="R101" s="158"/>
      <c r="S101" s="158"/>
      <c r="T101" s="158"/>
    </row>
    <row r="102" spans="1:20" ht="36" hidden="1" x14ac:dyDescent="0.25">
      <c r="A102" s="178">
        <v>2234</v>
      </c>
      <c r="B102" s="223" t="s">
        <v>336</v>
      </c>
      <c r="C102" s="224">
        <f t="shared" si="3"/>
        <v>0</v>
      </c>
      <c r="D102" s="229"/>
      <c r="E102" s="337"/>
      <c r="F102" s="231">
        <f t="shared" si="4"/>
        <v>0</v>
      </c>
      <c r="G102" s="229"/>
      <c r="H102" s="230"/>
      <c r="I102" s="231">
        <f t="shared" si="5"/>
        <v>0</v>
      </c>
      <c r="J102" s="229"/>
      <c r="K102" s="230"/>
      <c r="L102" s="231">
        <f t="shared" si="6"/>
        <v>0</v>
      </c>
      <c r="M102" s="338"/>
      <c r="N102" s="337"/>
      <c r="O102" s="231">
        <f t="shared" si="7"/>
        <v>0</v>
      </c>
      <c r="P102" s="185"/>
      <c r="R102" s="158"/>
      <c r="S102" s="158"/>
      <c r="T102" s="158"/>
    </row>
    <row r="103" spans="1:20" ht="24" x14ac:dyDescent="0.25">
      <c r="A103" s="178">
        <v>2235</v>
      </c>
      <c r="B103" s="223" t="s">
        <v>337</v>
      </c>
      <c r="C103" s="224">
        <f t="shared" si="3"/>
        <v>35</v>
      </c>
      <c r="D103" s="229">
        <v>35</v>
      </c>
      <c r="E103" s="507"/>
      <c r="F103" s="359">
        <f t="shared" si="4"/>
        <v>35</v>
      </c>
      <c r="G103" s="229"/>
      <c r="H103" s="230"/>
      <c r="I103" s="231">
        <f t="shared" si="5"/>
        <v>0</v>
      </c>
      <c r="J103" s="229"/>
      <c r="K103" s="230"/>
      <c r="L103" s="231">
        <f t="shared" si="6"/>
        <v>0</v>
      </c>
      <c r="M103" s="338"/>
      <c r="N103" s="337"/>
      <c r="O103" s="231">
        <f t="shared" si="7"/>
        <v>0</v>
      </c>
      <c r="P103" s="185"/>
      <c r="R103" s="158"/>
      <c r="S103" s="158"/>
      <c r="T103" s="158"/>
    </row>
    <row r="104" spans="1:20" hidden="1" x14ac:dyDescent="0.25">
      <c r="A104" s="178">
        <v>2236</v>
      </c>
      <c r="B104" s="223" t="s">
        <v>338</v>
      </c>
      <c r="C104" s="224">
        <f t="shared" si="3"/>
        <v>0</v>
      </c>
      <c r="D104" s="229"/>
      <c r="E104" s="337"/>
      <c r="F104" s="231">
        <f t="shared" si="4"/>
        <v>0</v>
      </c>
      <c r="G104" s="229"/>
      <c r="H104" s="230"/>
      <c r="I104" s="231">
        <f t="shared" si="5"/>
        <v>0</v>
      </c>
      <c r="J104" s="229"/>
      <c r="K104" s="230"/>
      <c r="L104" s="231">
        <f t="shared" si="6"/>
        <v>0</v>
      </c>
      <c r="M104" s="338"/>
      <c r="N104" s="337"/>
      <c r="O104" s="231">
        <f t="shared" si="7"/>
        <v>0</v>
      </c>
      <c r="P104" s="185"/>
      <c r="R104" s="158"/>
      <c r="S104" s="158"/>
      <c r="T104" s="158"/>
    </row>
    <row r="105" spans="1:20" ht="24" x14ac:dyDescent="0.25">
      <c r="A105" s="178">
        <v>2239</v>
      </c>
      <c r="B105" s="223" t="s">
        <v>339</v>
      </c>
      <c r="C105" s="224">
        <f t="shared" si="3"/>
        <v>1664</v>
      </c>
      <c r="D105" s="229">
        <v>1664</v>
      </c>
      <c r="E105" s="507"/>
      <c r="F105" s="359">
        <f t="shared" si="4"/>
        <v>1664</v>
      </c>
      <c r="G105" s="229"/>
      <c r="H105" s="230"/>
      <c r="I105" s="231">
        <f t="shared" si="5"/>
        <v>0</v>
      </c>
      <c r="J105" s="229"/>
      <c r="K105" s="230"/>
      <c r="L105" s="231">
        <f t="shared" si="6"/>
        <v>0</v>
      </c>
      <c r="M105" s="338"/>
      <c r="N105" s="337"/>
      <c r="O105" s="231">
        <f t="shared" si="7"/>
        <v>0</v>
      </c>
      <c r="P105" s="185"/>
      <c r="R105" s="158"/>
      <c r="S105" s="158"/>
      <c r="T105" s="158"/>
    </row>
    <row r="106" spans="1:20" ht="36" x14ac:dyDescent="0.25">
      <c r="A106" s="339">
        <v>2240</v>
      </c>
      <c r="B106" s="223" t="s">
        <v>340</v>
      </c>
      <c r="C106" s="224">
        <f t="shared" si="3"/>
        <v>7602</v>
      </c>
      <c r="D106" s="340">
        <f>SUM(D107:D114)</f>
        <v>7602</v>
      </c>
      <c r="E106" s="390">
        <f>SUM(E107:E114)</f>
        <v>0</v>
      </c>
      <c r="F106" s="359">
        <f t="shared" si="4"/>
        <v>7602</v>
      </c>
      <c r="G106" s="340">
        <f>SUM(G107:G114)</f>
        <v>0</v>
      </c>
      <c r="H106" s="342">
        <f>SUM(H107:H114)</f>
        <v>0</v>
      </c>
      <c r="I106" s="231">
        <f t="shared" si="5"/>
        <v>0</v>
      </c>
      <c r="J106" s="340">
        <f>SUM(J107:J114)</f>
        <v>0</v>
      </c>
      <c r="K106" s="342">
        <f>SUM(K107:K114)</f>
        <v>0</v>
      </c>
      <c r="L106" s="231">
        <f t="shared" si="6"/>
        <v>0</v>
      </c>
      <c r="M106" s="343">
        <f>SUM(M107:M114)</f>
        <v>0</v>
      </c>
      <c r="N106" s="341">
        <f>SUM(N107:N114)</f>
        <v>0</v>
      </c>
      <c r="O106" s="231">
        <f t="shared" si="7"/>
        <v>0</v>
      </c>
      <c r="P106" s="185"/>
      <c r="R106" s="158"/>
      <c r="S106" s="158"/>
      <c r="T106" s="158"/>
    </row>
    <row r="107" spans="1:20" ht="24" hidden="1" x14ac:dyDescent="0.25">
      <c r="A107" s="178">
        <v>2241</v>
      </c>
      <c r="B107" s="223" t="s">
        <v>341</v>
      </c>
      <c r="C107" s="224">
        <f t="shared" si="3"/>
        <v>0</v>
      </c>
      <c r="D107" s="229"/>
      <c r="E107" s="337"/>
      <c r="F107" s="231">
        <f t="shared" si="4"/>
        <v>0</v>
      </c>
      <c r="G107" s="229"/>
      <c r="H107" s="230"/>
      <c r="I107" s="231">
        <f t="shared" si="5"/>
        <v>0</v>
      </c>
      <c r="J107" s="229"/>
      <c r="K107" s="230"/>
      <c r="L107" s="231">
        <f t="shared" si="6"/>
        <v>0</v>
      </c>
      <c r="M107" s="338"/>
      <c r="N107" s="337"/>
      <c r="O107" s="231">
        <f t="shared" si="7"/>
        <v>0</v>
      </c>
      <c r="P107" s="185"/>
      <c r="R107" s="158"/>
      <c r="S107" s="158"/>
      <c r="T107" s="158"/>
    </row>
    <row r="108" spans="1:20" ht="24" hidden="1" x14ac:dyDescent="0.25">
      <c r="A108" s="178">
        <v>2242</v>
      </c>
      <c r="B108" s="223" t="s">
        <v>342</v>
      </c>
      <c r="C108" s="224">
        <f t="shared" si="3"/>
        <v>0</v>
      </c>
      <c r="D108" s="229"/>
      <c r="E108" s="337"/>
      <c r="F108" s="231">
        <f t="shared" si="4"/>
        <v>0</v>
      </c>
      <c r="G108" s="229"/>
      <c r="H108" s="230"/>
      <c r="I108" s="231">
        <f t="shared" si="5"/>
        <v>0</v>
      </c>
      <c r="J108" s="229"/>
      <c r="K108" s="230"/>
      <c r="L108" s="231">
        <f t="shared" si="6"/>
        <v>0</v>
      </c>
      <c r="M108" s="338"/>
      <c r="N108" s="337"/>
      <c r="O108" s="231">
        <f t="shared" si="7"/>
        <v>0</v>
      </c>
      <c r="P108" s="185"/>
      <c r="R108" s="158"/>
      <c r="S108" s="158"/>
      <c r="T108" s="158"/>
    </row>
    <row r="109" spans="1:20" ht="24" x14ac:dyDescent="0.25">
      <c r="A109" s="178">
        <v>2243</v>
      </c>
      <c r="B109" s="223" t="s">
        <v>343</v>
      </c>
      <c r="C109" s="224">
        <f t="shared" si="3"/>
        <v>2241</v>
      </c>
      <c r="D109" s="229">
        <v>2241</v>
      </c>
      <c r="E109" s="507"/>
      <c r="F109" s="359">
        <f t="shared" si="4"/>
        <v>2241</v>
      </c>
      <c r="G109" s="229"/>
      <c r="H109" s="230"/>
      <c r="I109" s="231">
        <f t="shared" si="5"/>
        <v>0</v>
      </c>
      <c r="J109" s="229"/>
      <c r="K109" s="230"/>
      <c r="L109" s="231">
        <f t="shared" si="6"/>
        <v>0</v>
      </c>
      <c r="M109" s="338"/>
      <c r="N109" s="337"/>
      <c r="O109" s="231">
        <f t="shared" si="7"/>
        <v>0</v>
      </c>
      <c r="P109" s="185"/>
      <c r="R109" s="158"/>
      <c r="S109" s="158"/>
      <c r="T109" s="158"/>
    </row>
    <row r="110" spans="1:20" x14ac:dyDescent="0.25">
      <c r="A110" s="178">
        <v>2244</v>
      </c>
      <c r="B110" s="223" t="s">
        <v>344</v>
      </c>
      <c r="C110" s="224">
        <f t="shared" si="3"/>
        <v>5361</v>
      </c>
      <c r="D110" s="229">
        <v>5361</v>
      </c>
      <c r="E110" s="507"/>
      <c r="F110" s="359">
        <f t="shared" si="4"/>
        <v>5361</v>
      </c>
      <c r="G110" s="229"/>
      <c r="H110" s="230"/>
      <c r="I110" s="231">
        <f t="shared" si="5"/>
        <v>0</v>
      </c>
      <c r="J110" s="229"/>
      <c r="K110" s="230"/>
      <c r="L110" s="231">
        <f t="shared" si="6"/>
        <v>0</v>
      </c>
      <c r="M110" s="338"/>
      <c r="N110" s="337"/>
      <c r="O110" s="231">
        <f t="shared" si="7"/>
        <v>0</v>
      </c>
      <c r="P110" s="185"/>
      <c r="R110" s="158"/>
      <c r="S110" s="158"/>
      <c r="T110" s="158"/>
    </row>
    <row r="111" spans="1:20" ht="24" hidden="1" x14ac:dyDescent="0.25">
      <c r="A111" s="178">
        <v>2246</v>
      </c>
      <c r="B111" s="223" t="s">
        <v>345</v>
      </c>
      <c r="C111" s="224">
        <f t="shared" si="3"/>
        <v>0</v>
      </c>
      <c r="D111" s="229"/>
      <c r="E111" s="337"/>
      <c r="F111" s="231">
        <f t="shared" si="4"/>
        <v>0</v>
      </c>
      <c r="G111" s="229"/>
      <c r="H111" s="230"/>
      <c r="I111" s="231">
        <f t="shared" si="5"/>
        <v>0</v>
      </c>
      <c r="J111" s="229"/>
      <c r="K111" s="230"/>
      <c r="L111" s="231">
        <f t="shared" si="6"/>
        <v>0</v>
      </c>
      <c r="M111" s="338"/>
      <c r="N111" s="337"/>
      <c r="O111" s="231">
        <f t="shared" si="7"/>
        <v>0</v>
      </c>
      <c r="P111" s="185"/>
      <c r="R111" s="158"/>
      <c r="S111" s="158"/>
      <c r="T111" s="158"/>
    </row>
    <row r="112" spans="1:20" hidden="1" x14ac:dyDescent="0.25">
      <c r="A112" s="178">
        <v>2247</v>
      </c>
      <c r="B112" s="223" t="s">
        <v>346</v>
      </c>
      <c r="C112" s="224">
        <f t="shared" si="3"/>
        <v>0</v>
      </c>
      <c r="D112" s="229"/>
      <c r="E112" s="337"/>
      <c r="F112" s="231">
        <f t="shared" si="4"/>
        <v>0</v>
      </c>
      <c r="G112" s="229"/>
      <c r="H112" s="230"/>
      <c r="I112" s="231">
        <f t="shared" si="5"/>
        <v>0</v>
      </c>
      <c r="J112" s="229"/>
      <c r="K112" s="230"/>
      <c r="L112" s="231">
        <f t="shared" si="6"/>
        <v>0</v>
      </c>
      <c r="M112" s="338"/>
      <c r="N112" s="337"/>
      <c r="O112" s="231">
        <f t="shared" si="7"/>
        <v>0</v>
      </c>
      <c r="P112" s="185"/>
      <c r="R112" s="158"/>
      <c r="S112" s="158"/>
      <c r="T112" s="158"/>
    </row>
    <row r="113" spans="1:20" ht="36" hidden="1" x14ac:dyDescent="0.25">
      <c r="A113" s="178">
        <v>2248</v>
      </c>
      <c r="B113" s="223" t="s">
        <v>347</v>
      </c>
      <c r="C113" s="224">
        <f t="shared" si="3"/>
        <v>0</v>
      </c>
      <c r="D113" s="229"/>
      <c r="E113" s="337"/>
      <c r="F113" s="231">
        <f t="shared" si="4"/>
        <v>0</v>
      </c>
      <c r="G113" s="229"/>
      <c r="H113" s="230"/>
      <c r="I113" s="231">
        <f t="shared" si="5"/>
        <v>0</v>
      </c>
      <c r="J113" s="229"/>
      <c r="K113" s="230"/>
      <c r="L113" s="231">
        <f t="shared" si="6"/>
        <v>0</v>
      </c>
      <c r="M113" s="338"/>
      <c r="N113" s="337"/>
      <c r="O113" s="231">
        <f t="shared" si="7"/>
        <v>0</v>
      </c>
      <c r="P113" s="185"/>
      <c r="R113" s="158"/>
      <c r="S113" s="158"/>
      <c r="T113" s="158"/>
    </row>
    <row r="114" spans="1:20" ht="24" hidden="1" x14ac:dyDescent="0.25">
      <c r="A114" s="178">
        <v>2249</v>
      </c>
      <c r="B114" s="223" t="s">
        <v>348</v>
      </c>
      <c r="C114" s="224">
        <f t="shared" si="3"/>
        <v>0</v>
      </c>
      <c r="D114" s="229"/>
      <c r="E114" s="337"/>
      <c r="F114" s="231">
        <f t="shared" si="4"/>
        <v>0</v>
      </c>
      <c r="G114" s="229"/>
      <c r="H114" s="230"/>
      <c r="I114" s="231">
        <f t="shared" si="5"/>
        <v>0</v>
      </c>
      <c r="J114" s="229"/>
      <c r="K114" s="230"/>
      <c r="L114" s="231">
        <f t="shared" si="6"/>
        <v>0</v>
      </c>
      <c r="M114" s="338"/>
      <c r="N114" s="337"/>
      <c r="O114" s="231">
        <f t="shared" si="7"/>
        <v>0</v>
      </c>
      <c r="P114" s="185"/>
      <c r="R114" s="158"/>
      <c r="S114" s="158"/>
      <c r="T114" s="158"/>
    </row>
    <row r="115" spans="1:20" ht="24" x14ac:dyDescent="0.25">
      <c r="A115" s="339">
        <v>2250</v>
      </c>
      <c r="B115" s="223" t="s">
        <v>349</v>
      </c>
      <c r="C115" s="224">
        <f t="shared" si="3"/>
        <v>742</v>
      </c>
      <c r="D115" s="340">
        <f>SUM(D116:D118)</f>
        <v>742</v>
      </c>
      <c r="E115" s="390">
        <f>SUM(E116:E118)</f>
        <v>0</v>
      </c>
      <c r="F115" s="359">
        <f t="shared" si="4"/>
        <v>742</v>
      </c>
      <c r="G115" s="340">
        <f>SUM(G116:G118)</f>
        <v>0</v>
      </c>
      <c r="H115" s="342">
        <f>SUM(H116:H118)</f>
        <v>0</v>
      </c>
      <c r="I115" s="231">
        <f t="shared" si="5"/>
        <v>0</v>
      </c>
      <c r="J115" s="340">
        <f>SUM(J116:J118)</f>
        <v>0</v>
      </c>
      <c r="K115" s="342">
        <f>SUM(K116:K118)</f>
        <v>0</v>
      </c>
      <c r="L115" s="231">
        <f t="shared" si="6"/>
        <v>0</v>
      </c>
      <c r="M115" s="343">
        <f>SUM(M116:M118)</f>
        <v>0</v>
      </c>
      <c r="N115" s="341">
        <f>SUM(N116:N118)</f>
        <v>0</v>
      </c>
      <c r="O115" s="231">
        <f t="shared" si="7"/>
        <v>0</v>
      </c>
      <c r="P115" s="185"/>
      <c r="R115" s="158"/>
      <c r="S115" s="158"/>
      <c r="T115" s="158"/>
    </row>
    <row r="116" spans="1:20" x14ac:dyDescent="0.25">
      <c r="A116" s="178">
        <v>2251</v>
      </c>
      <c r="B116" s="223" t="s">
        <v>350</v>
      </c>
      <c r="C116" s="224">
        <f t="shared" si="3"/>
        <v>166</v>
      </c>
      <c r="D116" s="229">
        <v>166</v>
      </c>
      <c r="E116" s="507"/>
      <c r="F116" s="359">
        <f t="shared" si="4"/>
        <v>166</v>
      </c>
      <c r="G116" s="229"/>
      <c r="H116" s="230"/>
      <c r="I116" s="231">
        <f t="shared" si="5"/>
        <v>0</v>
      </c>
      <c r="J116" s="229"/>
      <c r="K116" s="230"/>
      <c r="L116" s="231">
        <f t="shared" si="6"/>
        <v>0</v>
      </c>
      <c r="M116" s="338"/>
      <c r="N116" s="337"/>
      <c r="O116" s="231">
        <f t="shared" si="7"/>
        <v>0</v>
      </c>
      <c r="P116" s="185"/>
      <c r="R116" s="158"/>
      <c r="S116" s="158"/>
      <c r="T116" s="158"/>
    </row>
    <row r="117" spans="1:20" ht="24" hidden="1" x14ac:dyDescent="0.25">
      <c r="A117" s="178">
        <v>2252</v>
      </c>
      <c r="B117" s="223" t="s">
        <v>351</v>
      </c>
      <c r="C117" s="224">
        <f t="shared" ref="C117:C180" si="8">SUM(F117,I117,L117,O117)</f>
        <v>0</v>
      </c>
      <c r="D117" s="229"/>
      <c r="E117" s="337"/>
      <c r="F117" s="231">
        <f t="shared" ref="F117:F180" si="9">D117+E117</f>
        <v>0</v>
      </c>
      <c r="G117" s="229"/>
      <c r="H117" s="230"/>
      <c r="I117" s="231">
        <f t="shared" ref="I117:I180" si="10">G117+H117</f>
        <v>0</v>
      </c>
      <c r="J117" s="229"/>
      <c r="K117" s="230"/>
      <c r="L117" s="231">
        <f t="shared" ref="L117:L180" si="11">J117+K117</f>
        <v>0</v>
      </c>
      <c r="M117" s="338"/>
      <c r="N117" s="337"/>
      <c r="O117" s="231">
        <f t="shared" ref="O117:O180" si="12">M117+N117</f>
        <v>0</v>
      </c>
      <c r="P117" s="185"/>
      <c r="R117" s="158"/>
      <c r="S117" s="158"/>
      <c r="T117" s="158"/>
    </row>
    <row r="118" spans="1:20" ht="24" x14ac:dyDescent="0.25">
      <c r="A118" s="178">
        <v>2259</v>
      </c>
      <c r="B118" s="223" t="s">
        <v>352</v>
      </c>
      <c r="C118" s="224">
        <f t="shared" si="8"/>
        <v>576</v>
      </c>
      <c r="D118" s="229">
        <v>576</v>
      </c>
      <c r="E118" s="507"/>
      <c r="F118" s="359">
        <f t="shared" si="9"/>
        <v>576</v>
      </c>
      <c r="G118" s="229"/>
      <c r="H118" s="230"/>
      <c r="I118" s="231">
        <f t="shared" si="10"/>
        <v>0</v>
      </c>
      <c r="J118" s="229"/>
      <c r="K118" s="230"/>
      <c r="L118" s="231">
        <f t="shared" si="11"/>
        <v>0</v>
      </c>
      <c r="M118" s="338"/>
      <c r="N118" s="337"/>
      <c r="O118" s="231">
        <f t="shared" si="12"/>
        <v>0</v>
      </c>
      <c r="P118" s="185"/>
      <c r="R118" s="158"/>
      <c r="S118" s="158"/>
      <c r="T118" s="158"/>
    </row>
    <row r="119" spans="1:20" x14ac:dyDescent="0.25">
      <c r="A119" s="339">
        <v>2260</v>
      </c>
      <c r="B119" s="223" t="s">
        <v>353</v>
      </c>
      <c r="C119" s="224">
        <f t="shared" si="8"/>
        <v>41</v>
      </c>
      <c r="D119" s="340">
        <f>SUM(D120:D124)</f>
        <v>41</v>
      </c>
      <c r="E119" s="390">
        <f>SUM(E120:E124)</f>
        <v>0</v>
      </c>
      <c r="F119" s="359">
        <f t="shared" si="9"/>
        <v>41</v>
      </c>
      <c r="G119" s="340">
        <f>SUM(G120:G124)</f>
        <v>0</v>
      </c>
      <c r="H119" s="342">
        <f>SUM(H120:H124)</f>
        <v>0</v>
      </c>
      <c r="I119" s="231">
        <f t="shared" si="10"/>
        <v>0</v>
      </c>
      <c r="J119" s="340">
        <f>SUM(J120:J124)</f>
        <v>0</v>
      </c>
      <c r="K119" s="342">
        <f>SUM(K120:K124)</f>
        <v>0</v>
      </c>
      <c r="L119" s="231">
        <f t="shared" si="11"/>
        <v>0</v>
      </c>
      <c r="M119" s="343">
        <f>SUM(M120:M124)</f>
        <v>0</v>
      </c>
      <c r="N119" s="341">
        <f>SUM(N120:N124)</f>
        <v>0</v>
      </c>
      <c r="O119" s="231">
        <f t="shared" si="12"/>
        <v>0</v>
      </c>
      <c r="P119" s="185"/>
      <c r="R119" s="158"/>
      <c r="S119" s="158"/>
      <c r="T119" s="158"/>
    </row>
    <row r="120" spans="1:20" hidden="1" x14ac:dyDescent="0.25">
      <c r="A120" s="178">
        <v>2261</v>
      </c>
      <c r="B120" s="223" t="s">
        <v>354</v>
      </c>
      <c r="C120" s="224">
        <f t="shared" si="8"/>
        <v>0</v>
      </c>
      <c r="D120" s="229"/>
      <c r="E120" s="337"/>
      <c r="F120" s="231">
        <f t="shared" si="9"/>
        <v>0</v>
      </c>
      <c r="G120" s="229"/>
      <c r="H120" s="230"/>
      <c r="I120" s="231">
        <f t="shared" si="10"/>
        <v>0</v>
      </c>
      <c r="J120" s="229"/>
      <c r="K120" s="230"/>
      <c r="L120" s="231">
        <f t="shared" si="11"/>
        <v>0</v>
      </c>
      <c r="M120" s="338"/>
      <c r="N120" s="337"/>
      <c r="O120" s="231">
        <f t="shared" si="12"/>
        <v>0</v>
      </c>
      <c r="P120" s="185"/>
      <c r="R120" s="158"/>
      <c r="S120" s="158"/>
      <c r="T120" s="158"/>
    </row>
    <row r="121" spans="1:20" hidden="1" x14ac:dyDescent="0.25">
      <c r="A121" s="178">
        <v>2262</v>
      </c>
      <c r="B121" s="223" t="s">
        <v>355</v>
      </c>
      <c r="C121" s="224">
        <f t="shared" si="8"/>
        <v>0</v>
      </c>
      <c r="D121" s="229"/>
      <c r="E121" s="337"/>
      <c r="F121" s="231">
        <f t="shared" si="9"/>
        <v>0</v>
      </c>
      <c r="G121" s="229"/>
      <c r="H121" s="230"/>
      <c r="I121" s="231">
        <f t="shared" si="10"/>
        <v>0</v>
      </c>
      <c r="J121" s="229"/>
      <c r="K121" s="230"/>
      <c r="L121" s="231">
        <f t="shared" si="11"/>
        <v>0</v>
      </c>
      <c r="M121" s="338"/>
      <c r="N121" s="337"/>
      <c r="O121" s="231">
        <f t="shared" si="12"/>
        <v>0</v>
      </c>
      <c r="P121" s="185"/>
      <c r="R121" s="158"/>
      <c r="S121" s="158"/>
      <c r="T121" s="158"/>
    </row>
    <row r="122" spans="1:20" hidden="1" x14ac:dyDescent="0.25">
      <c r="A122" s="178">
        <v>2263</v>
      </c>
      <c r="B122" s="223" t="s">
        <v>356</v>
      </c>
      <c r="C122" s="224">
        <f t="shared" si="8"/>
        <v>0</v>
      </c>
      <c r="D122" s="229"/>
      <c r="E122" s="337"/>
      <c r="F122" s="231">
        <f t="shared" si="9"/>
        <v>0</v>
      </c>
      <c r="G122" s="229"/>
      <c r="H122" s="230"/>
      <c r="I122" s="231">
        <f t="shared" si="10"/>
        <v>0</v>
      </c>
      <c r="J122" s="229"/>
      <c r="K122" s="230"/>
      <c r="L122" s="231">
        <f t="shared" si="11"/>
        <v>0</v>
      </c>
      <c r="M122" s="338"/>
      <c r="N122" s="337"/>
      <c r="O122" s="231">
        <f t="shared" si="12"/>
        <v>0</v>
      </c>
      <c r="P122" s="185"/>
      <c r="R122" s="158"/>
      <c r="S122" s="158"/>
      <c r="T122" s="158"/>
    </row>
    <row r="123" spans="1:20" ht="24" hidden="1" x14ac:dyDescent="0.25">
      <c r="A123" s="178">
        <v>2264</v>
      </c>
      <c r="B123" s="223" t="s">
        <v>357</v>
      </c>
      <c r="C123" s="224">
        <f t="shared" si="8"/>
        <v>0</v>
      </c>
      <c r="D123" s="229"/>
      <c r="E123" s="337"/>
      <c r="F123" s="231">
        <f t="shared" si="9"/>
        <v>0</v>
      </c>
      <c r="G123" s="229"/>
      <c r="H123" s="230"/>
      <c r="I123" s="231">
        <f t="shared" si="10"/>
        <v>0</v>
      </c>
      <c r="J123" s="229"/>
      <c r="K123" s="230"/>
      <c r="L123" s="231">
        <f t="shared" si="11"/>
        <v>0</v>
      </c>
      <c r="M123" s="338"/>
      <c r="N123" s="337"/>
      <c r="O123" s="231">
        <f t="shared" si="12"/>
        <v>0</v>
      </c>
      <c r="P123" s="185"/>
      <c r="R123" s="158"/>
      <c r="S123" s="158"/>
      <c r="T123" s="158"/>
    </row>
    <row r="124" spans="1:20" x14ac:dyDescent="0.25">
      <c r="A124" s="178">
        <v>2269</v>
      </c>
      <c r="B124" s="223" t="s">
        <v>358</v>
      </c>
      <c r="C124" s="224">
        <f t="shared" si="8"/>
        <v>41</v>
      </c>
      <c r="D124" s="229">
        <v>41</v>
      </c>
      <c r="E124" s="507"/>
      <c r="F124" s="359">
        <f t="shared" si="9"/>
        <v>41</v>
      </c>
      <c r="G124" s="229"/>
      <c r="H124" s="230"/>
      <c r="I124" s="231">
        <f t="shared" si="10"/>
        <v>0</v>
      </c>
      <c r="J124" s="229"/>
      <c r="K124" s="230"/>
      <c r="L124" s="231">
        <f t="shared" si="11"/>
        <v>0</v>
      </c>
      <c r="M124" s="338"/>
      <c r="N124" s="337"/>
      <c r="O124" s="231">
        <f t="shared" si="12"/>
        <v>0</v>
      </c>
      <c r="P124" s="185"/>
      <c r="R124" s="158"/>
      <c r="S124" s="158"/>
      <c r="T124" s="158"/>
    </row>
    <row r="125" spans="1:20" x14ac:dyDescent="0.25">
      <c r="A125" s="339">
        <v>2270</v>
      </c>
      <c r="B125" s="223" t="s">
        <v>359</v>
      </c>
      <c r="C125" s="224">
        <f t="shared" si="8"/>
        <v>1067</v>
      </c>
      <c r="D125" s="340">
        <f>SUM(D126:D130)</f>
        <v>0</v>
      </c>
      <c r="E125" s="390">
        <f>SUM(E126:E130)</f>
        <v>0</v>
      </c>
      <c r="F125" s="359">
        <f t="shared" si="9"/>
        <v>0</v>
      </c>
      <c r="G125" s="340">
        <f>SUM(G126:G130)</f>
        <v>0</v>
      </c>
      <c r="H125" s="342">
        <f>SUM(H126:H130)</f>
        <v>0</v>
      </c>
      <c r="I125" s="231">
        <f t="shared" si="10"/>
        <v>0</v>
      </c>
      <c r="J125" s="340">
        <f>SUM(J126:J130)</f>
        <v>1067</v>
      </c>
      <c r="K125" s="342">
        <f>SUM(K126:K130)</f>
        <v>0</v>
      </c>
      <c r="L125" s="231">
        <f t="shared" si="11"/>
        <v>1067</v>
      </c>
      <c r="M125" s="343">
        <f>SUM(M126:M130)</f>
        <v>0</v>
      </c>
      <c r="N125" s="341">
        <f>SUM(N126:N130)</f>
        <v>0</v>
      </c>
      <c r="O125" s="231">
        <f t="shared" si="12"/>
        <v>0</v>
      </c>
      <c r="P125" s="185"/>
      <c r="R125" s="158"/>
      <c r="S125" s="158"/>
      <c r="T125" s="158"/>
    </row>
    <row r="126" spans="1:20" hidden="1" x14ac:dyDescent="0.25">
      <c r="A126" s="178">
        <v>2272</v>
      </c>
      <c r="B126" s="117" t="s">
        <v>360</v>
      </c>
      <c r="C126" s="224">
        <f t="shared" si="8"/>
        <v>0</v>
      </c>
      <c r="D126" s="229"/>
      <c r="E126" s="337"/>
      <c r="F126" s="231">
        <f t="shared" si="9"/>
        <v>0</v>
      </c>
      <c r="G126" s="229"/>
      <c r="H126" s="230"/>
      <c r="I126" s="231">
        <f t="shared" si="10"/>
        <v>0</v>
      </c>
      <c r="J126" s="229"/>
      <c r="K126" s="230"/>
      <c r="L126" s="231">
        <f t="shared" si="11"/>
        <v>0</v>
      </c>
      <c r="M126" s="338"/>
      <c r="N126" s="337"/>
      <c r="O126" s="231">
        <f t="shared" si="12"/>
        <v>0</v>
      </c>
      <c r="P126" s="185"/>
      <c r="R126" s="158"/>
      <c r="S126" s="158"/>
      <c r="T126" s="158"/>
    </row>
    <row r="127" spans="1:20" ht="24" hidden="1" x14ac:dyDescent="0.25">
      <c r="A127" s="178">
        <v>2275</v>
      </c>
      <c r="B127" s="223" t="s">
        <v>361</v>
      </c>
      <c r="C127" s="224">
        <f t="shared" si="8"/>
        <v>0</v>
      </c>
      <c r="D127" s="229"/>
      <c r="E127" s="337"/>
      <c r="F127" s="231">
        <f t="shared" si="9"/>
        <v>0</v>
      </c>
      <c r="G127" s="229"/>
      <c r="H127" s="230"/>
      <c r="I127" s="231">
        <f t="shared" si="10"/>
        <v>0</v>
      </c>
      <c r="J127" s="229"/>
      <c r="K127" s="230"/>
      <c r="L127" s="231">
        <f t="shared" si="11"/>
        <v>0</v>
      </c>
      <c r="M127" s="338"/>
      <c r="N127" s="337"/>
      <c r="O127" s="231">
        <f t="shared" si="12"/>
        <v>0</v>
      </c>
      <c r="P127" s="185"/>
      <c r="R127" s="158"/>
      <c r="S127" s="158"/>
      <c r="T127" s="158"/>
    </row>
    <row r="128" spans="1:20" ht="36" hidden="1" x14ac:dyDescent="0.25">
      <c r="A128" s="178">
        <v>2276</v>
      </c>
      <c r="B128" s="223" t="s">
        <v>362</v>
      </c>
      <c r="C128" s="224">
        <f t="shared" si="8"/>
        <v>0</v>
      </c>
      <c r="D128" s="229"/>
      <c r="E128" s="337"/>
      <c r="F128" s="231">
        <f t="shared" si="9"/>
        <v>0</v>
      </c>
      <c r="G128" s="229"/>
      <c r="H128" s="230"/>
      <c r="I128" s="231">
        <f t="shared" si="10"/>
        <v>0</v>
      </c>
      <c r="J128" s="229"/>
      <c r="K128" s="230"/>
      <c r="L128" s="231">
        <f t="shared" si="11"/>
        <v>0</v>
      </c>
      <c r="M128" s="338"/>
      <c r="N128" s="337"/>
      <c r="O128" s="231">
        <f t="shared" si="12"/>
        <v>0</v>
      </c>
      <c r="P128" s="185"/>
      <c r="R128" s="158"/>
      <c r="S128" s="158"/>
      <c r="T128" s="158"/>
    </row>
    <row r="129" spans="1:20" ht="24" hidden="1" x14ac:dyDescent="0.25">
      <c r="A129" s="178">
        <v>2278</v>
      </c>
      <c r="B129" s="223" t="s">
        <v>363</v>
      </c>
      <c r="C129" s="224">
        <f t="shared" si="8"/>
        <v>0</v>
      </c>
      <c r="D129" s="229"/>
      <c r="E129" s="337"/>
      <c r="F129" s="231">
        <f t="shared" si="9"/>
        <v>0</v>
      </c>
      <c r="G129" s="229"/>
      <c r="H129" s="230"/>
      <c r="I129" s="231">
        <f t="shared" si="10"/>
        <v>0</v>
      </c>
      <c r="J129" s="229"/>
      <c r="K129" s="230"/>
      <c r="L129" s="231">
        <f t="shared" si="11"/>
        <v>0</v>
      </c>
      <c r="M129" s="338"/>
      <c r="N129" s="337"/>
      <c r="O129" s="231">
        <f t="shared" si="12"/>
        <v>0</v>
      </c>
      <c r="P129" s="185"/>
      <c r="R129" s="158"/>
      <c r="S129" s="158"/>
      <c r="T129" s="158"/>
    </row>
    <row r="130" spans="1:20" ht="24" x14ac:dyDescent="0.25">
      <c r="A130" s="178">
        <v>2279</v>
      </c>
      <c r="B130" s="223" t="s">
        <v>364</v>
      </c>
      <c r="C130" s="224">
        <f t="shared" si="8"/>
        <v>1067</v>
      </c>
      <c r="D130" s="229"/>
      <c r="E130" s="507"/>
      <c r="F130" s="359">
        <f t="shared" si="9"/>
        <v>0</v>
      </c>
      <c r="G130" s="229"/>
      <c r="H130" s="230"/>
      <c r="I130" s="231">
        <f t="shared" si="10"/>
        <v>0</v>
      </c>
      <c r="J130" s="229">
        <v>1067</v>
      </c>
      <c r="K130" s="230"/>
      <c r="L130" s="231">
        <f t="shared" si="11"/>
        <v>1067</v>
      </c>
      <c r="M130" s="338"/>
      <c r="N130" s="337"/>
      <c r="O130" s="231">
        <f t="shared" si="12"/>
        <v>0</v>
      </c>
      <c r="P130" s="185"/>
      <c r="R130" s="158"/>
      <c r="S130" s="158"/>
      <c r="T130" s="158"/>
    </row>
    <row r="131" spans="1:20" ht="24" hidden="1" x14ac:dyDescent="0.25">
      <c r="A131" s="349">
        <v>2280</v>
      </c>
      <c r="B131" s="213" t="s">
        <v>365</v>
      </c>
      <c r="C131" s="224">
        <f t="shared" si="8"/>
        <v>0</v>
      </c>
      <c r="D131" s="350">
        <f>SUM(D132)</f>
        <v>0</v>
      </c>
      <c r="E131" s="351">
        <f>SUM(E132)</f>
        <v>0</v>
      </c>
      <c r="F131" s="221">
        <f t="shared" si="9"/>
        <v>0</v>
      </c>
      <c r="G131" s="350">
        <f>SUM(G132)</f>
        <v>0</v>
      </c>
      <c r="H131" s="352">
        <f>SUM(H132)</f>
        <v>0</v>
      </c>
      <c r="I131" s="221">
        <f t="shared" si="10"/>
        <v>0</v>
      </c>
      <c r="J131" s="350">
        <f>SUM(J132)</f>
        <v>0</v>
      </c>
      <c r="K131" s="352">
        <f>SUM(K132)</f>
        <v>0</v>
      </c>
      <c r="L131" s="221">
        <f t="shared" si="11"/>
        <v>0</v>
      </c>
      <c r="M131" s="343">
        <f>SUM(M132)</f>
        <v>0</v>
      </c>
      <c r="N131" s="341">
        <f>SUM(N132)</f>
        <v>0</v>
      </c>
      <c r="O131" s="231">
        <f t="shared" si="12"/>
        <v>0</v>
      </c>
      <c r="P131" s="185"/>
      <c r="R131" s="158"/>
      <c r="S131" s="158"/>
      <c r="T131" s="158"/>
    </row>
    <row r="132" spans="1:20" ht="24" hidden="1" x14ac:dyDescent="0.25">
      <c r="A132" s="178">
        <v>2283</v>
      </c>
      <c r="B132" s="223" t="s">
        <v>366</v>
      </c>
      <c r="C132" s="224">
        <f t="shared" si="8"/>
        <v>0</v>
      </c>
      <c r="D132" s="229"/>
      <c r="E132" s="337"/>
      <c r="F132" s="231">
        <f t="shared" si="9"/>
        <v>0</v>
      </c>
      <c r="G132" s="229"/>
      <c r="H132" s="230"/>
      <c r="I132" s="231">
        <f t="shared" si="10"/>
        <v>0</v>
      </c>
      <c r="J132" s="229"/>
      <c r="K132" s="230"/>
      <c r="L132" s="231">
        <f t="shared" si="11"/>
        <v>0</v>
      </c>
      <c r="M132" s="338"/>
      <c r="N132" s="337"/>
      <c r="O132" s="231">
        <f t="shared" si="12"/>
        <v>0</v>
      </c>
      <c r="P132" s="185"/>
      <c r="R132" s="158"/>
      <c r="S132" s="158"/>
      <c r="T132" s="158"/>
    </row>
    <row r="133" spans="1:20" ht="36" x14ac:dyDescent="0.25">
      <c r="A133" s="198">
        <v>2300</v>
      </c>
      <c r="B133" s="323" t="s">
        <v>367</v>
      </c>
      <c r="C133" s="199">
        <f t="shared" si="8"/>
        <v>36269</v>
      </c>
      <c r="D133" s="209">
        <f>SUM(D134,D139,D143,D144,D147,D154,D162,D163,D166)</f>
        <v>13009</v>
      </c>
      <c r="E133" s="505">
        <f>SUM(E134,E139,E143,E144,E147,E154,E162,E163,E166)</f>
        <v>0</v>
      </c>
      <c r="F133" s="459">
        <f t="shared" si="9"/>
        <v>13009</v>
      </c>
      <c r="G133" s="209">
        <f>SUM(G134,G139,G143,G144,G147,G154,G162,G163,G166)</f>
        <v>2831</v>
      </c>
      <c r="H133" s="210">
        <f>SUM(H134,H139,H143,H144,H147,H154,H162,H163,H166)</f>
        <v>0</v>
      </c>
      <c r="I133" s="211">
        <f t="shared" si="10"/>
        <v>2831</v>
      </c>
      <c r="J133" s="209">
        <f>SUM(J134,J139,J143,J144,J147,J154,J162,J163,J166)</f>
        <v>20429</v>
      </c>
      <c r="K133" s="210">
        <f>SUM(K134,K139,K143,K144,K147,K154,K162,K163,K166)</f>
        <v>0</v>
      </c>
      <c r="L133" s="211">
        <f t="shared" si="11"/>
        <v>20429</v>
      </c>
      <c r="M133" s="348">
        <f>SUM(M134,M139,M143,M144,M147,M154,M162,M163,M166)</f>
        <v>0</v>
      </c>
      <c r="N133" s="324">
        <f>SUM(N134,N139,N143,N144,N147,N154,N162,N163,N166)</f>
        <v>0</v>
      </c>
      <c r="O133" s="211">
        <f t="shared" si="12"/>
        <v>0</v>
      </c>
      <c r="P133" s="208"/>
      <c r="R133" s="158"/>
      <c r="S133" s="158"/>
      <c r="T133" s="158"/>
    </row>
    <row r="134" spans="1:20" ht="24" x14ac:dyDescent="0.25">
      <c r="A134" s="349">
        <v>2310</v>
      </c>
      <c r="B134" s="213" t="s">
        <v>368</v>
      </c>
      <c r="C134" s="214">
        <f t="shared" si="8"/>
        <v>3591</v>
      </c>
      <c r="D134" s="360">
        <f>SUM(D135:D138)</f>
        <v>3591</v>
      </c>
      <c r="E134" s="389">
        <f>SUM(E135:E138)</f>
        <v>0</v>
      </c>
      <c r="F134" s="466">
        <f t="shared" si="9"/>
        <v>3591</v>
      </c>
      <c r="G134" s="350">
        <f>SUM(G135:G138)</f>
        <v>0</v>
      </c>
      <c r="H134" s="352">
        <f>SUM(H135:H138)</f>
        <v>0</v>
      </c>
      <c r="I134" s="221">
        <f t="shared" si="10"/>
        <v>0</v>
      </c>
      <c r="J134" s="350">
        <f>SUM(J135:J138)</f>
        <v>0</v>
      </c>
      <c r="K134" s="352">
        <f>SUM(K135:K138)</f>
        <v>0</v>
      </c>
      <c r="L134" s="221">
        <f t="shared" si="11"/>
        <v>0</v>
      </c>
      <c r="M134" s="353">
        <f>SUM(M135:M138)</f>
        <v>0</v>
      </c>
      <c r="N134" s="351">
        <f>SUM(N135:N138)</f>
        <v>0</v>
      </c>
      <c r="O134" s="221">
        <f t="shared" si="12"/>
        <v>0</v>
      </c>
      <c r="P134" s="176"/>
      <c r="R134" s="158"/>
      <c r="S134" s="158"/>
      <c r="T134" s="158"/>
    </row>
    <row r="135" spans="1:20" x14ac:dyDescent="0.25">
      <c r="A135" s="178">
        <v>2311</v>
      </c>
      <c r="B135" s="223" t="s">
        <v>369</v>
      </c>
      <c r="C135" s="224">
        <f t="shared" si="8"/>
        <v>580</v>
      </c>
      <c r="D135" s="229">
        <v>580</v>
      </c>
      <c r="E135" s="507"/>
      <c r="F135" s="359">
        <f t="shared" si="9"/>
        <v>580</v>
      </c>
      <c r="G135" s="229"/>
      <c r="H135" s="230"/>
      <c r="I135" s="231">
        <f t="shared" si="10"/>
        <v>0</v>
      </c>
      <c r="J135" s="229"/>
      <c r="K135" s="230"/>
      <c r="L135" s="231">
        <f t="shared" si="11"/>
        <v>0</v>
      </c>
      <c r="M135" s="338"/>
      <c r="N135" s="337"/>
      <c r="O135" s="231">
        <f t="shared" si="12"/>
        <v>0</v>
      </c>
      <c r="P135" s="185"/>
      <c r="R135" s="158"/>
      <c r="S135" s="158"/>
      <c r="T135" s="158"/>
    </row>
    <row r="136" spans="1:20" x14ac:dyDescent="0.25">
      <c r="A136" s="178">
        <v>2312</v>
      </c>
      <c r="B136" s="223" t="s">
        <v>370</v>
      </c>
      <c r="C136" s="224">
        <f t="shared" si="8"/>
        <v>2662</v>
      </c>
      <c r="D136" s="229">
        <v>2662</v>
      </c>
      <c r="E136" s="507"/>
      <c r="F136" s="359">
        <f t="shared" si="9"/>
        <v>2662</v>
      </c>
      <c r="G136" s="229"/>
      <c r="H136" s="230"/>
      <c r="I136" s="231">
        <f t="shared" si="10"/>
        <v>0</v>
      </c>
      <c r="J136" s="229"/>
      <c r="K136" s="230"/>
      <c r="L136" s="231">
        <f t="shared" si="11"/>
        <v>0</v>
      </c>
      <c r="M136" s="338"/>
      <c r="N136" s="337"/>
      <c r="O136" s="231">
        <f t="shared" si="12"/>
        <v>0</v>
      </c>
      <c r="P136" s="185"/>
      <c r="R136" s="158"/>
      <c r="S136" s="158"/>
      <c r="T136" s="158"/>
    </row>
    <row r="137" spans="1:20" x14ac:dyDescent="0.25">
      <c r="A137" s="178">
        <v>2313</v>
      </c>
      <c r="B137" s="223" t="s">
        <v>371</v>
      </c>
      <c r="C137" s="224">
        <f t="shared" si="8"/>
        <v>349</v>
      </c>
      <c r="D137" s="229">
        <v>349</v>
      </c>
      <c r="E137" s="507"/>
      <c r="F137" s="359">
        <f t="shared" si="9"/>
        <v>349</v>
      </c>
      <c r="G137" s="229"/>
      <c r="H137" s="230"/>
      <c r="I137" s="231">
        <f t="shared" si="10"/>
        <v>0</v>
      </c>
      <c r="J137" s="229"/>
      <c r="K137" s="230"/>
      <c r="L137" s="231">
        <f t="shared" si="11"/>
        <v>0</v>
      </c>
      <c r="M137" s="338"/>
      <c r="N137" s="337"/>
      <c r="O137" s="231">
        <f t="shared" si="12"/>
        <v>0</v>
      </c>
      <c r="P137" s="185"/>
      <c r="R137" s="158"/>
      <c r="S137" s="158"/>
      <c r="T137" s="158"/>
    </row>
    <row r="138" spans="1:20" ht="36" hidden="1" x14ac:dyDescent="0.25">
      <c r="A138" s="178">
        <v>2314</v>
      </c>
      <c r="B138" s="223" t="s">
        <v>372</v>
      </c>
      <c r="C138" s="224">
        <f t="shared" si="8"/>
        <v>0</v>
      </c>
      <c r="D138" s="229"/>
      <c r="E138" s="337"/>
      <c r="F138" s="231">
        <f t="shared" si="9"/>
        <v>0</v>
      </c>
      <c r="G138" s="229"/>
      <c r="H138" s="230"/>
      <c r="I138" s="231">
        <f t="shared" si="10"/>
        <v>0</v>
      </c>
      <c r="J138" s="229"/>
      <c r="K138" s="230"/>
      <c r="L138" s="231">
        <f t="shared" si="11"/>
        <v>0</v>
      </c>
      <c r="M138" s="338"/>
      <c r="N138" s="337"/>
      <c r="O138" s="231">
        <f t="shared" si="12"/>
        <v>0</v>
      </c>
      <c r="P138" s="185"/>
      <c r="R138" s="158"/>
      <c r="S138" s="158"/>
      <c r="T138" s="158"/>
    </row>
    <row r="139" spans="1:20" ht="24" x14ac:dyDescent="0.25">
      <c r="A139" s="339">
        <v>2320</v>
      </c>
      <c r="B139" s="223" t="s">
        <v>373</v>
      </c>
      <c r="C139" s="224">
        <f t="shared" si="8"/>
        <v>402</v>
      </c>
      <c r="D139" s="340">
        <f>SUM(D140:D142)</f>
        <v>292</v>
      </c>
      <c r="E139" s="390">
        <f>SUM(E140:E142)</f>
        <v>0</v>
      </c>
      <c r="F139" s="359">
        <f t="shared" si="9"/>
        <v>292</v>
      </c>
      <c r="G139" s="340">
        <f>SUM(G140:G142)</f>
        <v>0</v>
      </c>
      <c r="H139" s="342">
        <f>SUM(H140:H142)</f>
        <v>0</v>
      </c>
      <c r="I139" s="231">
        <f t="shared" si="10"/>
        <v>0</v>
      </c>
      <c r="J139" s="340">
        <f>SUM(J140:J142)</f>
        <v>110</v>
      </c>
      <c r="K139" s="342">
        <f>SUM(K140:K142)</f>
        <v>0</v>
      </c>
      <c r="L139" s="231">
        <f t="shared" si="11"/>
        <v>110</v>
      </c>
      <c r="M139" s="343">
        <f>SUM(M140:M142)</f>
        <v>0</v>
      </c>
      <c r="N139" s="341">
        <f>SUM(N140:N142)</f>
        <v>0</v>
      </c>
      <c r="O139" s="231">
        <f t="shared" si="12"/>
        <v>0</v>
      </c>
      <c r="P139" s="185"/>
      <c r="R139" s="158"/>
      <c r="S139" s="158"/>
      <c r="T139" s="158"/>
    </row>
    <row r="140" spans="1:20" hidden="1" x14ac:dyDescent="0.25">
      <c r="A140" s="178">
        <v>2321</v>
      </c>
      <c r="B140" s="223" t="s">
        <v>374</v>
      </c>
      <c r="C140" s="224">
        <f t="shared" si="8"/>
        <v>0</v>
      </c>
      <c r="D140" s="229"/>
      <c r="E140" s="337"/>
      <c r="F140" s="231">
        <f t="shared" si="9"/>
        <v>0</v>
      </c>
      <c r="G140" s="229"/>
      <c r="H140" s="230"/>
      <c r="I140" s="231">
        <f t="shared" si="10"/>
        <v>0</v>
      </c>
      <c r="J140" s="229"/>
      <c r="K140" s="230"/>
      <c r="L140" s="231">
        <f t="shared" si="11"/>
        <v>0</v>
      </c>
      <c r="M140" s="338"/>
      <c r="N140" s="337"/>
      <c r="O140" s="231">
        <f t="shared" si="12"/>
        <v>0</v>
      </c>
      <c r="P140" s="185"/>
      <c r="R140" s="158"/>
      <c r="S140" s="158"/>
      <c r="T140" s="158"/>
    </row>
    <row r="141" spans="1:20" x14ac:dyDescent="0.25">
      <c r="A141" s="178">
        <v>2322</v>
      </c>
      <c r="B141" s="223" t="s">
        <v>375</v>
      </c>
      <c r="C141" s="224">
        <f t="shared" si="8"/>
        <v>402</v>
      </c>
      <c r="D141" s="229">
        <v>292</v>
      </c>
      <c r="E141" s="507"/>
      <c r="F141" s="359">
        <f t="shared" si="9"/>
        <v>292</v>
      </c>
      <c r="G141" s="229"/>
      <c r="H141" s="230"/>
      <c r="I141" s="231">
        <f t="shared" si="10"/>
        <v>0</v>
      </c>
      <c r="J141" s="229">
        <v>110</v>
      </c>
      <c r="K141" s="230"/>
      <c r="L141" s="231">
        <f t="shared" si="11"/>
        <v>110</v>
      </c>
      <c r="M141" s="338"/>
      <c r="N141" s="337"/>
      <c r="O141" s="231">
        <f t="shared" si="12"/>
        <v>0</v>
      </c>
      <c r="P141" s="185"/>
      <c r="R141" s="158"/>
      <c r="S141" s="158"/>
      <c r="T141" s="158"/>
    </row>
    <row r="142" spans="1:20" hidden="1" x14ac:dyDescent="0.25">
      <c r="A142" s="178">
        <v>2329</v>
      </c>
      <c r="B142" s="223" t="s">
        <v>376</v>
      </c>
      <c r="C142" s="224">
        <f t="shared" si="8"/>
        <v>0</v>
      </c>
      <c r="D142" s="229"/>
      <c r="E142" s="337"/>
      <c r="F142" s="231">
        <f t="shared" si="9"/>
        <v>0</v>
      </c>
      <c r="G142" s="229"/>
      <c r="H142" s="230"/>
      <c r="I142" s="231">
        <f t="shared" si="10"/>
        <v>0</v>
      </c>
      <c r="J142" s="229"/>
      <c r="K142" s="230"/>
      <c r="L142" s="231">
        <f t="shared" si="11"/>
        <v>0</v>
      </c>
      <c r="M142" s="338"/>
      <c r="N142" s="337"/>
      <c r="O142" s="231">
        <f t="shared" si="12"/>
        <v>0</v>
      </c>
      <c r="P142" s="185"/>
      <c r="R142" s="158"/>
      <c r="S142" s="158"/>
      <c r="T142" s="158"/>
    </row>
    <row r="143" spans="1:20" ht="24" hidden="1" x14ac:dyDescent="0.25">
      <c r="A143" s="339">
        <v>2330</v>
      </c>
      <c r="B143" s="223" t="s">
        <v>377</v>
      </c>
      <c r="C143" s="224">
        <f t="shared" si="8"/>
        <v>0</v>
      </c>
      <c r="D143" s="229"/>
      <c r="E143" s="337"/>
      <c r="F143" s="231">
        <f t="shared" si="9"/>
        <v>0</v>
      </c>
      <c r="G143" s="229"/>
      <c r="H143" s="230"/>
      <c r="I143" s="231">
        <f t="shared" si="10"/>
        <v>0</v>
      </c>
      <c r="J143" s="229"/>
      <c r="K143" s="230"/>
      <c r="L143" s="231">
        <f t="shared" si="11"/>
        <v>0</v>
      </c>
      <c r="M143" s="338"/>
      <c r="N143" s="337"/>
      <c r="O143" s="231">
        <f t="shared" si="12"/>
        <v>0</v>
      </c>
      <c r="P143" s="185"/>
      <c r="R143" s="158"/>
      <c r="S143" s="158"/>
      <c r="T143" s="158"/>
    </row>
    <row r="144" spans="1:20" ht="48" x14ac:dyDescent="0.25">
      <c r="A144" s="339">
        <v>2340</v>
      </c>
      <c r="B144" s="223" t="s">
        <v>378</v>
      </c>
      <c r="C144" s="224">
        <f t="shared" si="8"/>
        <v>143</v>
      </c>
      <c r="D144" s="340">
        <f>SUM(D145:D146)</f>
        <v>143</v>
      </c>
      <c r="E144" s="390">
        <f>SUM(E145:E146)</f>
        <v>0</v>
      </c>
      <c r="F144" s="359">
        <f t="shared" si="9"/>
        <v>143</v>
      </c>
      <c r="G144" s="340">
        <f>SUM(G145:G146)</f>
        <v>0</v>
      </c>
      <c r="H144" s="342">
        <f>SUM(H145:H146)</f>
        <v>0</v>
      </c>
      <c r="I144" s="231">
        <f t="shared" si="10"/>
        <v>0</v>
      </c>
      <c r="J144" s="340">
        <f>SUM(J145:J146)</f>
        <v>0</v>
      </c>
      <c r="K144" s="342">
        <f>SUM(K145:K146)</f>
        <v>0</v>
      </c>
      <c r="L144" s="231">
        <f t="shared" si="11"/>
        <v>0</v>
      </c>
      <c r="M144" s="343">
        <f>SUM(M145:M146)</f>
        <v>0</v>
      </c>
      <c r="N144" s="341">
        <f>SUM(N145:N146)</f>
        <v>0</v>
      </c>
      <c r="O144" s="231">
        <f t="shared" si="12"/>
        <v>0</v>
      </c>
      <c r="P144" s="185"/>
      <c r="R144" s="158"/>
      <c r="S144" s="158"/>
      <c r="T144" s="158"/>
    </row>
    <row r="145" spans="1:20" ht="24" x14ac:dyDescent="0.25">
      <c r="A145" s="178">
        <v>2341</v>
      </c>
      <c r="B145" s="223" t="s">
        <v>379</v>
      </c>
      <c r="C145" s="224">
        <f t="shared" si="8"/>
        <v>143</v>
      </c>
      <c r="D145" s="229">
        <v>143</v>
      </c>
      <c r="E145" s="507"/>
      <c r="F145" s="359">
        <f t="shared" si="9"/>
        <v>143</v>
      </c>
      <c r="G145" s="229"/>
      <c r="H145" s="230"/>
      <c r="I145" s="231">
        <f t="shared" si="10"/>
        <v>0</v>
      </c>
      <c r="J145" s="229"/>
      <c r="K145" s="230"/>
      <c r="L145" s="231">
        <f t="shared" si="11"/>
        <v>0</v>
      </c>
      <c r="M145" s="338"/>
      <c r="N145" s="337"/>
      <c r="O145" s="231">
        <f t="shared" si="12"/>
        <v>0</v>
      </c>
      <c r="P145" s="185"/>
      <c r="R145" s="158"/>
      <c r="S145" s="158"/>
      <c r="T145" s="158"/>
    </row>
    <row r="146" spans="1:20" ht="36" hidden="1" x14ac:dyDescent="0.25">
      <c r="A146" s="178">
        <v>2344</v>
      </c>
      <c r="B146" s="223" t="s">
        <v>380</v>
      </c>
      <c r="C146" s="224">
        <f t="shared" si="8"/>
        <v>0</v>
      </c>
      <c r="D146" s="229"/>
      <c r="E146" s="337"/>
      <c r="F146" s="231">
        <f t="shared" si="9"/>
        <v>0</v>
      </c>
      <c r="G146" s="229"/>
      <c r="H146" s="230"/>
      <c r="I146" s="231">
        <f t="shared" si="10"/>
        <v>0</v>
      </c>
      <c r="J146" s="229"/>
      <c r="K146" s="230"/>
      <c r="L146" s="231">
        <f t="shared" si="11"/>
        <v>0</v>
      </c>
      <c r="M146" s="338"/>
      <c r="N146" s="337"/>
      <c r="O146" s="231">
        <f t="shared" si="12"/>
        <v>0</v>
      </c>
      <c r="P146" s="185"/>
      <c r="R146" s="158"/>
      <c r="S146" s="158"/>
      <c r="T146" s="158"/>
    </row>
    <row r="147" spans="1:20" ht="24" x14ac:dyDescent="0.25">
      <c r="A147" s="329">
        <v>2350</v>
      </c>
      <c r="B147" s="265" t="s">
        <v>381</v>
      </c>
      <c r="C147" s="224">
        <f t="shared" si="8"/>
        <v>5880</v>
      </c>
      <c r="D147" s="330">
        <f>SUM(D148:D153)</f>
        <v>5880</v>
      </c>
      <c r="E147" s="506">
        <f>SUM(E148:E153)</f>
        <v>0</v>
      </c>
      <c r="F147" s="460">
        <f t="shared" si="9"/>
        <v>5880</v>
      </c>
      <c r="G147" s="330">
        <f>SUM(G148:G153)</f>
        <v>0</v>
      </c>
      <c r="H147" s="333">
        <f>SUM(H148:H153)</f>
        <v>0</v>
      </c>
      <c r="I147" s="332">
        <f t="shared" si="10"/>
        <v>0</v>
      </c>
      <c r="J147" s="330">
        <f>SUM(J148:J153)</f>
        <v>0</v>
      </c>
      <c r="K147" s="333">
        <f>SUM(K148:K153)</f>
        <v>0</v>
      </c>
      <c r="L147" s="332">
        <f t="shared" si="11"/>
        <v>0</v>
      </c>
      <c r="M147" s="334">
        <f>SUM(M148:M153)</f>
        <v>0</v>
      </c>
      <c r="N147" s="331">
        <f>SUM(N148:N153)</f>
        <v>0</v>
      </c>
      <c r="O147" s="332">
        <f t="shared" si="12"/>
        <v>0</v>
      </c>
      <c r="P147" s="274"/>
      <c r="R147" s="158"/>
      <c r="S147" s="158"/>
      <c r="T147" s="158"/>
    </row>
    <row r="148" spans="1:20" x14ac:dyDescent="0.25">
      <c r="A148" s="169">
        <v>2351</v>
      </c>
      <c r="B148" s="213" t="s">
        <v>382</v>
      </c>
      <c r="C148" s="224">
        <f t="shared" si="8"/>
        <v>2030</v>
      </c>
      <c r="D148" s="219">
        <v>2030</v>
      </c>
      <c r="E148" s="510"/>
      <c r="F148" s="466">
        <f t="shared" si="9"/>
        <v>2030</v>
      </c>
      <c r="G148" s="219"/>
      <c r="H148" s="220"/>
      <c r="I148" s="221">
        <f t="shared" si="10"/>
        <v>0</v>
      </c>
      <c r="J148" s="219"/>
      <c r="K148" s="220"/>
      <c r="L148" s="221">
        <f t="shared" si="11"/>
        <v>0</v>
      </c>
      <c r="M148" s="336"/>
      <c r="N148" s="335"/>
      <c r="O148" s="221">
        <f t="shared" si="12"/>
        <v>0</v>
      </c>
      <c r="P148" s="176"/>
      <c r="R148" s="158"/>
      <c r="S148" s="158"/>
      <c r="T148" s="158"/>
    </row>
    <row r="149" spans="1:20" x14ac:dyDescent="0.25">
      <c r="A149" s="178">
        <v>2352</v>
      </c>
      <c r="B149" s="223" t="s">
        <v>383</v>
      </c>
      <c r="C149" s="224">
        <f t="shared" si="8"/>
        <v>3565</v>
      </c>
      <c r="D149" s="229">
        <v>3565</v>
      </c>
      <c r="E149" s="507"/>
      <c r="F149" s="359">
        <f t="shared" si="9"/>
        <v>3565</v>
      </c>
      <c r="G149" s="229"/>
      <c r="H149" s="230"/>
      <c r="I149" s="231">
        <f t="shared" si="10"/>
        <v>0</v>
      </c>
      <c r="J149" s="229"/>
      <c r="K149" s="230"/>
      <c r="L149" s="231">
        <f t="shared" si="11"/>
        <v>0</v>
      </c>
      <c r="M149" s="338"/>
      <c r="N149" s="337"/>
      <c r="O149" s="231">
        <f t="shared" si="12"/>
        <v>0</v>
      </c>
      <c r="P149" s="185"/>
      <c r="R149" s="158"/>
      <c r="S149" s="158"/>
      <c r="T149" s="158"/>
    </row>
    <row r="150" spans="1:20" ht="24" hidden="1" x14ac:dyDescent="0.25">
      <c r="A150" s="178">
        <v>2353</v>
      </c>
      <c r="B150" s="223" t="s">
        <v>384</v>
      </c>
      <c r="C150" s="224">
        <f t="shared" si="8"/>
        <v>0</v>
      </c>
      <c r="D150" s="229"/>
      <c r="E150" s="337"/>
      <c r="F150" s="231">
        <f t="shared" si="9"/>
        <v>0</v>
      </c>
      <c r="G150" s="229"/>
      <c r="H150" s="230"/>
      <c r="I150" s="231">
        <f t="shared" si="10"/>
        <v>0</v>
      </c>
      <c r="J150" s="229"/>
      <c r="K150" s="230"/>
      <c r="L150" s="231">
        <f t="shared" si="11"/>
        <v>0</v>
      </c>
      <c r="M150" s="338"/>
      <c r="N150" s="337"/>
      <c r="O150" s="231">
        <f t="shared" si="12"/>
        <v>0</v>
      </c>
      <c r="P150" s="185"/>
      <c r="R150" s="158"/>
      <c r="S150" s="158"/>
      <c r="T150" s="158"/>
    </row>
    <row r="151" spans="1:20" ht="24" hidden="1" x14ac:dyDescent="0.25">
      <c r="A151" s="178">
        <v>2354</v>
      </c>
      <c r="B151" s="223" t="s">
        <v>385</v>
      </c>
      <c r="C151" s="224">
        <f t="shared" si="8"/>
        <v>0</v>
      </c>
      <c r="D151" s="229"/>
      <c r="E151" s="337"/>
      <c r="F151" s="231">
        <f t="shared" si="9"/>
        <v>0</v>
      </c>
      <c r="G151" s="229"/>
      <c r="H151" s="230"/>
      <c r="I151" s="231">
        <f t="shared" si="10"/>
        <v>0</v>
      </c>
      <c r="J151" s="229"/>
      <c r="K151" s="230"/>
      <c r="L151" s="231">
        <f t="shared" si="11"/>
        <v>0</v>
      </c>
      <c r="M151" s="338"/>
      <c r="N151" s="337"/>
      <c r="O151" s="231">
        <f t="shared" si="12"/>
        <v>0</v>
      </c>
      <c r="P151" s="185"/>
      <c r="R151" s="158"/>
      <c r="S151" s="158"/>
      <c r="T151" s="158"/>
    </row>
    <row r="152" spans="1:20" ht="24" x14ac:dyDescent="0.25">
      <c r="A152" s="178">
        <v>2355</v>
      </c>
      <c r="B152" s="223" t="s">
        <v>386</v>
      </c>
      <c r="C152" s="224">
        <f t="shared" si="8"/>
        <v>285</v>
      </c>
      <c r="D152" s="229">
        <v>285</v>
      </c>
      <c r="E152" s="507"/>
      <c r="F152" s="359">
        <f t="shared" si="9"/>
        <v>285</v>
      </c>
      <c r="G152" s="229"/>
      <c r="H152" s="230"/>
      <c r="I152" s="231">
        <f t="shared" si="10"/>
        <v>0</v>
      </c>
      <c r="J152" s="229"/>
      <c r="K152" s="230"/>
      <c r="L152" s="231">
        <f t="shared" si="11"/>
        <v>0</v>
      </c>
      <c r="M152" s="338"/>
      <c r="N152" s="337"/>
      <c r="O152" s="231">
        <f t="shared" si="12"/>
        <v>0</v>
      </c>
      <c r="P152" s="185"/>
      <c r="R152" s="158"/>
      <c r="S152" s="158"/>
      <c r="T152" s="158"/>
    </row>
    <row r="153" spans="1:20" ht="24" hidden="1" x14ac:dyDescent="0.25">
      <c r="A153" s="178">
        <v>2359</v>
      </c>
      <c r="B153" s="223" t="s">
        <v>387</v>
      </c>
      <c r="C153" s="224">
        <f t="shared" si="8"/>
        <v>0</v>
      </c>
      <c r="D153" s="229"/>
      <c r="E153" s="337"/>
      <c r="F153" s="231">
        <f t="shared" si="9"/>
        <v>0</v>
      </c>
      <c r="G153" s="229"/>
      <c r="H153" s="230"/>
      <c r="I153" s="231">
        <f t="shared" si="10"/>
        <v>0</v>
      </c>
      <c r="J153" s="229"/>
      <c r="K153" s="230"/>
      <c r="L153" s="231">
        <f t="shared" si="11"/>
        <v>0</v>
      </c>
      <c r="M153" s="338"/>
      <c r="N153" s="337"/>
      <c r="O153" s="231">
        <f t="shared" si="12"/>
        <v>0</v>
      </c>
      <c r="P153" s="185"/>
      <c r="R153" s="158"/>
      <c r="S153" s="158"/>
      <c r="T153" s="158"/>
    </row>
    <row r="154" spans="1:20" ht="24" x14ac:dyDescent="0.25">
      <c r="A154" s="339">
        <v>2360</v>
      </c>
      <c r="B154" s="223" t="s">
        <v>388</v>
      </c>
      <c r="C154" s="224">
        <f t="shared" si="8"/>
        <v>21003</v>
      </c>
      <c r="D154" s="340">
        <f>SUM(D155:D161)</f>
        <v>684</v>
      </c>
      <c r="E154" s="390">
        <f>SUM(E155:E161)</f>
        <v>0</v>
      </c>
      <c r="F154" s="359">
        <f t="shared" si="9"/>
        <v>684</v>
      </c>
      <c r="G154" s="340">
        <f>SUM(G155:G161)</f>
        <v>0</v>
      </c>
      <c r="H154" s="342">
        <f>SUM(H155:H161)</f>
        <v>0</v>
      </c>
      <c r="I154" s="231">
        <f t="shared" si="10"/>
        <v>0</v>
      </c>
      <c r="J154" s="340">
        <f>SUM(J155:J161)</f>
        <v>20319</v>
      </c>
      <c r="K154" s="342">
        <f>SUM(K155:K161)</f>
        <v>0</v>
      </c>
      <c r="L154" s="231">
        <f t="shared" si="11"/>
        <v>20319</v>
      </c>
      <c r="M154" s="343">
        <f>SUM(M155:M161)</f>
        <v>0</v>
      </c>
      <c r="N154" s="341">
        <f>SUM(N155:N161)</f>
        <v>0</v>
      </c>
      <c r="O154" s="231">
        <f t="shared" si="12"/>
        <v>0</v>
      </c>
      <c r="P154" s="185"/>
      <c r="R154" s="158"/>
      <c r="S154" s="158"/>
      <c r="T154" s="158"/>
    </row>
    <row r="155" spans="1:20" x14ac:dyDescent="0.25">
      <c r="A155" s="177">
        <v>2361</v>
      </c>
      <c r="B155" s="223" t="s">
        <v>389</v>
      </c>
      <c r="C155" s="224">
        <f t="shared" si="8"/>
        <v>399</v>
      </c>
      <c r="D155" s="229">
        <v>399</v>
      </c>
      <c r="E155" s="507"/>
      <c r="F155" s="359">
        <f t="shared" si="9"/>
        <v>399</v>
      </c>
      <c r="G155" s="229"/>
      <c r="H155" s="230"/>
      <c r="I155" s="231">
        <f t="shared" si="10"/>
        <v>0</v>
      </c>
      <c r="J155" s="229"/>
      <c r="K155" s="230"/>
      <c r="L155" s="231">
        <f t="shared" si="11"/>
        <v>0</v>
      </c>
      <c r="M155" s="338"/>
      <c r="N155" s="337"/>
      <c r="O155" s="231">
        <f t="shared" si="12"/>
        <v>0</v>
      </c>
      <c r="P155" s="185"/>
      <c r="R155" s="158"/>
      <c r="S155" s="158"/>
      <c r="T155" s="158"/>
    </row>
    <row r="156" spans="1:20" ht="24" x14ac:dyDescent="0.25">
      <c r="A156" s="177">
        <v>2362</v>
      </c>
      <c r="B156" s="223" t="s">
        <v>390</v>
      </c>
      <c r="C156" s="224">
        <f t="shared" si="8"/>
        <v>285</v>
      </c>
      <c r="D156" s="229">
        <v>285</v>
      </c>
      <c r="E156" s="507"/>
      <c r="F156" s="359">
        <f t="shared" si="9"/>
        <v>285</v>
      </c>
      <c r="G156" s="229"/>
      <c r="H156" s="230"/>
      <c r="I156" s="231">
        <f t="shared" si="10"/>
        <v>0</v>
      </c>
      <c r="J156" s="229"/>
      <c r="K156" s="230"/>
      <c r="L156" s="231">
        <f t="shared" si="11"/>
        <v>0</v>
      </c>
      <c r="M156" s="338"/>
      <c r="N156" s="337"/>
      <c r="O156" s="231">
        <f t="shared" si="12"/>
        <v>0</v>
      </c>
      <c r="P156" s="185"/>
      <c r="R156" s="158"/>
      <c r="S156" s="158"/>
      <c r="T156" s="158"/>
    </row>
    <row r="157" spans="1:20" x14ac:dyDescent="0.25">
      <c r="A157" s="177">
        <v>2363</v>
      </c>
      <c r="B157" s="223" t="s">
        <v>391</v>
      </c>
      <c r="C157" s="224">
        <f t="shared" si="8"/>
        <v>20319</v>
      </c>
      <c r="D157" s="229"/>
      <c r="E157" s="507"/>
      <c r="F157" s="359">
        <f t="shared" si="9"/>
        <v>0</v>
      </c>
      <c r="G157" s="229"/>
      <c r="H157" s="230"/>
      <c r="I157" s="231">
        <f t="shared" si="10"/>
        <v>0</v>
      </c>
      <c r="J157" s="229">
        <f>19386+933</f>
        <v>20319</v>
      </c>
      <c r="K157" s="230"/>
      <c r="L157" s="231">
        <f t="shared" si="11"/>
        <v>20319</v>
      </c>
      <c r="M157" s="338"/>
      <c r="N157" s="337"/>
      <c r="O157" s="231">
        <f t="shared" si="12"/>
        <v>0</v>
      </c>
      <c r="P157" s="185"/>
      <c r="R157" s="158"/>
      <c r="S157" s="158"/>
      <c r="T157" s="158"/>
    </row>
    <row r="158" spans="1:20" ht="24" hidden="1" x14ac:dyDescent="0.25">
      <c r="A158" s="177">
        <v>2364</v>
      </c>
      <c r="B158" s="223" t="s">
        <v>392</v>
      </c>
      <c r="C158" s="224">
        <f t="shared" si="8"/>
        <v>0</v>
      </c>
      <c r="D158" s="229"/>
      <c r="E158" s="337"/>
      <c r="F158" s="231">
        <f t="shared" si="9"/>
        <v>0</v>
      </c>
      <c r="G158" s="229"/>
      <c r="H158" s="230"/>
      <c r="I158" s="231">
        <f t="shared" si="10"/>
        <v>0</v>
      </c>
      <c r="J158" s="229"/>
      <c r="K158" s="230"/>
      <c r="L158" s="231">
        <f t="shared" si="11"/>
        <v>0</v>
      </c>
      <c r="M158" s="338"/>
      <c r="N158" s="337"/>
      <c r="O158" s="231">
        <f t="shared" si="12"/>
        <v>0</v>
      </c>
      <c r="P158" s="185"/>
      <c r="R158" s="158"/>
      <c r="S158" s="158"/>
      <c r="T158" s="158"/>
    </row>
    <row r="159" spans="1:20" hidden="1" x14ac:dyDescent="0.25">
      <c r="A159" s="177">
        <v>2365</v>
      </c>
      <c r="B159" s="223" t="s">
        <v>393</v>
      </c>
      <c r="C159" s="224">
        <f t="shared" si="8"/>
        <v>0</v>
      </c>
      <c r="D159" s="229"/>
      <c r="E159" s="337"/>
      <c r="F159" s="231">
        <f t="shared" si="9"/>
        <v>0</v>
      </c>
      <c r="G159" s="229"/>
      <c r="H159" s="230"/>
      <c r="I159" s="231">
        <f t="shared" si="10"/>
        <v>0</v>
      </c>
      <c r="J159" s="229"/>
      <c r="K159" s="230"/>
      <c r="L159" s="231">
        <f t="shared" si="11"/>
        <v>0</v>
      </c>
      <c r="M159" s="338"/>
      <c r="N159" s="337"/>
      <c r="O159" s="231">
        <f t="shared" si="12"/>
        <v>0</v>
      </c>
      <c r="P159" s="185"/>
      <c r="R159" s="158"/>
      <c r="S159" s="158"/>
      <c r="T159" s="158"/>
    </row>
    <row r="160" spans="1:20" ht="36" hidden="1" x14ac:dyDescent="0.25">
      <c r="A160" s="177">
        <v>2366</v>
      </c>
      <c r="B160" s="223" t="s">
        <v>394</v>
      </c>
      <c r="C160" s="224">
        <f t="shared" si="8"/>
        <v>0</v>
      </c>
      <c r="D160" s="229"/>
      <c r="E160" s="337"/>
      <c r="F160" s="231">
        <f t="shared" si="9"/>
        <v>0</v>
      </c>
      <c r="G160" s="229"/>
      <c r="H160" s="230"/>
      <c r="I160" s="231">
        <f t="shared" si="10"/>
        <v>0</v>
      </c>
      <c r="J160" s="229"/>
      <c r="K160" s="230"/>
      <c r="L160" s="231">
        <f t="shared" si="11"/>
        <v>0</v>
      </c>
      <c r="M160" s="338"/>
      <c r="N160" s="337"/>
      <c r="O160" s="231">
        <f t="shared" si="12"/>
        <v>0</v>
      </c>
      <c r="P160" s="185"/>
      <c r="R160" s="158"/>
      <c r="S160" s="158"/>
      <c r="T160" s="158"/>
    </row>
    <row r="161" spans="1:20" ht="60" hidden="1" x14ac:dyDescent="0.25">
      <c r="A161" s="177">
        <v>2369</v>
      </c>
      <c r="B161" s="223" t="s">
        <v>395</v>
      </c>
      <c r="C161" s="224">
        <f t="shared" si="8"/>
        <v>0</v>
      </c>
      <c r="D161" s="229"/>
      <c r="E161" s="337"/>
      <c r="F161" s="231">
        <f t="shared" si="9"/>
        <v>0</v>
      </c>
      <c r="G161" s="229"/>
      <c r="H161" s="230"/>
      <c r="I161" s="231">
        <f t="shared" si="10"/>
        <v>0</v>
      </c>
      <c r="J161" s="229"/>
      <c r="K161" s="230"/>
      <c r="L161" s="231">
        <f t="shared" si="11"/>
        <v>0</v>
      </c>
      <c r="M161" s="338"/>
      <c r="N161" s="337"/>
      <c r="O161" s="231">
        <f t="shared" si="12"/>
        <v>0</v>
      </c>
      <c r="P161" s="185"/>
      <c r="R161" s="158"/>
      <c r="S161" s="158"/>
      <c r="T161" s="158"/>
    </row>
    <row r="162" spans="1:20" x14ac:dyDescent="0.25">
      <c r="A162" s="329">
        <v>2370</v>
      </c>
      <c r="B162" s="265" t="s">
        <v>396</v>
      </c>
      <c r="C162" s="224">
        <f t="shared" si="8"/>
        <v>5250</v>
      </c>
      <c r="D162" s="344">
        <v>2419</v>
      </c>
      <c r="E162" s="509"/>
      <c r="F162" s="460">
        <f t="shared" si="9"/>
        <v>2419</v>
      </c>
      <c r="G162" s="344">
        <v>2831</v>
      </c>
      <c r="H162" s="346"/>
      <c r="I162" s="332">
        <f t="shared" si="10"/>
        <v>2831</v>
      </c>
      <c r="J162" s="344"/>
      <c r="K162" s="346"/>
      <c r="L162" s="332">
        <f t="shared" si="11"/>
        <v>0</v>
      </c>
      <c r="M162" s="347"/>
      <c r="N162" s="345"/>
      <c r="O162" s="332">
        <f t="shared" si="12"/>
        <v>0</v>
      </c>
      <c r="P162" s="185"/>
      <c r="R162" s="158"/>
      <c r="S162" s="158"/>
      <c r="T162" s="158"/>
    </row>
    <row r="163" spans="1:20" hidden="1" x14ac:dyDescent="0.25">
      <c r="A163" s="329">
        <v>2380</v>
      </c>
      <c r="B163" s="265" t="s">
        <v>397</v>
      </c>
      <c r="C163" s="224">
        <f t="shared" si="8"/>
        <v>0</v>
      </c>
      <c r="D163" s="330">
        <f>SUM(D164:D165)</f>
        <v>0</v>
      </c>
      <c r="E163" s="331">
        <f>SUM(E164:E165)</f>
        <v>0</v>
      </c>
      <c r="F163" s="332">
        <f t="shared" si="9"/>
        <v>0</v>
      </c>
      <c r="G163" s="330">
        <f>SUM(G164:G165)</f>
        <v>0</v>
      </c>
      <c r="H163" s="333">
        <f>SUM(H164:H165)</f>
        <v>0</v>
      </c>
      <c r="I163" s="332">
        <f t="shared" si="10"/>
        <v>0</v>
      </c>
      <c r="J163" s="330">
        <f>SUM(J164:J165)</f>
        <v>0</v>
      </c>
      <c r="K163" s="333">
        <f>SUM(K164:K165)</f>
        <v>0</v>
      </c>
      <c r="L163" s="332">
        <f t="shared" si="11"/>
        <v>0</v>
      </c>
      <c r="M163" s="334">
        <f>SUM(M164:M165)</f>
        <v>0</v>
      </c>
      <c r="N163" s="331">
        <f>SUM(N164:N165)</f>
        <v>0</v>
      </c>
      <c r="O163" s="332">
        <f t="shared" si="12"/>
        <v>0</v>
      </c>
      <c r="P163" s="274"/>
      <c r="R163" s="158"/>
      <c r="S163" s="158"/>
      <c r="T163" s="158"/>
    </row>
    <row r="164" spans="1:20" hidden="1" x14ac:dyDescent="0.25">
      <c r="A164" s="168">
        <v>2381</v>
      </c>
      <c r="B164" s="213" t="s">
        <v>398</v>
      </c>
      <c r="C164" s="224">
        <f t="shared" si="8"/>
        <v>0</v>
      </c>
      <c r="D164" s="219"/>
      <c r="E164" s="335"/>
      <c r="F164" s="221">
        <f t="shared" si="9"/>
        <v>0</v>
      </c>
      <c r="G164" s="219"/>
      <c r="H164" s="220"/>
      <c r="I164" s="221">
        <f t="shared" si="10"/>
        <v>0</v>
      </c>
      <c r="J164" s="219"/>
      <c r="K164" s="220"/>
      <c r="L164" s="221">
        <f t="shared" si="11"/>
        <v>0</v>
      </c>
      <c r="M164" s="336"/>
      <c r="N164" s="335"/>
      <c r="O164" s="221">
        <f t="shared" si="12"/>
        <v>0</v>
      </c>
      <c r="P164" s="176"/>
      <c r="R164" s="158"/>
      <c r="S164" s="158"/>
      <c r="T164" s="158"/>
    </row>
    <row r="165" spans="1:20" ht="24" hidden="1" x14ac:dyDescent="0.25">
      <c r="A165" s="177">
        <v>2389</v>
      </c>
      <c r="B165" s="223" t="s">
        <v>399</v>
      </c>
      <c r="C165" s="224">
        <f t="shared" si="8"/>
        <v>0</v>
      </c>
      <c r="D165" s="229"/>
      <c r="E165" s="337"/>
      <c r="F165" s="231">
        <f t="shared" si="9"/>
        <v>0</v>
      </c>
      <c r="G165" s="229"/>
      <c r="H165" s="230"/>
      <c r="I165" s="231">
        <f t="shared" si="10"/>
        <v>0</v>
      </c>
      <c r="J165" s="229"/>
      <c r="K165" s="230"/>
      <c r="L165" s="231">
        <f t="shared" si="11"/>
        <v>0</v>
      </c>
      <c r="M165" s="338"/>
      <c r="N165" s="337"/>
      <c r="O165" s="231">
        <f t="shared" si="12"/>
        <v>0</v>
      </c>
      <c r="P165" s="185"/>
      <c r="R165" s="158"/>
      <c r="S165" s="158"/>
      <c r="T165" s="158"/>
    </row>
    <row r="166" spans="1:20" hidden="1" x14ac:dyDescent="0.25">
      <c r="A166" s="329">
        <v>2390</v>
      </c>
      <c r="B166" s="265" t="s">
        <v>400</v>
      </c>
      <c r="C166" s="224">
        <f t="shared" si="8"/>
        <v>0</v>
      </c>
      <c r="D166" s="344"/>
      <c r="E166" s="345"/>
      <c r="F166" s="332">
        <f t="shared" si="9"/>
        <v>0</v>
      </c>
      <c r="G166" s="344"/>
      <c r="H166" s="346"/>
      <c r="I166" s="332">
        <f t="shared" si="10"/>
        <v>0</v>
      </c>
      <c r="J166" s="344"/>
      <c r="K166" s="346"/>
      <c r="L166" s="332">
        <f t="shared" si="11"/>
        <v>0</v>
      </c>
      <c r="M166" s="347"/>
      <c r="N166" s="345"/>
      <c r="O166" s="332">
        <f t="shared" si="12"/>
        <v>0</v>
      </c>
      <c r="P166" s="274"/>
      <c r="R166" s="158"/>
      <c r="S166" s="158"/>
      <c r="T166" s="158"/>
    </row>
    <row r="167" spans="1:20" hidden="1" x14ac:dyDescent="0.25">
      <c r="A167" s="198">
        <v>2400</v>
      </c>
      <c r="B167" s="323" t="s">
        <v>401</v>
      </c>
      <c r="C167" s="199">
        <f t="shared" si="8"/>
        <v>0</v>
      </c>
      <c r="D167" s="361"/>
      <c r="E167" s="362"/>
      <c r="F167" s="211">
        <f t="shared" si="9"/>
        <v>0</v>
      </c>
      <c r="G167" s="361"/>
      <c r="H167" s="363"/>
      <c r="I167" s="211">
        <f t="shared" si="10"/>
        <v>0</v>
      </c>
      <c r="J167" s="361"/>
      <c r="K167" s="363"/>
      <c r="L167" s="211">
        <f t="shared" si="11"/>
        <v>0</v>
      </c>
      <c r="M167" s="364"/>
      <c r="N167" s="362"/>
      <c r="O167" s="211">
        <f t="shared" si="12"/>
        <v>0</v>
      </c>
      <c r="P167" s="208"/>
      <c r="R167" s="158"/>
      <c r="S167" s="158"/>
      <c r="T167" s="158"/>
    </row>
    <row r="168" spans="1:20" ht="24" hidden="1" x14ac:dyDescent="0.25">
      <c r="A168" s="198">
        <v>2500</v>
      </c>
      <c r="B168" s="323" t="s">
        <v>402</v>
      </c>
      <c r="C168" s="199">
        <f t="shared" si="8"/>
        <v>0</v>
      </c>
      <c r="D168" s="209">
        <f>SUM(D169,D174)</f>
        <v>0</v>
      </c>
      <c r="E168" s="324">
        <f>SUM(E169,E174)</f>
        <v>0</v>
      </c>
      <c r="F168" s="211">
        <f t="shared" si="9"/>
        <v>0</v>
      </c>
      <c r="G168" s="209">
        <f>SUM(G169,G174)</f>
        <v>0</v>
      </c>
      <c r="H168" s="210">
        <f>SUM(H169,H174)</f>
        <v>0</v>
      </c>
      <c r="I168" s="211">
        <f t="shared" si="10"/>
        <v>0</v>
      </c>
      <c r="J168" s="209">
        <f>SUM(J169,J174)</f>
        <v>0</v>
      </c>
      <c r="K168" s="210">
        <f>SUM(K169,K174)</f>
        <v>0</v>
      </c>
      <c r="L168" s="211">
        <f t="shared" si="11"/>
        <v>0</v>
      </c>
      <c r="M168" s="325">
        <f>SUM(M169,M174)</f>
        <v>0</v>
      </c>
      <c r="N168" s="326">
        <f>SUM(N169,N174)</f>
        <v>0</v>
      </c>
      <c r="O168" s="327">
        <f t="shared" si="12"/>
        <v>0</v>
      </c>
      <c r="P168" s="328"/>
      <c r="R168" s="158"/>
      <c r="S168" s="158"/>
      <c r="T168" s="158"/>
    </row>
    <row r="169" spans="1:20" ht="24" hidden="1" x14ac:dyDescent="0.25">
      <c r="A169" s="349">
        <v>2510</v>
      </c>
      <c r="B169" s="213" t="s">
        <v>403</v>
      </c>
      <c r="C169" s="214">
        <f t="shared" si="8"/>
        <v>0</v>
      </c>
      <c r="D169" s="350">
        <f>SUM(D170:D173)</f>
        <v>0</v>
      </c>
      <c r="E169" s="351">
        <f>SUM(E170:E173)</f>
        <v>0</v>
      </c>
      <c r="F169" s="221">
        <f t="shared" si="9"/>
        <v>0</v>
      </c>
      <c r="G169" s="350">
        <f>SUM(G170:G173)</f>
        <v>0</v>
      </c>
      <c r="H169" s="352">
        <f>SUM(H170:H173)</f>
        <v>0</v>
      </c>
      <c r="I169" s="221">
        <f t="shared" si="10"/>
        <v>0</v>
      </c>
      <c r="J169" s="350">
        <f>SUM(J170:J173)</f>
        <v>0</v>
      </c>
      <c r="K169" s="352">
        <f>SUM(K170:K173)</f>
        <v>0</v>
      </c>
      <c r="L169" s="221">
        <f t="shared" si="11"/>
        <v>0</v>
      </c>
      <c r="M169" s="365">
        <f>SUM(M170:M173)</f>
        <v>0</v>
      </c>
      <c r="N169" s="366">
        <f>SUM(N170:N173)</f>
        <v>0</v>
      </c>
      <c r="O169" s="242">
        <f t="shared" si="12"/>
        <v>0</v>
      </c>
      <c r="P169" s="244"/>
      <c r="R169" s="158"/>
      <c r="S169" s="158"/>
      <c r="T169" s="158"/>
    </row>
    <row r="170" spans="1:20" ht="24" hidden="1" x14ac:dyDescent="0.25">
      <c r="A170" s="178">
        <v>2512</v>
      </c>
      <c r="B170" s="223" t="s">
        <v>404</v>
      </c>
      <c r="C170" s="224">
        <f t="shared" si="8"/>
        <v>0</v>
      </c>
      <c r="D170" s="229"/>
      <c r="E170" s="337"/>
      <c r="F170" s="231">
        <f t="shared" si="9"/>
        <v>0</v>
      </c>
      <c r="G170" s="229"/>
      <c r="H170" s="230"/>
      <c r="I170" s="231">
        <f t="shared" si="10"/>
        <v>0</v>
      </c>
      <c r="J170" s="229"/>
      <c r="K170" s="230"/>
      <c r="L170" s="231">
        <f t="shared" si="11"/>
        <v>0</v>
      </c>
      <c r="M170" s="338"/>
      <c r="N170" s="337"/>
      <c r="O170" s="231">
        <f t="shared" si="12"/>
        <v>0</v>
      </c>
      <c r="P170" s="185"/>
      <c r="R170" s="158"/>
      <c r="S170" s="158"/>
      <c r="T170" s="158"/>
    </row>
    <row r="171" spans="1:20" ht="48" hidden="1" x14ac:dyDescent="0.25">
      <c r="A171" s="178">
        <v>2513</v>
      </c>
      <c r="B171" s="223" t="s">
        <v>405</v>
      </c>
      <c r="C171" s="224">
        <f t="shared" si="8"/>
        <v>0</v>
      </c>
      <c r="D171" s="229"/>
      <c r="E171" s="337"/>
      <c r="F171" s="231">
        <f t="shared" si="9"/>
        <v>0</v>
      </c>
      <c r="G171" s="229"/>
      <c r="H171" s="230"/>
      <c r="I171" s="231">
        <f t="shared" si="10"/>
        <v>0</v>
      </c>
      <c r="J171" s="229"/>
      <c r="K171" s="230"/>
      <c r="L171" s="231">
        <f t="shared" si="11"/>
        <v>0</v>
      </c>
      <c r="M171" s="338"/>
      <c r="N171" s="337"/>
      <c r="O171" s="231">
        <f t="shared" si="12"/>
        <v>0</v>
      </c>
      <c r="P171" s="185"/>
      <c r="R171" s="158"/>
      <c r="S171" s="158"/>
      <c r="T171" s="158"/>
    </row>
    <row r="172" spans="1:20" ht="24" hidden="1" x14ac:dyDescent="0.25">
      <c r="A172" s="178">
        <v>2515</v>
      </c>
      <c r="B172" s="223" t="s">
        <v>406</v>
      </c>
      <c r="C172" s="224">
        <f t="shared" si="8"/>
        <v>0</v>
      </c>
      <c r="D172" s="229"/>
      <c r="E172" s="337"/>
      <c r="F172" s="231">
        <f t="shared" si="9"/>
        <v>0</v>
      </c>
      <c r="G172" s="229"/>
      <c r="H172" s="230"/>
      <c r="I172" s="231">
        <f t="shared" si="10"/>
        <v>0</v>
      </c>
      <c r="J172" s="229"/>
      <c r="K172" s="230"/>
      <c r="L172" s="231">
        <f t="shared" si="11"/>
        <v>0</v>
      </c>
      <c r="M172" s="338"/>
      <c r="N172" s="337"/>
      <c r="O172" s="231">
        <f t="shared" si="12"/>
        <v>0</v>
      </c>
      <c r="P172" s="185"/>
      <c r="R172" s="158"/>
      <c r="S172" s="158"/>
      <c r="T172" s="158"/>
    </row>
    <row r="173" spans="1:20" ht="24" hidden="1" x14ac:dyDescent="0.25">
      <c r="A173" s="178">
        <v>2519</v>
      </c>
      <c r="B173" s="223" t="s">
        <v>407</v>
      </c>
      <c r="C173" s="224">
        <f t="shared" si="8"/>
        <v>0</v>
      </c>
      <c r="D173" s="229"/>
      <c r="E173" s="337"/>
      <c r="F173" s="231">
        <f t="shared" si="9"/>
        <v>0</v>
      </c>
      <c r="G173" s="229"/>
      <c r="H173" s="230"/>
      <c r="I173" s="231">
        <f t="shared" si="10"/>
        <v>0</v>
      </c>
      <c r="J173" s="229"/>
      <c r="K173" s="230"/>
      <c r="L173" s="231">
        <f t="shared" si="11"/>
        <v>0</v>
      </c>
      <c r="M173" s="338"/>
      <c r="N173" s="337"/>
      <c r="O173" s="231">
        <f t="shared" si="12"/>
        <v>0</v>
      </c>
      <c r="P173" s="185"/>
      <c r="R173" s="158"/>
      <c r="S173" s="158"/>
      <c r="T173" s="158"/>
    </row>
    <row r="174" spans="1:20" ht="24" hidden="1" x14ac:dyDescent="0.25">
      <c r="A174" s="339">
        <v>2520</v>
      </c>
      <c r="B174" s="223" t="s">
        <v>408</v>
      </c>
      <c r="C174" s="224">
        <f t="shared" si="8"/>
        <v>0</v>
      </c>
      <c r="D174" s="229"/>
      <c r="E174" s="337"/>
      <c r="F174" s="231">
        <f t="shared" si="9"/>
        <v>0</v>
      </c>
      <c r="G174" s="229"/>
      <c r="H174" s="230"/>
      <c r="I174" s="231">
        <f t="shared" si="10"/>
        <v>0</v>
      </c>
      <c r="J174" s="229"/>
      <c r="K174" s="230"/>
      <c r="L174" s="231">
        <f t="shared" si="11"/>
        <v>0</v>
      </c>
      <c r="M174" s="338"/>
      <c r="N174" s="337"/>
      <c r="O174" s="231">
        <f t="shared" si="12"/>
        <v>0</v>
      </c>
      <c r="P174" s="185"/>
      <c r="R174" s="158"/>
      <c r="S174" s="158"/>
      <c r="T174" s="158"/>
    </row>
    <row r="175" spans="1:20" s="367" customFormat="1" ht="48" hidden="1" x14ac:dyDescent="0.25">
      <c r="A175" s="140">
        <v>2800</v>
      </c>
      <c r="B175" s="213" t="s">
        <v>409</v>
      </c>
      <c r="C175" s="214">
        <f t="shared" si="8"/>
        <v>0</v>
      </c>
      <c r="D175" s="171"/>
      <c r="E175" s="172"/>
      <c r="F175" s="173">
        <f t="shared" si="9"/>
        <v>0</v>
      </c>
      <c r="G175" s="171"/>
      <c r="H175" s="174"/>
      <c r="I175" s="173">
        <f t="shared" si="10"/>
        <v>0</v>
      </c>
      <c r="J175" s="171"/>
      <c r="K175" s="174"/>
      <c r="L175" s="173">
        <f t="shared" si="11"/>
        <v>0</v>
      </c>
      <c r="M175" s="175"/>
      <c r="N175" s="172"/>
      <c r="O175" s="173">
        <f t="shared" si="12"/>
        <v>0</v>
      </c>
      <c r="P175" s="176"/>
      <c r="R175" s="158"/>
      <c r="S175" s="158"/>
      <c r="T175" s="158"/>
    </row>
    <row r="176" spans="1:20" hidden="1" x14ac:dyDescent="0.25">
      <c r="A176" s="315">
        <v>3000</v>
      </c>
      <c r="B176" s="315" t="s">
        <v>410</v>
      </c>
      <c r="C176" s="316">
        <f t="shared" si="8"/>
        <v>0</v>
      </c>
      <c r="D176" s="317">
        <f>SUM(D177,D187)</f>
        <v>0</v>
      </c>
      <c r="E176" s="318">
        <f>SUM(E177,E187)</f>
        <v>0</v>
      </c>
      <c r="F176" s="319">
        <f t="shared" si="9"/>
        <v>0</v>
      </c>
      <c r="G176" s="317">
        <f>SUM(G177,G187)</f>
        <v>0</v>
      </c>
      <c r="H176" s="320">
        <f>SUM(H177,H187)</f>
        <v>0</v>
      </c>
      <c r="I176" s="319">
        <f t="shared" si="10"/>
        <v>0</v>
      </c>
      <c r="J176" s="317">
        <f>SUM(J177,J187)</f>
        <v>0</v>
      </c>
      <c r="K176" s="320">
        <f>SUM(K177,K187)</f>
        <v>0</v>
      </c>
      <c r="L176" s="319">
        <f t="shared" si="11"/>
        <v>0</v>
      </c>
      <c r="M176" s="321">
        <f>SUM(M177,M187)</f>
        <v>0</v>
      </c>
      <c r="N176" s="318">
        <f>SUM(N177,N187)</f>
        <v>0</v>
      </c>
      <c r="O176" s="319">
        <f t="shared" si="12"/>
        <v>0</v>
      </c>
      <c r="P176" s="322"/>
      <c r="R176" s="158"/>
      <c r="S176" s="158"/>
      <c r="T176" s="158"/>
    </row>
    <row r="177" spans="1:20" ht="36" hidden="1" x14ac:dyDescent="0.25">
      <c r="A177" s="198">
        <v>3200</v>
      </c>
      <c r="B177" s="368" t="s">
        <v>411</v>
      </c>
      <c r="C177" s="199">
        <f t="shared" si="8"/>
        <v>0</v>
      </c>
      <c r="D177" s="209">
        <f>SUM(D178,D182)</f>
        <v>0</v>
      </c>
      <c r="E177" s="324">
        <f>SUM(E178,E182)</f>
        <v>0</v>
      </c>
      <c r="F177" s="211">
        <f t="shared" si="9"/>
        <v>0</v>
      </c>
      <c r="G177" s="209">
        <f>SUM(G178,G182)</f>
        <v>0</v>
      </c>
      <c r="H177" s="210">
        <f>SUM(H178,H182)</f>
        <v>0</v>
      </c>
      <c r="I177" s="211">
        <f t="shared" si="10"/>
        <v>0</v>
      </c>
      <c r="J177" s="209">
        <f>SUM(J178,J182)</f>
        <v>0</v>
      </c>
      <c r="K177" s="210">
        <f>SUM(K178,K182)</f>
        <v>0</v>
      </c>
      <c r="L177" s="211">
        <f t="shared" si="11"/>
        <v>0</v>
      </c>
      <c r="M177" s="325">
        <f>SUM(M178,M182)</f>
        <v>0</v>
      </c>
      <c r="N177" s="326">
        <f>SUM(N178,N182)</f>
        <v>0</v>
      </c>
      <c r="O177" s="327">
        <f t="shared" si="12"/>
        <v>0</v>
      </c>
      <c r="P177" s="328"/>
      <c r="R177" s="158"/>
      <c r="S177" s="158"/>
      <c r="T177" s="158"/>
    </row>
    <row r="178" spans="1:20" ht="48" hidden="1" x14ac:dyDescent="0.25">
      <c r="A178" s="349">
        <v>3260</v>
      </c>
      <c r="B178" s="213" t="s">
        <v>412</v>
      </c>
      <c r="C178" s="214">
        <f t="shared" si="8"/>
        <v>0</v>
      </c>
      <c r="D178" s="350">
        <f>SUM(D179:D181)</f>
        <v>0</v>
      </c>
      <c r="E178" s="351">
        <f>SUM(E179:E181)</f>
        <v>0</v>
      </c>
      <c r="F178" s="221">
        <f t="shared" si="9"/>
        <v>0</v>
      </c>
      <c r="G178" s="350">
        <f>SUM(G179:G181)</f>
        <v>0</v>
      </c>
      <c r="H178" s="352">
        <f>SUM(H179:H181)</f>
        <v>0</v>
      </c>
      <c r="I178" s="221">
        <f t="shared" si="10"/>
        <v>0</v>
      </c>
      <c r="J178" s="350">
        <f>SUM(J179:J181)</f>
        <v>0</v>
      </c>
      <c r="K178" s="352">
        <f>SUM(K179:K181)</f>
        <v>0</v>
      </c>
      <c r="L178" s="221">
        <f t="shared" si="11"/>
        <v>0</v>
      </c>
      <c r="M178" s="353">
        <f>SUM(M179:M181)</f>
        <v>0</v>
      </c>
      <c r="N178" s="351">
        <f>SUM(N179:N181)</f>
        <v>0</v>
      </c>
      <c r="O178" s="221">
        <f t="shared" si="12"/>
        <v>0</v>
      </c>
      <c r="P178" s="176"/>
      <c r="R178" s="158"/>
      <c r="S178" s="158"/>
      <c r="T178" s="158"/>
    </row>
    <row r="179" spans="1:20" ht="36" hidden="1" x14ac:dyDescent="0.25">
      <c r="A179" s="178">
        <v>3261</v>
      </c>
      <c r="B179" s="223" t="s">
        <v>413</v>
      </c>
      <c r="C179" s="224">
        <f t="shared" si="8"/>
        <v>0</v>
      </c>
      <c r="D179" s="229"/>
      <c r="E179" s="337"/>
      <c r="F179" s="231">
        <f t="shared" si="9"/>
        <v>0</v>
      </c>
      <c r="G179" s="229"/>
      <c r="H179" s="230"/>
      <c r="I179" s="231">
        <f t="shared" si="10"/>
        <v>0</v>
      </c>
      <c r="J179" s="229"/>
      <c r="K179" s="230"/>
      <c r="L179" s="231">
        <f t="shared" si="11"/>
        <v>0</v>
      </c>
      <c r="M179" s="338"/>
      <c r="N179" s="337"/>
      <c r="O179" s="231">
        <f t="shared" si="12"/>
        <v>0</v>
      </c>
      <c r="P179" s="185"/>
      <c r="R179" s="158"/>
      <c r="S179" s="158"/>
      <c r="T179" s="158"/>
    </row>
    <row r="180" spans="1:20" ht="48" hidden="1" x14ac:dyDescent="0.25">
      <c r="A180" s="178">
        <v>3262</v>
      </c>
      <c r="B180" s="223" t="s">
        <v>414</v>
      </c>
      <c r="C180" s="224">
        <f t="shared" si="8"/>
        <v>0</v>
      </c>
      <c r="D180" s="229"/>
      <c r="E180" s="337"/>
      <c r="F180" s="231">
        <f t="shared" si="9"/>
        <v>0</v>
      </c>
      <c r="G180" s="229"/>
      <c r="H180" s="230"/>
      <c r="I180" s="231">
        <f t="shared" si="10"/>
        <v>0</v>
      </c>
      <c r="J180" s="229"/>
      <c r="K180" s="230"/>
      <c r="L180" s="231">
        <f t="shared" si="11"/>
        <v>0</v>
      </c>
      <c r="M180" s="338"/>
      <c r="N180" s="337"/>
      <c r="O180" s="231">
        <f t="shared" si="12"/>
        <v>0</v>
      </c>
      <c r="P180" s="185"/>
      <c r="R180" s="158"/>
      <c r="S180" s="158"/>
      <c r="T180" s="158"/>
    </row>
    <row r="181" spans="1:20" ht="36" hidden="1" x14ac:dyDescent="0.25">
      <c r="A181" s="178">
        <v>3263</v>
      </c>
      <c r="B181" s="223" t="s">
        <v>415</v>
      </c>
      <c r="C181" s="224">
        <f t="shared" ref="C181:C244" si="13">SUM(F181,I181,L181,O181)</f>
        <v>0</v>
      </c>
      <c r="D181" s="229"/>
      <c r="E181" s="337"/>
      <c r="F181" s="231">
        <f t="shared" ref="F181:F244" si="14">D181+E181</f>
        <v>0</v>
      </c>
      <c r="G181" s="229"/>
      <c r="H181" s="230"/>
      <c r="I181" s="231">
        <f t="shared" ref="I181:I244" si="15">G181+H181</f>
        <v>0</v>
      </c>
      <c r="J181" s="229"/>
      <c r="K181" s="230"/>
      <c r="L181" s="231">
        <f t="shared" ref="L181:L244" si="16">J181+K181</f>
        <v>0</v>
      </c>
      <c r="M181" s="338"/>
      <c r="N181" s="337"/>
      <c r="O181" s="231">
        <f t="shared" ref="O181:O244" si="17">M181+N181</f>
        <v>0</v>
      </c>
      <c r="P181" s="185"/>
      <c r="R181" s="158"/>
      <c r="S181" s="158"/>
      <c r="T181" s="158"/>
    </row>
    <row r="182" spans="1:20" ht="108" hidden="1" x14ac:dyDescent="0.25">
      <c r="A182" s="349">
        <v>3290</v>
      </c>
      <c r="B182" s="213" t="s">
        <v>416</v>
      </c>
      <c r="C182" s="224">
        <f t="shared" si="13"/>
        <v>0</v>
      </c>
      <c r="D182" s="350">
        <f>SUM(D183:D186)</f>
        <v>0</v>
      </c>
      <c r="E182" s="351">
        <f>SUM(E183:E186)</f>
        <v>0</v>
      </c>
      <c r="F182" s="221">
        <f t="shared" si="14"/>
        <v>0</v>
      </c>
      <c r="G182" s="350">
        <f>SUM(G183:G186)</f>
        <v>0</v>
      </c>
      <c r="H182" s="352">
        <f>SUM(H183:H186)</f>
        <v>0</v>
      </c>
      <c r="I182" s="221">
        <f t="shared" si="15"/>
        <v>0</v>
      </c>
      <c r="J182" s="350">
        <f>SUM(J183:J186)</f>
        <v>0</v>
      </c>
      <c r="K182" s="352">
        <f>SUM(K183:K186)</f>
        <v>0</v>
      </c>
      <c r="L182" s="221">
        <f t="shared" si="16"/>
        <v>0</v>
      </c>
      <c r="M182" s="369">
        <f>SUM(M183:M186)</f>
        <v>0</v>
      </c>
      <c r="N182" s="370">
        <f>SUM(N183:N186)</f>
        <v>0</v>
      </c>
      <c r="O182" s="371">
        <f t="shared" si="17"/>
        <v>0</v>
      </c>
      <c r="P182" s="372"/>
      <c r="R182" s="158"/>
      <c r="S182" s="158"/>
      <c r="T182" s="158"/>
    </row>
    <row r="183" spans="1:20" ht="72" hidden="1" x14ac:dyDescent="0.25">
      <c r="A183" s="178">
        <v>3291</v>
      </c>
      <c r="B183" s="223" t="s">
        <v>417</v>
      </c>
      <c r="C183" s="224">
        <f t="shared" si="13"/>
        <v>0</v>
      </c>
      <c r="D183" s="229"/>
      <c r="E183" s="337"/>
      <c r="F183" s="231">
        <f t="shared" si="14"/>
        <v>0</v>
      </c>
      <c r="G183" s="229"/>
      <c r="H183" s="230"/>
      <c r="I183" s="231">
        <f t="shared" si="15"/>
        <v>0</v>
      </c>
      <c r="J183" s="229"/>
      <c r="K183" s="230"/>
      <c r="L183" s="231">
        <f t="shared" si="16"/>
        <v>0</v>
      </c>
      <c r="M183" s="338"/>
      <c r="N183" s="337"/>
      <c r="O183" s="231">
        <f t="shared" si="17"/>
        <v>0</v>
      </c>
      <c r="P183" s="185"/>
      <c r="R183" s="158"/>
      <c r="S183" s="158"/>
      <c r="T183" s="158"/>
    </row>
    <row r="184" spans="1:20" ht="96" hidden="1" x14ac:dyDescent="0.25">
      <c r="A184" s="178">
        <v>3292</v>
      </c>
      <c r="B184" s="223" t="s">
        <v>418</v>
      </c>
      <c r="C184" s="224">
        <f t="shared" si="13"/>
        <v>0</v>
      </c>
      <c r="D184" s="229"/>
      <c r="E184" s="337"/>
      <c r="F184" s="231">
        <f t="shared" si="14"/>
        <v>0</v>
      </c>
      <c r="G184" s="229"/>
      <c r="H184" s="230"/>
      <c r="I184" s="231">
        <f t="shared" si="15"/>
        <v>0</v>
      </c>
      <c r="J184" s="229"/>
      <c r="K184" s="230"/>
      <c r="L184" s="231">
        <f t="shared" si="16"/>
        <v>0</v>
      </c>
      <c r="M184" s="338"/>
      <c r="N184" s="337"/>
      <c r="O184" s="231">
        <f t="shared" si="17"/>
        <v>0</v>
      </c>
      <c r="P184" s="185"/>
      <c r="R184" s="158"/>
      <c r="S184" s="158"/>
      <c r="T184" s="158"/>
    </row>
    <row r="185" spans="1:20" ht="72" hidden="1" x14ac:dyDescent="0.25">
      <c r="A185" s="178">
        <v>3293</v>
      </c>
      <c r="B185" s="223" t="s">
        <v>224</v>
      </c>
      <c r="C185" s="224">
        <f t="shared" si="13"/>
        <v>0</v>
      </c>
      <c r="D185" s="229"/>
      <c r="E185" s="337"/>
      <c r="F185" s="231">
        <f t="shared" si="14"/>
        <v>0</v>
      </c>
      <c r="G185" s="229"/>
      <c r="H185" s="230"/>
      <c r="I185" s="231">
        <f t="shared" si="15"/>
        <v>0</v>
      </c>
      <c r="J185" s="229"/>
      <c r="K185" s="230"/>
      <c r="L185" s="231">
        <f t="shared" si="16"/>
        <v>0</v>
      </c>
      <c r="M185" s="338"/>
      <c r="N185" s="337"/>
      <c r="O185" s="231">
        <f t="shared" si="17"/>
        <v>0</v>
      </c>
      <c r="P185" s="185"/>
      <c r="R185" s="158"/>
      <c r="S185" s="158"/>
      <c r="T185" s="158"/>
    </row>
    <row r="186" spans="1:20" ht="72" hidden="1" x14ac:dyDescent="0.25">
      <c r="A186" s="373">
        <v>3294</v>
      </c>
      <c r="B186" s="223" t="s">
        <v>419</v>
      </c>
      <c r="C186" s="374">
        <f t="shared" si="13"/>
        <v>0</v>
      </c>
      <c r="D186" s="375"/>
      <c r="E186" s="376"/>
      <c r="F186" s="371">
        <f t="shared" si="14"/>
        <v>0</v>
      </c>
      <c r="G186" s="375"/>
      <c r="H186" s="377"/>
      <c r="I186" s="371">
        <f t="shared" si="15"/>
        <v>0</v>
      </c>
      <c r="J186" s="375"/>
      <c r="K186" s="377"/>
      <c r="L186" s="371">
        <f t="shared" si="16"/>
        <v>0</v>
      </c>
      <c r="M186" s="378"/>
      <c r="N186" s="376"/>
      <c r="O186" s="371">
        <f t="shared" si="17"/>
        <v>0</v>
      </c>
      <c r="P186" s="372"/>
      <c r="R186" s="158"/>
      <c r="S186" s="158"/>
      <c r="T186" s="158"/>
    </row>
    <row r="187" spans="1:20" ht="60" hidden="1" x14ac:dyDescent="0.25">
      <c r="A187" s="249">
        <v>3300</v>
      </c>
      <c r="B187" s="368" t="s">
        <v>420</v>
      </c>
      <c r="C187" s="379">
        <f t="shared" si="13"/>
        <v>0</v>
      </c>
      <c r="D187" s="380">
        <f>SUM(D188:D189)</f>
        <v>0</v>
      </c>
      <c r="E187" s="326">
        <f>SUM(E188:E189)</f>
        <v>0</v>
      </c>
      <c r="F187" s="327">
        <f t="shared" si="14"/>
        <v>0</v>
      </c>
      <c r="G187" s="380">
        <f>SUM(G188:G189)</f>
        <v>0</v>
      </c>
      <c r="H187" s="381">
        <f>SUM(H188:H189)</f>
        <v>0</v>
      </c>
      <c r="I187" s="327">
        <f t="shared" si="15"/>
        <v>0</v>
      </c>
      <c r="J187" s="380">
        <f>SUM(J188:J189)</f>
        <v>0</v>
      </c>
      <c r="K187" s="381">
        <f>SUM(K188:K189)</f>
        <v>0</v>
      </c>
      <c r="L187" s="327">
        <f t="shared" si="16"/>
        <v>0</v>
      </c>
      <c r="M187" s="325">
        <f>SUM(M188:M189)</f>
        <v>0</v>
      </c>
      <c r="N187" s="326">
        <f>SUM(N188:N189)</f>
        <v>0</v>
      </c>
      <c r="O187" s="327">
        <f t="shared" si="17"/>
        <v>0</v>
      </c>
      <c r="P187" s="328"/>
      <c r="R187" s="158"/>
      <c r="S187" s="158"/>
      <c r="T187" s="158"/>
    </row>
    <row r="188" spans="1:20" ht="60" hidden="1" x14ac:dyDescent="0.25">
      <c r="A188" s="264">
        <v>3310</v>
      </c>
      <c r="B188" s="265" t="s">
        <v>421</v>
      </c>
      <c r="C188" s="276">
        <f t="shared" si="13"/>
        <v>0</v>
      </c>
      <c r="D188" s="344"/>
      <c r="E188" s="345"/>
      <c r="F188" s="332">
        <f t="shared" si="14"/>
        <v>0</v>
      </c>
      <c r="G188" s="344"/>
      <c r="H188" s="346"/>
      <c r="I188" s="332">
        <f t="shared" si="15"/>
        <v>0</v>
      </c>
      <c r="J188" s="344"/>
      <c r="K188" s="346"/>
      <c r="L188" s="332">
        <f t="shared" si="16"/>
        <v>0</v>
      </c>
      <c r="M188" s="347"/>
      <c r="N188" s="345"/>
      <c r="O188" s="332">
        <f t="shared" si="17"/>
        <v>0</v>
      </c>
      <c r="P188" s="274"/>
      <c r="R188" s="158"/>
      <c r="S188" s="158"/>
      <c r="T188" s="158"/>
    </row>
    <row r="189" spans="1:20" ht="60" hidden="1" x14ac:dyDescent="0.25">
      <c r="A189" s="169">
        <v>3320</v>
      </c>
      <c r="B189" s="213" t="s">
        <v>422</v>
      </c>
      <c r="C189" s="214">
        <f t="shared" si="13"/>
        <v>0</v>
      </c>
      <c r="D189" s="219"/>
      <c r="E189" s="335"/>
      <c r="F189" s="221">
        <f t="shared" si="14"/>
        <v>0</v>
      </c>
      <c r="G189" s="219"/>
      <c r="H189" s="220"/>
      <c r="I189" s="221">
        <f t="shared" si="15"/>
        <v>0</v>
      </c>
      <c r="J189" s="219"/>
      <c r="K189" s="220"/>
      <c r="L189" s="221">
        <f t="shared" si="16"/>
        <v>0</v>
      </c>
      <c r="M189" s="336"/>
      <c r="N189" s="335"/>
      <c r="O189" s="221">
        <f t="shared" si="17"/>
        <v>0</v>
      </c>
      <c r="P189" s="176"/>
      <c r="R189" s="158"/>
      <c r="S189" s="158"/>
      <c r="T189" s="158"/>
    </row>
    <row r="190" spans="1:20" hidden="1" x14ac:dyDescent="0.25">
      <c r="A190" s="382">
        <v>4000</v>
      </c>
      <c r="B190" s="315" t="s">
        <v>423</v>
      </c>
      <c r="C190" s="316">
        <f t="shared" si="13"/>
        <v>0</v>
      </c>
      <c r="D190" s="317">
        <f>SUM(D191,D194)</f>
        <v>0</v>
      </c>
      <c r="E190" s="318">
        <f>SUM(E191,E194)</f>
        <v>0</v>
      </c>
      <c r="F190" s="319">
        <f t="shared" si="14"/>
        <v>0</v>
      </c>
      <c r="G190" s="317">
        <f>SUM(G191,G194)</f>
        <v>0</v>
      </c>
      <c r="H190" s="320">
        <f>SUM(H191,H194)</f>
        <v>0</v>
      </c>
      <c r="I190" s="319">
        <f t="shared" si="15"/>
        <v>0</v>
      </c>
      <c r="J190" s="317">
        <f>SUM(J191,J194)</f>
        <v>0</v>
      </c>
      <c r="K190" s="320">
        <f>SUM(K191,K194)</f>
        <v>0</v>
      </c>
      <c r="L190" s="319">
        <f t="shared" si="16"/>
        <v>0</v>
      </c>
      <c r="M190" s="321">
        <f>SUM(M191,M194)</f>
        <v>0</v>
      </c>
      <c r="N190" s="318">
        <f>SUM(N191,N194)</f>
        <v>0</v>
      </c>
      <c r="O190" s="319">
        <f t="shared" si="17"/>
        <v>0</v>
      </c>
      <c r="P190" s="322"/>
      <c r="R190" s="158"/>
      <c r="S190" s="158"/>
      <c r="T190" s="158"/>
    </row>
    <row r="191" spans="1:20" ht="24" hidden="1" x14ac:dyDescent="0.25">
      <c r="A191" s="383">
        <v>4200</v>
      </c>
      <c r="B191" s="323" t="s">
        <v>424</v>
      </c>
      <c r="C191" s="199">
        <f t="shared" si="13"/>
        <v>0</v>
      </c>
      <c r="D191" s="209">
        <f>SUM(D192,D193)</f>
        <v>0</v>
      </c>
      <c r="E191" s="324">
        <f>SUM(E192,E193)</f>
        <v>0</v>
      </c>
      <c r="F191" s="211">
        <f t="shared" si="14"/>
        <v>0</v>
      </c>
      <c r="G191" s="209">
        <f>SUM(G192,G193)</f>
        <v>0</v>
      </c>
      <c r="H191" s="210">
        <f>SUM(H192,H193)</f>
        <v>0</v>
      </c>
      <c r="I191" s="211">
        <f t="shared" si="15"/>
        <v>0</v>
      </c>
      <c r="J191" s="209">
        <f>SUM(J192,J193)</f>
        <v>0</v>
      </c>
      <c r="K191" s="210">
        <f>SUM(K192,K193)</f>
        <v>0</v>
      </c>
      <c r="L191" s="211">
        <f t="shared" si="16"/>
        <v>0</v>
      </c>
      <c r="M191" s="348">
        <f>SUM(M192,M193)</f>
        <v>0</v>
      </c>
      <c r="N191" s="324">
        <f>SUM(N192,N193)</f>
        <v>0</v>
      </c>
      <c r="O191" s="211">
        <f t="shared" si="17"/>
        <v>0</v>
      </c>
      <c r="P191" s="208"/>
      <c r="R191" s="158"/>
      <c r="S191" s="158"/>
      <c r="T191" s="158"/>
    </row>
    <row r="192" spans="1:20" ht="36" hidden="1" x14ac:dyDescent="0.25">
      <c r="A192" s="349">
        <v>4240</v>
      </c>
      <c r="B192" s="213" t="s">
        <v>425</v>
      </c>
      <c r="C192" s="214">
        <f t="shared" si="13"/>
        <v>0</v>
      </c>
      <c r="D192" s="219"/>
      <c r="E192" s="335"/>
      <c r="F192" s="221">
        <f t="shared" si="14"/>
        <v>0</v>
      </c>
      <c r="G192" s="219"/>
      <c r="H192" s="220"/>
      <c r="I192" s="221">
        <f t="shared" si="15"/>
        <v>0</v>
      </c>
      <c r="J192" s="219"/>
      <c r="K192" s="220"/>
      <c r="L192" s="221">
        <f t="shared" si="16"/>
        <v>0</v>
      </c>
      <c r="M192" s="336"/>
      <c r="N192" s="335"/>
      <c r="O192" s="221">
        <f t="shared" si="17"/>
        <v>0</v>
      </c>
      <c r="P192" s="176"/>
      <c r="R192" s="158"/>
      <c r="S192" s="158"/>
      <c r="T192" s="158"/>
    </row>
    <row r="193" spans="1:20" ht="24" hidden="1" x14ac:dyDescent="0.25">
      <c r="A193" s="339">
        <v>4250</v>
      </c>
      <c r="B193" s="223" t="s">
        <v>426</v>
      </c>
      <c r="C193" s="224">
        <f t="shared" si="13"/>
        <v>0</v>
      </c>
      <c r="D193" s="229"/>
      <c r="E193" s="337"/>
      <c r="F193" s="231">
        <f t="shared" si="14"/>
        <v>0</v>
      </c>
      <c r="G193" s="229"/>
      <c r="H193" s="230"/>
      <c r="I193" s="231">
        <f t="shared" si="15"/>
        <v>0</v>
      </c>
      <c r="J193" s="229"/>
      <c r="K193" s="230"/>
      <c r="L193" s="231">
        <f t="shared" si="16"/>
        <v>0</v>
      </c>
      <c r="M193" s="338"/>
      <c r="N193" s="337"/>
      <c r="O193" s="231">
        <f t="shared" si="17"/>
        <v>0</v>
      </c>
      <c r="P193" s="185"/>
      <c r="R193" s="158"/>
      <c r="S193" s="158"/>
      <c r="T193" s="158"/>
    </row>
    <row r="194" spans="1:20" hidden="1" x14ac:dyDescent="0.25">
      <c r="A194" s="198">
        <v>4300</v>
      </c>
      <c r="B194" s="323" t="s">
        <v>427</v>
      </c>
      <c r="C194" s="199">
        <f t="shared" si="13"/>
        <v>0</v>
      </c>
      <c r="D194" s="209">
        <f>SUM(D195)</f>
        <v>0</v>
      </c>
      <c r="E194" s="324">
        <f>SUM(E195)</f>
        <v>0</v>
      </c>
      <c r="F194" s="211">
        <f t="shared" si="14"/>
        <v>0</v>
      </c>
      <c r="G194" s="209">
        <f>SUM(G195)</f>
        <v>0</v>
      </c>
      <c r="H194" s="210">
        <f>SUM(H195)</f>
        <v>0</v>
      </c>
      <c r="I194" s="211">
        <f t="shared" si="15"/>
        <v>0</v>
      </c>
      <c r="J194" s="209">
        <f>SUM(J195)</f>
        <v>0</v>
      </c>
      <c r="K194" s="210">
        <f>SUM(K195)</f>
        <v>0</v>
      </c>
      <c r="L194" s="211">
        <f t="shared" si="16"/>
        <v>0</v>
      </c>
      <c r="M194" s="348">
        <f>SUM(M195)</f>
        <v>0</v>
      </c>
      <c r="N194" s="324">
        <f>SUM(N195)</f>
        <v>0</v>
      </c>
      <c r="O194" s="211">
        <f t="shared" si="17"/>
        <v>0</v>
      </c>
      <c r="P194" s="208"/>
      <c r="R194" s="158"/>
      <c r="S194" s="158"/>
      <c r="T194" s="158"/>
    </row>
    <row r="195" spans="1:20" ht="24" hidden="1" x14ac:dyDescent="0.25">
      <c r="A195" s="349">
        <v>4310</v>
      </c>
      <c r="B195" s="213" t="s">
        <v>428</v>
      </c>
      <c r="C195" s="214">
        <f t="shared" si="13"/>
        <v>0</v>
      </c>
      <c r="D195" s="350">
        <f>SUM(D196:D196)</f>
        <v>0</v>
      </c>
      <c r="E195" s="351">
        <f>SUM(E196:E196)</f>
        <v>0</v>
      </c>
      <c r="F195" s="221">
        <f t="shared" si="14"/>
        <v>0</v>
      </c>
      <c r="G195" s="350">
        <f>SUM(G196:G196)</f>
        <v>0</v>
      </c>
      <c r="H195" s="352">
        <f>SUM(H196:H196)</f>
        <v>0</v>
      </c>
      <c r="I195" s="221">
        <f t="shared" si="15"/>
        <v>0</v>
      </c>
      <c r="J195" s="350">
        <f>SUM(J196:J196)</f>
        <v>0</v>
      </c>
      <c r="K195" s="352">
        <f>SUM(K196:K196)</f>
        <v>0</v>
      </c>
      <c r="L195" s="221">
        <f t="shared" si="16"/>
        <v>0</v>
      </c>
      <c r="M195" s="353">
        <f>SUM(M196:M196)</f>
        <v>0</v>
      </c>
      <c r="N195" s="351">
        <f>SUM(N196:N196)</f>
        <v>0</v>
      </c>
      <c r="O195" s="221">
        <f t="shared" si="17"/>
        <v>0</v>
      </c>
      <c r="P195" s="176"/>
      <c r="R195" s="158"/>
      <c r="S195" s="158"/>
      <c r="T195" s="158"/>
    </row>
    <row r="196" spans="1:20" ht="48" hidden="1" x14ac:dyDescent="0.25">
      <c r="A196" s="178">
        <v>4311</v>
      </c>
      <c r="B196" s="223" t="s">
        <v>429</v>
      </c>
      <c r="C196" s="224">
        <f t="shared" si="13"/>
        <v>0</v>
      </c>
      <c r="D196" s="229"/>
      <c r="E196" s="337"/>
      <c r="F196" s="231">
        <f t="shared" si="14"/>
        <v>0</v>
      </c>
      <c r="G196" s="229"/>
      <c r="H196" s="230"/>
      <c r="I196" s="231">
        <f t="shared" si="15"/>
        <v>0</v>
      </c>
      <c r="J196" s="229"/>
      <c r="K196" s="230"/>
      <c r="L196" s="231">
        <f t="shared" si="16"/>
        <v>0</v>
      </c>
      <c r="M196" s="338"/>
      <c r="N196" s="337"/>
      <c r="O196" s="231">
        <f t="shared" si="17"/>
        <v>0</v>
      </c>
      <c r="P196" s="185"/>
      <c r="R196" s="158"/>
      <c r="S196" s="158"/>
      <c r="T196" s="158"/>
    </row>
    <row r="197" spans="1:20" s="148" customFormat="1" ht="24" x14ac:dyDescent="0.25">
      <c r="A197" s="384"/>
      <c r="B197" s="140" t="s">
        <v>430</v>
      </c>
      <c r="C197" s="309">
        <f t="shared" si="13"/>
        <v>5075</v>
      </c>
      <c r="D197" s="310">
        <f>SUM(D198,D233,D271)</f>
        <v>4575</v>
      </c>
      <c r="E197" s="503">
        <f>SUM(E198,E233,E271)</f>
        <v>0</v>
      </c>
      <c r="F197" s="464">
        <f t="shared" si="14"/>
        <v>4575</v>
      </c>
      <c r="G197" s="310">
        <f>SUM(G198,G233,G271)</f>
        <v>500</v>
      </c>
      <c r="H197" s="313">
        <f>SUM(H198,H233,H271)</f>
        <v>0</v>
      </c>
      <c r="I197" s="312">
        <f t="shared" si="15"/>
        <v>500</v>
      </c>
      <c r="J197" s="310">
        <f>SUM(J198,J233,J271)</f>
        <v>0</v>
      </c>
      <c r="K197" s="313">
        <f>SUM(K198,K233,K271)</f>
        <v>0</v>
      </c>
      <c r="L197" s="312">
        <f t="shared" si="16"/>
        <v>0</v>
      </c>
      <c r="M197" s="385">
        <f>SUM(M198,M233,M271)</f>
        <v>0</v>
      </c>
      <c r="N197" s="386">
        <f>SUM(N198,N233,N271)</f>
        <v>0</v>
      </c>
      <c r="O197" s="387">
        <f t="shared" si="17"/>
        <v>0</v>
      </c>
      <c r="P197" s="388"/>
      <c r="R197" s="158"/>
      <c r="S197" s="158"/>
      <c r="T197" s="158"/>
    </row>
    <row r="198" spans="1:20" x14ac:dyDescent="0.25">
      <c r="A198" s="315">
        <v>5000</v>
      </c>
      <c r="B198" s="315" t="s">
        <v>431</v>
      </c>
      <c r="C198" s="316">
        <f t="shared" si="13"/>
        <v>5075</v>
      </c>
      <c r="D198" s="317">
        <f>D199+D207</f>
        <v>4575</v>
      </c>
      <c r="E198" s="504">
        <f>E199+E207</f>
        <v>0</v>
      </c>
      <c r="F198" s="465">
        <f t="shared" si="14"/>
        <v>4575</v>
      </c>
      <c r="G198" s="317">
        <f>G199+G207</f>
        <v>500</v>
      </c>
      <c r="H198" s="320">
        <f>H199+H207</f>
        <v>0</v>
      </c>
      <c r="I198" s="319">
        <f t="shared" si="15"/>
        <v>500</v>
      </c>
      <c r="J198" s="317">
        <f>J199+J207</f>
        <v>0</v>
      </c>
      <c r="K198" s="320">
        <f>K199+K207</f>
        <v>0</v>
      </c>
      <c r="L198" s="319">
        <f t="shared" si="16"/>
        <v>0</v>
      </c>
      <c r="M198" s="321">
        <f>M199+M207</f>
        <v>0</v>
      </c>
      <c r="N198" s="318">
        <f>N199+N207</f>
        <v>0</v>
      </c>
      <c r="O198" s="319">
        <f t="shared" si="17"/>
        <v>0</v>
      </c>
      <c r="P198" s="322"/>
      <c r="R198" s="158"/>
      <c r="S198" s="158"/>
      <c r="T198" s="158"/>
    </row>
    <row r="199" spans="1:20" hidden="1" x14ac:dyDescent="0.25">
      <c r="A199" s="198">
        <v>5100</v>
      </c>
      <c r="B199" s="323" t="s">
        <v>432</v>
      </c>
      <c r="C199" s="199">
        <f t="shared" si="13"/>
        <v>0</v>
      </c>
      <c r="D199" s="209">
        <f>D200+D201+D204+D205+D206</f>
        <v>0</v>
      </c>
      <c r="E199" s="324">
        <f>E200+E201+E204+E205+E206</f>
        <v>0</v>
      </c>
      <c r="F199" s="211">
        <f t="shared" si="14"/>
        <v>0</v>
      </c>
      <c r="G199" s="209">
        <f>G200+G201+G204+G205+G206</f>
        <v>0</v>
      </c>
      <c r="H199" s="210">
        <f>H200+H201+H204+H205+H206</f>
        <v>0</v>
      </c>
      <c r="I199" s="211">
        <f t="shared" si="15"/>
        <v>0</v>
      </c>
      <c r="J199" s="209">
        <f>J200+J201+J204+J205+J206</f>
        <v>0</v>
      </c>
      <c r="K199" s="210">
        <f>K200+K201+K204+K205+K206</f>
        <v>0</v>
      </c>
      <c r="L199" s="211">
        <f t="shared" si="16"/>
        <v>0</v>
      </c>
      <c r="M199" s="348">
        <f>M200+M201+M204+M205+M206</f>
        <v>0</v>
      </c>
      <c r="N199" s="324">
        <f>N200+N201+N204+N205+N206</f>
        <v>0</v>
      </c>
      <c r="O199" s="211">
        <f t="shared" si="17"/>
        <v>0</v>
      </c>
      <c r="P199" s="208"/>
      <c r="R199" s="158"/>
      <c r="S199" s="158"/>
      <c r="T199" s="158"/>
    </row>
    <row r="200" spans="1:20" ht="24" hidden="1" x14ac:dyDescent="0.25">
      <c r="A200" s="349">
        <v>5110</v>
      </c>
      <c r="B200" s="213" t="s">
        <v>433</v>
      </c>
      <c r="C200" s="214">
        <f t="shared" si="13"/>
        <v>0</v>
      </c>
      <c r="D200" s="219"/>
      <c r="E200" s="335"/>
      <c r="F200" s="221">
        <f t="shared" si="14"/>
        <v>0</v>
      </c>
      <c r="G200" s="219"/>
      <c r="H200" s="220"/>
      <c r="I200" s="221">
        <f t="shared" si="15"/>
        <v>0</v>
      </c>
      <c r="J200" s="219"/>
      <c r="K200" s="220"/>
      <c r="L200" s="221">
        <f t="shared" si="16"/>
        <v>0</v>
      </c>
      <c r="M200" s="336"/>
      <c r="N200" s="335"/>
      <c r="O200" s="221">
        <f t="shared" si="17"/>
        <v>0</v>
      </c>
      <c r="P200" s="176"/>
      <c r="R200" s="158"/>
      <c r="S200" s="158"/>
      <c r="T200" s="158"/>
    </row>
    <row r="201" spans="1:20" ht="24" hidden="1" x14ac:dyDescent="0.25">
      <c r="A201" s="339">
        <v>5120</v>
      </c>
      <c r="B201" s="223" t="s">
        <v>434</v>
      </c>
      <c r="C201" s="224">
        <f t="shared" si="13"/>
        <v>0</v>
      </c>
      <c r="D201" s="340">
        <f>D202+D203</f>
        <v>0</v>
      </c>
      <c r="E201" s="341">
        <f>E202+E203</f>
        <v>0</v>
      </c>
      <c r="F201" s="231">
        <f t="shared" si="14"/>
        <v>0</v>
      </c>
      <c r="G201" s="340">
        <f>G202+G203</f>
        <v>0</v>
      </c>
      <c r="H201" s="342">
        <f>H202+H203</f>
        <v>0</v>
      </c>
      <c r="I201" s="231">
        <f t="shared" si="15"/>
        <v>0</v>
      </c>
      <c r="J201" s="340">
        <f>J202+J203</f>
        <v>0</v>
      </c>
      <c r="K201" s="342">
        <f>K202+K203</f>
        <v>0</v>
      </c>
      <c r="L201" s="231">
        <f t="shared" si="16"/>
        <v>0</v>
      </c>
      <c r="M201" s="343">
        <f>M202+M203</f>
        <v>0</v>
      </c>
      <c r="N201" s="341">
        <f>N202+N203</f>
        <v>0</v>
      </c>
      <c r="O201" s="231">
        <f t="shared" si="17"/>
        <v>0</v>
      </c>
      <c r="P201" s="185"/>
      <c r="R201" s="158"/>
      <c r="S201" s="158"/>
      <c r="T201" s="158"/>
    </row>
    <row r="202" spans="1:20" hidden="1" x14ac:dyDescent="0.25">
      <c r="A202" s="178">
        <v>5121</v>
      </c>
      <c r="B202" s="223" t="s">
        <v>435</v>
      </c>
      <c r="C202" s="224">
        <f t="shared" si="13"/>
        <v>0</v>
      </c>
      <c r="D202" s="229"/>
      <c r="E202" s="337"/>
      <c r="F202" s="231">
        <f t="shared" si="14"/>
        <v>0</v>
      </c>
      <c r="G202" s="229"/>
      <c r="H202" s="230"/>
      <c r="I202" s="231">
        <f t="shared" si="15"/>
        <v>0</v>
      </c>
      <c r="J202" s="229"/>
      <c r="K202" s="230"/>
      <c r="L202" s="231">
        <f t="shared" si="16"/>
        <v>0</v>
      </c>
      <c r="M202" s="338"/>
      <c r="N202" s="337"/>
      <c r="O202" s="231">
        <f t="shared" si="17"/>
        <v>0</v>
      </c>
      <c r="P202" s="185"/>
      <c r="R202" s="158"/>
      <c r="S202" s="158"/>
      <c r="T202" s="158"/>
    </row>
    <row r="203" spans="1:20" ht="36" hidden="1" x14ac:dyDescent="0.25">
      <c r="A203" s="178">
        <v>5129</v>
      </c>
      <c r="B203" s="223" t="s">
        <v>436</v>
      </c>
      <c r="C203" s="224">
        <f t="shared" si="13"/>
        <v>0</v>
      </c>
      <c r="D203" s="229"/>
      <c r="E203" s="337"/>
      <c r="F203" s="231">
        <f t="shared" si="14"/>
        <v>0</v>
      </c>
      <c r="G203" s="229"/>
      <c r="H203" s="230"/>
      <c r="I203" s="231">
        <f t="shared" si="15"/>
        <v>0</v>
      </c>
      <c r="J203" s="229"/>
      <c r="K203" s="230"/>
      <c r="L203" s="231">
        <f t="shared" si="16"/>
        <v>0</v>
      </c>
      <c r="M203" s="338"/>
      <c r="N203" s="337"/>
      <c r="O203" s="231">
        <f t="shared" si="17"/>
        <v>0</v>
      </c>
      <c r="P203" s="185"/>
      <c r="R203" s="158"/>
      <c r="S203" s="158"/>
      <c r="T203" s="158"/>
    </row>
    <row r="204" spans="1:20" hidden="1" x14ac:dyDescent="0.25">
      <c r="A204" s="339">
        <v>5130</v>
      </c>
      <c r="B204" s="223" t="s">
        <v>437</v>
      </c>
      <c r="C204" s="224">
        <f t="shared" si="13"/>
        <v>0</v>
      </c>
      <c r="D204" s="229"/>
      <c r="E204" s="337"/>
      <c r="F204" s="231">
        <f t="shared" si="14"/>
        <v>0</v>
      </c>
      <c r="G204" s="229"/>
      <c r="H204" s="230"/>
      <c r="I204" s="231">
        <f t="shared" si="15"/>
        <v>0</v>
      </c>
      <c r="J204" s="229"/>
      <c r="K204" s="230"/>
      <c r="L204" s="231">
        <f t="shared" si="16"/>
        <v>0</v>
      </c>
      <c r="M204" s="338"/>
      <c r="N204" s="337"/>
      <c r="O204" s="231">
        <f t="shared" si="17"/>
        <v>0</v>
      </c>
      <c r="P204" s="185"/>
      <c r="R204" s="158"/>
      <c r="S204" s="158"/>
      <c r="T204" s="158"/>
    </row>
    <row r="205" spans="1:20" ht="24" hidden="1" x14ac:dyDescent="0.25">
      <c r="A205" s="339">
        <v>5140</v>
      </c>
      <c r="B205" s="223" t="s">
        <v>438</v>
      </c>
      <c r="C205" s="224">
        <f t="shared" si="13"/>
        <v>0</v>
      </c>
      <c r="D205" s="229"/>
      <c r="E205" s="337"/>
      <c r="F205" s="231">
        <f t="shared" si="14"/>
        <v>0</v>
      </c>
      <c r="G205" s="229"/>
      <c r="H205" s="230"/>
      <c r="I205" s="231">
        <f t="shared" si="15"/>
        <v>0</v>
      </c>
      <c r="J205" s="229"/>
      <c r="K205" s="230"/>
      <c r="L205" s="231">
        <f t="shared" si="16"/>
        <v>0</v>
      </c>
      <c r="M205" s="338"/>
      <c r="N205" s="337"/>
      <c r="O205" s="231">
        <f t="shared" si="17"/>
        <v>0</v>
      </c>
      <c r="P205" s="185"/>
      <c r="R205" s="158"/>
      <c r="S205" s="158"/>
      <c r="T205" s="158"/>
    </row>
    <row r="206" spans="1:20" ht="36" hidden="1" x14ac:dyDescent="0.25">
      <c r="A206" s="339">
        <v>5170</v>
      </c>
      <c r="B206" s="223" t="s">
        <v>439</v>
      </c>
      <c r="C206" s="224">
        <f t="shared" si="13"/>
        <v>0</v>
      </c>
      <c r="D206" s="229"/>
      <c r="E206" s="337"/>
      <c r="F206" s="231">
        <f t="shared" si="14"/>
        <v>0</v>
      </c>
      <c r="G206" s="229"/>
      <c r="H206" s="230"/>
      <c r="I206" s="231">
        <f t="shared" si="15"/>
        <v>0</v>
      </c>
      <c r="J206" s="229"/>
      <c r="K206" s="230"/>
      <c r="L206" s="231">
        <f t="shared" si="16"/>
        <v>0</v>
      </c>
      <c r="M206" s="338"/>
      <c r="N206" s="337"/>
      <c r="O206" s="231">
        <f t="shared" si="17"/>
        <v>0</v>
      </c>
      <c r="P206" s="185"/>
      <c r="R206" s="158"/>
      <c r="S206" s="158"/>
      <c r="T206" s="158"/>
    </row>
    <row r="207" spans="1:20" x14ac:dyDescent="0.25">
      <c r="A207" s="198">
        <v>5200</v>
      </c>
      <c r="B207" s="323" t="s">
        <v>440</v>
      </c>
      <c r="C207" s="199">
        <f t="shared" si="13"/>
        <v>5075</v>
      </c>
      <c r="D207" s="209">
        <f>D208+D218+D219+D228+D229+D230+D232</f>
        <v>4575</v>
      </c>
      <c r="E207" s="505">
        <f>E208+E218+E219+E228+E229+E230+E232</f>
        <v>0</v>
      </c>
      <c r="F207" s="459">
        <f t="shared" si="14"/>
        <v>4575</v>
      </c>
      <c r="G207" s="209">
        <f>G208+G218+G219+G228+G229+G230+G232</f>
        <v>500</v>
      </c>
      <c r="H207" s="210">
        <f>H208+H218+H219+H228+H229+H230+H232</f>
        <v>0</v>
      </c>
      <c r="I207" s="211">
        <f t="shared" si="15"/>
        <v>500</v>
      </c>
      <c r="J207" s="209">
        <f>J208+J218+J219+J228+J229+J230+J232</f>
        <v>0</v>
      </c>
      <c r="K207" s="210">
        <f>K208+K218+K219+K228+K229+K230+K232</f>
        <v>0</v>
      </c>
      <c r="L207" s="211">
        <f t="shared" si="16"/>
        <v>0</v>
      </c>
      <c r="M207" s="348">
        <f>M208+M218+M219+M228+M229+M230+M232</f>
        <v>0</v>
      </c>
      <c r="N207" s="324">
        <f>N208+N218+N219+N228+N229+N230+N232</f>
        <v>0</v>
      </c>
      <c r="O207" s="211">
        <f t="shared" si="17"/>
        <v>0</v>
      </c>
      <c r="P207" s="208"/>
      <c r="R207" s="158"/>
      <c r="S207" s="158"/>
      <c r="T207" s="158"/>
    </row>
    <row r="208" spans="1:20" hidden="1" x14ac:dyDescent="0.25">
      <c r="A208" s="329">
        <v>5210</v>
      </c>
      <c r="B208" s="265" t="s">
        <v>441</v>
      </c>
      <c r="C208" s="276">
        <f t="shared" si="13"/>
        <v>0</v>
      </c>
      <c r="D208" s="330">
        <f>SUM(D209:D217)</f>
        <v>0</v>
      </c>
      <c r="E208" s="331">
        <f>SUM(E209:E217)</f>
        <v>0</v>
      </c>
      <c r="F208" s="332">
        <f t="shared" si="14"/>
        <v>0</v>
      </c>
      <c r="G208" s="330">
        <f>SUM(G209:G217)</f>
        <v>0</v>
      </c>
      <c r="H208" s="333">
        <f>SUM(H209:H217)</f>
        <v>0</v>
      </c>
      <c r="I208" s="332">
        <f t="shared" si="15"/>
        <v>0</v>
      </c>
      <c r="J208" s="330">
        <f>SUM(J209:J217)</f>
        <v>0</v>
      </c>
      <c r="K208" s="333">
        <f>SUM(K209:K217)</f>
        <v>0</v>
      </c>
      <c r="L208" s="332">
        <f t="shared" si="16"/>
        <v>0</v>
      </c>
      <c r="M208" s="334">
        <f>SUM(M209:M217)</f>
        <v>0</v>
      </c>
      <c r="N208" s="331">
        <f>SUM(N209:N217)</f>
        <v>0</v>
      </c>
      <c r="O208" s="332">
        <f t="shared" si="17"/>
        <v>0</v>
      </c>
      <c r="P208" s="274"/>
      <c r="R208" s="158"/>
      <c r="S208" s="158"/>
      <c r="T208" s="158"/>
    </row>
    <row r="209" spans="1:20" hidden="1" x14ac:dyDescent="0.25">
      <c r="A209" s="169">
        <v>5211</v>
      </c>
      <c r="B209" s="213" t="s">
        <v>442</v>
      </c>
      <c r="C209" s="359">
        <f t="shared" si="13"/>
        <v>0</v>
      </c>
      <c r="D209" s="219"/>
      <c r="E209" s="335"/>
      <c r="F209" s="221">
        <f t="shared" si="14"/>
        <v>0</v>
      </c>
      <c r="G209" s="219"/>
      <c r="H209" s="220"/>
      <c r="I209" s="221">
        <f t="shared" si="15"/>
        <v>0</v>
      </c>
      <c r="J209" s="219"/>
      <c r="K209" s="220"/>
      <c r="L209" s="221">
        <f t="shared" si="16"/>
        <v>0</v>
      </c>
      <c r="M209" s="336"/>
      <c r="N209" s="335"/>
      <c r="O209" s="221">
        <f t="shared" si="17"/>
        <v>0</v>
      </c>
      <c r="P209" s="176"/>
      <c r="R209" s="158"/>
      <c r="S209" s="158"/>
      <c r="T209" s="158"/>
    </row>
    <row r="210" spans="1:20" hidden="1" x14ac:dyDescent="0.25">
      <c r="A210" s="178">
        <v>5212</v>
      </c>
      <c r="B210" s="223" t="s">
        <v>443</v>
      </c>
      <c r="C210" s="359">
        <f t="shared" si="13"/>
        <v>0</v>
      </c>
      <c r="D210" s="229"/>
      <c r="E210" s="337"/>
      <c r="F210" s="231">
        <f t="shared" si="14"/>
        <v>0</v>
      </c>
      <c r="G210" s="229"/>
      <c r="H210" s="230"/>
      <c r="I210" s="231">
        <f t="shared" si="15"/>
        <v>0</v>
      </c>
      <c r="J210" s="229"/>
      <c r="K210" s="230"/>
      <c r="L210" s="231">
        <f t="shared" si="16"/>
        <v>0</v>
      </c>
      <c r="M210" s="338"/>
      <c r="N210" s="337"/>
      <c r="O210" s="231">
        <f t="shared" si="17"/>
        <v>0</v>
      </c>
      <c r="P210" s="185"/>
      <c r="R210" s="158"/>
      <c r="S210" s="158"/>
      <c r="T210" s="158"/>
    </row>
    <row r="211" spans="1:20" hidden="1" x14ac:dyDescent="0.25">
      <c r="A211" s="178">
        <v>5213</v>
      </c>
      <c r="B211" s="223" t="s">
        <v>444</v>
      </c>
      <c r="C211" s="359">
        <f t="shared" si="13"/>
        <v>0</v>
      </c>
      <c r="D211" s="229"/>
      <c r="E211" s="337"/>
      <c r="F211" s="231">
        <f t="shared" si="14"/>
        <v>0</v>
      </c>
      <c r="G211" s="229"/>
      <c r="H211" s="230"/>
      <c r="I211" s="231">
        <f t="shared" si="15"/>
        <v>0</v>
      </c>
      <c r="J211" s="229"/>
      <c r="K211" s="230"/>
      <c r="L211" s="231">
        <f t="shared" si="16"/>
        <v>0</v>
      </c>
      <c r="M211" s="338"/>
      <c r="N211" s="337"/>
      <c r="O211" s="231">
        <f t="shared" si="17"/>
        <v>0</v>
      </c>
      <c r="P211" s="185"/>
      <c r="R211" s="158"/>
      <c r="S211" s="158"/>
      <c r="T211" s="158"/>
    </row>
    <row r="212" spans="1:20" hidden="1" x14ac:dyDescent="0.25">
      <c r="A212" s="178">
        <v>5214</v>
      </c>
      <c r="B212" s="223" t="s">
        <v>445</v>
      </c>
      <c r="C212" s="359">
        <f t="shared" si="13"/>
        <v>0</v>
      </c>
      <c r="D212" s="229"/>
      <c r="E212" s="337"/>
      <c r="F212" s="231">
        <f t="shared" si="14"/>
        <v>0</v>
      </c>
      <c r="G212" s="229"/>
      <c r="H212" s="230"/>
      <c r="I212" s="231">
        <f t="shared" si="15"/>
        <v>0</v>
      </c>
      <c r="J212" s="229"/>
      <c r="K212" s="230"/>
      <c r="L212" s="231">
        <f t="shared" si="16"/>
        <v>0</v>
      </c>
      <c r="M212" s="338"/>
      <c r="N212" s="337"/>
      <c r="O212" s="231">
        <f t="shared" si="17"/>
        <v>0</v>
      </c>
      <c r="P212" s="185"/>
      <c r="R212" s="158"/>
      <c r="S212" s="158"/>
      <c r="T212" s="158"/>
    </row>
    <row r="213" spans="1:20" hidden="1" x14ac:dyDescent="0.25">
      <c r="A213" s="178">
        <v>5215</v>
      </c>
      <c r="B213" s="223" t="s">
        <v>446</v>
      </c>
      <c r="C213" s="359">
        <f t="shared" si="13"/>
        <v>0</v>
      </c>
      <c r="D213" s="229"/>
      <c r="E213" s="337"/>
      <c r="F213" s="231">
        <f t="shared" si="14"/>
        <v>0</v>
      </c>
      <c r="G213" s="229"/>
      <c r="H213" s="230"/>
      <c r="I213" s="231">
        <f t="shared" si="15"/>
        <v>0</v>
      </c>
      <c r="J213" s="229"/>
      <c r="K213" s="230"/>
      <c r="L213" s="231">
        <f t="shared" si="16"/>
        <v>0</v>
      </c>
      <c r="M213" s="338"/>
      <c r="N213" s="337"/>
      <c r="O213" s="231">
        <f t="shared" si="17"/>
        <v>0</v>
      </c>
      <c r="P213" s="185"/>
      <c r="R213" s="158"/>
      <c r="S213" s="158"/>
      <c r="T213" s="158"/>
    </row>
    <row r="214" spans="1:20" ht="24" hidden="1" x14ac:dyDescent="0.25">
      <c r="A214" s="178">
        <v>5216</v>
      </c>
      <c r="B214" s="223" t="s">
        <v>447</v>
      </c>
      <c r="C214" s="359">
        <f t="shared" si="13"/>
        <v>0</v>
      </c>
      <c r="D214" s="229"/>
      <c r="E214" s="337"/>
      <c r="F214" s="231">
        <f t="shared" si="14"/>
        <v>0</v>
      </c>
      <c r="G214" s="229"/>
      <c r="H214" s="230"/>
      <c r="I214" s="231">
        <f t="shared" si="15"/>
        <v>0</v>
      </c>
      <c r="J214" s="229"/>
      <c r="K214" s="230"/>
      <c r="L214" s="231">
        <f t="shared" si="16"/>
        <v>0</v>
      </c>
      <c r="M214" s="338"/>
      <c r="N214" s="337"/>
      <c r="O214" s="231">
        <f t="shared" si="17"/>
        <v>0</v>
      </c>
      <c r="P214" s="185"/>
      <c r="R214" s="158"/>
      <c r="S214" s="158"/>
      <c r="T214" s="158"/>
    </row>
    <row r="215" spans="1:20" hidden="1" x14ac:dyDescent="0.25">
      <c r="A215" s="178">
        <v>5217</v>
      </c>
      <c r="B215" s="223" t="s">
        <v>448</v>
      </c>
      <c r="C215" s="359">
        <f t="shared" si="13"/>
        <v>0</v>
      </c>
      <c r="D215" s="229"/>
      <c r="E215" s="337"/>
      <c r="F215" s="231">
        <f t="shared" si="14"/>
        <v>0</v>
      </c>
      <c r="G215" s="229"/>
      <c r="H215" s="230"/>
      <c r="I215" s="231">
        <f t="shared" si="15"/>
        <v>0</v>
      </c>
      <c r="J215" s="229"/>
      <c r="K215" s="230"/>
      <c r="L215" s="231">
        <f t="shared" si="16"/>
        <v>0</v>
      </c>
      <c r="M215" s="338"/>
      <c r="N215" s="337"/>
      <c r="O215" s="231">
        <f t="shared" si="17"/>
        <v>0</v>
      </c>
      <c r="P215" s="185"/>
      <c r="R215" s="158"/>
      <c r="S215" s="158"/>
      <c r="T215" s="158"/>
    </row>
    <row r="216" spans="1:20" hidden="1" x14ac:dyDescent="0.25">
      <c r="A216" s="178">
        <v>5218</v>
      </c>
      <c r="B216" s="223" t="s">
        <v>449</v>
      </c>
      <c r="C216" s="359">
        <f t="shared" si="13"/>
        <v>0</v>
      </c>
      <c r="D216" s="229"/>
      <c r="E216" s="337"/>
      <c r="F216" s="231">
        <f t="shared" si="14"/>
        <v>0</v>
      </c>
      <c r="G216" s="229"/>
      <c r="H216" s="230"/>
      <c r="I216" s="231">
        <f t="shared" si="15"/>
        <v>0</v>
      </c>
      <c r="J216" s="229"/>
      <c r="K216" s="230"/>
      <c r="L216" s="231">
        <f t="shared" si="16"/>
        <v>0</v>
      </c>
      <c r="M216" s="338"/>
      <c r="N216" s="337"/>
      <c r="O216" s="231">
        <f t="shared" si="17"/>
        <v>0</v>
      </c>
      <c r="P216" s="185"/>
      <c r="R216" s="158"/>
      <c r="S216" s="158"/>
      <c r="T216" s="158"/>
    </row>
    <row r="217" spans="1:20" hidden="1" x14ac:dyDescent="0.25">
      <c r="A217" s="178">
        <v>5219</v>
      </c>
      <c r="B217" s="223" t="s">
        <v>450</v>
      </c>
      <c r="C217" s="359">
        <f t="shared" si="13"/>
        <v>0</v>
      </c>
      <c r="D217" s="229"/>
      <c r="E217" s="337"/>
      <c r="F217" s="231">
        <f t="shared" si="14"/>
        <v>0</v>
      </c>
      <c r="G217" s="229"/>
      <c r="H217" s="230"/>
      <c r="I217" s="231">
        <f t="shared" si="15"/>
        <v>0</v>
      </c>
      <c r="J217" s="229"/>
      <c r="K217" s="230"/>
      <c r="L217" s="231">
        <f t="shared" si="16"/>
        <v>0</v>
      </c>
      <c r="M217" s="338"/>
      <c r="N217" s="337"/>
      <c r="O217" s="231">
        <f t="shared" si="17"/>
        <v>0</v>
      </c>
      <c r="P217" s="185"/>
      <c r="R217" s="158"/>
      <c r="S217" s="158"/>
      <c r="T217" s="158"/>
    </row>
    <row r="218" spans="1:20" hidden="1" x14ac:dyDescent="0.25">
      <c r="A218" s="339">
        <v>5220</v>
      </c>
      <c r="B218" s="223" t="s">
        <v>451</v>
      </c>
      <c r="C218" s="359">
        <f t="shared" si="13"/>
        <v>0</v>
      </c>
      <c r="D218" s="229"/>
      <c r="E218" s="337"/>
      <c r="F218" s="231">
        <f t="shared" si="14"/>
        <v>0</v>
      </c>
      <c r="G218" s="229"/>
      <c r="H218" s="230"/>
      <c r="I218" s="231">
        <f t="shared" si="15"/>
        <v>0</v>
      </c>
      <c r="J218" s="229"/>
      <c r="K218" s="230"/>
      <c r="L218" s="231">
        <f t="shared" si="16"/>
        <v>0</v>
      </c>
      <c r="M218" s="338"/>
      <c r="N218" s="337"/>
      <c r="O218" s="231">
        <f t="shared" si="17"/>
        <v>0</v>
      </c>
      <c r="P218" s="185"/>
      <c r="R218" s="158"/>
      <c r="S218" s="158"/>
      <c r="T218" s="158"/>
    </row>
    <row r="219" spans="1:20" x14ac:dyDescent="0.25">
      <c r="A219" s="339">
        <v>5230</v>
      </c>
      <c r="B219" s="223" t="s">
        <v>452</v>
      </c>
      <c r="C219" s="359">
        <f t="shared" si="13"/>
        <v>5075</v>
      </c>
      <c r="D219" s="340">
        <f>SUM(D220:D227)</f>
        <v>4575</v>
      </c>
      <c r="E219" s="390">
        <f>SUM(E220:E227)</f>
        <v>0</v>
      </c>
      <c r="F219" s="359">
        <f t="shared" si="14"/>
        <v>4575</v>
      </c>
      <c r="G219" s="340">
        <f>SUM(G220:G227)</f>
        <v>500</v>
      </c>
      <c r="H219" s="342">
        <f>SUM(H220:H227)</f>
        <v>0</v>
      </c>
      <c r="I219" s="231">
        <f t="shared" si="15"/>
        <v>500</v>
      </c>
      <c r="J219" s="340">
        <f>SUM(J220:J227)</f>
        <v>0</v>
      </c>
      <c r="K219" s="342">
        <f>SUM(K220:K227)</f>
        <v>0</v>
      </c>
      <c r="L219" s="231">
        <f t="shared" si="16"/>
        <v>0</v>
      </c>
      <c r="M219" s="343">
        <f>SUM(M220:M227)</f>
        <v>0</v>
      </c>
      <c r="N219" s="341">
        <f>SUM(N220:N227)</f>
        <v>0</v>
      </c>
      <c r="O219" s="231">
        <f t="shared" si="17"/>
        <v>0</v>
      </c>
      <c r="P219" s="185"/>
      <c r="R219" s="158"/>
      <c r="S219" s="158"/>
      <c r="T219" s="158"/>
    </row>
    <row r="220" spans="1:20" hidden="1" x14ac:dyDescent="0.25">
      <c r="A220" s="178">
        <v>5231</v>
      </c>
      <c r="B220" s="223" t="s">
        <v>453</v>
      </c>
      <c r="C220" s="359">
        <f t="shared" si="13"/>
        <v>0</v>
      </c>
      <c r="D220" s="229"/>
      <c r="E220" s="337"/>
      <c r="F220" s="231">
        <f t="shared" si="14"/>
        <v>0</v>
      </c>
      <c r="G220" s="229"/>
      <c r="H220" s="230"/>
      <c r="I220" s="231">
        <f t="shared" si="15"/>
        <v>0</v>
      </c>
      <c r="J220" s="229"/>
      <c r="K220" s="230"/>
      <c r="L220" s="231">
        <f t="shared" si="16"/>
        <v>0</v>
      </c>
      <c r="M220" s="338"/>
      <c r="N220" s="337"/>
      <c r="O220" s="231">
        <f t="shared" si="17"/>
        <v>0</v>
      </c>
      <c r="P220" s="185"/>
      <c r="R220" s="158"/>
      <c r="S220" s="158"/>
      <c r="T220" s="158"/>
    </row>
    <row r="221" spans="1:20" x14ac:dyDescent="0.25">
      <c r="A221" s="178">
        <v>5232</v>
      </c>
      <c r="B221" s="223" t="s">
        <v>454</v>
      </c>
      <c r="C221" s="359">
        <f t="shared" si="13"/>
        <v>2815</v>
      </c>
      <c r="D221" s="229">
        <v>2815</v>
      </c>
      <c r="E221" s="507"/>
      <c r="F221" s="359">
        <f t="shared" si="14"/>
        <v>2815</v>
      </c>
      <c r="G221" s="229"/>
      <c r="H221" s="230"/>
      <c r="I221" s="231">
        <f t="shared" si="15"/>
        <v>0</v>
      </c>
      <c r="J221" s="229"/>
      <c r="K221" s="230"/>
      <c r="L221" s="231">
        <f t="shared" si="16"/>
        <v>0</v>
      </c>
      <c r="M221" s="338"/>
      <c r="N221" s="337"/>
      <c r="O221" s="231">
        <f t="shared" si="17"/>
        <v>0</v>
      </c>
      <c r="P221" s="185"/>
      <c r="R221" s="158"/>
      <c r="S221" s="158"/>
      <c r="T221" s="158"/>
    </row>
    <row r="222" spans="1:20" x14ac:dyDescent="0.25">
      <c r="A222" s="178">
        <v>5233</v>
      </c>
      <c r="B222" s="223" t="s">
        <v>455</v>
      </c>
      <c r="C222" s="359">
        <f t="shared" si="13"/>
        <v>2260</v>
      </c>
      <c r="D222" s="229">
        <v>1760</v>
      </c>
      <c r="E222" s="507"/>
      <c r="F222" s="359">
        <f t="shared" si="14"/>
        <v>1760</v>
      </c>
      <c r="G222" s="229">
        <v>500</v>
      </c>
      <c r="H222" s="230"/>
      <c r="I222" s="231">
        <f t="shared" si="15"/>
        <v>500</v>
      </c>
      <c r="J222" s="229"/>
      <c r="K222" s="230"/>
      <c r="L222" s="231">
        <f t="shared" si="16"/>
        <v>0</v>
      </c>
      <c r="M222" s="338"/>
      <c r="N222" s="337"/>
      <c r="O222" s="231">
        <f t="shared" si="17"/>
        <v>0</v>
      </c>
      <c r="P222" s="185"/>
      <c r="R222" s="158"/>
      <c r="S222" s="158"/>
      <c r="T222" s="158"/>
    </row>
    <row r="223" spans="1:20" ht="24" hidden="1" x14ac:dyDescent="0.25">
      <c r="A223" s="178">
        <v>5234</v>
      </c>
      <c r="B223" s="223" t="s">
        <v>456</v>
      </c>
      <c r="C223" s="359">
        <f t="shared" si="13"/>
        <v>0</v>
      </c>
      <c r="D223" s="229"/>
      <c r="E223" s="337"/>
      <c r="F223" s="231">
        <f t="shared" si="14"/>
        <v>0</v>
      </c>
      <c r="G223" s="229"/>
      <c r="H223" s="230"/>
      <c r="I223" s="231">
        <f t="shared" si="15"/>
        <v>0</v>
      </c>
      <c r="J223" s="229"/>
      <c r="K223" s="230"/>
      <c r="L223" s="231">
        <f t="shared" si="16"/>
        <v>0</v>
      </c>
      <c r="M223" s="338"/>
      <c r="N223" s="337"/>
      <c r="O223" s="231">
        <f t="shared" si="17"/>
        <v>0</v>
      </c>
      <c r="P223" s="185"/>
      <c r="R223" s="158"/>
      <c r="S223" s="158"/>
      <c r="T223" s="158"/>
    </row>
    <row r="224" spans="1:20" hidden="1" x14ac:dyDescent="0.25">
      <c r="A224" s="178">
        <v>5236</v>
      </c>
      <c r="B224" s="223" t="s">
        <v>457</v>
      </c>
      <c r="C224" s="359">
        <f t="shared" si="13"/>
        <v>0</v>
      </c>
      <c r="D224" s="229"/>
      <c r="E224" s="337"/>
      <c r="F224" s="231">
        <f t="shared" si="14"/>
        <v>0</v>
      </c>
      <c r="G224" s="229"/>
      <c r="H224" s="230"/>
      <c r="I224" s="231">
        <f t="shared" si="15"/>
        <v>0</v>
      </c>
      <c r="J224" s="229"/>
      <c r="K224" s="230"/>
      <c r="L224" s="231">
        <f t="shared" si="16"/>
        <v>0</v>
      </c>
      <c r="M224" s="338"/>
      <c r="N224" s="337"/>
      <c r="O224" s="231">
        <f t="shared" si="17"/>
        <v>0</v>
      </c>
      <c r="P224" s="185"/>
      <c r="R224" s="158"/>
      <c r="S224" s="158"/>
      <c r="T224" s="158"/>
    </row>
    <row r="225" spans="1:20" hidden="1" x14ac:dyDescent="0.25">
      <c r="A225" s="178">
        <v>5237</v>
      </c>
      <c r="B225" s="223" t="s">
        <v>458</v>
      </c>
      <c r="C225" s="359">
        <f t="shared" si="13"/>
        <v>0</v>
      </c>
      <c r="D225" s="229"/>
      <c r="E225" s="337"/>
      <c r="F225" s="231">
        <f t="shared" si="14"/>
        <v>0</v>
      </c>
      <c r="G225" s="229"/>
      <c r="H225" s="230"/>
      <c r="I225" s="231">
        <f t="shared" si="15"/>
        <v>0</v>
      </c>
      <c r="J225" s="229"/>
      <c r="K225" s="230"/>
      <c r="L225" s="231">
        <f t="shared" si="16"/>
        <v>0</v>
      </c>
      <c r="M225" s="338"/>
      <c r="N225" s="337"/>
      <c r="O225" s="231">
        <f t="shared" si="17"/>
        <v>0</v>
      </c>
      <c r="P225" s="185"/>
      <c r="R225" s="158"/>
      <c r="S225" s="158"/>
      <c r="T225" s="158"/>
    </row>
    <row r="226" spans="1:20" ht="24" hidden="1" x14ac:dyDescent="0.25">
      <c r="A226" s="178">
        <v>5238</v>
      </c>
      <c r="B226" s="223" t="s">
        <v>459</v>
      </c>
      <c r="C226" s="359">
        <f t="shared" si="13"/>
        <v>0</v>
      </c>
      <c r="D226" s="229"/>
      <c r="E226" s="337"/>
      <c r="F226" s="231">
        <f t="shared" si="14"/>
        <v>0</v>
      </c>
      <c r="G226" s="229"/>
      <c r="H226" s="230"/>
      <c r="I226" s="231">
        <f t="shared" si="15"/>
        <v>0</v>
      </c>
      <c r="J226" s="229"/>
      <c r="K226" s="230"/>
      <c r="L226" s="231">
        <f t="shared" si="16"/>
        <v>0</v>
      </c>
      <c r="M226" s="338"/>
      <c r="N226" s="337"/>
      <c r="O226" s="231">
        <f t="shared" si="17"/>
        <v>0</v>
      </c>
      <c r="P226" s="185"/>
      <c r="R226" s="158"/>
      <c r="S226" s="158"/>
      <c r="T226" s="158"/>
    </row>
    <row r="227" spans="1:20" ht="24" hidden="1" x14ac:dyDescent="0.25">
      <c r="A227" s="178">
        <v>5239</v>
      </c>
      <c r="B227" s="223" t="s">
        <v>460</v>
      </c>
      <c r="C227" s="359">
        <f t="shared" si="13"/>
        <v>0</v>
      </c>
      <c r="D227" s="229"/>
      <c r="E227" s="337"/>
      <c r="F227" s="231">
        <f t="shared" si="14"/>
        <v>0</v>
      </c>
      <c r="G227" s="229"/>
      <c r="H227" s="230"/>
      <c r="I227" s="231">
        <f t="shared" si="15"/>
        <v>0</v>
      </c>
      <c r="J227" s="229"/>
      <c r="K227" s="230"/>
      <c r="L227" s="231">
        <f t="shared" si="16"/>
        <v>0</v>
      </c>
      <c r="M227" s="338"/>
      <c r="N227" s="337"/>
      <c r="O227" s="231">
        <f t="shared" si="17"/>
        <v>0</v>
      </c>
      <c r="P227" s="185"/>
      <c r="R227" s="158"/>
      <c r="S227" s="158"/>
      <c r="T227" s="158"/>
    </row>
    <row r="228" spans="1:20" ht="24" hidden="1" x14ac:dyDescent="0.25">
      <c r="A228" s="339">
        <v>5240</v>
      </c>
      <c r="B228" s="223" t="s">
        <v>461</v>
      </c>
      <c r="C228" s="359">
        <f t="shared" si="13"/>
        <v>0</v>
      </c>
      <c r="D228" s="229"/>
      <c r="E228" s="337"/>
      <c r="F228" s="231">
        <f t="shared" si="14"/>
        <v>0</v>
      </c>
      <c r="G228" s="229"/>
      <c r="H228" s="230"/>
      <c r="I228" s="231">
        <f t="shared" si="15"/>
        <v>0</v>
      </c>
      <c r="J228" s="229"/>
      <c r="K228" s="230"/>
      <c r="L228" s="231">
        <f t="shared" si="16"/>
        <v>0</v>
      </c>
      <c r="M228" s="338"/>
      <c r="N228" s="337"/>
      <c r="O228" s="231">
        <f t="shared" si="17"/>
        <v>0</v>
      </c>
      <c r="P228" s="185"/>
      <c r="R228" s="158"/>
      <c r="S228" s="158"/>
      <c r="T228" s="158"/>
    </row>
    <row r="229" spans="1:20" ht="24" hidden="1" x14ac:dyDescent="0.25">
      <c r="A229" s="339">
        <v>5250</v>
      </c>
      <c r="B229" s="223" t="s">
        <v>462</v>
      </c>
      <c r="C229" s="359">
        <f t="shared" si="13"/>
        <v>0</v>
      </c>
      <c r="D229" s="229"/>
      <c r="E229" s="337"/>
      <c r="F229" s="231">
        <f t="shared" si="14"/>
        <v>0</v>
      </c>
      <c r="G229" s="229"/>
      <c r="H229" s="230"/>
      <c r="I229" s="231">
        <f t="shared" si="15"/>
        <v>0</v>
      </c>
      <c r="J229" s="229"/>
      <c r="K229" s="230"/>
      <c r="L229" s="231">
        <f t="shared" si="16"/>
        <v>0</v>
      </c>
      <c r="M229" s="338"/>
      <c r="N229" s="337"/>
      <c r="O229" s="231">
        <f t="shared" si="17"/>
        <v>0</v>
      </c>
      <c r="P229" s="185"/>
      <c r="R229" s="158"/>
      <c r="S229" s="158"/>
      <c r="T229" s="158"/>
    </row>
    <row r="230" spans="1:20" hidden="1" x14ac:dyDescent="0.25">
      <c r="A230" s="339">
        <v>5260</v>
      </c>
      <c r="B230" s="223" t="s">
        <v>463</v>
      </c>
      <c r="C230" s="359">
        <f t="shared" si="13"/>
        <v>0</v>
      </c>
      <c r="D230" s="340">
        <f>SUM(D231)</f>
        <v>0</v>
      </c>
      <c r="E230" s="341">
        <f>SUM(E231)</f>
        <v>0</v>
      </c>
      <c r="F230" s="231">
        <f t="shared" si="14"/>
        <v>0</v>
      </c>
      <c r="G230" s="340">
        <f>SUM(G231)</f>
        <v>0</v>
      </c>
      <c r="H230" s="342">
        <f>SUM(H231)</f>
        <v>0</v>
      </c>
      <c r="I230" s="231">
        <f t="shared" si="15"/>
        <v>0</v>
      </c>
      <c r="J230" s="340">
        <f>SUM(J231)</f>
        <v>0</v>
      </c>
      <c r="K230" s="342">
        <f>SUM(K231)</f>
        <v>0</v>
      </c>
      <c r="L230" s="231">
        <f t="shared" si="16"/>
        <v>0</v>
      </c>
      <c r="M230" s="343">
        <f>SUM(M231)</f>
        <v>0</v>
      </c>
      <c r="N230" s="341">
        <f>SUM(N231)</f>
        <v>0</v>
      </c>
      <c r="O230" s="231">
        <f t="shared" si="17"/>
        <v>0</v>
      </c>
      <c r="P230" s="185"/>
      <c r="R230" s="158"/>
      <c r="S230" s="158"/>
      <c r="T230" s="158"/>
    </row>
    <row r="231" spans="1:20" ht="24" hidden="1" x14ac:dyDescent="0.25">
      <c r="A231" s="178">
        <v>5269</v>
      </c>
      <c r="B231" s="223" t="s">
        <v>464</v>
      </c>
      <c r="C231" s="359">
        <f t="shared" si="13"/>
        <v>0</v>
      </c>
      <c r="D231" s="229"/>
      <c r="E231" s="337"/>
      <c r="F231" s="231">
        <f t="shared" si="14"/>
        <v>0</v>
      </c>
      <c r="G231" s="229"/>
      <c r="H231" s="230"/>
      <c r="I231" s="231">
        <f t="shared" si="15"/>
        <v>0</v>
      </c>
      <c r="J231" s="229"/>
      <c r="K231" s="230"/>
      <c r="L231" s="231">
        <f t="shared" si="16"/>
        <v>0</v>
      </c>
      <c r="M231" s="338"/>
      <c r="N231" s="337"/>
      <c r="O231" s="231">
        <f t="shared" si="17"/>
        <v>0</v>
      </c>
      <c r="P231" s="185"/>
      <c r="R231" s="158"/>
      <c r="S231" s="158"/>
      <c r="T231" s="158"/>
    </row>
    <row r="232" spans="1:20" ht="24" hidden="1" x14ac:dyDescent="0.25">
      <c r="A232" s="329">
        <v>5270</v>
      </c>
      <c r="B232" s="265" t="s">
        <v>465</v>
      </c>
      <c r="C232" s="354">
        <f t="shared" si="13"/>
        <v>0</v>
      </c>
      <c r="D232" s="344"/>
      <c r="E232" s="345"/>
      <c r="F232" s="332">
        <f t="shared" si="14"/>
        <v>0</v>
      </c>
      <c r="G232" s="344"/>
      <c r="H232" s="346"/>
      <c r="I232" s="332">
        <f t="shared" si="15"/>
        <v>0</v>
      </c>
      <c r="J232" s="344"/>
      <c r="K232" s="346"/>
      <c r="L232" s="332">
        <f t="shared" si="16"/>
        <v>0</v>
      </c>
      <c r="M232" s="347"/>
      <c r="N232" s="345"/>
      <c r="O232" s="332">
        <f t="shared" si="17"/>
        <v>0</v>
      </c>
      <c r="P232" s="274"/>
      <c r="R232" s="158"/>
      <c r="S232" s="158"/>
      <c r="T232" s="158"/>
    </row>
    <row r="233" spans="1:20" hidden="1" x14ac:dyDescent="0.25">
      <c r="A233" s="315">
        <v>6000</v>
      </c>
      <c r="B233" s="315" t="s">
        <v>466</v>
      </c>
      <c r="C233" s="316">
        <f t="shared" si="13"/>
        <v>0</v>
      </c>
      <c r="D233" s="317">
        <f>D234+D254+D261</f>
        <v>0</v>
      </c>
      <c r="E233" s="318">
        <f>E234+E254+E261</f>
        <v>0</v>
      </c>
      <c r="F233" s="319">
        <f t="shared" si="14"/>
        <v>0</v>
      </c>
      <c r="G233" s="317">
        <f>G234+G254+G261</f>
        <v>0</v>
      </c>
      <c r="H233" s="320">
        <f>H234+H254+H261</f>
        <v>0</v>
      </c>
      <c r="I233" s="319">
        <f t="shared" si="15"/>
        <v>0</v>
      </c>
      <c r="J233" s="317">
        <f>J234+J254+J261</f>
        <v>0</v>
      </c>
      <c r="K233" s="320">
        <f>K234+K254+K261</f>
        <v>0</v>
      </c>
      <c r="L233" s="319">
        <f t="shared" si="16"/>
        <v>0</v>
      </c>
      <c r="M233" s="321">
        <f>M234+M254+M261</f>
        <v>0</v>
      </c>
      <c r="N233" s="318">
        <f>N234+N254+N261</f>
        <v>0</v>
      </c>
      <c r="O233" s="319">
        <f t="shared" si="17"/>
        <v>0</v>
      </c>
      <c r="P233" s="322"/>
      <c r="R233" s="158"/>
      <c r="S233" s="158"/>
      <c r="T233" s="158"/>
    </row>
    <row r="234" spans="1:20" hidden="1" x14ac:dyDescent="0.25">
      <c r="A234" s="249">
        <v>6200</v>
      </c>
      <c r="B234" s="368" t="s">
        <v>467</v>
      </c>
      <c r="C234" s="379">
        <f t="shared" si="13"/>
        <v>0</v>
      </c>
      <c r="D234" s="380">
        <f>SUM(D235,D236,D238,D241,D247,D248,D249)</f>
        <v>0</v>
      </c>
      <c r="E234" s="326">
        <f>SUM(E235,E236,E238,E241,E247,E248,E249)</f>
        <v>0</v>
      </c>
      <c r="F234" s="327">
        <f t="shared" si="14"/>
        <v>0</v>
      </c>
      <c r="G234" s="380">
        <f>SUM(G235,G236,G238,G241,G247,G248,G249)</f>
        <v>0</v>
      </c>
      <c r="H234" s="381">
        <f>SUM(H235,H236,H238,H241,H247,H248,H249)</f>
        <v>0</v>
      </c>
      <c r="I234" s="327">
        <f t="shared" si="15"/>
        <v>0</v>
      </c>
      <c r="J234" s="380">
        <f>SUM(J235,J236,J238,J241,J247,J248,J249)</f>
        <v>0</v>
      </c>
      <c r="K234" s="381">
        <f>SUM(K235,K236,K238,K241,K247,K248,K249)</f>
        <v>0</v>
      </c>
      <c r="L234" s="327">
        <f t="shared" si="16"/>
        <v>0</v>
      </c>
      <c r="M234" s="325">
        <f>SUM(M235,M236,M238,M241,M247,M248,M249)</f>
        <v>0</v>
      </c>
      <c r="N234" s="326">
        <f>SUM(N235,N236,N238,N241,N247,N248,N249)</f>
        <v>0</v>
      </c>
      <c r="O234" s="327">
        <f t="shared" si="17"/>
        <v>0</v>
      </c>
      <c r="P234" s="328"/>
      <c r="R234" s="158"/>
      <c r="S234" s="158"/>
      <c r="T234" s="158"/>
    </row>
    <row r="235" spans="1:20" ht="24" hidden="1" x14ac:dyDescent="0.25">
      <c r="A235" s="349">
        <v>6220</v>
      </c>
      <c r="B235" s="213" t="s">
        <v>468</v>
      </c>
      <c r="C235" s="389">
        <f t="shared" si="13"/>
        <v>0</v>
      </c>
      <c r="D235" s="219"/>
      <c r="E235" s="335"/>
      <c r="F235" s="221">
        <f t="shared" si="14"/>
        <v>0</v>
      </c>
      <c r="G235" s="219"/>
      <c r="H235" s="220"/>
      <c r="I235" s="221">
        <f t="shared" si="15"/>
        <v>0</v>
      </c>
      <c r="J235" s="219"/>
      <c r="K235" s="220"/>
      <c r="L235" s="221">
        <f t="shared" si="16"/>
        <v>0</v>
      </c>
      <c r="M235" s="336"/>
      <c r="N235" s="335"/>
      <c r="O235" s="221">
        <f t="shared" si="17"/>
        <v>0</v>
      </c>
      <c r="P235" s="176"/>
      <c r="R235" s="158"/>
      <c r="S235" s="158"/>
      <c r="T235" s="158"/>
    </row>
    <row r="236" spans="1:20" hidden="1" x14ac:dyDescent="0.25">
      <c r="A236" s="339">
        <v>6230</v>
      </c>
      <c r="B236" s="223" t="s">
        <v>469</v>
      </c>
      <c r="C236" s="390">
        <f t="shared" si="13"/>
        <v>0</v>
      </c>
      <c r="D236" s="340">
        <f>SUM(D237)</f>
        <v>0</v>
      </c>
      <c r="E236" s="341">
        <f>SUM(E237)</f>
        <v>0</v>
      </c>
      <c r="F236" s="231">
        <f t="shared" si="14"/>
        <v>0</v>
      </c>
      <c r="G236" s="340">
        <f>SUM(G237)</f>
        <v>0</v>
      </c>
      <c r="H236" s="342">
        <f>SUM(H237)</f>
        <v>0</v>
      </c>
      <c r="I236" s="231">
        <f t="shared" si="15"/>
        <v>0</v>
      </c>
      <c r="J236" s="340">
        <f>SUM(J237)</f>
        <v>0</v>
      </c>
      <c r="K236" s="342">
        <f>SUM(K237)</f>
        <v>0</v>
      </c>
      <c r="L236" s="231">
        <f t="shared" si="16"/>
        <v>0</v>
      </c>
      <c r="M236" s="340">
        <f>SUM(M237)</f>
        <v>0</v>
      </c>
      <c r="N236" s="342">
        <f>SUM(N237)</f>
        <v>0</v>
      </c>
      <c r="O236" s="231">
        <f t="shared" si="17"/>
        <v>0</v>
      </c>
      <c r="P236" s="185"/>
      <c r="R236" s="158"/>
      <c r="S236" s="158"/>
      <c r="T236" s="158"/>
    </row>
    <row r="237" spans="1:20" ht="24" hidden="1" x14ac:dyDescent="0.25">
      <c r="A237" s="178">
        <v>6239</v>
      </c>
      <c r="B237" s="213" t="s">
        <v>470</v>
      </c>
      <c r="C237" s="390">
        <f t="shared" si="13"/>
        <v>0</v>
      </c>
      <c r="D237" s="229"/>
      <c r="E237" s="337"/>
      <c r="F237" s="231">
        <f t="shared" si="14"/>
        <v>0</v>
      </c>
      <c r="G237" s="229"/>
      <c r="H237" s="230"/>
      <c r="I237" s="231">
        <f t="shared" si="15"/>
        <v>0</v>
      </c>
      <c r="J237" s="229"/>
      <c r="K237" s="230"/>
      <c r="L237" s="231">
        <f t="shared" si="16"/>
        <v>0</v>
      </c>
      <c r="M237" s="338"/>
      <c r="N237" s="337"/>
      <c r="O237" s="231">
        <f t="shared" si="17"/>
        <v>0</v>
      </c>
      <c r="P237" s="185"/>
      <c r="R237" s="158"/>
      <c r="S237" s="158"/>
      <c r="T237" s="158"/>
    </row>
    <row r="238" spans="1:20" ht="24" hidden="1" x14ac:dyDescent="0.25">
      <c r="A238" s="339">
        <v>6240</v>
      </c>
      <c r="B238" s="223" t="s">
        <v>471</v>
      </c>
      <c r="C238" s="390">
        <f t="shared" si="13"/>
        <v>0</v>
      </c>
      <c r="D238" s="340">
        <f>SUM(D239:D240)</f>
        <v>0</v>
      </c>
      <c r="E238" s="341">
        <f>SUM(E239:E240)</f>
        <v>0</v>
      </c>
      <c r="F238" s="231">
        <f t="shared" si="14"/>
        <v>0</v>
      </c>
      <c r="G238" s="340">
        <f>SUM(G239:G240)</f>
        <v>0</v>
      </c>
      <c r="H238" s="342">
        <f>SUM(H239:H240)</f>
        <v>0</v>
      </c>
      <c r="I238" s="231">
        <f t="shared" si="15"/>
        <v>0</v>
      </c>
      <c r="J238" s="340">
        <f>SUM(J239:J240)</f>
        <v>0</v>
      </c>
      <c r="K238" s="342">
        <f>SUM(K239:K240)</f>
        <v>0</v>
      </c>
      <c r="L238" s="231">
        <f t="shared" si="16"/>
        <v>0</v>
      </c>
      <c r="M238" s="343">
        <f>SUM(M239:M240)</f>
        <v>0</v>
      </c>
      <c r="N238" s="341">
        <f>SUM(N239:N240)</f>
        <v>0</v>
      </c>
      <c r="O238" s="231">
        <f t="shared" si="17"/>
        <v>0</v>
      </c>
      <c r="P238" s="185"/>
      <c r="R238" s="158"/>
      <c r="S238" s="158"/>
      <c r="T238" s="158"/>
    </row>
    <row r="239" spans="1:20" hidden="1" x14ac:dyDescent="0.25">
      <c r="A239" s="178">
        <v>6241</v>
      </c>
      <c r="B239" s="223" t="s">
        <v>472</v>
      </c>
      <c r="C239" s="390">
        <f t="shared" si="13"/>
        <v>0</v>
      </c>
      <c r="D239" s="229"/>
      <c r="E239" s="337"/>
      <c r="F239" s="231">
        <f t="shared" si="14"/>
        <v>0</v>
      </c>
      <c r="G239" s="229"/>
      <c r="H239" s="230"/>
      <c r="I239" s="231">
        <f t="shared" si="15"/>
        <v>0</v>
      </c>
      <c r="J239" s="229"/>
      <c r="K239" s="230"/>
      <c r="L239" s="231">
        <f t="shared" si="16"/>
        <v>0</v>
      </c>
      <c r="M239" s="338"/>
      <c r="N239" s="337"/>
      <c r="O239" s="231">
        <f t="shared" si="17"/>
        <v>0</v>
      </c>
      <c r="P239" s="185"/>
      <c r="R239" s="158"/>
      <c r="S239" s="158"/>
      <c r="T239" s="158"/>
    </row>
    <row r="240" spans="1:20" hidden="1" x14ac:dyDescent="0.25">
      <c r="A240" s="178">
        <v>6242</v>
      </c>
      <c r="B240" s="223" t="s">
        <v>473</v>
      </c>
      <c r="C240" s="390">
        <f t="shared" si="13"/>
        <v>0</v>
      </c>
      <c r="D240" s="229"/>
      <c r="E240" s="337"/>
      <c r="F240" s="231">
        <f t="shared" si="14"/>
        <v>0</v>
      </c>
      <c r="G240" s="229"/>
      <c r="H240" s="230"/>
      <c r="I240" s="231">
        <f t="shared" si="15"/>
        <v>0</v>
      </c>
      <c r="J240" s="229"/>
      <c r="K240" s="230"/>
      <c r="L240" s="231">
        <f t="shared" si="16"/>
        <v>0</v>
      </c>
      <c r="M240" s="338"/>
      <c r="N240" s="337"/>
      <c r="O240" s="231">
        <f t="shared" si="17"/>
        <v>0</v>
      </c>
      <c r="P240" s="185"/>
      <c r="R240" s="158"/>
      <c r="S240" s="158"/>
      <c r="T240" s="158"/>
    </row>
    <row r="241" spans="1:20" ht="24" hidden="1" x14ac:dyDescent="0.25">
      <c r="A241" s="339">
        <v>6250</v>
      </c>
      <c r="B241" s="223" t="s">
        <v>474</v>
      </c>
      <c r="C241" s="390">
        <f t="shared" si="13"/>
        <v>0</v>
      </c>
      <c r="D241" s="340">
        <f>SUM(D242:D246)</f>
        <v>0</v>
      </c>
      <c r="E241" s="341">
        <f>SUM(E242:E246)</f>
        <v>0</v>
      </c>
      <c r="F241" s="231">
        <f t="shared" si="14"/>
        <v>0</v>
      </c>
      <c r="G241" s="340">
        <f>SUM(G242:G246)</f>
        <v>0</v>
      </c>
      <c r="H241" s="342">
        <f>SUM(H242:H246)</f>
        <v>0</v>
      </c>
      <c r="I241" s="231">
        <f t="shared" si="15"/>
        <v>0</v>
      </c>
      <c r="J241" s="340">
        <f>SUM(J242:J246)</f>
        <v>0</v>
      </c>
      <c r="K241" s="342">
        <f>SUM(K242:K246)</f>
        <v>0</v>
      </c>
      <c r="L241" s="231">
        <f t="shared" si="16"/>
        <v>0</v>
      </c>
      <c r="M241" s="343">
        <f>SUM(M242:M246)</f>
        <v>0</v>
      </c>
      <c r="N241" s="341">
        <f>SUM(N242:N246)</f>
        <v>0</v>
      </c>
      <c r="O241" s="231">
        <f t="shared" si="17"/>
        <v>0</v>
      </c>
      <c r="P241" s="185"/>
      <c r="R241" s="158"/>
      <c r="S241" s="158"/>
      <c r="T241" s="158"/>
    </row>
    <row r="242" spans="1:20" hidden="1" x14ac:dyDescent="0.25">
      <c r="A242" s="178">
        <v>6252</v>
      </c>
      <c r="B242" s="223" t="s">
        <v>475</v>
      </c>
      <c r="C242" s="390">
        <f t="shared" si="13"/>
        <v>0</v>
      </c>
      <c r="D242" s="229"/>
      <c r="E242" s="337"/>
      <c r="F242" s="231">
        <f t="shared" si="14"/>
        <v>0</v>
      </c>
      <c r="G242" s="229"/>
      <c r="H242" s="230"/>
      <c r="I242" s="231">
        <f t="shared" si="15"/>
        <v>0</v>
      </c>
      <c r="J242" s="229"/>
      <c r="K242" s="230"/>
      <c r="L242" s="231">
        <f t="shared" si="16"/>
        <v>0</v>
      </c>
      <c r="M242" s="338"/>
      <c r="N242" s="337"/>
      <c r="O242" s="231">
        <f t="shared" si="17"/>
        <v>0</v>
      </c>
      <c r="P242" s="185"/>
      <c r="R242" s="158"/>
      <c r="S242" s="158"/>
      <c r="T242" s="158"/>
    </row>
    <row r="243" spans="1:20" hidden="1" x14ac:dyDescent="0.25">
      <c r="A243" s="178">
        <v>6253</v>
      </c>
      <c r="B243" s="223" t="s">
        <v>476</v>
      </c>
      <c r="C243" s="390">
        <f t="shared" si="13"/>
        <v>0</v>
      </c>
      <c r="D243" s="229"/>
      <c r="E243" s="337"/>
      <c r="F243" s="231">
        <f t="shared" si="14"/>
        <v>0</v>
      </c>
      <c r="G243" s="229"/>
      <c r="H243" s="230"/>
      <c r="I243" s="231">
        <f t="shared" si="15"/>
        <v>0</v>
      </c>
      <c r="J243" s="229"/>
      <c r="K243" s="230"/>
      <c r="L243" s="231">
        <f t="shared" si="16"/>
        <v>0</v>
      </c>
      <c r="M243" s="338"/>
      <c r="N243" s="337"/>
      <c r="O243" s="231">
        <f t="shared" si="17"/>
        <v>0</v>
      </c>
      <c r="P243" s="185"/>
      <c r="R243" s="158"/>
      <c r="S243" s="158"/>
      <c r="T243" s="158"/>
    </row>
    <row r="244" spans="1:20" ht="24" hidden="1" x14ac:dyDescent="0.25">
      <c r="A244" s="178">
        <v>6254</v>
      </c>
      <c r="B244" s="223" t="s">
        <v>477</v>
      </c>
      <c r="C244" s="390">
        <f t="shared" si="13"/>
        <v>0</v>
      </c>
      <c r="D244" s="229"/>
      <c r="E244" s="337"/>
      <c r="F244" s="231">
        <f t="shared" si="14"/>
        <v>0</v>
      </c>
      <c r="G244" s="229"/>
      <c r="H244" s="230"/>
      <c r="I244" s="231">
        <f t="shared" si="15"/>
        <v>0</v>
      </c>
      <c r="J244" s="229"/>
      <c r="K244" s="230"/>
      <c r="L244" s="231">
        <f t="shared" si="16"/>
        <v>0</v>
      </c>
      <c r="M244" s="338"/>
      <c r="N244" s="337"/>
      <c r="O244" s="231">
        <f t="shared" si="17"/>
        <v>0</v>
      </c>
      <c r="P244" s="185"/>
      <c r="R244" s="158"/>
      <c r="S244" s="158"/>
      <c r="T244" s="158"/>
    </row>
    <row r="245" spans="1:20" ht="24" hidden="1" x14ac:dyDescent="0.25">
      <c r="A245" s="178">
        <v>6255</v>
      </c>
      <c r="B245" s="223" t="s">
        <v>478</v>
      </c>
      <c r="C245" s="390">
        <f t="shared" ref="C245:C299" si="18">SUM(F245,I245,L245,O245)</f>
        <v>0</v>
      </c>
      <c r="D245" s="229"/>
      <c r="E245" s="337"/>
      <c r="F245" s="231">
        <f t="shared" ref="F245:F299" si="19">D245+E245</f>
        <v>0</v>
      </c>
      <c r="G245" s="229"/>
      <c r="H245" s="230"/>
      <c r="I245" s="231">
        <f t="shared" ref="I245:I299" si="20">G245+H245</f>
        <v>0</v>
      </c>
      <c r="J245" s="229"/>
      <c r="K245" s="230"/>
      <c r="L245" s="231">
        <f t="shared" ref="L245:L299" si="21">J245+K245</f>
        <v>0</v>
      </c>
      <c r="M245" s="338"/>
      <c r="N245" s="337"/>
      <c r="O245" s="231">
        <f t="shared" ref="O245:O277" si="22">M245+N245</f>
        <v>0</v>
      </c>
      <c r="P245" s="185"/>
      <c r="R245" s="158"/>
      <c r="S245" s="158"/>
      <c r="T245" s="158"/>
    </row>
    <row r="246" spans="1:20" hidden="1" x14ac:dyDescent="0.25">
      <c r="A246" s="178">
        <v>6259</v>
      </c>
      <c r="B246" s="223" t="s">
        <v>479</v>
      </c>
      <c r="C246" s="390">
        <f t="shared" si="18"/>
        <v>0</v>
      </c>
      <c r="D246" s="229"/>
      <c r="E246" s="337"/>
      <c r="F246" s="231">
        <f t="shared" si="19"/>
        <v>0</v>
      </c>
      <c r="G246" s="229"/>
      <c r="H246" s="230"/>
      <c r="I246" s="231">
        <f t="shared" si="20"/>
        <v>0</v>
      </c>
      <c r="J246" s="229"/>
      <c r="K246" s="230"/>
      <c r="L246" s="231">
        <f t="shared" si="21"/>
        <v>0</v>
      </c>
      <c r="M246" s="338"/>
      <c r="N246" s="337"/>
      <c r="O246" s="231">
        <f t="shared" si="22"/>
        <v>0</v>
      </c>
      <c r="P246" s="185"/>
      <c r="R246" s="158"/>
      <c r="S246" s="158"/>
      <c r="T246" s="158"/>
    </row>
    <row r="247" spans="1:20" ht="36" hidden="1" x14ac:dyDescent="0.25">
      <c r="A247" s="339">
        <v>6260</v>
      </c>
      <c r="B247" s="223" t="s">
        <v>480</v>
      </c>
      <c r="C247" s="390">
        <f t="shared" si="18"/>
        <v>0</v>
      </c>
      <c r="D247" s="229"/>
      <c r="E247" s="337"/>
      <c r="F247" s="231">
        <f t="shared" si="19"/>
        <v>0</v>
      </c>
      <c r="G247" s="229"/>
      <c r="H247" s="230"/>
      <c r="I247" s="231">
        <f t="shared" si="20"/>
        <v>0</v>
      </c>
      <c r="J247" s="229"/>
      <c r="K247" s="230"/>
      <c r="L247" s="231">
        <f t="shared" si="21"/>
        <v>0</v>
      </c>
      <c r="M247" s="338"/>
      <c r="N247" s="337"/>
      <c r="O247" s="231">
        <f t="shared" si="22"/>
        <v>0</v>
      </c>
      <c r="P247" s="185"/>
      <c r="R247" s="158"/>
      <c r="S247" s="158"/>
      <c r="T247" s="158"/>
    </row>
    <row r="248" spans="1:20" hidden="1" x14ac:dyDescent="0.25">
      <c r="A248" s="339">
        <v>6270</v>
      </c>
      <c r="B248" s="223" t="s">
        <v>481</v>
      </c>
      <c r="C248" s="390">
        <f t="shared" si="18"/>
        <v>0</v>
      </c>
      <c r="D248" s="229"/>
      <c r="E248" s="337"/>
      <c r="F248" s="231">
        <f t="shared" si="19"/>
        <v>0</v>
      </c>
      <c r="G248" s="229"/>
      <c r="H248" s="230"/>
      <c r="I248" s="231">
        <f t="shared" si="20"/>
        <v>0</v>
      </c>
      <c r="J248" s="229"/>
      <c r="K248" s="230"/>
      <c r="L248" s="231">
        <f t="shared" si="21"/>
        <v>0</v>
      </c>
      <c r="M248" s="338"/>
      <c r="N248" s="337"/>
      <c r="O248" s="231">
        <f t="shared" si="22"/>
        <v>0</v>
      </c>
      <c r="P248" s="185"/>
      <c r="R248" s="158"/>
      <c r="S248" s="158"/>
      <c r="T248" s="158"/>
    </row>
    <row r="249" spans="1:20" ht="24" hidden="1" x14ac:dyDescent="0.25">
      <c r="A249" s="349">
        <v>6290</v>
      </c>
      <c r="B249" s="213" t="s">
        <v>482</v>
      </c>
      <c r="C249" s="390">
        <f t="shared" si="18"/>
        <v>0</v>
      </c>
      <c r="D249" s="350">
        <f>SUM(D250:D253)</f>
        <v>0</v>
      </c>
      <c r="E249" s="351">
        <f>SUM(E250:E253)</f>
        <v>0</v>
      </c>
      <c r="F249" s="221">
        <f t="shared" si="19"/>
        <v>0</v>
      </c>
      <c r="G249" s="350">
        <f>SUM(G250:G253)</f>
        <v>0</v>
      </c>
      <c r="H249" s="352">
        <f>SUM(H250:H253)</f>
        <v>0</v>
      </c>
      <c r="I249" s="221">
        <f t="shared" si="20"/>
        <v>0</v>
      </c>
      <c r="J249" s="350">
        <f>SUM(J250:J253)</f>
        <v>0</v>
      </c>
      <c r="K249" s="352">
        <f>SUM(K250:K253)</f>
        <v>0</v>
      </c>
      <c r="L249" s="221">
        <f t="shared" si="21"/>
        <v>0</v>
      </c>
      <c r="M249" s="369">
        <f>SUM(M250:M253)</f>
        <v>0</v>
      </c>
      <c r="N249" s="370">
        <f>SUM(N250:N253)</f>
        <v>0</v>
      </c>
      <c r="O249" s="371">
        <f t="shared" si="22"/>
        <v>0</v>
      </c>
      <c r="P249" s="372"/>
      <c r="R249" s="158"/>
      <c r="S249" s="158"/>
      <c r="T249" s="158"/>
    </row>
    <row r="250" spans="1:20" hidden="1" x14ac:dyDescent="0.25">
      <c r="A250" s="178">
        <v>6291</v>
      </c>
      <c r="B250" s="223" t="s">
        <v>483</v>
      </c>
      <c r="C250" s="390">
        <f t="shared" si="18"/>
        <v>0</v>
      </c>
      <c r="D250" s="229"/>
      <c r="E250" s="337"/>
      <c r="F250" s="231">
        <f t="shared" si="19"/>
        <v>0</v>
      </c>
      <c r="G250" s="229"/>
      <c r="H250" s="230"/>
      <c r="I250" s="231">
        <f t="shared" si="20"/>
        <v>0</v>
      </c>
      <c r="J250" s="229"/>
      <c r="K250" s="230"/>
      <c r="L250" s="231">
        <f t="shared" si="21"/>
        <v>0</v>
      </c>
      <c r="M250" s="338"/>
      <c r="N250" s="337"/>
      <c r="O250" s="231">
        <f t="shared" si="22"/>
        <v>0</v>
      </c>
      <c r="P250" s="185"/>
      <c r="R250" s="158"/>
      <c r="S250" s="158"/>
      <c r="T250" s="158"/>
    </row>
    <row r="251" spans="1:20" ht="24" hidden="1" x14ac:dyDescent="0.25">
      <c r="A251" s="178">
        <v>6292</v>
      </c>
      <c r="B251" s="223" t="s">
        <v>484</v>
      </c>
      <c r="C251" s="390">
        <f t="shared" si="18"/>
        <v>0</v>
      </c>
      <c r="D251" s="229"/>
      <c r="E251" s="337"/>
      <c r="F251" s="231">
        <f t="shared" si="19"/>
        <v>0</v>
      </c>
      <c r="G251" s="229"/>
      <c r="H251" s="230"/>
      <c r="I251" s="231">
        <f t="shared" si="20"/>
        <v>0</v>
      </c>
      <c r="J251" s="229"/>
      <c r="K251" s="230"/>
      <c r="L251" s="231">
        <f t="shared" si="21"/>
        <v>0</v>
      </c>
      <c r="M251" s="338"/>
      <c r="N251" s="337"/>
      <c r="O251" s="231">
        <f t="shared" si="22"/>
        <v>0</v>
      </c>
      <c r="P251" s="185"/>
      <c r="R251" s="158"/>
      <c r="S251" s="158"/>
      <c r="T251" s="158"/>
    </row>
    <row r="252" spans="1:20" ht="84" hidden="1" x14ac:dyDescent="0.25">
      <c r="A252" s="178">
        <v>6296</v>
      </c>
      <c r="B252" s="223" t="s">
        <v>485</v>
      </c>
      <c r="C252" s="390">
        <f t="shared" si="18"/>
        <v>0</v>
      </c>
      <c r="D252" s="229"/>
      <c r="E252" s="337"/>
      <c r="F252" s="231">
        <f t="shared" si="19"/>
        <v>0</v>
      </c>
      <c r="G252" s="229"/>
      <c r="H252" s="230"/>
      <c r="I252" s="231">
        <f t="shared" si="20"/>
        <v>0</v>
      </c>
      <c r="J252" s="229"/>
      <c r="K252" s="230"/>
      <c r="L252" s="231">
        <f t="shared" si="21"/>
        <v>0</v>
      </c>
      <c r="M252" s="338"/>
      <c r="N252" s="337"/>
      <c r="O252" s="231">
        <f t="shared" si="22"/>
        <v>0</v>
      </c>
      <c r="P252" s="185"/>
      <c r="R252" s="158"/>
      <c r="S252" s="158"/>
      <c r="T252" s="158"/>
    </row>
    <row r="253" spans="1:20" ht="48" hidden="1" x14ac:dyDescent="0.25">
      <c r="A253" s="178">
        <v>6299</v>
      </c>
      <c r="B253" s="223" t="s">
        <v>486</v>
      </c>
      <c r="C253" s="390">
        <f t="shared" si="18"/>
        <v>0</v>
      </c>
      <c r="D253" s="229"/>
      <c r="E253" s="337"/>
      <c r="F253" s="231">
        <f t="shared" si="19"/>
        <v>0</v>
      </c>
      <c r="G253" s="229"/>
      <c r="H253" s="230"/>
      <c r="I253" s="231">
        <f t="shared" si="20"/>
        <v>0</v>
      </c>
      <c r="J253" s="229"/>
      <c r="K253" s="230"/>
      <c r="L253" s="231">
        <f t="shared" si="21"/>
        <v>0</v>
      </c>
      <c r="M253" s="338"/>
      <c r="N253" s="337"/>
      <c r="O253" s="231">
        <f t="shared" si="22"/>
        <v>0</v>
      </c>
      <c r="P253" s="185"/>
      <c r="R253" s="158"/>
      <c r="S253" s="158"/>
      <c r="T253" s="158"/>
    </row>
    <row r="254" spans="1:20" hidden="1" x14ac:dyDescent="0.25">
      <c r="A254" s="198">
        <v>6300</v>
      </c>
      <c r="B254" s="323" t="s">
        <v>487</v>
      </c>
      <c r="C254" s="199">
        <f t="shared" si="18"/>
        <v>0</v>
      </c>
      <c r="D254" s="209">
        <f>SUM(D255,D259,D260)</f>
        <v>0</v>
      </c>
      <c r="E254" s="324">
        <f>SUM(E255,E259,E260)</f>
        <v>0</v>
      </c>
      <c r="F254" s="211">
        <f t="shared" si="19"/>
        <v>0</v>
      </c>
      <c r="G254" s="209">
        <f>SUM(G255,G259,G260)</f>
        <v>0</v>
      </c>
      <c r="H254" s="210">
        <f>SUM(H255,H259,H260)</f>
        <v>0</v>
      </c>
      <c r="I254" s="211">
        <f t="shared" si="20"/>
        <v>0</v>
      </c>
      <c r="J254" s="209">
        <f>SUM(J255,J259,J260)</f>
        <v>0</v>
      </c>
      <c r="K254" s="210">
        <f>SUM(K255,K259,K260)</f>
        <v>0</v>
      </c>
      <c r="L254" s="211">
        <f t="shared" si="21"/>
        <v>0</v>
      </c>
      <c r="M254" s="355">
        <f>SUM(M255,M259,M260)</f>
        <v>0</v>
      </c>
      <c r="N254" s="356">
        <f>SUM(N255,N259,N260)</f>
        <v>0</v>
      </c>
      <c r="O254" s="357">
        <f t="shared" si="22"/>
        <v>0</v>
      </c>
      <c r="P254" s="358"/>
      <c r="R254" s="158"/>
      <c r="S254" s="158"/>
      <c r="T254" s="158"/>
    </row>
    <row r="255" spans="1:20" ht="24" hidden="1" x14ac:dyDescent="0.25">
      <c r="A255" s="349">
        <v>6320</v>
      </c>
      <c r="B255" s="213" t="s">
        <v>488</v>
      </c>
      <c r="C255" s="369">
        <f t="shared" si="18"/>
        <v>0</v>
      </c>
      <c r="D255" s="350">
        <f>SUM(D256:D258)</f>
        <v>0</v>
      </c>
      <c r="E255" s="351">
        <f>SUM(E256:E258)</f>
        <v>0</v>
      </c>
      <c r="F255" s="221">
        <f t="shared" si="19"/>
        <v>0</v>
      </c>
      <c r="G255" s="350">
        <f>SUM(G256:G258)</f>
        <v>0</v>
      </c>
      <c r="H255" s="352">
        <f>SUM(H256:H258)</f>
        <v>0</v>
      </c>
      <c r="I255" s="221">
        <f t="shared" si="20"/>
        <v>0</v>
      </c>
      <c r="J255" s="350">
        <f>SUM(J256:J258)</f>
        <v>0</v>
      </c>
      <c r="K255" s="352">
        <f>SUM(K256:K258)</f>
        <v>0</v>
      </c>
      <c r="L255" s="221">
        <f t="shared" si="21"/>
        <v>0</v>
      </c>
      <c r="M255" s="353">
        <f>SUM(M256:M258)</f>
        <v>0</v>
      </c>
      <c r="N255" s="351">
        <f>SUM(N256:N258)</f>
        <v>0</v>
      </c>
      <c r="O255" s="221">
        <f t="shared" si="22"/>
        <v>0</v>
      </c>
      <c r="P255" s="176"/>
      <c r="R255" s="158"/>
      <c r="S255" s="158"/>
      <c r="T255" s="158"/>
    </row>
    <row r="256" spans="1:20" hidden="1" x14ac:dyDescent="0.25">
      <c r="A256" s="178">
        <v>6322</v>
      </c>
      <c r="B256" s="223" t="s">
        <v>489</v>
      </c>
      <c r="C256" s="343">
        <f t="shared" si="18"/>
        <v>0</v>
      </c>
      <c r="D256" s="229"/>
      <c r="E256" s="337"/>
      <c r="F256" s="231">
        <f t="shared" si="19"/>
        <v>0</v>
      </c>
      <c r="G256" s="229"/>
      <c r="H256" s="230"/>
      <c r="I256" s="231">
        <f t="shared" si="20"/>
        <v>0</v>
      </c>
      <c r="J256" s="229"/>
      <c r="K256" s="230"/>
      <c r="L256" s="231">
        <f t="shared" si="21"/>
        <v>0</v>
      </c>
      <c r="M256" s="338"/>
      <c r="N256" s="337"/>
      <c r="O256" s="231">
        <f t="shared" si="22"/>
        <v>0</v>
      </c>
      <c r="P256" s="185"/>
      <c r="R256" s="158"/>
      <c r="S256" s="158"/>
      <c r="T256" s="158"/>
    </row>
    <row r="257" spans="1:20" ht="24" hidden="1" x14ac:dyDescent="0.25">
      <c r="A257" s="178">
        <v>6323</v>
      </c>
      <c r="B257" s="223" t="s">
        <v>490</v>
      </c>
      <c r="C257" s="343">
        <f t="shared" si="18"/>
        <v>0</v>
      </c>
      <c r="D257" s="229"/>
      <c r="E257" s="337"/>
      <c r="F257" s="231">
        <f t="shared" si="19"/>
        <v>0</v>
      </c>
      <c r="G257" s="229"/>
      <c r="H257" s="230"/>
      <c r="I257" s="231">
        <f t="shared" si="20"/>
        <v>0</v>
      </c>
      <c r="J257" s="229"/>
      <c r="K257" s="230"/>
      <c r="L257" s="231">
        <f t="shared" si="21"/>
        <v>0</v>
      </c>
      <c r="M257" s="338"/>
      <c r="N257" s="337"/>
      <c r="O257" s="231">
        <f t="shared" si="22"/>
        <v>0</v>
      </c>
      <c r="P257" s="185"/>
      <c r="R257" s="158"/>
      <c r="S257" s="158"/>
      <c r="T257" s="158"/>
    </row>
    <row r="258" spans="1:20" ht="24" hidden="1" x14ac:dyDescent="0.25">
      <c r="A258" s="169">
        <v>6324</v>
      </c>
      <c r="B258" s="213" t="s">
        <v>491</v>
      </c>
      <c r="C258" s="343">
        <f t="shared" si="18"/>
        <v>0</v>
      </c>
      <c r="D258" s="219"/>
      <c r="E258" s="335"/>
      <c r="F258" s="221">
        <f t="shared" si="19"/>
        <v>0</v>
      </c>
      <c r="G258" s="219"/>
      <c r="H258" s="220"/>
      <c r="I258" s="221">
        <f t="shared" si="20"/>
        <v>0</v>
      </c>
      <c r="J258" s="219"/>
      <c r="K258" s="220"/>
      <c r="L258" s="221">
        <f t="shared" si="21"/>
        <v>0</v>
      </c>
      <c r="M258" s="336"/>
      <c r="N258" s="335"/>
      <c r="O258" s="221">
        <f t="shared" si="22"/>
        <v>0</v>
      </c>
      <c r="P258" s="176"/>
      <c r="R258" s="158"/>
      <c r="S258" s="158"/>
      <c r="T258" s="158"/>
    </row>
    <row r="259" spans="1:20" ht="24" hidden="1" x14ac:dyDescent="0.25">
      <c r="A259" s="391">
        <v>6330</v>
      </c>
      <c r="B259" s="392" t="s">
        <v>492</v>
      </c>
      <c r="C259" s="343">
        <f t="shared" si="18"/>
        <v>0</v>
      </c>
      <c r="D259" s="375"/>
      <c r="E259" s="376"/>
      <c r="F259" s="371">
        <f t="shared" si="19"/>
        <v>0</v>
      </c>
      <c r="G259" s="375"/>
      <c r="H259" s="377"/>
      <c r="I259" s="371">
        <f t="shared" si="20"/>
        <v>0</v>
      </c>
      <c r="J259" s="375"/>
      <c r="K259" s="377"/>
      <c r="L259" s="371">
        <f t="shared" si="21"/>
        <v>0</v>
      </c>
      <c r="M259" s="378"/>
      <c r="N259" s="376"/>
      <c r="O259" s="371">
        <f t="shared" si="22"/>
        <v>0</v>
      </c>
      <c r="P259" s="372"/>
      <c r="R259" s="158"/>
      <c r="S259" s="158"/>
      <c r="T259" s="158"/>
    </row>
    <row r="260" spans="1:20" hidden="1" x14ac:dyDescent="0.25">
      <c r="A260" s="339">
        <v>6360</v>
      </c>
      <c r="B260" s="223" t="s">
        <v>493</v>
      </c>
      <c r="C260" s="343">
        <f t="shared" si="18"/>
        <v>0</v>
      </c>
      <c r="D260" s="229"/>
      <c r="E260" s="337"/>
      <c r="F260" s="231">
        <f t="shared" si="19"/>
        <v>0</v>
      </c>
      <c r="G260" s="229"/>
      <c r="H260" s="230"/>
      <c r="I260" s="231">
        <f t="shared" si="20"/>
        <v>0</v>
      </c>
      <c r="J260" s="229"/>
      <c r="K260" s="230"/>
      <c r="L260" s="231">
        <f t="shared" si="21"/>
        <v>0</v>
      </c>
      <c r="M260" s="338"/>
      <c r="N260" s="337"/>
      <c r="O260" s="231">
        <f t="shared" si="22"/>
        <v>0</v>
      </c>
      <c r="P260" s="185"/>
      <c r="R260" s="158"/>
      <c r="S260" s="158"/>
      <c r="T260" s="158"/>
    </row>
    <row r="261" spans="1:20" ht="36" hidden="1" x14ac:dyDescent="0.25">
      <c r="A261" s="198">
        <v>6400</v>
      </c>
      <c r="B261" s="323" t="s">
        <v>494</v>
      </c>
      <c r="C261" s="199">
        <f t="shared" si="18"/>
        <v>0</v>
      </c>
      <c r="D261" s="209">
        <f>SUM(D262,D266)</f>
        <v>0</v>
      </c>
      <c r="E261" s="324">
        <f>SUM(E262,E266)</f>
        <v>0</v>
      </c>
      <c r="F261" s="211">
        <f t="shared" si="19"/>
        <v>0</v>
      </c>
      <c r="G261" s="209">
        <f>SUM(G262,G266)</f>
        <v>0</v>
      </c>
      <c r="H261" s="210">
        <f>SUM(H262,H266)</f>
        <v>0</v>
      </c>
      <c r="I261" s="211">
        <f t="shared" si="20"/>
        <v>0</v>
      </c>
      <c r="J261" s="209">
        <f>SUM(J262,J266)</f>
        <v>0</v>
      </c>
      <c r="K261" s="210">
        <f>SUM(K262,K266)</f>
        <v>0</v>
      </c>
      <c r="L261" s="211">
        <f t="shared" si="21"/>
        <v>0</v>
      </c>
      <c r="M261" s="355">
        <f>SUM(M262,M266)</f>
        <v>0</v>
      </c>
      <c r="N261" s="356">
        <f>SUM(N262,N266)</f>
        <v>0</v>
      </c>
      <c r="O261" s="357">
        <f t="shared" si="22"/>
        <v>0</v>
      </c>
      <c r="P261" s="358"/>
      <c r="R261" s="158"/>
      <c r="S261" s="158"/>
      <c r="T261" s="158"/>
    </row>
    <row r="262" spans="1:20" ht="24" hidden="1" x14ac:dyDescent="0.25">
      <c r="A262" s="349">
        <v>6410</v>
      </c>
      <c r="B262" s="213" t="s">
        <v>495</v>
      </c>
      <c r="C262" s="353">
        <f t="shared" si="18"/>
        <v>0</v>
      </c>
      <c r="D262" s="350">
        <f>SUM(D263:D265)</f>
        <v>0</v>
      </c>
      <c r="E262" s="351">
        <f>SUM(E263:E265)</f>
        <v>0</v>
      </c>
      <c r="F262" s="221">
        <f t="shared" si="19"/>
        <v>0</v>
      </c>
      <c r="G262" s="350">
        <f>SUM(G263:G265)</f>
        <v>0</v>
      </c>
      <c r="H262" s="352">
        <f>SUM(H263:H265)</f>
        <v>0</v>
      </c>
      <c r="I262" s="221">
        <f t="shared" si="20"/>
        <v>0</v>
      </c>
      <c r="J262" s="350">
        <f>SUM(J263:J265)</f>
        <v>0</v>
      </c>
      <c r="K262" s="352">
        <f>SUM(K263:K265)</f>
        <v>0</v>
      </c>
      <c r="L262" s="221">
        <f t="shared" si="21"/>
        <v>0</v>
      </c>
      <c r="M262" s="365">
        <f>SUM(M263:M265)</f>
        <v>0</v>
      </c>
      <c r="N262" s="366">
        <f>SUM(N263:N265)</f>
        <v>0</v>
      </c>
      <c r="O262" s="242">
        <f t="shared" si="22"/>
        <v>0</v>
      </c>
      <c r="P262" s="244"/>
      <c r="R262" s="158"/>
      <c r="S262" s="158"/>
      <c r="T262" s="158"/>
    </row>
    <row r="263" spans="1:20" hidden="1" x14ac:dyDescent="0.25">
      <c r="A263" s="178">
        <v>6411</v>
      </c>
      <c r="B263" s="393" t="s">
        <v>496</v>
      </c>
      <c r="C263" s="390">
        <f t="shared" si="18"/>
        <v>0</v>
      </c>
      <c r="D263" s="229"/>
      <c r="E263" s="337"/>
      <c r="F263" s="231">
        <f t="shared" si="19"/>
        <v>0</v>
      </c>
      <c r="G263" s="229"/>
      <c r="H263" s="230"/>
      <c r="I263" s="231">
        <f t="shared" si="20"/>
        <v>0</v>
      </c>
      <c r="J263" s="229"/>
      <c r="K263" s="230"/>
      <c r="L263" s="231">
        <f t="shared" si="21"/>
        <v>0</v>
      </c>
      <c r="M263" s="338"/>
      <c r="N263" s="337"/>
      <c r="O263" s="231">
        <f t="shared" si="22"/>
        <v>0</v>
      </c>
      <c r="P263" s="185"/>
      <c r="R263" s="158"/>
      <c r="S263" s="158"/>
      <c r="T263" s="158"/>
    </row>
    <row r="264" spans="1:20" ht="48" hidden="1" x14ac:dyDescent="0.25">
      <c r="A264" s="178">
        <v>6412</v>
      </c>
      <c r="B264" s="223" t="s">
        <v>497</v>
      </c>
      <c r="C264" s="390">
        <f t="shared" si="18"/>
        <v>0</v>
      </c>
      <c r="D264" s="229"/>
      <c r="E264" s="337"/>
      <c r="F264" s="231">
        <f t="shared" si="19"/>
        <v>0</v>
      </c>
      <c r="G264" s="229"/>
      <c r="H264" s="230"/>
      <c r="I264" s="231">
        <f t="shared" si="20"/>
        <v>0</v>
      </c>
      <c r="J264" s="229"/>
      <c r="K264" s="230"/>
      <c r="L264" s="231">
        <f t="shared" si="21"/>
        <v>0</v>
      </c>
      <c r="M264" s="338"/>
      <c r="N264" s="337"/>
      <c r="O264" s="231">
        <f t="shared" si="22"/>
        <v>0</v>
      </c>
      <c r="P264" s="185"/>
      <c r="R264" s="158"/>
      <c r="S264" s="158"/>
      <c r="T264" s="158"/>
    </row>
    <row r="265" spans="1:20" ht="48" hidden="1" x14ac:dyDescent="0.25">
      <c r="A265" s="178">
        <v>6419</v>
      </c>
      <c r="B265" s="223" t="s">
        <v>498</v>
      </c>
      <c r="C265" s="390">
        <f t="shared" si="18"/>
        <v>0</v>
      </c>
      <c r="D265" s="229"/>
      <c r="E265" s="337"/>
      <c r="F265" s="231">
        <f t="shared" si="19"/>
        <v>0</v>
      </c>
      <c r="G265" s="229"/>
      <c r="H265" s="230"/>
      <c r="I265" s="231">
        <f t="shared" si="20"/>
        <v>0</v>
      </c>
      <c r="J265" s="229"/>
      <c r="K265" s="230"/>
      <c r="L265" s="231">
        <f t="shared" si="21"/>
        <v>0</v>
      </c>
      <c r="M265" s="338"/>
      <c r="N265" s="337"/>
      <c r="O265" s="231">
        <f t="shared" si="22"/>
        <v>0</v>
      </c>
      <c r="P265" s="185"/>
      <c r="R265" s="158"/>
      <c r="S265" s="158"/>
      <c r="T265" s="158"/>
    </row>
    <row r="266" spans="1:20" ht="48" hidden="1" x14ac:dyDescent="0.25">
      <c r="A266" s="339">
        <v>6420</v>
      </c>
      <c r="B266" s="223" t="s">
        <v>499</v>
      </c>
      <c r="C266" s="390">
        <f t="shared" si="18"/>
        <v>0</v>
      </c>
      <c r="D266" s="340">
        <f>SUM(D267:D270)</f>
        <v>0</v>
      </c>
      <c r="E266" s="341">
        <f>SUM(E267:E270)</f>
        <v>0</v>
      </c>
      <c r="F266" s="231">
        <f t="shared" si="19"/>
        <v>0</v>
      </c>
      <c r="G266" s="340">
        <f>SUM(G267:G270)</f>
        <v>0</v>
      </c>
      <c r="H266" s="342">
        <f>SUM(H267:H270)</f>
        <v>0</v>
      </c>
      <c r="I266" s="231">
        <f t="shared" si="20"/>
        <v>0</v>
      </c>
      <c r="J266" s="340">
        <f>SUM(J267:J270)</f>
        <v>0</v>
      </c>
      <c r="K266" s="342">
        <f>SUM(K267:K270)</f>
        <v>0</v>
      </c>
      <c r="L266" s="231">
        <f t="shared" si="21"/>
        <v>0</v>
      </c>
      <c r="M266" s="343">
        <f>SUM(M267:M270)</f>
        <v>0</v>
      </c>
      <c r="N266" s="341">
        <f>SUM(N267:N270)</f>
        <v>0</v>
      </c>
      <c r="O266" s="231">
        <f t="shared" si="22"/>
        <v>0</v>
      </c>
      <c r="P266" s="185"/>
      <c r="R266" s="158"/>
      <c r="S266" s="158"/>
      <c r="T266" s="158"/>
    </row>
    <row r="267" spans="1:20" hidden="1" x14ac:dyDescent="0.25">
      <c r="A267" s="178">
        <v>6421</v>
      </c>
      <c r="B267" s="223" t="s">
        <v>500</v>
      </c>
      <c r="C267" s="390">
        <f t="shared" si="18"/>
        <v>0</v>
      </c>
      <c r="D267" s="229"/>
      <c r="E267" s="337"/>
      <c r="F267" s="231">
        <f t="shared" si="19"/>
        <v>0</v>
      </c>
      <c r="G267" s="229"/>
      <c r="H267" s="230"/>
      <c r="I267" s="231">
        <f t="shared" si="20"/>
        <v>0</v>
      </c>
      <c r="J267" s="229"/>
      <c r="K267" s="230"/>
      <c r="L267" s="231">
        <f t="shared" si="21"/>
        <v>0</v>
      </c>
      <c r="M267" s="338"/>
      <c r="N267" s="337"/>
      <c r="O267" s="231">
        <f t="shared" si="22"/>
        <v>0</v>
      </c>
      <c r="P267" s="185"/>
      <c r="R267" s="158"/>
      <c r="S267" s="158"/>
      <c r="T267" s="158"/>
    </row>
    <row r="268" spans="1:20" hidden="1" x14ac:dyDescent="0.25">
      <c r="A268" s="178">
        <v>6422</v>
      </c>
      <c r="B268" s="223" t="s">
        <v>501</v>
      </c>
      <c r="C268" s="390">
        <f t="shared" si="18"/>
        <v>0</v>
      </c>
      <c r="D268" s="229"/>
      <c r="E268" s="337"/>
      <c r="F268" s="231">
        <f t="shared" si="19"/>
        <v>0</v>
      </c>
      <c r="G268" s="229"/>
      <c r="H268" s="230"/>
      <c r="I268" s="231">
        <f t="shared" si="20"/>
        <v>0</v>
      </c>
      <c r="J268" s="229"/>
      <c r="K268" s="230"/>
      <c r="L268" s="231">
        <f t="shared" si="21"/>
        <v>0</v>
      </c>
      <c r="M268" s="338"/>
      <c r="N268" s="337"/>
      <c r="O268" s="231">
        <f t="shared" si="22"/>
        <v>0</v>
      </c>
      <c r="P268" s="185"/>
      <c r="R268" s="158"/>
      <c r="S268" s="158"/>
      <c r="T268" s="158"/>
    </row>
    <row r="269" spans="1:20" ht="24" hidden="1" x14ac:dyDescent="0.25">
      <c r="A269" s="178">
        <v>6423</v>
      </c>
      <c r="B269" s="223" t="s">
        <v>502</v>
      </c>
      <c r="C269" s="390">
        <f t="shared" si="18"/>
        <v>0</v>
      </c>
      <c r="D269" s="229"/>
      <c r="E269" s="337"/>
      <c r="F269" s="231">
        <f t="shared" si="19"/>
        <v>0</v>
      </c>
      <c r="G269" s="229"/>
      <c r="H269" s="230"/>
      <c r="I269" s="231">
        <f t="shared" si="20"/>
        <v>0</v>
      </c>
      <c r="J269" s="229"/>
      <c r="K269" s="230"/>
      <c r="L269" s="231">
        <f t="shared" si="21"/>
        <v>0</v>
      </c>
      <c r="M269" s="338"/>
      <c r="N269" s="337"/>
      <c r="O269" s="231">
        <f t="shared" si="22"/>
        <v>0</v>
      </c>
      <c r="P269" s="185"/>
      <c r="R269" s="158"/>
      <c r="S269" s="158"/>
      <c r="T269" s="158"/>
    </row>
    <row r="270" spans="1:20" ht="36" hidden="1" x14ac:dyDescent="0.25">
      <c r="A270" s="178">
        <v>6424</v>
      </c>
      <c r="B270" s="223" t="s">
        <v>503</v>
      </c>
      <c r="C270" s="390">
        <f t="shared" si="18"/>
        <v>0</v>
      </c>
      <c r="D270" s="229"/>
      <c r="E270" s="337"/>
      <c r="F270" s="231">
        <f t="shared" si="19"/>
        <v>0</v>
      </c>
      <c r="G270" s="229"/>
      <c r="H270" s="230"/>
      <c r="I270" s="231">
        <f t="shared" si="20"/>
        <v>0</v>
      </c>
      <c r="J270" s="229"/>
      <c r="K270" s="230"/>
      <c r="L270" s="231">
        <f t="shared" si="21"/>
        <v>0</v>
      </c>
      <c r="M270" s="338"/>
      <c r="N270" s="337"/>
      <c r="O270" s="231">
        <f t="shared" si="22"/>
        <v>0</v>
      </c>
      <c r="P270" s="185"/>
      <c r="R270" s="158"/>
      <c r="S270" s="158"/>
      <c r="T270" s="158"/>
    </row>
    <row r="271" spans="1:20" ht="48" hidden="1" x14ac:dyDescent="0.25">
      <c r="A271" s="394">
        <v>7000</v>
      </c>
      <c r="B271" s="394" t="s">
        <v>504</v>
      </c>
      <c r="C271" s="395">
        <f t="shared" si="18"/>
        <v>0</v>
      </c>
      <c r="D271" s="396">
        <f>SUM(D272,D282)</f>
        <v>0</v>
      </c>
      <c r="E271" s="397">
        <f>SUM(E272,E282)</f>
        <v>0</v>
      </c>
      <c r="F271" s="398">
        <f t="shared" si="19"/>
        <v>0</v>
      </c>
      <c r="G271" s="396">
        <f>SUM(G272,G282)</f>
        <v>0</v>
      </c>
      <c r="H271" s="399">
        <f>SUM(H272,H282)</f>
        <v>0</v>
      </c>
      <c r="I271" s="398">
        <f t="shared" si="20"/>
        <v>0</v>
      </c>
      <c r="J271" s="396">
        <f>SUM(J272,J282)</f>
        <v>0</v>
      </c>
      <c r="K271" s="399">
        <f>SUM(K272,K282)</f>
        <v>0</v>
      </c>
      <c r="L271" s="398">
        <f t="shared" si="21"/>
        <v>0</v>
      </c>
      <c r="M271" s="400">
        <f>SUM(M272,M282)</f>
        <v>0</v>
      </c>
      <c r="N271" s="401">
        <f>SUM(N272,N282)</f>
        <v>0</v>
      </c>
      <c r="O271" s="402">
        <f t="shared" si="22"/>
        <v>0</v>
      </c>
      <c r="P271" s="403"/>
      <c r="R271" s="158"/>
      <c r="S271" s="158"/>
      <c r="T271" s="158"/>
    </row>
    <row r="272" spans="1:20" ht="24" hidden="1" x14ac:dyDescent="0.25">
      <c r="A272" s="198">
        <v>7200</v>
      </c>
      <c r="B272" s="323" t="s">
        <v>505</v>
      </c>
      <c r="C272" s="199">
        <f t="shared" si="18"/>
        <v>0</v>
      </c>
      <c r="D272" s="209">
        <f>SUM(D273,D274,D277,D278,D281)</f>
        <v>0</v>
      </c>
      <c r="E272" s="324">
        <f>SUM(E273,E274,E277,E278,E281)</f>
        <v>0</v>
      </c>
      <c r="F272" s="211">
        <f t="shared" si="19"/>
        <v>0</v>
      </c>
      <c r="G272" s="209">
        <f>SUM(G273,G274,G277,G278,G281)</f>
        <v>0</v>
      </c>
      <c r="H272" s="210">
        <f>SUM(H273,H274,H277,H278,H281)</f>
        <v>0</v>
      </c>
      <c r="I272" s="211">
        <f t="shared" si="20"/>
        <v>0</v>
      </c>
      <c r="J272" s="209">
        <f>SUM(J273,J274,J277,J278,J281)</f>
        <v>0</v>
      </c>
      <c r="K272" s="210">
        <f>SUM(K273,K274,K277,K278,K281)</f>
        <v>0</v>
      </c>
      <c r="L272" s="211">
        <f t="shared" si="21"/>
        <v>0</v>
      </c>
      <c r="M272" s="325">
        <f>SUM(M273,M274,M277,M278,M281)</f>
        <v>0</v>
      </c>
      <c r="N272" s="326">
        <f>SUM(N273,N274,N277,N278,N281)</f>
        <v>0</v>
      </c>
      <c r="O272" s="327">
        <f t="shared" si="22"/>
        <v>0</v>
      </c>
      <c r="P272" s="328"/>
      <c r="R272" s="158"/>
      <c r="S272" s="158"/>
      <c r="T272" s="158"/>
    </row>
    <row r="273" spans="1:20" ht="24" hidden="1" x14ac:dyDescent="0.25">
      <c r="A273" s="349">
        <v>7210</v>
      </c>
      <c r="B273" s="213" t="s">
        <v>506</v>
      </c>
      <c r="C273" s="214">
        <f t="shared" si="18"/>
        <v>0</v>
      </c>
      <c r="D273" s="219"/>
      <c r="E273" s="335"/>
      <c r="F273" s="221">
        <f t="shared" si="19"/>
        <v>0</v>
      </c>
      <c r="G273" s="219"/>
      <c r="H273" s="220"/>
      <c r="I273" s="221">
        <f t="shared" si="20"/>
        <v>0</v>
      </c>
      <c r="J273" s="219"/>
      <c r="K273" s="220"/>
      <c r="L273" s="221">
        <f t="shared" si="21"/>
        <v>0</v>
      </c>
      <c r="M273" s="336"/>
      <c r="N273" s="335"/>
      <c r="O273" s="221">
        <f t="shared" si="22"/>
        <v>0</v>
      </c>
      <c r="P273" s="176"/>
      <c r="R273" s="158"/>
      <c r="S273" s="158"/>
      <c r="T273" s="158"/>
    </row>
    <row r="274" spans="1:20" s="404" customFormat="1" ht="36" hidden="1" x14ac:dyDescent="0.25">
      <c r="A274" s="339">
        <v>7220</v>
      </c>
      <c r="B274" s="223" t="s">
        <v>507</v>
      </c>
      <c r="C274" s="224">
        <f t="shared" si="18"/>
        <v>0</v>
      </c>
      <c r="D274" s="340">
        <f>SUM(D275:D276)</f>
        <v>0</v>
      </c>
      <c r="E274" s="341">
        <f>SUM(E275:E276)</f>
        <v>0</v>
      </c>
      <c r="F274" s="231">
        <f t="shared" si="19"/>
        <v>0</v>
      </c>
      <c r="G274" s="340">
        <f>SUM(G275:G276)</f>
        <v>0</v>
      </c>
      <c r="H274" s="342">
        <f>SUM(H275:H276)</f>
        <v>0</v>
      </c>
      <c r="I274" s="231">
        <f t="shared" si="20"/>
        <v>0</v>
      </c>
      <c r="J274" s="340">
        <f>SUM(J275:J276)</f>
        <v>0</v>
      </c>
      <c r="K274" s="342">
        <f>SUM(K275:K276)</f>
        <v>0</v>
      </c>
      <c r="L274" s="231">
        <f t="shared" si="21"/>
        <v>0</v>
      </c>
      <c r="M274" s="343">
        <f>SUM(M275:M276)</f>
        <v>0</v>
      </c>
      <c r="N274" s="341">
        <f>SUM(N275:N276)</f>
        <v>0</v>
      </c>
      <c r="O274" s="231">
        <f t="shared" si="22"/>
        <v>0</v>
      </c>
      <c r="P274" s="185"/>
      <c r="R274" s="158"/>
      <c r="S274" s="158"/>
      <c r="T274" s="158"/>
    </row>
    <row r="275" spans="1:20" s="404" customFormat="1" ht="36" hidden="1" x14ac:dyDescent="0.25">
      <c r="A275" s="178">
        <v>7221</v>
      </c>
      <c r="B275" s="223" t="s">
        <v>508</v>
      </c>
      <c r="C275" s="224">
        <f t="shared" si="18"/>
        <v>0</v>
      </c>
      <c r="D275" s="229"/>
      <c r="E275" s="337"/>
      <c r="F275" s="231">
        <f t="shared" si="19"/>
        <v>0</v>
      </c>
      <c r="G275" s="229"/>
      <c r="H275" s="230"/>
      <c r="I275" s="231">
        <f t="shared" si="20"/>
        <v>0</v>
      </c>
      <c r="J275" s="229"/>
      <c r="K275" s="230"/>
      <c r="L275" s="231">
        <f t="shared" si="21"/>
        <v>0</v>
      </c>
      <c r="M275" s="338"/>
      <c r="N275" s="337"/>
      <c r="O275" s="231">
        <f t="shared" si="22"/>
        <v>0</v>
      </c>
      <c r="P275" s="185"/>
      <c r="R275" s="158"/>
      <c r="S275" s="158"/>
      <c r="T275" s="158"/>
    </row>
    <row r="276" spans="1:20" s="404" customFormat="1" ht="36" hidden="1" x14ac:dyDescent="0.25">
      <c r="A276" s="178">
        <v>7222</v>
      </c>
      <c r="B276" s="223" t="s">
        <v>509</v>
      </c>
      <c r="C276" s="224">
        <f t="shared" si="18"/>
        <v>0</v>
      </c>
      <c r="D276" s="229"/>
      <c r="E276" s="337"/>
      <c r="F276" s="231">
        <f t="shared" si="19"/>
        <v>0</v>
      </c>
      <c r="G276" s="229"/>
      <c r="H276" s="230"/>
      <c r="I276" s="231">
        <f t="shared" si="20"/>
        <v>0</v>
      </c>
      <c r="J276" s="229"/>
      <c r="K276" s="230"/>
      <c r="L276" s="231">
        <f t="shared" si="21"/>
        <v>0</v>
      </c>
      <c r="M276" s="338"/>
      <c r="N276" s="337"/>
      <c r="O276" s="231">
        <f t="shared" si="22"/>
        <v>0</v>
      </c>
      <c r="P276" s="185"/>
      <c r="R276" s="158"/>
      <c r="S276" s="158"/>
      <c r="T276" s="158"/>
    </row>
    <row r="277" spans="1:20" s="404" customFormat="1" ht="24" hidden="1" x14ac:dyDescent="0.25">
      <c r="A277" s="339">
        <v>7230</v>
      </c>
      <c r="B277" s="223" t="s">
        <v>510</v>
      </c>
      <c r="C277" s="224">
        <f t="shared" si="18"/>
        <v>0</v>
      </c>
      <c r="D277" s="229"/>
      <c r="E277" s="337"/>
      <c r="F277" s="231">
        <f t="shared" si="19"/>
        <v>0</v>
      </c>
      <c r="G277" s="229"/>
      <c r="H277" s="230"/>
      <c r="I277" s="231">
        <f t="shared" si="20"/>
        <v>0</v>
      </c>
      <c r="J277" s="229"/>
      <c r="K277" s="230"/>
      <c r="L277" s="231">
        <f t="shared" si="21"/>
        <v>0</v>
      </c>
      <c r="M277" s="338"/>
      <c r="N277" s="337"/>
      <c r="O277" s="231">
        <f t="shared" si="22"/>
        <v>0</v>
      </c>
      <c r="P277" s="185"/>
      <c r="R277" s="158"/>
      <c r="S277" s="158"/>
      <c r="T277" s="158"/>
    </row>
    <row r="278" spans="1:20" ht="36" hidden="1" x14ac:dyDescent="0.25">
      <c r="A278" s="339">
        <v>7240</v>
      </c>
      <c r="B278" s="223" t="s">
        <v>511</v>
      </c>
      <c r="C278" s="224">
        <f t="shared" si="18"/>
        <v>0</v>
      </c>
      <c r="D278" s="340">
        <f>SUM(D279:D280)</f>
        <v>0</v>
      </c>
      <c r="E278" s="341">
        <f>SUM(E279:E280)</f>
        <v>0</v>
      </c>
      <c r="F278" s="231">
        <f t="shared" si="19"/>
        <v>0</v>
      </c>
      <c r="G278" s="340">
        <f>SUM(G279:G280)</f>
        <v>0</v>
      </c>
      <c r="H278" s="342">
        <f>SUM(H279:H280)</f>
        <v>0</v>
      </c>
      <c r="I278" s="231">
        <f t="shared" si="20"/>
        <v>0</v>
      </c>
      <c r="J278" s="340">
        <f>SUM(J279:J280)</f>
        <v>0</v>
      </c>
      <c r="K278" s="342">
        <f>SUM(K279:K280)</f>
        <v>0</v>
      </c>
      <c r="L278" s="231">
        <f t="shared" si="21"/>
        <v>0</v>
      </c>
      <c r="M278" s="343">
        <f>SUM(M279:M280)</f>
        <v>0</v>
      </c>
      <c r="N278" s="341">
        <f>SUM(N279:N280)</f>
        <v>0</v>
      </c>
      <c r="O278" s="231">
        <f>SUM(O279:O280)</f>
        <v>0</v>
      </c>
      <c r="P278" s="185"/>
      <c r="R278" s="158"/>
      <c r="S278" s="158"/>
      <c r="T278" s="158"/>
    </row>
    <row r="279" spans="1:20" ht="60" hidden="1" x14ac:dyDescent="0.25">
      <c r="A279" s="178">
        <v>7245</v>
      </c>
      <c r="B279" s="223" t="s">
        <v>512</v>
      </c>
      <c r="C279" s="224">
        <f t="shared" si="18"/>
        <v>0</v>
      </c>
      <c r="D279" s="229"/>
      <c r="E279" s="337"/>
      <c r="F279" s="231">
        <f t="shared" si="19"/>
        <v>0</v>
      </c>
      <c r="G279" s="229"/>
      <c r="H279" s="230"/>
      <c r="I279" s="231">
        <f t="shared" si="20"/>
        <v>0</v>
      </c>
      <c r="J279" s="229"/>
      <c r="K279" s="230"/>
      <c r="L279" s="231">
        <f t="shared" si="21"/>
        <v>0</v>
      </c>
      <c r="M279" s="338"/>
      <c r="N279" s="337"/>
      <c r="O279" s="231">
        <f t="shared" ref="O279:O299" si="23">M279+N279</f>
        <v>0</v>
      </c>
      <c r="P279" s="185"/>
      <c r="R279" s="158"/>
      <c r="S279" s="158"/>
      <c r="T279" s="158"/>
    </row>
    <row r="280" spans="1:20" ht="108" hidden="1" x14ac:dyDescent="0.25">
      <c r="A280" s="178">
        <v>7246</v>
      </c>
      <c r="B280" s="223" t="s">
        <v>513</v>
      </c>
      <c r="C280" s="224">
        <f t="shared" si="18"/>
        <v>0</v>
      </c>
      <c r="D280" s="229"/>
      <c r="E280" s="337"/>
      <c r="F280" s="231">
        <f t="shared" si="19"/>
        <v>0</v>
      </c>
      <c r="G280" s="229"/>
      <c r="H280" s="230"/>
      <c r="I280" s="231">
        <f t="shared" si="20"/>
        <v>0</v>
      </c>
      <c r="J280" s="229"/>
      <c r="K280" s="230"/>
      <c r="L280" s="231">
        <f t="shared" si="21"/>
        <v>0</v>
      </c>
      <c r="M280" s="338"/>
      <c r="N280" s="337"/>
      <c r="O280" s="231">
        <f t="shared" si="23"/>
        <v>0</v>
      </c>
      <c r="P280" s="185"/>
      <c r="R280" s="158"/>
      <c r="S280" s="158"/>
      <c r="T280" s="158"/>
    </row>
    <row r="281" spans="1:20" ht="24" hidden="1" x14ac:dyDescent="0.25">
      <c r="A281" s="339">
        <v>7260</v>
      </c>
      <c r="B281" s="223" t="s">
        <v>514</v>
      </c>
      <c r="C281" s="224">
        <f t="shared" si="18"/>
        <v>0</v>
      </c>
      <c r="D281" s="219"/>
      <c r="E281" s="335"/>
      <c r="F281" s="221">
        <f t="shared" si="19"/>
        <v>0</v>
      </c>
      <c r="G281" s="219"/>
      <c r="H281" s="220"/>
      <c r="I281" s="221">
        <f t="shared" si="20"/>
        <v>0</v>
      </c>
      <c r="J281" s="219"/>
      <c r="K281" s="220"/>
      <c r="L281" s="221">
        <f t="shared" si="21"/>
        <v>0</v>
      </c>
      <c r="M281" s="336"/>
      <c r="N281" s="335"/>
      <c r="O281" s="221">
        <f t="shared" si="23"/>
        <v>0</v>
      </c>
      <c r="P281" s="176"/>
      <c r="R281" s="158"/>
      <c r="S281" s="158"/>
      <c r="T281" s="158"/>
    </row>
    <row r="282" spans="1:20" hidden="1" x14ac:dyDescent="0.25">
      <c r="A282" s="198">
        <v>7700</v>
      </c>
      <c r="B282" s="323" t="s">
        <v>515</v>
      </c>
      <c r="C282" s="405">
        <f t="shared" si="18"/>
        <v>0</v>
      </c>
      <c r="D282" s="406">
        <f>D283</f>
        <v>0</v>
      </c>
      <c r="E282" s="356">
        <f>SUM(E283)</f>
        <v>0</v>
      </c>
      <c r="F282" s="357">
        <f t="shared" si="19"/>
        <v>0</v>
      </c>
      <c r="G282" s="406">
        <f>G283</f>
        <v>0</v>
      </c>
      <c r="H282" s="407">
        <f>SUM(H283)</f>
        <v>0</v>
      </c>
      <c r="I282" s="357">
        <f t="shared" si="20"/>
        <v>0</v>
      </c>
      <c r="J282" s="406">
        <f>J283</f>
        <v>0</v>
      </c>
      <c r="K282" s="407">
        <f>SUM(K283)</f>
        <v>0</v>
      </c>
      <c r="L282" s="357">
        <f t="shared" si="21"/>
        <v>0</v>
      </c>
      <c r="M282" s="355">
        <f>SUM(M283)</f>
        <v>0</v>
      </c>
      <c r="N282" s="356">
        <f>SUM(N283)</f>
        <v>0</v>
      </c>
      <c r="O282" s="357">
        <f t="shared" si="23"/>
        <v>0</v>
      </c>
      <c r="P282" s="358"/>
      <c r="R282" s="158"/>
      <c r="S282" s="158"/>
      <c r="T282" s="158"/>
    </row>
    <row r="283" spans="1:20" hidden="1" x14ac:dyDescent="0.25">
      <c r="A283" s="233">
        <v>7720</v>
      </c>
      <c r="B283" s="234" t="s">
        <v>516</v>
      </c>
      <c r="C283" s="408">
        <f t="shared" si="18"/>
        <v>0</v>
      </c>
      <c r="D283" s="240"/>
      <c r="E283" s="409"/>
      <c r="F283" s="242">
        <f t="shared" si="19"/>
        <v>0</v>
      </c>
      <c r="G283" s="240"/>
      <c r="H283" s="241"/>
      <c r="I283" s="242">
        <f t="shared" si="20"/>
        <v>0</v>
      </c>
      <c r="J283" s="240"/>
      <c r="K283" s="241"/>
      <c r="L283" s="242">
        <f t="shared" si="21"/>
        <v>0</v>
      </c>
      <c r="M283" s="410"/>
      <c r="N283" s="409"/>
      <c r="O283" s="242">
        <f t="shared" si="23"/>
        <v>0</v>
      </c>
      <c r="P283" s="244"/>
      <c r="R283" s="158"/>
      <c r="S283" s="158"/>
      <c r="T283" s="158"/>
    </row>
    <row r="284" spans="1:20" ht="24" hidden="1" x14ac:dyDescent="0.25">
      <c r="A284" s="411"/>
      <c r="B284" s="265" t="s">
        <v>517</v>
      </c>
      <c r="C284" s="214">
        <f t="shared" si="18"/>
        <v>0</v>
      </c>
      <c r="D284" s="330">
        <f>SUM(D285:D286)</f>
        <v>0</v>
      </c>
      <c r="E284" s="331">
        <f>SUM(E285:E286)</f>
        <v>0</v>
      </c>
      <c r="F284" s="332">
        <f t="shared" si="19"/>
        <v>0</v>
      </c>
      <c r="G284" s="330">
        <f>SUM(G285:G286)</f>
        <v>0</v>
      </c>
      <c r="H284" s="333">
        <f>SUM(H285:H286)</f>
        <v>0</v>
      </c>
      <c r="I284" s="332">
        <f t="shared" si="20"/>
        <v>0</v>
      </c>
      <c r="J284" s="330">
        <f>SUM(J285:J286)</f>
        <v>0</v>
      </c>
      <c r="K284" s="333">
        <f>SUM(K285:K286)</f>
        <v>0</v>
      </c>
      <c r="L284" s="332">
        <f t="shared" si="21"/>
        <v>0</v>
      </c>
      <c r="M284" s="334">
        <f>SUM(M285:M286)</f>
        <v>0</v>
      </c>
      <c r="N284" s="331">
        <f>SUM(N285:N286)</f>
        <v>0</v>
      </c>
      <c r="O284" s="332">
        <f t="shared" si="23"/>
        <v>0</v>
      </c>
      <c r="P284" s="274"/>
      <c r="R284" s="158"/>
      <c r="S284" s="158"/>
      <c r="T284" s="158"/>
    </row>
    <row r="285" spans="1:20" hidden="1" x14ac:dyDescent="0.25">
      <c r="A285" s="393" t="s">
        <v>518</v>
      </c>
      <c r="B285" s="178" t="s">
        <v>519</v>
      </c>
      <c r="C285" s="359">
        <f t="shared" si="18"/>
        <v>0</v>
      </c>
      <c r="D285" s="229"/>
      <c r="E285" s="337"/>
      <c r="F285" s="231">
        <f t="shared" si="19"/>
        <v>0</v>
      </c>
      <c r="G285" s="229"/>
      <c r="H285" s="230"/>
      <c r="I285" s="231">
        <f t="shared" si="20"/>
        <v>0</v>
      </c>
      <c r="J285" s="229"/>
      <c r="K285" s="230"/>
      <c r="L285" s="231">
        <f t="shared" si="21"/>
        <v>0</v>
      </c>
      <c r="M285" s="338"/>
      <c r="N285" s="337"/>
      <c r="O285" s="231">
        <f t="shared" si="23"/>
        <v>0</v>
      </c>
      <c r="P285" s="185"/>
      <c r="R285" s="158"/>
      <c r="S285" s="158"/>
      <c r="T285" s="158"/>
    </row>
    <row r="286" spans="1:20" ht="24" hidden="1" x14ac:dyDescent="0.25">
      <c r="A286" s="393" t="s">
        <v>520</v>
      </c>
      <c r="B286" s="412" t="s">
        <v>521</v>
      </c>
      <c r="C286" s="214">
        <f t="shared" si="18"/>
        <v>0</v>
      </c>
      <c r="D286" s="219"/>
      <c r="E286" s="335"/>
      <c r="F286" s="221">
        <f t="shared" si="19"/>
        <v>0</v>
      </c>
      <c r="G286" s="219"/>
      <c r="H286" s="220"/>
      <c r="I286" s="221">
        <f t="shared" si="20"/>
        <v>0</v>
      </c>
      <c r="J286" s="219"/>
      <c r="K286" s="220"/>
      <c r="L286" s="221">
        <f t="shared" si="21"/>
        <v>0</v>
      </c>
      <c r="M286" s="336"/>
      <c r="N286" s="335"/>
      <c r="O286" s="221">
        <f t="shared" si="23"/>
        <v>0</v>
      </c>
      <c r="P286" s="176"/>
      <c r="R286" s="158"/>
      <c r="S286" s="158"/>
      <c r="T286" s="158"/>
    </row>
    <row r="287" spans="1:20" x14ac:dyDescent="0.25">
      <c r="A287" s="413"/>
      <c r="B287" s="414" t="s">
        <v>522</v>
      </c>
      <c r="C287" s="415">
        <f t="shared" si="18"/>
        <v>634129</v>
      </c>
      <c r="D287" s="416">
        <f>SUM(D284,D271,D233,D198,D190,D176,D78,D56)</f>
        <v>449118</v>
      </c>
      <c r="E287" s="511">
        <f>SUM(E284,E271,E233,E198,E190,E176,E78,E56)</f>
        <v>0</v>
      </c>
      <c r="F287" s="467">
        <f t="shared" si="19"/>
        <v>449118</v>
      </c>
      <c r="G287" s="416">
        <f>SUM(G284,G271,G233,G198,G190,G176,G78,G56)</f>
        <v>163515</v>
      </c>
      <c r="H287" s="419">
        <f>SUM(H284,H271,H233,H198,H190,H176,H78,H56)</f>
        <v>0</v>
      </c>
      <c r="I287" s="418">
        <f t="shared" si="20"/>
        <v>163515</v>
      </c>
      <c r="J287" s="416">
        <f>SUM(J284,J271,J233,J198,J190,J176,J78,J56)</f>
        <v>21496</v>
      </c>
      <c r="K287" s="419">
        <f>SUM(K284,K271,K233,K198,K190,K176,K78,K56)</f>
        <v>0</v>
      </c>
      <c r="L287" s="418">
        <f t="shared" si="21"/>
        <v>21496</v>
      </c>
      <c r="M287" s="325">
        <f>SUM(M284,M271,M233,M198,M190,M176,M78,M56)</f>
        <v>0</v>
      </c>
      <c r="N287" s="326">
        <f>SUM(N284,N271,N233,N198,N190,N176,N78,N56)</f>
        <v>0</v>
      </c>
      <c r="O287" s="327">
        <f t="shared" si="23"/>
        <v>0</v>
      </c>
      <c r="P287" s="328"/>
      <c r="R287" s="158"/>
      <c r="S287" s="158"/>
      <c r="T287" s="158"/>
    </row>
    <row r="288" spans="1:20" x14ac:dyDescent="0.25">
      <c r="A288" s="420" t="s">
        <v>523</v>
      </c>
      <c r="B288" s="421"/>
      <c r="C288" s="422">
        <f t="shared" si="18"/>
        <v>-2000</v>
      </c>
      <c r="D288" s="423">
        <f>SUM(D28,D29,D45)-D54</f>
        <v>0</v>
      </c>
      <c r="E288" s="428">
        <f>SUM(E28,E29,E45)-E54</f>
        <v>0</v>
      </c>
      <c r="F288" s="468">
        <f t="shared" si="19"/>
        <v>0</v>
      </c>
      <c r="G288" s="423">
        <f>SUM(G28,G29,G45)-G54</f>
        <v>0</v>
      </c>
      <c r="H288" s="426">
        <f>SUM(H28,H29,H45)-H54</f>
        <v>0</v>
      </c>
      <c r="I288" s="425">
        <f t="shared" si="20"/>
        <v>0</v>
      </c>
      <c r="J288" s="423">
        <f>(J30+J46)-J54</f>
        <v>-2000</v>
      </c>
      <c r="K288" s="426">
        <f>(K30+K46)-K54</f>
        <v>0</v>
      </c>
      <c r="L288" s="425">
        <f t="shared" si="21"/>
        <v>-2000</v>
      </c>
      <c r="M288" s="422">
        <f>M48-M54</f>
        <v>0</v>
      </c>
      <c r="N288" s="424">
        <f>N48-N54</f>
        <v>0</v>
      </c>
      <c r="O288" s="425">
        <f t="shared" si="23"/>
        <v>0</v>
      </c>
      <c r="P288" s="427"/>
      <c r="R288" s="158"/>
      <c r="S288" s="158"/>
      <c r="T288" s="158"/>
    </row>
    <row r="289" spans="1:20" s="148" customFormat="1" x14ac:dyDescent="0.25">
      <c r="A289" s="420" t="s">
        <v>524</v>
      </c>
      <c r="B289" s="421"/>
      <c r="C289" s="428">
        <f t="shared" si="18"/>
        <v>2000</v>
      </c>
      <c r="D289" s="423">
        <f>SUM(D290,D291)-D298+D299</f>
        <v>0</v>
      </c>
      <c r="E289" s="428">
        <f>SUM(E290,E291)-E298+E299</f>
        <v>0</v>
      </c>
      <c r="F289" s="468">
        <f t="shared" si="19"/>
        <v>0</v>
      </c>
      <c r="G289" s="423">
        <f>SUM(G290,G291)-G298+G299</f>
        <v>0</v>
      </c>
      <c r="H289" s="426">
        <f>SUM(H290,H291)-H298+H299</f>
        <v>0</v>
      </c>
      <c r="I289" s="425">
        <f t="shared" si="20"/>
        <v>0</v>
      </c>
      <c r="J289" s="423">
        <f>SUM(J290,J291)-J298+J299</f>
        <v>2000</v>
      </c>
      <c r="K289" s="426">
        <f>SUM(K290,K291)-K298+K299</f>
        <v>0</v>
      </c>
      <c r="L289" s="425">
        <f t="shared" si="21"/>
        <v>2000</v>
      </c>
      <c r="M289" s="422">
        <f>SUM(M290,M291)-M298+M299</f>
        <v>0</v>
      </c>
      <c r="N289" s="424">
        <f>SUM(N290,N291)-N298+N299</f>
        <v>0</v>
      </c>
      <c r="O289" s="425">
        <f t="shared" si="23"/>
        <v>0</v>
      </c>
      <c r="P289" s="427"/>
      <c r="R289" s="158"/>
      <c r="S289" s="158"/>
      <c r="T289" s="158"/>
    </row>
    <row r="290" spans="1:20" s="148" customFormat="1" x14ac:dyDescent="0.25">
      <c r="A290" s="429" t="s">
        <v>525</v>
      </c>
      <c r="B290" s="429" t="s">
        <v>526</v>
      </c>
      <c r="C290" s="428">
        <f t="shared" si="18"/>
        <v>2000</v>
      </c>
      <c r="D290" s="423">
        <f>D25-D284</f>
        <v>0</v>
      </c>
      <c r="E290" s="428">
        <f>E25-E284</f>
        <v>0</v>
      </c>
      <c r="F290" s="468">
        <f t="shared" si="19"/>
        <v>0</v>
      </c>
      <c r="G290" s="423">
        <f>G25-G284</f>
        <v>0</v>
      </c>
      <c r="H290" s="426">
        <f>H25-H284</f>
        <v>0</v>
      </c>
      <c r="I290" s="425">
        <f t="shared" si="20"/>
        <v>0</v>
      </c>
      <c r="J290" s="423">
        <f>J25-J284</f>
        <v>2000</v>
      </c>
      <c r="K290" s="426">
        <f>K25-K284</f>
        <v>0</v>
      </c>
      <c r="L290" s="425">
        <f t="shared" si="21"/>
        <v>2000</v>
      </c>
      <c r="M290" s="422">
        <f>M25-M284</f>
        <v>0</v>
      </c>
      <c r="N290" s="424">
        <f>N25-N284</f>
        <v>0</v>
      </c>
      <c r="O290" s="425">
        <f t="shared" si="23"/>
        <v>0</v>
      </c>
      <c r="P290" s="427"/>
      <c r="R290" s="158"/>
      <c r="S290" s="158"/>
      <c r="T290" s="158"/>
    </row>
    <row r="291" spans="1:20" s="148" customFormat="1" hidden="1" x14ac:dyDescent="0.25">
      <c r="A291" s="430" t="s">
        <v>527</v>
      </c>
      <c r="B291" s="430" t="s">
        <v>528</v>
      </c>
      <c r="C291" s="428">
        <f t="shared" si="18"/>
        <v>0</v>
      </c>
      <c r="D291" s="423">
        <f>SUM(D292,D294,D296)-SUM(D293,D295,D297)</f>
        <v>0</v>
      </c>
      <c r="E291" s="424">
        <f>SUM(E292,E294,E296)-SUM(E293,E295,E297)</f>
        <v>0</v>
      </c>
      <c r="F291" s="425">
        <f t="shared" si="19"/>
        <v>0</v>
      </c>
      <c r="G291" s="423">
        <f>SUM(G292,G294,G296)-SUM(G293,G295,G297)</f>
        <v>0</v>
      </c>
      <c r="H291" s="426">
        <f>SUM(H292,H294,H296)-SUM(H293,H295,H297)</f>
        <v>0</v>
      </c>
      <c r="I291" s="425">
        <f t="shared" si="20"/>
        <v>0</v>
      </c>
      <c r="J291" s="423">
        <f>SUM(J292,J294,J296)-SUM(J293,J295,J297)</f>
        <v>0</v>
      </c>
      <c r="K291" s="426">
        <f>SUM(K292,K294,K296)-SUM(K293,K295,K297)</f>
        <v>0</v>
      </c>
      <c r="L291" s="425">
        <f t="shared" si="21"/>
        <v>0</v>
      </c>
      <c r="M291" s="422">
        <f>SUM(M292,M294,M296)-SUM(M293,M295,M297)</f>
        <v>0</v>
      </c>
      <c r="N291" s="424">
        <f>SUM(N292,N294,N296)-SUM(N293,N295,N297)</f>
        <v>0</v>
      </c>
      <c r="O291" s="425">
        <f t="shared" si="23"/>
        <v>0</v>
      </c>
      <c r="P291" s="427"/>
      <c r="R291" s="158"/>
      <c r="S291" s="158"/>
      <c r="T291" s="158"/>
    </row>
    <row r="292" spans="1:20" s="148" customFormat="1" hidden="1" x14ac:dyDescent="0.25">
      <c r="A292" s="411" t="s">
        <v>529</v>
      </c>
      <c r="B292" s="275" t="s">
        <v>530</v>
      </c>
      <c r="C292" s="235">
        <f t="shared" si="18"/>
        <v>0</v>
      </c>
      <c r="D292" s="240"/>
      <c r="E292" s="409"/>
      <c r="F292" s="242">
        <f t="shared" si="19"/>
        <v>0</v>
      </c>
      <c r="G292" s="240"/>
      <c r="H292" s="241"/>
      <c r="I292" s="242">
        <f t="shared" si="20"/>
        <v>0</v>
      </c>
      <c r="J292" s="240"/>
      <c r="K292" s="241"/>
      <c r="L292" s="242">
        <f t="shared" si="21"/>
        <v>0</v>
      </c>
      <c r="M292" s="410"/>
      <c r="N292" s="409"/>
      <c r="O292" s="242">
        <f t="shared" si="23"/>
        <v>0</v>
      </c>
      <c r="P292" s="244"/>
      <c r="R292" s="158"/>
      <c r="S292" s="158"/>
      <c r="T292" s="158"/>
    </row>
    <row r="293" spans="1:20" ht="24" hidden="1" x14ac:dyDescent="0.25">
      <c r="A293" s="393" t="s">
        <v>531</v>
      </c>
      <c r="B293" s="177" t="s">
        <v>532</v>
      </c>
      <c r="C293" s="224">
        <f t="shared" si="18"/>
        <v>0</v>
      </c>
      <c r="D293" s="229"/>
      <c r="E293" s="337"/>
      <c r="F293" s="231">
        <f t="shared" si="19"/>
        <v>0</v>
      </c>
      <c r="G293" s="229"/>
      <c r="H293" s="230"/>
      <c r="I293" s="231">
        <f t="shared" si="20"/>
        <v>0</v>
      </c>
      <c r="J293" s="229"/>
      <c r="K293" s="230"/>
      <c r="L293" s="231">
        <f t="shared" si="21"/>
        <v>0</v>
      </c>
      <c r="M293" s="338"/>
      <c r="N293" s="337"/>
      <c r="O293" s="231">
        <f t="shared" si="23"/>
        <v>0</v>
      </c>
      <c r="P293" s="185"/>
      <c r="R293" s="158"/>
      <c r="S293" s="158"/>
      <c r="T293" s="158"/>
    </row>
    <row r="294" spans="1:20" ht="24" hidden="1" x14ac:dyDescent="0.25">
      <c r="A294" s="393" t="s">
        <v>533</v>
      </c>
      <c r="B294" s="177" t="s">
        <v>534</v>
      </c>
      <c r="C294" s="224">
        <f t="shared" si="18"/>
        <v>0</v>
      </c>
      <c r="D294" s="229"/>
      <c r="E294" s="337"/>
      <c r="F294" s="231">
        <f t="shared" si="19"/>
        <v>0</v>
      </c>
      <c r="G294" s="229"/>
      <c r="H294" s="230"/>
      <c r="I294" s="231">
        <f t="shared" si="20"/>
        <v>0</v>
      </c>
      <c r="J294" s="229"/>
      <c r="K294" s="230"/>
      <c r="L294" s="231">
        <f t="shared" si="21"/>
        <v>0</v>
      </c>
      <c r="M294" s="338"/>
      <c r="N294" s="337"/>
      <c r="O294" s="231">
        <f t="shared" si="23"/>
        <v>0</v>
      </c>
      <c r="P294" s="185"/>
      <c r="R294" s="158"/>
      <c r="S294" s="158"/>
      <c r="T294" s="158"/>
    </row>
    <row r="295" spans="1:20" ht="24" hidden="1" x14ac:dyDescent="0.25">
      <c r="A295" s="393" t="s">
        <v>535</v>
      </c>
      <c r="B295" s="177" t="s">
        <v>536</v>
      </c>
      <c r="C295" s="224">
        <f t="shared" si="18"/>
        <v>0</v>
      </c>
      <c r="D295" s="229"/>
      <c r="E295" s="337"/>
      <c r="F295" s="231">
        <f t="shared" si="19"/>
        <v>0</v>
      </c>
      <c r="G295" s="229"/>
      <c r="H295" s="230"/>
      <c r="I295" s="231">
        <f t="shared" si="20"/>
        <v>0</v>
      </c>
      <c r="J295" s="229"/>
      <c r="K295" s="230"/>
      <c r="L295" s="231">
        <f t="shared" si="21"/>
        <v>0</v>
      </c>
      <c r="M295" s="338"/>
      <c r="N295" s="337"/>
      <c r="O295" s="231">
        <f t="shared" si="23"/>
        <v>0</v>
      </c>
      <c r="P295" s="185"/>
      <c r="R295" s="158"/>
      <c r="S295" s="158"/>
      <c r="T295" s="158"/>
    </row>
    <row r="296" spans="1:20" hidden="1" x14ac:dyDescent="0.25">
      <c r="A296" s="393" t="s">
        <v>537</v>
      </c>
      <c r="B296" s="177" t="s">
        <v>538</v>
      </c>
      <c r="C296" s="224">
        <f t="shared" si="18"/>
        <v>0</v>
      </c>
      <c r="D296" s="229"/>
      <c r="E296" s="337"/>
      <c r="F296" s="231">
        <f t="shared" si="19"/>
        <v>0</v>
      </c>
      <c r="G296" s="229"/>
      <c r="H296" s="230"/>
      <c r="I296" s="231">
        <f t="shared" si="20"/>
        <v>0</v>
      </c>
      <c r="J296" s="229"/>
      <c r="K296" s="230"/>
      <c r="L296" s="231">
        <f t="shared" si="21"/>
        <v>0</v>
      </c>
      <c r="M296" s="338"/>
      <c r="N296" s="337"/>
      <c r="O296" s="231">
        <f t="shared" si="23"/>
        <v>0</v>
      </c>
      <c r="P296" s="185"/>
      <c r="R296" s="158"/>
      <c r="S296" s="158"/>
      <c r="T296" s="158"/>
    </row>
    <row r="297" spans="1:20" ht="24" hidden="1" x14ac:dyDescent="0.25">
      <c r="A297" s="431" t="s">
        <v>539</v>
      </c>
      <c r="B297" s="432" t="s">
        <v>540</v>
      </c>
      <c r="C297" s="374">
        <f t="shared" si="18"/>
        <v>0</v>
      </c>
      <c r="D297" s="375"/>
      <c r="E297" s="376"/>
      <c r="F297" s="371">
        <f t="shared" si="19"/>
        <v>0</v>
      </c>
      <c r="G297" s="375"/>
      <c r="H297" s="377"/>
      <c r="I297" s="371">
        <f t="shared" si="20"/>
        <v>0</v>
      </c>
      <c r="J297" s="375"/>
      <c r="K297" s="377"/>
      <c r="L297" s="371">
        <f t="shared" si="21"/>
        <v>0</v>
      </c>
      <c r="M297" s="378"/>
      <c r="N297" s="376"/>
      <c r="O297" s="371">
        <f t="shared" si="23"/>
        <v>0</v>
      </c>
      <c r="P297" s="372"/>
      <c r="R297" s="158"/>
      <c r="S297" s="158"/>
      <c r="T297" s="158"/>
    </row>
    <row r="298" spans="1:20" hidden="1" x14ac:dyDescent="0.25">
      <c r="A298" s="430" t="s">
        <v>541</v>
      </c>
      <c r="B298" s="430" t="s">
        <v>542</v>
      </c>
      <c r="C298" s="433">
        <f t="shared" si="18"/>
        <v>0</v>
      </c>
      <c r="D298" s="434"/>
      <c r="E298" s="435"/>
      <c r="F298" s="425">
        <f t="shared" si="19"/>
        <v>0</v>
      </c>
      <c r="G298" s="434"/>
      <c r="H298" s="436"/>
      <c r="I298" s="425">
        <f t="shared" si="20"/>
        <v>0</v>
      </c>
      <c r="J298" s="434"/>
      <c r="K298" s="436"/>
      <c r="L298" s="425">
        <f t="shared" si="21"/>
        <v>0</v>
      </c>
      <c r="M298" s="437"/>
      <c r="N298" s="435"/>
      <c r="O298" s="425">
        <f t="shared" si="23"/>
        <v>0</v>
      </c>
      <c r="P298" s="427"/>
      <c r="R298" s="158"/>
      <c r="S298" s="158"/>
      <c r="T298" s="158"/>
    </row>
    <row r="299" spans="1:20" s="148" customFormat="1" ht="48" hidden="1" x14ac:dyDescent="0.25">
      <c r="A299" s="430" t="s">
        <v>543</v>
      </c>
      <c r="B299" s="438" t="s">
        <v>544</v>
      </c>
      <c r="C299" s="439">
        <f t="shared" si="18"/>
        <v>0</v>
      </c>
      <c r="D299" s="440"/>
      <c r="E299" s="441"/>
      <c r="F299" s="442">
        <f t="shared" si="19"/>
        <v>0</v>
      </c>
      <c r="G299" s="434"/>
      <c r="H299" s="436"/>
      <c r="I299" s="425">
        <f t="shared" si="20"/>
        <v>0</v>
      </c>
      <c r="J299" s="434"/>
      <c r="K299" s="436"/>
      <c r="L299" s="425">
        <f t="shared" si="21"/>
        <v>0</v>
      </c>
      <c r="M299" s="437"/>
      <c r="N299" s="435"/>
      <c r="O299" s="425">
        <f t="shared" si="23"/>
        <v>0</v>
      </c>
      <c r="P299" s="512"/>
      <c r="Q299" s="141"/>
      <c r="R299" s="158"/>
      <c r="S299" s="158"/>
      <c r="T299" s="158"/>
    </row>
    <row r="300" spans="1:20" s="148" customFormat="1" x14ac:dyDescent="0.25">
      <c r="A300" s="443" t="s">
        <v>545</v>
      </c>
      <c r="B300" s="444"/>
      <c r="C300" s="444"/>
      <c r="D300" s="444"/>
      <c r="E300" s="444"/>
      <c r="F300" s="444"/>
      <c r="G300" s="444"/>
      <c r="H300" s="444"/>
      <c r="I300" s="444"/>
      <c r="J300" s="444"/>
      <c r="K300" s="444"/>
      <c r="L300" s="444"/>
      <c r="M300" s="444"/>
      <c r="N300" s="444"/>
      <c r="O300" s="444"/>
      <c r="P300" s="444"/>
      <c r="Q300" s="141"/>
    </row>
    <row r="301" spans="1:20" ht="8.25" customHeight="1" thickBot="1" x14ac:dyDescent="0.3">
      <c r="A301" s="446"/>
      <c r="B301" s="447"/>
      <c r="C301" s="447"/>
      <c r="D301" s="447"/>
      <c r="E301" s="447"/>
      <c r="F301" s="447"/>
      <c r="G301" s="447"/>
      <c r="H301" s="447"/>
      <c r="I301" s="447"/>
      <c r="J301" s="447"/>
      <c r="K301" s="447"/>
      <c r="L301" s="447"/>
      <c r="M301" s="447"/>
      <c r="N301" s="447"/>
      <c r="O301" s="447"/>
      <c r="P301" s="447"/>
      <c r="Q301" s="118"/>
    </row>
    <row r="302" spans="1:20" x14ac:dyDescent="0.25">
      <c r="A302" s="117"/>
      <c r="B302" s="117"/>
      <c r="C302" s="117"/>
      <c r="D302" s="117"/>
      <c r="E302" s="117"/>
      <c r="F302" s="117"/>
      <c r="G302" s="117"/>
      <c r="H302" s="117"/>
      <c r="I302" s="117"/>
      <c r="J302" s="117"/>
      <c r="K302" s="117"/>
      <c r="L302" s="117"/>
      <c r="M302" s="117"/>
      <c r="N302" s="117"/>
      <c r="O302" s="117"/>
    </row>
    <row r="303" spans="1:20" x14ac:dyDescent="0.25">
      <c r="A303" s="117"/>
      <c r="B303" s="117"/>
      <c r="C303" s="117"/>
      <c r="D303" s="117"/>
      <c r="E303" s="117"/>
      <c r="F303" s="117"/>
      <c r="G303" s="117"/>
      <c r="H303" s="117"/>
      <c r="I303" s="117"/>
      <c r="J303" s="117"/>
      <c r="K303" s="117"/>
      <c r="L303" s="117"/>
      <c r="M303" s="117"/>
      <c r="N303" s="117"/>
      <c r="O303" s="117"/>
    </row>
    <row r="304" spans="1:20"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Q0WoRpj6vRqCBjnyrtncwuplmVI3SlGQoeBsyxcLLN+38cCaBPemr9MGgLc9WTX7wMvWI1MozPZPyDQHtLQBLQ==" saltValue="0UYdQSspDTYs8MF7ZphasQ==" spinCount="100000" sheet="1" objects="1" scenarios="1" formatCells="0" formatColumns="0" formatRows="0"/>
  <autoFilter ref="A22:P300">
    <filterColumn colId="2">
      <filters blank="1">
        <filter val="1 067"/>
        <filter val="1 173"/>
        <filter val="1 178"/>
        <filter val="1 275"/>
        <filter val="1 664"/>
        <filter val="1 699"/>
        <filter val="12 806"/>
        <filter val="129 653"/>
        <filter val="13 281"/>
        <filter val="143"/>
        <filter val="16 426"/>
        <filter val="166"/>
        <filter val="19 387"/>
        <filter val="19 496"/>
        <filter val="2 000"/>
        <filter val="-2 000"/>
        <filter val="2 030"/>
        <filter val="2 241"/>
        <filter val="2 260"/>
        <filter val="2 460"/>
        <filter val="2 662"/>
        <filter val="2 815"/>
        <filter val="20 319"/>
        <filter val="21 003"/>
        <filter val="230"/>
        <filter val="285"/>
        <filter val="3 565"/>
        <filter val="3 591"/>
        <filter val="3 748"/>
        <filter val="30 086"/>
        <filter val="32 844"/>
        <filter val="349"/>
        <filter val="35"/>
        <filter val="36 269"/>
        <filter val="364 357"/>
        <filter val="37 832"/>
        <filter val="399"/>
        <filter val="4 236"/>
        <filter val="402"/>
        <filter val="403 464"/>
        <filter val="41"/>
        <filter val="44"/>
        <filter val="47 339"/>
        <filter val="5 075"/>
        <filter val="5 250"/>
        <filter val="5 361"/>
        <filter val="5 739"/>
        <filter val="5 880"/>
        <filter val="533 117"/>
        <filter val="576"/>
        <filter val="580"/>
        <filter val="59 668"/>
        <filter val="6 215"/>
        <filter val="612 633"/>
        <filter val="629 054"/>
        <filter val="634 129"/>
        <filter val="7 079"/>
        <filter val="7 583"/>
        <filter val="7 602"/>
        <filter val="742"/>
        <filter val="854"/>
        <filter val="904"/>
        <filter val="922"/>
        <filter val="95 937"/>
        <filter val="99 567"/>
      </filters>
    </filterColumn>
  </autoFilter>
  <mergeCells count="29">
    <mergeCell ref="H20:H21"/>
    <mergeCell ref="O20:O21"/>
    <mergeCell ref="I20:I21"/>
    <mergeCell ref="J20:J21"/>
    <mergeCell ref="K20:K21"/>
    <mergeCell ref="L20:L21"/>
    <mergeCell ref="M20:M21"/>
    <mergeCell ref="N20:N21"/>
    <mergeCell ref="C20:C21"/>
    <mergeCell ref="D20:D21"/>
    <mergeCell ref="E20:E21"/>
    <mergeCell ref="F20:F21"/>
    <mergeCell ref="G20:G21"/>
    <mergeCell ref="A19:A21"/>
    <mergeCell ref="B19:B21"/>
    <mergeCell ref="C18:P18"/>
    <mergeCell ref="A4:P4"/>
    <mergeCell ref="C6:P6"/>
    <mergeCell ref="C7:P7"/>
    <mergeCell ref="C8:P8"/>
    <mergeCell ref="C9:P9"/>
    <mergeCell ref="C10:P10"/>
    <mergeCell ref="C11:P11"/>
    <mergeCell ref="C13:P13"/>
    <mergeCell ref="C14:P14"/>
    <mergeCell ref="C16:P16"/>
    <mergeCell ref="C17:P17"/>
    <mergeCell ref="C19:O19"/>
    <mergeCell ref="P19:P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142.pielikums Jūrmalas pilsētas domes
2016.gada 25.novembra saistošajiem noteikumiem Nr.44
(protokols Nr.18, 5.punkts)</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showGridLines="0" view="pageLayout" zoomScaleNormal="100" workbookViewId="0">
      <selection activeCell="R10" sqref="R10"/>
    </sheetView>
  </sheetViews>
  <sheetFormatPr defaultColWidth="9.140625" defaultRowHeight="12" outlineLevelCol="1" x14ac:dyDescent="0.25"/>
  <cols>
    <col min="1" max="1" width="10.28515625" style="113" customWidth="1"/>
    <col min="2" max="2" width="25" style="113" customWidth="1"/>
    <col min="3" max="3" width="10.42578125" style="113" customWidth="1"/>
    <col min="4" max="4" width="8" style="113" hidden="1" customWidth="1" outlineLevel="1"/>
    <col min="5" max="5" width="6.7109375" style="113" hidden="1" customWidth="1" outlineLevel="1"/>
    <col min="6" max="6" width="8" style="113" customWidth="1" collapsed="1"/>
    <col min="7" max="7" width="8" style="113" hidden="1" customWidth="1" outlineLevel="1"/>
    <col min="8" max="8" width="7.7109375" style="113" hidden="1" customWidth="1" outlineLevel="1"/>
    <col min="9" max="9" width="7.42578125" style="113" customWidth="1" collapsed="1"/>
    <col min="10" max="11" width="7.28515625" style="113" hidden="1" customWidth="1" outlineLevel="1"/>
    <col min="12" max="12" width="6.140625" style="113" customWidth="1" collapsed="1"/>
    <col min="13" max="13" width="7" style="113" hidden="1" customWidth="1" outlineLevel="1"/>
    <col min="14" max="14" width="7.5703125" style="113" hidden="1" customWidth="1" outlineLevel="1"/>
    <col min="15" max="15" width="7.7109375" style="113" customWidth="1" collapsed="1"/>
    <col min="16" max="16" width="27.5703125" style="117" hidden="1" customWidth="1" outlineLevel="1"/>
    <col min="17" max="17" width="9.140625" style="117" collapsed="1"/>
    <col min="18" max="16384" width="9.140625" style="117"/>
  </cols>
  <sheetData>
    <row r="1" spans="1:18" x14ac:dyDescent="0.25">
      <c r="B1" s="114"/>
      <c r="C1" s="114"/>
      <c r="D1" s="114"/>
      <c r="E1" s="114"/>
      <c r="F1" s="114"/>
      <c r="G1" s="114"/>
      <c r="H1" s="114"/>
      <c r="I1" s="114"/>
      <c r="J1" s="114"/>
      <c r="K1" s="114"/>
      <c r="L1" s="114"/>
      <c r="M1" s="115"/>
      <c r="N1" s="115"/>
      <c r="O1" s="116" t="s">
        <v>552</v>
      </c>
    </row>
    <row r="2" spans="1:18" x14ac:dyDescent="0.25">
      <c r="B2" s="114"/>
      <c r="C2" s="114"/>
      <c r="D2" s="114"/>
      <c r="E2" s="114"/>
      <c r="F2" s="114"/>
      <c r="G2" s="114"/>
      <c r="H2" s="114"/>
      <c r="I2" s="114"/>
      <c r="J2" s="114"/>
      <c r="K2" s="114"/>
      <c r="L2" s="114"/>
      <c r="M2" s="115"/>
      <c r="N2" s="115"/>
      <c r="O2" s="116"/>
      <c r="Q2" s="404"/>
      <c r="R2" s="404"/>
    </row>
    <row r="3" spans="1:18" x14ac:dyDescent="0.25">
      <c r="A3" s="478"/>
      <c r="B3" s="479"/>
      <c r="C3" s="479"/>
      <c r="D3" s="479"/>
      <c r="E3" s="479"/>
      <c r="F3" s="479"/>
      <c r="G3" s="479"/>
      <c r="H3" s="479"/>
      <c r="I3" s="479"/>
      <c r="J3" s="479"/>
      <c r="K3" s="479"/>
      <c r="L3" s="479"/>
      <c r="M3" s="480"/>
      <c r="N3" s="480"/>
      <c r="O3" s="481"/>
      <c r="P3" s="482"/>
      <c r="Q3" s="118"/>
    </row>
    <row r="4" spans="1:18" ht="15.75" x14ac:dyDescent="0.25">
      <c r="A4" s="1227" t="s">
        <v>226</v>
      </c>
      <c r="B4" s="1228"/>
      <c r="C4" s="1228"/>
      <c r="D4" s="1228"/>
      <c r="E4" s="1228"/>
      <c r="F4" s="1228"/>
      <c r="G4" s="1228"/>
      <c r="H4" s="1228"/>
      <c r="I4" s="1228"/>
      <c r="J4" s="1228"/>
      <c r="K4" s="1228"/>
      <c r="L4" s="1228"/>
      <c r="M4" s="1228"/>
      <c r="N4" s="1228"/>
      <c r="O4" s="1228"/>
      <c r="P4" s="1228"/>
      <c r="Q4" s="118"/>
    </row>
    <row r="5" spans="1:18" ht="15.75" x14ac:dyDescent="0.25">
      <c r="A5" s="781"/>
      <c r="B5" s="782"/>
      <c r="C5" s="782"/>
      <c r="D5" s="782"/>
      <c r="E5" s="782"/>
      <c r="F5" s="782"/>
      <c r="G5" s="782"/>
      <c r="H5" s="782"/>
      <c r="I5" s="782"/>
      <c r="J5" s="782"/>
      <c r="K5" s="782"/>
      <c r="L5" s="782"/>
      <c r="M5" s="782"/>
      <c r="N5" s="782"/>
      <c r="O5" s="782"/>
      <c r="P5" s="782"/>
      <c r="Q5" s="118"/>
    </row>
    <row r="6" spans="1:18" ht="12.75" x14ac:dyDescent="0.25">
      <c r="A6" s="121" t="s">
        <v>227</v>
      </c>
      <c r="B6" s="122"/>
      <c r="C6" s="1281" t="s">
        <v>553</v>
      </c>
      <c r="D6" s="1230"/>
      <c r="E6" s="1230"/>
      <c r="F6" s="1230"/>
      <c r="G6" s="1230"/>
      <c r="H6" s="1230"/>
      <c r="I6" s="1230"/>
      <c r="J6" s="1230"/>
      <c r="K6" s="1230"/>
      <c r="L6" s="1230"/>
      <c r="M6" s="1230"/>
      <c r="N6" s="1230"/>
      <c r="O6" s="1230"/>
      <c r="P6" s="1231"/>
      <c r="Q6" s="118"/>
    </row>
    <row r="7" spans="1:18" ht="12.75" x14ac:dyDescent="0.25">
      <c r="A7" s="121" t="s">
        <v>229</v>
      </c>
      <c r="B7" s="122"/>
      <c r="C7" s="1281" t="s">
        <v>554</v>
      </c>
      <c r="D7" s="1230"/>
      <c r="E7" s="1230"/>
      <c r="F7" s="1230"/>
      <c r="G7" s="1230"/>
      <c r="H7" s="1230"/>
      <c r="I7" s="1230"/>
      <c r="J7" s="1230"/>
      <c r="K7" s="1230"/>
      <c r="L7" s="1230"/>
      <c r="M7" s="1230"/>
      <c r="N7" s="1230"/>
      <c r="O7" s="1230"/>
      <c r="P7" s="1231"/>
      <c r="Q7" s="118"/>
    </row>
    <row r="8" spans="1:18" ht="15" customHeight="1" x14ac:dyDescent="0.25">
      <c r="A8" s="123" t="s">
        <v>231</v>
      </c>
      <c r="B8" s="124"/>
      <c r="C8" s="1282" t="s">
        <v>555</v>
      </c>
      <c r="D8" s="1222"/>
      <c r="E8" s="1222"/>
      <c r="F8" s="1222"/>
      <c r="G8" s="1222"/>
      <c r="H8" s="1222"/>
      <c r="I8" s="1222"/>
      <c r="J8" s="1222"/>
      <c r="K8" s="1222"/>
      <c r="L8" s="1222"/>
      <c r="M8" s="1222"/>
      <c r="N8" s="1222"/>
      <c r="O8" s="1222"/>
      <c r="P8" s="1223"/>
      <c r="Q8" s="118"/>
    </row>
    <row r="9" spans="1:18" x14ac:dyDescent="0.25">
      <c r="A9" s="123" t="s">
        <v>233</v>
      </c>
      <c r="B9" s="124"/>
      <c r="C9" s="1282" t="s">
        <v>556</v>
      </c>
      <c r="D9" s="1222"/>
      <c r="E9" s="1222"/>
      <c r="F9" s="1222"/>
      <c r="G9" s="1222"/>
      <c r="H9" s="1222"/>
      <c r="I9" s="1222"/>
      <c r="J9" s="1222"/>
      <c r="K9" s="1222"/>
      <c r="L9" s="1222"/>
      <c r="M9" s="1222"/>
      <c r="N9" s="1222"/>
      <c r="O9" s="1222"/>
      <c r="P9" s="1223"/>
      <c r="Q9" s="118"/>
    </row>
    <row r="10" spans="1:18" ht="27.75" customHeight="1" x14ac:dyDescent="0.25">
      <c r="A10" s="123" t="s">
        <v>234</v>
      </c>
      <c r="B10" s="124"/>
      <c r="C10" s="1281" t="s">
        <v>617</v>
      </c>
      <c r="D10" s="1230"/>
      <c r="E10" s="1230"/>
      <c r="F10" s="1230"/>
      <c r="G10" s="1230"/>
      <c r="H10" s="1230"/>
      <c r="I10" s="1230"/>
      <c r="J10" s="1230"/>
      <c r="K10" s="1230"/>
      <c r="L10" s="1230"/>
      <c r="M10" s="1230"/>
      <c r="N10" s="1230"/>
      <c r="O10" s="1230"/>
      <c r="P10" s="1231"/>
      <c r="Q10" s="118"/>
    </row>
    <row r="11" spans="1:18" ht="15" customHeight="1" x14ac:dyDescent="0.25">
      <c r="A11" s="123" t="s">
        <v>235</v>
      </c>
      <c r="B11" s="124"/>
      <c r="C11" s="1281" t="s">
        <v>558</v>
      </c>
      <c r="D11" s="1230"/>
      <c r="E11" s="1230"/>
      <c r="F11" s="1230"/>
      <c r="G11" s="1230"/>
      <c r="H11" s="1230"/>
      <c r="I11" s="1230"/>
      <c r="J11" s="1230"/>
      <c r="K11" s="1230"/>
      <c r="L11" s="1230"/>
      <c r="M11" s="1230"/>
      <c r="N11" s="1230"/>
      <c r="O11" s="1230"/>
      <c r="P11" s="1231"/>
      <c r="Q11" s="118"/>
    </row>
    <row r="12" spans="1:18" x14ac:dyDescent="0.25">
      <c r="A12" s="125" t="s">
        <v>236</v>
      </c>
      <c r="B12" s="124"/>
      <c r="C12" s="483"/>
      <c r="D12" s="126"/>
      <c r="E12" s="126"/>
      <c r="F12" s="126"/>
      <c r="G12" s="126"/>
      <c r="H12" s="126"/>
      <c r="I12" s="126"/>
      <c r="J12" s="126"/>
      <c r="K12" s="126"/>
      <c r="L12" s="126"/>
      <c r="M12" s="126"/>
      <c r="N12" s="126"/>
      <c r="O12" s="126"/>
      <c r="P12" s="484"/>
      <c r="Q12" s="118"/>
    </row>
    <row r="13" spans="1:18" ht="15" customHeight="1" x14ac:dyDescent="0.25">
      <c r="A13" s="123"/>
      <c r="B13" s="124" t="s">
        <v>237</v>
      </c>
      <c r="C13" s="1282" t="s">
        <v>559</v>
      </c>
      <c r="D13" s="1222"/>
      <c r="E13" s="1222"/>
      <c r="F13" s="1222"/>
      <c r="G13" s="1222"/>
      <c r="H13" s="1222"/>
      <c r="I13" s="1222"/>
      <c r="J13" s="1222"/>
      <c r="K13" s="1222"/>
      <c r="L13" s="1222"/>
      <c r="M13" s="1222"/>
      <c r="N13" s="1222"/>
      <c r="O13" s="1222"/>
      <c r="P13" s="1223"/>
      <c r="Q13" s="118"/>
    </row>
    <row r="14" spans="1:18" ht="15" customHeight="1" x14ac:dyDescent="0.25">
      <c r="A14" s="123"/>
      <c r="B14" s="124" t="s">
        <v>239</v>
      </c>
      <c r="C14" s="1282" t="s">
        <v>560</v>
      </c>
      <c r="D14" s="1222"/>
      <c r="E14" s="1222"/>
      <c r="F14" s="1222"/>
      <c r="G14" s="1222"/>
      <c r="H14" s="1222"/>
      <c r="I14" s="1222"/>
      <c r="J14" s="1222"/>
      <c r="K14" s="1222"/>
      <c r="L14" s="1222"/>
      <c r="M14" s="1222"/>
      <c r="N14" s="1222"/>
      <c r="O14" s="1222"/>
      <c r="P14" s="1223"/>
      <c r="Q14" s="118"/>
    </row>
    <row r="15" spans="1:18" x14ac:dyDescent="0.25">
      <c r="A15" s="123"/>
      <c r="B15" s="124" t="s">
        <v>240</v>
      </c>
      <c r="C15" s="485"/>
      <c r="D15" s="126"/>
      <c r="E15" s="126"/>
      <c r="F15" s="126"/>
      <c r="G15" s="126"/>
      <c r="H15" s="126"/>
      <c r="I15" s="126"/>
      <c r="J15" s="126"/>
      <c r="K15" s="126"/>
      <c r="L15" s="126"/>
      <c r="M15" s="126"/>
      <c r="N15" s="126"/>
      <c r="O15" s="126"/>
      <c r="P15" s="486"/>
      <c r="Q15" s="118"/>
    </row>
    <row r="16" spans="1:18" ht="15" customHeight="1" x14ac:dyDescent="0.25">
      <c r="A16" s="123"/>
      <c r="B16" s="124" t="s">
        <v>241</v>
      </c>
      <c r="C16" s="1282" t="s">
        <v>561</v>
      </c>
      <c r="D16" s="1222"/>
      <c r="E16" s="1222"/>
      <c r="F16" s="1222"/>
      <c r="G16" s="1222"/>
      <c r="H16" s="1222"/>
      <c r="I16" s="1222"/>
      <c r="J16" s="1222"/>
      <c r="K16" s="1222"/>
      <c r="L16" s="1222"/>
      <c r="M16" s="1222"/>
      <c r="N16" s="1222"/>
      <c r="O16" s="1222"/>
      <c r="P16" s="1223"/>
      <c r="Q16" s="118"/>
    </row>
    <row r="17" spans="1:20" x14ac:dyDescent="0.25">
      <c r="A17" s="123"/>
      <c r="B17" s="124" t="s">
        <v>242</v>
      </c>
      <c r="C17" s="1282"/>
      <c r="D17" s="1222"/>
      <c r="E17" s="1222"/>
      <c r="F17" s="1222"/>
      <c r="G17" s="1222"/>
      <c r="H17" s="1222"/>
      <c r="I17" s="1222"/>
      <c r="J17" s="1222"/>
      <c r="K17" s="1222"/>
      <c r="L17" s="1222"/>
      <c r="M17" s="1222"/>
      <c r="N17" s="1222"/>
      <c r="O17" s="1222"/>
      <c r="P17" s="1223"/>
      <c r="Q17" s="118"/>
    </row>
    <row r="18" spans="1:20" x14ac:dyDescent="0.25">
      <c r="A18" s="128"/>
      <c r="B18" s="129"/>
      <c r="C18" s="1280"/>
      <c r="D18" s="1234"/>
      <c r="E18" s="1234"/>
      <c r="F18" s="1234"/>
      <c r="G18" s="1234"/>
      <c r="H18" s="1234"/>
      <c r="I18" s="1234"/>
      <c r="J18" s="1234"/>
      <c r="K18" s="1234"/>
      <c r="L18" s="1234"/>
      <c r="M18" s="1234"/>
      <c r="N18" s="1234"/>
      <c r="O18" s="1234"/>
      <c r="P18" s="1235"/>
      <c r="Q18" s="118"/>
    </row>
    <row r="19" spans="1:20"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20"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20" s="131" customFormat="1" ht="58.5" customHeight="1" thickBot="1" x14ac:dyDescent="0.3">
      <c r="A21" s="1238"/>
      <c r="B21" s="1241"/>
      <c r="C21" s="1246"/>
      <c r="D21" s="1248"/>
      <c r="E21" s="1221"/>
      <c r="F21" s="1233"/>
      <c r="G21" s="1248"/>
      <c r="H21" s="1221"/>
      <c r="I21" s="1233"/>
      <c r="J21" s="1248"/>
      <c r="K21" s="1221"/>
      <c r="L21" s="1233"/>
      <c r="M21" s="1248"/>
      <c r="N21" s="1221"/>
      <c r="O21" s="1233"/>
      <c r="P21" s="1241"/>
    </row>
    <row r="22" spans="1:20" s="131" customFormat="1" ht="9" thickTop="1" x14ac:dyDescent="0.25">
      <c r="A22" s="132">
        <v>1</v>
      </c>
      <c r="B22" s="132">
        <v>2</v>
      </c>
      <c r="C22" s="133">
        <v>3</v>
      </c>
      <c r="D22" s="134">
        <v>4</v>
      </c>
      <c r="E22" s="487">
        <v>5</v>
      </c>
      <c r="F22" s="132">
        <v>6</v>
      </c>
      <c r="G22" s="134">
        <v>7</v>
      </c>
      <c r="H22" s="137">
        <v>8</v>
      </c>
      <c r="I22" s="136">
        <v>9</v>
      </c>
      <c r="J22" s="134">
        <v>10</v>
      </c>
      <c r="K22" s="138">
        <v>11</v>
      </c>
      <c r="L22" s="136">
        <v>12</v>
      </c>
      <c r="M22" s="138">
        <v>13</v>
      </c>
      <c r="N22" s="135">
        <v>14</v>
      </c>
      <c r="O22" s="136">
        <v>15</v>
      </c>
      <c r="P22" s="136">
        <v>16</v>
      </c>
    </row>
    <row r="23" spans="1:20" s="148" customFormat="1" x14ac:dyDescent="0.25">
      <c r="A23" s="139"/>
      <c r="B23" s="140" t="s">
        <v>260</v>
      </c>
      <c r="C23" s="141"/>
      <c r="D23" s="142"/>
      <c r="E23" s="488"/>
      <c r="F23" s="308"/>
      <c r="G23" s="142"/>
      <c r="H23" s="145"/>
      <c r="I23" s="144"/>
      <c r="J23" s="142"/>
      <c r="K23" s="146"/>
      <c r="L23" s="144"/>
      <c r="M23" s="146"/>
      <c r="N23" s="143"/>
      <c r="O23" s="144"/>
      <c r="P23" s="147"/>
    </row>
    <row r="24" spans="1:20" s="148" customFormat="1" ht="12.75" thickBot="1" x14ac:dyDescent="0.3">
      <c r="A24" s="149"/>
      <c r="B24" s="150" t="s">
        <v>261</v>
      </c>
      <c r="C24" s="151">
        <f>SUM(F24,I24,L24,O24)</f>
        <v>634129</v>
      </c>
      <c r="D24" s="152">
        <f>SUM(D25,D28,D29,D45,D46)</f>
        <v>449118</v>
      </c>
      <c r="E24" s="489">
        <f>SUM(E25,E28,E29,E45,E46)</f>
        <v>0</v>
      </c>
      <c r="F24" s="455">
        <f t="shared" ref="F24:F29" si="0">D24+E24</f>
        <v>449118</v>
      </c>
      <c r="G24" s="152">
        <f>SUM(G25,G28,G29,G45,G46)</f>
        <v>163515</v>
      </c>
      <c r="H24" s="155">
        <f>SUM(H25,H28,H46)</f>
        <v>0</v>
      </c>
      <c r="I24" s="154">
        <f>G24+H24</f>
        <v>163515</v>
      </c>
      <c r="J24" s="152">
        <f>SUM(J25,J30,J46)</f>
        <v>21496</v>
      </c>
      <c r="K24" s="155">
        <f>SUM(K25,K30,K46)</f>
        <v>0</v>
      </c>
      <c r="L24" s="154">
        <f>J24+K24</f>
        <v>21496</v>
      </c>
      <c r="M24" s="156">
        <f>SUM(M25,M48)</f>
        <v>0</v>
      </c>
      <c r="N24" s="153">
        <f>SUM(N25,N48)</f>
        <v>0</v>
      </c>
      <c r="O24" s="154">
        <f>M24+N24</f>
        <v>0</v>
      </c>
      <c r="P24" s="157"/>
      <c r="R24" s="158"/>
      <c r="S24" s="158"/>
      <c r="T24" s="158"/>
    </row>
    <row r="25" spans="1:20" ht="12.75" thickTop="1" x14ac:dyDescent="0.25">
      <c r="A25" s="159"/>
      <c r="B25" s="160" t="s">
        <v>262</v>
      </c>
      <c r="C25" s="161">
        <f t="shared" ref="C25:C50" si="1">SUM(F25,I25,L25,O25)</f>
        <v>2000</v>
      </c>
      <c r="D25" s="162">
        <f>SUM(D26:D27)</f>
        <v>0</v>
      </c>
      <c r="E25" s="490">
        <f>SUM(E26:E27)</f>
        <v>0</v>
      </c>
      <c r="F25" s="456">
        <f t="shared" si="0"/>
        <v>0</v>
      </c>
      <c r="G25" s="162">
        <f>SUM(G26:G27)</f>
        <v>0</v>
      </c>
      <c r="H25" s="165">
        <f>SUM(H26:H27)</f>
        <v>0</v>
      </c>
      <c r="I25" s="164">
        <f>G25+H25</f>
        <v>0</v>
      </c>
      <c r="J25" s="162">
        <f>SUM(J26:J27)</f>
        <v>2000</v>
      </c>
      <c r="K25" s="165">
        <f>SUM(K26:K27)</f>
        <v>0</v>
      </c>
      <c r="L25" s="164">
        <f>J25+K25</f>
        <v>2000</v>
      </c>
      <c r="M25" s="166">
        <f>SUM(M26:M27)</f>
        <v>0</v>
      </c>
      <c r="N25" s="163">
        <f>SUM(N26:N27)</f>
        <v>0</v>
      </c>
      <c r="O25" s="164">
        <f>M25+N25</f>
        <v>0</v>
      </c>
      <c r="P25" s="167"/>
      <c r="R25" s="158"/>
      <c r="S25" s="158"/>
      <c r="T25" s="158"/>
    </row>
    <row r="26" spans="1:20" hidden="1" x14ac:dyDescent="0.25">
      <c r="A26" s="168"/>
      <c r="B26" s="169" t="s">
        <v>263</v>
      </c>
      <c r="C26" s="170">
        <f t="shared" si="1"/>
        <v>0</v>
      </c>
      <c r="D26" s="171"/>
      <c r="E26" s="172"/>
      <c r="F26" s="173">
        <f t="shared" si="0"/>
        <v>0</v>
      </c>
      <c r="G26" s="171"/>
      <c r="H26" s="174"/>
      <c r="I26" s="173">
        <f>G26+H26</f>
        <v>0</v>
      </c>
      <c r="J26" s="171"/>
      <c r="K26" s="174"/>
      <c r="L26" s="173">
        <f>J26+K26</f>
        <v>0</v>
      </c>
      <c r="M26" s="175"/>
      <c r="N26" s="172"/>
      <c r="O26" s="173">
        <f>M26+N26</f>
        <v>0</v>
      </c>
      <c r="P26" s="176"/>
      <c r="R26" s="158"/>
      <c r="S26" s="158"/>
      <c r="T26" s="158"/>
    </row>
    <row r="27" spans="1:20" x14ac:dyDescent="0.25">
      <c r="A27" s="177"/>
      <c r="B27" s="178" t="s">
        <v>264</v>
      </c>
      <c r="C27" s="179">
        <f t="shared" si="1"/>
        <v>2000</v>
      </c>
      <c r="D27" s="180"/>
      <c r="E27" s="491"/>
      <c r="F27" s="457">
        <f t="shared" si="0"/>
        <v>0</v>
      </c>
      <c r="G27" s="180"/>
      <c r="H27" s="183"/>
      <c r="I27" s="182">
        <f>G27+H27</f>
        <v>0</v>
      </c>
      <c r="J27" s="180">
        <v>2000</v>
      </c>
      <c r="K27" s="183"/>
      <c r="L27" s="182">
        <f>J27+K27</f>
        <v>2000</v>
      </c>
      <c r="M27" s="184"/>
      <c r="N27" s="181"/>
      <c r="O27" s="182">
        <f>M27+N27</f>
        <v>0</v>
      </c>
      <c r="P27" s="185"/>
      <c r="R27" s="158"/>
      <c r="S27" s="158"/>
      <c r="T27" s="158"/>
    </row>
    <row r="28" spans="1:20" s="148" customFormat="1" ht="27.75" customHeight="1" thickBot="1" x14ac:dyDescent="0.3">
      <c r="A28" s="186">
        <v>19300</v>
      </c>
      <c r="B28" s="186" t="s">
        <v>265</v>
      </c>
      <c r="C28" s="187">
        <f t="shared" si="1"/>
        <v>612633</v>
      </c>
      <c r="D28" s="188">
        <f>440657-8812+17273</f>
        <v>449118</v>
      </c>
      <c r="E28" s="492"/>
      <c r="F28" s="458">
        <f t="shared" si="0"/>
        <v>449118</v>
      </c>
      <c r="G28" s="188">
        <f>160184+3331</f>
        <v>163515</v>
      </c>
      <c r="H28" s="191"/>
      <c r="I28" s="190">
        <f>G28+H28</f>
        <v>163515</v>
      </c>
      <c r="J28" s="192" t="s">
        <v>266</v>
      </c>
      <c r="K28" s="193" t="s">
        <v>266</v>
      </c>
      <c r="L28" s="194" t="s">
        <v>266</v>
      </c>
      <c r="M28" s="195" t="s">
        <v>266</v>
      </c>
      <c r="N28" s="196" t="s">
        <v>266</v>
      </c>
      <c r="O28" s="194" t="s">
        <v>266</v>
      </c>
      <c r="P28" s="197"/>
      <c r="R28" s="158"/>
      <c r="S28" s="158"/>
      <c r="T28" s="158"/>
    </row>
    <row r="29" spans="1:20" s="148" customFormat="1" ht="34.15" hidden="1" customHeight="1" thickTop="1" x14ac:dyDescent="0.25">
      <c r="A29" s="198"/>
      <c r="B29" s="198" t="s">
        <v>267</v>
      </c>
      <c r="C29" s="199">
        <f t="shared" si="1"/>
        <v>0</v>
      </c>
      <c r="D29" s="200"/>
      <c r="E29" s="201"/>
      <c r="F29" s="202">
        <f t="shared" si="0"/>
        <v>0</v>
      </c>
      <c r="G29" s="203" t="s">
        <v>266</v>
      </c>
      <c r="H29" s="204" t="s">
        <v>266</v>
      </c>
      <c r="I29" s="205" t="s">
        <v>266</v>
      </c>
      <c r="J29" s="203" t="s">
        <v>266</v>
      </c>
      <c r="K29" s="204" t="s">
        <v>266</v>
      </c>
      <c r="L29" s="205" t="s">
        <v>266</v>
      </c>
      <c r="M29" s="206" t="s">
        <v>266</v>
      </c>
      <c r="N29" s="207" t="s">
        <v>266</v>
      </c>
      <c r="O29" s="205" t="s">
        <v>266</v>
      </c>
      <c r="P29" s="208"/>
      <c r="R29" s="158"/>
      <c r="S29" s="158"/>
      <c r="T29" s="158"/>
    </row>
    <row r="30" spans="1:20" s="148" customFormat="1" ht="38.450000000000003" customHeight="1" thickTop="1" x14ac:dyDescent="0.25">
      <c r="A30" s="198">
        <v>21300</v>
      </c>
      <c r="B30" s="198" t="s">
        <v>268</v>
      </c>
      <c r="C30" s="199">
        <f t="shared" si="1"/>
        <v>19496</v>
      </c>
      <c r="D30" s="203" t="s">
        <v>266</v>
      </c>
      <c r="E30" s="493" t="s">
        <v>266</v>
      </c>
      <c r="F30" s="494" t="s">
        <v>266</v>
      </c>
      <c r="G30" s="203" t="s">
        <v>266</v>
      </c>
      <c r="H30" s="204" t="s">
        <v>266</v>
      </c>
      <c r="I30" s="205" t="s">
        <v>266</v>
      </c>
      <c r="J30" s="209">
        <f>SUM(J31,J35,J37,J40)</f>
        <v>19496</v>
      </c>
      <c r="K30" s="210">
        <f>SUM(K31,K35,K37,K40)</f>
        <v>0</v>
      </c>
      <c r="L30" s="211">
        <f t="shared" ref="L30:L44" si="2">J30+K30</f>
        <v>19496</v>
      </c>
      <c r="M30" s="206" t="s">
        <v>266</v>
      </c>
      <c r="N30" s="207" t="s">
        <v>266</v>
      </c>
      <c r="O30" s="205" t="s">
        <v>266</v>
      </c>
      <c r="P30" s="208"/>
      <c r="R30" s="158"/>
      <c r="S30" s="158"/>
      <c r="T30" s="158"/>
    </row>
    <row r="31" spans="1:20" s="148" customFormat="1" ht="24" customHeight="1" x14ac:dyDescent="0.25">
      <c r="A31" s="212">
        <v>21350</v>
      </c>
      <c r="B31" s="198" t="s">
        <v>269</v>
      </c>
      <c r="C31" s="199">
        <f t="shared" si="1"/>
        <v>13281</v>
      </c>
      <c r="D31" s="203" t="s">
        <v>266</v>
      </c>
      <c r="E31" s="493" t="s">
        <v>266</v>
      </c>
      <c r="F31" s="494" t="s">
        <v>266</v>
      </c>
      <c r="G31" s="203" t="s">
        <v>266</v>
      </c>
      <c r="H31" s="204" t="s">
        <v>266</v>
      </c>
      <c r="I31" s="205" t="s">
        <v>266</v>
      </c>
      <c r="J31" s="209">
        <f>SUM(J32:J34)</f>
        <v>13281</v>
      </c>
      <c r="K31" s="210">
        <f>SUM(K32:K34)</f>
        <v>0</v>
      </c>
      <c r="L31" s="211">
        <f t="shared" si="2"/>
        <v>13281</v>
      </c>
      <c r="M31" s="206" t="s">
        <v>266</v>
      </c>
      <c r="N31" s="207" t="s">
        <v>266</v>
      </c>
      <c r="O31" s="205" t="s">
        <v>266</v>
      </c>
      <c r="P31" s="208"/>
      <c r="R31" s="158"/>
      <c r="S31" s="158"/>
      <c r="T31" s="158"/>
    </row>
    <row r="32" spans="1:20" hidden="1" x14ac:dyDescent="0.25">
      <c r="A32" s="168">
        <v>21351</v>
      </c>
      <c r="B32" s="213" t="s">
        <v>270</v>
      </c>
      <c r="C32" s="214">
        <f t="shared" si="1"/>
        <v>0</v>
      </c>
      <c r="D32" s="215" t="s">
        <v>266</v>
      </c>
      <c r="E32" s="216" t="s">
        <v>266</v>
      </c>
      <c r="F32" s="217" t="s">
        <v>266</v>
      </c>
      <c r="G32" s="215" t="s">
        <v>266</v>
      </c>
      <c r="H32" s="218" t="s">
        <v>266</v>
      </c>
      <c r="I32" s="217" t="s">
        <v>266</v>
      </c>
      <c r="J32" s="219"/>
      <c r="K32" s="220"/>
      <c r="L32" s="221">
        <f t="shared" si="2"/>
        <v>0</v>
      </c>
      <c r="M32" s="222" t="s">
        <v>266</v>
      </c>
      <c r="N32" s="216" t="s">
        <v>266</v>
      </c>
      <c r="O32" s="217" t="s">
        <v>266</v>
      </c>
      <c r="P32" s="176"/>
      <c r="R32" s="158"/>
      <c r="S32" s="158"/>
      <c r="T32" s="158"/>
    </row>
    <row r="33" spans="1:20" x14ac:dyDescent="0.25">
      <c r="A33" s="177">
        <v>21352</v>
      </c>
      <c r="B33" s="223" t="s">
        <v>271</v>
      </c>
      <c r="C33" s="224">
        <f t="shared" si="1"/>
        <v>13281</v>
      </c>
      <c r="D33" s="225" t="s">
        <v>266</v>
      </c>
      <c r="E33" s="495" t="s">
        <v>266</v>
      </c>
      <c r="F33" s="496" t="s">
        <v>266</v>
      </c>
      <c r="G33" s="225" t="s">
        <v>266</v>
      </c>
      <c r="H33" s="228" t="s">
        <v>266</v>
      </c>
      <c r="I33" s="227" t="s">
        <v>266</v>
      </c>
      <c r="J33" s="229">
        <v>13281</v>
      </c>
      <c r="K33" s="230"/>
      <c r="L33" s="231">
        <f t="shared" si="2"/>
        <v>13281</v>
      </c>
      <c r="M33" s="232" t="s">
        <v>266</v>
      </c>
      <c r="N33" s="226" t="s">
        <v>266</v>
      </c>
      <c r="O33" s="227" t="s">
        <v>266</v>
      </c>
      <c r="P33" s="185"/>
      <c r="R33" s="158"/>
      <c r="S33" s="158"/>
      <c r="T33" s="158"/>
    </row>
    <row r="34" spans="1:20" ht="24" hidden="1" x14ac:dyDescent="0.25">
      <c r="A34" s="177">
        <v>21359</v>
      </c>
      <c r="B34" s="223" t="s">
        <v>272</v>
      </c>
      <c r="C34" s="224">
        <f t="shared" si="1"/>
        <v>0</v>
      </c>
      <c r="D34" s="225" t="s">
        <v>266</v>
      </c>
      <c r="E34" s="226" t="s">
        <v>266</v>
      </c>
      <c r="F34" s="227" t="s">
        <v>266</v>
      </c>
      <c r="G34" s="225" t="s">
        <v>266</v>
      </c>
      <c r="H34" s="228" t="s">
        <v>266</v>
      </c>
      <c r="I34" s="227" t="s">
        <v>266</v>
      </c>
      <c r="J34" s="229"/>
      <c r="K34" s="230"/>
      <c r="L34" s="231">
        <f t="shared" si="2"/>
        <v>0</v>
      </c>
      <c r="M34" s="232" t="s">
        <v>266</v>
      </c>
      <c r="N34" s="226" t="s">
        <v>266</v>
      </c>
      <c r="O34" s="227" t="s">
        <v>266</v>
      </c>
      <c r="P34" s="185"/>
      <c r="R34" s="158"/>
      <c r="S34" s="158"/>
      <c r="T34" s="158"/>
    </row>
    <row r="35" spans="1:20" s="148" customFormat="1" ht="37.9" hidden="1" customHeight="1" x14ac:dyDescent="0.25">
      <c r="A35" s="212">
        <v>21370</v>
      </c>
      <c r="B35" s="198" t="s">
        <v>273</v>
      </c>
      <c r="C35" s="199">
        <f t="shared" si="1"/>
        <v>0</v>
      </c>
      <c r="D35" s="203" t="s">
        <v>266</v>
      </c>
      <c r="E35" s="207" t="s">
        <v>266</v>
      </c>
      <c r="F35" s="205" t="s">
        <v>266</v>
      </c>
      <c r="G35" s="203" t="s">
        <v>266</v>
      </c>
      <c r="H35" s="204" t="s">
        <v>266</v>
      </c>
      <c r="I35" s="205" t="s">
        <v>266</v>
      </c>
      <c r="J35" s="209">
        <f>SUM(J36)</f>
        <v>0</v>
      </c>
      <c r="K35" s="210">
        <f>SUM(K36)</f>
        <v>0</v>
      </c>
      <c r="L35" s="211">
        <f t="shared" si="2"/>
        <v>0</v>
      </c>
      <c r="M35" s="206" t="s">
        <v>266</v>
      </c>
      <c r="N35" s="207" t="s">
        <v>266</v>
      </c>
      <c r="O35" s="205" t="s">
        <v>266</v>
      </c>
      <c r="P35" s="208"/>
      <c r="R35" s="158"/>
      <c r="S35" s="158"/>
      <c r="T35" s="158"/>
    </row>
    <row r="36" spans="1:20" ht="36" hidden="1" x14ac:dyDescent="0.25">
      <c r="A36" s="233">
        <v>21379</v>
      </c>
      <c r="B36" s="234" t="s">
        <v>274</v>
      </c>
      <c r="C36" s="235">
        <f t="shared" si="1"/>
        <v>0</v>
      </c>
      <c r="D36" s="236" t="s">
        <v>266</v>
      </c>
      <c r="E36" s="237" t="s">
        <v>266</v>
      </c>
      <c r="F36" s="238" t="s">
        <v>266</v>
      </c>
      <c r="G36" s="236" t="s">
        <v>266</v>
      </c>
      <c r="H36" s="239" t="s">
        <v>266</v>
      </c>
      <c r="I36" s="238" t="s">
        <v>266</v>
      </c>
      <c r="J36" s="240"/>
      <c r="K36" s="241"/>
      <c r="L36" s="242">
        <f t="shared" si="2"/>
        <v>0</v>
      </c>
      <c r="M36" s="243" t="s">
        <v>266</v>
      </c>
      <c r="N36" s="237" t="s">
        <v>266</v>
      </c>
      <c r="O36" s="238" t="s">
        <v>266</v>
      </c>
      <c r="P36" s="244"/>
      <c r="R36" s="158"/>
      <c r="S36" s="158"/>
      <c r="T36" s="158"/>
    </row>
    <row r="37" spans="1:20" s="148" customFormat="1" ht="16.899999999999999" hidden="1" customHeight="1" x14ac:dyDescent="0.25">
      <c r="A37" s="212">
        <v>21380</v>
      </c>
      <c r="B37" s="198" t="s">
        <v>275</v>
      </c>
      <c r="C37" s="199">
        <f t="shared" si="1"/>
        <v>0</v>
      </c>
      <c r="D37" s="203" t="s">
        <v>266</v>
      </c>
      <c r="E37" s="207" t="s">
        <v>266</v>
      </c>
      <c r="F37" s="205" t="s">
        <v>266</v>
      </c>
      <c r="G37" s="203" t="s">
        <v>266</v>
      </c>
      <c r="H37" s="204" t="s">
        <v>266</v>
      </c>
      <c r="I37" s="205" t="s">
        <v>266</v>
      </c>
      <c r="J37" s="209">
        <f>SUM(J38:J39)</f>
        <v>0</v>
      </c>
      <c r="K37" s="210">
        <f>SUM(K38:K39)</f>
        <v>0</v>
      </c>
      <c r="L37" s="211">
        <f t="shared" si="2"/>
        <v>0</v>
      </c>
      <c r="M37" s="206" t="s">
        <v>266</v>
      </c>
      <c r="N37" s="207" t="s">
        <v>266</v>
      </c>
      <c r="O37" s="205" t="s">
        <v>266</v>
      </c>
      <c r="P37" s="208"/>
      <c r="R37" s="158"/>
      <c r="S37" s="158"/>
      <c r="T37" s="158"/>
    </row>
    <row r="38" spans="1:20" hidden="1" x14ac:dyDescent="0.25">
      <c r="A38" s="169">
        <v>21381</v>
      </c>
      <c r="B38" s="213" t="s">
        <v>276</v>
      </c>
      <c r="C38" s="214">
        <f t="shared" si="1"/>
        <v>0</v>
      </c>
      <c r="D38" s="215" t="s">
        <v>266</v>
      </c>
      <c r="E38" s="216" t="s">
        <v>266</v>
      </c>
      <c r="F38" s="217" t="s">
        <v>266</v>
      </c>
      <c r="G38" s="215" t="s">
        <v>266</v>
      </c>
      <c r="H38" s="218" t="s">
        <v>266</v>
      </c>
      <c r="I38" s="217" t="s">
        <v>266</v>
      </c>
      <c r="J38" s="219"/>
      <c r="K38" s="220"/>
      <c r="L38" s="221">
        <f t="shared" si="2"/>
        <v>0</v>
      </c>
      <c r="M38" s="222" t="s">
        <v>266</v>
      </c>
      <c r="N38" s="216" t="s">
        <v>266</v>
      </c>
      <c r="O38" s="217" t="s">
        <v>266</v>
      </c>
      <c r="P38" s="176"/>
      <c r="R38" s="158"/>
      <c r="S38" s="158"/>
      <c r="T38" s="158"/>
    </row>
    <row r="39" spans="1:20" ht="24" hidden="1" x14ac:dyDescent="0.25">
      <c r="A39" s="178">
        <v>21383</v>
      </c>
      <c r="B39" s="223" t="s">
        <v>277</v>
      </c>
      <c r="C39" s="224">
        <f t="shared" si="1"/>
        <v>0</v>
      </c>
      <c r="D39" s="225" t="s">
        <v>266</v>
      </c>
      <c r="E39" s="226" t="s">
        <v>266</v>
      </c>
      <c r="F39" s="227" t="s">
        <v>266</v>
      </c>
      <c r="G39" s="225" t="s">
        <v>266</v>
      </c>
      <c r="H39" s="228" t="s">
        <v>266</v>
      </c>
      <c r="I39" s="227" t="s">
        <v>266</v>
      </c>
      <c r="J39" s="229"/>
      <c r="K39" s="230"/>
      <c r="L39" s="231">
        <f t="shared" si="2"/>
        <v>0</v>
      </c>
      <c r="M39" s="232" t="s">
        <v>266</v>
      </c>
      <c r="N39" s="226" t="s">
        <v>266</v>
      </c>
      <c r="O39" s="227" t="s">
        <v>266</v>
      </c>
      <c r="P39" s="185"/>
      <c r="R39" s="158"/>
      <c r="S39" s="158"/>
      <c r="T39" s="158"/>
    </row>
    <row r="40" spans="1:20" s="148" customFormat="1" ht="35.450000000000003" customHeight="1" x14ac:dyDescent="0.25">
      <c r="A40" s="212">
        <v>21390</v>
      </c>
      <c r="B40" s="198" t="s">
        <v>278</v>
      </c>
      <c r="C40" s="199">
        <f t="shared" si="1"/>
        <v>6215</v>
      </c>
      <c r="D40" s="203" t="s">
        <v>266</v>
      </c>
      <c r="E40" s="493" t="s">
        <v>266</v>
      </c>
      <c r="F40" s="494" t="s">
        <v>266</v>
      </c>
      <c r="G40" s="203" t="s">
        <v>266</v>
      </c>
      <c r="H40" s="204" t="s">
        <v>266</v>
      </c>
      <c r="I40" s="205" t="s">
        <v>266</v>
      </c>
      <c r="J40" s="209">
        <f>SUM(J41:J44)</f>
        <v>6215</v>
      </c>
      <c r="K40" s="210">
        <f>SUM(K41:K44)</f>
        <v>0</v>
      </c>
      <c r="L40" s="211">
        <f t="shared" si="2"/>
        <v>6215</v>
      </c>
      <c r="M40" s="206" t="s">
        <v>266</v>
      </c>
      <c r="N40" s="207" t="s">
        <v>266</v>
      </c>
      <c r="O40" s="205" t="s">
        <v>266</v>
      </c>
      <c r="P40" s="208"/>
      <c r="R40" s="158"/>
      <c r="S40" s="158"/>
      <c r="T40" s="158"/>
    </row>
    <row r="41" spans="1:20" ht="24" hidden="1" x14ac:dyDescent="0.25">
      <c r="A41" s="169">
        <v>21391</v>
      </c>
      <c r="B41" s="213" t="s">
        <v>279</v>
      </c>
      <c r="C41" s="214">
        <f t="shared" si="1"/>
        <v>0</v>
      </c>
      <c r="D41" s="215" t="s">
        <v>266</v>
      </c>
      <c r="E41" s="216" t="s">
        <v>266</v>
      </c>
      <c r="F41" s="217" t="s">
        <v>266</v>
      </c>
      <c r="G41" s="215" t="s">
        <v>266</v>
      </c>
      <c r="H41" s="218" t="s">
        <v>266</v>
      </c>
      <c r="I41" s="217" t="s">
        <v>266</v>
      </c>
      <c r="J41" s="219"/>
      <c r="K41" s="220"/>
      <c r="L41" s="221">
        <f t="shared" si="2"/>
        <v>0</v>
      </c>
      <c r="M41" s="222" t="s">
        <v>266</v>
      </c>
      <c r="N41" s="216" t="s">
        <v>266</v>
      </c>
      <c r="O41" s="217" t="s">
        <v>266</v>
      </c>
      <c r="P41" s="176"/>
      <c r="R41" s="158"/>
      <c r="S41" s="158"/>
      <c r="T41" s="158"/>
    </row>
    <row r="42" spans="1:20" hidden="1" x14ac:dyDescent="0.25">
      <c r="A42" s="178">
        <v>21393</v>
      </c>
      <c r="B42" s="223" t="s">
        <v>280</v>
      </c>
      <c r="C42" s="224">
        <f t="shared" si="1"/>
        <v>0</v>
      </c>
      <c r="D42" s="225" t="s">
        <v>266</v>
      </c>
      <c r="E42" s="226" t="s">
        <v>266</v>
      </c>
      <c r="F42" s="227" t="s">
        <v>266</v>
      </c>
      <c r="G42" s="225" t="s">
        <v>266</v>
      </c>
      <c r="H42" s="228" t="s">
        <v>266</v>
      </c>
      <c r="I42" s="227" t="s">
        <v>266</v>
      </c>
      <c r="J42" s="229"/>
      <c r="K42" s="230"/>
      <c r="L42" s="231">
        <f t="shared" si="2"/>
        <v>0</v>
      </c>
      <c r="M42" s="232" t="s">
        <v>266</v>
      </c>
      <c r="N42" s="226" t="s">
        <v>266</v>
      </c>
      <c r="O42" s="227" t="s">
        <v>266</v>
      </c>
      <c r="P42" s="185"/>
      <c r="R42" s="158"/>
      <c r="S42" s="158"/>
      <c r="T42" s="158"/>
    </row>
    <row r="43" spans="1:20" hidden="1" x14ac:dyDescent="0.25">
      <c r="A43" s="178">
        <v>21395</v>
      </c>
      <c r="B43" s="223" t="s">
        <v>281</v>
      </c>
      <c r="C43" s="224">
        <f t="shared" si="1"/>
        <v>0</v>
      </c>
      <c r="D43" s="225" t="s">
        <v>266</v>
      </c>
      <c r="E43" s="226" t="s">
        <v>266</v>
      </c>
      <c r="F43" s="227" t="s">
        <v>266</v>
      </c>
      <c r="G43" s="225" t="s">
        <v>266</v>
      </c>
      <c r="H43" s="228" t="s">
        <v>266</v>
      </c>
      <c r="I43" s="227" t="s">
        <v>266</v>
      </c>
      <c r="J43" s="229"/>
      <c r="K43" s="230"/>
      <c r="L43" s="231">
        <f t="shared" si="2"/>
        <v>0</v>
      </c>
      <c r="M43" s="232" t="s">
        <v>266</v>
      </c>
      <c r="N43" s="226" t="s">
        <v>266</v>
      </c>
      <c r="O43" s="227" t="s">
        <v>266</v>
      </c>
      <c r="P43" s="185"/>
      <c r="R43" s="158"/>
      <c r="S43" s="158"/>
      <c r="T43" s="158"/>
    </row>
    <row r="44" spans="1:20" ht="24" x14ac:dyDescent="0.25">
      <c r="A44" s="178">
        <v>21399</v>
      </c>
      <c r="B44" s="223" t="s">
        <v>282</v>
      </c>
      <c r="C44" s="224">
        <f t="shared" si="1"/>
        <v>6215</v>
      </c>
      <c r="D44" s="225" t="s">
        <v>266</v>
      </c>
      <c r="E44" s="495" t="s">
        <v>266</v>
      </c>
      <c r="F44" s="496" t="s">
        <v>266</v>
      </c>
      <c r="G44" s="225" t="s">
        <v>266</v>
      </c>
      <c r="H44" s="228" t="s">
        <v>266</v>
      </c>
      <c r="I44" s="227" t="s">
        <v>266</v>
      </c>
      <c r="J44" s="229">
        <f>19496-13281</f>
        <v>6215</v>
      </c>
      <c r="K44" s="230"/>
      <c r="L44" s="231">
        <f t="shared" si="2"/>
        <v>6215</v>
      </c>
      <c r="M44" s="232" t="s">
        <v>266</v>
      </c>
      <c r="N44" s="226" t="s">
        <v>266</v>
      </c>
      <c r="O44" s="227" t="s">
        <v>266</v>
      </c>
      <c r="P44" s="185"/>
      <c r="R44" s="158"/>
      <c r="S44" s="158"/>
      <c r="T44" s="158"/>
    </row>
    <row r="45" spans="1:20" s="148" customFormat="1" ht="36" hidden="1" x14ac:dyDescent="0.25">
      <c r="A45" s="212">
        <v>21420</v>
      </c>
      <c r="B45" s="198" t="s">
        <v>283</v>
      </c>
      <c r="C45" s="245">
        <f t="shared" si="1"/>
        <v>0</v>
      </c>
      <c r="D45" s="246"/>
      <c r="E45" s="247"/>
      <c r="F45" s="202">
        <f>D45+E45</f>
        <v>0</v>
      </c>
      <c r="G45" s="203" t="s">
        <v>266</v>
      </c>
      <c r="H45" s="204" t="s">
        <v>266</v>
      </c>
      <c r="I45" s="205" t="s">
        <v>266</v>
      </c>
      <c r="J45" s="203" t="s">
        <v>266</v>
      </c>
      <c r="K45" s="204" t="s">
        <v>266</v>
      </c>
      <c r="L45" s="205" t="s">
        <v>266</v>
      </c>
      <c r="M45" s="206" t="s">
        <v>266</v>
      </c>
      <c r="N45" s="207" t="s">
        <v>266</v>
      </c>
      <c r="O45" s="205" t="s">
        <v>266</v>
      </c>
      <c r="P45" s="208"/>
      <c r="R45" s="158"/>
      <c r="S45" s="158"/>
      <c r="T45" s="158"/>
    </row>
    <row r="46" spans="1:20" s="148" customFormat="1" ht="24" hidden="1" x14ac:dyDescent="0.25">
      <c r="A46" s="248">
        <v>21490</v>
      </c>
      <c r="B46" s="249" t="s">
        <v>284</v>
      </c>
      <c r="C46" s="245">
        <f t="shared" si="1"/>
        <v>0</v>
      </c>
      <c r="D46" s="250">
        <f>D47</f>
        <v>0</v>
      </c>
      <c r="E46" s="251">
        <f>E47</f>
        <v>0</v>
      </c>
      <c r="F46" s="252">
        <f>D46+E46</f>
        <v>0</v>
      </c>
      <c r="G46" s="250">
        <f>G47</f>
        <v>0</v>
      </c>
      <c r="H46" s="253">
        <f>H47</f>
        <v>0</v>
      </c>
      <c r="I46" s="252">
        <f>G46+H46</f>
        <v>0</v>
      </c>
      <c r="J46" s="250">
        <f>J47</f>
        <v>0</v>
      </c>
      <c r="K46" s="253">
        <f>K47</f>
        <v>0</v>
      </c>
      <c r="L46" s="252">
        <f>J46+K46</f>
        <v>0</v>
      </c>
      <c r="M46" s="206" t="s">
        <v>266</v>
      </c>
      <c r="N46" s="207" t="s">
        <v>266</v>
      </c>
      <c r="O46" s="205" t="s">
        <v>266</v>
      </c>
      <c r="P46" s="208"/>
      <c r="R46" s="158"/>
      <c r="S46" s="158"/>
      <c r="T46" s="158"/>
    </row>
    <row r="47" spans="1:20" s="148" customFormat="1" ht="24" hidden="1" x14ac:dyDescent="0.25">
      <c r="A47" s="178">
        <v>21499</v>
      </c>
      <c r="B47" s="223" t="s">
        <v>285</v>
      </c>
      <c r="C47" s="254">
        <f t="shared" si="1"/>
        <v>0</v>
      </c>
      <c r="D47" s="171"/>
      <c r="E47" s="172"/>
      <c r="F47" s="173">
        <f>D47+E47</f>
        <v>0</v>
      </c>
      <c r="G47" s="255"/>
      <c r="H47" s="174"/>
      <c r="I47" s="173">
        <f>G47+H47</f>
        <v>0</v>
      </c>
      <c r="J47" s="171"/>
      <c r="K47" s="174"/>
      <c r="L47" s="173">
        <f>J47+K47</f>
        <v>0</v>
      </c>
      <c r="M47" s="243" t="s">
        <v>266</v>
      </c>
      <c r="N47" s="237" t="s">
        <v>266</v>
      </c>
      <c r="O47" s="238" t="s">
        <v>266</v>
      </c>
      <c r="P47" s="244"/>
      <c r="R47" s="158"/>
      <c r="S47" s="158"/>
      <c r="T47" s="158"/>
    </row>
    <row r="48" spans="1:20" ht="24.6" hidden="1" customHeight="1" x14ac:dyDescent="0.25">
      <c r="A48" s="256">
        <v>23000</v>
      </c>
      <c r="B48" s="257" t="s">
        <v>286</v>
      </c>
      <c r="C48" s="245">
        <f t="shared" si="1"/>
        <v>0</v>
      </c>
      <c r="D48" s="258" t="s">
        <v>266</v>
      </c>
      <c r="E48" s="259" t="s">
        <v>266</v>
      </c>
      <c r="F48" s="260" t="s">
        <v>266</v>
      </c>
      <c r="G48" s="258" t="s">
        <v>266</v>
      </c>
      <c r="H48" s="261" t="s">
        <v>266</v>
      </c>
      <c r="I48" s="260" t="s">
        <v>266</v>
      </c>
      <c r="J48" s="258" t="s">
        <v>266</v>
      </c>
      <c r="K48" s="261" t="s">
        <v>266</v>
      </c>
      <c r="L48" s="260" t="s">
        <v>266</v>
      </c>
      <c r="M48" s="262">
        <f>SUM(M49:M50)</f>
        <v>0</v>
      </c>
      <c r="N48" s="263">
        <f>SUM(N49:N50)</f>
        <v>0</v>
      </c>
      <c r="O48" s="202">
        <f>M48+N48</f>
        <v>0</v>
      </c>
      <c r="P48" s="208"/>
      <c r="R48" s="158"/>
      <c r="S48" s="158"/>
      <c r="T48" s="158"/>
    </row>
    <row r="49" spans="1:20" ht="24" hidden="1" x14ac:dyDescent="0.25">
      <c r="A49" s="264">
        <v>23410</v>
      </c>
      <c r="B49" s="265" t="s">
        <v>287</v>
      </c>
      <c r="C49" s="266">
        <f t="shared" si="1"/>
        <v>0</v>
      </c>
      <c r="D49" s="267" t="s">
        <v>266</v>
      </c>
      <c r="E49" s="268" t="s">
        <v>266</v>
      </c>
      <c r="F49" s="269" t="s">
        <v>266</v>
      </c>
      <c r="G49" s="267" t="s">
        <v>266</v>
      </c>
      <c r="H49" s="270" t="s">
        <v>266</v>
      </c>
      <c r="I49" s="269" t="s">
        <v>266</v>
      </c>
      <c r="J49" s="267" t="s">
        <v>266</v>
      </c>
      <c r="K49" s="270" t="s">
        <v>266</v>
      </c>
      <c r="L49" s="269" t="s">
        <v>266</v>
      </c>
      <c r="M49" s="271"/>
      <c r="N49" s="272"/>
      <c r="O49" s="273">
        <f>M49+N49</f>
        <v>0</v>
      </c>
      <c r="P49" s="274"/>
      <c r="R49" s="158"/>
      <c r="S49" s="158"/>
      <c r="T49" s="158"/>
    </row>
    <row r="50" spans="1:20" ht="24" hidden="1" x14ac:dyDescent="0.25">
      <c r="A50" s="264">
        <v>23510</v>
      </c>
      <c r="B50" s="265" t="s">
        <v>288</v>
      </c>
      <c r="C50" s="266">
        <f t="shared" si="1"/>
        <v>0</v>
      </c>
      <c r="D50" s="267" t="s">
        <v>266</v>
      </c>
      <c r="E50" s="268" t="s">
        <v>266</v>
      </c>
      <c r="F50" s="269" t="s">
        <v>266</v>
      </c>
      <c r="G50" s="267" t="s">
        <v>266</v>
      </c>
      <c r="H50" s="270" t="s">
        <v>266</v>
      </c>
      <c r="I50" s="269" t="s">
        <v>266</v>
      </c>
      <c r="J50" s="267" t="s">
        <v>266</v>
      </c>
      <c r="K50" s="270" t="s">
        <v>266</v>
      </c>
      <c r="L50" s="269" t="s">
        <v>266</v>
      </c>
      <c r="M50" s="271"/>
      <c r="N50" s="272"/>
      <c r="O50" s="273">
        <f>M50+N50</f>
        <v>0</v>
      </c>
      <c r="P50" s="274"/>
      <c r="R50" s="158"/>
      <c r="S50" s="158"/>
      <c r="T50" s="158"/>
    </row>
    <row r="51" spans="1:20" x14ac:dyDescent="0.25">
      <c r="A51" s="275"/>
      <c r="B51" s="265"/>
      <c r="C51" s="276"/>
      <c r="D51" s="277"/>
      <c r="E51" s="497"/>
      <c r="F51" s="498"/>
      <c r="G51" s="277"/>
      <c r="H51" s="279"/>
      <c r="I51" s="269"/>
      <c r="J51" s="280"/>
      <c r="K51" s="281"/>
      <c r="L51" s="273"/>
      <c r="M51" s="271"/>
      <c r="N51" s="272"/>
      <c r="O51" s="273"/>
      <c r="P51" s="274"/>
      <c r="R51" s="158"/>
      <c r="S51" s="158"/>
      <c r="T51" s="158"/>
    </row>
    <row r="52" spans="1:20" s="148" customFormat="1" x14ac:dyDescent="0.25">
      <c r="A52" s="282"/>
      <c r="B52" s="283" t="s">
        <v>289</v>
      </c>
      <c r="C52" s="284"/>
      <c r="D52" s="285"/>
      <c r="E52" s="499"/>
      <c r="F52" s="500"/>
      <c r="G52" s="285"/>
      <c r="H52" s="288"/>
      <c r="I52" s="289"/>
      <c r="J52" s="285"/>
      <c r="K52" s="288"/>
      <c r="L52" s="289"/>
      <c r="M52" s="290"/>
      <c r="N52" s="286"/>
      <c r="O52" s="289"/>
      <c r="P52" s="291"/>
      <c r="R52" s="158"/>
      <c r="S52" s="158"/>
      <c r="T52" s="158"/>
    </row>
    <row r="53" spans="1:20" s="148" customFormat="1" ht="12.75" thickBot="1" x14ac:dyDescent="0.3">
      <c r="A53" s="292"/>
      <c r="B53" s="149" t="s">
        <v>290</v>
      </c>
      <c r="C53" s="293">
        <f t="shared" ref="C53:C116" si="3">SUM(F53,I53,L53,O53)</f>
        <v>634129</v>
      </c>
      <c r="D53" s="294">
        <f>SUM(D54,D284)</f>
        <v>449118</v>
      </c>
      <c r="E53" s="501">
        <f>SUM(E54,E284)</f>
        <v>0</v>
      </c>
      <c r="F53" s="462">
        <f t="shared" ref="F53:F116" si="4">D53+E53</f>
        <v>449118</v>
      </c>
      <c r="G53" s="294">
        <f>SUM(G54,G284)</f>
        <v>163515</v>
      </c>
      <c r="H53" s="297">
        <f>SUM(H54,H284)</f>
        <v>0</v>
      </c>
      <c r="I53" s="296">
        <f t="shared" ref="I53:I116" si="5">G53+H53</f>
        <v>163515</v>
      </c>
      <c r="J53" s="294">
        <f>SUM(J54,J284)</f>
        <v>21496</v>
      </c>
      <c r="K53" s="297">
        <f>SUM(K54,K284)</f>
        <v>0</v>
      </c>
      <c r="L53" s="296">
        <f t="shared" ref="L53:L116" si="6">J53+K53</f>
        <v>21496</v>
      </c>
      <c r="M53" s="298">
        <f>SUM(M54,M284)</f>
        <v>0</v>
      </c>
      <c r="N53" s="295">
        <f>SUM(N54,N284)</f>
        <v>0</v>
      </c>
      <c r="O53" s="296">
        <f t="shared" ref="O53:O116" si="7">M53+N53</f>
        <v>0</v>
      </c>
      <c r="P53" s="157"/>
      <c r="R53" s="158"/>
      <c r="S53" s="158"/>
      <c r="T53" s="158"/>
    </row>
    <row r="54" spans="1:20" s="148" customFormat="1" ht="36.75" thickTop="1" x14ac:dyDescent="0.25">
      <c r="A54" s="299"/>
      <c r="B54" s="300" t="s">
        <v>291</v>
      </c>
      <c r="C54" s="301">
        <f t="shared" si="3"/>
        <v>634129</v>
      </c>
      <c r="D54" s="302">
        <f>SUM(D55,D197)</f>
        <v>449118</v>
      </c>
      <c r="E54" s="502">
        <f>SUM(E55,E197)</f>
        <v>0</v>
      </c>
      <c r="F54" s="463">
        <f t="shared" si="4"/>
        <v>449118</v>
      </c>
      <c r="G54" s="302">
        <f>SUM(G55,G197)</f>
        <v>163515</v>
      </c>
      <c r="H54" s="305">
        <f>SUM(H55,H197)</f>
        <v>0</v>
      </c>
      <c r="I54" s="304">
        <f t="shared" si="5"/>
        <v>163515</v>
      </c>
      <c r="J54" s="302">
        <f>SUM(J55,J197)</f>
        <v>21496</v>
      </c>
      <c r="K54" s="305">
        <f>SUM(K55,K197)</f>
        <v>0</v>
      </c>
      <c r="L54" s="304">
        <f t="shared" si="6"/>
        <v>21496</v>
      </c>
      <c r="M54" s="306">
        <f>SUM(M55,M197)</f>
        <v>0</v>
      </c>
      <c r="N54" s="303">
        <f>SUM(N55,N197)</f>
        <v>0</v>
      </c>
      <c r="O54" s="304">
        <f t="shared" si="7"/>
        <v>0</v>
      </c>
      <c r="P54" s="307"/>
      <c r="R54" s="158"/>
      <c r="S54" s="158"/>
      <c r="T54" s="158"/>
    </row>
    <row r="55" spans="1:20" s="148" customFormat="1" ht="24" x14ac:dyDescent="0.25">
      <c r="A55" s="308"/>
      <c r="B55" s="139" t="s">
        <v>292</v>
      </c>
      <c r="C55" s="309">
        <f t="shared" si="3"/>
        <v>629054</v>
      </c>
      <c r="D55" s="310">
        <f>SUM(D56,D78,D176,D190)</f>
        <v>444543</v>
      </c>
      <c r="E55" s="503">
        <f>SUM(E56,E78,E176,E190)</f>
        <v>0</v>
      </c>
      <c r="F55" s="464">
        <f t="shared" si="4"/>
        <v>444543</v>
      </c>
      <c r="G55" s="310">
        <f>SUM(G56,G78,G176,G190)</f>
        <v>163015</v>
      </c>
      <c r="H55" s="313">
        <f>SUM(H56,H78,H176,H190)</f>
        <v>0</v>
      </c>
      <c r="I55" s="312">
        <f t="shared" si="5"/>
        <v>163015</v>
      </c>
      <c r="J55" s="310">
        <f>SUM(J56,J78,J176,J190)</f>
        <v>21496</v>
      </c>
      <c r="K55" s="313">
        <f>SUM(K56,K78,K176,K190)</f>
        <v>0</v>
      </c>
      <c r="L55" s="312">
        <f t="shared" si="6"/>
        <v>21496</v>
      </c>
      <c r="M55" s="158">
        <f>SUM(M56,M78,M176,M190)</f>
        <v>0</v>
      </c>
      <c r="N55" s="311">
        <f>SUM(N56,N78,N176,N190)</f>
        <v>0</v>
      </c>
      <c r="O55" s="312">
        <f t="shared" si="7"/>
        <v>0</v>
      </c>
      <c r="P55" s="314"/>
      <c r="R55" s="158"/>
      <c r="S55" s="158"/>
      <c r="T55" s="158"/>
    </row>
    <row r="56" spans="1:20" s="148" customFormat="1" x14ac:dyDescent="0.25">
      <c r="A56" s="315">
        <v>1000</v>
      </c>
      <c r="B56" s="315" t="s">
        <v>293</v>
      </c>
      <c r="C56" s="316">
        <f t="shared" si="3"/>
        <v>533117</v>
      </c>
      <c r="D56" s="317">
        <f>SUM(D57,D70)</f>
        <v>372933</v>
      </c>
      <c r="E56" s="504">
        <f>SUM(E57,E70)</f>
        <v>0</v>
      </c>
      <c r="F56" s="465">
        <f t="shared" si="4"/>
        <v>372933</v>
      </c>
      <c r="G56" s="317">
        <f>SUM(G57,G70)</f>
        <v>160184</v>
      </c>
      <c r="H56" s="320">
        <f>SUM(H57,H70)</f>
        <v>0</v>
      </c>
      <c r="I56" s="319">
        <f t="shared" si="5"/>
        <v>160184</v>
      </c>
      <c r="J56" s="317">
        <f>SUM(J57,J70)</f>
        <v>0</v>
      </c>
      <c r="K56" s="320">
        <f>SUM(K57,K70)</f>
        <v>0</v>
      </c>
      <c r="L56" s="319">
        <f t="shared" si="6"/>
        <v>0</v>
      </c>
      <c r="M56" s="321">
        <f>SUM(M57,M70)</f>
        <v>0</v>
      </c>
      <c r="N56" s="318">
        <f>SUM(N57,N70)</f>
        <v>0</v>
      </c>
      <c r="O56" s="319">
        <f t="shared" si="7"/>
        <v>0</v>
      </c>
      <c r="P56" s="322"/>
      <c r="R56" s="158"/>
      <c r="S56" s="158"/>
      <c r="T56" s="158"/>
    </row>
    <row r="57" spans="1:20" x14ac:dyDescent="0.25">
      <c r="A57" s="198">
        <v>1100</v>
      </c>
      <c r="B57" s="323" t="s">
        <v>294</v>
      </c>
      <c r="C57" s="199">
        <f t="shared" si="3"/>
        <v>403464</v>
      </c>
      <c r="D57" s="209">
        <f>SUM(D58,D61,D69)</f>
        <v>274890</v>
      </c>
      <c r="E57" s="505">
        <f>SUM(E58,E61,E69)</f>
        <v>0</v>
      </c>
      <c r="F57" s="459">
        <f t="shared" si="4"/>
        <v>274890</v>
      </c>
      <c r="G57" s="209">
        <f>SUM(G58,G61,G69)</f>
        <v>128574</v>
      </c>
      <c r="H57" s="210">
        <f>SUM(H58,H61,H69)</f>
        <v>0</v>
      </c>
      <c r="I57" s="211">
        <f t="shared" si="5"/>
        <v>128574</v>
      </c>
      <c r="J57" s="209">
        <f>SUM(J58,J61,J69)</f>
        <v>0</v>
      </c>
      <c r="K57" s="210">
        <f>SUM(K58,K61,K69)</f>
        <v>0</v>
      </c>
      <c r="L57" s="211">
        <f t="shared" si="6"/>
        <v>0</v>
      </c>
      <c r="M57" s="325">
        <f>SUM(M58,M61,M69)</f>
        <v>0</v>
      </c>
      <c r="N57" s="326">
        <f>SUM(N58,N61,N69)</f>
        <v>0</v>
      </c>
      <c r="O57" s="327">
        <f t="shared" si="7"/>
        <v>0</v>
      </c>
      <c r="P57" s="328"/>
      <c r="R57" s="158"/>
      <c r="S57" s="158"/>
      <c r="T57" s="158"/>
    </row>
    <row r="58" spans="1:20" x14ac:dyDescent="0.25">
      <c r="A58" s="329">
        <v>1110</v>
      </c>
      <c r="B58" s="265" t="s">
        <v>295</v>
      </c>
      <c r="C58" s="276">
        <f t="shared" si="3"/>
        <v>364357</v>
      </c>
      <c r="D58" s="330">
        <f>SUM(D59:D60)</f>
        <v>243941</v>
      </c>
      <c r="E58" s="506">
        <f>SUM(E59:E60)</f>
        <v>0</v>
      </c>
      <c r="F58" s="460">
        <f t="shared" si="4"/>
        <v>243941</v>
      </c>
      <c r="G58" s="330">
        <f>SUM(G59:G60)</f>
        <v>120416</v>
      </c>
      <c r="H58" s="333">
        <f>SUM(H59:H60)</f>
        <v>0</v>
      </c>
      <c r="I58" s="332">
        <f t="shared" si="5"/>
        <v>120416</v>
      </c>
      <c r="J58" s="330">
        <f>SUM(J59:J60)</f>
        <v>0</v>
      </c>
      <c r="K58" s="333">
        <f>SUM(K59:K60)</f>
        <v>0</v>
      </c>
      <c r="L58" s="332">
        <f t="shared" si="6"/>
        <v>0</v>
      </c>
      <c r="M58" s="334">
        <f>SUM(M59:M60)</f>
        <v>0</v>
      </c>
      <c r="N58" s="331">
        <f>SUM(N59:N60)</f>
        <v>0</v>
      </c>
      <c r="O58" s="332">
        <f t="shared" si="7"/>
        <v>0</v>
      </c>
      <c r="P58" s="274"/>
      <c r="R58" s="158"/>
      <c r="S58" s="158"/>
      <c r="T58" s="158"/>
    </row>
    <row r="59" spans="1:20" hidden="1" x14ac:dyDescent="0.25">
      <c r="A59" s="169">
        <v>1111</v>
      </c>
      <c r="B59" s="213" t="s">
        <v>296</v>
      </c>
      <c r="C59" s="214">
        <f t="shared" si="3"/>
        <v>0</v>
      </c>
      <c r="D59" s="219"/>
      <c r="E59" s="335"/>
      <c r="F59" s="221">
        <f t="shared" si="4"/>
        <v>0</v>
      </c>
      <c r="G59" s="219"/>
      <c r="H59" s="220"/>
      <c r="I59" s="221">
        <f t="shared" si="5"/>
        <v>0</v>
      </c>
      <c r="J59" s="219"/>
      <c r="K59" s="220"/>
      <c r="L59" s="221">
        <f t="shared" si="6"/>
        <v>0</v>
      </c>
      <c r="M59" s="336"/>
      <c r="N59" s="335"/>
      <c r="O59" s="221">
        <f t="shared" si="7"/>
        <v>0</v>
      </c>
      <c r="P59" s="176"/>
      <c r="R59" s="158"/>
      <c r="S59" s="158"/>
      <c r="T59" s="158"/>
    </row>
    <row r="60" spans="1:20" ht="24" x14ac:dyDescent="0.25">
      <c r="A60" s="178">
        <v>1119</v>
      </c>
      <c r="B60" s="223" t="s">
        <v>297</v>
      </c>
      <c r="C60" s="224">
        <f t="shared" si="3"/>
        <v>364357</v>
      </c>
      <c r="D60" s="229">
        <f>229892+466+13583</f>
        <v>243941</v>
      </c>
      <c r="E60" s="507"/>
      <c r="F60" s="359">
        <f>D60+E60</f>
        <v>243941</v>
      </c>
      <c r="G60" s="229">
        <f>3202+74480-2146+2016+43364-500</f>
        <v>120416</v>
      </c>
      <c r="H60" s="230"/>
      <c r="I60" s="231">
        <f t="shared" si="5"/>
        <v>120416</v>
      </c>
      <c r="J60" s="229"/>
      <c r="K60" s="230"/>
      <c r="L60" s="231">
        <f t="shared" si="6"/>
        <v>0</v>
      </c>
      <c r="M60" s="338"/>
      <c r="N60" s="337"/>
      <c r="O60" s="231">
        <f t="shared" si="7"/>
        <v>0</v>
      </c>
      <c r="P60" s="508"/>
      <c r="R60" s="158"/>
      <c r="S60" s="158"/>
      <c r="T60" s="158"/>
    </row>
    <row r="61" spans="1:20" ht="24" x14ac:dyDescent="0.25">
      <c r="A61" s="339">
        <v>1140</v>
      </c>
      <c r="B61" s="223" t="s">
        <v>298</v>
      </c>
      <c r="C61" s="224">
        <f t="shared" si="3"/>
        <v>37832</v>
      </c>
      <c r="D61" s="340">
        <f>SUM(D62:D68)</f>
        <v>29674</v>
      </c>
      <c r="E61" s="390">
        <f>SUM(E62:E68)</f>
        <v>0</v>
      </c>
      <c r="F61" s="359">
        <f t="shared" si="4"/>
        <v>29674</v>
      </c>
      <c r="G61" s="340">
        <f>SUM(G62:G68)</f>
        <v>8158</v>
      </c>
      <c r="H61" s="342">
        <f>SUM(H62:H68)</f>
        <v>0</v>
      </c>
      <c r="I61" s="231">
        <f t="shared" si="5"/>
        <v>8158</v>
      </c>
      <c r="J61" s="340">
        <f>SUM(J62:J68)</f>
        <v>0</v>
      </c>
      <c r="K61" s="342">
        <f>SUM(K62:K68)</f>
        <v>0</v>
      </c>
      <c r="L61" s="231">
        <f t="shared" si="6"/>
        <v>0</v>
      </c>
      <c r="M61" s="343">
        <f>SUM(M62:M68)</f>
        <v>0</v>
      </c>
      <c r="N61" s="341">
        <f>SUM(N62:N68)</f>
        <v>0</v>
      </c>
      <c r="O61" s="231">
        <f t="shared" si="7"/>
        <v>0</v>
      </c>
      <c r="P61" s="274"/>
      <c r="R61" s="158"/>
      <c r="S61" s="158"/>
      <c r="T61" s="158"/>
    </row>
    <row r="62" spans="1:20" x14ac:dyDescent="0.25">
      <c r="A62" s="178">
        <v>1141</v>
      </c>
      <c r="B62" s="223" t="s">
        <v>299</v>
      </c>
      <c r="C62" s="224">
        <f t="shared" si="3"/>
        <v>3748</v>
      </c>
      <c r="D62" s="229">
        <v>3748</v>
      </c>
      <c r="E62" s="507"/>
      <c r="F62" s="359">
        <f t="shared" si="4"/>
        <v>3748</v>
      </c>
      <c r="G62" s="229"/>
      <c r="H62" s="230"/>
      <c r="I62" s="231">
        <f t="shared" si="5"/>
        <v>0</v>
      </c>
      <c r="J62" s="229"/>
      <c r="K62" s="230"/>
      <c r="L62" s="231">
        <f t="shared" si="6"/>
        <v>0</v>
      </c>
      <c r="M62" s="338"/>
      <c r="N62" s="337"/>
      <c r="O62" s="231">
        <f t="shared" si="7"/>
        <v>0</v>
      </c>
      <c r="P62" s="185"/>
      <c r="R62" s="158"/>
      <c r="S62" s="158"/>
      <c r="T62" s="158"/>
    </row>
    <row r="63" spans="1:20" ht="24" x14ac:dyDescent="0.25">
      <c r="A63" s="178">
        <v>1142</v>
      </c>
      <c r="B63" s="223" t="s">
        <v>300</v>
      </c>
      <c r="C63" s="224">
        <f t="shared" si="3"/>
        <v>922</v>
      </c>
      <c r="D63" s="229">
        <v>922</v>
      </c>
      <c r="E63" s="507"/>
      <c r="F63" s="359">
        <f t="shared" si="4"/>
        <v>922</v>
      </c>
      <c r="G63" s="229"/>
      <c r="H63" s="230"/>
      <c r="I63" s="231">
        <f t="shared" si="5"/>
        <v>0</v>
      </c>
      <c r="J63" s="229"/>
      <c r="K63" s="230"/>
      <c r="L63" s="231">
        <f t="shared" si="6"/>
        <v>0</v>
      </c>
      <c r="M63" s="338"/>
      <c r="N63" s="337"/>
      <c r="O63" s="231">
        <f t="shared" si="7"/>
        <v>0</v>
      </c>
      <c r="P63" s="185"/>
      <c r="R63" s="158"/>
      <c r="S63" s="158"/>
      <c r="T63" s="158"/>
    </row>
    <row r="64" spans="1:20" ht="24" x14ac:dyDescent="0.25">
      <c r="A64" s="178">
        <v>1145</v>
      </c>
      <c r="B64" s="223" t="s">
        <v>301</v>
      </c>
      <c r="C64" s="224">
        <f t="shared" si="3"/>
        <v>4236</v>
      </c>
      <c r="D64" s="229">
        <f>1827+263</f>
        <v>2090</v>
      </c>
      <c r="E64" s="507"/>
      <c r="F64" s="359">
        <f t="shared" si="4"/>
        <v>2090</v>
      </c>
      <c r="G64" s="229">
        <v>2146</v>
      </c>
      <c r="H64" s="230"/>
      <c r="I64" s="231">
        <f t="shared" si="5"/>
        <v>2146</v>
      </c>
      <c r="J64" s="229"/>
      <c r="K64" s="230"/>
      <c r="L64" s="231">
        <f t="shared" si="6"/>
        <v>0</v>
      </c>
      <c r="M64" s="338"/>
      <c r="N64" s="337"/>
      <c r="O64" s="231">
        <f t="shared" si="7"/>
        <v>0</v>
      </c>
      <c r="P64" s="176"/>
      <c r="R64" s="158"/>
      <c r="S64" s="158"/>
      <c r="T64" s="158"/>
    </row>
    <row r="65" spans="1:20" ht="24" hidden="1" x14ac:dyDescent="0.25">
      <c r="A65" s="178">
        <v>1146</v>
      </c>
      <c r="B65" s="223" t="s">
        <v>302</v>
      </c>
      <c r="C65" s="224">
        <f t="shared" si="3"/>
        <v>0</v>
      </c>
      <c r="D65" s="229">
        <v>0</v>
      </c>
      <c r="E65" s="337"/>
      <c r="F65" s="231">
        <f t="shared" si="4"/>
        <v>0</v>
      </c>
      <c r="G65" s="229"/>
      <c r="H65" s="230"/>
      <c r="I65" s="231">
        <f t="shared" si="5"/>
        <v>0</v>
      </c>
      <c r="J65" s="229"/>
      <c r="K65" s="230"/>
      <c r="L65" s="231">
        <f t="shared" si="6"/>
        <v>0</v>
      </c>
      <c r="M65" s="338"/>
      <c r="N65" s="337"/>
      <c r="O65" s="231">
        <f t="shared" si="7"/>
        <v>0</v>
      </c>
      <c r="P65" s="508"/>
      <c r="R65" s="158"/>
      <c r="S65" s="158"/>
      <c r="T65" s="158"/>
    </row>
    <row r="66" spans="1:20" x14ac:dyDescent="0.25">
      <c r="A66" s="178">
        <v>1147</v>
      </c>
      <c r="B66" s="223" t="s">
        <v>303</v>
      </c>
      <c r="C66" s="224">
        <f t="shared" si="3"/>
        <v>2460</v>
      </c>
      <c r="D66" s="229">
        <f>2886-213-213</f>
        <v>2460</v>
      </c>
      <c r="E66" s="507"/>
      <c r="F66" s="359">
        <f t="shared" si="4"/>
        <v>2460</v>
      </c>
      <c r="G66" s="229"/>
      <c r="H66" s="230"/>
      <c r="I66" s="231">
        <f t="shared" si="5"/>
        <v>0</v>
      </c>
      <c r="J66" s="229"/>
      <c r="K66" s="230"/>
      <c r="L66" s="231">
        <f t="shared" si="6"/>
        <v>0</v>
      </c>
      <c r="M66" s="338"/>
      <c r="N66" s="337"/>
      <c r="O66" s="231">
        <f t="shared" si="7"/>
        <v>0</v>
      </c>
      <c r="P66" s="185"/>
      <c r="R66" s="158"/>
      <c r="S66" s="158"/>
      <c r="T66" s="158"/>
    </row>
    <row r="67" spans="1:20" x14ac:dyDescent="0.25">
      <c r="A67" s="178">
        <v>1148</v>
      </c>
      <c r="B67" s="223" t="s">
        <v>304</v>
      </c>
      <c r="C67" s="224">
        <f t="shared" si="3"/>
        <v>19387</v>
      </c>
      <c r="D67" s="229">
        <v>19387</v>
      </c>
      <c r="E67" s="507"/>
      <c r="F67" s="359">
        <f t="shared" si="4"/>
        <v>19387</v>
      </c>
      <c r="G67" s="229"/>
      <c r="H67" s="230"/>
      <c r="I67" s="231">
        <f t="shared" si="5"/>
        <v>0</v>
      </c>
      <c r="J67" s="229"/>
      <c r="K67" s="230"/>
      <c r="L67" s="231">
        <f t="shared" si="6"/>
        <v>0</v>
      </c>
      <c r="M67" s="338"/>
      <c r="N67" s="337"/>
      <c r="O67" s="231">
        <f t="shared" si="7"/>
        <v>0</v>
      </c>
      <c r="P67" s="185"/>
      <c r="R67" s="158"/>
      <c r="S67" s="158"/>
      <c r="T67" s="158"/>
    </row>
    <row r="68" spans="1:20" ht="36" x14ac:dyDescent="0.25">
      <c r="A68" s="178">
        <v>1149</v>
      </c>
      <c r="B68" s="223" t="s">
        <v>305</v>
      </c>
      <c r="C68" s="224">
        <f t="shared" si="3"/>
        <v>7079</v>
      </c>
      <c r="D68" s="229">
        <f>937+130</f>
        <v>1067</v>
      </c>
      <c r="E68" s="507"/>
      <c r="F68" s="359">
        <f t="shared" si="4"/>
        <v>1067</v>
      </c>
      <c r="G68" s="229">
        <f>2916+72+3024</f>
        <v>6012</v>
      </c>
      <c r="H68" s="230"/>
      <c r="I68" s="231">
        <f t="shared" si="5"/>
        <v>6012</v>
      </c>
      <c r="J68" s="229"/>
      <c r="K68" s="230"/>
      <c r="L68" s="231">
        <f t="shared" si="6"/>
        <v>0</v>
      </c>
      <c r="M68" s="338"/>
      <c r="N68" s="337"/>
      <c r="O68" s="231">
        <f t="shared" si="7"/>
        <v>0</v>
      </c>
      <c r="P68" s="176"/>
      <c r="R68" s="158"/>
      <c r="S68" s="158"/>
      <c r="T68" s="158"/>
    </row>
    <row r="69" spans="1:20" ht="36" x14ac:dyDescent="0.25">
      <c r="A69" s="329">
        <v>1150</v>
      </c>
      <c r="B69" s="265" t="s">
        <v>306</v>
      </c>
      <c r="C69" s="224">
        <f t="shared" si="3"/>
        <v>1275</v>
      </c>
      <c r="D69" s="344">
        <v>1275</v>
      </c>
      <c r="E69" s="509"/>
      <c r="F69" s="460">
        <f t="shared" si="4"/>
        <v>1275</v>
      </c>
      <c r="G69" s="344"/>
      <c r="H69" s="346"/>
      <c r="I69" s="332">
        <f t="shared" si="5"/>
        <v>0</v>
      </c>
      <c r="J69" s="344"/>
      <c r="K69" s="346"/>
      <c r="L69" s="332">
        <f t="shared" si="6"/>
        <v>0</v>
      </c>
      <c r="M69" s="347"/>
      <c r="N69" s="345"/>
      <c r="O69" s="332">
        <f t="shared" si="7"/>
        <v>0</v>
      </c>
      <c r="P69" s="274"/>
      <c r="R69" s="158"/>
      <c r="S69" s="158"/>
      <c r="T69" s="158"/>
    </row>
    <row r="70" spans="1:20" ht="36" x14ac:dyDescent="0.25">
      <c r="A70" s="198">
        <v>1200</v>
      </c>
      <c r="B70" s="323" t="s">
        <v>307</v>
      </c>
      <c r="C70" s="199">
        <f t="shared" si="3"/>
        <v>129653</v>
      </c>
      <c r="D70" s="209">
        <f>SUM(D71:D72)</f>
        <v>98043</v>
      </c>
      <c r="E70" s="505">
        <f>SUM(E71:E72)</f>
        <v>0</v>
      </c>
      <c r="F70" s="459">
        <f t="shared" si="4"/>
        <v>98043</v>
      </c>
      <c r="G70" s="209">
        <f>SUM(G71:G72)</f>
        <v>31610</v>
      </c>
      <c r="H70" s="210">
        <f>SUM(H71:H72)</f>
        <v>0</v>
      </c>
      <c r="I70" s="211">
        <f t="shared" si="5"/>
        <v>31610</v>
      </c>
      <c r="J70" s="209">
        <f>SUM(J71:J72)</f>
        <v>0</v>
      </c>
      <c r="K70" s="210">
        <f>SUM(K71:K72)</f>
        <v>0</v>
      </c>
      <c r="L70" s="211">
        <f t="shared" si="6"/>
        <v>0</v>
      </c>
      <c r="M70" s="348">
        <f>SUM(M71:M72)</f>
        <v>0</v>
      </c>
      <c r="N70" s="324">
        <f>SUM(N71:N72)</f>
        <v>0</v>
      </c>
      <c r="O70" s="211">
        <f t="shared" si="7"/>
        <v>0</v>
      </c>
      <c r="P70" s="208"/>
      <c r="R70" s="158"/>
      <c r="S70" s="158"/>
      <c r="T70" s="158"/>
    </row>
    <row r="71" spans="1:20" ht="24" x14ac:dyDescent="0.25">
      <c r="A71" s="784">
        <v>1210</v>
      </c>
      <c r="B71" s="213" t="s">
        <v>308</v>
      </c>
      <c r="C71" s="214">
        <f t="shared" si="3"/>
        <v>99353</v>
      </c>
      <c r="D71" s="219">
        <f>66932+110-1682+3297</f>
        <v>68657</v>
      </c>
      <c r="E71" s="510">
        <v>-214</v>
      </c>
      <c r="F71" s="466">
        <f t="shared" si="4"/>
        <v>68443</v>
      </c>
      <c r="G71" s="219">
        <f>756+18281+493+11380</f>
        <v>30910</v>
      </c>
      <c r="H71" s="220"/>
      <c r="I71" s="221">
        <f t="shared" si="5"/>
        <v>30910</v>
      </c>
      <c r="J71" s="219"/>
      <c r="K71" s="220"/>
      <c r="L71" s="221">
        <f t="shared" si="6"/>
        <v>0</v>
      </c>
      <c r="M71" s="336"/>
      <c r="N71" s="335"/>
      <c r="O71" s="221">
        <f t="shared" si="7"/>
        <v>0</v>
      </c>
      <c r="P71" s="176"/>
      <c r="R71" s="158"/>
      <c r="S71" s="158"/>
      <c r="T71" s="158"/>
    </row>
    <row r="72" spans="1:20" ht="24" x14ac:dyDescent="0.25">
      <c r="A72" s="339">
        <v>1220</v>
      </c>
      <c r="B72" s="223" t="s">
        <v>309</v>
      </c>
      <c r="C72" s="224">
        <f t="shared" si="3"/>
        <v>30300</v>
      </c>
      <c r="D72" s="340">
        <f>SUM(D73:D77)</f>
        <v>29386</v>
      </c>
      <c r="E72" s="390">
        <f>SUM(E73:E77)</f>
        <v>214</v>
      </c>
      <c r="F72" s="359">
        <f t="shared" si="4"/>
        <v>29600</v>
      </c>
      <c r="G72" s="340">
        <f>SUM(G73:G77)</f>
        <v>700</v>
      </c>
      <c r="H72" s="342">
        <f>SUM(H73:H77)</f>
        <v>0</v>
      </c>
      <c r="I72" s="231">
        <f t="shared" si="5"/>
        <v>700</v>
      </c>
      <c r="J72" s="340">
        <f>SUM(J73:J77)</f>
        <v>0</v>
      </c>
      <c r="K72" s="342">
        <f>SUM(K73:K77)</f>
        <v>0</v>
      </c>
      <c r="L72" s="231">
        <f t="shared" si="6"/>
        <v>0</v>
      </c>
      <c r="M72" s="343">
        <f>SUM(M73:M77)</f>
        <v>0</v>
      </c>
      <c r="N72" s="341">
        <f>SUM(N73:N77)</f>
        <v>0</v>
      </c>
      <c r="O72" s="231">
        <f t="shared" si="7"/>
        <v>0</v>
      </c>
      <c r="P72" s="508"/>
      <c r="R72" s="158"/>
      <c r="S72" s="158"/>
      <c r="T72" s="158"/>
    </row>
    <row r="73" spans="1:20" ht="60" x14ac:dyDescent="0.25">
      <c r="A73" s="178">
        <v>1221</v>
      </c>
      <c r="B73" s="223" t="s">
        <v>310</v>
      </c>
      <c r="C73" s="224">
        <f t="shared" si="3"/>
        <v>16426</v>
      </c>
      <c r="D73" s="229">
        <f>10736+4990</f>
        <v>15726</v>
      </c>
      <c r="E73" s="507"/>
      <c r="F73" s="359">
        <f t="shared" si="4"/>
        <v>15726</v>
      </c>
      <c r="G73" s="229">
        <f>100+100+500</f>
        <v>700</v>
      </c>
      <c r="H73" s="230"/>
      <c r="I73" s="231">
        <f t="shared" si="5"/>
        <v>700</v>
      </c>
      <c r="J73" s="229"/>
      <c r="K73" s="230"/>
      <c r="L73" s="231">
        <f t="shared" si="6"/>
        <v>0</v>
      </c>
      <c r="M73" s="338"/>
      <c r="N73" s="337"/>
      <c r="O73" s="231">
        <f t="shared" si="7"/>
        <v>0</v>
      </c>
      <c r="P73" s="185"/>
      <c r="R73" s="158"/>
      <c r="S73" s="158"/>
      <c r="T73" s="158"/>
    </row>
    <row r="74" spans="1:20" hidden="1" x14ac:dyDescent="0.25">
      <c r="A74" s="178">
        <v>1223</v>
      </c>
      <c r="B74" s="223" t="s">
        <v>311</v>
      </c>
      <c r="C74" s="224">
        <f t="shared" si="3"/>
        <v>0</v>
      </c>
      <c r="D74" s="229"/>
      <c r="E74" s="337"/>
      <c r="F74" s="231">
        <f t="shared" si="4"/>
        <v>0</v>
      </c>
      <c r="G74" s="229"/>
      <c r="H74" s="230"/>
      <c r="I74" s="231">
        <f t="shared" si="5"/>
        <v>0</v>
      </c>
      <c r="J74" s="229"/>
      <c r="K74" s="230"/>
      <c r="L74" s="231">
        <f t="shared" si="6"/>
        <v>0</v>
      </c>
      <c r="M74" s="338"/>
      <c r="N74" s="337"/>
      <c r="O74" s="231">
        <f t="shared" si="7"/>
        <v>0</v>
      </c>
      <c r="P74" s="185"/>
      <c r="R74" s="158"/>
      <c r="S74" s="158"/>
      <c r="T74" s="158"/>
    </row>
    <row r="75" spans="1:20" hidden="1" x14ac:dyDescent="0.25">
      <c r="A75" s="178">
        <v>1225</v>
      </c>
      <c r="B75" s="223" t="s">
        <v>312</v>
      </c>
      <c r="C75" s="224">
        <f t="shared" si="3"/>
        <v>0</v>
      </c>
      <c r="D75" s="229"/>
      <c r="E75" s="337"/>
      <c r="F75" s="231">
        <f t="shared" si="4"/>
        <v>0</v>
      </c>
      <c r="G75" s="229"/>
      <c r="H75" s="230"/>
      <c r="I75" s="231">
        <f t="shared" si="5"/>
        <v>0</v>
      </c>
      <c r="J75" s="229"/>
      <c r="K75" s="230"/>
      <c r="L75" s="231">
        <f t="shared" si="6"/>
        <v>0</v>
      </c>
      <c r="M75" s="338"/>
      <c r="N75" s="337"/>
      <c r="O75" s="231">
        <f t="shared" si="7"/>
        <v>0</v>
      </c>
      <c r="P75" s="185"/>
      <c r="R75" s="158"/>
      <c r="S75" s="158"/>
      <c r="T75" s="158"/>
    </row>
    <row r="76" spans="1:20" ht="36" x14ac:dyDescent="0.25">
      <c r="A76" s="178">
        <v>1227</v>
      </c>
      <c r="B76" s="223" t="s">
        <v>313</v>
      </c>
      <c r="C76" s="224">
        <f t="shared" si="3"/>
        <v>12806</v>
      </c>
      <c r="D76" s="229">
        <v>12806</v>
      </c>
      <c r="E76" s="507"/>
      <c r="F76" s="359">
        <f t="shared" si="4"/>
        <v>12806</v>
      </c>
      <c r="G76" s="229"/>
      <c r="H76" s="230"/>
      <c r="I76" s="231">
        <f t="shared" si="5"/>
        <v>0</v>
      </c>
      <c r="J76" s="229"/>
      <c r="K76" s="230"/>
      <c r="L76" s="231">
        <f t="shared" si="6"/>
        <v>0</v>
      </c>
      <c r="M76" s="338"/>
      <c r="N76" s="337"/>
      <c r="O76" s="231">
        <f t="shared" si="7"/>
        <v>0</v>
      </c>
      <c r="P76" s="185"/>
      <c r="R76" s="158"/>
      <c r="S76" s="158"/>
      <c r="T76" s="158"/>
    </row>
    <row r="77" spans="1:20" ht="61.9" customHeight="1" x14ac:dyDescent="0.25">
      <c r="A77" s="178">
        <v>1228</v>
      </c>
      <c r="B77" s="223" t="s">
        <v>314</v>
      </c>
      <c r="C77" s="224">
        <f t="shared" si="3"/>
        <v>1068</v>
      </c>
      <c r="D77" s="229">
        <f>428+213+213</f>
        <v>854</v>
      </c>
      <c r="E77" s="507">
        <v>214</v>
      </c>
      <c r="F77" s="359">
        <f t="shared" si="4"/>
        <v>1068</v>
      </c>
      <c r="G77" s="229"/>
      <c r="H77" s="230"/>
      <c r="I77" s="231">
        <f t="shared" si="5"/>
        <v>0</v>
      </c>
      <c r="J77" s="229"/>
      <c r="K77" s="230"/>
      <c r="L77" s="231">
        <f t="shared" si="6"/>
        <v>0</v>
      </c>
      <c r="M77" s="338"/>
      <c r="N77" s="337"/>
      <c r="O77" s="231">
        <f t="shared" si="7"/>
        <v>0</v>
      </c>
      <c r="P77" s="185"/>
      <c r="R77" s="158"/>
      <c r="S77" s="158"/>
      <c r="T77" s="158"/>
    </row>
    <row r="78" spans="1:20" x14ac:dyDescent="0.25">
      <c r="A78" s="315">
        <v>2000</v>
      </c>
      <c r="B78" s="315" t="s">
        <v>315</v>
      </c>
      <c r="C78" s="316">
        <f t="shared" si="3"/>
        <v>95937</v>
      </c>
      <c r="D78" s="317">
        <f>SUM(D79,D86,D133,D167,D168,D175)</f>
        <v>71610</v>
      </c>
      <c r="E78" s="504">
        <f>SUM(E79,E86,E133,E167,E168,E175)</f>
        <v>0</v>
      </c>
      <c r="F78" s="465">
        <f t="shared" si="4"/>
        <v>71610</v>
      </c>
      <c r="G78" s="317">
        <f>SUM(G79,G86,G133,G167,G168,G175)</f>
        <v>2831</v>
      </c>
      <c r="H78" s="320">
        <f>SUM(H79,H86,H133,H167,H168,H175)</f>
        <v>0</v>
      </c>
      <c r="I78" s="319">
        <f t="shared" si="5"/>
        <v>2831</v>
      </c>
      <c r="J78" s="317">
        <f>SUM(J79,J86,J133,J167,J168,J175)</f>
        <v>21496</v>
      </c>
      <c r="K78" s="320">
        <f>SUM(K79,K86,K133,K167,K168,K175)</f>
        <v>0</v>
      </c>
      <c r="L78" s="319">
        <f t="shared" si="6"/>
        <v>21496</v>
      </c>
      <c r="M78" s="321">
        <f>SUM(M79,M86,M133,M167,M168,M175)</f>
        <v>0</v>
      </c>
      <c r="N78" s="318">
        <f>SUM(N79,N86,N133,N167,N168,N175)</f>
        <v>0</v>
      </c>
      <c r="O78" s="319">
        <f t="shared" si="7"/>
        <v>0</v>
      </c>
      <c r="P78" s="322"/>
      <c r="R78" s="158"/>
      <c r="S78" s="158"/>
      <c r="T78" s="158"/>
    </row>
    <row r="79" spans="1:20" ht="24" hidden="1" x14ac:dyDescent="0.25">
      <c r="A79" s="198">
        <v>2100</v>
      </c>
      <c r="B79" s="323" t="s">
        <v>316</v>
      </c>
      <c r="C79" s="199">
        <f t="shared" si="3"/>
        <v>0</v>
      </c>
      <c r="D79" s="209">
        <f>SUM(D80,D83)</f>
        <v>0</v>
      </c>
      <c r="E79" s="324">
        <f>SUM(E80,E83)</f>
        <v>0</v>
      </c>
      <c r="F79" s="211">
        <f t="shared" si="4"/>
        <v>0</v>
      </c>
      <c r="G79" s="209">
        <f>SUM(G80,G83)</f>
        <v>0</v>
      </c>
      <c r="H79" s="210">
        <f>SUM(H80,H83)</f>
        <v>0</v>
      </c>
      <c r="I79" s="211">
        <f t="shared" si="5"/>
        <v>0</v>
      </c>
      <c r="J79" s="209">
        <f>SUM(J80,J83)</f>
        <v>0</v>
      </c>
      <c r="K79" s="210">
        <f>SUM(K80,K83)</f>
        <v>0</v>
      </c>
      <c r="L79" s="211">
        <f t="shared" si="6"/>
        <v>0</v>
      </c>
      <c r="M79" s="348">
        <f>SUM(M80,M83)</f>
        <v>0</v>
      </c>
      <c r="N79" s="324">
        <f>SUM(N80,N83)</f>
        <v>0</v>
      </c>
      <c r="O79" s="211">
        <f t="shared" si="7"/>
        <v>0</v>
      </c>
      <c r="P79" s="208"/>
      <c r="R79" s="158"/>
      <c r="S79" s="158"/>
      <c r="T79" s="158"/>
    </row>
    <row r="80" spans="1:20" ht="36" hidden="1" x14ac:dyDescent="0.25">
      <c r="A80" s="784">
        <v>2110</v>
      </c>
      <c r="B80" s="213" t="s">
        <v>317</v>
      </c>
      <c r="C80" s="214">
        <f t="shared" si="3"/>
        <v>0</v>
      </c>
      <c r="D80" s="350">
        <f>SUM(D81:D82)</f>
        <v>0</v>
      </c>
      <c r="E80" s="351">
        <f>SUM(E81:E82)</f>
        <v>0</v>
      </c>
      <c r="F80" s="221">
        <f t="shared" si="4"/>
        <v>0</v>
      </c>
      <c r="G80" s="350">
        <f>SUM(G81:G82)</f>
        <v>0</v>
      </c>
      <c r="H80" s="352">
        <f>SUM(H81:H82)</f>
        <v>0</v>
      </c>
      <c r="I80" s="221">
        <f t="shared" si="5"/>
        <v>0</v>
      </c>
      <c r="J80" s="350">
        <f>SUM(J81:J82)</f>
        <v>0</v>
      </c>
      <c r="K80" s="352">
        <f>SUM(K81:K82)</f>
        <v>0</v>
      </c>
      <c r="L80" s="221">
        <f t="shared" si="6"/>
        <v>0</v>
      </c>
      <c r="M80" s="353">
        <f>SUM(M81:M82)</f>
        <v>0</v>
      </c>
      <c r="N80" s="351">
        <f>SUM(N81:N82)</f>
        <v>0</v>
      </c>
      <c r="O80" s="221">
        <f t="shared" si="7"/>
        <v>0</v>
      </c>
      <c r="P80" s="176"/>
      <c r="R80" s="158"/>
      <c r="S80" s="158"/>
      <c r="T80" s="158"/>
    </row>
    <row r="81" spans="1:20" hidden="1" x14ac:dyDescent="0.25">
      <c r="A81" s="178">
        <v>2111</v>
      </c>
      <c r="B81" s="223" t="s">
        <v>216</v>
      </c>
      <c r="C81" s="224">
        <f t="shared" si="3"/>
        <v>0</v>
      </c>
      <c r="D81" s="229"/>
      <c r="E81" s="337"/>
      <c r="F81" s="231">
        <f t="shared" si="4"/>
        <v>0</v>
      </c>
      <c r="G81" s="229"/>
      <c r="H81" s="230"/>
      <c r="I81" s="231">
        <f t="shared" si="5"/>
        <v>0</v>
      </c>
      <c r="J81" s="229"/>
      <c r="K81" s="230"/>
      <c r="L81" s="231">
        <f t="shared" si="6"/>
        <v>0</v>
      </c>
      <c r="M81" s="338"/>
      <c r="N81" s="337"/>
      <c r="O81" s="231">
        <f t="shared" si="7"/>
        <v>0</v>
      </c>
      <c r="P81" s="185"/>
      <c r="R81" s="158"/>
      <c r="S81" s="158"/>
      <c r="T81" s="158"/>
    </row>
    <row r="82" spans="1:20" ht="24" hidden="1" x14ac:dyDescent="0.25">
      <c r="A82" s="178">
        <v>2112</v>
      </c>
      <c r="B82" s="223" t="s">
        <v>318</v>
      </c>
      <c r="C82" s="224">
        <f t="shared" si="3"/>
        <v>0</v>
      </c>
      <c r="D82" s="229"/>
      <c r="E82" s="337"/>
      <c r="F82" s="231">
        <f t="shared" si="4"/>
        <v>0</v>
      </c>
      <c r="G82" s="229"/>
      <c r="H82" s="230"/>
      <c r="I82" s="231">
        <f t="shared" si="5"/>
        <v>0</v>
      </c>
      <c r="J82" s="229"/>
      <c r="K82" s="230"/>
      <c r="L82" s="231">
        <f t="shared" si="6"/>
        <v>0</v>
      </c>
      <c r="M82" s="338"/>
      <c r="N82" s="337"/>
      <c r="O82" s="231">
        <f t="shared" si="7"/>
        <v>0</v>
      </c>
      <c r="P82" s="185"/>
      <c r="R82" s="158"/>
      <c r="S82" s="158"/>
      <c r="T82" s="158"/>
    </row>
    <row r="83" spans="1:20" ht="36" hidden="1" x14ac:dyDescent="0.25">
      <c r="A83" s="339">
        <v>2120</v>
      </c>
      <c r="B83" s="223" t="s">
        <v>319</v>
      </c>
      <c r="C83" s="224">
        <f t="shared" si="3"/>
        <v>0</v>
      </c>
      <c r="D83" s="340">
        <f>SUM(D84:D85)</f>
        <v>0</v>
      </c>
      <c r="E83" s="341">
        <f>SUM(E84:E85)</f>
        <v>0</v>
      </c>
      <c r="F83" s="231">
        <f t="shared" si="4"/>
        <v>0</v>
      </c>
      <c r="G83" s="340">
        <f>SUM(G84:G85)</f>
        <v>0</v>
      </c>
      <c r="H83" s="342">
        <f>SUM(H84:H85)</f>
        <v>0</v>
      </c>
      <c r="I83" s="231">
        <f t="shared" si="5"/>
        <v>0</v>
      </c>
      <c r="J83" s="340">
        <f>SUM(J84:J85)</f>
        <v>0</v>
      </c>
      <c r="K83" s="342">
        <f>SUM(K84:K85)</f>
        <v>0</v>
      </c>
      <c r="L83" s="231">
        <f t="shared" si="6"/>
        <v>0</v>
      </c>
      <c r="M83" s="343">
        <f>SUM(M84:M85)</f>
        <v>0</v>
      </c>
      <c r="N83" s="341">
        <f>SUM(N84:N85)</f>
        <v>0</v>
      </c>
      <c r="O83" s="231">
        <f t="shared" si="7"/>
        <v>0</v>
      </c>
      <c r="P83" s="185"/>
      <c r="R83" s="158"/>
      <c r="S83" s="158"/>
      <c r="T83" s="158"/>
    </row>
    <row r="84" spans="1:20" hidden="1" x14ac:dyDescent="0.25">
      <c r="A84" s="178">
        <v>2121</v>
      </c>
      <c r="B84" s="223" t="s">
        <v>216</v>
      </c>
      <c r="C84" s="224">
        <f t="shared" si="3"/>
        <v>0</v>
      </c>
      <c r="D84" s="229"/>
      <c r="E84" s="337"/>
      <c r="F84" s="231">
        <f t="shared" si="4"/>
        <v>0</v>
      </c>
      <c r="G84" s="229"/>
      <c r="H84" s="230"/>
      <c r="I84" s="231">
        <f t="shared" si="5"/>
        <v>0</v>
      </c>
      <c r="J84" s="229"/>
      <c r="K84" s="230"/>
      <c r="L84" s="231">
        <f t="shared" si="6"/>
        <v>0</v>
      </c>
      <c r="M84" s="338"/>
      <c r="N84" s="337"/>
      <c r="O84" s="231">
        <f t="shared" si="7"/>
        <v>0</v>
      </c>
      <c r="P84" s="185"/>
      <c r="R84" s="158"/>
      <c r="S84" s="158"/>
      <c r="T84" s="158"/>
    </row>
    <row r="85" spans="1:20" ht="24" hidden="1" x14ac:dyDescent="0.25">
      <c r="A85" s="178">
        <v>2122</v>
      </c>
      <c r="B85" s="223" t="s">
        <v>318</v>
      </c>
      <c r="C85" s="224">
        <f t="shared" si="3"/>
        <v>0</v>
      </c>
      <c r="D85" s="229"/>
      <c r="E85" s="337"/>
      <c r="F85" s="231">
        <f t="shared" si="4"/>
        <v>0</v>
      </c>
      <c r="G85" s="229"/>
      <c r="H85" s="230"/>
      <c r="I85" s="231">
        <f t="shared" si="5"/>
        <v>0</v>
      </c>
      <c r="J85" s="229"/>
      <c r="K85" s="230"/>
      <c r="L85" s="231">
        <f t="shared" si="6"/>
        <v>0</v>
      </c>
      <c r="M85" s="338"/>
      <c r="N85" s="337"/>
      <c r="O85" s="231">
        <f t="shared" si="7"/>
        <v>0</v>
      </c>
      <c r="P85" s="185"/>
      <c r="R85" s="158"/>
      <c r="S85" s="158"/>
      <c r="T85" s="158"/>
    </row>
    <row r="86" spans="1:20" x14ac:dyDescent="0.25">
      <c r="A86" s="198">
        <v>2200</v>
      </c>
      <c r="B86" s="323" t="s">
        <v>320</v>
      </c>
      <c r="C86" s="354">
        <f t="shared" si="3"/>
        <v>59668</v>
      </c>
      <c r="D86" s="209">
        <f>SUM(D87,D92,D98,D106,D115,D119,D125,D131)</f>
        <v>58601</v>
      </c>
      <c r="E86" s="505">
        <f>SUM(E87,E92,E98,E106,E115,E119,E125,E131)</f>
        <v>0</v>
      </c>
      <c r="F86" s="459">
        <f t="shared" si="4"/>
        <v>58601</v>
      </c>
      <c r="G86" s="209">
        <f>SUM(G87,G92,G98,G106,G115,G119,G125,G131)</f>
        <v>0</v>
      </c>
      <c r="H86" s="210">
        <f>SUM(H87,H92,H98,H106,H115,H119,H125,H131)</f>
        <v>0</v>
      </c>
      <c r="I86" s="211">
        <f t="shared" si="5"/>
        <v>0</v>
      </c>
      <c r="J86" s="209">
        <f>SUM(J87,J92,J98,J106,J115,J119,J125,J131)</f>
        <v>1067</v>
      </c>
      <c r="K86" s="210">
        <f>SUM(K87,K92,K98,K106,K115,K119,K125,K131)</f>
        <v>0</v>
      </c>
      <c r="L86" s="211">
        <f t="shared" si="6"/>
        <v>1067</v>
      </c>
      <c r="M86" s="355">
        <f>SUM(M87,M92,M98,M106,M115,M119,M125,M131)</f>
        <v>0</v>
      </c>
      <c r="N86" s="356">
        <f>SUM(N87,N92,N98,N106,N115,N119,N125,N131)</f>
        <v>0</v>
      </c>
      <c r="O86" s="357">
        <f t="shared" si="7"/>
        <v>0</v>
      </c>
      <c r="P86" s="358"/>
      <c r="R86" s="158"/>
      <c r="S86" s="158"/>
      <c r="T86" s="158"/>
    </row>
    <row r="87" spans="1:20" ht="24" x14ac:dyDescent="0.25">
      <c r="A87" s="329">
        <v>2210</v>
      </c>
      <c r="B87" s="265" t="s">
        <v>321</v>
      </c>
      <c r="C87" s="276">
        <f t="shared" si="3"/>
        <v>1178</v>
      </c>
      <c r="D87" s="330">
        <f>SUM(D88:D91)</f>
        <v>1178</v>
      </c>
      <c r="E87" s="506">
        <f>SUM(E88:E91)</f>
        <v>0</v>
      </c>
      <c r="F87" s="460">
        <f t="shared" si="4"/>
        <v>1178</v>
      </c>
      <c r="G87" s="330">
        <f>SUM(G88:G91)</f>
        <v>0</v>
      </c>
      <c r="H87" s="333">
        <f>SUM(H88:H91)</f>
        <v>0</v>
      </c>
      <c r="I87" s="332">
        <f t="shared" si="5"/>
        <v>0</v>
      </c>
      <c r="J87" s="330">
        <f>SUM(J88:J91)</f>
        <v>0</v>
      </c>
      <c r="K87" s="333">
        <f>SUM(K88:K91)</f>
        <v>0</v>
      </c>
      <c r="L87" s="332">
        <f t="shared" si="6"/>
        <v>0</v>
      </c>
      <c r="M87" s="334">
        <f>SUM(M88:M91)</f>
        <v>0</v>
      </c>
      <c r="N87" s="331">
        <f>SUM(N88:N91)</f>
        <v>0</v>
      </c>
      <c r="O87" s="332">
        <f t="shared" si="7"/>
        <v>0</v>
      </c>
      <c r="P87" s="274"/>
      <c r="R87" s="158"/>
      <c r="S87" s="158"/>
      <c r="T87" s="158"/>
    </row>
    <row r="88" spans="1:20" ht="24" hidden="1" x14ac:dyDescent="0.25">
      <c r="A88" s="169">
        <v>2211</v>
      </c>
      <c r="B88" s="213" t="s">
        <v>322</v>
      </c>
      <c r="C88" s="224">
        <f t="shared" si="3"/>
        <v>0</v>
      </c>
      <c r="D88" s="219"/>
      <c r="E88" s="335"/>
      <c r="F88" s="221">
        <f t="shared" si="4"/>
        <v>0</v>
      </c>
      <c r="G88" s="219"/>
      <c r="H88" s="220"/>
      <c r="I88" s="221">
        <f t="shared" si="5"/>
        <v>0</v>
      </c>
      <c r="J88" s="219"/>
      <c r="K88" s="220"/>
      <c r="L88" s="221">
        <f t="shared" si="6"/>
        <v>0</v>
      </c>
      <c r="M88" s="336"/>
      <c r="N88" s="335"/>
      <c r="O88" s="221">
        <f t="shared" si="7"/>
        <v>0</v>
      </c>
      <c r="P88" s="176"/>
      <c r="R88" s="158"/>
      <c r="S88" s="158"/>
      <c r="T88" s="158"/>
    </row>
    <row r="89" spans="1:20" ht="48" x14ac:dyDescent="0.25">
      <c r="A89" s="178">
        <v>2212</v>
      </c>
      <c r="B89" s="223" t="s">
        <v>323</v>
      </c>
      <c r="C89" s="224">
        <f t="shared" si="3"/>
        <v>904</v>
      </c>
      <c r="D89" s="229">
        <v>904</v>
      </c>
      <c r="E89" s="507"/>
      <c r="F89" s="359">
        <f t="shared" si="4"/>
        <v>904</v>
      </c>
      <c r="G89" s="229"/>
      <c r="H89" s="230"/>
      <c r="I89" s="231">
        <f t="shared" si="5"/>
        <v>0</v>
      </c>
      <c r="J89" s="229"/>
      <c r="K89" s="230"/>
      <c r="L89" s="231">
        <f t="shared" si="6"/>
        <v>0</v>
      </c>
      <c r="M89" s="338"/>
      <c r="N89" s="337"/>
      <c r="O89" s="231">
        <f t="shared" si="7"/>
        <v>0</v>
      </c>
      <c r="P89" s="185"/>
      <c r="R89" s="158"/>
      <c r="S89" s="158"/>
      <c r="T89" s="158"/>
    </row>
    <row r="90" spans="1:20" ht="24" x14ac:dyDescent="0.25">
      <c r="A90" s="178">
        <v>2214</v>
      </c>
      <c r="B90" s="223" t="s">
        <v>324</v>
      </c>
      <c r="C90" s="224">
        <f t="shared" si="3"/>
        <v>230</v>
      </c>
      <c r="D90" s="229">
        <v>230</v>
      </c>
      <c r="E90" s="507"/>
      <c r="F90" s="359">
        <f t="shared" si="4"/>
        <v>230</v>
      </c>
      <c r="G90" s="229"/>
      <c r="H90" s="230"/>
      <c r="I90" s="231">
        <f t="shared" si="5"/>
        <v>0</v>
      </c>
      <c r="J90" s="229"/>
      <c r="K90" s="230"/>
      <c r="L90" s="231">
        <f t="shared" si="6"/>
        <v>0</v>
      </c>
      <c r="M90" s="338"/>
      <c r="N90" s="337"/>
      <c r="O90" s="231">
        <f t="shared" si="7"/>
        <v>0</v>
      </c>
      <c r="P90" s="185"/>
      <c r="R90" s="158"/>
      <c r="S90" s="158"/>
      <c r="T90" s="158"/>
    </row>
    <row r="91" spans="1:20" x14ac:dyDescent="0.25">
      <c r="A91" s="178">
        <v>2219</v>
      </c>
      <c r="B91" s="223" t="s">
        <v>325</v>
      </c>
      <c r="C91" s="224">
        <f t="shared" si="3"/>
        <v>44</v>
      </c>
      <c r="D91" s="229">
        <v>44</v>
      </c>
      <c r="E91" s="507"/>
      <c r="F91" s="359">
        <f t="shared" si="4"/>
        <v>44</v>
      </c>
      <c r="G91" s="229"/>
      <c r="H91" s="230"/>
      <c r="I91" s="231">
        <f t="shared" si="5"/>
        <v>0</v>
      </c>
      <c r="J91" s="229"/>
      <c r="K91" s="230"/>
      <c r="L91" s="231">
        <f t="shared" si="6"/>
        <v>0</v>
      </c>
      <c r="M91" s="338"/>
      <c r="N91" s="337"/>
      <c r="O91" s="231">
        <f t="shared" si="7"/>
        <v>0</v>
      </c>
      <c r="P91" s="185"/>
      <c r="R91" s="158"/>
      <c r="S91" s="158"/>
      <c r="T91" s="158"/>
    </row>
    <row r="92" spans="1:20" ht="24" x14ac:dyDescent="0.25">
      <c r="A92" s="339">
        <v>2220</v>
      </c>
      <c r="B92" s="223" t="s">
        <v>326</v>
      </c>
      <c r="C92" s="224">
        <f t="shared" si="3"/>
        <v>47339</v>
      </c>
      <c r="D92" s="340">
        <f>SUM(D93:D97)</f>
        <v>47339</v>
      </c>
      <c r="E92" s="390">
        <f>SUM(E93:E97)</f>
        <v>0</v>
      </c>
      <c r="F92" s="359">
        <f t="shared" si="4"/>
        <v>47339</v>
      </c>
      <c r="G92" s="340">
        <f>SUM(G93:G97)</f>
        <v>0</v>
      </c>
      <c r="H92" s="342">
        <f>SUM(H93:H97)</f>
        <v>0</v>
      </c>
      <c r="I92" s="231">
        <f t="shared" si="5"/>
        <v>0</v>
      </c>
      <c r="J92" s="340">
        <f>SUM(J93:J97)</f>
        <v>0</v>
      </c>
      <c r="K92" s="342">
        <f>SUM(K93:K97)</f>
        <v>0</v>
      </c>
      <c r="L92" s="231">
        <f t="shared" si="6"/>
        <v>0</v>
      </c>
      <c r="M92" s="343">
        <f>SUM(M93:M97)</f>
        <v>0</v>
      </c>
      <c r="N92" s="341">
        <f>SUM(N93:N97)</f>
        <v>0</v>
      </c>
      <c r="O92" s="231">
        <f t="shared" si="7"/>
        <v>0</v>
      </c>
      <c r="P92" s="185"/>
      <c r="R92" s="158"/>
      <c r="S92" s="158"/>
      <c r="T92" s="158"/>
    </row>
    <row r="93" spans="1:20" x14ac:dyDescent="0.25">
      <c r="A93" s="178">
        <v>2221</v>
      </c>
      <c r="B93" s="223" t="s">
        <v>327</v>
      </c>
      <c r="C93" s="224">
        <f t="shared" si="3"/>
        <v>32844</v>
      </c>
      <c r="D93" s="229">
        <v>32844</v>
      </c>
      <c r="E93" s="507"/>
      <c r="F93" s="359">
        <f t="shared" si="4"/>
        <v>32844</v>
      </c>
      <c r="G93" s="229"/>
      <c r="H93" s="230"/>
      <c r="I93" s="231">
        <f t="shared" si="5"/>
        <v>0</v>
      </c>
      <c r="J93" s="229"/>
      <c r="K93" s="230"/>
      <c r="L93" s="231">
        <f t="shared" si="6"/>
        <v>0</v>
      </c>
      <c r="M93" s="338"/>
      <c r="N93" s="337"/>
      <c r="O93" s="231">
        <f t="shared" si="7"/>
        <v>0</v>
      </c>
      <c r="P93" s="185"/>
      <c r="R93" s="158"/>
      <c r="S93" s="158"/>
      <c r="T93" s="158"/>
    </row>
    <row r="94" spans="1:20" ht="24" x14ac:dyDescent="0.25">
      <c r="A94" s="178">
        <v>2222</v>
      </c>
      <c r="B94" s="223" t="s">
        <v>328</v>
      </c>
      <c r="C94" s="224">
        <f t="shared" si="3"/>
        <v>5739</v>
      </c>
      <c r="D94" s="229">
        <v>5739</v>
      </c>
      <c r="E94" s="507"/>
      <c r="F94" s="359">
        <f t="shared" si="4"/>
        <v>5739</v>
      </c>
      <c r="G94" s="229"/>
      <c r="H94" s="230"/>
      <c r="I94" s="231">
        <f t="shared" si="5"/>
        <v>0</v>
      </c>
      <c r="J94" s="229"/>
      <c r="K94" s="230"/>
      <c r="L94" s="231">
        <f t="shared" si="6"/>
        <v>0</v>
      </c>
      <c r="M94" s="338"/>
      <c r="N94" s="337"/>
      <c r="O94" s="231">
        <f t="shared" si="7"/>
        <v>0</v>
      </c>
      <c r="P94" s="185"/>
      <c r="R94" s="158"/>
      <c r="S94" s="158"/>
      <c r="T94" s="158"/>
    </row>
    <row r="95" spans="1:20" x14ac:dyDescent="0.25">
      <c r="A95" s="178">
        <v>2223</v>
      </c>
      <c r="B95" s="223" t="s">
        <v>329</v>
      </c>
      <c r="C95" s="224">
        <f t="shared" si="3"/>
        <v>7583</v>
      </c>
      <c r="D95" s="229">
        <v>7583</v>
      </c>
      <c r="E95" s="507"/>
      <c r="F95" s="359">
        <f t="shared" si="4"/>
        <v>7583</v>
      </c>
      <c r="G95" s="229"/>
      <c r="H95" s="230"/>
      <c r="I95" s="231">
        <f t="shared" si="5"/>
        <v>0</v>
      </c>
      <c r="J95" s="229"/>
      <c r="K95" s="230"/>
      <c r="L95" s="231">
        <f t="shared" si="6"/>
        <v>0</v>
      </c>
      <c r="M95" s="338"/>
      <c r="N95" s="337"/>
      <c r="O95" s="231">
        <f t="shared" si="7"/>
        <v>0</v>
      </c>
      <c r="P95" s="185"/>
      <c r="R95" s="158"/>
      <c r="S95" s="158"/>
      <c r="T95" s="158"/>
    </row>
    <row r="96" spans="1:20" ht="60" x14ac:dyDescent="0.25">
      <c r="A96" s="178">
        <v>2224</v>
      </c>
      <c r="B96" s="223" t="s">
        <v>330</v>
      </c>
      <c r="C96" s="224">
        <f t="shared" si="3"/>
        <v>1173</v>
      </c>
      <c r="D96" s="229">
        <v>1173</v>
      </c>
      <c r="E96" s="507"/>
      <c r="F96" s="359">
        <f t="shared" si="4"/>
        <v>1173</v>
      </c>
      <c r="G96" s="229"/>
      <c r="H96" s="230"/>
      <c r="I96" s="231">
        <f t="shared" si="5"/>
        <v>0</v>
      </c>
      <c r="J96" s="229"/>
      <c r="K96" s="230"/>
      <c r="L96" s="231">
        <f t="shared" si="6"/>
        <v>0</v>
      </c>
      <c r="M96" s="338"/>
      <c r="N96" s="337"/>
      <c r="O96" s="231">
        <f t="shared" si="7"/>
        <v>0</v>
      </c>
      <c r="P96" s="185"/>
      <c r="R96" s="158"/>
      <c r="S96" s="158"/>
      <c r="T96" s="158"/>
    </row>
    <row r="97" spans="1:20" ht="24" hidden="1" x14ac:dyDescent="0.25">
      <c r="A97" s="178">
        <v>2229</v>
      </c>
      <c r="B97" s="223" t="s">
        <v>331</v>
      </c>
      <c r="C97" s="224">
        <f t="shared" si="3"/>
        <v>0</v>
      </c>
      <c r="D97" s="229"/>
      <c r="E97" s="337"/>
      <c r="F97" s="231">
        <f t="shared" si="4"/>
        <v>0</v>
      </c>
      <c r="G97" s="229"/>
      <c r="H97" s="230"/>
      <c r="I97" s="231">
        <f t="shared" si="5"/>
        <v>0</v>
      </c>
      <c r="J97" s="229"/>
      <c r="K97" s="230"/>
      <c r="L97" s="231">
        <f t="shared" si="6"/>
        <v>0</v>
      </c>
      <c r="M97" s="338"/>
      <c r="N97" s="337"/>
      <c r="O97" s="231">
        <f t="shared" si="7"/>
        <v>0</v>
      </c>
      <c r="P97" s="185"/>
      <c r="R97" s="158"/>
      <c r="S97" s="158"/>
      <c r="T97" s="158"/>
    </row>
    <row r="98" spans="1:20" ht="36" x14ac:dyDescent="0.25">
      <c r="A98" s="339">
        <v>2230</v>
      </c>
      <c r="B98" s="223" t="s">
        <v>332</v>
      </c>
      <c r="C98" s="224">
        <f t="shared" si="3"/>
        <v>1699</v>
      </c>
      <c r="D98" s="340">
        <f>SUM(D99:D105)</f>
        <v>1699</v>
      </c>
      <c r="E98" s="390">
        <f>SUM(E99:E105)</f>
        <v>0</v>
      </c>
      <c r="F98" s="359">
        <f t="shared" si="4"/>
        <v>1699</v>
      </c>
      <c r="G98" s="340">
        <f>SUM(G99:G105)</f>
        <v>0</v>
      </c>
      <c r="H98" s="342">
        <f>SUM(H99:H105)</f>
        <v>0</v>
      </c>
      <c r="I98" s="231">
        <f t="shared" si="5"/>
        <v>0</v>
      </c>
      <c r="J98" s="340">
        <f>SUM(J99:J105)</f>
        <v>0</v>
      </c>
      <c r="K98" s="342">
        <f>SUM(K99:K105)</f>
        <v>0</v>
      </c>
      <c r="L98" s="231">
        <f t="shared" si="6"/>
        <v>0</v>
      </c>
      <c r="M98" s="343">
        <f>SUM(M99:M105)</f>
        <v>0</v>
      </c>
      <c r="N98" s="341">
        <f>SUM(N99:N105)</f>
        <v>0</v>
      </c>
      <c r="O98" s="231">
        <f t="shared" si="7"/>
        <v>0</v>
      </c>
      <c r="P98" s="185"/>
      <c r="R98" s="158"/>
      <c r="S98" s="158"/>
      <c r="T98" s="158"/>
    </row>
    <row r="99" spans="1:20" ht="24" hidden="1" x14ac:dyDescent="0.25">
      <c r="A99" s="178">
        <v>2231</v>
      </c>
      <c r="B99" s="223" t="s">
        <v>333</v>
      </c>
      <c r="C99" s="224">
        <f t="shared" si="3"/>
        <v>0</v>
      </c>
      <c r="D99" s="229"/>
      <c r="E99" s="337"/>
      <c r="F99" s="231">
        <f t="shared" si="4"/>
        <v>0</v>
      </c>
      <c r="G99" s="229"/>
      <c r="H99" s="230"/>
      <c r="I99" s="231">
        <f t="shared" si="5"/>
        <v>0</v>
      </c>
      <c r="J99" s="229"/>
      <c r="K99" s="230"/>
      <c r="L99" s="231">
        <f t="shared" si="6"/>
        <v>0</v>
      </c>
      <c r="M99" s="338"/>
      <c r="N99" s="337"/>
      <c r="O99" s="231">
        <f t="shared" si="7"/>
        <v>0</v>
      </c>
      <c r="P99" s="185"/>
      <c r="R99" s="158"/>
      <c r="S99" s="158"/>
      <c r="T99" s="158"/>
    </row>
    <row r="100" spans="1:20" ht="36" hidden="1" x14ac:dyDescent="0.25">
      <c r="A100" s="178">
        <v>2232</v>
      </c>
      <c r="B100" s="223" t="s">
        <v>334</v>
      </c>
      <c r="C100" s="224">
        <f t="shared" si="3"/>
        <v>0</v>
      </c>
      <c r="D100" s="229"/>
      <c r="E100" s="337"/>
      <c r="F100" s="231">
        <f t="shared" si="4"/>
        <v>0</v>
      </c>
      <c r="G100" s="229"/>
      <c r="H100" s="230"/>
      <c r="I100" s="231">
        <f t="shared" si="5"/>
        <v>0</v>
      </c>
      <c r="J100" s="229"/>
      <c r="K100" s="230"/>
      <c r="L100" s="231">
        <f t="shared" si="6"/>
        <v>0</v>
      </c>
      <c r="M100" s="338"/>
      <c r="N100" s="337"/>
      <c r="O100" s="231">
        <f t="shared" si="7"/>
        <v>0</v>
      </c>
      <c r="P100" s="185"/>
      <c r="R100" s="158"/>
      <c r="S100" s="158"/>
      <c r="T100" s="158"/>
    </row>
    <row r="101" spans="1:20" ht="24" hidden="1" x14ac:dyDescent="0.25">
      <c r="A101" s="169">
        <v>2233</v>
      </c>
      <c r="B101" s="213" t="s">
        <v>335</v>
      </c>
      <c r="C101" s="224">
        <f t="shared" si="3"/>
        <v>0</v>
      </c>
      <c r="D101" s="219"/>
      <c r="E101" s="335"/>
      <c r="F101" s="221">
        <f t="shared" si="4"/>
        <v>0</v>
      </c>
      <c r="G101" s="219"/>
      <c r="H101" s="220"/>
      <c r="I101" s="221">
        <f t="shared" si="5"/>
        <v>0</v>
      </c>
      <c r="J101" s="219"/>
      <c r="K101" s="220"/>
      <c r="L101" s="221">
        <f t="shared" si="6"/>
        <v>0</v>
      </c>
      <c r="M101" s="336"/>
      <c r="N101" s="335"/>
      <c r="O101" s="221">
        <f t="shared" si="7"/>
        <v>0</v>
      </c>
      <c r="P101" s="176"/>
      <c r="R101" s="158"/>
      <c r="S101" s="158"/>
      <c r="T101" s="158"/>
    </row>
    <row r="102" spans="1:20" ht="36" hidden="1" x14ac:dyDescent="0.25">
      <c r="A102" s="178">
        <v>2234</v>
      </c>
      <c r="B102" s="223" t="s">
        <v>336</v>
      </c>
      <c r="C102" s="224">
        <f t="shared" si="3"/>
        <v>0</v>
      </c>
      <c r="D102" s="229"/>
      <c r="E102" s="337"/>
      <c r="F102" s="231">
        <f t="shared" si="4"/>
        <v>0</v>
      </c>
      <c r="G102" s="229"/>
      <c r="H102" s="230"/>
      <c r="I102" s="231">
        <f t="shared" si="5"/>
        <v>0</v>
      </c>
      <c r="J102" s="229"/>
      <c r="K102" s="230"/>
      <c r="L102" s="231">
        <f t="shared" si="6"/>
        <v>0</v>
      </c>
      <c r="M102" s="338"/>
      <c r="N102" s="337"/>
      <c r="O102" s="231">
        <f t="shared" si="7"/>
        <v>0</v>
      </c>
      <c r="P102" s="185"/>
      <c r="R102" s="158"/>
      <c r="S102" s="158"/>
      <c r="T102" s="158"/>
    </row>
    <row r="103" spans="1:20" ht="24" x14ac:dyDescent="0.25">
      <c r="A103" s="178">
        <v>2235</v>
      </c>
      <c r="B103" s="223" t="s">
        <v>337</v>
      </c>
      <c r="C103" s="224">
        <f t="shared" si="3"/>
        <v>35</v>
      </c>
      <c r="D103" s="229">
        <v>35</v>
      </c>
      <c r="E103" s="507"/>
      <c r="F103" s="359">
        <f t="shared" si="4"/>
        <v>35</v>
      </c>
      <c r="G103" s="229"/>
      <c r="H103" s="230"/>
      <c r="I103" s="231">
        <f t="shared" si="5"/>
        <v>0</v>
      </c>
      <c r="J103" s="229"/>
      <c r="K103" s="230"/>
      <c r="L103" s="231">
        <f t="shared" si="6"/>
        <v>0</v>
      </c>
      <c r="M103" s="338"/>
      <c r="N103" s="337"/>
      <c r="O103" s="231">
        <f t="shared" si="7"/>
        <v>0</v>
      </c>
      <c r="P103" s="185"/>
      <c r="R103" s="158"/>
      <c r="S103" s="158"/>
      <c r="T103" s="158"/>
    </row>
    <row r="104" spans="1:20" hidden="1" x14ac:dyDescent="0.25">
      <c r="A104" s="178">
        <v>2236</v>
      </c>
      <c r="B104" s="223" t="s">
        <v>338</v>
      </c>
      <c r="C104" s="224">
        <f t="shared" si="3"/>
        <v>0</v>
      </c>
      <c r="D104" s="229"/>
      <c r="E104" s="337"/>
      <c r="F104" s="231">
        <f t="shared" si="4"/>
        <v>0</v>
      </c>
      <c r="G104" s="229"/>
      <c r="H104" s="230"/>
      <c r="I104" s="231">
        <f t="shared" si="5"/>
        <v>0</v>
      </c>
      <c r="J104" s="229"/>
      <c r="K104" s="230"/>
      <c r="L104" s="231">
        <f t="shared" si="6"/>
        <v>0</v>
      </c>
      <c r="M104" s="338"/>
      <c r="N104" s="337"/>
      <c r="O104" s="231">
        <f t="shared" si="7"/>
        <v>0</v>
      </c>
      <c r="P104" s="185"/>
      <c r="R104" s="158"/>
      <c r="S104" s="158"/>
      <c r="T104" s="158"/>
    </row>
    <row r="105" spans="1:20" ht="24" x14ac:dyDescent="0.25">
      <c r="A105" s="178">
        <v>2239</v>
      </c>
      <c r="B105" s="223" t="s">
        <v>339</v>
      </c>
      <c r="C105" s="224">
        <f t="shared" si="3"/>
        <v>1664</v>
      </c>
      <c r="D105" s="229">
        <v>1664</v>
      </c>
      <c r="E105" s="507"/>
      <c r="F105" s="359">
        <f t="shared" si="4"/>
        <v>1664</v>
      </c>
      <c r="G105" s="229"/>
      <c r="H105" s="230"/>
      <c r="I105" s="231">
        <f t="shared" si="5"/>
        <v>0</v>
      </c>
      <c r="J105" s="229"/>
      <c r="K105" s="230"/>
      <c r="L105" s="231">
        <f t="shared" si="6"/>
        <v>0</v>
      </c>
      <c r="M105" s="338"/>
      <c r="N105" s="337"/>
      <c r="O105" s="231">
        <f t="shared" si="7"/>
        <v>0</v>
      </c>
      <c r="P105" s="185"/>
      <c r="R105" s="158"/>
      <c r="S105" s="158"/>
      <c r="T105" s="158"/>
    </row>
    <row r="106" spans="1:20" ht="36" x14ac:dyDescent="0.25">
      <c r="A106" s="339">
        <v>2240</v>
      </c>
      <c r="B106" s="223" t="s">
        <v>340</v>
      </c>
      <c r="C106" s="224">
        <f t="shared" si="3"/>
        <v>7602</v>
      </c>
      <c r="D106" s="340">
        <f>SUM(D107:D114)</f>
        <v>7602</v>
      </c>
      <c r="E106" s="390">
        <f>SUM(E107:E114)</f>
        <v>0</v>
      </c>
      <c r="F106" s="359">
        <f t="shared" si="4"/>
        <v>7602</v>
      </c>
      <c r="G106" s="340">
        <f>SUM(G107:G114)</f>
        <v>0</v>
      </c>
      <c r="H106" s="342">
        <f>SUM(H107:H114)</f>
        <v>0</v>
      </c>
      <c r="I106" s="231">
        <f t="shared" si="5"/>
        <v>0</v>
      </c>
      <c r="J106" s="340">
        <f>SUM(J107:J114)</f>
        <v>0</v>
      </c>
      <c r="K106" s="342">
        <f>SUM(K107:K114)</f>
        <v>0</v>
      </c>
      <c r="L106" s="231">
        <f t="shared" si="6"/>
        <v>0</v>
      </c>
      <c r="M106" s="343">
        <f>SUM(M107:M114)</f>
        <v>0</v>
      </c>
      <c r="N106" s="341">
        <f>SUM(N107:N114)</f>
        <v>0</v>
      </c>
      <c r="O106" s="231">
        <f t="shared" si="7"/>
        <v>0</v>
      </c>
      <c r="P106" s="185"/>
      <c r="R106" s="158"/>
      <c r="S106" s="158"/>
      <c r="T106" s="158"/>
    </row>
    <row r="107" spans="1:20" ht="24" hidden="1" x14ac:dyDescent="0.25">
      <c r="A107" s="178">
        <v>2241</v>
      </c>
      <c r="B107" s="223" t="s">
        <v>341</v>
      </c>
      <c r="C107" s="224">
        <f t="shared" si="3"/>
        <v>0</v>
      </c>
      <c r="D107" s="229"/>
      <c r="E107" s="337"/>
      <c r="F107" s="231">
        <f t="shared" si="4"/>
        <v>0</v>
      </c>
      <c r="G107" s="229"/>
      <c r="H107" s="230"/>
      <c r="I107" s="231">
        <f t="shared" si="5"/>
        <v>0</v>
      </c>
      <c r="J107" s="229"/>
      <c r="K107" s="230"/>
      <c r="L107" s="231">
        <f t="shared" si="6"/>
        <v>0</v>
      </c>
      <c r="M107" s="338"/>
      <c r="N107" s="337"/>
      <c r="O107" s="231">
        <f t="shared" si="7"/>
        <v>0</v>
      </c>
      <c r="P107" s="185"/>
      <c r="R107" s="158"/>
      <c r="S107" s="158"/>
      <c r="T107" s="158"/>
    </row>
    <row r="108" spans="1:20" ht="24" hidden="1" x14ac:dyDescent="0.25">
      <c r="A108" s="178">
        <v>2242</v>
      </c>
      <c r="B108" s="223" t="s">
        <v>342</v>
      </c>
      <c r="C108" s="224">
        <f t="shared" si="3"/>
        <v>0</v>
      </c>
      <c r="D108" s="229"/>
      <c r="E108" s="337"/>
      <c r="F108" s="231">
        <f t="shared" si="4"/>
        <v>0</v>
      </c>
      <c r="G108" s="229"/>
      <c r="H108" s="230"/>
      <c r="I108" s="231">
        <f t="shared" si="5"/>
        <v>0</v>
      </c>
      <c r="J108" s="229"/>
      <c r="K108" s="230"/>
      <c r="L108" s="231">
        <f t="shared" si="6"/>
        <v>0</v>
      </c>
      <c r="M108" s="338"/>
      <c r="N108" s="337"/>
      <c r="O108" s="231">
        <f t="shared" si="7"/>
        <v>0</v>
      </c>
      <c r="P108" s="185"/>
      <c r="R108" s="158"/>
      <c r="S108" s="158"/>
      <c r="T108" s="158"/>
    </row>
    <row r="109" spans="1:20" ht="24" x14ac:dyDescent="0.25">
      <c r="A109" s="178">
        <v>2243</v>
      </c>
      <c r="B109" s="223" t="s">
        <v>343</v>
      </c>
      <c r="C109" s="224">
        <f t="shared" si="3"/>
        <v>2241</v>
      </c>
      <c r="D109" s="229">
        <v>2241</v>
      </c>
      <c r="E109" s="507"/>
      <c r="F109" s="359">
        <f t="shared" si="4"/>
        <v>2241</v>
      </c>
      <c r="G109" s="229"/>
      <c r="H109" s="230"/>
      <c r="I109" s="231">
        <f t="shared" si="5"/>
        <v>0</v>
      </c>
      <c r="J109" s="229"/>
      <c r="K109" s="230"/>
      <c r="L109" s="231">
        <f t="shared" si="6"/>
        <v>0</v>
      </c>
      <c r="M109" s="338"/>
      <c r="N109" s="337"/>
      <c r="O109" s="231">
        <f t="shared" si="7"/>
        <v>0</v>
      </c>
      <c r="P109" s="185"/>
      <c r="R109" s="158"/>
      <c r="S109" s="158"/>
      <c r="T109" s="158"/>
    </row>
    <row r="110" spans="1:20" x14ac:dyDescent="0.25">
      <c r="A110" s="178">
        <v>2244</v>
      </c>
      <c r="B110" s="223" t="s">
        <v>344</v>
      </c>
      <c r="C110" s="224">
        <f t="shared" si="3"/>
        <v>5361</v>
      </c>
      <c r="D110" s="229">
        <v>5361</v>
      </c>
      <c r="E110" s="507"/>
      <c r="F110" s="359">
        <f t="shared" si="4"/>
        <v>5361</v>
      </c>
      <c r="G110" s="229"/>
      <c r="H110" s="230"/>
      <c r="I110" s="231">
        <f t="shared" si="5"/>
        <v>0</v>
      </c>
      <c r="J110" s="229"/>
      <c r="K110" s="230"/>
      <c r="L110" s="231">
        <f t="shared" si="6"/>
        <v>0</v>
      </c>
      <c r="M110" s="338"/>
      <c r="N110" s="337"/>
      <c r="O110" s="231">
        <f t="shared" si="7"/>
        <v>0</v>
      </c>
      <c r="P110" s="185"/>
      <c r="R110" s="158"/>
      <c r="S110" s="158"/>
      <c r="T110" s="158"/>
    </row>
    <row r="111" spans="1:20" ht="24" hidden="1" x14ac:dyDescent="0.25">
      <c r="A111" s="178">
        <v>2246</v>
      </c>
      <c r="B111" s="223" t="s">
        <v>345</v>
      </c>
      <c r="C111" s="224">
        <f t="shared" si="3"/>
        <v>0</v>
      </c>
      <c r="D111" s="229"/>
      <c r="E111" s="337"/>
      <c r="F111" s="231">
        <f t="shared" si="4"/>
        <v>0</v>
      </c>
      <c r="G111" s="229"/>
      <c r="H111" s="230"/>
      <c r="I111" s="231">
        <f t="shared" si="5"/>
        <v>0</v>
      </c>
      <c r="J111" s="229"/>
      <c r="K111" s="230"/>
      <c r="L111" s="231">
        <f t="shared" si="6"/>
        <v>0</v>
      </c>
      <c r="M111" s="338"/>
      <c r="N111" s="337"/>
      <c r="O111" s="231">
        <f t="shared" si="7"/>
        <v>0</v>
      </c>
      <c r="P111" s="185"/>
      <c r="R111" s="158"/>
      <c r="S111" s="158"/>
      <c r="T111" s="158"/>
    </row>
    <row r="112" spans="1:20" hidden="1" x14ac:dyDescent="0.25">
      <c r="A112" s="178">
        <v>2247</v>
      </c>
      <c r="B112" s="223" t="s">
        <v>346</v>
      </c>
      <c r="C112" s="224">
        <f t="shared" si="3"/>
        <v>0</v>
      </c>
      <c r="D112" s="229"/>
      <c r="E112" s="337"/>
      <c r="F112" s="231">
        <f t="shared" si="4"/>
        <v>0</v>
      </c>
      <c r="G112" s="229"/>
      <c r="H112" s="230"/>
      <c r="I112" s="231">
        <f t="shared" si="5"/>
        <v>0</v>
      </c>
      <c r="J112" s="229"/>
      <c r="K112" s="230"/>
      <c r="L112" s="231">
        <f t="shared" si="6"/>
        <v>0</v>
      </c>
      <c r="M112" s="338"/>
      <c r="N112" s="337"/>
      <c r="O112" s="231">
        <f t="shared" si="7"/>
        <v>0</v>
      </c>
      <c r="P112" s="185"/>
      <c r="R112" s="158"/>
      <c r="S112" s="158"/>
      <c r="T112" s="158"/>
    </row>
    <row r="113" spans="1:20" ht="36" hidden="1" x14ac:dyDescent="0.25">
      <c r="A113" s="178">
        <v>2248</v>
      </c>
      <c r="B113" s="223" t="s">
        <v>347</v>
      </c>
      <c r="C113" s="224">
        <f t="shared" si="3"/>
        <v>0</v>
      </c>
      <c r="D113" s="229"/>
      <c r="E113" s="337"/>
      <c r="F113" s="231">
        <f t="shared" si="4"/>
        <v>0</v>
      </c>
      <c r="G113" s="229"/>
      <c r="H113" s="230"/>
      <c r="I113" s="231">
        <f t="shared" si="5"/>
        <v>0</v>
      </c>
      <c r="J113" s="229"/>
      <c r="K113" s="230"/>
      <c r="L113" s="231">
        <f t="shared" si="6"/>
        <v>0</v>
      </c>
      <c r="M113" s="338"/>
      <c r="N113" s="337"/>
      <c r="O113" s="231">
        <f t="shared" si="7"/>
        <v>0</v>
      </c>
      <c r="P113" s="185"/>
      <c r="R113" s="158"/>
      <c r="S113" s="158"/>
      <c r="T113" s="158"/>
    </row>
    <row r="114" spans="1:20" ht="24" hidden="1" x14ac:dyDescent="0.25">
      <c r="A114" s="178">
        <v>2249</v>
      </c>
      <c r="B114" s="223" t="s">
        <v>348</v>
      </c>
      <c r="C114" s="224">
        <f t="shared" si="3"/>
        <v>0</v>
      </c>
      <c r="D114" s="229"/>
      <c r="E114" s="337"/>
      <c r="F114" s="231">
        <f t="shared" si="4"/>
        <v>0</v>
      </c>
      <c r="G114" s="229"/>
      <c r="H114" s="230"/>
      <c r="I114" s="231">
        <f t="shared" si="5"/>
        <v>0</v>
      </c>
      <c r="J114" s="229"/>
      <c r="K114" s="230"/>
      <c r="L114" s="231">
        <f t="shared" si="6"/>
        <v>0</v>
      </c>
      <c r="M114" s="338"/>
      <c r="N114" s="337"/>
      <c r="O114" s="231">
        <f t="shared" si="7"/>
        <v>0</v>
      </c>
      <c r="P114" s="185"/>
      <c r="R114" s="158"/>
      <c r="S114" s="158"/>
      <c r="T114" s="158"/>
    </row>
    <row r="115" spans="1:20" ht="24" x14ac:dyDescent="0.25">
      <c r="A115" s="339">
        <v>2250</v>
      </c>
      <c r="B115" s="223" t="s">
        <v>349</v>
      </c>
      <c r="C115" s="224">
        <f t="shared" si="3"/>
        <v>742</v>
      </c>
      <c r="D115" s="340">
        <f>SUM(D116:D118)</f>
        <v>742</v>
      </c>
      <c r="E115" s="390">
        <f>SUM(E116:E118)</f>
        <v>0</v>
      </c>
      <c r="F115" s="359">
        <f t="shared" si="4"/>
        <v>742</v>
      </c>
      <c r="G115" s="340">
        <f>SUM(G116:G118)</f>
        <v>0</v>
      </c>
      <c r="H115" s="342">
        <f>SUM(H116:H118)</f>
        <v>0</v>
      </c>
      <c r="I115" s="231">
        <f t="shared" si="5"/>
        <v>0</v>
      </c>
      <c r="J115" s="340">
        <f>SUM(J116:J118)</f>
        <v>0</v>
      </c>
      <c r="K115" s="342">
        <f>SUM(K116:K118)</f>
        <v>0</v>
      </c>
      <c r="L115" s="231">
        <f t="shared" si="6"/>
        <v>0</v>
      </c>
      <c r="M115" s="343">
        <f>SUM(M116:M118)</f>
        <v>0</v>
      </c>
      <c r="N115" s="341">
        <f>SUM(N116:N118)</f>
        <v>0</v>
      </c>
      <c r="O115" s="231">
        <f t="shared" si="7"/>
        <v>0</v>
      </c>
      <c r="P115" s="185"/>
      <c r="R115" s="158"/>
      <c r="S115" s="158"/>
      <c r="T115" s="158"/>
    </row>
    <row r="116" spans="1:20" x14ac:dyDescent="0.25">
      <c r="A116" s="178">
        <v>2251</v>
      </c>
      <c r="B116" s="223" t="s">
        <v>350</v>
      </c>
      <c r="C116" s="224">
        <f t="shared" si="3"/>
        <v>166</v>
      </c>
      <c r="D116" s="229">
        <v>166</v>
      </c>
      <c r="E116" s="507"/>
      <c r="F116" s="359">
        <f t="shared" si="4"/>
        <v>166</v>
      </c>
      <c r="G116" s="229"/>
      <c r="H116" s="230"/>
      <c r="I116" s="231">
        <f t="shared" si="5"/>
        <v>0</v>
      </c>
      <c r="J116" s="229"/>
      <c r="K116" s="230"/>
      <c r="L116" s="231">
        <f t="shared" si="6"/>
        <v>0</v>
      </c>
      <c r="M116" s="338"/>
      <c r="N116" s="337"/>
      <c r="O116" s="231">
        <f t="shared" si="7"/>
        <v>0</v>
      </c>
      <c r="P116" s="185"/>
      <c r="R116" s="158"/>
      <c r="S116" s="158"/>
      <c r="T116" s="158"/>
    </row>
    <row r="117" spans="1:20" ht="24" hidden="1" x14ac:dyDescent="0.25">
      <c r="A117" s="178">
        <v>2252</v>
      </c>
      <c r="B117" s="223" t="s">
        <v>351</v>
      </c>
      <c r="C117" s="224">
        <f t="shared" ref="C117:C180" si="8">SUM(F117,I117,L117,O117)</f>
        <v>0</v>
      </c>
      <c r="D117" s="229"/>
      <c r="E117" s="337"/>
      <c r="F117" s="231">
        <f t="shared" ref="F117:F180" si="9">D117+E117</f>
        <v>0</v>
      </c>
      <c r="G117" s="229"/>
      <c r="H117" s="230"/>
      <c r="I117" s="231">
        <f t="shared" ref="I117:I180" si="10">G117+H117</f>
        <v>0</v>
      </c>
      <c r="J117" s="229"/>
      <c r="K117" s="230"/>
      <c r="L117" s="231">
        <f t="shared" ref="L117:L180" si="11">J117+K117</f>
        <v>0</v>
      </c>
      <c r="M117" s="338"/>
      <c r="N117" s="337"/>
      <c r="O117" s="231">
        <f t="shared" ref="O117:O180" si="12">M117+N117</f>
        <v>0</v>
      </c>
      <c r="P117" s="185"/>
      <c r="R117" s="158"/>
      <c r="S117" s="158"/>
      <c r="T117" s="158"/>
    </row>
    <row r="118" spans="1:20" ht="24" x14ac:dyDescent="0.25">
      <c r="A118" s="178">
        <v>2259</v>
      </c>
      <c r="B118" s="223" t="s">
        <v>352</v>
      </c>
      <c r="C118" s="224">
        <f t="shared" si="8"/>
        <v>576</v>
      </c>
      <c r="D118" s="229">
        <v>576</v>
      </c>
      <c r="E118" s="507"/>
      <c r="F118" s="359">
        <f t="shared" si="9"/>
        <v>576</v>
      </c>
      <c r="G118" s="229"/>
      <c r="H118" s="230"/>
      <c r="I118" s="231">
        <f t="shared" si="10"/>
        <v>0</v>
      </c>
      <c r="J118" s="229"/>
      <c r="K118" s="230"/>
      <c r="L118" s="231">
        <f t="shared" si="11"/>
        <v>0</v>
      </c>
      <c r="M118" s="338"/>
      <c r="N118" s="337"/>
      <c r="O118" s="231">
        <f t="shared" si="12"/>
        <v>0</v>
      </c>
      <c r="P118" s="185"/>
      <c r="R118" s="158"/>
      <c r="S118" s="158"/>
      <c r="T118" s="158"/>
    </row>
    <row r="119" spans="1:20" x14ac:dyDescent="0.25">
      <c r="A119" s="339">
        <v>2260</v>
      </c>
      <c r="B119" s="223" t="s">
        <v>353</v>
      </c>
      <c r="C119" s="224">
        <f t="shared" si="8"/>
        <v>41</v>
      </c>
      <c r="D119" s="340">
        <f>SUM(D120:D124)</f>
        <v>41</v>
      </c>
      <c r="E119" s="390">
        <f>SUM(E120:E124)</f>
        <v>0</v>
      </c>
      <c r="F119" s="359">
        <f t="shared" si="9"/>
        <v>41</v>
      </c>
      <c r="G119" s="340">
        <f>SUM(G120:G124)</f>
        <v>0</v>
      </c>
      <c r="H119" s="342">
        <f>SUM(H120:H124)</f>
        <v>0</v>
      </c>
      <c r="I119" s="231">
        <f t="shared" si="10"/>
        <v>0</v>
      </c>
      <c r="J119" s="340">
        <f>SUM(J120:J124)</f>
        <v>0</v>
      </c>
      <c r="K119" s="342">
        <f>SUM(K120:K124)</f>
        <v>0</v>
      </c>
      <c r="L119" s="231">
        <f t="shared" si="11"/>
        <v>0</v>
      </c>
      <c r="M119" s="343">
        <f>SUM(M120:M124)</f>
        <v>0</v>
      </c>
      <c r="N119" s="341">
        <f>SUM(N120:N124)</f>
        <v>0</v>
      </c>
      <c r="O119" s="231">
        <f t="shared" si="12"/>
        <v>0</v>
      </c>
      <c r="P119" s="185"/>
      <c r="R119" s="158"/>
      <c r="S119" s="158"/>
      <c r="T119" s="158"/>
    </row>
    <row r="120" spans="1:20" hidden="1" x14ac:dyDescent="0.25">
      <c r="A120" s="178">
        <v>2261</v>
      </c>
      <c r="B120" s="223" t="s">
        <v>354</v>
      </c>
      <c r="C120" s="224">
        <f t="shared" si="8"/>
        <v>0</v>
      </c>
      <c r="D120" s="229"/>
      <c r="E120" s="337"/>
      <c r="F120" s="231">
        <f t="shared" si="9"/>
        <v>0</v>
      </c>
      <c r="G120" s="229"/>
      <c r="H120" s="230"/>
      <c r="I120" s="231">
        <f t="shared" si="10"/>
        <v>0</v>
      </c>
      <c r="J120" s="229"/>
      <c r="K120" s="230"/>
      <c r="L120" s="231">
        <f t="shared" si="11"/>
        <v>0</v>
      </c>
      <c r="M120" s="338"/>
      <c r="N120" s="337"/>
      <c r="O120" s="231">
        <f t="shared" si="12"/>
        <v>0</v>
      </c>
      <c r="P120" s="185"/>
      <c r="R120" s="158"/>
      <c r="S120" s="158"/>
      <c r="T120" s="158"/>
    </row>
    <row r="121" spans="1:20" hidden="1" x14ac:dyDescent="0.25">
      <c r="A121" s="178">
        <v>2262</v>
      </c>
      <c r="B121" s="223" t="s">
        <v>355</v>
      </c>
      <c r="C121" s="224">
        <f t="shared" si="8"/>
        <v>0</v>
      </c>
      <c r="D121" s="229"/>
      <c r="E121" s="337"/>
      <c r="F121" s="231">
        <f t="shared" si="9"/>
        <v>0</v>
      </c>
      <c r="G121" s="229"/>
      <c r="H121" s="230"/>
      <c r="I121" s="231">
        <f t="shared" si="10"/>
        <v>0</v>
      </c>
      <c r="J121" s="229"/>
      <c r="K121" s="230"/>
      <c r="L121" s="231">
        <f t="shared" si="11"/>
        <v>0</v>
      </c>
      <c r="M121" s="338"/>
      <c r="N121" s="337"/>
      <c r="O121" s="231">
        <f t="shared" si="12"/>
        <v>0</v>
      </c>
      <c r="P121" s="185"/>
      <c r="R121" s="158"/>
      <c r="S121" s="158"/>
      <c r="T121" s="158"/>
    </row>
    <row r="122" spans="1:20" hidden="1" x14ac:dyDescent="0.25">
      <c r="A122" s="178">
        <v>2263</v>
      </c>
      <c r="B122" s="223" t="s">
        <v>356</v>
      </c>
      <c r="C122" s="224">
        <f t="shared" si="8"/>
        <v>0</v>
      </c>
      <c r="D122" s="229"/>
      <c r="E122" s="337"/>
      <c r="F122" s="231">
        <f t="shared" si="9"/>
        <v>0</v>
      </c>
      <c r="G122" s="229"/>
      <c r="H122" s="230"/>
      <c r="I122" s="231">
        <f t="shared" si="10"/>
        <v>0</v>
      </c>
      <c r="J122" s="229"/>
      <c r="K122" s="230"/>
      <c r="L122" s="231">
        <f t="shared" si="11"/>
        <v>0</v>
      </c>
      <c r="M122" s="338"/>
      <c r="N122" s="337"/>
      <c r="O122" s="231">
        <f t="shared" si="12"/>
        <v>0</v>
      </c>
      <c r="P122" s="185"/>
      <c r="R122" s="158"/>
      <c r="S122" s="158"/>
      <c r="T122" s="158"/>
    </row>
    <row r="123" spans="1:20" ht="24" hidden="1" x14ac:dyDescent="0.25">
      <c r="A123" s="178">
        <v>2264</v>
      </c>
      <c r="B123" s="223" t="s">
        <v>357</v>
      </c>
      <c r="C123" s="224">
        <f t="shared" si="8"/>
        <v>0</v>
      </c>
      <c r="D123" s="229"/>
      <c r="E123" s="337"/>
      <c r="F123" s="231">
        <f t="shared" si="9"/>
        <v>0</v>
      </c>
      <c r="G123" s="229"/>
      <c r="H123" s="230"/>
      <c r="I123" s="231">
        <f t="shared" si="10"/>
        <v>0</v>
      </c>
      <c r="J123" s="229"/>
      <c r="K123" s="230"/>
      <c r="L123" s="231">
        <f t="shared" si="11"/>
        <v>0</v>
      </c>
      <c r="M123" s="338"/>
      <c r="N123" s="337"/>
      <c r="O123" s="231">
        <f t="shared" si="12"/>
        <v>0</v>
      </c>
      <c r="P123" s="185"/>
      <c r="R123" s="158"/>
      <c r="S123" s="158"/>
      <c r="T123" s="158"/>
    </row>
    <row r="124" spans="1:20" x14ac:dyDescent="0.25">
      <c r="A124" s="178">
        <v>2269</v>
      </c>
      <c r="B124" s="223" t="s">
        <v>358</v>
      </c>
      <c r="C124" s="224">
        <f t="shared" si="8"/>
        <v>41</v>
      </c>
      <c r="D124" s="229">
        <v>41</v>
      </c>
      <c r="E124" s="507"/>
      <c r="F124" s="359">
        <f t="shared" si="9"/>
        <v>41</v>
      </c>
      <c r="G124" s="229"/>
      <c r="H124" s="230"/>
      <c r="I124" s="231">
        <f t="shared" si="10"/>
        <v>0</v>
      </c>
      <c r="J124" s="229"/>
      <c r="K124" s="230"/>
      <c r="L124" s="231">
        <f t="shared" si="11"/>
        <v>0</v>
      </c>
      <c r="M124" s="338"/>
      <c r="N124" s="337"/>
      <c r="O124" s="231">
        <f t="shared" si="12"/>
        <v>0</v>
      </c>
      <c r="P124" s="185"/>
      <c r="R124" s="158"/>
      <c r="S124" s="158"/>
      <c r="T124" s="158"/>
    </row>
    <row r="125" spans="1:20" x14ac:dyDescent="0.25">
      <c r="A125" s="339">
        <v>2270</v>
      </c>
      <c r="B125" s="223" t="s">
        <v>359</v>
      </c>
      <c r="C125" s="224">
        <f t="shared" si="8"/>
        <v>1067</v>
      </c>
      <c r="D125" s="340">
        <f>SUM(D126:D130)</f>
        <v>0</v>
      </c>
      <c r="E125" s="390">
        <f>SUM(E126:E130)</f>
        <v>0</v>
      </c>
      <c r="F125" s="359">
        <f t="shared" si="9"/>
        <v>0</v>
      </c>
      <c r="G125" s="340">
        <f>SUM(G126:G130)</f>
        <v>0</v>
      </c>
      <c r="H125" s="342">
        <f>SUM(H126:H130)</f>
        <v>0</v>
      </c>
      <c r="I125" s="231">
        <f t="shared" si="10"/>
        <v>0</v>
      </c>
      <c r="J125" s="340">
        <f>SUM(J126:J130)</f>
        <v>1067</v>
      </c>
      <c r="K125" s="342">
        <f>SUM(K126:K130)</f>
        <v>0</v>
      </c>
      <c r="L125" s="231">
        <f t="shared" si="11"/>
        <v>1067</v>
      </c>
      <c r="M125" s="343">
        <f>SUM(M126:M130)</f>
        <v>0</v>
      </c>
      <c r="N125" s="341">
        <f>SUM(N126:N130)</f>
        <v>0</v>
      </c>
      <c r="O125" s="231">
        <f t="shared" si="12"/>
        <v>0</v>
      </c>
      <c r="P125" s="185"/>
      <c r="R125" s="158"/>
      <c r="S125" s="158"/>
      <c r="T125" s="158"/>
    </row>
    <row r="126" spans="1:20" hidden="1" x14ac:dyDescent="0.25">
      <c r="A126" s="178">
        <v>2272</v>
      </c>
      <c r="B126" s="117" t="s">
        <v>360</v>
      </c>
      <c r="C126" s="224">
        <f t="shared" si="8"/>
        <v>0</v>
      </c>
      <c r="D126" s="229"/>
      <c r="E126" s="337"/>
      <c r="F126" s="231">
        <f t="shared" si="9"/>
        <v>0</v>
      </c>
      <c r="G126" s="229"/>
      <c r="H126" s="230"/>
      <c r="I126" s="231">
        <f t="shared" si="10"/>
        <v>0</v>
      </c>
      <c r="J126" s="229"/>
      <c r="K126" s="230"/>
      <c r="L126" s="231">
        <f t="shared" si="11"/>
        <v>0</v>
      </c>
      <c r="M126" s="338"/>
      <c r="N126" s="337"/>
      <c r="O126" s="231">
        <f t="shared" si="12"/>
        <v>0</v>
      </c>
      <c r="P126" s="185"/>
      <c r="R126" s="158"/>
      <c r="S126" s="158"/>
      <c r="T126" s="158"/>
    </row>
    <row r="127" spans="1:20" ht="24" hidden="1" x14ac:dyDescent="0.25">
      <c r="A127" s="178">
        <v>2275</v>
      </c>
      <c r="B127" s="223" t="s">
        <v>361</v>
      </c>
      <c r="C127" s="224">
        <f t="shared" si="8"/>
        <v>0</v>
      </c>
      <c r="D127" s="229"/>
      <c r="E127" s="337"/>
      <c r="F127" s="231">
        <f t="shared" si="9"/>
        <v>0</v>
      </c>
      <c r="G127" s="229"/>
      <c r="H127" s="230"/>
      <c r="I127" s="231">
        <f t="shared" si="10"/>
        <v>0</v>
      </c>
      <c r="J127" s="229"/>
      <c r="K127" s="230"/>
      <c r="L127" s="231">
        <f t="shared" si="11"/>
        <v>0</v>
      </c>
      <c r="M127" s="338"/>
      <c r="N127" s="337"/>
      <c r="O127" s="231">
        <f t="shared" si="12"/>
        <v>0</v>
      </c>
      <c r="P127" s="185"/>
      <c r="R127" s="158"/>
      <c r="S127" s="158"/>
      <c r="T127" s="158"/>
    </row>
    <row r="128" spans="1:20" ht="36" hidden="1" x14ac:dyDescent="0.25">
      <c r="A128" s="178">
        <v>2276</v>
      </c>
      <c r="B128" s="223" t="s">
        <v>362</v>
      </c>
      <c r="C128" s="224">
        <f t="shared" si="8"/>
        <v>0</v>
      </c>
      <c r="D128" s="229"/>
      <c r="E128" s="337"/>
      <c r="F128" s="231">
        <f t="shared" si="9"/>
        <v>0</v>
      </c>
      <c r="G128" s="229"/>
      <c r="H128" s="230"/>
      <c r="I128" s="231">
        <f t="shared" si="10"/>
        <v>0</v>
      </c>
      <c r="J128" s="229"/>
      <c r="K128" s="230"/>
      <c r="L128" s="231">
        <f t="shared" si="11"/>
        <v>0</v>
      </c>
      <c r="M128" s="338"/>
      <c r="N128" s="337"/>
      <c r="O128" s="231">
        <f t="shared" si="12"/>
        <v>0</v>
      </c>
      <c r="P128" s="185"/>
      <c r="R128" s="158"/>
      <c r="S128" s="158"/>
      <c r="T128" s="158"/>
    </row>
    <row r="129" spans="1:20" ht="24" hidden="1" x14ac:dyDescent="0.25">
      <c r="A129" s="178">
        <v>2278</v>
      </c>
      <c r="B129" s="223" t="s">
        <v>363</v>
      </c>
      <c r="C129" s="224">
        <f t="shared" si="8"/>
        <v>0</v>
      </c>
      <c r="D129" s="229"/>
      <c r="E129" s="337"/>
      <c r="F129" s="231">
        <f t="shared" si="9"/>
        <v>0</v>
      </c>
      <c r="G129" s="229"/>
      <c r="H129" s="230"/>
      <c r="I129" s="231">
        <f t="shared" si="10"/>
        <v>0</v>
      </c>
      <c r="J129" s="229"/>
      <c r="K129" s="230"/>
      <c r="L129" s="231">
        <f t="shared" si="11"/>
        <v>0</v>
      </c>
      <c r="M129" s="338"/>
      <c r="N129" s="337"/>
      <c r="O129" s="231">
        <f t="shared" si="12"/>
        <v>0</v>
      </c>
      <c r="P129" s="185"/>
      <c r="R129" s="158"/>
      <c r="S129" s="158"/>
      <c r="T129" s="158"/>
    </row>
    <row r="130" spans="1:20" ht="24" x14ac:dyDescent="0.25">
      <c r="A130" s="178">
        <v>2279</v>
      </c>
      <c r="B130" s="223" t="s">
        <v>364</v>
      </c>
      <c r="C130" s="224">
        <f t="shared" si="8"/>
        <v>1067</v>
      </c>
      <c r="D130" s="229"/>
      <c r="E130" s="507"/>
      <c r="F130" s="359">
        <f t="shared" si="9"/>
        <v>0</v>
      </c>
      <c r="G130" s="229"/>
      <c r="H130" s="230"/>
      <c r="I130" s="231">
        <f t="shared" si="10"/>
        <v>0</v>
      </c>
      <c r="J130" s="229">
        <v>1067</v>
      </c>
      <c r="K130" s="230"/>
      <c r="L130" s="231">
        <f t="shared" si="11"/>
        <v>1067</v>
      </c>
      <c r="M130" s="338"/>
      <c r="N130" s="337"/>
      <c r="O130" s="231">
        <f t="shared" si="12"/>
        <v>0</v>
      </c>
      <c r="P130" s="185"/>
      <c r="R130" s="158"/>
      <c r="S130" s="158"/>
      <c r="T130" s="158"/>
    </row>
    <row r="131" spans="1:20" ht="24" hidden="1" x14ac:dyDescent="0.25">
      <c r="A131" s="784">
        <v>2280</v>
      </c>
      <c r="B131" s="213" t="s">
        <v>365</v>
      </c>
      <c r="C131" s="224">
        <f t="shared" si="8"/>
        <v>0</v>
      </c>
      <c r="D131" s="350">
        <f>SUM(D132)</f>
        <v>0</v>
      </c>
      <c r="E131" s="351">
        <f>SUM(E132)</f>
        <v>0</v>
      </c>
      <c r="F131" s="221">
        <f t="shared" si="9"/>
        <v>0</v>
      </c>
      <c r="G131" s="350">
        <f>SUM(G132)</f>
        <v>0</v>
      </c>
      <c r="H131" s="352">
        <f>SUM(H132)</f>
        <v>0</v>
      </c>
      <c r="I131" s="221">
        <f t="shared" si="10"/>
        <v>0</v>
      </c>
      <c r="J131" s="350">
        <f>SUM(J132)</f>
        <v>0</v>
      </c>
      <c r="K131" s="352">
        <f>SUM(K132)</f>
        <v>0</v>
      </c>
      <c r="L131" s="221">
        <f t="shared" si="11"/>
        <v>0</v>
      </c>
      <c r="M131" s="343">
        <f>SUM(M132)</f>
        <v>0</v>
      </c>
      <c r="N131" s="341">
        <f>SUM(N132)</f>
        <v>0</v>
      </c>
      <c r="O131" s="231">
        <f t="shared" si="12"/>
        <v>0</v>
      </c>
      <c r="P131" s="185"/>
      <c r="R131" s="158"/>
      <c r="S131" s="158"/>
      <c r="T131" s="158"/>
    </row>
    <row r="132" spans="1:20" ht="24" hidden="1" x14ac:dyDescent="0.25">
      <c r="A132" s="178">
        <v>2283</v>
      </c>
      <c r="B132" s="223" t="s">
        <v>366</v>
      </c>
      <c r="C132" s="224">
        <f t="shared" si="8"/>
        <v>0</v>
      </c>
      <c r="D132" s="229"/>
      <c r="E132" s="337"/>
      <c r="F132" s="231">
        <f t="shared" si="9"/>
        <v>0</v>
      </c>
      <c r="G132" s="229"/>
      <c r="H132" s="230"/>
      <c r="I132" s="231">
        <f t="shared" si="10"/>
        <v>0</v>
      </c>
      <c r="J132" s="229"/>
      <c r="K132" s="230"/>
      <c r="L132" s="231">
        <f t="shared" si="11"/>
        <v>0</v>
      </c>
      <c r="M132" s="338"/>
      <c r="N132" s="337"/>
      <c r="O132" s="231">
        <f t="shared" si="12"/>
        <v>0</v>
      </c>
      <c r="P132" s="185"/>
      <c r="R132" s="158"/>
      <c r="S132" s="158"/>
      <c r="T132" s="158"/>
    </row>
    <row r="133" spans="1:20" ht="36" x14ac:dyDescent="0.25">
      <c r="A133" s="198">
        <v>2300</v>
      </c>
      <c r="B133" s="323" t="s">
        <v>367</v>
      </c>
      <c r="C133" s="199">
        <f t="shared" si="8"/>
        <v>36269</v>
      </c>
      <c r="D133" s="209">
        <f>SUM(D134,D139,D143,D144,D147,D154,D162,D163,D166)</f>
        <v>13009</v>
      </c>
      <c r="E133" s="505">
        <f>SUM(E134,E139,E143,E144,E147,E154,E162,E163,E166)</f>
        <v>0</v>
      </c>
      <c r="F133" s="459">
        <f t="shared" si="9"/>
        <v>13009</v>
      </c>
      <c r="G133" s="209">
        <f>SUM(G134,G139,G143,G144,G147,G154,G162,G163,G166)</f>
        <v>2831</v>
      </c>
      <c r="H133" s="210">
        <f>SUM(H134,H139,H143,H144,H147,H154,H162,H163,H166)</f>
        <v>0</v>
      </c>
      <c r="I133" s="211">
        <f t="shared" si="10"/>
        <v>2831</v>
      </c>
      <c r="J133" s="209">
        <f>SUM(J134,J139,J143,J144,J147,J154,J162,J163,J166)</f>
        <v>20429</v>
      </c>
      <c r="K133" s="210">
        <f>SUM(K134,K139,K143,K144,K147,K154,K162,K163,K166)</f>
        <v>0</v>
      </c>
      <c r="L133" s="211">
        <f t="shared" si="11"/>
        <v>20429</v>
      </c>
      <c r="M133" s="348">
        <f>SUM(M134,M139,M143,M144,M147,M154,M162,M163,M166)</f>
        <v>0</v>
      </c>
      <c r="N133" s="324">
        <f>SUM(N134,N139,N143,N144,N147,N154,N162,N163,N166)</f>
        <v>0</v>
      </c>
      <c r="O133" s="211">
        <f t="shared" si="12"/>
        <v>0</v>
      </c>
      <c r="P133" s="208"/>
      <c r="R133" s="158"/>
      <c r="S133" s="158"/>
      <c r="T133" s="158"/>
    </row>
    <row r="134" spans="1:20" ht="24" x14ac:dyDescent="0.25">
      <c r="A134" s="784">
        <v>2310</v>
      </c>
      <c r="B134" s="213" t="s">
        <v>368</v>
      </c>
      <c r="C134" s="214">
        <f t="shared" si="8"/>
        <v>3591</v>
      </c>
      <c r="D134" s="360">
        <f>SUM(D135:D138)</f>
        <v>3591</v>
      </c>
      <c r="E134" s="389">
        <f>SUM(E135:E138)</f>
        <v>0</v>
      </c>
      <c r="F134" s="466">
        <f t="shared" si="9"/>
        <v>3591</v>
      </c>
      <c r="G134" s="350">
        <f>SUM(G135:G138)</f>
        <v>0</v>
      </c>
      <c r="H134" s="352">
        <f>SUM(H135:H138)</f>
        <v>0</v>
      </c>
      <c r="I134" s="221">
        <f t="shared" si="10"/>
        <v>0</v>
      </c>
      <c r="J134" s="350">
        <f>SUM(J135:J138)</f>
        <v>0</v>
      </c>
      <c r="K134" s="352">
        <f>SUM(K135:K138)</f>
        <v>0</v>
      </c>
      <c r="L134" s="221">
        <f t="shared" si="11"/>
        <v>0</v>
      </c>
      <c r="M134" s="353">
        <f>SUM(M135:M138)</f>
        <v>0</v>
      </c>
      <c r="N134" s="351">
        <f>SUM(N135:N138)</f>
        <v>0</v>
      </c>
      <c r="O134" s="221">
        <f t="shared" si="12"/>
        <v>0</v>
      </c>
      <c r="P134" s="176"/>
      <c r="R134" s="158"/>
      <c r="S134" s="158"/>
      <c r="T134" s="158"/>
    </row>
    <row r="135" spans="1:20" x14ac:dyDescent="0.25">
      <c r="A135" s="178">
        <v>2311</v>
      </c>
      <c r="B135" s="223" t="s">
        <v>369</v>
      </c>
      <c r="C135" s="224">
        <f t="shared" si="8"/>
        <v>580</v>
      </c>
      <c r="D135" s="229">
        <v>580</v>
      </c>
      <c r="E135" s="507"/>
      <c r="F135" s="359">
        <f t="shared" si="9"/>
        <v>580</v>
      </c>
      <c r="G135" s="229"/>
      <c r="H135" s="230"/>
      <c r="I135" s="231">
        <f t="shared" si="10"/>
        <v>0</v>
      </c>
      <c r="J135" s="229"/>
      <c r="K135" s="230"/>
      <c r="L135" s="231">
        <f t="shared" si="11"/>
        <v>0</v>
      </c>
      <c r="M135" s="338"/>
      <c r="N135" s="337"/>
      <c r="O135" s="231">
        <f t="shared" si="12"/>
        <v>0</v>
      </c>
      <c r="P135" s="185"/>
      <c r="R135" s="158"/>
      <c r="S135" s="158"/>
      <c r="T135" s="158"/>
    </row>
    <row r="136" spans="1:20" x14ac:dyDescent="0.25">
      <c r="A136" s="178">
        <v>2312</v>
      </c>
      <c r="B136" s="223" t="s">
        <v>370</v>
      </c>
      <c r="C136" s="224">
        <f t="shared" si="8"/>
        <v>2662</v>
      </c>
      <c r="D136" s="229">
        <v>2662</v>
      </c>
      <c r="E136" s="507"/>
      <c r="F136" s="359">
        <f t="shared" si="9"/>
        <v>2662</v>
      </c>
      <c r="G136" s="229"/>
      <c r="H136" s="230"/>
      <c r="I136" s="231">
        <f t="shared" si="10"/>
        <v>0</v>
      </c>
      <c r="J136" s="229"/>
      <c r="K136" s="230"/>
      <c r="L136" s="231">
        <f t="shared" si="11"/>
        <v>0</v>
      </c>
      <c r="M136" s="338"/>
      <c r="N136" s="337"/>
      <c r="O136" s="231">
        <f t="shared" si="12"/>
        <v>0</v>
      </c>
      <c r="P136" s="185"/>
      <c r="R136" s="158"/>
      <c r="S136" s="158"/>
      <c r="T136" s="158"/>
    </row>
    <row r="137" spans="1:20" x14ac:dyDescent="0.25">
      <c r="A137" s="178">
        <v>2313</v>
      </c>
      <c r="B137" s="223" t="s">
        <v>371</v>
      </c>
      <c r="C137" s="224">
        <f t="shared" si="8"/>
        <v>349</v>
      </c>
      <c r="D137" s="229">
        <v>349</v>
      </c>
      <c r="E137" s="507"/>
      <c r="F137" s="359">
        <f t="shared" si="9"/>
        <v>349</v>
      </c>
      <c r="G137" s="229"/>
      <c r="H137" s="230"/>
      <c r="I137" s="231">
        <f t="shared" si="10"/>
        <v>0</v>
      </c>
      <c r="J137" s="229"/>
      <c r="K137" s="230"/>
      <c r="L137" s="231">
        <f t="shared" si="11"/>
        <v>0</v>
      </c>
      <c r="M137" s="338"/>
      <c r="N137" s="337"/>
      <c r="O137" s="231">
        <f t="shared" si="12"/>
        <v>0</v>
      </c>
      <c r="P137" s="185"/>
      <c r="R137" s="158"/>
      <c r="S137" s="158"/>
      <c r="T137" s="158"/>
    </row>
    <row r="138" spans="1:20" ht="36" hidden="1" x14ac:dyDescent="0.25">
      <c r="A138" s="178">
        <v>2314</v>
      </c>
      <c r="B138" s="223" t="s">
        <v>372</v>
      </c>
      <c r="C138" s="224">
        <f t="shared" si="8"/>
        <v>0</v>
      </c>
      <c r="D138" s="229"/>
      <c r="E138" s="337"/>
      <c r="F138" s="231">
        <f t="shared" si="9"/>
        <v>0</v>
      </c>
      <c r="G138" s="229"/>
      <c r="H138" s="230"/>
      <c r="I138" s="231">
        <f t="shared" si="10"/>
        <v>0</v>
      </c>
      <c r="J138" s="229"/>
      <c r="K138" s="230"/>
      <c r="L138" s="231">
        <f t="shared" si="11"/>
        <v>0</v>
      </c>
      <c r="M138" s="338"/>
      <c r="N138" s="337"/>
      <c r="O138" s="231">
        <f t="shared" si="12"/>
        <v>0</v>
      </c>
      <c r="P138" s="185"/>
      <c r="R138" s="158"/>
      <c r="S138" s="158"/>
      <c r="T138" s="158"/>
    </row>
    <row r="139" spans="1:20" ht="24" x14ac:dyDescent="0.25">
      <c r="A139" s="339">
        <v>2320</v>
      </c>
      <c r="B139" s="223" t="s">
        <v>373</v>
      </c>
      <c r="C139" s="224">
        <f t="shared" si="8"/>
        <v>402</v>
      </c>
      <c r="D139" s="340">
        <f>SUM(D140:D142)</f>
        <v>292</v>
      </c>
      <c r="E139" s="390">
        <f>SUM(E140:E142)</f>
        <v>0</v>
      </c>
      <c r="F139" s="359">
        <f t="shared" si="9"/>
        <v>292</v>
      </c>
      <c r="G139" s="340">
        <f>SUM(G140:G142)</f>
        <v>0</v>
      </c>
      <c r="H139" s="342">
        <f>SUM(H140:H142)</f>
        <v>0</v>
      </c>
      <c r="I139" s="231">
        <f t="shared" si="10"/>
        <v>0</v>
      </c>
      <c r="J139" s="340">
        <f>SUM(J140:J142)</f>
        <v>110</v>
      </c>
      <c r="K139" s="342">
        <f>SUM(K140:K142)</f>
        <v>0</v>
      </c>
      <c r="L139" s="231">
        <f t="shared" si="11"/>
        <v>110</v>
      </c>
      <c r="M139" s="343">
        <f>SUM(M140:M142)</f>
        <v>0</v>
      </c>
      <c r="N139" s="341">
        <f>SUM(N140:N142)</f>
        <v>0</v>
      </c>
      <c r="O139" s="231">
        <f t="shared" si="12"/>
        <v>0</v>
      </c>
      <c r="P139" s="185"/>
      <c r="R139" s="158"/>
      <c r="S139" s="158"/>
      <c r="T139" s="158"/>
    </row>
    <row r="140" spans="1:20" hidden="1" x14ac:dyDescent="0.25">
      <c r="A140" s="178">
        <v>2321</v>
      </c>
      <c r="B140" s="223" t="s">
        <v>374</v>
      </c>
      <c r="C140" s="224">
        <f t="shared" si="8"/>
        <v>0</v>
      </c>
      <c r="D140" s="229"/>
      <c r="E140" s="337"/>
      <c r="F140" s="231">
        <f t="shared" si="9"/>
        <v>0</v>
      </c>
      <c r="G140" s="229"/>
      <c r="H140" s="230"/>
      <c r="I140" s="231">
        <f t="shared" si="10"/>
        <v>0</v>
      </c>
      <c r="J140" s="229"/>
      <c r="K140" s="230"/>
      <c r="L140" s="231">
        <f t="shared" si="11"/>
        <v>0</v>
      </c>
      <c r="M140" s="338"/>
      <c r="N140" s="337"/>
      <c r="O140" s="231">
        <f t="shared" si="12"/>
        <v>0</v>
      </c>
      <c r="P140" s="185"/>
      <c r="R140" s="158"/>
      <c r="S140" s="158"/>
      <c r="T140" s="158"/>
    </row>
    <row r="141" spans="1:20" x14ac:dyDescent="0.25">
      <c r="A141" s="178">
        <v>2322</v>
      </c>
      <c r="B141" s="223" t="s">
        <v>375</v>
      </c>
      <c r="C141" s="224">
        <f t="shared" si="8"/>
        <v>402</v>
      </c>
      <c r="D141" s="229">
        <v>292</v>
      </c>
      <c r="E141" s="507"/>
      <c r="F141" s="359">
        <f t="shared" si="9"/>
        <v>292</v>
      </c>
      <c r="G141" s="229"/>
      <c r="H141" s="230"/>
      <c r="I141" s="231">
        <f t="shared" si="10"/>
        <v>0</v>
      </c>
      <c r="J141" s="229">
        <v>110</v>
      </c>
      <c r="K141" s="230"/>
      <c r="L141" s="231">
        <f t="shared" si="11"/>
        <v>110</v>
      </c>
      <c r="M141" s="338"/>
      <c r="N141" s="337"/>
      <c r="O141" s="231">
        <f t="shared" si="12"/>
        <v>0</v>
      </c>
      <c r="P141" s="185"/>
      <c r="R141" s="158"/>
      <c r="S141" s="158"/>
      <c r="T141" s="158"/>
    </row>
    <row r="142" spans="1:20" hidden="1" x14ac:dyDescent="0.25">
      <c r="A142" s="178">
        <v>2329</v>
      </c>
      <c r="B142" s="223" t="s">
        <v>376</v>
      </c>
      <c r="C142" s="224">
        <f t="shared" si="8"/>
        <v>0</v>
      </c>
      <c r="D142" s="229"/>
      <c r="E142" s="337"/>
      <c r="F142" s="231">
        <f t="shared" si="9"/>
        <v>0</v>
      </c>
      <c r="G142" s="229"/>
      <c r="H142" s="230"/>
      <c r="I142" s="231">
        <f t="shared" si="10"/>
        <v>0</v>
      </c>
      <c r="J142" s="229"/>
      <c r="K142" s="230"/>
      <c r="L142" s="231">
        <f t="shared" si="11"/>
        <v>0</v>
      </c>
      <c r="M142" s="338"/>
      <c r="N142" s="337"/>
      <c r="O142" s="231">
        <f t="shared" si="12"/>
        <v>0</v>
      </c>
      <c r="P142" s="185"/>
      <c r="R142" s="158"/>
      <c r="S142" s="158"/>
      <c r="T142" s="158"/>
    </row>
    <row r="143" spans="1:20" ht="24" hidden="1" x14ac:dyDescent="0.25">
      <c r="A143" s="339">
        <v>2330</v>
      </c>
      <c r="B143" s="223" t="s">
        <v>377</v>
      </c>
      <c r="C143" s="224">
        <f t="shared" si="8"/>
        <v>0</v>
      </c>
      <c r="D143" s="229"/>
      <c r="E143" s="337"/>
      <c r="F143" s="231">
        <f t="shared" si="9"/>
        <v>0</v>
      </c>
      <c r="G143" s="229"/>
      <c r="H143" s="230"/>
      <c r="I143" s="231">
        <f t="shared" si="10"/>
        <v>0</v>
      </c>
      <c r="J143" s="229"/>
      <c r="K143" s="230"/>
      <c r="L143" s="231">
        <f t="shared" si="11"/>
        <v>0</v>
      </c>
      <c r="M143" s="338"/>
      <c r="N143" s="337"/>
      <c r="O143" s="231">
        <f t="shared" si="12"/>
        <v>0</v>
      </c>
      <c r="P143" s="185"/>
      <c r="R143" s="158"/>
      <c r="S143" s="158"/>
      <c r="T143" s="158"/>
    </row>
    <row r="144" spans="1:20" ht="48" x14ac:dyDescent="0.25">
      <c r="A144" s="339">
        <v>2340</v>
      </c>
      <c r="B144" s="223" t="s">
        <v>378</v>
      </c>
      <c r="C144" s="224">
        <f t="shared" si="8"/>
        <v>143</v>
      </c>
      <c r="D144" s="340">
        <f>SUM(D145:D146)</f>
        <v>143</v>
      </c>
      <c r="E144" s="390">
        <f>SUM(E145:E146)</f>
        <v>0</v>
      </c>
      <c r="F144" s="359">
        <f t="shared" si="9"/>
        <v>143</v>
      </c>
      <c r="G144" s="340">
        <f>SUM(G145:G146)</f>
        <v>0</v>
      </c>
      <c r="H144" s="342">
        <f>SUM(H145:H146)</f>
        <v>0</v>
      </c>
      <c r="I144" s="231">
        <f t="shared" si="10"/>
        <v>0</v>
      </c>
      <c r="J144" s="340">
        <f>SUM(J145:J146)</f>
        <v>0</v>
      </c>
      <c r="K144" s="342">
        <f>SUM(K145:K146)</f>
        <v>0</v>
      </c>
      <c r="L144" s="231">
        <f t="shared" si="11"/>
        <v>0</v>
      </c>
      <c r="M144" s="343">
        <f>SUM(M145:M146)</f>
        <v>0</v>
      </c>
      <c r="N144" s="341">
        <f>SUM(N145:N146)</f>
        <v>0</v>
      </c>
      <c r="O144" s="231">
        <f t="shared" si="12"/>
        <v>0</v>
      </c>
      <c r="P144" s="185"/>
      <c r="R144" s="158"/>
      <c r="S144" s="158"/>
      <c r="T144" s="158"/>
    </row>
    <row r="145" spans="1:20" ht="24" x14ac:dyDescent="0.25">
      <c r="A145" s="178">
        <v>2341</v>
      </c>
      <c r="B145" s="223" t="s">
        <v>379</v>
      </c>
      <c r="C145" s="224">
        <f t="shared" si="8"/>
        <v>143</v>
      </c>
      <c r="D145" s="229">
        <v>143</v>
      </c>
      <c r="E145" s="507"/>
      <c r="F145" s="359">
        <f t="shared" si="9"/>
        <v>143</v>
      </c>
      <c r="G145" s="229"/>
      <c r="H145" s="230"/>
      <c r="I145" s="231">
        <f t="shared" si="10"/>
        <v>0</v>
      </c>
      <c r="J145" s="229"/>
      <c r="K145" s="230"/>
      <c r="L145" s="231">
        <f t="shared" si="11"/>
        <v>0</v>
      </c>
      <c r="M145" s="338"/>
      <c r="N145" s="337"/>
      <c r="O145" s="231">
        <f t="shared" si="12"/>
        <v>0</v>
      </c>
      <c r="P145" s="185"/>
      <c r="R145" s="158"/>
      <c r="S145" s="158"/>
      <c r="T145" s="158"/>
    </row>
    <row r="146" spans="1:20" ht="36" hidden="1" x14ac:dyDescent="0.25">
      <c r="A146" s="178">
        <v>2344</v>
      </c>
      <c r="B146" s="223" t="s">
        <v>380</v>
      </c>
      <c r="C146" s="224">
        <f t="shared" si="8"/>
        <v>0</v>
      </c>
      <c r="D146" s="229"/>
      <c r="E146" s="337"/>
      <c r="F146" s="231">
        <f t="shared" si="9"/>
        <v>0</v>
      </c>
      <c r="G146" s="229"/>
      <c r="H146" s="230"/>
      <c r="I146" s="231">
        <f t="shared" si="10"/>
        <v>0</v>
      </c>
      <c r="J146" s="229"/>
      <c r="K146" s="230"/>
      <c r="L146" s="231">
        <f t="shared" si="11"/>
        <v>0</v>
      </c>
      <c r="M146" s="338"/>
      <c r="N146" s="337"/>
      <c r="O146" s="231">
        <f t="shared" si="12"/>
        <v>0</v>
      </c>
      <c r="P146" s="185"/>
      <c r="R146" s="158"/>
      <c r="S146" s="158"/>
      <c r="T146" s="158"/>
    </row>
    <row r="147" spans="1:20" ht="24" x14ac:dyDescent="0.25">
      <c r="A147" s="329">
        <v>2350</v>
      </c>
      <c r="B147" s="265" t="s">
        <v>381</v>
      </c>
      <c r="C147" s="224">
        <f t="shared" si="8"/>
        <v>5880</v>
      </c>
      <c r="D147" s="330">
        <f>SUM(D148:D153)</f>
        <v>5880</v>
      </c>
      <c r="E147" s="506">
        <f>SUM(E148:E153)</f>
        <v>0</v>
      </c>
      <c r="F147" s="460">
        <f t="shared" si="9"/>
        <v>5880</v>
      </c>
      <c r="G147" s="330">
        <f>SUM(G148:G153)</f>
        <v>0</v>
      </c>
      <c r="H147" s="333">
        <f>SUM(H148:H153)</f>
        <v>0</v>
      </c>
      <c r="I147" s="332">
        <f t="shared" si="10"/>
        <v>0</v>
      </c>
      <c r="J147" s="330">
        <f>SUM(J148:J153)</f>
        <v>0</v>
      </c>
      <c r="K147" s="333">
        <f>SUM(K148:K153)</f>
        <v>0</v>
      </c>
      <c r="L147" s="332">
        <f t="shared" si="11"/>
        <v>0</v>
      </c>
      <c r="M147" s="334">
        <f>SUM(M148:M153)</f>
        <v>0</v>
      </c>
      <c r="N147" s="331">
        <f>SUM(N148:N153)</f>
        <v>0</v>
      </c>
      <c r="O147" s="332">
        <f t="shared" si="12"/>
        <v>0</v>
      </c>
      <c r="P147" s="274"/>
      <c r="R147" s="158"/>
      <c r="S147" s="158"/>
      <c r="T147" s="158"/>
    </row>
    <row r="148" spans="1:20" x14ac:dyDescent="0.25">
      <c r="A148" s="169">
        <v>2351</v>
      </c>
      <c r="B148" s="213" t="s">
        <v>382</v>
      </c>
      <c r="C148" s="224">
        <f t="shared" si="8"/>
        <v>2030</v>
      </c>
      <c r="D148" s="219">
        <v>2030</v>
      </c>
      <c r="E148" s="510"/>
      <c r="F148" s="466">
        <f t="shared" si="9"/>
        <v>2030</v>
      </c>
      <c r="G148" s="219"/>
      <c r="H148" s="220"/>
      <c r="I148" s="221">
        <f t="shared" si="10"/>
        <v>0</v>
      </c>
      <c r="J148" s="219"/>
      <c r="K148" s="220"/>
      <c r="L148" s="221">
        <f t="shared" si="11"/>
        <v>0</v>
      </c>
      <c r="M148" s="336"/>
      <c r="N148" s="335"/>
      <c r="O148" s="221">
        <f t="shared" si="12"/>
        <v>0</v>
      </c>
      <c r="P148" s="176"/>
      <c r="R148" s="158"/>
      <c r="S148" s="158"/>
      <c r="T148" s="158"/>
    </row>
    <row r="149" spans="1:20" x14ac:dyDescent="0.25">
      <c r="A149" s="178">
        <v>2352</v>
      </c>
      <c r="B149" s="223" t="s">
        <v>383</v>
      </c>
      <c r="C149" s="224">
        <f t="shared" si="8"/>
        <v>3565</v>
      </c>
      <c r="D149" s="229">
        <v>3565</v>
      </c>
      <c r="E149" s="507"/>
      <c r="F149" s="359">
        <f t="shared" si="9"/>
        <v>3565</v>
      </c>
      <c r="G149" s="229"/>
      <c r="H149" s="230"/>
      <c r="I149" s="231">
        <f t="shared" si="10"/>
        <v>0</v>
      </c>
      <c r="J149" s="229"/>
      <c r="K149" s="230"/>
      <c r="L149" s="231">
        <f t="shared" si="11"/>
        <v>0</v>
      </c>
      <c r="M149" s="338"/>
      <c r="N149" s="337"/>
      <c r="O149" s="231">
        <f t="shared" si="12"/>
        <v>0</v>
      </c>
      <c r="P149" s="185"/>
      <c r="R149" s="158"/>
      <c r="S149" s="158"/>
      <c r="T149" s="158"/>
    </row>
    <row r="150" spans="1:20" ht="24" hidden="1" x14ac:dyDescent="0.25">
      <c r="A150" s="178">
        <v>2353</v>
      </c>
      <c r="B150" s="223" t="s">
        <v>384</v>
      </c>
      <c r="C150" s="224">
        <f t="shared" si="8"/>
        <v>0</v>
      </c>
      <c r="D150" s="229"/>
      <c r="E150" s="337"/>
      <c r="F150" s="231">
        <f t="shared" si="9"/>
        <v>0</v>
      </c>
      <c r="G150" s="229"/>
      <c r="H150" s="230"/>
      <c r="I150" s="231">
        <f t="shared" si="10"/>
        <v>0</v>
      </c>
      <c r="J150" s="229"/>
      <c r="K150" s="230"/>
      <c r="L150" s="231">
        <f t="shared" si="11"/>
        <v>0</v>
      </c>
      <c r="M150" s="338"/>
      <c r="N150" s="337"/>
      <c r="O150" s="231">
        <f t="shared" si="12"/>
        <v>0</v>
      </c>
      <c r="P150" s="185"/>
      <c r="R150" s="158"/>
      <c r="S150" s="158"/>
      <c r="T150" s="158"/>
    </row>
    <row r="151" spans="1:20" ht="24" hidden="1" x14ac:dyDescent="0.25">
      <c r="A151" s="178">
        <v>2354</v>
      </c>
      <c r="B151" s="223" t="s">
        <v>385</v>
      </c>
      <c r="C151" s="224">
        <f t="shared" si="8"/>
        <v>0</v>
      </c>
      <c r="D151" s="229"/>
      <c r="E151" s="337"/>
      <c r="F151" s="231">
        <f t="shared" si="9"/>
        <v>0</v>
      </c>
      <c r="G151" s="229"/>
      <c r="H151" s="230"/>
      <c r="I151" s="231">
        <f t="shared" si="10"/>
        <v>0</v>
      </c>
      <c r="J151" s="229"/>
      <c r="K151" s="230"/>
      <c r="L151" s="231">
        <f t="shared" si="11"/>
        <v>0</v>
      </c>
      <c r="M151" s="338"/>
      <c r="N151" s="337"/>
      <c r="O151" s="231">
        <f t="shared" si="12"/>
        <v>0</v>
      </c>
      <c r="P151" s="185"/>
      <c r="R151" s="158"/>
      <c r="S151" s="158"/>
      <c r="T151" s="158"/>
    </row>
    <row r="152" spans="1:20" ht="24" x14ac:dyDescent="0.25">
      <c r="A152" s="178">
        <v>2355</v>
      </c>
      <c r="B152" s="223" t="s">
        <v>386</v>
      </c>
      <c r="C152" s="224">
        <f t="shared" si="8"/>
        <v>285</v>
      </c>
      <c r="D152" s="229">
        <v>285</v>
      </c>
      <c r="E152" s="507"/>
      <c r="F152" s="359">
        <f t="shared" si="9"/>
        <v>285</v>
      </c>
      <c r="G152" s="229"/>
      <c r="H152" s="230"/>
      <c r="I152" s="231">
        <f t="shared" si="10"/>
        <v>0</v>
      </c>
      <c r="J152" s="229"/>
      <c r="K152" s="230"/>
      <c r="L152" s="231">
        <f t="shared" si="11"/>
        <v>0</v>
      </c>
      <c r="M152" s="338"/>
      <c r="N152" s="337"/>
      <c r="O152" s="231">
        <f t="shared" si="12"/>
        <v>0</v>
      </c>
      <c r="P152" s="185"/>
      <c r="R152" s="158"/>
      <c r="S152" s="158"/>
      <c r="T152" s="158"/>
    </row>
    <row r="153" spans="1:20" ht="24" hidden="1" x14ac:dyDescent="0.25">
      <c r="A153" s="178">
        <v>2359</v>
      </c>
      <c r="B153" s="223" t="s">
        <v>387</v>
      </c>
      <c r="C153" s="224">
        <f t="shared" si="8"/>
        <v>0</v>
      </c>
      <c r="D153" s="229"/>
      <c r="E153" s="337"/>
      <c r="F153" s="231">
        <f t="shared" si="9"/>
        <v>0</v>
      </c>
      <c r="G153" s="229"/>
      <c r="H153" s="230"/>
      <c r="I153" s="231">
        <f t="shared" si="10"/>
        <v>0</v>
      </c>
      <c r="J153" s="229"/>
      <c r="K153" s="230"/>
      <c r="L153" s="231">
        <f t="shared" si="11"/>
        <v>0</v>
      </c>
      <c r="M153" s="338"/>
      <c r="N153" s="337"/>
      <c r="O153" s="231">
        <f t="shared" si="12"/>
        <v>0</v>
      </c>
      <c r="P153" s="185"/>
      <c r="R153" s="158"/>
      <c r="S153" s="158"/>
      <c r="T153" s="158"/>
    </row>
    <row r="154" spans="1:20" ht="24" x14ac:dyDescent="0.25">
      <c r="A154" s="339">
        <v>2360</v>
      </c>
      <c r="B154" s="223" t="s">
        <v>388</v>
      </c>
      <c r="C154" s="224">
        <f t="shared" si="8"/>
        <v>21003</v>
      </c>
      <c r="D154" s="340">
        <f>SUM(D155:D161)</f>
        <v>684</v>
      </c>
      <c r="E154" s="390">
        <f>SUM(E155:E161)</f>
        <v>0</v>
      </c>
      <c r="F154" s="359">
        <f t="shared" si="9"/>
        <v>684</v>
      </c>
      <c r="G154" s="340">
        <f>SUM(G155:G161)</f>
        <v>0</v>
      </c>
      <c r="H154" s="342">
        <f>SUM(H155:H161)</f>
        <v>0</v>
      </c>
      <c r="I154" s="231">
        <f t="shared" si="10"/>
        <v>0</v>
      </c>
      <c r="J154" s="340">
        <f>SUM(J155:J161)</f>
        <v>20319</v>
      </c>
      <c r="K154" s="342">
        <f>SUM(K155:K161)</f>
        <v>0</v>
      </c>
      <c r="L154" s="231">
        <f t="shared" si="11"/>
        <v>20319</v>
      </c>
      <c r="M154" s="343">
        <f>SUM(M155:M161)</f>
        <v>0</v>
      </c>
      <c r="N154" s="341">
        <f>SUM(N155:N161)</f>
        <v>0</v>
      </c>
      <c r="O154" s="231">
        <f t="shared" si="12"/>
        <v>0</v>
      </c>
      <c r="P154" s="185"/>
      <c r="R154" s="158"/>
      <c r="S154" s="158"/>
      <c r="T154" s="158"/>
    </row>
    <row r="155" spans="1:20" x14ac:dyDescent="0.25">
      <c r="A155" s="177">
        <v>2361</v>
      </c>
      <c r="B155" s="223" t="s">
        <v>389</v>
      </c>
      <c r="C155" s="224">
        <f t="shared" si="8"/>
        <v>399</v>
      </c>
      <c r="D155" s="229">
        <v>399</v>
      </c>
      <c r="E155" s="507"/>
      <c r="F155" s="359">
        <f t="shared" si="9"/>
        <v>399</v>
      </c>
      <c r="G155" s="229"/>
      <c r="H155" s="230"/>
      <c r="I155" s="231">
        <f t="shared" si="10"/>
        <v>0</v>
      </c>
      <c r="J155" s="229"/>
      <c r="K155" s="230"/>
      <c r="L155" s="231">
        <f t="shared" si="11"/>
        <v>0</v>
      </c>
      <c r="M155" s="338"/>
      <c r="N155" s="337"/>
      <c r="O155" s="231">
        <f t="shared" si="12"/>
        <v>0</v>
      </c>
      <c r="P155" s="185"/>
      <c r="R155" s="158"/>
      <c r="S155" s="158"/>
      <c r="T155" s="158"/>
    </row>
    <row r="156" spans="1:20" ht="24" x14ac:dyDescent="0.25">
      <c r="A156" s="177">
        <v>2362</v>
      </c>
      <c r="B156" s="223" t="s">
        <v>390</v>
      </c>
      <c r="C156" s="224">
        <f t="shared" si="8"/>
        <v>285</v>
      </c>
      <c r="D156" s="229">
        <v>285</v>
      </c>
      <c r="E156" s="507"/>
      <c r="F156" s="359">
        <f t="shared" si="9"/>
        <v>285</v>
      </c>
      <c r="G156" s="229"/>
      <c r="H156" s="230"/>
      <c r="I156" s="231">
        <f t="shared" si="10"/>
        <v>0</v>
      </c>
      <c r="J156" s="229"/>
      <c r="K156" s="230"/>
      <c r="L156" s="231">
        <f t="shared" si="11"/>
        <v>0</v>
      </c>
      <c r="M156" s="338"/>
      <c r="N156" s="337"/>
      <c r="O156" s="231">
        <f t="shared" si="12"/>
        <v>0</v>
      </c>
      <c r="P156" s="185"/>
      <c r="R156" s="158"/>
      <c r="S156" s="158"/>
      <c r="T156" s="158"/>
    </row>
    <row r="157" spans="1:20" x14ac:dyDescent="0.25">
      <c r="A157" s="177">
        <v>2363</v>
      </c>
      <c r="B157" s="223" t="s">
        <v>391</v>
      </c>
      <c r="C157" s="224">
        <f t="shared" si="8"/>
        <v>20319</v>
      </c>
      <c r="D157" s="229"/>
      <c r="E157" s="507"/>
      <c r="F157" s="359">
        <f t="shared" si="9"/>
        <v>0</v>
      </c>
      <c r="G157" s="229"/>
      <c r="H157" s="230"/>
      <c r="I157" s="231">
        <f t="shared" si="10"/>
        <v>0</v>
      </c>
      <c r="J157" s="229">
        <f>19386+933</f>
        <v>20319</v>
      </c>
      <c r="K157" s="230"/>
      <c r="L157" s="231">
        <f t="shared" si="11"/>
        <v>20319</v>
      </c>
      <c r="M157" s="338"/>
      <c r="N157" s="337"/>
      <c r="O157" s="231">
        <f t="shared" si="12"/>
        <v>0</v>
      </c>
      <c r="P157" s="185"/>
      <c r="R157" s="158"/>
      <c r="S157" s="158"/>
      <c r="T157" s="158"/>
    </row>
    <row r="158" spans="1:20" ht="24" hidden="1" x14ac:dyDescent="0.25">
      <c r="A158" s="177">
        <v>2364</v>
      </c>
      <c r="B158" s="223" t="s">
        <v>392</v>
      </c>
      <c r="C158" s="224">
        <f t="shared" si="8"/>
        <v>0</v>
      </c>
      <c r="D158" s="229"/>
      <c r="E158" s="337"/>
      <c r="F158" s="231">
        <f t="shared" si="9"/>
        <v>0</v>
      </c>
      <c r="G158" s="229"/>
      <c r="H158" s="230"/>
      <c r="I158" s="231">
        <f t="shared" si="10"/>
        <v>0</v>
      </c>
      <c r="J158" s="229"/>
      <c r="K158" s="230"/>
      <c r="L158" s="231">
        <f t="shared" si="11"/>
        <v>0</v>
      </c>
      <c r="M158" s="338"/>
      <c r="N158" s="337"/>
      <c r="O158" s="231">
        <f t="shared" si="12"/>
        <v>0</v>
      </c>
      <c r="P158" s="185"/>
      <c r="R158" s="158"/>
      <c r="S158" s="158"/>
      <c r="T158" s="158"/>
    </row>
    <row r="159" spans="1:20" hidden="1" x14ac:dyDescent="0.25">
      <c r="A159" s="177">
        <v>2365</v>
      </c>
      <c r="B159" s="223" t="s">
        <v>393</v>
      </c>
      <c r="C159" s="224">
        <f t="shared" si="8"/>
        <v>0</v>
      </c>
      <c r="D159" s="229"/>
      <c r="E159" s="337"/>
      <c r="F159" s="231">
        <f t="shared" si="9"/>
        <v>0</v>
      </c>
      <c r="G159" s="229"/>
      <c r="H159" s="230"/>
      <c r="I159" s="231">
        <f t="shared" si="10"/>
        <v>0</v>
      </c>
      <c r="J159" s="229"/>
      <c r="K159" s="230"/>
      <c r="L159" s="231">
        <f t="shared" si="11"/>
        <v>0</v>
      </c>
      <c r="M159" s="338"/>
      <c r="N159" s="337"/>
      <c r="O159" s="231">
        <f t="shared" si="12"/>
        <v>0</v>
      </c>
      <c r="P159" s="185"/>
      <c r="R159" s="158"/>
      <c r="S159" s="158"/>
      <c r="T159" s="158"/>
    </row>
    <row r="160" spans="1:20" ht="36" hidden="1" x14ac:dyDescent="0.25">
      <c r="A160" s="177">
        <v>2366</v>
      </c>
      <c r="B160" s="223" t="s">
        <v>394</v>
      </c>
      <c r="C160" s="224">
        <f t="shared" si="8"/>
        <v>0</v>
      </c>
      <c r="D160" s="229"/>
      <c r="E160" s="337"/>
      <c r="F160" s="231">
        <f t="shared" si="9"/>
        <v>0</v>
      </c>
      <c r="G160" s="229"/>
      <c r="H160" s="230"/>
      <c r="I160" s="231">
        <f t="shared" si="10"/>
        <v>0</v>
      </c>
      <c r="J160" s="229"/>
      <c r="K160" s="230"/>
      <c r="L160" s="231">
        <f t="shared" si="11"/>
        <v>0</v>
      </c>
      <c r="M160" s="338"/>
      <c r="N160" s="337"/>
      <c r="O160" s="231">
        <f t="shared" si="12"/>
        <v>0</v>
      </c>
      <c r="P160" s="185"/>
      <c r="R160" s="158"/>
      <c r="S160" s="158"/>
      <c r="T160" s="158"/>
    </row>
    <row r="161" spans="1:20" ht="60" hidden="1" x14ac:dyDescent="0.25">
      <c r="A161" s="177">
        <v>2369</v>
      </c>
      <c r="B161" s="223" t="s">
        <v>395</v>
      </c>
      <c r="C161" s="224">
        <f t="shared" si="8"/>
        <v>0</v>
      </c>
      <c r="D161" s="229"/>
      <c r="E161" s="337"/>
      <c r="F161" s="231">
        <f t="shared" si="9"/>
        <v>0</v>
      </c>
      <c r="G161" s="229"/>
      <c r="H161" s="230"/>
      <c r="I161" s="231">
        <f t="shared" si="10"/>
        <v>0</v>
      </c>
      <c r="J161" s="229"/>
      <c r="K161" s="230"/>
      <c r="L161" s="231">
        <f t="shared" si="11"/>
        <v>0</v>
      </c>
      <c r="M161" s="338"/>
      <c r="N161" s="337"/>
      <c r="O161" s="231">
        <f t="shared" si="12"/>
        <v>0</v>
      </c>
      <c r="P161" s="185"/>
      <c r="R161" s="158"/>
      <c r="S161" s="158"/>
      <c r="T161" s="158"/>
    </row>
    <row r="162" spans="1:20" x14ac:dyDescent="0.25">
      <c r="A162" s="329">
        <v>2370</v>
      </c>
      <c r="B162" s="265" t="s">
        <v>396</v>
      </c>
      <c r="C162" s="224">
        <f t="shared" si="8"/>
        <v>5250</v>
      </c>
      <c r="D162" s="344">
        <v>2419</v>
      </c>
      <c r="E162" s="509"/>
      <c r="F162" s="460">
        <f t="shared" si="9"/>
        <v>2419</v>
      </c>
      <c r="G162" s="344">
        <v>2831</v>
      </c>
      <c r="H162" s="346"/>
      <c r="I162" s="332">
        <f t="shared" si="10"/>
        <v>2831</v>
      </c>
      <c r="J162" s="344"/>
      <c r="K162" s="346"/>
      <c r="L162" s="332">
        <f t="shared" si="11"/>
        <v>0</v>
      </c>
      <c r="M162" s="347"/>
      <c r="N162" s="345"/>
      <c r="O162" s="332">
        <f t="shared" si="12"/>
        <v>0</v>
      </c>
      <c r="P162" s="185"/>
      <c r="R162" s="158"/>
      <c r="S162" s="158"/>
      <c r="T162" s="158"/>
    </row>
    <row r="163" spans="1:20" hidden="1" x14ac:dyDescent="0.25">
      <c r="A163" s="329">
        <v>2380</v>
      </c>
      <c r="B163" s="265" t="s">
        <v>397</v>
      </c>
      <c r="C163" s="224">
        <f t="shared" si="8"/>
        <v>0</v>
      </c>
      <c r="D163" s="330">
        <f>SUM(D164:D165)</f>
        <v>0</v>
      </c>
      <c r="E163" s="331">
        <f>SUM(E164:E165)</f>
        <v>0</v>
      </c>
      <c r="F163" s="332">
        <f t="shared" si="9"/>
        <v>0</v>
      </c>
      <c r="G163" s="330">
        <f>SUM(G164:G165)</f>
        <v>0</v>
      </c>
      <c r="H163" s="333">
        <f>SUM(H164:H165)</f>
        <v>0</v>
      </c>
      <c r="I163" s="332">
        <f t="shared" si="10"/>
        <v>0</v>
      </c>
      <c r="J163" s="330">
        <f>SUM(J164:J165)</f>
        <v>0</v>
      </c>
      <c r="K163" s="333">
        <f>SUM(K164:K165)</f>
        <v>0</v>
      </c>
      <c r="L163" s="332">
        <f t="shared" si="11"/>
        <v>0</v>
      </c>
      <c r="M163" s="334">
        <f>SUM(M164:M165)</f>
        <v>0</v>
      </c>
      <c r="N163" s="331">
        <f>SUM(N164:N165)</f>
        <v>0</v>
      </c>
      <c r="O163" s="332">
        <f t="shared" si="12"/>
        <v>0</v>
      </c>
      <c r="P163" s="274"/>
      <c r="R163" s="158"/>
      <c r="S163" s="158"/>
      <c r="T163" s="158"/>
    </row>
    <row r="164" spans="1:20" hidden="1" x14ac:dyDescent="0.25">
      <c r="A164" s="168">
        <v>2381</v>
      </c>
      <c r="B164" s="213" t="s">
        <v>398</v>
      </c>
      <c r="C164" s="224">
        <f t="shared" si="8"/>
        <v>0</v>
      </c>
      <c r="D164" s="219"/>
      <c r="E164" s="335"/>
      <c r="F164" s="221">
        <f t="shared" si="9"/>
        <v>0</v>
      </c>
      <c r="G164" s="219"/>
      <c r="H164" s="220"/>
      <c r="I164" s="221">
        <f t="shared" si="10"/>
        <v>0</v>
      </c>
      <c r="J164" s="219"/>
      <c r="K164" s="220"/>
      <c r="L164" s="221">
        <f t="shared" si="11"/>
        <v>0</v>
      </c>
      <c r="M164" s="336"/>
      <c r="N164" s="335"/>
      <c r="O164" s="221">
        <f t="shared" si="12"/>
        <v>0</v>
      </c>
      <c r="P164" s="176"/>
      <c r="R164" s="158"/>
      <c r="S164" s="158"/>
      <c r="T164" s="158"/>
    </row>
    <row r="165" spans="1:20" ht="24" hidden="1" x14ac:dyDescent="0.25">
      <c r="A165" s="177">
        <v>2389</v>
      </c>
      <c r="B165" s="223" t="s">
        <v>399</v>
      </c>
      <c r="C165" s="224">
        <f t="shared" si="8"/>
        <v>0</v>
      </c>
      <c r="D165" s="229"/>
      <c r="E165" s="337"/>
      <c r="F165" s="231">
        <f t="shared" si="9"/>
        <v>0</v>
      </c>
      <c r="G165" s="229"/>
      <c r="H165" s="230"/>
      <c r="I165" s="231">
        <f t="shared" si="10"/>
        <v>0</v>
      </c>
      <c r="J165" s="229"/>
      <c r="K165" s="230"/>
      <c r="L165" s="231">
        <f t="shared" si="11"/>
        <v>0</v>
      </c>
      <c r="M165" s="338"/>
      <c r="N165" s="337"/>
      <c r="O165" s="231">
        <f t="shared" si="12"/>
        <v>0</v>
      </c>
      <c r="P165" s="185"/>
      <c r="R165" s="158"/>
      <c r="S165" s="158"/>
      <c r="T165" s="158"/>
    </row>
    <row r="166" spans="1:20" hidden="1" x14ac:dyDescent="0.25">
      <c r="A166" s="329">
        <v>2390</v>
      </c>
      <c r="B166" s="265" t="s">
        <v>400</v>
      </c>
      <c r="C166" s="224">
        <f t="shared" si="8"/>
        <v>0</v>
      </c>
      <c r="D166" s="344"/>
      <c r="E166" s="345"/>
      <c r="F166" s="332">
        <f t="shared" si="9"/>
        <v>0</v>
      </c>
      <c r="G166" s="344"/>
      <c r="H166" s="346"/>
      <c r="I166" s="332">
        <f t="shared" si="10"/>
        <v>0</v>
      </c>
      <c r="J166" s="344"/>
      <c r="K166" s="346"/>
      <c r="L166" s="332">
        <f t="shared" si="11"/>
        <v>0</v>
      </c>
      <c r="M166" s="347"/>
      <c r="N166" s="345"/>
      <c r="O166" s="332">
        <f t="shared" si="12"/>
        <v>0</v>
      </c>
      <c r="P166" s="274"/>
      <c r="R166" s="158"/>
      <c r="S166" s="158"/>
      <c r="T166" s="158"/>
    </row>
    <row r="167" spans="1:20" hidden="1" x14ac:dyDescent="0.25">
      <c r="A167" s="198">
        <v>2400</v>
      </c>
      <c r="B167" s="323" t="s">
        <v>401</v>
      </c>
      <c r="C167" s="199">
        <f t="shared" si="8"/>
        <v>0</v>
      </c>
      <c r="D167" s="361"/>
      <c r="E167" s="362"/>
      <c r="F167" s="211">
        <f t="shared" si="9"/>
        <v>0</v>
      </c>
      <c r="G167" s="361"/>
      <c r="H167" s="363"/>
      <c r="I167" s="211">
        <f t="shared" si="10"/>
        <v>0</v>
      </c>
      <c r="J167" s="361"/>
      <c r="K167" s="363"/>
      <c r="L167" s="211">
        <f t="shared" si="11"/>
        <v>0</v>
      </c>
      <c r="M167" s="364"/>
      <c r="N167" s="362"/>
      <c r="O167" s="211">
        <f t="shared" si="12"/>
        <v>0</v>
      </c>
      <c r="P167" s="208"/>
      <c r="R167" s="158"/>
      <c r="S167" s="158"/>
      <c r="T167" s="158"/>
    </row>
    <row r="168" spans="1:20" ht="24" hidden="1" x14ac:dyDescent="0.25">
      <c r="A168" s="198">
        <v>2500</v>
      </c>
      <c r="B168" s="323" t="s">
        <v>402</v>
      </c>
      <c r="C168" s="199">
        <f t="shared" si="8"/>
        <v>0</v>
      </c>
      <c r="D168" s="209">
        <f>SUM(D169,D174)</f>
        <v>0</v>
      </c>
      <c r="E168" s="324">
        <f>SUM(E169,E174)</f>
        <v>0</v>
      </c>
      <c r="F168" s="211">
        <f t="shared" si="9"/>
        <v>0</v>
      </c>
      <c r="G168" s="209">
        <f>SUM(G169,G174)</f>
        <v>0</v>
      </c>
      <c r="H168" s="210">
        <f>SUM(H169,H174)</f>
        <v>0</v>
      </c>
      <c r="I168" s="211">
        <f t="shared" si="10"/>
        <v>0</v>
      </c>
      <c r="J168" s="209">
        <f>SUM(J169,J174)</f>
        <v>0</v>
      </c>
      <c r="K168" s="210">
        <f>SUM(K169,K174)</f>
        <v>0</v>
      </c>
      <c r="L168" s="211">
        <f t="shared" si="11"/>
        <v>0</v>
      </c>
      <c r="M168" s="325">
        <f>SUM(M169,M174)</f>
        <v>0</v>
      </c>
      <c r="N168" s="326">
        <f>SUM(N169,N174)</f>
        <v>0</v>
      </c>
      <c r="O168" s="327">
        <f t="shared" si="12"/>
        <v>0</v>
      </c>
      <c r="P168" s="328"/>
      <c r="R168" s="158"/>
      <c r="S168" s="158"/>
      <c r="T168" s="158"/>
    </row>
    <row r="169" spans="1:20" ht="24" hidden="1" x14ac:dyDescent="0.25">
      <c r="A169" s="784">
        <v>2510</v>
      </c>
      <c r="B169" s="213" t="s">
        <v>403</v>
      </c>
      <c r="C169" s="214">
        <f t="shared" si="8"/>
        <v>0</v>
      </c>
      <c r="D169" s="350">
        <f>SUM(D170:D173)</f>
        <v>0</v>
      </c>
      <c r="E169" s="351">
        <f>SUM(E170:E173)</f>
        <v>0</v>
      </c>
      <c r="F169" s="221">
        <f t="shared" si="9"/>
        <v>0</v>
      </c>
      <c r="G169" s="350">
        <f>SUM(G170:G173)</f>
        <v>0</v>
      </c>
      <c r="H169" s="352">
        <f>SUM(H170:H173)</f>
        <v>0</v>
      </c>
      <c r="I169" s="221">
        <f t="shared" si="10"/>
        <v>0</v>
      </c>
      <c r="J169" s="350">
        <f>SUM(J170:J173)</f>
        <v>0</v>
      </c>
      <c r="K169" s="352">
        <f>SUM(K170:K173)</f>
        <v>0</v>
      </c>
      <c r="L169" s="221">
        <f t="shared" si="11"/>
        <v>0</v>
      </c>
      <c r="M169" s="365">
        <f>SUM(M170:M173)</f>
        <v>0</v>
      </c>
      <c r="N169" s="366">
        <f>SUM(N170:N173)</f>
        <v>0</v>
      </c>
      <c r="O169" s="242">
        <f t="shared" si="12"/>
        <v>0</v>
      </c>
      <c r="P169" s="244"/>
      <c r="R169" s="158"/>
      <c r="S169" s="158"/>
      <c r="T169" s="158"/>
    </row>
    <row r="170" spans="1:20" ht="24" hidden="1" x14ac:dyDescent="0.25">
      <c r="A170" s="178">
        <v>2512</v>
      </c>
      <c r="B170" s="223" t="s">
        <v>404</v>
      </c>
      <c r="C170" s="224">
        <f t="shared" si="8"/>
        <v>0</v>
      </c>
      <c r="D170" s="229"/>
      <c r="E170" s="337"/>
      <c r="F170" s="231">
        <f t="shared" si="9"/>
        <v>0</v>
      </c>
      <c r="G170" s="229"/>
      <c r="H170" s="230"/>
      <c r="I170" s="231">
        <f t="shared" si="10"/>
        <v>0</v>
      </c>
      <c r="J170" s="229"/>
      <c r="K170" s="230"/>
      <c r="L170" s="231">
        <f t="shared" si="11"/>
        <v>0</v>
      </c>
      <c r="M170" s="338"/>
      <c r="N170" s="337"/>
      <c r="O170" s="231">
        <f t="shared" si="12"/>
        <v>0</v>
      </c>
      <c r="P170" s="185"/>
      <c r="R170" s="158"/>
      <c r="S170" s="158"/>
      <c r="T170" s="158"/>
    </row>
    <row r="171" spans="1:20" ht="48" hidden="1" x14ac:dyDescent="0.25">
      <c r="A171" s="178">
        <v>2513</v>
      </c>
      <c r="B171" s="223" t="s">
        <v>405</v>
      </c>
      <c r="C171" s="224">
        <f t="shared" si="8"/>
        <v>0</v>
      </c>
      <c r="D171" s="229"/>
      <c r="E171" s="337"/>
      <c r="F171" s="231">
        <f t="shared" si="9"/>
        <v>0</v>
      </c>
      <c r="G171" s="229"/>
      <c r="H171" s="230"/>
      <c r="I171" s="231">
        <f t="shared" si="10"/>
        <v>0</v>
      </c>
      <c r="J171" s="229"/>
      <c r="K171" s="230"/>
      <c r="L171" s="231">
        <f t="shared" si="11"/>
        <v>0</v>
      </c>
      <c r="M171" s="338"/>
      <c r="N171" s="337"/>
      <c r="O171" s="231">
        <f t="shared" si="12"/>
        <v>0</v>
      </c>
      <c r="P171" s="185"/>
      <c r="R171" s="158"/>
      <c r="S171" s="158"/>
      <c r="T171" s="158"/>
    </row>
    <row r="172" spans="1:20" ht="24" hidden="1" x14ac:dyDescent="0.25">
      <c r="A172" s="178">
        <v>2515</v>
      </c>
      <c r="B172" s="223" t="s">
        <v>406</v>
      </c>
      <c r="C172" s="224">
        <f t="shared" si="8"/>
        <v>0</v>
      </c>
      <c r="D172" s="229"/>
      <c r="E172" s="337"/>
      <c r="F172" s="231">
        <f t="shared" si="9"/>
        <v>0</v>
      </c>
      <c r="G172" s="229"/>
      <c r="H172" s="230"/>
      <c r="I172" s="231">
        <f t="shared" si="10"/>
        <v>0</v>
      </c>
      <c r="J172" s="229"/>
      <c r="K172" s="230"/>
      <c r="L172" s="231">
        <f t="shared" si="11"/>
        <v>0</v>
      </c>
      <c r="M172" s="338"/>
      <c r="N172" s="337"/>
      <c r="O172" s="231">
        <f t="shared" si="12"/>
        <v>0</v>
      </c>
      <c r="P172" s="185"/>
      <c r="R172" s="158"/>
      <c r="S172" s="158"/>
      <c r="T172" s="158"/>
    </row>
    <row r="173" spans="1:20" ht="24" hidden="1" x14ac:dyDescent="0.25">
      <c r="A173" s="178">
        <v>2519</v>
      </c>
      <c r="B173" s="223" t="s">
        <v>407</v>
      </c>
      <c r="C173" s="224">
        <f t="shared" si="8"/>
        <v>0</v>
      </c>
      <c r="D173" s="229"/>
      <c r="E173" s="337"/>
      <c r="F173" s="231">
        <f t="shared" si="9"/>
        <v>0</v>
      </c>
      <c r="G173" s="229"/>
      <c r="H173" s="230"/>
      <c r="I173" s="231">
        <f t="shared" si="10"/>
        <v>0</v>
      </c>
      <c r="J173" s="229"/>
      <c r="K173" s="230"/>
      <c r="L173" s="231">
        <f t="shared" si="11"/>
        <v>0</v>
      </c>
      <c r="M173" s="338"/>
      <c r="N173" s="337"/>
      <c r="O173" s="231">
        <f t="shared" si="12"/>
        <v>0</v>
      </c>
      <c r="P173" s="185"/>
      <c r="R173" s="158"/>
      <c r="S173" s="158"/>
      <c r="T173" s="158"/>
    </row>
    <row r="174" spans="1:20" ht="24" hidden="1" x14ac:dyDescent="0.25">
      <c r="A174" s="339">
        <v>2520</v>
      </c>
      <c r="B174" s="223" t="s">
        <v>408</v>
      </c>
      <c r="C174" s="224">
        <f t="shared" si="8"/>
        <v>0</v>
      </c>
      <c r="D174" s="229"/>
      <c r="E174" s="337"/>
      <c r="F174" s="231">
        <f t="shared" si="9"/>
        <v>0</v>
      </c>
      <c r="G174" s="229"/>
      <c r="H174" s="230"/>
      <c r="I174" s="231">
        <f t="shared" si="10"/>
        <v>0</v>
      </c>
      <c r="J174" s="229"/>
      <c r="K174" s="230"/>
      <c r="L174" s="231">
        <f t="shared" si="11"/>
        <v>0</v>
      </c>
      <c r="M174" s="338"/>
      <c r="N174" s="337"/>
      <c r="O174" s="231">
        <f t="shared" si="12"/>
        <v>0</v>
      </c>
      <c r="P174" s="185"/>
      <c r="R174" s="158"/>
      <c r="S174" s="158"/>
      <c r="T174" s="158"/>
    </row>
    <row r="175" spans="1:20" s="367" customFormat="1" ht="48" hidden="1" x14ac:dyDescent="0.25">
      <c r="A175" s="140">
        <v>2800</v>
      </c>
      <c r="B175" s="213" t="s">
        <v>409</v>
      </c>
      <c r="C175" s="214">
        <f t="shared" si="8"/>
        <v>0</v>
      </c>
      <c r="D175" s="171"/>
      <c r="E175" s="172"/>
      <c r="F175" s="173">
        <f t="shared" si="9"/>
        <v>0</v>
      </c>
      <c r="G175" s="171"/>
      <c r="H175" s="174"/>
      <c r="I175" s="173">
        <f t="shared" si="10"/>
        <v>0</v>
      </c>
      <c r="J175" s="171"/>
      <c r="K175" s="174"/>
      <c r="L175" s="173">
        <f t="shared" si="11"/>
        <v>0</v>
      </c>
      <c r="M175" s="175"/>
      <c r="N175" s="172"/>
      <c r="O175" s="173">
        <f t="shared" si="12"/>
        <v>0</v>
      </c>
      <c r="P175" s="176"/>
      <c r="R175" s="158"/>
      <c r="S175" s="158"/>
      <c r="T175" s="158"/>
    </row>
    <row r="176" spans="1:20" hidden="1" x14ac:dyDescent="0.25">
      <c r="A176" s="315">
        <v>3000</v>
      </c>
      <c r="B176" s="315" t="s">
        <v>410</v>
      </c>
      <c r="C176" s="316">
        <f t="shared" si="8"/>
        <v>0</v>
      </c>
      <c r="D176" s="317">
        <f>SUM(D177,D187)</f>
        <v>0</v>
      </c>
      <c r="E176" s="318">
        <f>SUM(E177,E187)</f>
        <v>0</v>
      </c>
      <c r="F176" s="319">
        <f t="shared" si="9"/>
        <v>0</v>
      </c>
      <c r="G176" s="317">
        <f>SUM(G177,G187)</f>
        <v>0</v>
      </c>
      <c r="H176" s="320">
        <f>SUM(H177,H187)</f>
        <v>0</v>
      </c>
      <c r="I176" s="319">
        <f t="shared" si="10"/>
        <v>0</v>
      </c>
      <c r="J176" s="317">
        <f>SUM(J177,J187)</f>
        <v>0</v>
      </c>
      <c r="K176" s="320">
        <f>SUM(K177,K187)</f>
        <v>0</v>
      </c>
      <c r="L176" s="319">
        <f t="shared" si="11"/>
        <v>0</v>
      </c>
      <c r="M176" s="321">
        <f>SUM(M177,M187)</f>
        <v>0</v>
      </c>
      <c r="N176" s="318">
        <f>SUM(N177,N187)</f>
        <v>0</v>
      </c>
      <c r="O176" s="319">
        <f t="shared" si="12"/>
        <v>0</v>
      </c>
      <c r="P176" s="322"/>
      <c r="R176" s="158"/>
      <c r="S176" s="158"/>
      <c r="T176" s="158"/>
    </row>
    <row r="177" spans="1:20" ht="36" hidden="1" x14ac:dyDescent="0.25">
      <c r="A177" s="198">
        <v>3200</v>
      </c>
      <c r="B177" s="368" t="s">
        <v>411</v>
      </c>
      <c r="C177" s="199">
        <f t="shared" si="8"/>
        <v>0</v>
      </c>
      <c r="D177" s="209">
        <f>SUM(D178,D182)</f>
        <v>0</v>
      </c>
      <c r="E177" s="324">
        <f>SUM(E178,E182)</f>
        <v>0</v>
      </c>
      <c r="F177" s="211">
        <f t="shared" si="9"/>
        <v>0</v>
      </c>
      <c r="G177" s="209">
        <f>SUM(G178,G182)</f>
        <v>0</v>
      </c>
      <c r="H177" s="210">
        <f>SUM(H178,H182)</f>
        <v>0</v>
      </c>
      <c r="I177" s="211">
        <f t="shared" si="10"/>
        <v>0</v>
      </c>
      <c r="J177" s="209">
        <f>SUM(J178,J182)</f>
        <v>0</v>
      </c>
      <c r="K177" s="210">
        <f>SUM(K178,K182)</f>
        <v>0</v>
      </c>
      <c r="L177" s="211">
        <f t="shared" si="11"/>
        <v>0</v>
      </c>
      <c r="M177" s="325">
        <f>SUM(M178,M182)</f>
        <v>0</v>
      </c>
      <c r="N177" s="326">
        <f>SUM(N178,N182)</f>
        <v>0</v>
      </c>
      <c r="O177" s="327">
        <f t="shared" si="12"/>
        <v>0</v>
      </c>
      <c r="P177" s="328"/>
      <c r="R177" s="158"/>
      <c r="S177" s="158"/>
      <c r="T177" s="158"/>
    </row>
    <row r="178" spans="1:20" ht="48" hidden="1" x14ac:dyDescent="0.25">
      <c r="A178" s="784">
        <v>3260</v>
      </c>
      <c r="B178" s="213" t="s">
        <v>412</v>
      </c>
      <c r="C178" s="214">
        <f t="shared" si="8"/>
        <v>0</v>
      </c>
      <c r="D178" s="350">
        <f>SUM(D179:D181)</f>
        <v>0</v>
      </c>
      <c r="E178" s="351">
        <f>SUM(E179:E181)</f>
        <v>0</v>
      </c>
      <c r="F178" s="221">
        <f t="shared" si="9"/>
        <v>0</v>
      </c>
      <c r="G178" s="350">
        <f>SUM(G179:G181)</f>
        <v>0</v>
      </c>
      <c r="H178" s="352">
        <f>SUM(H179:H181)</f>
        <v>0</v>
      </c>
      <c r="I178" s="221">
        <f t="shared" si="10"/>
        <v>0</v>
      </c>
      <c r="J178" s="350">
        <f>SUM(J179:J181)</f>
        <v>0</v>
      </c>
      <c r="K178" s="352">
        <f>SUM(K179:K181)</f>
        <v>0</v>
      </c>
      <c r="L178" s="221">
        <f t="shared" si="11"/>
        <v>0</v>
      </c>
      <c r="M178" s="353">
        <f>SUM(M179:M181)</f>
        <v>0</v>
      </c>
      <c r="N178" s="351">
        <f>SUM(N179:N181)</f>
        <v>0</v>
      </c>
      <c r="O178" s="221">
        <f t="shared" si="12"/>
        <v>0</v>
      </c>
      <c r="P178" s="176"/>
      <c r="R178" s="158"/>
      <c r="S178" s="158"/>
      <c r="T178" s="158"/>
    </row>
    <row r="179" spans="1:20" ht="36" hidden="1" x14ac:dyDescent="0.25">
      <c r="A179" s="178">
        <v>3261</v>
      </c>
      <c r="B179" s="223" t="s">
        <v>413</v>
      </c>
      <c r="C179" s="224">
        <f t="shared" si="8"/>
        <v>0</v>
      </c>
      <c r="D179" s="229"/>
      <c r="E179" s="337"/>
      <c r="F179" s="231">
        <f t="shared" si="9"/>
        <v>0</v>
      </c>
      <c r="G179" s="229"/>
      <c r="H179" s="230"/>
      <c r="I179" s="231">
        <f t="shared" si="10"/>
        <v>0</v>
      </c>
      <c r="J179" s="229"/>
      <c r="K179" s="230"/>
      <c r="L179" s="231">
        <f t="shared" si="11"/>
        <v>0</v>
      </c>
      <c r="M179" s="338"/>
      <c r="N179" s="337"/>
      <c r="O179" s="231">
        <f t="shared" si="12"/>
        <v>0</v>
      </c>
      <c r="P179" s="185"/>
      <c r="R179" s="158"/>
      <c r="S179" s="158"/>
      <c r="T179" s="158"/>
    </row>
    <row r="180" spans="1:20" ht="48" hidden="1" x14ac:dyDescent="0.25">
      <c r="A180" s="178">
        <v>3262</v>
      </c>
      <c r="B180" s="223" t="s">
        <v>414</v>
      </c>
      <c r="C180" s="224">
        <f t="shared" si="8"/>
        <v>0</v>
      </c>
      <c r="D180" s="229"/>
      <c r="E180" s="337"/>
      <c r="F180" s="231">
        <f t="shared" si="9"/>
        <v>0</v>
      </c>
      <c r="G180" s="229"/>
      <c r="H180" s="230"/>
      <c r="I180" s="231">
        <f t="shared" si="10"/>
        <v>0</v>
      </c>
      <c r="J180" s="229"/>
      <c r="K180" s="230"/>
      <c r="L180" s="231">
        <f t="shared" si="11"/>
        <v>0</v>
      </c>
      <c r="M180" s="338"/>
      <c r="N180" s="337"/>
      <c r="O180" s="231">
        <f t="shared" si="12"/>
        <v>0</v>
      </c>
      <c r="P180" s="185"/>
      <c r="R180" s="158"/>
      <c r="S180" s="158"/>
      <c r="T180" s="158"/>
    </row>
    <row r="181" spans="1:20" ht="36" hidden="1" x14ac:dyDescent="0.25">
      <c r="A181" s="178">
        <v>3263</v>
      </c>
      <c r="B181" s="223" t="s">
        <v>415</v>
      </c>
      <c r="C181" s="224">
        <f t="shared" ref="C181:C244" si="13">SUM(F181,I181,L181,O181)</f>
        <v>0</v>
      </c>
      <c r="D181" s="229"/>
      <c r="E181" s="337"/>
      <c r="F181" s="231">
        <f t="shared" ref="F181:F244" si="14">D181+E181</f>
        <v>0</v>
      </c>
      <c r="G181" s="229"/>
      <c r="H181" s="230"/>
      <c r="I181" s="231">
        <f t="shared" ref="I181:I244" si="15">G181+H181</f>
        <v>0</v>
      </c>
      <c r="J181" s="229"/>
      <c r="K181" s="230"/>
      <c r="L181" s="231">
        <f t="shared" ref="L181:L244" si="16">J181+K181</f>
        <v>0</v>
      </c>
      <c r="M181" s="338"/>
      <c r="N181" s="337"/>
      <c r="O181" s="231">
        <f t="shared" ref="O181:O244" si="17">M181+N181</f>
        <v>0</v>
      </c>
      <c r="P181" s="185"/>
      <c r="R181" s="158"/>
      <c r="S181" s="158"/>
      <c r="T181" s="158"/>
    </row>
    <row r="182" spans="1:20" ht="108" hidden="1" x14ac:dyDescent="0.25">
      <c r="A182" s="784">
        <v>3290</v>
      </c>
      <c r="B182" s="213" t="s">
        <v>416</v>
      </c>
      <c r="C182" s="224">
        <f t="shared" si="13"/>
        <v>0</v>
      </c>
      <c r="D182" s="350">
        <f>SUM(D183:D186)</f>
        <v>0</v>
      </c>
      <c r="E182" s="351">
        <f>SUM(E183:E186)</f>
        <v>0</v>
      </c>
      <c r="F182" s="221">
        <f t="shared" si="14"/>
        <v>0</v>
      </c>
      <c r="G182" s="350">
        <f>SUM(G183:G186)</f>
        <v>0</v>
      </c>
      <c r="H182" s="352">
        <f>SUM(H183:H186)</f>
        <v>0</v>
      </c>
      <c r="I182" s="221">
        <f t="shared" si="15"/>
        <v>0</v>
      </c>
      <c r="J182" s="350">
        <f>SUM(J183:J186)</f>
        <v>0</v>
      </c>
      <c r="K182" s="352">
        <f>SUM(K183:K186)</f>
        <v>0</v>
      </c>
      <c r="L182" s="221">
        <f t="shared" si="16"/>
        <v>0</v>
      </c>
      <c r="M182" s="369">
        <f>SUM(M183:M186)</f>
        <v>0</v>
      </c>
      <c r="N182" s="370">
        <f>SUM(N183:N186)</f>
        <v>0</v>
      </c>
      <c r="O182" s="371">
        <f t="shared" si="17"/>
        <v>0</v>
      </c>
      <c r="P182" s="372"/>
      <c r="R182" s="158"/>
      <c r="S182" s="158"/>
      <c r="T182" s="158"/>
    </row>
    <row r="183" spans="1:20" ht="72" hidden="1" x14ac:dyDescent="0.25">
      <c r="A183" s="178">
        <v>3291</v>
      </c>
      <c r="B183" s="223" t="s">
        <v>417</v>
      </c>
      <c r="C183" s="224">
        <f t="shared" si="13"/>
        <v>0</v>
      </c>
      <c r="D183" s="229"/>
      <c r="E183" s="337"/>
      <c r="F183" s="231">
        <f t="shared" si="14"/>
        <v>0</v>
      </c>
      <c r="G183" s="229"/>
      <c r="H183" s="230"/>
      <c r="I183" s="231">
        <f t="shared" si="15"/>
        <v>0</v>
      </c>
      <c r="J183" s="229"/>
      <c r="K183" s="230"/>
      <c r="L183" s="231">
        <f t="shared" si="16"/>
        <v>0</v>
      </c>
      <c r="M183" s="338"/>
      <c r="N183" s="337"/>
      <c r="O183" s="231">
        <f t="shared" si="17"/>
        <v>0</v>
      </c>
      <c r="P183" s="185"/>
      <c r="R183" s="158"/>
      <c r="S183" s="158"/>
      <c r="T183" s="158"/>
    </row>
    <row r="184" spans="1:20" ht="96" hidden="1" x14ac:dyDescent="0.25">
      <c r="A184" s="178">
        <v>3292</v>
      </c>
      <c r="B184" s="223" t="s">
        <v>418</v>
      </c>
      <c r="C184" s="224">
        <f t="shared" si="13"/>
        <v>0</v>
      </c>
      <c r="D184" s="229"/>
      <c r="E184" s="337"/>
      <c r="F184" s="231">
        <f t="shared" si="14"/>
        <v>0</v>
      </c>
      <c r="G184" s="229"/>
      <c r="H184" s="230"/>
      <c r="I184" s="231">
        <f t="shared" si="15"/>
        <v>0</v>
      </c>
      <c r="J184" s="229"/>
      <c r="K184" s="230"/>
      <c r="L184" s="231">
        <f t="shared" si="16"/>
        <v>0</v>
      </c>
      <c r="M184" s="338"/>
      <c r="N184" s="337"/>
      <c r="O184" s="231">
        <f t="shared" si="17"/>
        <v>0</v>
      </c>
      <c r="P184" s="185"/>
      <c r="R184" s="158"/>
      <c r="S184" s="158"/>
      <c r="T184" s="158"/>
    </row>
    <row r="185" spans="1:20" ht="72" hidden="1" x14ac:dyDescent="0.25">
      <c r="A185" s="178">
        <v>3293</v>
      </c>
      <c r="B185" s="223" t="s">
        <v>224</v>
      </c>
      <c r="C185" s="224">
        <f t="shared" si="13"/>
        <v>0</v>
      </c>
      <c r="D185" s="229"/>
      <c r="E185" s="337"/>
      <c r="F185" s="231">
        <f t="shared" si="14"/>
        <v>0</v>
      </c>
      <c r="G185" s="229"/>
      <c r="H185" s="230"/>
      <c r="I185" s="231">
        <f t="shared" si="15"/>
        <v>0</v>
      </c>
      <c r="J185" s="229"/>
      <c r="K185" s="230"/>
      <c r="L185" s="231">
        <f t="shared" si="16"/>
        <v>0</v>
      </c>
      <c r="M185" s="338"/>
      <c r="N185" s="337"/>
      <c r="O185" s="231">
        <f t="shared" si="17"/>
        <v>0</v>
      </c>
      <c r="P185" s="185"/>
      <c r="R185" s="158"/>
      <c r="S185" s="158"/>
      <c r="T185" s="158"/>
    </row>
    <row r="186" spans="1:20" ht="72" hidden="1" x14ac:dyDescent="0.25">
      <c r="A186" s="373">
        <v>3294</v>
      </c>
      <c r="B186" s="223" t="s">
        <v>419</v>
      </c>
      <c r="C186" s="374">
        <f t="shared" si="13"/>
        <v>0</v>
      </c>
      <c r="D186" s="375"/>
      <c r="E186" s="376"/>
      <c r="F186" s="371">
        <f t="shared" si="14"/>
        <v>0</v>
      </c>
      <c r="G186" s="375"/>
      <c r="H186" s="377"/>
      <c r="I186" s="371">
        <f t="shared" si="15"/>
        <v>0</v>
      </c>
      <c r="J186" s="375"/>
      <c r="K186" s="377"/>
      <c r="L186" s="371">
        <f t="shared" si="16"/>
        <v>0</v>
      </c>
      <c r="M186" s="378"/>
      <c r="N186" s="376"/>
      <c r="O186" s="371">
        <f t="shared" si="17"/>
        <v>0</v>
      </c>
      <c r="P186" s="372"/>
      <c r="R186" s="158"/>
      <c r="S186" s="158"/>
      <c r="T186" s="158"/>
    </row>
    <row r="187" spans="1:20" ht="60" hidden="1" x14ac:dyDescent="0.25">
      <c r="A187" s="249">
        <v>3300</v>
      </c>
      <c r="B187" s="368" t="s">
        <v>420</v>
      </c>
      <c r="C187" s="379">
        <f t="shared" si="13"/>
        <v>0</v>
      </c>
      <c r="D187" s="380">
        <f>SUM(D188:D189)</f>
        <v>0</v>
      </c>
      <c r="E187" s="326">
        <f>SUM(E188:E189)</f>
        <v>0</v>
      </c>
      <c r="F187" s="327">
        <f t="shared" si="14"/>
        <v>0</v>
      </c>
      <c r="G187" s="380">
        <f>SUM(G188:G189)</f>
        <v>0</v>
      </c>
      <c r="H187" s="381">
        <f>SUM(H188:H189)</f>
        <v>0</v>
      </c>
      <c r="I187" s="327">
        <f t="shared" si="15"/>
        <v>0</v>
      </c>
      <c r="J187" s="380">
        <f>SUM(J188:J189)</f>
        <v>0</v>
      </c>
      <c r="K187" s="381">
        <f>SUM(K188:K189)</f>
        <v>0</v>
      </c>
      <c r="L187" s="327">
        <f t="shared" si="16"/>
        <v>0</v>
      </c>
      <c r="M187" s="325">
        <f>SUM(M188:M189)</f>
        <v>0</v>
      </c>
      <c r="N187" s="326">
        <f>SUM(N188:N189)</f>
        <v>0</v>
      </c>
      <c r="O187" s="327">
        <f t="shared" si="17"/>
        <v>0</v>
      </c>
      <c r="P187" s="328"/>
      <c r="R187" s="158"/>
      <c r="S187" s="158"/>
      <c r="T187" s="158"/>
    </row>
    <row r="188" spans="1:20" ht="60" hidden="1" x14ac:dyDescent="0.25">
      <c r="A188" s="264">
        <v>3310</v>
      </c>
      <c r="B188" s="265" t="s">
        <v>421</v>
      </c>
      <c r="C188" s="276">
        <f t="shared" si="13"/>
        <v>0</v>
      </c>
      <c r="D188" s="344"/>
      <c r="E188" s="345"/>
      <c r="F188" s="332">
        <f t="shared" si="14"/>
        <v>0</v>
      </c>
      <c r="G188" s="344"/>
      <c r="H188" s="346"/>
      <c r="I188" s="332">
        <f t="shared" si="15"/>
        <v>0</v>
      </c>
      <c r="J188" s="344"/>
      <c r="K188" s="346"/>
      <c r="L188" s="332">
        <f t="shared" si="16"/>
        <v>0</v>
      </c>
      <c r="M188" s="347"/>
      <c r="N188" s="345"/>
      <c r="O188" s="332">
        <f t="shared" si="17"/>
        <v>0</v>
      </c>
      <c r="P188" s="274"/>
      <c r="R188" s="158"/>
      <c r="S188" s="158"/>
      <c r="T188" s="158"/>
    </row>
    <row r="189" spans="1:20" ht="60" hidden="1" x14ac:dyDescent="0.25">
      <c r="A189" s="169">
        <v>3320</v>
      </c>
      <c r="B189" s="213" t="s">
        <v>422</v>
      </c>
      <c r="C189" s="214">
        <f t="shared" si="13"/>
        <v>0</v>
      </c>
      <c r="D189" s="219"/>
      <c r="E189" s="335"/>
      <c r="F189" s="221">
        <f t="shared" si="14"/>
        <v>0</v>
      </c>
      <c r="G189" s="219"/>
      <c r="H189" s="220"/>
      <c r="I189" s="221">
        <f t="shared" si="15"/>
        <v>0</v>
      </c>
      <c r="J189" s="219"/>
      <c r="K189" s="220"/>
      <c r="L189" s="221">
        <f t="shared" si="16"/>
        <v>0</v>
      </c>
      <c r="M189" s="336"/>
      <c r="N189" s="335"/>
      <c r="O189" s="221">
        <f t="shared" si="17"/>
        <v>0</v>
      </c>
      <c r="P189" s="176"/>
      <c r="R189" s="158"/>
      <c r="S189" s="158"/>
      <c r="T189" s="158"/>
    </row>
    <row r="190" spans="1:20" hidden="1" x14ac:dyDescent="0.25">
      <c r="A190" s="382">
        <v>4000</v>
      </c>
      <c r="B190" s="315" t="s">
        <v>423</v>
      </c>
      <c r="C190" s="316">
        <f t="shared" si="13"/>
        <v>0</v>
      </c>
      <c r="D190" s="317">
        <f>SUM(D191,D194)</f>
        <v>0</v>
      </c>
      <c r="E190" s="318">
        <f>SUM(E191,E194)</f>
        <v>0</v>
      </c>
      <c r="F190" s="319">
        <f t="shared" si="14"/>
        <v>0</v>
      </c>
      <c r="G190" s="317">
        <f>SUM(G191,G194)</f>
        <v>0</v>
      </c>
      <c r="H190" s="320">
        <f>SUM(H191,H194)</f>
        <v>0</v>
      </c>
      <c r="I190" s="319">
        <f t="shared" si="15"/>
        <v>0</v>
      </c>
      <c r="J190" s="317">
        <f>SUM(J191,J194)</f>
        <v>0</v>
      </c>
      <c r="K190" s="320">
        <f>SUM(K191,K194)</f>
        <v>0</v>
      </c>
      <c r="L190" s="319">
        <f t="shared" si="16"/>
        <v>0</v>
      </c>
      <c r="M190" s="321">
        <f>SUM(M191,M194)</f>
        <v>0</v>
      </c>
      <c r="N190" s="318">
        <f>SUM(N191,N194)</f>
        <v>0</v>
      </c>
      <c r="O190" s="319">
        <f t="shared" si="17"/>
        <v>0</v>
      </c>
      <c r="P190" s="322"/>
      <c r="R190" s="158"/>
      <c r="S190" s="158"/>
      <c r="T190" s="158"/>
    </row>
    <row r="191" spans="1:20" ht="24" hidden="1" x14ac:dyDescent="0.25">
      <c r="A191" s="383">
        <v>4200</v>
      </c>
      <c r="B191" s="323" t="s">
        <v>424</v>
      </c>
      <c r="C191" s="199">
        <f t="shared" si="13"/>
        <v>0</v>
      </c>
      <c r="D191" s="209">
        <f>SUM(D192,D193)</f>
        <v>0</v>
      </c>
      <c r="E191" s="324">
        <f>SUM(E192,E193)</f>
        <v>0</v>
      </c>
      <c r="F191" s="211">
        <f t="shared" si="14"/>
        <v>0</v>
      </c>
      <c r="G191" s="209">
        <f>SUM(G192,G193)</f>
        <v>0</v>
      </c>
      <c r="H191" s="210">
        <f>SUM(H192,H193)</f>
        <v>0</v>
      </c>
      <c r="I191" s="211">
        <f t="shared" si="15"/>
        <v>0</v>
      </c>
      <c r="J191" s="209">
        <f>SUM(J192,J193)</f>
        <v>0</v>
      </c>
      <c r="K191" s="210">
        <f>SUM(K192,K193)</f>
        <v>0</v>
      </c>
      <c r="L191" s="211">
        <f t="shared" si="16"/>
        <v>0</v>
      </c>
      <c r="M191" s="348">
        <f>SUM(M192,M193)</f>
        <v>0</v>
      </c>
      <c r="N191" s="324">
        <f>SUM(N192,N193)</f>
        <v>0</v>
      </c>
      <c r="O191" s="211">
        <f t="shared" si="17"/>
        <v>0</v>
      </c>
      <c r="P191" s="208"/>
      <c r="R191" s="158"/>
      <c r="S191" s="158"/>
      <c r="T191" s="158"/>
    </row>
    <row r="192" spans="1:20" ht="36" hidden="1" x14ac:dyDescent="0.25">
      <c r="A192" s="784">
        <v>4240</v>
      </c>
      <c r="B192" s="213" t="s">
        <v>425</v>
      </c>
      <c r="C192" s="214">
        <f t="shared" si="13"/>
        <v>0</v>
      </c>
      <c r="D192" s="219"/>
      <c r="E192" s="335"/>
      <c r="F192" s="221">
        <f t="shared" si="14"/>
        <v>0</v>
      </c>
      <c r="G192" s="219"/>
      <c r="H192" s="220"/>
      <c r="I192" s="221">
        <f t="shared" si="15"/>
        <v>0</v>
      </c>
      <c r="J192" s="219"/>
      <c r="K192" s="220"/>
      <c r="L192" s="221">
        <f t="shared" si="16"/>
        <v>0</v>
      </c>
      <c r="M192" s="336"/>
      <c r="N192" s="335"/>
      <c r="O192" s="221">
        <f t="shared" si="17"/>
        <v>0</v>
      </c>
      <c r="P192" s="176"/>
      <c r="R192" s="158"/>
      <c r="S192" s="158"/>
      <c r="T192" s="158"/>
    </row>
    <row r="193" spans="1:20" ht="24" hidden="1" x14ac:dyDescent="0.25">
      <c r="A193" s="339">
        <v>4250</v>
      </c>
      <c r="B193" s="223" t="s">
        <v>426</v>
      </c>
      <c r="C193" s="224">
        <f t="shared" si="13"/>
        <v>0</v>
      </c>
      <c r="D193" s="229"/>
      <c r="E193" s="337"/>
      <c r="F193" s="231">
        <f t="shared" si="14"/>
        <v>0</v>
      </c>
      <c r="G193" s="229"/>
      <c r="H193" s="230"/>
      <c r="I193" s="231">
        <f t="shared" si="15"/>
        <v>0</v>
      </c>
      <c r="J193" s="229"/>
      <c r="K193" s="230"/>
      <c r="L193" s="231">
        <f t="shared" si="16"/>
        <v>0</v>
      </c>
      <c r="M193" s="338"/>
      <c r="N193" s="337"/>
      <c r="O193" s="231">
        <f t="shared" si="17"/>
        <v>0</v>
      </c>
      <c r="P193" s="185"/>
      <c r="R193" s="158"/>
      <c r="S193" s="158"/>
      <c r="T193" s="158"/>
    </row>
    <row r="194" spans="1:20" hidden="1" x14ac:dyDescent="0.25">
      <c r="A194" s="198">
        <v>4300</v>
      </c>
      <c r="B194" s="323" t="s">
        <v>427</v>
      </c>
      <c r="C194" s="199">
        <f t="shared" si="13"/>
        <v>0</v>
      </c>
      <c r="D194" s="209">
        <f>SUM(D195)</f>
        <v>0</v>
      </c>
      <c r="E194" s="324">
        <f>SUM(E195)</f>
        <v>0</v>
      </c>
      <c r="F194" s="211">
        <f t="shared" si="14"/>
        <v>0</v>
      </c>
      <c r="G194" s="209">
        <f>SUM(G195)</f>
        <v>0</v>
      </c>
      <c r="H194" s="210">
        <f>SUM(H195)</f>
        <v>0</v>
      </c>
      <c r="I194" s="211">
        <f t="shared" si="15"/>
        <v>0</v>
      </c>
      <c r="J194" s="209">
        <f>SUM(J195)</f>
        <v>0</v>
      </c>
      <c r="K194" s="210">
        <f>SUM(K195)</f>
        <v>0</v>
      </c>
      <c r="L194" s="211">
        <f t="shared" si="16"/>
        <v>0</v>
      </c>
      <c r="M194" s="348">
        <f>SUM(M195)</f>
        <v>0</v>
      </c>
      <c r="N194" s="324">
        <f>SUM(N195)</f>
        <v>0</v>
      </c>
      <c r="O194" s="211">
        <f t="shared" si="17"/>
        <v>0</v>
      </c>
      <c r="P194" s="208"/>
      <c r="R194" s="158"/>
      <c r="S194" s="158"/>
      <c r="T194" s="158"/>
    </row>
    <row r="195" spans="1:20" ht="24" hidden="1" x14ac:dyDescent="0.25">
      <c r="A195" s="784">
        <v>4310</v>
      </c>
      <c r="B195" s="213" t="s">
        <v>428</v>
      </c>
      <c r="C195" s="214">
        <f t="shared" si="13"/>
        <v>0</v>
      </c>
      <c r="D195" s="350">
        <f>SUM(D196:D196)</f>
        <v>0</v>
      </c>
      <c r="E195" s="351">
        <f>SUM(E196:E196)</f>
        <v>0</v>
      </c>
      <c r="F195" s="221">
        <f t="shared" si="14"/>
        <v>0</v>
      </c>
      <c r="G195" s="350">
        <f>SUM(G196:G196)</f>
        <v>0</v>
      </c>
      <c r="H195" s="352">
        <f>SUM(H196:H196)</f>
        <v>0</v>
      </c>
      <c r="I195" s="221">
        <f t="shared" si="15"/>
        <v>0</v>
      </c>
      <c r="J195" s="350">
        <f>SUM(J196:J196)</f>
        <v>0</v>
      </c>
      <c r="K195" s="352">
        <f>SUM(K196:K196)</f>
        <v>0</v>
      </c>
      <c r="L195" s="221">
        <f t="shared" si="16"/>
        <v>0</v>
      </c>
      <c r="M195" s="353">
        <f>SUM(M196:M196)</f>
        <v>0</v>
      </c>
      <c r="N195" s="351">
        <f>SUM(N196:N196)</f>
        <v>0</v>
      </c>
      <c r="O195" s="221">
        <f t="shared" si="17"/>
        <v>0</v>
      </c>
      <c r="P195" s="176"/>
      <c r="R195" s="158"/>
      <c r="S195" s="158"/>
      <c r="T195" s="158"/>
    </row>
    <row r="196" spans="1:20" ht="48" hidden="1" x14ac:dyDescent="0.25">
      <c r="A196" s="178">
        <v>4311</v>
      </c>
      <c r="B196" s="223" t="s">
        <v>429</v>
      </c>
      <c r="C196" s="224">
        <f t="shared" si="13"/>
        <v>0</v>
      </c>
      <c r="D196" s="229"/>
      <c r="E196" s="337"/>
      <c r="F196" s="231">
        <f t="shared" si="14"/>
        <v>0</v>
      </c>
      <c r="G196" s="229"/>
      <c r="H196" s="230"/>
      <c r="I196" s="231">
        <f t="shared" si="15"/>
        <v>0</v>
      </c>
      <c r="J196" s="229"/>
      <c r="K196" s="230"/>
      <c r="L196" s="231">
        <f t="shared" si="16"/>
        <v>0</v>
      </c>
      <c r="M196" s="338"/>
      <c r="N196" s="337"/>
      <c r="O196" s="231">
        <f t="shared" si="17"/>
        <v>0</v>
      </c>
      <c r="P196" s="185"/>
      <c r="R196" s="158"/>
      <c r="S196" s="158"/>
      <c r="T196" s="158"/>
    </row>
    <row r="197" spans="1:20" s="148" customFormat="1" ht="24" x14ac:dyDescent="0.25">
      <c r="A197" s="384"/>
      <c r="B197" s="140" t="s">
        <v>430</v>
      </c>
      <c r="C197" s="309">
        <f t="shared" si="13"/>
        <v>5075</v>
      </c>
      <c r="D197" s="310">
        <f>SUM(D198,D233,D271)</f>
        <v>4575</v>
      </c>
      <c r="E197" s="503">
        <f>SUM(E198,E233,E271)</f>
        <v>0</v>
      </c>
      <c r="F197" s="464">
        <f t="shared" si="14"/>
        <v>4575</v>
      </c>
      <c r="G197" s="310">
        <f>SUM(G198,G233,G271)</f>
        <v>500</v>
      </c>
      <c r="H197" s="313">
        <f>SUM(H198,H233,H271)</f>
        <v>0</v>
      </c>
      <c r="I197" s="312">
        <f t="shared" si="15"/>
        <v>500</v>
      </c>
      <c r="J197" s="310">
        <f>SUM(J198,J233,J271)</f>
        <v>0</v>
      </c>
      <c r="K197" s="313">
        <f>SUM(K198,K233,K271)</f>
        <v>0</v>
      </c>
      <c r="L197" s="312">
        <f t="shared" si="16"/>
        <v>0</v>
      </c>
      <c r="M197" s="385">
        <f>SUM(M198,M233,M271)</f>
        <v>0</v>
      </c>
      <c r="N197" s="386">
        <f>SUM(N198,N233,N271)</f>
        <v>0</v>
      </c>
      <c r="O197" s="387">
        <f t="shared" si="17"/>
        <v>0</v>
      </c>
      <c r="P197" s="388"/>
      <c r="R197" s="158"/>
      <c r="S197" s="158"/>
      <c r="T197" s="158"/>
    </row>
    <row r="198" spans="1:20" x14ac:dyDescent="0.25">
      <c r="A198" s="315">
        <v>5000</v>
      </c>
      <c r="B198" s="315" t="s">
        <v>431</v>
      </c>
      <c r="C198" s="316">
        <f t="shared" si="13"/>
        <v>5075</v>
      </c>
      <c r="D198" s="317">
        <f>D199+D207</f>
        <v>4575</v>
      </c>
      <c r="E198" s="504">
        <f>E199+E207</f>
        <v>0</v>
      </c>
      <c r="F198" s="465">
        <f t="shared" si="14"/>
        <v>4575</v>
      </c>
      <c r="G198" s="317">
        <f>G199+G207</f>
        <v>500</v>
      </c>
      <c r="H198" s="320">
        <f>H199+H207</f>
        <v>0</v>
      </c>
      <c r="I198" s="319">
        <f t="shared" si="15"/>
        <v>500</v>
      </c>
      <c r="J198" s="317">
        <f>J199+J207</f>
        <v>0</v>
      </c>
      <c r="K198" s="320">
        <f>K199+K207</f>
        <v>0</v>
      </c>
      <c r="L198" s="319">
        <f t="shared" si="16"/>
        <v>0</v>
      </c>
      <c r="M198" s="321">
        <f>M199+M207</f>
        <v>0</v>
      </c>
      <c r="N198" s="318">
        <f>N199+N207</f>
        <v>0</v>
      </c>
      <c r="O198" s="319">
        <f t="shared" si="17"/>
        <v>0</v>
      </c>
      <c r="P198" s="322"/>
      <c r="R198" s="158"/>
      <c r="S198" s="158"/>
      <c r="T198" s="158"/>
    </row>
    <row r="199" spans="1:20" hidden="1" x14ac:dyDescent="0.25">
      <c r="A199" s="198">
        <v>5100</v>
      </c>
      <c r="B199" s="323" t="s">
        <v>432</v>
      </c>
      <c r="C199" s="199">
        <f t="shared" si="13"/>
        <v>0</v>
      </c>
      <c r="D199" s="209">
        <f>D200+D201+D204+D205+D206</f>
        <v>0</v>
      </c>
      <c r="E199" s="324">
        <f>E200+E201+E204+E205+E206</f>
        <v>0</v>
      </c>
      <c r="F199" s="211">
        <f t="shared" si="14"/>
        <v>0</v>
      </c>
      <c r="G199" s="209">
        <f>G200+G201+G204+G205+G206</f>
        <v>0</v>
      </c>
      <c r="H199" s="210">
        <f>H200+H201+H204+H205+H206</f>
        <v>0</v>
      </c>
      <c r="I199" s="211">
        <f t="shared" si="15"/>
        <v>0</v>
      </c>
      <c r="J199" s="209">
        <f>J200+J201+J204+J205+J206</f>
        <v>0</v>
      </c>
      <c r="K199" s="210">
        <f>K200+K201+K204+K205+K206</f>
        <v>0</v>
      </c>
      <c r="L199" s="211">
        <f t="shared" si="16"/>
        <v>0</v>
      </c>
      <c r="M199" s="348">
        <f>M200+M201+M204+M205+M206</f>
        <v>0</v>
      </c>
      <c r="N199" s="324">
        <f>N200+N201+N204+N205+N206</f>
        <v>0</v>
      </c>
      <c r="O199" s="211">
        <f t="shared" si="17"/>
        <v>0</v>
      </c>
      <c r="P199" s="208"/>
      <c r="R199" s="158"/>
      <c r="S199" s="158"/>
      <c r="T199" s="158"/>
    </row>
    <row r="200" spans="1:20" ht="24" hidden="1" x14ac:dyDescent="0.25">
      <c r="A200" s="784">
        <v>5110</v>
      </c>
      <c r="B200" s="213" t="s">
        <v>433</v>
      </c>
      <c r="C200" s="214">
        <f t="shared" si="13"/>
        <v>0</v>
      </c>
      <c r="D200" s="219"/>
      <c r="E200" s="335"/>
      <c r="F200" s="221">
        <f t="shared" si="14"/>
        <v>0</v>
      </c>
      <c r="G200" s="219"/>
      <c r="H200" s="220"/>
      <c r="I200" s="221">
        <f t="shared" si="15"/>
        <v>0</v>
      </c>
      <c r="J200" s="219"/>
      <c r="K200" s="220"/>
      <c r="L200" s="221">
        <f t="shared" si="16"/>
        <v>0</v>
      </c>
      <c r="M200" s="336"/>
      <c r="N200" s="335"/>
      <c r="O200" s="221">
        <f t="shared" si="17"/>
        <v>0</v>
      </c>
      <c r="P200" s="176"/>
      <c r="R200" s="158"/>
      <c r="S200" s="158"/>
      <c r="T200" s="158"/>
    </row>
    <row r="201" spans="1:20" ht="24" hidden="1" x14ac:dyDescent="0.25">
      <c r="A201" s="339">
        <v>5120</v>
      </c>
      <c r="B201" s="223" t="s">
        <v>434</v>
      </c>
      <c r="C201" s="224">
        <f t="shared" si="13"/>
        <v>0</v>
      </c>
      <c r="D201" s="340">
        <f>D202+D203</f>
        <v>0</v>
      </c>
      <c r="E201" s="341">
        <f>E202+E203</f>
        <v>0</v>
      </c>
      <c r="F201" s="231">
        <f t="shared" si="14"/>
        <v>0</v>
      </c>
      <c r="G201" s="340">
        <f>G202+G203</f>
        <v>0</v>
      </c>
      <c r="H201" s="342">
        <f>H202+H203</f>
        <v>0</v>
      </c>
      <c r="I201" s="231">
        <f t="shared" si="15"/>
        <v>0</v>
      </c>
      <c r="J201" s="340">
        <f>J202+J203</f>
        <v>0</v>
      </c>
      <c r="K201" s="342">
        <f>K202+K203</f>
        <v>0</v>
      </c>
      <c r="L201" s="231">
        <f t="shared" si="16"/>
        <v>0</v>
      </c>
      <c r="M201" s="343">
        <f>M202+M203</f>
        <v>0</v>
      </c>
      <c r="N201" s="341">
        <f>N202+N203</f>
        <v>0</v>
      </c>
      <c r="O201" s="231">
        <f t="shared" si="17"/>
        <v>0</v>
      </c>
      <c r="P201" s="185"/>
      <c r="R201" s="158"/>
      <c r="S201" s="158"/>
      <c r="T201" s="158"/>
    </row>
    <row r="202" spans="1:20" hidden="1" x14ac:dyDescent="0.25">
      <c r="A202" s="178">
        <v>5121</v>
      </c>
      <c r="B202" s="223" t="s">
        <v>435</v>
      </c>
      <c r="C202" s="224">
        <f t="shared" si="13"/>
        <v>0</v>
      </c>
      <c r="D202" s="229"/>
      <c r="E202" s="337"/>
      <c r="F202" s="231">
        <f t="shared" si="14"/>
        <v>0</v>
      </c>
      <c r="G202" s="229"/>
      <c r="H202" s="230"/>
      <c r="I202" s="231">
        <f t="shared" si="15"/>
        <v>0</v>
      </c>
      <c r="J202" s="229"/>
      <c r="K202" s="230"/>
      <c r="L202" s="231">
        <f t="shared" si="16"/>
        <v>0</v>
      </c>
      <c r="M202" s="338"/>
      <c r="N202" s="337"/>
      <c r="O202" s="231">
        <f t="shared" si="17"/>
        <v>0</v>
      </c>
      <c r="P202" s="185"/>
      <c r="R202" s="158"/>
      <c r="S202" s="158"/>
      <c r="T202" s="158"/>
    </row>
    <row r="203" spans="1:20" ht="36" hidden="1" x14ac:dyDescent="0.25">
      <c r="A203" s="178">
        <v>5129</v>
      </c>
      <c r="B203" s="223" t="s">
        <v>436</v>
      </c>
      <c r="C203" s="224">
        <f t="shared" si="13"/>
        <v>0</v>
      </c>
      <c r="D203" s="229"/>
      <c r="E203" s="337"/>
      <c r="F203" s="231">
        <f t="shared" si="14"/>
        <v>0</v>
      </c>
      <c r="G203" s="229"/>
      <c r="H203" s="230"/>
      <c r="I203" s="231">
        <f t="shared" si="15"/>
        <v>0</v>
      </c>
      <c r="J203" s="229"/>
      <c r="K203" s="230"/>
      <c r="L203" s="231">
        <f t="shared" si="16"/>
        <v>0</v>
      </c>
      <c r="M203" s="338"/>
      <c r="N203" s="337"/>
      <c r="O203" s="231">
        <f t="shared" si="17"/>
        <v>0</v>
      </c>
      <c r="P203" s="185"/>
      <c r="R203" s="158"/>
      <c r="S203" s="158"/>
      <c r="T203" s="158"/>
    </row>
    <row r="204" spans="1:20" hidden="1" x14ac:dyDescent="0.25">
      <c r="A204" s="339">
        <v>5130</v>
      </c>
      <c r="B204" s="223" t="s">
        <v>437</v>
      </c>
      <c r="C204" s="224">
        <f t="shared" si="13"/>
        <v>0</v>
      </c>
      <c r="D204" s="229"/>
      <c r="E204" s="337"/>
      <c r="F204" s="231">
        <f t="shared" si="14"/>
        <v>0</v>
      </c>
      <c r="G204" s="229"/>
      <c r="H204" s="230"/>
      <c r="I204" s="231">
        <f t="shared" si="15"/>
        <v>0</v>
      </c>
      <c r="J204" s="229"/>
      <c r="K204" s="230"/>
      <c r="L204" s="231">
        <f t="shared" si="16"/>
        <v>0</v>
      </c>
      <c r="M204" s="338"/>
      <c r="N204" s="337"/>
      <c r="O204" s="231">
        <f t="shared" si="17"/>
        <v>0</v>
      </c>
      <c r="P204" s="185"/>
      <c r="R204" s="158"/>
      <c r="S204" s="158"/>
      <c r="T204" s="158"/>
    </row>
    <row r="205" spans="1:20" ht="24" hidden="1" x14ac:dyDescent="0.25">
      <c r="A205" s="339">
        <v>5140</v>
      </c>
      <c r="B205" s="223" t="s">
        <v>438</v>
      </c>
      <c r="C205" s="224">
        <f t="shared" si="13"/>
        <v>0</v>
      </c>
      <c r="D205" s="229"/>
      <c r="E205" s="337"/>
      <c r="F205" s="231">
        <f t="shared" si="14"/>
        <v>0</v>
      </c>
      <c r="G205" s="229"/>
      <c r="H205" s="230"/>
      <c r="I205" s="231">
        <f t="shared" si="15"/>
        <v>0</v>
      </c>
      <c r="J205" s="229"/>
      <c r="K205" s="230"/>
      <c r="L205" s="231">
        <f t="shared" si="16"/>
        <v>0</v>
      </c>
      <c r="M205" s="338"/>
      <c r="N205" s="337"/>
      <c r="O205" s="231">
        <f t="shared" si="17"/>
        <v>0</v>
      </c>
      <c r="P205" s="185"/>
      <c r="R205" s="158"/>
      <c r="S205" s="158"/>
      <c r="T205" s="158"/>
    </row>
    <row r="206" spans="1:20" ht="36" hidden="1" x14ac:dyDescent="0.25">
      <c r="A206" s="339">
        <v>5170</v>
      </c>
      <c r="B206" s="223" t="s">
        <v>439</v>
      </c>
      <c r="C206" s="224">
        <f t="shared" si="13"/>
        <v>0</v>
      </c>
      <c r="D206" s="229"/>
      <c r="E206" s="337"/>
      <c r="F206" s="231">
        <f t="shared" si="14"/>
        <v>0</v>
      </c>
      <c r="G206" s="229"/>
      <c r="H206" s="230"/>
      <c r="I206" s="231">
        <f t="shared" si="15"/>
        <v>0</v>
      </c>
      <c r="J206" s="229"/>
      <c r="K206" s="230"/>
      <c r="L206" s="231">
        <f t="shared" si="16"/>
        <v>0</v>
      </c>
      <c r="M206" s="338"/>
      <c r="N206" s="337"/>
      <c r="O206" s="231">
        <f t="shared" si="17"/>
        <v>0</v>
      </c>
      <c r="P206" s="185"/>
      <c r="R206" s="158"/>
      <c r="S206" s="158"/>
      <c r="T206" s="158"/>
    </row>
    <row r="207" spans="1:20" x14ac:dyDescent="0.25">
      <c r="A207" s="198">
        <v>5200</v>
      </c>
      <c r="B207" s="323" t="s">
        <v>440</v>
      </c>
      <c r="C207" s="199">
        <f t="shared" si="13"/>
        <v>5075</v>
      </c>
      <c r="D207" s="209">
        <f>D208+D218+D219+D228+D229+D230+D232</f>
        <v>4575</v>
      </c>
      <c r="E207" s="505">
        <f>E208+E218+E219+E228+E229+E230+E232</f>
        <v>0</v>
      </c>
      <c r="F207" s="459">
        <f t="shared" si="14"/>
        <v>4575</v>
      </c>
      <c r="G207" s="209">
        <f>G208+G218+G219+G228+G229+G230+G232</f>
        <v>500</v>
      </c>
      <c r="H207" s="210">
        <f>H208+H218+H219+H228+H229+H230+H232</f>
        <v>0</v>
      </c>
      <c r="I207" s="211">
        <f t="shared" si="15"/>
        <v>500</v>
      </c>
      <c r="J207" s="209">
        <f>J208+J218+J219+J228+J229+J230+J232</f>
        <v>0</v>
      </c>
      <c r="K207" s="210">
        <f>K208+K218+K219+K228+K229+K230+K232</f>
        <v>0</v>
      </c>
      <c r="L207" s="211">
        <f t="shared" si="16"/>
        <v>0</v>
      </c>
      <c r="M207" s="348">
        <f>M208+M218+M219+M228+M229+M230+M232</f>
        <v>0</v>
      </c>
      <c r="N207" s="324">
        <f>N208+N218+N219+N228+N229+N230+N232</f>
        <v>0</v>
      </c>
      <c r="O207" s="211">
        <f t="shared" si="17"/>
        <v>0</v>
      </c>
      <c r="P207" s="208"/>
      <c r="R207" s="158"/>
      <c r="S207" s="158"/>
      <c r="T207" s="158"/>
    </row>
    <row r="208" spans="1:20" hidden="1" x14ac:dyDescent="0.25">
      <c r="A208" s="329">
        <v>5210</v>
      </c>
      <c r="B208" s="265" t="s">
        <v>441</v>
      </c>
      <c r="C208" s="276">
        <f t="shared" si="13"/>
        <v>0</v>
      </c>
      <c r="D208" s="330">
        <f>SUM(D209:D217)</f>
        <v>0</v>
      </c>
      <c r="E208" s="331">
        <f>SUM(E209:E217)</f>
        <v>0</v>
      </c>
      <c r="F208" s="332">
        <f t="shared" si="14"/>
        <v>0</v>
      </c>
      <c r="G208" s="330">
        <f>SUM(G209:G217)</f>
        <v>0</v>
      </c>
      <c r="H208" s="333">
        <f>SUM(H209:H217)</f>
        <v>0</v>
      </c>
      <c r="I208" s="332">
        <f t="shared" si="15"/>
        <v>0</v>
      </c>
      <c r="J208" s="330">
        <f>SUM(J209:J217)</f>
        <v>0</v>
      </c>
      <c r="K208" s="333">
        <f>SUM(K209:K217)</f>
        <v>0</v>
      </c>
      <c r="L208" s="332">
        <f t="shared" si="16"/>
        <v>0</v>
      </c>
      <c r="M208" s="334">
        <f>SUM(M209:M217)</f>
        <v>0</v>
      </c>
      <c r="N208" s="331">
        <f>SUM(N209:N217)</f>
        <v>0</v>
      </c>
      <c r="O208" s="332">
        <f t="shared" si="17"/>
        <v>0</v>
      </c>
      <c r="P208" s="274"/>
      <c r="R208" s="158"/>
      <c r="S208" s="158"/>
      <c r="T208" s="158"/>
    </row>
    <row r="209" spans="1:20" hidden="1" x14ac:dyDescent="0.25">
      <c r="A209" s="169">
        <v>5211</v>
      </c>
      <c r="B209" s="213" t="s">
        <v>442</v>
      </c>
      <c r="C209" s="359">
        <f t="shared" si="13"/>
        <v>0</v>
      </c>
      <c r="D209" s="219"/>
      <c r="E209" s="335"/>
      <c r="F209" s="221">
        <f t="shared" si="14"/>
        <v>0</v>
      </c>
      <c r="G209" s="219"/>
      <c r="H209" s="220"/>
      <c r="I209" s="221">
        <f t="shared" si="15"/>
        <v>0</v>
      </c>
      <c r="J209" s="219"/>
      <c r="K209" s="220"/>
      <c r="L209" s="221">
        <f t="shared" si="16"/>
        <v>0</v>
      </c>
      <c r="M209" s="336"/>
      <c r="N209" s="335"/>
      <c r="O209" s="221">
        <f t="shared" si="17"/>
        <v>0</v>
      </c>
      <c r="P209" s="176"/>
      <c r="R209" s="158"/>
      <c r="S209" s="158"/>
      <c r="T209" s="158"/>
    </row>
    <row r="210" spans="1:20" hidden="1" x14ac:dyDescent="0.25">
      <c r="A210" s="178">
        <v>5212</v>
      </c>
      <c r="B210" s="223" t="s">
        <v>443</v>
      </c>
      <c r="C210" s="359">
        <f t="shared" si="13"/>
        <v>0</v>
      </c>
      <c r="D210" s="229"/>
      <c r="E210" s="337"/>
      <c r="F210" s="231">
        <f t="shared" si="14"/>
        <v>0</v>
      </c>
      <c r="G210" s="229"/>
      <c r="H210" s="230"/>
      <c r="I210" s="231">
        <f t="shared" si="15"/>
        <v>0</v>
      </c>
      <c r="J210" s="229"/>
      <c r="K210" s="230"/>
      <c r="L210" s="231">
        <f t="shared" si="16"/>
        <v>0</v>
      </c>
      <c r="M210" s="338"/>
      <c r="N210" s="337"/>
      <c r="O210" s="231">
        <f t="shared" si="17"/>
        <v>0</v>
      </c>
      <c r="P210" s="185"/>
      <c r="R210" s="158"/>
      <c r="S210" s="158"/>
      <c r="T210" s="158"/>
    </row>
    <row r="211" spans="1:20" hidden="1" x14ac:dyDescent="0.25">
      <c r="A211" s="178">
        <v>5213</v>
      </c>
      <c r="B211" s="223" t="s">
        <v>444</v>
      </c>
      <c r="C211" s="359">
        <f t="shared" si="13"/>
        <v>0</v>
      </c>
      <c r="D211" s="229"/>
      <c r="E211" s="337"/>
      <c r="F211" s="231">
        <f t="shared" si="14"/>
        <v>0</v>
      </c>
      <c r="G211" s="229"/>
      <c r="H211" s="230"/>
      <c r="I211" s="231">
        <f t="shared" si="15"/>
        <v>0</v>
      </c>
      <c r="J211" s="229"/>
      <c r="K211" s="230"/>
      <c r="L211" s="231">
        <f t="shared" si="16"/>
        <v>0</v>
      </c>
      <c r="M211" s="338"/>
      <c r="N211" s="337"/>
      <c r="O211" s="231">
        <f t="shared" si="17"/>
        <v>0</v>
      </c>
      <c r="P211" s="185"/>
      <c r="R211" s="158"/>
      <c r="S211" s="158"/>
      <c r="T211" s="158"/>
    </row>
    <row r="212" spans="1:20" hidden="1" x14ac:dyDescent="0.25">
      <c r="A212" s="178">
        <v>5214</v>
      </c>
      <c r="B212" s="223" t="s">
        <v>445</v>
      </c>
      <c r="C212" s="359">
        <f t="shared" si="13"/>
        <v>0</v>
      </c>
      <c r="D212" s="229"/>
      <c r="E212" s="337"/>
      <c r="F212" s="231">
        <f t="shared" si="14"/>
        <v>0</v>
      </c>
      <c r="G212" s="229"/>
      <c r="H212" s="230"/>
      <c r="I212" s="231">
        <f t="shared" si="15"/>
        <v>0</v>
      </c>
      <c r="J212" s="229"/>
      <c r="K212" s="230"/>
      <c r="L212" s="231">
        <f t="shared" si="16"/>
        <v>0</v>
      </c>
      <c r="M212" s="338"/>
      <c r="N212" s="337"/>
      <c r="O212" s="231">
        <f t="shared" si="17"/>
        <v>0</v>
      </c>
      <c r="P212" s="185"/>
      <c r="R212" s="158"/>
      <c r="S212" s="158"/>
      <c r="T212" s="158"/>
    </row>
    <row r="213" spans="1:20" hidden="1" x14ac:dyDescent="0.25">
      <c r="A213" s="178">
        <v>5215</v>
      </c>
      <c r="B213" s="223" t="s">
        <v>446</v>
      </c>
      <c r="C213" s="359">
        <f t="shared" si="13"/>
        <v>0</v>
      </c>
      <c r="D213" s="229"/>
      <c r="E213" s="337"/>
      <c r="F213" s="231">
        <f t="shared" si="14"/>
        <v>0</v>
      </c>
      <c r="G213" s="229"/>
      <c r="H213" s="230"/>
      <c r="I213" s="231">
        <f t="shared" si="15"/>
        <v>0</v>
      </c>
      <c r="J213" s="229"/>
      <c r="K213" s="230"/>
      <c r="L213" s="231">
        <f t="shared" si="16"/>
        <v>0</v>
      </c>
      <c r="M213" s="338"/>
      <c r="N213" s="337"/>
      <c r="O213" s="231">
        <f t="shared" si="17"/>
        <v>0</v>
      </c>
      <c r="P213" s="185"/>
      <c r="R213" s="158"/>
      <c r="S213" s="158"/>
      <c r="T213" s="158"/>
    </row>
    <row r="214" spans="1:20" ht="24" hidden="1" x14ac:dyDescent="0.25">
      <c r="A214" s="178">
        <v>5216</v>
      </c>
      <c r="B214" s="223" t="s">
        <v>447</v>
      </c>
      <c r="C214" s="359">
        <f t="shared" si="13"/>
        <v>0</v>
      </c>
      <c r="D214" s="229"/>
      <c r="E214" s="337"/>
      <c r="F214" s="231">
        <f t="shared" si="14"/>
        <v>0</v>
      </c>
      <c r="G214" s="229"/>
      <c r="H214" s="230"/>
      <c r="I214" s="231">
        <f t="shared" si="15"/>
        <v>0</v>
      </c>
      <c r="J214" s="229"/>
      <c r="K214" s="230"/>
      <c r="L214" s="231">
        <f t="shared" si="16"/>
        <v>0</v>
      </c>
      <c r="M214" s="338"/>
      <c r="N214" s="337"/>
      <c r="O214" s="231">
        <f t="shared" si="17"/>
        <v>0</v>
      </c>
      <c r="P214" s="185"/>
      <c r="R214" s="158"/>
      <c r="S214" s="158"/>
      <c r="T214" s="158"/>
    </row>
    <row r="215" spans="1:20" hidden="1" x14ac:dyDescent="0.25">
      <c r="A215" s="178">
        <v>5217</v>
      </c>
      <c r="B215" s="223" t="s">
        <v>448</v>
      </c>
      <c r="C215" s="359">
        <f t="shared" si="13"/>
        <v>0</v>
      </c>
      <c r="D215" s="229"/>
      <c r="E215" s="337"/>
      <c r="F215" s="231">
        <f t="shared" si="14"/>
        <v>0</v>
      </c>
      <c r="G215" s="229"/>
      <c r="H215" s="230"/>
      <c r="I215" s="231">
        <f t="shared" si="15"/>
        <v>0</v>
      </c>
      <c r="J215" s="229"/>
      <c r="K215" s="230"/>
      <c r="L215" s="231">
        <f t="shared" si="16"/>
        <v>0</v>
      </c>
      <c r="M215" s="338"/>
      <c r="N215" s="337"/>
      <c r="O215" s="231">
        <f t="shared" si="17"/>
        <v>0</v>
      </c>
      <c r="P215" s="185"/>
      <c r="R215" s="158"/>
      <c r="S215" s="158"/>
      <c r="T215" s="158"/>
    </row>
    <row r="216" spans="1:20" hidden="1" x14ac:dyDescent="0.25">
      <c r="A216" s="178">
        <v>5218</v>
      </c>
      <c r="B216" s="223" t="s">
        <v>449</v>
      </c>
      <c r="C216" s="359">
        <f t="shared" si="13"/>
        <v>0</v>
      </c>
      <c r="D216" s="229"/>
      <c r="E216" s="337"/>
      <c r="F216" s="231">
        <f t="shared" si="14"/>
        <v>0</v>
      </c>
      <c r="G216" s="229"/>
      <c r="H216" s="230"/>
      <c r="I216" s="231">
        <f t="shared" si="15"/>
        <v>0</v>
      </c>
      <c r="J216" s="229"/>
      <c r="K216" s="230"/>
      <c r="L216" s="231">
        <f t="shared" si="16"/>
        <v>0</v>
      </c>
      <c r="M216" s="338"/>
      <c r="N216" s="337"/>
      <c r="O216" s="231">
        <f t="shared" si="17"/>
        <v>0</v>
      </c>
      <c r="P216" s="185"/>
      <c r="R216" s="158"/>
      <c r="S216" s="158"/>
      <c r="T216" s="158"/>
    </row>
    <row r="217" spans="1:20" hidden="1" x14ac:dyDescent="0.25">
      <c r="A217" s="178">
        <v>5219</v>
      </c>
      <c r="B217" s="223" t="s">
        <v>450</v>
      </c>
      <c r="C217" s="359">
        <f t="shared" si="13"/>
        <v>0</v>
      </c>
      <c r="D217" s="229"/>
      <c r="E217" s="337"/>
      <c r="F217" s="231">
        <f t="shared" si="14"/>
        <v>0</v>
      </c>
      <c r="G217" s="229"/>
      <c r="H217" s="230"/>
      <c r="I217" s="231">
        <f t="shared" si="15"/>
        <v>0</v>
      </c>
      <c r="J217" s="229"/>
      <c r="K217" s="230"/>
      <c r="L217" s="231">
        <f t="shared" si="16"/>
        <v>0</v>
      </c>
      <c r="M217" s="338"/>
      <c r="N217" s="337"/>
      <c r="O217" s="231">
        <f t="shared" si="17"/>
        <v>0</v>
      </c>
      <c r="P217" s="185"/>
      <c r="R217" s="158"/>
      <c r="S217" s="158"/>
      <c r="T217" s="158"/>
    </row>
    <row r="218" spans="1:20" hidden="1" x14ac:dyDescent="0.25">
      <c r="A218" s="339">
        <v>5220</v>
      </c>
      <c r="B218" s="223" t="s">
        <v>451</v>
      </c>
      <c r="C218" s="359">
        <f t="shared" si="13"/>
        <v>0</v>
      </c>
      <c r="D218" s="229"/>
      <c r="E218" s="337"/>
      <c r="F218" s="231">
        <f t="shared" si="14"/>
        <v>0</v>
      </c>
      <c r="G218" s="229"/>
      <c r="H218" s="230"/>
      <c r="I218" s="231">
        <f t="shared" si="15"/>
        <v>0</v>
      </c>
      <c r="J218" s="229"/>
      <c r="K218" s="230"/>
      <c r="L218" s="231">
        <f t="shared" si="16"/>
        <v>0</v>
      </c>
      <c r="M218" s="338"/>
      <c r="N218" s="337"/>
      <c r="O218" s="231">
        <f t="shared" si="17"/>
        <v>0</v>
      </c>
      <c r="P218" s="185"/>
      <c r="R218" s="158"/>
      <c r="S218" s="158"/>
      <c r="T218" s="158"/>
    </row>
    <row r="219" spans="1:20" x14ac:dyDescent="0.25">
      <c r="A219" s="339">
        <v>5230</v>
      </c>
      <c r="B219" s="223" t="s">
        <v>452</v>
      </c>
      <c r="C219" s="359">
        <f t="shared" si="13"/>
        <v>5075</v>
      </c>
      <c r="D219" s="340">
        <f>SUM(D220:D227)</f>
        <v>4575</v>
      </c>
      <c r="E219" s="390">
        <f>SUM(E220:E227)</f>
        <v>0</v>
      </c>
      <c r="F219" s="359">
        <f t="shared" si="14"/>
        <v>4575</v>
      </c>
      <c r="G219" s="340">
        <f>SUM(G220:G227)</f>
        <v>500</v>
      </c>
      <c r="H219" s="342">
        <f>SUM(H220:H227)</f>
        <v>0</v>
      </c>
      <c r="I219" s="231">
        <f t="shared" si="15"/>
        <v>500</v>
      </c>
      <c r="J219" s="340">
        <f>SUM(J220:J227)</f>
        <v>0</v>
      </c>
      <c r="K219" s="342">
        <f>SUM(K220:K227)</f>
        <v>0</v>
      </c>
      <c r="L219" s="231">
        <f t="shared" si="16"/>
        <v>0</v>
      </c>
      <c r="M219" s="343">
        <f>SUM(M220:M227)</f>
        <v>0</v>
      </c>
      <c r="N219" s="341">
        <f>SUM(N220:N227)</f>
        <v>0</v>
      </c>
      <c r="O219" s="231">
        <f t="shared" si="17"/>
        <v>0</v>
      </c>
      <c r="P219" s="185"/>
      <c r="R219" s="158"/>
      <c r="S219" s="158"/>
      <c r="T219" s="158"/>
    </row>
    <row r="220" spans="1:20" hidden="1" x14ac:dyDescent="0.25">
      <c r="A220" s="178">
        <v>5231</v>
      </c>
      <c r="B220" s="223" t="s">
        <v>453</v>
      </c>
      <c r="C220" s="359">
        <f t="shared" si="13"/>
        <v>0</v>
      </c>
      <c r="D220" s="229"/>
      <c r="E220" s="337"/>
      <c r="F220" s="231">
        <f t="shared" si="14"/>
        <v>0</v>
      </c>
      <c r="G220" s="229"/>
      <c r="H220" s="230"/>
      <c r="I220" s="231">
        <f t="shared" si="15"/>
        <v>0</v>
      </c>
      <c r="J220" s="229"/>
      <c r="K220" s="230"/>
      <c r="L220" s="231">
        <f t="shared" si="16"/>
        <v>0</v>
      </c>
      <c r="M220" s="338"/>
      <c r="N220" s="337"/>
      <c r="O220" s="231">
        <f t="shared" si="17"/>
        <v>0</v>
      </c>
      <c r="P220" s="185"/>
      <c r="R220" s="158"/>
      <c r="S220" s="158"/>
      <c r="T220" s="158"/>
    </row>
    <row r="221" spans="1:20" x14ac:dyDescent="0.25">
      <c r="A221" s="178">
        <v>5232</v>
      </c>
      <c r="B221" s="223" t="s">
        <v>454</v>
      </c>
      <c r="C221" s="359">
        <f t="shared" si="13"/>
        <v>2815</v>
      </c>
      <c r="D221" s="229">
        <v>2815</v>
      </c>
      <c r="E221" s="507"/>
      <c r="F221" s="359">
        <f t="shared" si="14"/>
        <v>2815</v>
      </c>
      <c r="G221" s="229"/>
      <c r="H221" s="230"/>
      <c r="I221" s="231">
        <f t="shared" si="15"/>
        <v>0</v>
      </c>
      <c r="J221" s="229"/>
      <c r="K221" s="230"/>
      <c r="L221" s="231">
        <f t="shared" si="16"/>
        <v>0</v>
      </c>
      <c r="M221" s="338"/>
      <c r="N221" s="337"/>
      <c r="O221" s="231">
        <f t="shared" si="17"/>
        <v>0</v>
      </c>
      <c r="P221" s="185"/>
      <c r="R221" s="158"/>
      <c r="S221" s="158"/>
      <c r="T221" s="158"/>
    </row>
    <row r="222" spans="1:20" x14ac:dyDescent="0.25">
      <c r="A222" s="178">
        <v>5233</v>
      </c>
      <c r="B222" s="223" t="s">
        <v>455</v>
      </c>
      <c r="C222" s="359">
        <f t="shared" si="13"/>
        <v>2260</v>
      </c>
      <c r="D222" s="229">
        <v>1760</v>
      </c>
      <c r="E222" s="507"/>
      <c r="F222" s="359">
        <f t="shared" si="14"/>
        <v>1760</v>
      </c>
      <c r="G222" s="229">
        <v>500</v>
      </c>
      <c r="H222" s="230"/>
      <c r="I222" s="231">
        <f t="shared" si="15"/>
        <v>500</v>
      </c>
      <c r="J222" s="229"/>
      <c r="K222" s="230"/>
      <c r="L222" s="231">
        <f t="shared" si="16"/>
        <v>0</v>
      </c>
      <c r="M222" s="338"/>
      <c r="N222" s="337"/>
      <c r="O222" s="231">
        <f t="shared" si="17"/>
        <v>0</v>
      </c>
      <c r="P222" s="185"/>
      <c r="R222" s="158"/>
      <c r="S222" s="158"/>
      <c r="T222" s="158"/>
    </row>
    <row r="223" spans="1:20" ht="24" hidden="1" x14ac:dyDescent="0.25">
      <c r="A223" s="178">
        <v>5234</v>
      </c>
      <c r="B223" s="223" t="s">
        <v>456</v>
      </c>
      <c r="C223" s="359">
        <f t="shared" si="13"/>
        <v>0</v>
      </c>
      <c r="D223" s="229"/>
      <c r="E223" s="337"/>
      <c r="F223" s="231">
        <f t="shared" si="14"/>
        <v>0</v>
      </c>
      <c r="G223" s="229"/>
      <c r="H223" s="230"/>
      <c r="I223" s="231">
        <f t="shared" si="15"/>
        <v>0</v>
      </c>
      <c r="J223" s="229"/>
      <c r="K223" s="230"/>
      <c r="L223" s="231">
        <f t="shared" si="16"/>
        <v>0</v>
      </c>
      <c r="M223" s="338"/>
      <c r="N223" s="337"/>
      <c r="O223" s="231">
        <f t="shared" si="17"/>
        <v>0</v>
      </c>
      <c r="P223" s="185"/>
      <c r="R223" s="158"/>
      <c r="S223" s="158"/>
      <c r="T223" s="158"/>
    </row>
    <row r="224" spans="1:20" hidden="1" x14ac:dyDescent="0.25">
      <c r="A224" s="178">
        <v>5236</v>
      </c>
      <c r="B224" s="223" t="s">
        <v>457</v>
      </c>
      <c r="C224" s="359">
        <f t="shared" si="13"/>
        <v>0</v>
      </c>
      <c r="D224" s="229"/>
      <c r="E224" s="337"/>
      <c r="F224" s="231">
        <f t="shared" si="14"/>
        <v>0</v>
      </c>
      <c r="G224" s="229"/>
      <c r="H224" s="230"/>
      <c r="I224" s="231">
        <f t="shared" si="15"/>
        <v>0</v>
      </c>
      <c r="J224" s="229"/>
      <c r="K224" s="230"/>
      <c r="L224" s="231">
        <f t="shared" si="16"/>
        <v>0</v>
      </c>
      <c r="M224" s="338"/>
      <c r="N224" s="337"/>
      <c r="O224" s="231">
        <f t="shared" si="17"/>
        <v>0</v>
      </c>
      <c r="P224" s="185"/>
      <c r="R224" s="158"/>
      <c r="S224" s="158"/>
      <c r="T224" s="158"/>
    </row>
    <row r="225" spans="1:20" hidden="1" x14ac:dyDescent="0.25">
      <c r="A225" s="178">
        <v>5237</v>
      </c>
      <c r="B225" s="223" t="s">
        <v>458</v>
      </c>
      <c r="C225" s="359">
        <f t="shared" si="13"/>
        <v>0</v>
      </c>
      <c r="D225" s="229"/>
      <c r="E225" s="337"/>
      <c r="F225" s="231">
        <f t="shared" si="14"/>
        <v>0</v>
      </c>
      <c r="G225" s="229"/>
      <c r="H225" s="230"/>
      <c r="I225" s="231">
        <f t="shared" si="15"/>
        <v>0</v>
      </c>
      <c r="J225" s="229"/>
      <c r="K225" s="230"/>
      <c r="L225" s="231">
        <f t="shared" si="16"/>
        <v>0</v>
      </c>
      <c r="M225" s="338"/>
      <c r="N225" s="337"/>
      <c r="O225" s="231">
        <f t="shared" si="17"/>
        <v>0</v>
      </c>
      <c r="P225" s="185"/>
      <c r="R225" s="158"/>
      <c r="S225" s="158"/>
      <c r="T225" s="158"/>
    </row>
    <row r="226" spans="1:20" ht="24" hidden="1" x14ac:dyDescent="0.25">
      <c r="A226" s="178">
        <v>5238</v>
      </c>
      <c r="B226" s="223" t="s">
        <v>459</v>
      </c>
      <c r="C226" s="359">
        <f t="shared" si="13"/>
        <v>0</v>
      </c>
      <c r="D226" s="229"/>
      <c r="E226" s="337"/>
      <c r="F226" s="231">
        <f t="shared" si="14"/>
        <v>0</v>
      </c>
      <c r="G226" s="229"/>
      <c r="H226" s="230"/>
      <c r="I226" s="231">
        <f t="shared" si="15"/>
        <v>0</v>
      </c>
      <c r="J226" s="229"/>
      <c r="K226" s="230"/>
      <c r="L226" s="231">
        <f t="shared" si="16"/>
        <v>0</v>
      </c>
      <c r="M226" s="338"/>
      <c r="N226" s="337"/>
      <c r="O226" s="231">
        <f t="shared" si="17"/>
        <v>0</v>
      </c>
      <c r="P226" s="185"/>
      <c r="R226" s="158"/>
      <c r="S226" s="158"/>
      <c r="T226" s="158"/>
    </row>
    <row r="227" spans="1:20" ht="24" hidden="1" x14ac:dyDescent="0.25">
      <c r="A227" s="178">
        <v>5239</v>
      </c>
      <c r="B227" s="223" t="s">
        <v>460</v>
      </c>
      <c r="C227" s="359">
        <f t="shared" si="13"/>
        <v>0</v>
      </c>
      <c r="D227" s="229"/>
      <c r="E227" s="337"/>
      <c r="F227" s="231">
        <f t="shared" si="14"/>
        <v>0</v>
      </c>
      <c r="G227" s="229"/>
      <c r="H227" s="230"/>
      <c r="I227" s="231">
        <f t="shared" si="15"/>
        <v>0</v>
      </c>
      <c r="J227" s="229"/>
      <c r="K227" s="230"/>
      <c r="L227" s="231">
        <f t="shared" si="16"/>
        <v>0</v>
      </c>
      <c r="M227" s="338"/>
      <c r="N227" s="337"/>
      <c r="O227" s="231">
        <f t="shared" si="17"/>
        <v>0</v>
      </c>
      <c r="P227" s="185"/>
      <c r="R227" s="158"/>
      <c r="S227" s="158"/>
      <c r="T227" s="158"/>
    </row>
    <row r="228" spans="1:20" ht="24" hidden="1" x14ac:dyDescent="0.25">
      <c r="A228" s="339">
        <v>5240</v>
      </c>
      <c r="B228" s="223" t="s">
        <v>461</v>
      </c>
      <c r="C228" s="359">
        <f t="shared" si="13"/>
        <v>0</v>
      </c>
      <c r="D228" s="229"/>
      <c r="E228" s="337"/>
      <c r="F228" s="231">
        <f t="shared" si="14"/>
        <v>0</v>
      </c>
      <c r="G228" s="229"/>
      <c r="H228" s="230"/>
      <c r="I228" s="231">
        <f t="shared" si="15"/>
        <v>0</v>
      </c>
      <c r="J228" s="229"/>
      <c r="K228" s="230"/>
      <c r="L228" s="231">
        <f t="shared" si="16"/>
        <v>0</v>
      </c>
      <c r="M228" s="338"/>
      <c r="N228" s="337"/>
      <c r="O228" s="231">
        <f t="shared" si="17"/>
        <v>0</v>
      </c>
      <c r="P228" s="185"/>
      <c r="R228" s="158"/>
      <c r="S228" s="158"/>
      <c r="T228" s="158"/>
    </row>
    <row r="229" spans="1:20" ht="24" hidden="1" x14ac:dyDescent="0.25">
      <c r="A229" s="339">
        <v>5250</v>
      </c>
      <c r="B229" s="223" t="s">
        <v>462</v>
      </c>
      <c r="C229" s="359">
        <f t="shared" si="13"/>
        <v>0</v>
      </c>
      <c r="D229" s="229"/>
      <c r="E229" s="337"/>
      <c r="F229" s="231">
        <f t="shared" si="14"/>
        <v>0</v>
      </c>
      <c r="G229" s="229"/>
      <c r="H229" s="230"/>
      <c r="I229" s="231">
        <f t="shared" si="15"/>
        <v>0</v>
      </c>
      <c r="J229" s="229"/>
      <c r="K229" s="230"/>
      <c r="L229" s="231">
        <f t="shared" si="16"/>
        <v>0</v>
      </c>
      <c r="M229" s="338"/>
      <c r="N229" s="337"/>
      <c r="O229" s="231">
        <f t="shared" si="17"/>
        <v>0</v>
      </c>
      <c r="P229" s="185"/>
      <c r="R229" s="158"/>
      <c r="S229" s="158"/>
      <c r="T229" s="158"/>
    </row>
    <row r="230" spans="1:20" hidden="1" x14ac:dyDescent="0.25">
      <c r="A230" s="339">
        <v>5260</v>
      </c>
      <c r="B230" s="223" t="s">
        <v>463</v>
      </c>
      <c r="C230" s="359">
        <f t="shared" si="13"/>
        <v>0</v>
      </c>
      <c r="D230" s="340">
        <f>SUM(D231)</f>
        <v>0</v>
      </c>
      <c r="E230" s="341">
        <f>SUM(E231)</f>
        <v>0</v>
      </c>
      <c r="F230" s="231">
        <f t="shared" si="14"/>
        <v>0</v>
      </c>
      <c r="G230" s="340">
        <f>SUM(G231)</f>
        <v>0</v>
      </c>
      <c r="H230" s="342">
        <f>SUM(H231)</f>
        <v>0</v>
      </c>
      <c r="I230" s="231">
        <f t="shared" si="15"/>
        <v>0</v>
      </c>
      <c r="J230" s="340">
        <f>SUM(J231)</f>
        <v>0</v>
      </c>
      <c r="K230" s="342">
        <f>SUM(K231)</f>
        <v>0</v>
      </c>
      <c r="L230" s="231">
        <f t="shared" si="16"/>
        <v>0</v>
      </c>
      <c r="M230" s="343">
        <f>SUM(M231)</f>
        <v>0</v>
      </c>
      <c r="N230" s="341">
        <f>SUM(N231)</f>
        <v>0</v>
      </c>
      <c r="O230" s="231">
        <f t="shared" si="17"/>
        <v>0</v>
      </c>
      <c r="P230" s="185"/>
      <c r="R230" s="158"/>
      <c r="S230" s="158"/>
      <c r="T230" s="158"/>
    </row>
    <row r="231" spans="1:20" ht="24" hidden="1" x14ac:dyDescent="0.25">
      <c r="A231" s="178">
        <v>5269</v>
      </c>
      <c r="B231" s="223" t="s">
        <v>464</v>
      </c>
      <c r="C231" s="359">
        <f t="shared" si="13"/>
        <v>0</v>
      </c>
      <c r="D231" s="229"/>
      <c r="E231" s="337"/>
      <c r="F231" s="231">
        <f t="shared" si="14"/>
        <v>0</v>
      </c>
      <c r="G231" s="229"/>
      <c r="H231" s="230"/>
      <c r="I231" s="231">
        <f t="shared" si="15"/>
        <v>0</v>
      </c>
      <c r="J231" s="229"/>
      <c r="K231" s="230"/>
      <c r="L231" s="231">
        <f t="shared" si="16"/>
        <v>0</v>
      </c>
      <c r="M231" s="338"/>
      <c r="N231" s="337"/>
      <c r="O231" s="231">
        <f t="shared" si="17"/>
        <v>0</v>
      </c>
      <c r="P231" s="185"/>
      <c r="R231" s="158"/>
      <c r="S231" s="158"/>
      <c r="T231" s="158"/>
    </row>
    <row r="232" spans="1:20" ht="24" hidden="1" x14ac:dyDescent="0.25">
      <c r="A232" s="329">
        <v>5270</v>
      </c>
      <c r="B232" s="265" t="s">
        <v>465</v>
      </c>
      <c r="C232" s="354">
        <f t="shared" si="13"/>
        <v>0</v>
      </c>
      <c r="D232" s="344"/>
      <c r="E232" s="345"/>
      <c r="F232" s="332">
        <f t="shared" si="14"/>
        <v>0</v>
      </c>
      <c r="G232" s="344"/>
      <c r="H232" s="346"/>
      <c r="I232" s="332">
        <f t="shared" si="15"/>
        <v>0</v>
      </c>
      <c r="J232" s="344"/>
      <c r="K232" s="346"/>
      <c r="L232" s="332">
        <f t="shared" si="16"/>
        <v>0</v>
      </c>
      <c r="M232" s="347"/>
      <c r="N232" s="345"/>
      <c r="O232" s="332">
        <f t="shared" si="17"/>
        <v>0</v>
      </c>
      <c r="P232" s="274"/>
      <c r="R232" s="158"/>
      <c r="S232" s="158"/>
      <c r="T232" s="158"/>
    </row>
    <row r="233" spans="1:20" hidden="1" x14ac:dyDescent="0.25">
      <c r="A233" s="315">
        <v>6000</v>
      </c>
      <c r="B233" s="315" t="s">
        <v>466</v>
      </c>
      <c r="C233" s="316">
        <f t="shared" si="13"/>
        <v>0</v>
      </c>
      <c r="D233" s="317">
        <f>D234+D254+D261</f>
        <v>0</v>
      </c>
      <c r="E233" s="318">
        <f>E234+E254+E261</f>
        <v>0</v>
      </c>
      <c r="F233" s="319">
        <f t="shared" si="14"/>
        <v>0</v>
      </c>
      <c r="G233" s="317">
        <f>G234+G254+G261</f>
        <v>0</v>
      </c>
      <c r="H233" s="320">
        <f>H234+H254+H261</f>
        <v>0</v>
      </c>
      <c r="I233" s="319">
        <f t="shared" si="15"/>
        <v>0</v>
      </c>
      <c r="J233" s="317">
        <f>J234+J254+J261</f>
        <v>0</v>
      </c>
      <c r="K233" s="320">
        <f>K234+K254+K261</f>
        <v>0</v>
      </c>
      <c r="L233" s="319">
        <f t="shared" si="16"/>
        <v>0</v>
      </c>
      <c r="M233" s="321">
        <f>M234+M254+M261</f>
        <v>0</v>
      </c>
      <c r="N233" s="318">
        <f>N234+N254+N261</f>
        <v>0</v>
      </c>
      <c r="O233" s="319">
        <f t="shared" si="17"/>
        <v>0</v>
      </c>
      <c r="P233" s="322"/>
      <c r="R233" s="158"/>
      <c r="S233" s="158"/>
      <c r="T233" s="158"/>
    </row>
    <row r="234" spans="1:20" hidden="1" x14ac:dyDescent="0.25">
      <c r="A234" s="249">
        <v>6200</v>
      </c>
      <c r="B234" s="368" t="s">
        <v>467</v>
      </c>
      <c r="C234" s="379">
        <f t="shared" si="13"/>
        <v>0</v>
      </c>
      <c r="D234" s="380">
        <f>SUM(D235,D236,D238,D241,D247,D248,D249)</f>
        <v>0</v>
      </c>
      <c r="E234" s="326">
        <f>SUM(E235,E236,E238,E241,E247,E248,E249)</f>
        <v>0</v>
      </c>
      <c r="F234" s="327">
        <f t="shared" si="14"/>
        <v>0</v>
      </c>
      <c r="G234" s="380">
        <f>SUM(G235,G236,G238,G241,G247,G248,G249)</f>
        <v>0</v>
      </c>
      <c r="H234" s="381">
        <f>SUM(H235,H236,H238,H241,H247,H248,H249)</f>
        <v>0</v>
      </c>
      <c r="I234" s="327">
        <f t="shared" si="15"/>
        <v>0</v>
      </c>
      <c r="J234" s="380">
        <f>SUM(J235,J236,J238,J241,J247,J248,J249)</f>
        <v>0</v>
      </c>
      <c r="K234" s="381">
        <f>SUM(K235,K236,K238,K241,K247,K248,K249)</f>
        <v>0</v>
      </c>
      <c r="L234" s="327">
        <f t="shared" si="16"/>
        <v>0</v>
      </c>
      <c r="M234" s="325">
        <f>SUM(M235,M236,M238,M241,M247,M248,M249)</f>
        <v>0</v>
      </c>
      <c r="N234" s="326">
        <f>SUM(N235,N236,N238,N241,N247,N248,N249)</f>
        <v>0</v>
      </c>
      <c r="O234" s="327">
        <f t="shared" si="17"/>
        <v>0</v>
      </c>
      <c r="P234" s="328"/>
      <c r="R234" s="158"/>
      <c r="S234" s="158"/>
      <c r="T234" s="158"/>
    </row>
    <row r="235" spans="1:20" ht="24" hidden="1" x14ac:dyDescent="0.25">
      <c r="A235" s="784">
        <v>6220</v>
      </c>
      <c r="B235" s="213" t="s">
        <v>468</v>
      </c>
      <c r="C235" s="389">
        <f t="shared" si="13"/>
        <v>0</v>
      </c>
      <c r="D235" s="219"/>
      <c r="E235" s="335"/>
      <c r="F235" s="221">
        <f t="shared" si="14"/>
        <v>0</v>
      </c>
      <c r="G235" s="219"/>
      <c r="H235" s="220"/>
      <c r="I235" s="221">
        <f t="shared" si="15"/>
        <v>0</v>
      </c>
      <c r="J235" s="219"/>
      <c r="K235" s="220"/>
      <c r="L235" s="221">
        <f t="shared" si="16"/>
        <v>0</v>
      </c>
      <c r="M235" s="336"/>
      <c r="N235" s="335"/>
      <c r="O235" s="221">
        <f t="shared" si="17"/>
        <v>0</v>
      </c>
      <c r="P235" s="176"/>
      <c r="R235" s="158"/>
      <c r="S235" s="158"/>
      <c r="T235" s="158"/>
    </row>
    <row r="236" spans="1:20" hidden="1" x14ac:dyDescent="0.25">
      <c r="A236" s="339">
        <v>6230</v>
      </c>
      <c r="B236" s="223" t="s">
        <v>469</v>
      </c>
      <c r="C236" s="390">
        <f t="shared" si="13"/>
        <v>0</v>
      </c>
      <c r="D236" s="340">
        <f>SUM(D237)</f>
        <v>0</v>
      </c>
      <c r="E236" s="341">
        <f>SUM(E237)</f>
        <v>0</v>
      </c>
      <c r="F236" s="231">
        <f t="shared" si="14"/>
        <v>0</v>
      </c>
      <c r="G236" s="340">
        <f>SUM(G237)</f>
        <v>0</v>
      </c>
      <c r="H236" s="342">
        <f>SUM(H237)</f>
        <v>0</v>
      </c>
      <c r="I236" s="231">
        <f t="shared" si="15"/>
        <v>0</v>
      </c>
      <c r="J236" s="340">
        <f>SUM(J237)</f>
        <v>0</v>
      </c>
      <c r="K236" s="342">
        <f>SUM(K237)</f>
        <v>0</v>
      </c>
      <c r="L236" s="231">
        <f t="shared" si="16"/>
        <v>0</v>
      </c>
      <c r="M236" s="340">
        <f>SUM(M237)</f>
        <v>0</v>
      </c>
      <c r="N236" s="342">
        <f>SUM(N237)</f>
        <v>0</v>
      </c>
      <c r="O236" s="231">
        <f t="shared" si="17"/>
        <v>0</v>
      </c>
      <c r="P236" s="185"/>
      <c r="R236" s="158"/>
      <c r="S236" s="158"/>
      <c r="T236" s="158"/>
    </row>
    <row r="237" spans="1:20" ht="24" hidden="1" x14ac:dyDescent="0.25">
      <c r="A237" s="178">
        <v>6239</v>
      </c>
      <c r="B237" s="213" t="s">
        <v>470</v>
      </c>
      <c r="C237" s="390">
        <f t="shared" si="13"/>
        <v>0</v>
      </c>
      <c r="D237" s="229"/>
      <c r="E237" s="337"/>
      <c r="F237" s="231">
        <f t="shared" si="14"/>
        <v>0</v>
      </c>
      <c r="G237" s="229"/>
      <c r="H237" s="230"/>
      <c r="I237" s="231">
        <f t="shared" si="15"/>
        <v>0</v>
      </c>
      <c r="J237" s="229"/>
      <c r="K237" s="230"/>
      <c r="L237" s="231">
        <f t="shared" si="16"/>
        <v>0</v>
      </c>
      <c r="M237" s="338"/>
      <c r="N237" s="337"/>
      <c r="O237" s="231">
        <f t="shared" si="17"/>
        <v>0</v>
      </c>
      <c r="P237" s="185"/>
      <c r="R237" s="158"/>
      <c r="S237" s="158"/>
      <c r="T237" s="158"/>
    </row>
    <row r="238" spans="1:20" ht="24" hidden="1" x14ac:dyDescent="0.25">
      <c r="A238" s="339">
        <v>6240</v>
      </c>
      <c r="B238" s="223" t="s">
        <v>471</v>
      </c>
      <c r="C238" s="390">
        <f t="shared" si="13"/>
        <v>0</v>
      </c>
      <c r="D238" s="340">
        <f>SUM(D239:D240)</f>
        <v>0</v>
      </c>
      <c r="E238" s="341">
        <f>SUM(E239:E240)</f>
        <v>0</v>
      </c>
      <c r="F238" s="231">
        <f t="shared" si="14"/>
        <v>0</v>
      </c>
      <c r="G238" s="340">
        <f>SUM(G239:G240)</f>
        <v>0</v>
      </c>
      <c r="H238" s="342">
        <f>SUM(H239:H240)</f>
        <v>0</v>
      </c>
      <c r="I238" s="231">
        <f t="shared" si="15"/>
        <v>0</v>
      </c>
      <c r="J238" s="340">
        <f>SUM(J239:J240)</f>
        <v>0</v>
      </c>
      <c r="K238" s="342">
        <f>SUM(K239:K240)</f>
        <v>0</v>
      </c>
      <c r="L238" s="231">
        <f t="shared" si="16"/>
        <v>0</v>
      </c>
      <c r="M238" s="343">
        <f>SUM(M239:M240)</f>
        <v>0</v>
      </c>
      <c r="N238" s="341">
        <f>SUM(N239:N240)</f>
        <v>0</v>
      </c>
      <c r="O238" s="231">
        <f t="shared" si="17"/>
        <v>0</v>
      </c>
      <c r="P238" s="185"/>
      <c r="R238" s="158"/>
      <c r="S238" s="158"/>
      <c r="T238" s="158"/>
    </row>
    <row r="239" spans="1:20" hidden="1" x14ac:dyDescent="0.25">
      <c r="A239" s="178">
        <v>6241</v>
      </c>
      <c r="B239" s="223" t="s">
        <v>472</v>
      </c>
      <c r="C239" s="390">
        <f t="shared" si="13"/>
        <v>0</v>
      </c>
      <c r="D239" s="229"/>
      <c r="E239" s="337"/>
      <c r="F239" s="231">
        <f t="shared" si="14"/>
        <v>0</v>
      </c>
      <c r="G239" s="229"/>
      <c r="H239" s="230"/>
      <c r="I239" s="231">
        <f t="shared" si="15"/>
        <v>0</v>
      </c>
      <c r="J239" s="229"/>
      <c r="K239" s="230"/>
      <c r="L239" s="231">
        <f t="shared" si="16"/>
        <v>0</v>
      </c>
      <c r="M239" s="338"/>
      <c r="N239" s="337"/>
      <c r="O239" s="231">
        <f t="shared" si="17"/>
        <v>0</v>
      </c>
      <c r="P239" s="185"/>
      <c r="R239" s="158"/>
      <c r="S239" s="158"/>
      <c r="T239" s="158"/>
    </row>
    <row r="240" spans="1:20" hidden="1" x14ac:dyDescent="0.25">
      <c r="A240" s="178">
        <v>6242</v>
      </c>
      <c r="B240" s="223" t="s">
        <v>473</v>
      </c>
      <c r="C240" s="390">
        <f t="shared" si="13"/>
        <v>0</v>
      </c>
      <c r="D240" s="229"/>
      <c r="E240" s="337"/>
      <c r="F240" s="231">
        <f t="shared" si="14"/>
        <v>0</v>
      </c>
      <c r="G240" s="229"/>
      <c r="H240" s="230"/>
      <c r="I240" s="231">
        <f t="shared" si="15"/>
        <v>0</v>
      </c>
      <c r="J240" s="229"/>
      <c r="K240" s="230"/>
      <c r="L240" s="231">
        <f t="shared" si="16"/>
        <v>0</v>
      </c>
      <c r="M240" s="338"/>
      <c r="N240" s="337"/>
      <c r="O240" s="231">
        <f t="shared" si="17"/>
        <v>0</v>
      </c>
      <c r="P240" s="185"/>
      <c r="R240" s="158"/>
      <c r="S240" s="158"/>
      <c r="T240" s="158"/>
    </row>
    <row r="241" spans="1:20" ht="24" hidden="1" x14ac:dyDescent="0.25">
      <c r="A241" s="339">
        <v>6250</v>
      </c>
      <c r="B241" s="223" t="s">
        <v>474</v>
      </c>
      <c r="C241" s="390">
        <f t="shared" si="13"/>
        <v>0</v>
      </c>
      <c r="D241" s="340">
        <f>SUM(D242:D246)</f>
        <v>0</v>
      </c>
      <c r="E241" s="341">
        <f>SUM(E242:E246)</f>
        <v>0</v>
      </c>
      <c r="F241" s="231">
        <f t="shared" si="14"/>
        <v>0</v>
      </c>
      <c r="G241" s="340">
        <f>SUM(G242:G246)</f>
        <v>0</v>
      </c>
      <c r="H241" s="342">
        <f>SUM(H242:H246)</f>
        <v>0</v>
      </c>
      <c r="I241" s="231">
        <f t="shared" si="15"/>
        <v>0</v>
      </c>
      <c r="J241" s="340">
        <f>SUM(J242:J246)</f>
        <v>0</v>
      </c>
      <c r="K241" s="342">
        <f>SUM(K242:K246)</f>
        <v>0</v>
      </c>
      <c r="L241" s="231">
        <f t="shared" si="16"/>
        <v>0</v>
      </c>
      <c r="M241" s="343">
        <f>SUM(M242:M246)</f>
        <v>0</v>
      </c>
      <c r="N241" s="341">
        <f>SUM(N242:N246)</f>
        <v>0</v>
      </c>
      <c r="O241" s="231">
        <f t="shared" si="17"/>
        <v>0</v>
      </c>
      <c r="P241" s="185"/>
      <c r="R241" s="158"/>
      <c r="S241" s="158"/>
      <c r="T241" s="158"/>
    </row>
    <row r="242" spans="1:20" hidden="1" x14ac:dyDescent="0.25">
      <c r="A242" s="178">
        <v>6252</v>
      </c>
      <c r="B242" s="223" t="s">
        <v>475</v>
      </c>
      <c r="C242" s="390">
        <f t="shared" si="13"/>
        <v>0</v>
      </c>
      <c r="D242" s="229"/>
      <c r="E242" s="337"/>
      <c r="F242" s="231">
        <f t="shared" si="14"/>
        <v>0</v>
      </c>
      <c r="G242" s="229"/>
      <c r="H242" s="230"/>
      <c r="I242" s="231">
        <f t="shared" si="15"/>
        <v>0</v>
      </c>
      <c r="J242" s="229"/>
      <c r="K242" s="230"/>
      <c r="L242" s="231">
        <f t="shared" si="16"/>
        <v>0</v>
      </c>
      <c r="M242" s="338"/>
      <c r="N242" s="337"/>
      <c r="O242" s="231">
        <f t="shared" si="17"/>
        <v>0</v>
      </c>
      <c r="P242" s="185"/>
      <c r="R242" s="158"/>
      <c r="S242" s="158"/>
      <c r="T242" s="158"/>
    </row>
    <row r="243" spans="1:20" hidden="1" x14ac:dyDescent="0.25">
      <c r="A243" s="178">
        <v>6253</v>
      </c>
      <c r="B243" s="223" t="s">
        <v>476</v>
      </c>
      <c r="C243" s="390">
        <f t="shared" si="13"/>
        <v>0</v>
      </c>
      <c r="D243" s="229"/>
      <c r="E243" s="337"/>
      <c r="F243" s="231">
        <f t="shared" si="14"/>
        <v>0</v>
      </c>
      <c r="G243" s="229"/>
      <c r="H243" s="230"/>
      <c r="I243" s="231">
        <f t="shared" si="15"/>
        <v>0</v>
      </c>
      <c r="J243" s="229"/>
      <c r="K243" s="230"/>
      <c r="L243" s="231">
        <f t="shared" si="16"/>
        <v>0</v>
      </c>
      <c r="M243" s="338"/>
      <c r="N243" s="337"/>
      <c r="O243" s="231">
        <f t="shared" si="17"/>
        <v>0</v>
      </c>
      <c r="P243" s="185"/>
      <c r="R243" s="158"/>
      <c r="S243" s="158"/>
      <c r="T243" s="158"/>
    </row>
    <row r="244" spans="1:20" ht="24" hidden="1" x14ac:dyDescent="0.25">
      <c r="A244" s="178">
        <v>6254</v>
      </c>
      <c r="B244" s="223" t="s">
        <v>477</v>
      </c>
      <c r="C244" s="390">
        <f t="shared" si="13"/>
        <v>0</v>
      </c>
      <c r="D244" s="229"/>
      <c r="E244" s="337"/>
      <c r="F244" s="231">
        <f t="shared" si="14"/>
        <v>0</v>
      </c>
      <c r="G244" s="229"/>
      <c r="H244" s="230"/>
      <c r="I244" s="231">
        <f t="shared" si="15"/>
        <v>0</v>
      </c>
      <c r="J244" s="229"/>
      <c r="K244" s="230"/>
      <c r="L244" s="231">
        <f t="shared" si="16"/>
        <v>0</v>
      </c>
      <c r="M244" s="338"/>
      <c r="N244" s="337"/>
      <c r="O244" s="231">
        <f t="shared" si="17"/>
        <v>0</v>
      </c>
      <c r="P244" s="185"/>
      <c r="R244" s="158"/>
      <c r="S244" s="158"/>
      <c r="T244" s="158"/>
    </row>
    <row r="245" spans="1:20" ht="24" hidden="1" x14ac:dyDescent="0.25">
      <c r="A245" s="178">
        <v>6255</v>
      </c>
      <c r="B245" s="223" t="s">
        <v>478</v>
      </c>
      <c r="C245" s="390">
        <f t="shared" ref="C245:C299" si="18">SUM(F245,I245,L245,O245)</f>
        <v>0</v>
      </c>
      <c r="D245" s="229"/>
      <c r="E245" s="337"/>
      <c r="F245" s="231">
        <f t="shared" ref="F245:F299" si="19">D245+E245</f>
        <v>0</v>
      </c>
      <c r="G245" s="229"/>
      <c r="H245" s="230"/>
      <c r="I245" s="231">
        <f t="shared" ref="I245:I299" si="20">G245+H245</f>
        <v>0</v>
      </c>
      <c r="J245" s="229"/>
      <c r="K245" s="230"/>
      <c r="L245" s="231">
        <f t="shared" ref="L245:L299" si="21">J245+K245</f>
        <v>0</v>
      </c>
      <c r="M245" s="338"/>
      <c r="N245" s="337"/>
      <c r="O245" s="231">
        <f t="shared" ref="O245:O277" si="22">M245+N245</f>
        <v>0</v>
      </c>
      <c r="P245" s="185"/>
      <c r="R245" s="158"/>
      <c r="S245" s="158"/>
      <c r="T245" s="158"/>
    </row>
    <row r="246" spans="1:20" hidden="1" x14ac:dyDescent="0.25">
      <c r="A246" s="178">
        <v>6259</v>
      </c>
      <c r="B246" s="223" t="s">
        <v>479</v>
      </c>
      <c r="C246" s="390">
        <f t="shared" si="18"/>
        <v>0</v>
      </c>
      <c r="D246" s="229"/>
      <c r="E246" s="337"/>
      <c r="F246" s="231">
        <f t="shared" si="19"/>
        <v>0</v>
      </c>
      <c r="G246" s="229"/>
      <c r="H246" s="230"/>
      <c r="I246" s="231">
        <f t="shared" si="20"/>
        <v>0</v>
      </c>
      <c r="J246" s="229"/>
      <c r="K246" s="230"/>
      <c r="L246" s="231">
        <f t="shared" si="21"/>
        <v>0</v>
      </c>
      <c r="M246" s="338"/>
      <c r="N246" s="337"/>
      <c r="O246" s="231">
        <f t="shared" si="22"/>
        <v>0</v>
      </c>
      <c r="P246" s="185"/>
      <c r="R246" s="158"/>
      <c r="S246" s="158"/>
      <c r="T246" s="158"/>
    </row>
    <row r="247" spans="1:20" ht="36" hidden="1" x14ac:dyDescent="0.25">
      <c r="A247" s="339">
        <v>6260</v>
      </c>
      <c r="B247" s="223" t="s">
        <v>480</v>
      </c>
      <c r="C247" s="390">
        <f t="shared" si="18"/>
        <v>0</v>
      </c>
      <c r="D247" s="229"/>
      <c r="E247" s="337"/>
      <c r="F247" s="231">
        <f t="shared" si="19"/>
        <v>0</v>
      </c>
      <c r="G247" s="229"/>
      <c r="H247" s="230"/>
      <c r="I247" s="231">
        <f t="shared" si="20"/>
        <v>0</v>
      </c>
      <c r="J247" s="229"/>
      <c r="K247" s="230"/>
      <c r="L247" s="231">
        <f t="shared" si="21"/>
        <v>0</v>
      </c>
      <c r="M247" s="338"/>
      <c r="N247" s="337"/>
      <c r="O247" s="231">
        <f t="shared" si="22"/>
        <v>0</v>
      </c>
      <c r="P247" s="185"/>
      <c r="R247" s="158"/>
      <c r="S247" s="158"/>
      <c r="T247" s="158"/>
    </row>
    <row r="248" spans="1:20" hidden="1" x14ac:dyDescent="0.25">
      <c r="A248" s="339">
        <v>6270</v>
      </c>
      <c r="B248" s="223" t="s">
        <v>481</v>
      </c>
      <c r="C248" s="390">
        <f t="shared" si="18"/>
        <v>0</v>
      </c>
      <c r="D248" s="229"/>
      <c r="E248" s="337"/>
      <c r="F248" s="231">
        <f t="shared" si="19"/>
        <v>0</v>
      </c>
      <c r="G248" s="229"/>
      <c r="H248" s="230"/>
      <c r="I248" s="231">
        <f t="shared" si="20"/>
        <v>0</v>
      </c>
      <c r="J248" s="229"/>
      <c r="K248" s="230"/>
      <c r="L248" s="231">
        <f t="shared" si="21"/>
        <v>0</v>
      </c>
      <c r="M248" s="338"/>
      <c r="N248" s="337"/>
      <c r="O248" s="231">
        <f t="shared" si="22"/>
        <v>0</v>
      </c>
      <c r="P248" s="185"/>
      <c r="R248" s="158"/>
      <c r="S248" s="158"/>
      <c r="T248" s="158"/>
    </row>
    <row r="249" spans="1:20" ht="24" hidden="1" x14ac:dyDescent="0.25">
      <c r="A249" s="784">
        <v>6290</v>
      </c>
      <c r="B249" s="213" t="s">
        <v>482</v>
      </c>
      <c r="C249" s="390">
        <f t="shared" si="18"/>
        <v>0</v>
      </c>
      <c r="D249" s="350">
        <f>SUM(D250:D253)</f>
        <v>0</v>
      </c>
      <c r="E249" s="351">
        <f>SUM(E250:E253)</f>
        <v>0</v>
      </c>
      <c r="F249" s="221">
        <f t="shared" si="19"/>
        <v>0</v>
      </c>
      <c r="G249" s="350">
        <f>SUM(G250:G253)</f>
        <v>0</v>
      </c>
      <c r="H249" s="352">
        <f>SUM(H250:H253)</f>
        <v>0</v>
      </c>
      <c r="I249" s="221">
        <f t="shared" si="20"/>
        <v>0</v>
      </c>
      <c r="J249" s="350">
        <f>SUM(J250:J253)</f>
        <v>0</v>
      </c>
      <c r="K249" s="352">
        <f>SUM(K250:K253)</f>
        <v>0</v>
      </c>
      <c r="L249" s="221">
        <f t="shared" si="21"/>
        <v>0</v>
      </c>
      <c r="M249" s="369">
        <f>SUM(M250:M253)</f>
        <v>0</v>
      </c>
      <c r="N249" s="370">
        <f>SUM(N250:N253)</f>
        <v>0</v>
      </c>
      <c r="O249" s="371">
        <f t="shared" si="22"/>
        <v>0</v>
      </c>
      <c r="P249" s="372"/>
      <c r="R249" s="158"/>
      <c r="S249" s="158"/>
      <c r="T249" s="158"/>
    </row>
    <row r="250" spans="1:20" hidden="1" x14ac:dyDescent="0.25">
      <c r="A250" s="178">
        <v>6291</v>
      </c>
      <c r="B250" s="223" t="s">
        <v>483</v>
      </c>
      <c r="C250" s="390">
        <f t="shared" si="18"/>
        <v>0</v>
      </c>
      <c r="D250" s="229"/>
      <c r="E250" s="337"/>
      <c r="F250" s="231">
        <f t="shared" si="19"/>
        <v>0</v>
      </c>
      <c r="G250" s="229"/>
      <c r="H250" s="230"/>
      <c r="I250" s="231">
        <f t="shared" si="20"/>
        <v>0</v>
      </c>
      <c r="J250" s="229"/>
      <c r="K250" s="230"/>
      <c r="L250" s="231">
        <f t="shared" si="21"/>
        <v>0</v>
      </c>
      <c r="M250" s="338"/>
      <c r="N250" s="337"/>
      <c r="O250" s="231">
        <f t="shared" si="22"/>
        <v>0</v>
      </c>
      <c r="P250" s="185"/>
      <c r="R250" s="158"/>
      <c r="S250" s="158"/>
      <c r="T250" s="158"/>
    </row>
    <row r="251" spans="1:20" ht="24" hidden="1" x14ac:dyDescent="0.25">
      <c r="A251" s="178">
        <v>6292</v>
      </c>
      <c r="B251" s="223" t="s">
        <v>484</v>
      </c>
      <c r="C251" s="390">
        <f t="shared" si="18"/>
        <v>0</v>
      </c>
      <c r="D251" s="229"/>
      <c r="E251" s="337"/>
      <c r="F251" s="231">
        <f t="shared" si="19"/>
        <v>0</v>
      </c>
      <c r="G251" s="229"/>
      <c r="H251" s="230"/>
      <c r="I251" s="231">
        <f t="shared" si="20"/>
        <v>0</v>
      </c>
      <c r="J251" s="229"/>
      <c r="K251" s="230"/>
      <c r="L251" s="231">
        <f t="shared" si="21"/>
        <v>0</v>
      </c>
      <c r="M251" s="338"/>
      <c r="N251" s="337"/>
      <c r="O251" s="231">
        <f t="shared" si="22"/>
        <v>0</v>
      </c>
      <c r="P251" s="185"/>
      <c r="R251" s="158"/>
      <c r="S251" s="158"/>
      <c r="T251" s="158"/>
    </row>
    <row r="252" spans="1:20" ht="84" hidden="1" x14ac:dyDescent="0.25">
      <c r="A252" s="178">
        <v>6296</v>
      </c>
      <c r="B252" s="223" t="s">
        <v>485</v>
      </c>
      <c r="C252" s="390">
        <f t="shared" si="18"/>
        <v>0</v>
      </c>
      <c r="D252" s="229"/>
      <c r="E252" s="337"/>
      <c r="F252" s="231">
        <f t="shared" si="19"/>
        <v>0</v>
      </c>
      <c r="G252" s="229"/>
      <c r="H252" s="230"/>
      <c r="I252" s="231">
        <f t="shared" si="20"/>
        <v>0</v>
      </c>
      <c r="J252" s="229"/>
      <c r="K252" s="230"/>
      <c r="L252" s="231">
        <f t="shared" si="21"/>
        <v>0</v>
      </c>
      <c r="M252" s="338"/>
      <c r="N252" s="337"/>
      <c r="O252" s="231">
        <f t="shared" si="22"/>
        <v>0</v>
      </c>
      <c r="P252" s="185"/>
      <c r="R252" s="158"/>
      <c r="S252" s="158"/>
      <c r="T252" s="158"/>
    </row>
    <row r="253" spans="1:20" ht="48" hidden="1" x14ac:dyDescent="0.25">
      <c r="A253" s="178">
        <v>6299</v>
      </c>
      <c r="B253" s="223" t="s">
        <v>486</v>
      </c>
      <c r="C253" s="390">
        <f t="shared" si="18"/>
        <v>0</v>
      </c>
      <c r="D253" s="229"/>
      <c r="E253" s="337"/>
      <c r="F253" s="231">
        <f t="shared" si="19"/>
        <v>0</v>
      </c>
      <c r="G253" s="229"/>
      <c r="H253" s="230"/>
      <c r="I253" s="231">
        <f t="shared" si="20"/>
        <v>0</v>
      </c>
      <c r="J253" s="229"/>
      <c r="K253" s="230"/>
      <c r="L253" s="231">
        <f t="shared" si="21"/>
        <v>0</v>
      </c>
      <c r="M253" s="338"/>
      <c r="N253" s="337"/>
      <c r="O253" s="231">
        <f t="shared" si="22"/>
        <v>0</v>
      </c>
      <c r="P253" s="185"/>
      <c r="R253" s="158"/>
      <c r="S253" s="158"/>
      <c r="T253" s="158"/>
    </row>
    <row r="254" spans="1:20" hidden="1" x14ac:dyDescent="0.25">
      <c r="A254" s="198">
        <v>6300</v>
      </c>
      <c r="B254" s="323" t="s">
        <v>487</v>
      </c>
      <c r="C254" s="199">
        <f t="shared" si="18"/>
        <v>0</v>
      </c>
      <c r="D254" s="209">
        <f>SUM(D255,D259,D260)</f>
        <v>0</v>
      </c>
      <c r="E254" s="324">
        <f>SUM(E255,E259,E260)</f>
        <v>0</v>
      </c>
      <c r="F254" s="211">
        <f t="shared" si="19"/>
        <v>0</v>
      </c>
      <c r="G254" s="209">
        <f>SUM(G255,G259,G260)</f>
        <v>0</v>
      </c>
      <c r="H254" s="210">
        <f>SUM(H255,H259,H260)</f>
        <v>0</v>
      </c>
      <c r="I254" s="211">
        <f t="shared" si="20"/>
        <v>0</v>
      </c>
      <c r="J254" s="209">
        <f>SUM(J255,J259,J260)</f>
        <v>0</v>
      </c>
      <c r="K254" s="210">
        <f>SUM(K255,K259,K260)</f>
        <v>0</v>
      </c>
      <c r="L254" s="211">
        <f t="shared" si="21"/>
        <v>0</v>
      </c>
      <c r="M254" s="355">
        <f>SUM(M255,M259,M260)</f>
        <v>0</v>
      </c>
      <c r="N254" s="356">
        <f>SUM(N255,N259,N260)</f>
        <v>0</v>
      </c>
      <c r="O254" s="357">
        <f t="shared" si="22"/>
        <v>0</v>
      </c>
      <c r="P254" s="358"/>
      <c r="R254" s="158"/>
      <c r="S254" s="158"/>
      <c r="T254" s="158"/>
    </row>
    <row r="255" spans="1:20" ht="24" hidden="1" x14ac:dyDescent="0.25">
      <c r="A255" s="784">
        <v>6320</v>
      </c>
      <c r="B255" s="213" t="s">
        <v>488</v>
      </c>
      <c r="C255" s="369">
        <f t="shared" si="18"/>
        <v>0</v>
      </c>
      <c r="D255" s="350">
        <f>SUM(D256:D258)</f>
        <v>0</v>
      </c>
      <c r="E255" s="351">
        <f>SUM(E256:E258)</f>
        <v>0</v>
      </c>
      <c r="F255" s="221">
        <f t="shared" si="19"/>
        <v>0</v>
      </c>
      <c r="G255" s="350">
        <f>SUM(G256:G258)</f>
        <v>0</v>
      </c>
      <c r="H255" s="352">
        <f>SUM(H256:H258)</f>
        <v>0</v>
      </c>
      <c r="I255" s="221">
        <f t="shared" si="20"/>
        <v>0</v>
      </c>
      <c r="J255" s="350">
        <f>SUM(J256:J258)</f>
        <v>0</v>
      </c>
      <c r="K255" s="352">
        <f>SUM(K256:K258)</f>
        <v>0</v>
      </c>
      <c r="L255" s="221">
        <f t="shared" si="21"/>
        <v>0</v>
      </c>
      <c r="M255" s="353">
        <f>SUM(M256:M258)</f>
        <v>0</v>
      </c>
      <c r="N255" s="351">
        <f>SUM(N256:N258)</f>
        <v>0</v>
      </c>
      <c r="O255" s="221">
        <f t="shared" si="22"/>
        <v>0</v>
      </c>
      <c r="P255" s="176"/>
      <c r="R255" s="158"/>
      <c r="S255" s="158"/>
      <c r="T255" s="158"/>
    </row>
    <row r="256" spans="1:20" hidden="1" x14ac:dyDescent="0.25">
      <c r="A256" s="178">
        <v>6322</v>
      </c>
      <c r="B256" s="223" t="s">
        <v>489</v>
      </c>
      <c r="C256" s="343">
        <f t="shared" si="18"/>
        <v>0</v>
      </c>
      <c r="D256" s="229"/>
      <c r="E256" s="337"/>
      <c r="F256" s="231">
        <f t="shared" si="19"/>
        <v>0</v>
      </c>
      <c r="G256" s="229"/>
      <c r="H256" s="230"/>
      <c r="I256" s="231">
        <f t="shared" si="20"/>
        <v>0</v>
      </c>
      <c r="J256" s="229"/>
      <c r="K256" s="230"/>
      <c r="L256" s="231">
        <f t="shared" si="21"/>
        <v>0</v>
      </c>
      <c r="M256" s="338"/>
      <c r="N256" s="337"/>
      <c r="O256" s="231">
        <f t="shared" si="22"/>
        <v>0</v>
      </c>
      <c r="P256" s="185"/>
      <c r="R256" s="158"/>
      <c r="S256" s="158"/>
      <c r="T256" s="158"/>
    </row>
    <row r="257" spans="1:20" ht="24" hidden="1" x14ac:dyDescent="0.25">
      <c r="A257" s="178">
        <v>6323</v>
      </c>
      <c r="B257" s="223" t="s">
        <v>490</v>
      </c>
      <c r="C257" s="343">
        <f t="shared" si="18"/>
        <v>0</v>
      </c>
      <c r="D257" s="229"/>
      <c r="E257" s="337"/>
      <c r="F257" s="231">
        <f t="shared" si="19"/>
        <v>0</v>
      </c>
      <c r="G257" s="229"/>
      <c r="H257" s="230"/>
      <c r="I257" s="231">
        <f t="shared" si="20"/>
        <v>0</v>
      </c>
      <c r="J257" s="229"/>
      <c r="K257" s="230"/>
      <c r="L257" s="231">
        <f t="shared" si="21"/>
        <v>0</v>
      </c>
      <c r="M257" s="338"/>
      <c r="N257" s="337"/>
      <c r="O257" s="231">
        <f t="shared" si="22"/>
        <v>0</v>
      </c>
      <c r="P257" s="185"/>
      <c r="R257" s="158"/>
      <c r="S257" s="158"/>
      <c r="T257" s="158"/>
    </row>
    <row r="258" spans="1:20" ht="24" hidden="1" x14ac:dyDescent="0.25">
      <c r="A258" s="169">
        <v>6324</v>
      </c>
      <c r="B258" s="213" t="s">
        <v>491</v>
      </c>
      <c r="C258" s="343">
        <f t="shared" si="18"/>
        <v>0</v>
      </c>
      <c r="D258" s="219"/>
      <c r="E258" s="335"/>
      <c r="F258" s="221">
        <f t="shared" si="19"/>
        <v>0</v>
      </c>
      <c r="G258" s="219"/>
      <c r="H258" s="220"/>
      <c r="I258" s="221">
        <f t="shared" si="20"/>
        <v>0</v>
      </c>
      <c r="J258" s="219"/>
      <c r="K258" s="220"/>
      <c r="L258" s="221">
        <f t="shared" si="21"/>
        <v>0</v>
      </c>
      <c r="M258" s="336"/>
      <c r="N258" s="335"/>
      <c r="O258" s="221">
        <f t="shared" si="22"/>
        <v>0</v>
      </c>
      <c r="P258" s="176"/>
      <c r="R258" s="158"/>
      <c r="S258" s="158"/>
      <c r="T258" s="158"/>
    </row>
    <row r="259" spans="1:20" ht="24" hidden="1" x14ac:dyDescent="0.25">
      <c r="A259" s="391">
        <v>6330</v>
      </c>
      <c r="B259" s="392" t="s">
        <v>492</v>
      </c>
      <c r="C259" s="343">
        <f t="shared" si="18"/>
        <v>0</v>
      </c>
      <c r="D259" s="375"/>
      <c r="E259" s="376"/>
      <c r="F259" s="371">
        <f t="shared" si="19"/>
        <v>0</v>
      </c>
      <c r="G259" s="375"/>
      <c r="H259" s="377"/>
      <c r="I259" s="371">
        <f t="shared" si="20"/>
        <v>0</v>
      </c>
      <c r="J259" s="375"/>
      <c r="K259" s="377"/>
      <c r="L259" s="371">
        <f t="shared" si="21"/>
        <v>0</v>
      </c>
      <c r="M259" s="378"/>
      <c r="N259" s="376"/>
      <c r="O259" s="371">
        <f t="shared" si="22"/>
        <v>0</v>
      </c>
      <c r="P259" s="372"/>
      <c r="R259" s="158"/>
      <c r="S259" s="158"/>
      <c r="T259" s="158"/>
    </row>
    <row r="260" spans="1:20" hidden="1" x14ac:dyDescent="0.25">
      <c r="A260" s="339">
        <v>6360</v>
      </c>
      <c r="B260" s="223" t="s">
        <v>493</v>
      </c>
      <c r="C260" s="343">
        <f t="shared" si="18"/>
        <v>0</v>
      </c>
      <c r="D260" s="229"/>
      <c r="E260" s="337"/>
      <c r="F260" s="231">
        <f t="shared" si="19"/>
        <v>0</v>
      </c>
      <c r="G260" s="229"/>
      <c r="H260" s="230"/>
      <c r="I260" s="231">
        <f t="shared" si="20"/>
        <v>0</v>
      </c>
      <c r="J260" s="229"/>
      <c r="K260" s="230"/>
      <c r="L260" s="231">
        <f t="shared" si="21"/>
        <v>0</v>
      </c>
      <c r="M260" s="338"/>
      <c r="N260" s="337"/>
      <c r="O260" s="231">
        <f t="shared" si="22"/>
        <v>0</v>
      </c>
      <c r="P260" s="185"/>
      <c r="R260" s="158"/>
      <c r="S260" s="158"/>
      <c r="T260" s="158"/>
    </row>
    <row r="261" spans="1:20" ht="36" hidden="1" x14ac:dyDescent="0.25">
      <c r="A261" s="198">
        <v>6400</v>
      </c>
      <c r="B261" s="323" t="s">
        <v>494</v>
      </c>
      <c r="C261" s="199">
        <f t="shared" si="18"/>
        <v>0</v>
      </c>
      <c r="D261" s="209">
        <f>SUM(D262,D266)</f>
        <v>0</v>
      </c>
      <c r="E261" s="324">
        <f>SUM(E262,E266)</f>
        <v>0</v>
      </c>
      <c r="F261" s="211">
        <f t="shared" si="19"/>
        <v>0</v>
      </c>
      <c r="G261" s="209">
        <f>SUM(G262,G266)</f>
        <v>0</v>
      </c>
      <c r="H261" s="210">
        <f>SUM(H262,H266)</f>
        <v>0</v>
      </c>
      <c r="I261" s="211">
        <f t="shared" si="20"/>
        <v>0</v>
      </c>
      <c r="J261" s="209">
        <f>SUM(J262,J266)</f>
        <v>0</v>
      </c>
      <c r="K261" s="210">
        <f>SUM(K262,K266)</f>
        <v>0</v>
      </c>
      <c r="L261" s="211">
        <f t="shared" si="21"/>
        <v>0</v>
      </c>
      <c r="M261" s="355">
        <f>SUM(M262,M266)</f>
        <v>0</v>
      </c>
      <c r="N261" s="356">
        <f>SUM(N262,N266)</f>
        <v>0</v>
      </c>
      <c r="O261" s="357">
        <f t="shared" si="22"/>
        <v>0</v>
      </c>
      <c r="P261" s="358"/>
      <c r="R261" s="158"/>
      <c r="S261" s="158"/>
      <c r="T261" s="158"/>
    </row>
    <row r="262" spans="1:20" ht="24" hidden="1" x14ac:dyDescent="0.25">
      <c r="A262" s="784">
        <v>6410</v>
      </c>
      <c r="B262" s="213" t="s">
        <v>495</v>
      </c>
      <c r="C262" s="353">
        <f t="shared" si="18"/>
        <v>0</v>
      </c>
      <c r="D262" s="350">
        <f>SUM(D263:D265)</f>
        <v>0</v>
      </c>
      <c r="E262" s="351">
        <f>SUM(E263:E265)</f>
        <v>0</v>
      </c>
      <c r="F262" s="221">
        <f t="shared" si="19"/>
        <v>0</v>
      </c>
      <c r="G262" s="350">
        <f>SUM(G263:G265)</f>
        <v>0</v>
      </c>
      <c r="H262" s="352">
        <f>SUM(H263:H265)</f>
        <v>0</v>
      </c>
      <c r="I262" s="221">
        <f t="shared" si="20"/>
        <v>0</v>
      </c>
      <c r="J262" s="350">
        <f>SUM(J263:J265)</f>
        <v>0</v>
      </c>
      <c r="K262" s="352">
        <f>SUM(K263:K265)</f>
        <v>0</v>
      </c>
      <c r="L262" s="221">
        <f t="shared" si="21"/>
        <v>0</v>
      </c>
      <c r="M262" s="365">
        <f>SUM(M263:M265)</f>
        <v>0</v>
      </c>
      <c r="N262" s="366">
        <f>SUM(N263:N265)</f>
        <v>0</v>
      </c>
      <c r="O262" s="242">
        <f t="shared" si="22"/>
        <v>0</v>
      </c>
      <c r="P262" s="244"/>
      <c r="R262" s="158"/>
      <c r="S262" s="158"/>
      <c r="T262" s="158"/>
    </row>
    <row r="263" spans="1:20" hidden="1" x14ac:dyDescent="0.25">
      <c r="A263" s="178">
        <v>6411</v>
      </c>
      <c r="B263" s="393" t="s">
        <v>496</v>
      </c>
      <c r="C263" s="390">
        <f t="shared" si="18"/>
        <v>0</v>
      </c>
      <c r="D263" s="229"/>
      <c r="E263" s="337"/>
      <c r="F263" s="231">
        <f t="shared" si="19"/>
        <v>0</v>
      </c>
      <c r="G263" s="229"/>
      <c r="H263" s="230"/>
      <c r="I263" s="231">
        <f t="shared" si="20"/>
        <v>0</v>
      </c>
      <c r="J263" s="229"/>
      <c r="K263" s="230"/>
      <c r="L263" s="231">
        <f t="shared" si="21"/>
        <v>0</v>
      </c>
      <c r="M263" s="338"/>
      <c r="N263" s="337"/>
      <c r="O263" s="231">
        <f t="shared" si="22"/>
        <v>0</v>
      </c>
      <c r="P263" s="185"/>
      <c r="R263" s="158"/>
      <c r="S263" s="158"/>
      <c r="T263" s="158"/>
    </row>
    <row r="264" spans="1:20" ht="48" hidden="1" x14ac:dyDescent="0.25">
      <c r="A264" s="178">
        <v>6412</v>
      </c>
      <c r="B264" s="223" t="s">
        <v>497</v>
      </c>
      <c r="C264" s="390">
        <f t="shared" si="18"/>
        <v>0</v>
      </c>
      <c r="D264" s="229"/>
      <c r="E264" s="337"/>
      <c r="F264" s="231">
        <f t="shared" si="19"/>
        <v>0</v>
      </c>
      <c r="G264" s="229"/>
      <c r="H264" s="230"/>
      <c r="I264" s="231">
        <f t="shared" si="20"/>
        <v>0</v>
      </c>
      <c r="J264" s="229"/>
      <c r="K264" s="230"/>
      <c r="L264" s="231">
        <f t="shared" si="21"/>
        <v>0</v>
      </c>
      <c r="M264" s="338"/>
      <c r="N264" s="337"/>
      <c r="O264" s="231">
        <f t="shared" si="22"/>
        <v>0</v>
      </c>
      <c r="P264" s="185"/>
      <c r="R264" s="158"/>
      <c r="S264" s="158"/>
      <c r="T264" s="158"/>
    </row>
    <row r="265" spans="1:20" ht="48" hidden="1" x14ac:dyDescent="0.25">
      <c r="A265" s="178">
        <v>6419</v>
      </c>
      <c r="B265" s="223" t="s">
        <v>498</v>
      </c>
      <c r="C265" s="390">
        <f t="shared" si="18"/>
        <v>0</v>
      </c>
      <c r="D265" s="229"/>
      <c r="E265" s="337"/>
      <c r="F265" s="231">
        <f t="shared" si="19"/>
        <v>0</v>
      </c>
      <c r="G265" s="229"/>
      <c r="H265" s="230"/>
      <c r="I265" s="231">
        <f t="shared" si="20"/>
        <v>0</v>
      </c>
      <c r="J265" s="229"/>
      <c r="K265" s="230"/>
      <c r="L265" s="231">
        <f t="shared" si="21"/>
        <v>0</v>
      </c>
      <c r="M265" s="338"/>
      <c r="N265" s="337"/>
      <c r="O265" s="231">
        <f t="shared" si="22"/>
        <v>0</v>
      </c>
      <c r="P265" s="185"/>
      <c r="R265" s="158"/>
      <c r="S265" s="158"/>
      <c r="T265" s="158"/>
    </row>
    <row r="266" spans="1:20" ht="48" hidden="1" x14ac:dyDescent="0.25">
      <c r="A266" s="339">
        <v>6420</v>
      </c>
      <c r="B266" s="223" t="s">
        <v>499</v>
      </c>
      <c r="C266" s="390">
        <f t="shared" si="18"/>
        <v>0</v>
      </c>
      <c r="D266" s="340">
        <f>SUM(D267:D270)</f>
        <v>0</v>
      </c>
      <c r="E266" s="341">
        <f>SUM(E267:E270)</f>
        <v>0</v>
      </c>
      <c r="F266" s="231">
        <f t="shared" si="19"/>
        <v>0</v>
      </c>
      <c r="G266" s="340">
        <f>SUM(G267:G270)</f>
        <v>0</v>
      </c>
      <c r="H266" s="342">
        <f>SUM(H267:H270)</f>
        <v>0</v>
      </c>
      <c r="I266" s="231">
        <f t="shared" si="20"/>
        <v>0</v>
      </c>
      <c r="J266" s="340">
        <f>SUM(J267:J270)</f>
        <v>0</v>
      </c>
      <c r="K266" s="342">
        <f>SUM(K267:K270)</f>
        <v>0</v>
      </c>
      <c r="L266" s="231">
        <f t="shared" si="21"/>
        <v>0</v>
      </c>
      <c r="M266" s="343">
        <f>SUM(M267:M270)</f>
        <v>0</v>
      </c>
      <c r="N266" s="341">
        <f>SUM(N267:N270)</f>
        <v>0</v>
      </c>
      <c r="O266" s="231">
        <f t="shared" si="22"/>
        <v>0</v>
      </c>
      <c r="P266" s="185"/>
      <c r="R266" s="158"/>
      <c r="S266" s="158"/>
      <c r="T266" s="158"/>
    </row>
    <row r="267" spans="1:20" hidden="1" x14ac:dyDescent="0.25">
      <c r="A267" s="178">
        <v>6421</v>
      </c>
      <c r="B267" s="223" t="s">
        <v>500</v>
      </c>
      <c r="C267" s="390">
        <f t="shared" si="18"/>
        <v>0</v>
      </c>
      <c r="D267" s="229"/>
      <c r="E267" s="337"/>
      <c r="F267" s="231">
        <f t="shared" si="19"/>
        <v>0</v>
      </c>
      <c r="G267" s="229"/>
      <c r="H267" s="230"/>
      <c r="I267" s="231">
        <f t="shared" si="20"/>
        <v>0</v>
      </c>
      <c r="J267" s="229"/>
      <c r="K267" s="230"/>
      <c r="L267" s="231">
        <f t="shared" si="21"/>
        <v>0</v>
      </c>
      <c r="M267" s="338"/>
      <c r="N267" s="337"/>
      <c r="O267" s="231">
        <f t="shared" si="22"/>
        <v>0</v>
      </c>
      <c r="P267" s="185"/>
      <c r="R267" s="158"/>
      <c r="S267" s="158"/>
      <c r="T267" s="158"/>
    </row>
    <row r="268" spans="1:20" hidden="1" x14ac:dyDescent="0.25">
      <c r="A268" s="178">
        <v>6422</v>
      </c>
      <c r="B268" s="223" t="s">
        <v>501</v>
      </c>
      <c r="C268" s="390">
        <f t="shared" si="18"/>
        <v>0</v>
      </c>
      <c r="D268" s="229"/>
      <c r="E268" s="337"/>
      <c r="F268" s="231">
        <f t="shared" si="19"/>
        <v>0</v>
      </c>
      <c r="G268" s="229"/>
      <c r="H268" s="230"/>
      <c r="I268" s="231">
        <f t="shared" si="20"/>
        <v>0</v>
      </c>
      <c r="J268" s="229"/>
      <c r="K268" s="230"/>
      <c r="L268" s="231">
        <f t="shared" si="21"/>
        <v>0</v>
      </c>
      <c r="M268" s="338"/>
      <c r="N268" s="337"/>
      <c r="O268" s="231">
        <f t="shared" si="22"/>
        <v>0</v>
      </c>
      <c r="P268" s="185"/>
      <c r="R268" s="158"/>
      <c r="S268" s="158"/>
      <c r="T268" s="158"/>
    </row>
    <row r="269" spans="1:20" ht="24" hidden="1" x14ac:dyDescent="0.25">
      <c r="A269" s="178">
        <v>6423</v>
      </c>
      <c r="B269" s="223" t="s">
        <v>502</v>
      </c>
      <c r="C269" s="390">
        <f t="shared" si="18"/>
        <v>0</v>
      </c>
      <c r="D269" s="229"/>
      <c r="E269" s="337"/>
      <c r="F269" s="231">
        <f t="shared" si="19"/>
        <v>0</v>
      </c>
      <c r="G269" s="229"/>
      <c r="H269" s="230"/>
      <c r="I269" s="231">
        <f t="shared" si="20"/>
        <v>0</v>
      </c>
      <c r="J269" s="229"/>
      <c r="K269" s="230"/>
      <c r="L269" s="231">
        <f t="shared" si="21"/>
        <v>0</v>
      </c>
      <c r="M269" s="338"/>
      <c r="N269" s="337"/>
      <c r="O269" s="231">
        <f t="shared" si="22"/>
        <v>0</v>
      </c>
      <c r="P269" s="185"/>
      <c r="R269" s="158"/>
      <c r="S269" s="158"/>
      <c r="T269" s="158"/>
    </row>
    <row r="270" spans="1:20" ht="36" hidden="1" x14ac:dyDescent="0.25">
      <c r="A270" s="178">
        <v>6424</v>
      </c>
      <c r="B270" s="223" t="s">
        <v>503</v>
      </c>
      <c r="C270" s="390">
        <f t="shared" si="18"/>
        <v>0</v>
      </c>
      <c r="D270" s="229"/>
      <c r="E270" s="337"/>
      <c r="F270" s="231">
        <f t="shared" si="19"/>
        <v>0</v>
      </c>
      <c r="G270" s="229"/>
      <c r="H270" s="230"/>
      <c r="I270" s="231">
        <f t="shared" si="20"/>
        <v>0</v>
      </c>
      <c r="J270" s="229"/>
      <c r="K270" s="230"/>
      <c r="L270" s="231">
        <f t="shared" si="21"/>
        <v>0</v>
      </c>
      <c r="M270" s="338"/>
      <c r="N270" s="337"/>
      <c r="O270" s="231">
        <f t="shared" si="22"/>
        <v>0</v>
      </c>
      <c r="P270" s="185"/>
      <c r="R270" s="158"/>
      <c r="S270" s="158"/>
      <c r="T270" s="158"/>
    </row>
    <row r="271" spans="1:20" ht="48" hidden="1" x14ac:dyDescent="0.25">
      <c r="A271" s="394">
        <v>7000</v>
      </c>
      <c r="B271" s="394" t="s">
        <v>504</v>
      </c>
      <c r="C271" s="395">
        <f t="shared" si="18"/>
        <v>0</v>
      </c>
      <c r="D271" s="396">
        <f>SUM(D272,D282)</f>
        <v>0</v>
      </c>
      <c r="E271" s="397">
        <f>SUM(E272,E282)</f>
        <v>0</v>
      </c>
      <c r="F271" s="398">
        <f t="shared" si="19"/>
        <v>0</v>
      </c>
      <c r="G271" s="396">
        <f>SUM(G272,G282)</f>
        <v>0</v>
      </c>
      <c r="H271" s="399">
        <f>SUM(H272,H282)</f>
        <v>0</v>
      </c>
      <c r="I271" s="398">
        <f t="shared" si="20"/>
        <v>0</v>
      </c>
      <c r="J271" s="396">
        <f>SUM(J272,J282)</f>
        <v>0</v>
      </c>
      <c r="K271" s="399">
        <f>SUM(K272,K282)</f>
        <v>0</v>
      </c>
      <c r="L271" s="398">
        <f t="shared" si="21"/>
        <v>0</v>
      </c>
      <c r="M271" s="400">
        <f>SUM(M272,M282)</f>
        <v>0</v>
      </c>
      <c r="N271" s="401">
        <f>SUM(N272,N282)</f>
        <v>0</v>
      </c>
      <c r="O271" s="402">
        <f t="shared" si="22"/>
        <v>0</v>
      </c>
      <c r="P271" s="403"/>
      <c r="R271" s="158"/>
      <c r="S271" s="158"/>
      <c r="T271" s="158"/>
    </row>
    <row r="272" spans="1:20" ht="24" hidden="1" x14ac:dyDescent="0.25">
      <c r="A272" s="198">
        <v>7200</v>
      </c>
      <c r="B272" s="323" t="s">
        <v>505</v>
      </c>
      <c r="C272" s="199">
        <f t="shared" si="18"/>
        <v>0</v>
      </c>
      <c r="D272" s="209">
        <f>SUM(D273,D274,D277,D278,D281)</f>
        <v>0</v>
      </c>
      <c r="E272" s="324">
        <f>SUM(E273,E274,E277,E278,E281)</f>
        <v>0</v>
      </c>
      <c r="F272" s="211">
        <f t="shared" si="19"/>
        <v>0</v>
      </c>
      <c r="G272" s="209">
        <f>SUM(G273,G274,G277,G278,G281)</f>
        <v>0</v>
      </c>
      <c r="H272" s="210">
        <f>SUM(H273,H274,H277,H278,H281)</f>
        <v>0</v>
      </c>
      <c r="I272" s="211">
        <f t="shared" si="20"/>
        <v>0</v>
      </c>
      <c r="J272" s="209">
        <f>SUM(J273,J274,J277,J278,J281)</f>
        <v>0</v>
      </c>
      <c r="K272" s="210">
        <f>SUM(K273,K274,K277,K278,K281)</f>
        <v>0</v>
      </c>
      <c r="L272" s="211">
        <f t="shared" si="21"/>
        <v>0</v>
      </c>
      <c r="M272" s="325">
        <f>SUM(M273,M274,M277,M278,M281)</f>
        <v>0</v>
      </c>
      <c r="N272" s="326">
        <f>SUM(N273,N274,N277,N278,N281)</f>
        <v>0</v>
      </c>
      <c r="O272" s="327">
        <f t="shared" si="22"/>
        <v>0</v>
      </c>
      <c r="P272" s="328"/>
      <c r="R272" s="158"/>
      <c r="S272" s="158"/>
      <c r="T272" s="158"/>
    </row>
    <row r="273" spans="1:20" ht="24" hidden="1" x14ac:dyDescent="0.25">
      <c r="A273" s="784">
        <v>7210</v>
      </c>
      <c r="B273" s="213" t="s">
        <v>506</v>
      </c>
      <c r="C273" s="214">
        <f t="shared" si="18"/>
        <v>0</v>
      </c>
      <c r="D273" s="219"/>
      <c r="E273" s="335"/>
      <c r="F273" s="221">
        <f t="shared" si="19"/>
        <v>0</v>
      </c>
      <c r="G273" s="219"/>
      <c r="H273" s="220"/>
      <c r="I273" s="221">
        <f t="shared" si="20"/>
        <v>0</v>
      </c>
      <c r="J273" s="219"/>
      <c r="K273" s="220"/>
      <c r="L273" s="221">
        <f t="shared" si="21"/>
        <v>0</v>
      </c>
      <c r="M273" s="336"/>
      <c r="N273" s="335"/>
      <c r="O273" s="221">
        <f t="shared" si="22"/>
        <v>0</v>
      </c>
      <c r="P273" s="176"/>
      <c r="R273" s="158"/>
      <c r="S273" s="158"/>
      <c r="T273" s="158"/>
    </row>
    <row r="274" spans="1:20" s="404" customFormat="1" ht="36" hidden="1" x14ac:dyDescent="0.25">
      <c r="A274" s="339">
        <v>7220</v>
      </c>
      <c r="B274" s="223" t="s">
        <v>507</v>
      </c>
      <c r="C274" s="224">
        <f t="shared" si="18"/>
        <v>0</v>
      </c>
      <c r="D274" s="340">
        <f>SUM(D275:D276)</f>
        <v>0</v>
      </c>
      <c r="E274" s="341">
        <f>SUM(E275:E276)</f>
        <v>0</v>
      </c>
      <c r="F274" s="231">
        <f t="shared" si="19"/>
        <v>0</v>
      </c>
      <c r="G274" s="340">
        <f>SUM(G275:G276)</f>
        <v>0</v>
      </c>
      <c r="H274" s="342">
        <f>SUM(H275:H276)</f>
        <v>0</v>
      </c>
      <c r="I274" s="231">
        <f t="shared" si="20"/>
        <v>0</v>
      </c>
      <c r="J274" s="340">
        <f>SUM(J275:J276)</f>
        <v>0</v>
      </c>
      <c r="K274" s="342">
        <f>SUM(K275:K276)</f>
        <v>0</v>
      </c>
      <c r="L274" s="231">
        <f t="shared" si="21"/>
        <v>0</v>
      </c>
      <c r="M274" s="343">
        <f>SUM(M275:M276)</f>
        <v>0</v>
      </c>
      <c r="N274" s="341">
        <f>SUM(N275:N276)</f>
        <v>0</v>
      </c>
      <c r="O274" s="231">
        <f t="shared" si="22"/>
        <v>0</v>
      </c>
      <c r="P274" s="185"/>
      <c r="R274" s="158"/>
      <c r="S274" s="158"/>
      <c r="T274" s="158"/>
    </row>
    <row r="275" spans="1:20" s="404" customFormat="1" ht="36" hidden="1" x14ac:dyDescent="0.25">
      <c r="A275" s="178">
        <v>7221</v>
      </c>
      <c r="B275" s="223" t="s">
        <v>508</v>
      </c>
      <c r="C275" s="224">
        <f t="shared" si="18"/>
        <v>0</v>
      </c>
      <c r="D275" s="229"/>
      <c r="E275" s="337"/>
      <c r="F275" s="231">
        <f t="shared" si="19"/>
        <v>0</v>
      </c>
      <c r="G275" s="229"/>
      <c r="H275" s="230"/>
      <c r="I275" s="231">
        <f t="shared" si="20"/>
        <v>0</v>
      </c>
      <c r="J275" s="229"/>
      <c r="K275" s="230"/>
      <c r="L275" s="231">
        <f t="shared" si="21"/>
        <v>0</v>
      </c>
      <c r="M275" s="338"/>
      <c r="N275" s="337"/>
      <c r="O275" s="231">
        <f t="shared" si="22"/>
        <v>0</v>
      </c>
      <c r="P275" s="185"/>
      <c r="R275" s="158"/>
      <c r="S275" s="158"/>
      <c r="T275" s="158"/>
    </row>
    <row r="276" spans="1:20" s="404" customFormat="1" ht="36" hidden="1" x14ac:dyDescent="0.25">
      <c r="A276" s="178">
        <v>7222</v>
      </c>
      <c r="B276" s="223" t="s">
        <v>509</v>
      </c>
      <c r="C276" s="224">
        <f t="shared" si="18"/>
        <v>0</v>
      </c>
      <c r="D276" s="229"/>
      <c r="E276" s="337"/>
      <c r="F276" s="231">
        <f t="shared" si="19"/>
        <v>0</v>
      </c>
      <c r="G276" s="229"/>
      <c r="H276" s="230"/>
      <c r="I276" s="231">
        <f t="shared" si="20"/>
        <v>0</v>
      </c>
      <c r="J276" s="229"/>
      <c r="K276" s="230"/>
      <c r="L276" s="231">
        <f t="shared" si="21"/>
        <v>0</v>
      </c>
      <c r="M276" s="338"/>
      <c r="N276" s="337"/>
      <c r="O276" s="231">
        <f t="shared" si="22"/>
        <v>0</v>
      </c>
      <c r="P276" s="185"/>
      <c r="R276" s="158"/>
      <c r="S276" s="158"/>
      <c r="T276" s="158"/>
    </row>
    <row r="277" spans="1:20" s="404" customFormat="1" ht="24" hidden="1" x14ac:dyDescent="0.25">
      <c r="A277" s="339">
        <v>7230</v>
      </c>
      <c r="B277" s="223" t="s">
        <v>510</v>
      </c>
      <c r="C277" s="224">
        <f t="shared" si="18"/>
        <v>0</v>
      </c>
      <c r="D277" s="229"/>
      <c r="E277" s="337"/>
      <c r="F277" s="231">
        <f t="shared" si="19"/>
        <v>0</v>
      </c>
      <c r="G277" s="229"/>
      <c r="H277" s="230"/>
      <c r="I277" s="231">
        <f t="shared" si="20"/>
        <v>0</v>
      </c>
      <c r="J277" s="229"/>
      <c r="K277" s="230"/>
      <c r="L277" s="231">
        <f t="shared" si="21"/>
        <v>0</v>
      </c>
      <c r="M277" s="338"/>
      <c r="N277" s="337"/>
      <c r="O277" s="231">
        <f t="shared" si="22"/>
        <v>0</v>
      </c>
      <c r="P277" s="185"/>
      <c r="R277" s="158"/>
      <c r="S277" s="158"/>
      <c r="T277" s="158"/>
    </row>
    <row r="278" spans="1:20" ht="36" hidden="1" x14ac:dyDescent="0.25">
      <c r="A278" s="339">
        <v>7240</v>
      </c>
      <c r="B278" s="223" t="s">
        <v>511</v>
      </c>
      <c r="C278" s="224">
        <f t="shared" si="18"/>
        <v>0</v>
      </c>
      <c r="D278" s="340">
        <f>SUM(D279:D280)</f>
        <v>0</v>
      </c>
      <c r="E278" s="341">
        <f>SUM(E279:E280)</f>
        <v>0</v>
      </c>
      <c r="F278" s="231">
        <f t="shared" si="19"/>
        <v>0</v>
      </c>
      <c r="G278" s="340">
        <f>SUM(G279:G280)</f>
        <v>0</v>
      </c>
      <c r="H278" s="342">
        <f>SUM(H279:H280)</f>
        <v>0</v>
      </c>
      <c r="I278" s="231">
        <f t="shared" si="20"/>
        <v>0</v>
      </c>
      <c r="J278" s="340">
        <f>SUM(J279:J280)</f>
        <v>0</v>
      </c>
      <c r="K278" s="342">
        <f>SUM(K279:K280)</f>
        <v>0</v>
      </c>
      <c r="L278" s="231">
        <f t="shared" si="21"/>
        <v>0</v>
      </c>
      <c r="M278" s="343">
        <f>SUM(M279:M280)</f>
        <v>0</v>
      </c>
      <c r="N278" s="341">
        <f>SUM(N279:N280)</f>
        <v>0</v>
      </c>
      <c r="O278" s="231">
        <f>SUM(O279:O280)</f>
        <v>0</v>
      </c>
      <c r="P278" s="185"/>
      <c r="R278" s="158"/>
      <c r="S278" s="158"/>
      <c r="T278" s="158"/>
    </row>
    <row r="279" spans="1:20" ht="60" hidden="1" x14ac:dyDescent="0.25">
      <c r="A279" s="178">
        <v>7245</v>
      </c>
      <c r="B279" s="223" t="s">
        <v>512</v>
      </c>
      <c r="C279" s="224">
        <f t="shared" si="18"/>
        <v>0</v>
      </c>
      <c r="D279" s="229"/>
      <c r="E279" s="337"/>
      <c r="F279" s="231">
        <f t="shared" si="19"/>
        <v>0</v>
      </c>
      <c r="G279" s="229"/>
      <c r="H279" s="230"/>
      <c r="I279" s="231">
        <f t="shared" si="20"/>
        <v>0</v>
      </c>
      <c r="J279" s="229"/>
      <c r="K279" s="230"/>
      <c r="L279" s="231">
        <f t="shared" si="21"/>
        <v>0</v>
      </c>
      <c r="M279" s="338"/>
      <c r="N279" s="337"/>
      <c r="O279" s="231">
        <f t="shared" ref="O279:O299" si="23">M279+N279</f>
        <v>0</v>
      </c>
      <c r="P279" s="185"/>
      <c r="R279" s="158"/>
      <c r="S279" s="158"/>
      <c r="T279" s="158"/>
    </row>
    <row r="280" spans="1:20" ht="108" hidden="1" x14ac:dyDescent="0.25">
      <c r="A280" s="178">
        <v>7246</v>
      </c>
      <c r="B280" s="223" t="s">
        <v>513</v>
      </c>
      <c r="C280" s="224">
        <f t="shared" si="18"/>
        <v>0</v>
      </c>
      <c r="D280" s="229"/>
      <c r="E280" s="337"/>
      <c r="F280" s="231">
        <f t="shared" si="19"/>
        <v>0</v>
      </c>
      <c r="G280" s="229"/>
      <c r="H280" s="230"/>
      <c r="I280" s="231">
        <f t="shared" si="20"/>
        <v>0</v>
      </c>
      <c r="J280" s="229"/>
      <c r="K280" s="230"/>
      <c r="L280" s="231">
        <f t="shared" si="21"/>
        <v>0</v>
      </c>
      <c r="M280" s="338"/>
      <c r="N280" s="337"/>
      <c r="O280" s="231">
        <f t="shared" si="23"/>
        <v>0</v>
      </c>
      <c r="P280" s="185"/>
      <c r="R280" s="158"/>
      <c r="S280" s="158"/>
      <c r="T280" s="158"/>
    </row>
    <row r="281" spans="1:20" ht="24" hidden="1" x14ac:dyDescent="0.25">
      <c r="A281" s="339">
        <v>7260</v>
      </c>
      <c r="B281" s="223" t="s">
        <v>514</v>
      </c>
      <c r="C281" s="224">
        <f t="shared" si="18"/>
        <v>0</v>
      </c>
      <c r="D281" s="219"/>
      <c r="E281" s="335"/>
      <c r="F281" s="221">
        <f t="shared" si="19"/>
        <v>0</v>
      </c>
      <c r="G281" s="219"/>
      <c r="H281" s="220"/>
      <c r="I281" s="221">
        <f t="shared" si="20"/>
        <v>0</v>
      </c>
      <c r="J281" s="219"/>
      <c r="K281" s="220"/>
      <c r="L281" s="221">
        <f t="shared" si="21"/>
        <v>0</v>
      </c>
      <c r="M281" s="336"/>
      <c r="N281" s="335"/>
      <c r="O281" s="221">
        <f t="shared" si="23"/>
        <v>0</v>
      </c>
      <c r="P281" s="176"/>
      <c r="R281" s="158"/>
      <c r="S281" s="158"/>
      <c r="T281" s="158"/>
    </row>
    <row r="282" spans="1:20" hidden="1" x14ac:dyDescent="0.25">
      <c r="A282" s="198">
        <v>7700</v>
      </c>
      <c r="B282" s="323" t="s">
        <v>515</v>
      </c>
      <c r="C282" s="405">
        <f t="shared" si="18"/>
        <v>0</v>
      </c>
      <c r="D282" s="406">
        <f>D283</f>
        <v>0</v>
      </c>
      <c r="E282" s="356">
        <f>SUM(E283)</f>
        <v>0</v>
      </c>
      <c r="F282" s="357">
        <f t="shared" si="19"/>
        <v>0</v>
      </c>
      <c r="G282" s="406">
        <f>G283</f>
        <v>0</v>
      </c>
      <c r="H282" s="407">
        <f>SUM(H283)</f>
        <v>0</v>
      </c>
      <c r="I282" s="357">
        <f t="shared" si="20"/>
        <v>0</v>
      </c>
      <c r="J282" s="406">
        <f>J283</f>
        <v>0</v>
      </c>
      <c r="K282" s="407">
        <f>SUM(K283)</f>
        <v>0</v>
      </c>
      <c r="L282" s="357">
        <f t="shared" si="21"/>
        <v>0</v>
      </c>
      <c r="M282" s="355">
        <f>SUM(M283)</f>
        <v>0</v>
      </c>
      <c r="N282" s="356">
        <f>SUM(N283)</f>
        <v>0</v>
      </c>
      <c r="O282" s="357">
        <f t="shared" si="23"/>
        <v>0</v>
      </c>
      <c r="P282" s="358"/>
      <c r="R282" s="158"/>
      <c r="S282" s="158"/>
      <c r="T282" s="158"/>
    </row>
    <row r="283" spans="1:20" hidden="1" x14ac:dyDescent="0.25">
      <c r="A283" s="233">
        <v>7720</v>
      </c>
      <c r="B283" s="234" t="s">
        <v>516</v>
      </c>
      <c r="C283" s="408">
        <f t="shared" si="18"/>
        <v>0</v>
      </c>
      <c r="D283" s="240"/>
      <c r="E283" s="409"/>
      <c r="F283" s="242">
        <f t="shared" si="19"/>
        <v>0</v>
      </c>
      <c r="G283" s="240"/>
      <c r="H283" s="241"/>
      <c r="I283" s="242">
        <f t="shared" si="20"/>
        <v>0</v>
      </c>
      <c r="J283" s="240"/>
      <c r="K283" s="241"/>
      <c r="L283" s="242">
        <f t="shared" si="21"/>
        <v>0</v>
      </c>
      <c r="M283" s="410"/>
      <c r="N283" s="409"/>
      <c r="O283" s="242">
        <f t="shared" si="23"/>
        <v>0</v>
      </c>
      <c r="P283" s="244"/>
      <c r="R283" s="158"/>
      <c r="S283" s="158"/>
      <c r="T283" s="158"/>
    </row>
    <row r="284" spans="1:20" ht="24" hidden="1" x14ac:dyDescent="0.25">
      <c r="A284" s="411"/>
      <c r="B284" s="265" t="s">
        <v>517</v>
      </c>
      <c r="C284" s="214">
        <f t="shared" si="18"/>
        <v>0</v>
      </c>
      <c r="D284" s="330">
        <f>SUM(D285:D286)</f>
        <v>0</v>
      </c>
      <c r="E284" s="331">
        <f>SUM(E285:E286)</f>
        <v>0</v>
      </c>
      <c r="F284" s="332">
        <f t="shared" si="19"/>
        <v>0</v>
      </c>
      <c r="G284" s="330">
        <f>SUM(G285:G286)</f>
        <v>0</v>
      </c>
      <c r="H284" s="333">
        <f>SUM(H285:H286)</f>
        <v>0</v>
      </c>
      <c r="I284" s="332">
        <f t="shared" si="20"/>
        <v>0</v>
      </c>
      <c r="J284" s="330">
        <f>SUM(J285:J286)</f>
        <v>0</v>
      </c>
      <c r="K284" s="333">
        <f>SUM(K285:K286)</f>
        <v>0</v>
      </c>
      <c r="L284" s="332">
        <f t="shared" si="21"/>
        <v>0</v>
      </c>
      <c r="M284" s="334">
        <f>SUM(M285:M286)</f>
        <v>0</v>
      </c>
      <c r="N284" s="331">
        <f>SUM(N285:N286)</f>
        <v>0</v>
      </c>
      <c r="O284" s="332">
        <f t="shared" si="23"/>
        <v>0</v>
      </c>
      <c r="P284" s="274"/>
      <c r="R284" s="158"/>
      <c r="S284" s="158"/>
      <c r="T284" s="158"/>
    </row>
    <row r="285" spans="1:20" hidden="1" x14ac:dyDescent="0.25">
      <c r="A285" s="393" t="s">
        <v>518</v>
      </c>
      <c r="B285" s="178" t="s">
        <v>519</v>
      </c>
      <c r="C285" s="359">
        <f t="shared" si="18"/>
        <v>0</v>
      </c>
      <c r="D285" s="229"/>
      <c r="E285" s="337"/>
      <c r="F285" s="231">
        <f t="shared" si="19"/>
        <v>0</v>
      </c>
      <c r="G285" s="229"/>
      <c r="H285" s="230"/>
      <c r="I285" s="231">
        <f t="shared" si="20"/>
        <v>0</v>
      </c>
      <c r="J285" s="229"/>
      <c r="K285" s="230"/>
      <c r="L285" s="231">
        <f t="shared" si="21"/>
        <v>0</v>
      </c>
      <c r="M285" s="338"/>
      <c r="N285" s="337"/>
      <c r="O285" s="231">
        <f t="shared" si="23"/>
        <v>0</v>
      </c>
      <c r="P285" s="185"/>
      <c r="R285" s="158"/>
      <c r="S285" s="158"/>
      <c r="T285" s="158"/>
    </row>
    <row r="286" spans="1:20" ht="24" hidden="1" x14ac:dyDescent="0.25">
      <c r="A286" s="393" t="s">
        <v>520</v>
      </c>
      <c r="B286" s="412" t="s">
        <v>521</v>
      </c>
      <c r="C286" s="214">
        <f t="shared" si="18"/>
        <v>0</v>
      </c>
      <c r="D286" s="219"/>
      <c r="E286" s="335"/>
      <c r="F286" s="221">
        <f t="shared" si="19"/>
        <v>0</v>
      </c>
      <c r="G286" s="219"/>
      <c r="H286" s="220"/>
      <c r="I286" s="221">
        <f t="shared" si="20"/>
        <v>0</v>
      </c>
      <c r="J286" s="219"/>
      <c r="K286" s="220"/>
      <c r="L286" s="221">
        <f t="shared" si="21"/>
        <v>0</v>
      </c>
      <c r="M286" s="336"/>
      <c r="N286" s="335"/>
      <c r="O286" s="221">
        <f t="shared" si="23"/>
        <v>0</v>
      </c>
      <c r="P286" s="176"/>
      <c r="R286" s="158"/>
      <c r="S286" s="158"/>
      <c r="T286" s="158"/>
    </row>
    <row r="287" spans="1:20" x14ac:dyDescent="0.25">
      <c r="A287" s="413"/>
      <c r="B287" s="414" t="s">
        <v>522</v>
      </c>
      <c r="C287" s="415">
        <f t="shared" si="18"/>
        <v>634129</v>
      </c>
      <c r="D287" s="416">
        <f>SUM(D284,D271,D233,D198,D190,D176,D78,D56)</f>
        <v>449118</v>
      </c>
      <c r="E287" s="511">
        <f>SUM(E284,E271,E233,E198,E190,E176,E78,E56)</f>
        <v>0</v>
      </c>
      <c r="F287" s="467">
        <f t="shared" si="19"/>
        <v>449118</v>
      </c>
      <c r="G287" s="416">
        <f>SUM(G284,G271,G233,G198,G190,G176,G78,G56)</f>
        <v>163515</v>
      </c>
      <c r="H287" s="419">
        <f>SUM(H284,H271,H233,H198,H190,H176,H78,H56)</f>
        <v>0</v>
      </c>
      <c r="I287" s="418">
        <f t="shared" si="20"/>
        <v>163515</v>
      </c>
      <c r="J287" s="416">
        <f>SUM(J284,J271,J233,J198,J190,J176,J78,J56)</f>
        <v>21496</v>
      </c>
      <c r="K287" s="419">
        <f>SUM(K284,K271,K233,K198,K190,K176,K78,K56)</f>
        <v>0</v>
      </c>
      <c r="L287" s="418">
        <f t="shared" si="21"/>
        <v>21496</v>
      </c>
      <c r="M287" s="325">
        <f>SUM(M284,M271,M233,M198,M190,M176,M78,M56)</f>
        <v>0</v>
      </c>
      <c r="N287" s="326">
        <f>SUM(N284,N271,N233,N198,N190,N176,N78,N56)</f>
        <v>0</v>
      </c>
      <c r="O287" s="327">
        <f t="shared" si="23"/>
        <v>0</v>
      </c>
      <c r="P287" s="328"/>
      <c r="R287" s="158"/>
      <c r="S287" s="158"/>
      <c r="T287" s="158"/>
    </row>
    <row r="288" spans="1:20" x14ac:dyDescent="0.25">
      <c r="A288" s="420" t="s">
        <v>523</v>
      </c>
      <c r="B288" s="421"/>
      <c r="C288" s="422">
        <f t="shared" si="18"/>
        <v>-2000</v>
      </c>
      <c r="D288" s="423">
        <f>SUM(D28,D29,D45)-D54</f>
        <v>0</v>
      </c>
      <c r="E288" s="428">
        <f>SUM(E28,E29,E45)-E54</f>
        <v>0</v>
      </c>
      <c r="F288" s="468">
        <f t="shared" si="19"/>
        <v>0</v>
      </c>
      <c r="G288" s="423">
        <f>SUM(G28,G29,G45)-G54</f>
        <v>0</v>
      </c>
      <c r="H288" s="426">
        <f>SUM(H28,H29,H45)-H54</f>
        <v>0</v>
      </c>
      <c r="I288" s="425">
        <f t="shared" si="20"/>
        <v>0</v>
      </c>
      <c r="J288" s="423">
        <f>(J30+J46)-J54</f>
        <v>-2000</v>
      </c>
      <c r="K288" s="426">
        <f>(K30+K46)-K54</f>
        <v>0</v>
      </c>
      <c r="L288" s="425">
        <f t="shared" si="21"/>
        <v>-2000</v>
      </c>
      <c r="M288" s="422">
        <f>M48-M54</f>
        <v>0</v>
      </c>
      <c r="N288" s="424">
        <f>N48-N54</f>
        <v>0</v>
      </c>
      <c r="O288" s="425">
        <f t="shared" si="23"/>
        <v>0</v>
      </c>
      <c r="P288" s="427"/>
      <c r="R288" s="158"/>
      <c r="S288" s="158"/>
      <c r="T288" s="158"/>
    </row>
    <row r="289" spans="1:20" s="148" customFormat="1" x14ac:dyDescent="0.25">
      <c r="A289" s="420" t="s">
        <v>524</v>
      </c>
      <c r="B289" s="421"/>
      <c r="C289" s="428">
        <f t="shared" si="18"/>
        <v>2000</v>
      </c>
      <c r="D289" s="423">
        <f>SUM(D290,D291)-D298+D299</f>
        <v>0</v>
      </c>
      <c r="E289" s="428">
        <f>SUM(E290,E291)-E298+E299</f>
        <v>0</v>
      </c>
      <c r="F289" s="468">
        <f t="shared" si="19"/>
        <v>0</v>
      </c>
      <c r="G289" s="423">
        <f>SUM(G290,G291)-G298+G299</f>
        <v>0</v>
      </c>
      <c r="H289" s="426">
        <f>SUM(H290,H291)-H298+H299</f>
        <v>0</v>
      </c>
      <c r="I289" s="425">
        <f t="shared" si="20"/>
        <v>0</v>
      </c>
      <c r="J289" s="423">
        <f>SUM(J290,J291)-J298+J299</f>
        <v>2000</v>
      </c>
      <c r="K289" s="426">
        <f>SUM(K290,K291)-K298+K299</f>
        <v>0</v>
      </c>
      <c r="L289" s="425">
        <f t="shared" si="21"/>
        <v>2000</v>
      </c>
      <c r="M289" s="422">
        <f>SUM(M290,M291)-M298+M299</f>
        <v>0</v>
      </c>
      <c r="N289" s="424">
        <f>SUM(N290,N291)-N298+N299</f>
        <v>0</v>
      </c>
      <c r="O289" s="425">
        <f t="shared" si="23"/>
        <v>0</v>
      </c>
      <c r="P289" s="427"/>
      <c r="R289" s="158"/>
      <c r="S289" s="158"/>
      <c r="T289" s="158"/>
    </row>
    <row r="290" spans="1:20" s="148" customFormat="1" x14ac:dyDescent="0.25">
      <c r="A290" s="429" t="s">
        <v>525</v>
      </c>
      <c r="B290" s="429" t="s">
        <v>526</v>
      </c>
      <c r="C290" s="428">
        <f t="shared" si="18"/>
        <v>2000</v>
      </c>
      <c r="D290" s="423">
        <f>D25-D284</f>
        <v>0</v>
      </c>
      <c r="E290" s="428">
        <f>E25-E284</f>
        <v>0</v>
      </c>
      <c r="F290" s="468">
        <f t="shared" si="19"/>
        <v>0</v>
      </c>
      <c r="G290" s="423">
        <f>G25-G284</f>
        <v>0</v>
      </c>
      <c r="H290" s="426">
        <f>H25-H284</f>
        <v>0</v>
      </c>
      <c r="I290" s="425">
        <f t="shared" si="20"/>
        <v>0</v>
      </c>
      <c r="J290" s="423">
        <f>J25-J284</f>
        <v>2000</v>
      </c>
      <c r="K290" s="426">
        <f>K25-K284</f>
        <v>0</v>
      </c>
      <c r="L290" s="425">
        <f t="shared" si="21"/>
        <v>2000</v>
      </c>
      <c r="M290" s="422">
        <f>M25-M284</f>
        <v>0</v>
      </c>
      <c r="N290" s="424">
        <f>N25-N284</f>
        <v>0</v>
      </c>
      <c r="O290" s="425">
        <f t="shared" si="23"/>
        <v>0</v>
      </c>
      <c r="P290" s="427"/>
      <c r="R290" s="158"/>
      <c r="S290" s="158"/>
      <c r="T290" s="158"/>
    </row>
    <row r="291" spans="1:20" s="148" customFormat="1" hidden="1" x14ac:dyDescent="0.25">
      <c r="A291" s="430" t="s">
        <v>527</v>
      </c>
      <c r="B291" s="430" t="s">
        <v>528</v>
      </c>
      <c r="C291" s="428">
        <f t="shared" si="18"/>
        <v>0</v>
      </c>
      <c r="D291" s="423">
        <f>SUM(D292,D294,D296)-SUM(D293,D295,D297)</f>
        <v>0</v>
      </c>
      <c r="E291" s="424">
        <f>SUM(E292,E294,E296)-SUM(E293,E295,E297)</f>
        <v>0</v>
      </c>
      <c r="F291" s="425">
        <f t="shared" si="19"/>
        <v>0</v>
      </c>
      <c r="G291" s="423">
        <f>SUM(G292,G294,G296)-SUM(G293,G295,G297)</f>
        <v>0</v>
      </c>
      <c r="H291" s="426">
        <f>SUM(H292,H294,H296)-SUM(H293,H295,H297)</f>
        <v>0</v>
      </c>
      <c r="I291" s="425">
        <f t="shared" si="20"/>
        <v>0</v>
      </c>
      <c r="J291" s="423">
        <f>SUM(J292,J294,J296)-SUM(J293,J295,J297)</f>
        <v>0</v>
      </c>
      <c r="K291" s="426">
        <f>SUM(K292,K294,K296)-SUM(K293,K295,K297)</f>
        <v>0</v>
      </c>
      <c r="L291" s="425">
        <f t="shared" si="21"/>
        <v>0</v>
      </c>
      <c r="M291" s="422">
        <f>SUM(M292,M294,M296)-SUM(M293,M295,M297)</f>
        <v>0</v>
      </c>
      <c r="N291" s="424">
        <f>SUM(N292,N294,N296)-SUM(N293,N295,N297)</f>
        <v>0</v>
      </c>
      <c r="O291" s="425">
        <f t="shared" si="23"/>
        <v>0</v>
      </c>
      <c r="P291" s="427"/>
      <c r="R291" s="158"/>
      <c r="S291" s="158"/>
      <c r="T291" s="158"/>
    </row>
    <row r="292" spans="1:20" s="148" customFormat="1" hidden="1" x14ac:dyDescent="0.25">
      <c r="A292" s="411" t="s">
        <v>529</v>
      </c>
      <c r="B292" s="275" t="s">
        <v>530</v>
      </c>
      <c r="C292" s="235">
        <f t="shared" si="18"/>
        <v>0</v>
      </c>
      <c r="D292" s="240"/>
      <c r="E292" s="409"/>
      <c r="F292" s="242">
        <f t="shared" si="19"/>
        <v>0</v>
      </c>
      <c r="G292" s="240"/>
      <c r="H292" s="241"/>
      <c r="I292" s="242">
        <f t="shared" si="20"/>
        <v>0</v>
      </c>
      <c r="J292" s="240"/>
      <c r="K292" s="241"/>
      <c r="L292" s="242">
        <f t="shared" si="21"/>
        <v>0</v>
      </c>
      <c r="M292" s="410"/>
      <c r="N292" s="409"/>
      <c r="O292" s="242">
        <f t="shared" si="23"/>
        <v>0</v>
      </c>
      <c r="P292" s="244"/>
      <c r="R292" s="158"/>
      <c r="S292" s="158"/>
      <c r="T292" s="158"/>
    </row>
    <row r="293" spans="1:20" ht="24" hidden="1" x14ac:dyDescent="0.25">
      <c r="A293" s="393" t="s">
        <v>531</v>
      </c>
      <c r="B293" s="177" t="s">
        <v>532</v>
      </c>
      <c r="C293" s="224">
        <f t="shared" si="18"/>
        <v>0</v>
      </c>
      <c r="D293" s="229"/>
      <c r="E293" s="337"/>
      <c r="F293" s="231">
        <f t="shared" si="19"/>
        <v>0</v>
      </c>
      <c r="G293" s="229"/>
      <c r="H293" s="230"/>
      <c r="I293" s="231">
        <f t="shared" si="20"/>
        <v>0</v>
      </c>
      <c r="J293" s="229"/>
      <c r="K293" s="230"/>
      <c r="L293" s="231">
        <f t="shared" si="21"/>
        <v>0</v>
      </c>
      <c r="M293" s="338"/>
      <c r="N293" s="337"/>
      <c r="O293" s="231">
        <f t="shared" si="23"/>
        <v>0</v>
      </c>
      <c r="P293" s="185"/>
      <c r="R293" s="158"/>
      <c r="S293" s="158"/>
      <c r="T293" s="158"/>
    </row>
    <row r="294" spans="1:20" ht="24" hidden="1" x14ac:dyDescent="0.25">
      <c r="A294" s="393" t="s">
        <v>533</v>
      </c>
      <c r="B294" s="177" t="s">
        <v>534</v>
      </c>
      <c r="C294" s="224">
        <f t="shared" si="18"/>
        <v>0</v>
      </c>
      <c r="D294" s="229"/>
      <c r="E294" s="337"/>
      <c r="F294" s="231">
        <f t="shared" si="19"/>
        <v>0</v>
      </c>
      <c r="G294" s="229"/>
      <c r="H294" s="230"/>
      <c r="I294" s="231">
        <f t="shared" si="20"/>
        <v>0</v>
      </c>
      <c r="J294" s="229"/>
      <c r="K294" s="230"/>
      <c r="L294" s="231">
        <f t="shared" si="21"/>
        <v>0</v>
      </c>
      <c r="M294" s="338"/>
      <c r="N294" s="337"/>
      <c r="O294" s="231">
        <f t="shared" si="23"/>
        <v>0</v>
      </c>
      <c r="P294" s="185"/>
      <c r="R294" s="158"/>
      <c r="S294" s="158"/>
      <c r="T294" s="158"/>
    </row>
    <row r="295" spans="1:20" ht="24" hidden="1" x14ac:dyDescent="0.25">
      <c r="A295" s="393" t="s">
        <v>535</v>
      </c>
      <c r="B295" s="177" t="s">
        <v>536</v>
      </c>
      <c r="C295" s="224">
        <f t="shared" si="18"/>
        <v>0</v>
      </c>
      <c r="D295" s="229"/>
      <c r="E295" s="337"/>
      <c r="F295" s="231">
        <f t="shared" si="19"/>
        <v>0</v>
      </c>
      <c r="G295" s="229"/>
      <c r="H295" s="230"/>
      <c r="I295" s="231">
        <f t="shared" si="20"/>
        <v>0</v>
      </c>
      <c r="J295" s="229"/>
      <c r="K295" s="230"/>
      <c r="L295" s="231">
        <f t="shared" si="21"/>
        <v>0</v>
      </c>
      <c r="M295" s="338"/>
      <c r="N295" s="337"/>
      <c r="O295" s="231">
        <f t="shared" si="23"/>
        <v>0</v>
      </c>
      <c r="P295" s="185"/>
      <c r="R295" s="158"/>
      <c r="S295" s="158"/>
      <c r="T295" s="158"/>
    </row>
    <row r="296" spans="1:20" hidden="1" x14ac:dyDescent="0.25">
      <c r="A296" s="393" t="s">
        <v>537</v>
      </c>
      <c r="B296" s="177" t="s">
        <v>538</v>
      </c>
      <c r="C296" s="224">
        <f t="shared" si="18"/>
        <v>0</v>
      </c>
      <c r="D296" s="229"/>
      <c r="E296" s="337"/>
      <c r="F296" s="231">
        <f t="shared" si="19"/>
        <v>0</v>
      </c>
      <c r="G296" s="229"/>
      <c r="H296" s="230"/>
      <c r="I296" s="231">
        <f t="shared" si="20"/>
        <v>0</v>
      </c>
      <c r="J296" s="229"/>
      <c r="K296" s="230"/>
      <c r="L296" s="231">
        <f t="shared" si="21"/>
        <v>0</v>
      </c>
      <c r="M296" s="338"/>
      <c r="N296" s="337"/>
      <c r="O296" s="231">
        <f t="shared" si="23"/>
        <v>0</v>
      </c>
      <c r="P296" s="185"/>
      <c r="R296" s="158"/>
      <c r="S296" s="158"/>
      <c r="T296" s="158"/>
    </row>
    <row r="297" spans="1:20" ht="24" hidden="1" x14ac:dyDescent="0.25">
      <c r="A297" s="431" t="s">
        <v>539</v>
      </c>
      <c r="B297" s="432" t="s">
        <v>540</v>
      </c>
      <c r="C297" s="374">
        <f t="shared" si="18"/>
        <v>0</v>
      </c>
      <c r="D297" s="375"/>
      <c r="E297" s="376"/>
      <c r="F297" s="371">
        <f t="shared" si="19"/>
        <v>0</v>
      </c>
      <c r="G297" s="375"/>
      <c r="H297" s="377"/>
      <c r="I297" s="371">
        <f t="shared" si="20"/>
        <v>0</v>
      </c>
      <c r="J297" s="375"/>
      <c r="K297" s="377"/>
      <c r="L297" s="371">
        <f t="shared" si="21"/>
        <v>0</v>
      </c>
      <c r="M297" s="378"/>
      <c r="N297" s="376"/>
      <c r="O297" s="371">
        <f t="shared" si="23"/>
        <v>0</v>
      </c>
      <c r="P297" s="372"/>
      <c r="R297" s="158"/>
      <c r="S297" s="158"/>
      <c r="T297" s="158"/>
    </row>
    <row r="298" spans="1:20" hidden="1" x14ac:dyDescent="0.25">
      <c r="A298" s="430" t="s">
        <v>541</v>
      </c>
      <c r="B298" s="430" t="s">
        <v>542</v>
      </c>
      <c r="C298" s="433">
        <f t="shared" si="18"/>
        <v>0</v>
      </c>
      <c r="D298" s="434"/>
      <c r="E298" s="435"/>
      <c r="F298" s="425">
        <f t="shared" si="19"/>
        <v>0</v>
      </c>
      <c r="G298" s="434"/>
      <c r="H298" s="436"/>
      <c r="I298" s="425">
        <f t="shared" si="20"/>
        <v>0</v>
      </c>
      <c r="J298" s="434"/>
      <c r="K298" s="436"/>
      <c r="L298" s="425">
        <f t="shared" si="21"/>
        <v>0</v>
      </c>
      <c r="M298" s="437"/>
      <c r="N298" s="435"/>
      <c r="O298" s="425">
        <f t="shared" si="23"/>
        <v>0</v>
      </c>
      <c r="P298" s="427"/>
      <c r="R298" s="158"/>
      <c r="S298" s="158"/>
      <c r="T298" s="158"/>
    </row>
    <row r="299" spans="1:20" s="148" customFormat="1" ht="48" hidden="1" x14ac:dyDescent="0.25">
      <c r="A299" s="430" t="s">
        <v>543</v>
      </c>
      <c r="B299" s="438" t="s">
        <v>544</v>
      </c>
      <c r="C299" s="439">
        <f t="shared" si="18"/>
        <v>0</v>
      </c>
      <c r="D299" s="440"/>
      <c r="E299" s="441"/>
      <c r="F299" s="442">
        <f t="shared" si="19"/>
        <v>0</v>
      </c>
      <c r="G299" s="434"/>
      <c r="H299" s="436"/>
      <c r="I299" s="425">
        <f t="shared" si="20"/>
        <v>0</v>
      </c>
      <c r="J299" s="434"/>
      <c r="K299" s="436"/>
      <c r="L299" s="425">
        <f t="shared" si="21"/>
        <v>0</v>
      </c>
      <c r="M299" s="437"/>
      <c r="N299" s="435"/>
      <c r="O299" s="425">
        <f t="shared" si="23"/>
        <v>0</v>
      </c>
      <c r="P299" s="512"/>
      <c r="Q299" s="141"/>
      <c r="R299" s="158"/>
      <c r="S299" s="158"/>
      <c r="T299" s="158"/>
    </row>
    <row r="300" spans="1:20" s="148" customFormat="1" x14ac:dyDescent="0.25">
      <c r="A300" s="443" t="s">
        <v>545</v>
      </c>
      <c r="B300" s="444"/>
      <c r="C300" s="444"/>
      <c r="D300" s="444"/>
      <c r="E300" s="444"/>
      <c r="F300" s="444"/>
      <c r="G300" s="444"/>
      <c r="H300" s="444"/>
      <c r="I300" s="444"/>
      <c r="J300" s="444"/>
      <c r="K300" s="444"/>
      <c r="L300" s="444"/>
      <c r="M300" s="444"/>
      <c r="N300" s="444"/>
      <c r="O300" s="444"/>
      <c r="P300" s="444"/>
      <c r="Q300" s="141"/>
    </row>
    <row r="301" spans="1:20" ht="8.25" customHeight="1" thickBot="1" x14ac:dyDescent="0.3">
      <c r="A301" s="446"/>
      <c r="B301" s="447"/>
      <c r="C301" s="447"/>
      <c r="D301" s="447"/>
      <c r="E301" s="447"/>
      <c r="F301" s="447"/>
      <c r="G301" s="447"/>
      <c r="H301" s="447"/>
      <c r="I301" s="447"/>
      <c r="J301" s="447"/>
      <c r="K301" s="447"/>
      <c r="L301" s="447"/>
      <c r="M301" s="447"/>
      <c r="N301" s="447"/>
      <c r="O301" s="447"/>
      <c r="P301" s="447"/>
      <c r="Q301" s="118"/>
    </row>
    <row r="302" spans="1:20" x14ac:dyDescent="0.25">
      <c r="A302" s="117"/>
      <c r="B302" s="117"/>
      <c r="C302" s="117"/>
      <c r="D302" s="117"/>
      <c r="E302" s="117"/>
      <c r="F302" s="117"/>
      <c r="G302" s="117"/>
      <c r="H302" s="117"/>
      <c r="I302" s="117"/>
      <c r="J302" s="117"/>
      <c r="K302" s="117"/>
      <c r="L302" s="117"/>
      <c r="M302" s="117"/>
      <c r="N302" s="117"/>
      <c r="O302" s="117"/>
    </row>
    <row r="303" spans="1:20" x14ac:dyDescent="0.25">
      <c r="A303" s="117"/>
      <c r="B303" s="117"/>
      <c r="C303" s="117"/>
      <c r="D303" s="117"/>
      <c r="E303" s="117"/>
      <c r="F303" s="117"/>
      <c r="G303" s="117"/>
      <c r="H303" s="117"/>
      <c r="I303" s="117"/>
      <c r="J303" s="117"/>
      <c r="K303" s="117"/>
      <c r="L303" s="117"/>
      <c r="M303" s="117"/>
      <c r="N303" s="117"/>
      <c r="O303" s="117"/>
    </row>
    <row r="304" spans="1:20"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Ly8gs3JVTy4HuBkxCmwnjMuwqu7yq+3NrjNSMohYEzc6+o5J9xBtbFXkoQ0fchaBDp/9+UYpljeCGqtgmqAEJQ==" saltValue="4TX1qd1qUNGcixyZ0wLpjA==" spinCount="100000" sheet="1" objects="1" scenarios="1" formatCells="0" formatColumns="0" formatRows="0"/>
  <autoFilter ref="A22:P300">
    <filterColumn colId="2">
      <filters blank="1">
        <filter val="1 067"/>
        <filter val="1 068"/>
        <filter val="1 173"/>
        <filter val="1 178"/>
        <filter val="1 275"/>
        <filter val="1 664"/>
        <filter val="1 699"/>
        <filter val="12 806"/>
        <filter val="129 653"/>
        <filter val="13 281"/>
        <filter val="143"/>
        <filter val="16 426"/>
        <filter val="166"/>
        <filter val="19 387"/>
        <filter val="19 496"/>
        <filter val="2 000"/>
        <filter val="-2 000"/>
        <filter val="2 030"/>
        <filter val="2 241"/>
        <filter val="2 260"/>
        <filter val="2 460"/>
        <filter val="2 662"/>
        <filter val="2 815"/>
        <filter val="20 319"/>
        <filter val="21 003"/>
        <filter val="230"/>
        <filter val="285"/>
        <filter val="3 565"/>
        <filter val="3 591"/>
        <filter val="3 748"/>
        <filter val="30 300"/>
        <filter val="32 844"/>
        <filter val="349"/>
        <filter val="35"/>
        <filter val="36 269"/>
        <filter val="364 357"/>
        <filter val="37 832"/>
        <filter val="399"/>
        <filter val="4 236"/>
        <filter val="402"/>
        <filter val="403 464"/>
        <filter val="41"/>
        <filter val="44"/>
        <filter val="47 339"/>
        <filter val="5 075"/>
        <filter val="5 250"/>
        <filter val="5 361"/>
        <filter val="5 739"/>
        <filter val="5 880"/>
        <filter val="533 117"/>
        <filter val="576"/>
        <filter val="580"/>
        <filter val="59 668"/>
        <filter val="6 215"/>
        <filter val="612 633"/>
        <filter val="629 054"/>
        <filter val="634 129"/>
        <filter val="7 079"/>
        <filter val="7 583"/>
        <filter val="7 602"/>
        <filter val="742"/>
        <filter val="904"/>
        <filter val="922"/>
        <filter val="95 937"/>
        <filter val="99 353"/>
      </filters>
    </filterColumn>
  </autoFilter>
  <mergeCells count="29">
    <mergeCell ref="A19:A21"/>
    <mergeCell ref="B19:B21"/>
    <mergeCell ref="C18:P18"/>
    <mergeCell ref="A4:P4"/>
    <mergeCell ref="C6:P6"/>
    <mergeCell ref="C7:P7"/>
    <mergeCell ref="C8:P8"/>
    <mergeCell ref="C9:P9"/>
    <mergeCell ref="C10:P10"/>
    <mergeCell ref="C11:P11"/>
    <mergeCell ref="C13:P13"/>
    <mergeCell ref="C14:P14"/>
    <mergeCell ref="C16:P16"/>
    <mergeCell ref="C17:P17"/>
    <mergeCell ref="C19:O19"/>
    <mergeCell ref="P19:P21"/>
    <mergeCell ref="C20:C21"/>
    <mergeCell ref="D20:D21"/>
    <mergeCell ref="E20:E21"/>
    <mergeCell ref="F20:F21"/>
    <mergeCell ref="G20:G21"/>
    <mergeCell ref="H20:H21"/>
    <mergeCell ref="O20:O21"/>
    <mergeCell ref="I20:I21"/>
    <mergeCell ref="J20:J21"/>
    <mergeCell ref="K20:K21"/>
    <mergeCell ref="L20:L21"/>
    <mergeCell ref="M20:M21"/>
    <mergeCell ref="N20:N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143.pielikums Jūrmalas pilsētas domes
2016.gada 25.novembra saistošajiem noteikumiem Nr.44
(protokols Nr.18, 5.punkts)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T321"/>
  <sheetViews>
    <sheetView view="pageLayout" zoomScaleNormal="90" workbookViewId="0">
      <selection activeCell="T4" sqref="T4"/>
    </sheetView>
  </sheetViews>
  <sheetFormatPr defaultRowHeight="12" outlineLevelCol="1" x14ac:dyDescent="0.25"/>
  <cols>
    <col min="1" max="1" width="10.85546875" style="113" customWidth="1"/>
    <col min="2" max="2" width="28"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767</v>
      </c>
    </row>
    <row r="2" spans="1:17" x14ac:dyDescent="0.25">
      <c r="A2" s="513"/>
      <c r="B2" s="513"/>
      <c r="C2" s="513"/>
      <c r="D2" s="513"/>
      <c r="E2" s="513"/>
      <c r="F2" s="513"/>
      <c r="G2" s="513"/>
      <c r="H2" s="513"/>
      <c r="I2" s="513"/>
      <c r="J2" s="513"/>
      <c r="K2" s="513"/>
      <c r="L2" s="513"/>
      <c r="M2" s="513"/>
      <c r="N2" s="513"/>
      <c r="O2" s="513"/>
      <c r="P2" s="513"/>
    </row>
    <row r="3" spans="1:17" x14ac:dyDescent="0.25">
      <c r="A3" s="1224"/>
      <c r="B3" s="1225"/>
      <c r="C3" s="1225"/>
      <c r="D3" s="1225"/>
      <c r="E3" s="1225"/>
      <c r="F3" s="1225"/>
      <c r="G3" s="1225"/>
      <c r="H3" s="1225"/>
      <c r="I3" s="1225"/>
      <c r="J3" s="1225"/>
      <c r="K3" s="1225"/>
      <c r="L3" s="1225"/>
      <c r="M3" s="1225"/>
      <c r="N3" s="1225"/>
      <c r="O3" s="1225"/>
      <c r="P3" s="1226"/>
      <c r="Q3" s="118"/>
    </row>
    <row r="4" spans="1:17" ht="15.75" x14ac:dyDescent="0.25">
      <c r="A4" s="1227" t="s">
        <v>226</v>
      </c>
      <c r="B4" s="1228"/>
      <c r="C4" s="1228"/>
      <c r="D4" s="1228"/>
      <c r="E4" s="1228"/>
      <c r="F4" s="1228"/>
      <c r="G4" s="1228"/>
      <c r="H4" s="1228"/>
      <c r="I4" s="1228"/>
      <c r="J4" s="1228"/>
      <c r="K4" s="1228"/>
      <c r="L4" s="1228"/>
      <c r="M4" s="1228"/>
      <c r="N4" s="1228"/>
      <c r="O4" s="1228"/>
      <c r="P4" s="1229"/>
      <c r="Q4" s="118"/>
    </row>
    <row r="5" spans="1:17" x14ac:dyDescent="0.25">
      <c r="A5" s="123"/>
      <c r="B5" s="124"/>
      <c r="C5" s="514"/>
      <c r="D5" s="124"/>
      <c r="E5" s="124"/>
      <c r="F5" s="124"/>
      <c r="G5" s="124"/>
      <c r="H5" s="124"/>
      <c r="I5" s="124"/>
      <c r="J5" s="124"/>
      <c r="K5" s="124"/>
      <c r="L5" s="124"/>
      <c r="M5" s="124"/>
      <c r="N5" s="124"/>
      <c r="O5" s="515"/>
      <c r="P5" s="516"/>
      <c r="Q5" s="118"/>
    </row>
    <row r="6" spans="1:17" ht="12.75" x14ac:dyDescent="0.25">
      <c r="A6" s="121" t="s">
        <v>227</v>
      </c>
      <c r="B6" s="122"/>
      <c r="C6" s="1230" t="s">
        <v>768</v>
      </c>
      <c r="D6" s="1230"/>
      <c r="E6" s="1230"/>
      <c r="F6" s="1230"/>
      <c r="G6" s="1230"/>
      <c r="H6" s="1230"/>
      <c r="I6" s="1230"/>
      <c r="J6" s="1230"/>
      <c r="K6" s="1230"/>
      <c r="L6" s="1230"/>
      <c r="M6" s="1230"/>
      <c r="N6" s="1230"/>
      <c r="O6" s="1230"/>
      <c r="P6" s="1231"/>
      <c r="Q6" s="118"/>
    </row>
    <row r="7" spans="1:17" ht="12.75" x14ac:dyDescent="0.25">
      <c r="A7" s="121" t="s">
        <v>229</v>
      </c>
      <c r="B7" s="122"/>
      <c r="C7" s="1230" t="s">
        <v>769</v>
      </c>
      <c r="D7" s="1230"/>
      <c r="E7" s="1230"/>
      <c r="F7" s="1230"/>
      <c r="G7" s="1230"/>
      <c r="H7" s="1230"/>
      <c r="I7" s="1230"/>
      <c r="J7" s="1230"/>
      <c r="K7" s="1230"/>
      <c r="L7" s="1230"/>
      <c r="M7" s="1230"/>
      <c r="N7" s="1230"/>
      <c r="O7" s="1230"/>
      <c r="P7" s="1231"/>
      <c r="Q7" s="118"/>
    </row>
    <row r="8" spans="1:17" x14ac:dyDescent="0.25">
      <c r="A8" s="123" t="s">
        <v>231</v>
      </c>
      <c r="B8" s="124"/>
      <c r="C8" s="1222" t="s">
        <v>770</v>
      </c>
      <c r="D8" s="1222"/>
      <c r="E8" s="1222"/>
      <c r="F8" s="1222"/>
      <c r="G8" s="1222"/>
      <c r="H8" s="1222"/>
      <c r="I8" s="1222"/>
      <c r="J8" s="1222"/>
      <c r="K8" s="1222"/>
      <c r="L8" s="1222"/>
      <c r="M8" s="1222"/>
      <c r="N8" s="1222"/>
      <c r="O8" s="1222"/>
      <c r="P8" s="1223"/>
      <c r="Q8" s="118"/>
    </row>
    <row r="9" spans="1:17" x14ac:dyDescent="0.25">
      <c r="A9" s="123" t="s">
        <v>233</v>
      </c>
      <c r="B9" s="124"/>
      <c r="C9" s="1222" t="s">
        <v>556</v>
      </c>
      <c r="D9" s="1222"/>
      <c r="E9" s="1222"/>
      <c r="F9" s="1222"/>
      <c r="G9" s="1222"/>
      <c r="H9" s="1222"/>
      <c r="I9" s="1222"/>
      <c r="J9" s="1222"/>
      <c r="K9" s="1222"/>
      <c r="L9" s="1222"/>
      <c r="M9" s="1222"/>
      <c r="N9" s="1222"/>
      <c r="O9" s="1222"/>
      <c r="P9" s="1223"/>
      <c r="Q9" s="118"/>
    </row>
    <row r="10" spans="1:17" ht="23.25" customHeight="1" x14ac:dyDescent="0.25">
      <c r="A10" s="123" t="s">
        <v>234</v>
      </c>
      <c r="B10" s="124"/>
      <c r="C10" s="1230" t="s">
        <v>617</v>
      </c>
      <c r="D10" s="1230"/>
      <c r="E10" s="1230"/>
      <c r="F10" s="1230"/>
      <c r="G10" s="1230"/>
      <c r="H10" s="1230"/>
      <c r="I10" s="1230"/>
      <c r="J10" s="1230"/>
      <c r="K10" s="1230"/>
      <c r="L10" s="1230"/>
      <c r="M10" s="1230"/>
      <c r="N10" s="1230"/>
      <c r="O10" s="1230"/>
      <c r="P10" s="1231"/>
      <c r="Q10" s="118"/>
    </row>
    <row r="11" spans="1:17" x14ac:dyDescent="0.25">
      <c r="A11" s="123" t="s">
        <v>235</v>
      </c>
      <c r="B11" s="124"/>
      <c r="C11" s="1230" t="s">
        <v>693</v>
      </c>
      <c r="D11" s="1230"/>
      <c r="E11" s="1230"/>
      <c r="F11" s="1230"/>
      <c r="G11" s="1230"/>
      <c r="H11" s="1230"/>
      <c r="I11" s="1230"/>
      <c r="J11" s="1230"/>
      <c r="K11" s="1230"/>
      <c r="L11" s="1230"/>
      <c r="M11" s="1230"/>
      <c r="N11" s="1230"/>
      <c r="O11" s="1230"/>
      <c r="P11" s="1231"/>
      <c r="Q11" s="118"/>
    </row>
    <row r="12" spans="1:17" x14ac:dyDescent="0.25">
      <c r="A12" s="125" t="s">
        <v>236</v>
      </c>
      <c r="B12" s="124"/>
      <c r="C12" s="126"/>
      <c r="D12" s="126"/>
      <c r="E12" s="126"/>
      <c r="F12" s="126"/>
      <c r="G12" s="126"/>
      <c r="H12" s="126"/>
      <c r="I12" s="126"/>
      <c r="J12" s="126"/>
      <c r="K12" s="126"/>
      <c r="L12" s="126"/>
      <c r="M12" s="126"/>
      <c r="N12" s="126"/>
      <c r="O12" s="126"/>
      <c r="P12" s="484"/>
      <c r="Q12" s="118"/>
    </row>
    <row r="13" spans="1:17" x14ac:dyDescent="0.25">
      <c r="A13" s="123"/>
      <c r="B13" s="124" t="s">
        <v>237</v>
      </c>
      <c r="C13" s="1222" t="s">
        <v>771</v>
      </c>
      <c r="D13" s="1222"/>
      <c r="E13" s="1222"/>
      <c r="F13" s="1222"/>
      <c r="G13" s="1222"/>
      <c r="H13" s="1222"/>
      <c r="I13" s="1222"/>
      <c r="J13" s="1222"/>
      <c r="K13" s="1222"/>
      <c r="L13" s="1222"/>
      <c r="M13" s="1222"/>
      <c r="N13" s="1222"/>
      <c r="O13" s="1222"/>
      <c r="P13" s="1223"/>
      <c r="Q13" s="118"/>
    </row>
    <row r="14" spans="1:17" x14ac:dyDescent="0.25">
      <c r="A14" s="123"/>
      <c r="B14" s="124" t="s">
        <v>239</v>
      </c>
      <c r="C14" s="1222" t="s">
        <v>772</v>
      </c>
      <c r="D14" s="1222"/>
      <c r="E14" s="1222"/>
      <c r="F14" s="1222"/>
      <c r="G14" s="1222"/>
      <c r="H14" s="1222"/>
      <c r="I14" s="1222"/>
      <c r="J14" s="1222"/>
      <c r="K14" s="1222"/>
      <c r="L14" s="1222"/>
      <c r="M14" s="1222"/>
      <c r="N14" s="1222"/>
      <c r="O14" s="1222"/>
      <c r="P14" s="1223"/>
      <c r="Q14" s="118"/>
    </row>
    <row r="15" spans="1:17" x14ac:dyDescent="0.25">
      <c r="A15" s="123"/>
      <c r="B15" s="124" t="s">
        <v>240</v>
      </c>
      <c r="C15" s="1222"/>
      <c r="D15" s="1222"/>
      <c r="E15" s="1222"/>
      <c r="F15" s="1222"/>
      <c r="G15" s="1222"/>
      <c r="H15" s="1222"/>
      <c r="I15" s="1222"/>
      <c r="J15" s="1222"/>
      <c r="K15" s="1222"/>
      <c r="L15" s="1222"/>
      <c r="M15" s="1222"/>
      <c r="N15" s="1222"/>
      <c r="O15" s="1222"/>
      <c r="P15" s="1223"/>
      <c r="Q15" s="118"/>
    </row>
    <row r="16" spans="1:17" x14ac:dyDescent="0.25">
      <c r="A16" s="123"/>
      <c r="B16" s="124" t="s">
        <v>241</v>
      </c>
      <c r="C16" s="1222" t="s">
        <v>773</v>
      </c>
      <c r="D16" s="1222"/>
      <c r="E16" s="1222"/>
      <c r="F16" s="1222"/>
      <c r="G16" s="1222"/>
      <c r="H16" s="1222"/>
      <c r="I16" s="1222"/>
      <c r="J16" s="1222"/>
      <c r="K16" s="1222"/>
      <c r="L16" s="1222"/>
      <c r="M16" s="1222"/>
      <c r="N16" s="1222"/>
      <c r="O16" s="1222"/>
      <c r="P16" s="1223"/>
      <c r="Q16" s="118"/>
    </row>
    <row r="17" spans="1:20" x14ac:dyDescent="0.25">
      <c r="A17" s="123"/>
      <c r="B17" s="124" t="s">
        <v>242</v>
      </c>
      <c r="C17" s="1222"/>
      <c r="D17" s="1222"/>
      <c r="E17" s="1222"/>
      <c r="F17" s="1222"/>
      <c r="G17" s="1222"/>
      <c r="H17" s="1222"/>
      <c r="I17" s="1222"/>
      <c r="J17" s="1222"/>
      <c r="K17" s="1222"/>
      <c r="L17" s="1222"/>
      <c r="M17" s="1222"/>
      <c r="N17" s="1222"/>
      <c r="O17" s="1222"/>
      <c r="P17" s="1223"/>
      <c r="Q17" s="118"/>
    </row>
    <row r="18" spans="1:20" x14ac:dyDescent="0.25">
      <c r="A18" s="128"/>
      <c r="B18" s="129"/>
      <c r="C18" s="1234"/>
      <c r="D18" s="1234"/>
      <c r="E18" s="1234"/>
      <c r="F18" s="1234"/>
      <c r="G18" s="1234"/>
      <c r="H18" s="1234"/>
      <c r="I18" s="1234"/>
      <c r="J18" s="1234"/>
      <c r="K18" s="1234"/>
      <c r="L18" s="1234"/>
      <c r="M18" s="1234"/>
      <c r="N18" s="1234"/>
      <c r="O18" s="1234"/>
      <c r="P18" s="1235"/>
      <c r="Q18" s="118"/>
    </row>
    <row r="19" spans="1:20"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20"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20" s="131" customFormat="1" ht="70.5" customHeight="1" thickBot="1" x14ac:dyDescent="0.3">
      <c r="A21" s="1238"/>
      <c r="B21" s="1241"/>
      <c r="C21" s="1246"/>
      <c r="D21" s="1248"/>
      <c r="E21" s="1221"/>
      <c r="F21" s="1233"/>
      <c r="G21" s="1248"/>
      <c r="H21" s="1221"/>
      <c r="I21" s="1233"/>
      <c r="J21" s="1248"/>
      <c r="K21" s="1221"/>
      <c r="L21" s="1233"/>
      <c r="M21" s="1248"/>
      <c r="N21" s="1221"/>
      <c r="O21" s="1233"/>
      <c r="P21" s="1241"/>
    </row>
    <row r="22" spans="1:20" s="131" customFormat="1" ht="9" thickTop="1" x14ac:dyDescent="0.25">
      <c r="A22" s="132" t="s">
        <v>259</v>
      </c>
      <c r="B22" s="132">
        <v>2</v>
      </c>
      <c r="C22" s="133">
        <v>3</v>
      </c>
      <c r="D22" s="134">
        <v>4</v>
      </c>
      <c r="E22" s="135">
        <v>5</v>
      </c>
      <c r="F22" s="517">
        <v>6</v>
      </c>
      <c r="G22" s="134">
        <v>7</v>
      </c>
      <c r="H22" s="137">
        <v>8</v>
      </c>
      <c r="I22" s="136">
        <v>9</v>
      </c>
      <c r="J22" s="134">
        <v>10</v>
      </c>
      <c r="K22" s="138">
        <v>11</v>
      </c>
      <c r="L22" s="136">
        <v>12</v>
      </c>
      <c r="M22" s="138">
        <v>13</v>
      </c>
      <c r="N22" s="135">
        <v>14</v>
      </c>
      <c r="O22" s="136">
        <v>15</v>
      </c>
      <c r="P22" s="136">
        <v>16</v>
      </c>
    </row>
    <row r="23" spans="1:20" s="148" customFormat="1" x14ac:dyDescent="0.25">
      <c r="A23" s="139"/>
      <c r="B23" s="140" t="s">
        <v>260</v>
      </c>
      <c r="C23" s="141"/>
      <c r="D23" s="142"/>
      <c r="E23" s="143"/>
      <c r="F23" s="518"/>
      <c r="G23" s="142"/>
      <c r="H23" s="145"/>
      <c r="I23" s="144"/>
      <c r="J23" s="142"/>
      <c r="K23" s="146"/>
      <c r="L23" s="144"/>
      <c r="M23" s="146"/>
      <c r="N23" s="143"/>
      <c r="O23" s="144"/>
      <c r="P23" s="147"/>
    </row>
    <row r="24" spans="1:20" s="148" customFormat="1" ht="12.75" thickBot="1" x14ac:dyDescent="0.3">
      <c r="A24" s="149"/>
      <c r="B24" s="150" t="s">
        <v>261</v>
      </c>
      <c r="C24" s="151">
        <f>F24+I24+L24+O24</f>
        <v>657727</v>
      </c>
      <c r="D24" s="152">
        <f>SUM(D25,D28,D29,D45,D46)</f>
        <v>416984</v>
      </c>
      <c r="E24" s="153">
        <f>SUM(E25,E28,E29,E45,E46)</f>
        <v>3300</v>
      </c>
      <c r="F24" s="519">
        <f t="shared" ref="F24:F29" si="0">D24+E24</f>
        <v>420284</v>
      </c>
      <c r="G24" s="152">
        <f>SUM(G25,G28,G46)</f>
        <v>182601</v>
      </c>
      <c r="H24" s="155">
        <f>SUM(H25,H28,H46)</f>
        <v>0</v>
      </c>
      <c r="I24" s="154">
        <f>G24+H24</f>
        <v>182601</v>
      </c>
      <c r="J24" s="152">
        <f>SUM(J25,J30,J46)</f>
        <v>54842</v>
      </c>
      <c r="K24" s="155">
        <f>SUM(K25,K30,K46)</f>
        <v>0</v>
      </c>
      <c r="L24" s="154">
        <f>J24+K24</f>
        <v>54842</v>
      </c>
      <c r="M24" s="156">
        <f>SUM(M25,M48)</f>
        <v>0</v>
      </c>
      <c r="N24" s="153">
        <f>SUM(N25,N48)</f>
        <v>0</v>
      </c>
      <c r="O24" s="154">
        <f>M24+N24</f>
        <v>0</v>
      </c>
      <c r="P24" s="157"/>
      <c r="R24" s="158"/>
      <c r="S24" s="158"/>
      <c r="T24" s="158"/>
    </row>
    <row r="25" spans="1:20" ht="12.75" thickTop="1" x14ac:dyDescent="0.25">
      <c r="A25" s="159"/>
      <c r="B25" s="160" t="s">
        <v>262</v>
      </c>
      <c r="C25" s="161">
        <f>F25+I25+L25+O25</f>
        <v>7782</v>
      </c>
      <c r="D25" s="162">
        <f>SUM(D26:D27)</f>
        <v>0</v>
      </c>
      <c r="E25" s="163">
        <f>SUM(E26:E27)</f>
        <v>0</v>
      </c>
      <c r="F25" s="520">
        <f t="shared" si="0"/>
        <v>0</v>
      </c>
      <c r="G25" s="162">
        <f>SUM(G26:G27)</f>
        <v>0</v>
      </c>
      <c r="H25" s="165">
        <f>SUM(H26:H27)</f>
        <v>0</v>
      </c>
      <c r="I25" s="164">
        <f>G25+H25</f>
        <v>0</v>
      </c>
      <c r="J25" s="162">
        <f>SUM(J26:J27)</f>
        <v>7782</v>
      </c>
      <c r="K25" s="165">
        <f>SUM(K26:K27)</f>
        <v>0</v>
      </c>
      <c r="L25" s="164">
        <f>J25+K25</f>
        <v>7782</v>
      </c>
      <c r="M25" s="166">
        <f>SUM(M26:M27)</f>
        <v>0</v>
      </c>
      <c r="N25" s="163">
        <f>SUM(N26:N27)</f>
        <v>0</v>
      </c>
      <c r="O25" s="164">
        <f>M25+N25</f>
        <v>0</v>
      </c>
      <c r="P25" s="167"/>
      <c r="R25" s="158"/>
      <c r="S25" s="158"/>
      <c r="T25" s="158"/>
    </row>
    <row r="26" spans="1:20" hidden="1" x14ac:dyDescent="0.25">
      <c r="A26" s="168"/>
      <c r="B26" s="169" t="s">
        <v>263</v>
      </c>
      <c r="C26" s="170">
        <f>F26+I26+L26+O26</f>
        <v>0</v>
      </c>
      <c r="D26" s="171"/>
      <c r="E26" s="172"/>
      <c r="F26" s="522">
        <f t="shared" si="0"/>
        <v>0</v>
      </c>
      <c r="G26" s="171"/>
      <c r="H26" s="174"/>
      <c r="I26" s="173">
        <f>G26+H26</f>
        <v>0</v>
      </c>
      <c r="J26" s="171"/>
      <c r="K26" s="174"/>
      <c r="L26" s="173">
        <f>J26+K26</f>
        <v>0</v>
      </c>
      <c r="M26" s="175"/>
      <c r="N26" s="172"/>
      <c r="O26" s="173">
        <f>M26+N26</f>
        <v>0</v>
      </c>
      <c r="P26" s="176"/>
      <c r="R26" s="158"/>
      <c r="S26" s="158"/>
      <c r="T26" s="158"/>
    </row>
    <row r="27" spans="1:20" x14ac:dyDescent="0.25">
      <c r="A27" s="177"/>
      <c r="B27" s="178" t="s">
        <v>264</v>
      </c>
      <c r="C27" s="179">
        <f>F27+I27+L27+O27</f>
        <v>7782</v>
      </c>
      <c r="D27" s="180"/>
      <c r="E27" s="181"/>
      <c r="F27" s="523">
        <f t="shared" si="0"/>
        <v>0</v>
      </c>
      <c r="G27" s="180"/>
      <c r="H27" s="183"/>
      <c r="I27" s="182">
        <f>G27+H27</f>
        <v>0</v>
      </c>
      <c r="J27" s="180">
        <v>7782</v>
      </c>
      <c r="K27" s="183"/>
      <c r="L27" s="182">
        <f>J27+K27</f>
        <v>7782</v>
      </c>
      <c r="M27" s="184"/>
      <c r="N27" s="181"/>
      <c r="O27" s="182">
        <f>M27+N27</f>
        <v>0</v>
      </c>
      <c r="P27" s="185"/>
      <c r="R27" s="158"/>
      <c r="S27" s="158"/>
      <c r="T27" s="158"/>
    </row>
    <row r="28" spans="1:20" s="148" customFormat="1" ht="24.75" thickBot="1" x14ac:dyDescent="0.3">
      <c r="A28" s="186">
        <v>19300</v>
      </c>
      <c r="B28" s="186" t="s">
        <v>265</v>
      </c>
      <c r="C28" s="187">
        <f>SUM(F28,I28)</f>
        <v>602885</v>
      </c>
      <c r="D28" s="188">
        <v>416984</v>
      </c>
      <c r="E28" s="189">
        <v>3300</v>
      </c>
      <c r="F28" s="524">
        <f t="shared" si="0"/>
        <v>420284</v>
      </c>
      <c r="G28" s="188">
        <v>182601</v>
      </c>
      <c r="H28" s="191"/>
      <c r="I28" s="190">
        <f>G28+H28</f>
        <v>182601</v>
      </c>
      <c r="J28" s="192" t="s">
        <v>266</v>
      </c>
      <c r="K28" s="193" t="s">
        <v>266</v>
      </c>
      <c r="L28" s="194" t="s">
        <v>266</v>
      </c>
      <c r="M28" s="195" t="s">
        <v>266</v>
      </c>
      <c r="N28" s="196" t="s">
        <v>266</v>
      </c>
      <c r="O28" s="194" t="s">
        <v>266</v>
      </c>
      <c r="P28" s="197" t="s">
        <v>774</v>
      </c>
      <c r="R28" s="158"/>
      <c r="S28" s="158"/>
      <c r="T28" s="158"/>
    </row>
    <row r="29" spans="1:20" s="148" customFormat="1" ht="31.5" hidden="1" customHeight="1" thickTop="1" x14ac:dyDescent="0.25">
      <c r="A29" s="198"/>
      <c r="B29" s="198" t="s">
        <v>267</v>
      </c>
      <c r="C29" s="199">
        <f>F29</f>
        <v>0</v>
      </c>
      <c r="D29" s="200"/>
      <c r="E29" s="201"/>
      <c r="F29" s="525">
        <f t="shared" si="0"/>
        <v>0</v>
      </c>
      <c r="G29" s="203" t="s">
        <v>266</v>
      </c>
      <c r="H29" s="204" t="s">
        <v>266</v>
      </c>
      <c r="I29" s="205" t="s">
        <v>266</v>
      </c>
      <c r="J29" s="203" t="s">
        <v>266</v>
      </c>
      <c r="K29" s="204" t="s">
        <v>266</v>
      </c>
      <c r="L29" s="205" t="s">
        <v>266</v>
      </c>
      <c r="M29" s="206" t="s">
        <v>266</v>
      </c>
      <c r="N29" s="207" t="s">
        <v>266</v>
      </c>
      <c r="O29" s="205" t="s">
        <v>266</v>
      </c>
      <c r="P29" s="208"/>
      <c r="R29" s="158"/>
      <c r="S29" s="158"/>
      <c r="T29" s="158"/>
    </row>
    <row r="30" spans="1:20" s="148" customFormat="1" ht="36.75" thickTop="1" x14ac:dyDescent="0.25">
      <c r="A30" s="198">
        <v>21300</v>
      </c>
      <c r="B30" s="198" t="s">
        <v>268</v>
      </c>
      <c r="C30" s="199">
        <f t="shared" ref="C30:C44" si="1">L30</f>
        <v>31319</v>
      </c>
      <c r="D30" s="203" t="s">
        <v>266</v>
      </c>
      <c r="E30" s="207" t="s">
        <v>266</v>
      </c>
      <c r="F30" s="526" t="s">
        <v>266</v>
      </c>
      <c r="G30" s="203" t="s">
        <v>266</v>
      </c>
      <c r="H30" s="204" t="s">
        <v>266</v>
      </c>
      <c r="I30" s="205" t="s">
        <v>266</v>
      </c>
      <c r="J30" s="209">
        <f>SUM(J31,J35,J37,J40)</f>
        <v>31319</v>
      </c>
      <c r="K30" s="210">
        <f>SUM(K31,K35,K37,K40)</f>
        <v>0</v>
      </c>
      <c r="L30" s="211">
        <f t="shared" ref="L30:L44" si="2">J30+K30</f>
        <v>31319</v>
      </c>
      <c r="M30" s="206" t="s">
        <v>266</v>
      </c>
      <c r="N30" s="207" t="s">
        <v>266</v>
      </c>
      <c r="O30" s="205" t="s">
        <v>266</v>
      </c>
      <c r="P30" s="208"/>
      <c r="R30" s="158"/>
      <c r="S30" s="158"/>
      <c r="T30" s="158"/>
    </row>
    <row r="31" spans="1:20" s="148" customFormat="1" ht="24" x14ac:dyDescent="0.25">
      <c r="A31" s="212">
        <v>21350</v>
      </c>
      <c r="B31" s="198" t="s">
        <v>269</v>
      </c>
      <c r="C31" s="199">
        <f t="shared" si="1"/>
        <v>29054</v>
      </c>
      <c r="D31" s="203" t="s">
        <v>266</v>
      </c>
      <c r="E31" s="207" t="s">
        <v>266</v>
      </c>
      <c r="F31" s="526" t="s">
        <v>266</v>
      </c>
      <c r="G31" s="203" t="s">
        <v>266</v>
      </c>
      <c r="H31" s="204" t="s">
        <v>266</v>
      </c>
      <c r="I31" s="205" t="s">
        <v>266</v>
      </c>
      <c r="J31" s="209">
        <f>SUM(J32:J34)</f>
        <v>29054</v>
      </c>
      <c r="K31" s="210">
        <f>SUM(K32:K34)</f>
        <v>0</v>
      </c>
      <c r="L31" s="211">
        <f t="shared" si="2"/>
        <v>29054</v>
      </c>
      <c r="M31" s="206" t="s">
        <v>266</v>
      </c>
      <c r="N31" s="207" t="s">
        <v>266</v>
      </c>
      <c r="O31" s="205" t="s">
        <v>266</v>
      </c>
      <c r="P31" s="208"/>
      <c r="R31" s="158"/>
      <c r="S31" s="158"/>
      <c r="T31" s="158"/>
    </row>
    <row r="32" spans="1:20" hidden="1" x14ac:dyDescent="0.25">
      <c r="A32" s="168">
        <v>21351</v>
      </c>
      <c r="B32" s="213" t="s">
        <v>270</v>
      </c>
      <c r="C32" s="214">
        <f t="shared" si="1"/>
        <v>0</v>
      </c>
      <c r="D32" s="215" t="s">
        <v>266</v>
      </c>
      <c r="E32" s="216" t="s">
        <v>266</v>
      </c>
      <c r="F32" s="527" t="s">
        <v>266</v>
      </c>
      <c r="G32" s="215" t="s">
        <v>266</v>
      </c>
      <c r="H32" s="218" t="s">
        <v>266</v>
      </c>
      <c r="I32" s="217" t="s">
        <v>266</v>
      </c>
      <c r="J32" s="219"/>
      <c r="K32" s="220"/>
      <c r="L32" s="221">
        <f t="shared" si="2"/>
        <v>0</v>
      </c>
      <c r="M32" s="222" t="s">
        <v>266</v>
      </c>
      <c r="N32" s="216" t="s">
        <v>266</v>
      </c>
      <c r="O32" s="217" t="s">
        <v>266</v>
      </c>
      <c r="P32" s="176"/>
      <c r="R32" s="158"/>
      <c r="S32" s="158"/>
      <c r="T32" s="158"/>
    </row>
    <row r="33" spans="1:20" x14ac:dyDescent="0.25">
      <c r="A33" s="177">
        <v>21352</v>
      </c>
      <c r="B33" s="223" t="s">
        <v>271</v>
      </c>
      <c r="C33" s="224">
        <f t="shared" si="1"/>
        <v>11124</v>
      </c>
      <c r="D33" s="225" t="s">
        <v>266</v>
      </c>
      <c r="E33" s="226" t="s">
        <v>266</v>
      </c>
      <c r="F33" s="528" t="s">
        <v>266</v>
      </c>
      <c r="G33" s="225" t="s">
        <v>266</v>
      </c>
      <c r="H33" s="228" t="s">
        <v>266</v>
      </c>
      <c r="I33" s="227" t="s">
        <v>266</v>
      </c>
      <c r="J33" s="229">
        <v>11124</v>
      </c>
      <c r="K33" s="230"/>
      <c r="L33" s="231">
        <f t="shared" si="2"/>
        <v>11124</v>
      </c>
      <c r="M33" s="232" t="s">
        <v>266</v>
      </c>
      <c r="N33" s="226" t="s">
        <v>266</v>
      </c>
      <c r="O33" s="227" t="s">
        <v>266</v>
      </c>
      <c r="P33" s="185"/>
      <c r="R33" s="158"/>
      <c r="S33" s="158"/>
      <c r="T33" s="158"/>
    </row>
    <row r="34" spans="1:20" ht="24" x14ac:dyDescent="0.25">
      <c r="A34" s="177">
        <v>21359</v>
      </c>
      <c r="B34" s="223" t="s">
        <v>272</v>
      </c>
      <c r="C34" s="224">
        <f t="shared" si="1"/>
        <v>17930</v>
      </c>
      <c r="D34" s="225" t="s">
        <v>266</v>
      </c>
      <c r="E34" s="226" t="s">
        <v>266</v>
      </c>
      <c r="F34" s="528" t="s">
        <v>266</v>
      </c>
      <c r="G34" s="225" t="s">
        <v>266</v>
      </c>
      <c r="H34" s="228" t="s">
        <v>266</v>
      </c>
      <c r="I34" s="227" t="s">
        <v>266</v>
      </c>
      <c r="J34" s="229">
        <v>17930</v>
      </c>
      <c r="K34" s="230"/>
      <c r="L34" s="231">
        <f t="shared" si="2"/>
        <v>17930</v>
      </c>
      <c r="M34" s="232" t="s">
        <v>266</v>
      </c>
      <c r="N34" s="226" t="s">
        <v>266</v>
      </c>
      <c r="O34" s="227" t="s">
        <v>266</v>
      </c>
      <c r="P34" s="185"/>
      <c r="R34" s="158"/>
      <c r="S34" s="158"/>
      <c r="T34" s="158"/>
    </row>
    <row r="35" spans="1:20" s="148" customFormat="1" ht="36" hidden="1" x14ac:dyDescent="0.25">
      <c r="A35" s="212">
        <v>21370</v>
      </c>
      <c r="B35" s="198" t="s">
        <v>273</v>
      </c>
      <c r="C35" s="199">
        <f t="shared" si="1"/>
        <v>0</v>
      </c>
      <c r="D35" s="203" t="s">
        <v>266</v>
      </c>
      <c r="E35" s="207" t="s">
        <v>266</v>
      </c>
      <c r="F35" s="526" t="s">
        <v>266</v>
      </c>
      <c r="G35" s="203" t="s">
        <v>266</v>
      </c>
      <c r="H35" s="204" t="s">
        <v>266</v>
      </c>
      <c r="I35" s="205" t="s">
        <v>266</v>
      </c>
      <c r="J35" s="209">
        <f>SUM(J36)</f>
        <v>0</v>
      </c>
      <c r="K35" s="210">
        <f>SUM(K36)</f>
        <v>0</v>
      </c>
      <c r="L35" s="211">
        <f t="shared" si="2"/>
        <v>0</v>
      </c>
      <c r="M35" s="206" t="s">
        <v>266</v>
      </c>
      <c r="N35" s="207" t="s">
        <v>266</v>
      </c>
      <c r="O35" s="205" t="s">
        <v>266</v>
      </c>
      <c r="P35" s="208"/>
      <c r="R35" s="158"/>
      <c r="S35" s="158"/>
      <c r="T35" s="158"/>
    </row>
    <row r="36" spans="1:20" ht="36" hidden="1" x14ac:dyDescent="0.25">
      <c r="A36" s="233">
        <v>21379</v>
      </c>
      <c r="B36" s="234" t="s">
        <v>274</v>
      </c>
      <c r="C36" s="235">
        <f t="shared" si="1"/>
        <v>0</v>
      </c>
      <c r="D36" s="236" t="s">
        <v>266</v>
      </c>
      <c r="E36" s="237" t="s">
        <v>266</v>
      </c>
      <c r="F36" s="529" t="s">
        <v>266</v>
      </c>
      <c r="G36" s="236" t="s">
        <v>266</v>
      </c>
      <c r="H36" s="239" t="s">
        <v>266</v>
      </c>
      <c r="I36" s="238" t="s">
        <v>266</v>
      </c>
      <c r="J36" s="240"/>
      <c r="K36" s="241"/>
      <c r="L36" s="242">
        <f t="shared" si="2"/>
        <v>0</v>
      </c>
      <c r="M36" s="243" t="s">
        <v>266</v>
      </c>
      <c r="N36" s="237" t="s">
        <v>266</v>
      </c>
      <c r="O36" s="238" t="s">
        <v>266</v>
      </c>
      <c r="P36" s="244"/>
      <c r="R36" s="158"/>
      <c r="S36" s="158"/>
      <c r="T36" s="158"/>
    </row>
    <row r="37" spans="1:20" s="148" customFormat="1" x14ac:dyDescent="0.25">
      <c r="A37" s="212">
        <v>21380</v>
      </c>
      <c r="B37" s="198" t="s">
        <v>275</v>
      </c>
      <c r="C37" s="199">
        <f t="shared" si="1"/>
        <v>1965</v>
      </c>
      <c r="D37" s="203" t="s">
        <v>266</v>
      </c>
      <c r="E37" s="207" t="s">
        <v>266</v>
      </c>
      <c r="F37" s="526" t="s">
        <v>266</v>
      </c>
      <c r="G37" s="203" t="s">
        <v>266</v>
      </c>
      <c r="H37" s="204" t="s">
        <v>266</v>
      </c>
      <c r="I37" s="205" t="s">
        <v>266</v>
      </c>
      <c r="J37" s="209">
        <f>SUM(J38:J39)</f>
        <v>1965</v>
      </c>
      <c r="K37" s="210">
        <f>SUM(K38:K39)</f>
        <v>0</v>
      </c>
      <c r="L37" s="211">
        <f t="shared" si="2"/>
        <v>1965</v>
      </c>
      <c r="M37" s="206" t="s">
        <v>266</v>
      </c>
      <c r="N37" s="207" t="s">
        <v>266</v>
      </c>
      <c r="O37" s="205" t="s">
        <v>266</v>
      </c>
      <c r="P37" s="208"/>
      <c r="R37" s="158"/>
      <c r="S37" s="158"/>
      <c r="T37" s="158"/>
    </row>
    <row r="38" spans="1:20" x14ac:dyDescent="0.25">
      <c r="A38" s="169">
        <v>21381</v>
      </c>
      <c r="B38" s="213" t="s">
        <v>276</v>
      </c>
      <c r="C38" s="214">
        <f t="shared" si="1"/>
        <v>1815</v>
      </c>
      <c r="D38" s="215" t="s">
        <v>266</v>
      </c>
      <c r="E38" s="216" t="s">
        <v>266</v>
      </c>
      <c r="F38" s="527" t="s">
        <v>266</v>
      </c>
      <c r="G38" s="215" t="s">
        <v>266</v>
      </c>
      <c r="H38" s="218" t="s">
        <v>266</v>
      </c>
      <c r="I38" s="217" t="s">
        <v>266</v>
      </c>
      <c r="J38" s="219">
        <v>1815</v>
      </c>
      <c r="K38" s="220"/>
      <c r="L38" s="221">
        <f t="shared" si="2"/>
        <v>1815</v>
      </c>
      <c r="M38" s="222" t="s">
        <v>266</v>
      </c>
      <c r="N38" s="216" t="s">
        <v>266</v>
      </c>
      <c r="O38" s="217" t="s">
        <v>266</v>
      </c>
      <c r="P38" s="176"/>
      <c r="R38" s="158"/>
      <c r="S38" s="158"/>
      <c r="T38" s="158"/>
    </row>
    <row r="39" spans="1:20" ht="24" x14ac:dyDescent="0.25">
      <c r="A39" s="178">
        <v>21383</v>
      </c>
      <c r="B39" s="223" t="s">
        <v>277</v>
      </c>
      <c r="C39" s="224">
        <f t="shared" si="1"/>
        <v>150</v>
      </c>
      <c r="D39" s="225" t="s">
        <v>266</v>
      </c>
      <c r="E39" s="226" t="s">
        <v>266</v>
      </c>
      <c r="F39" s="528" t="s">
        <v>266</v>
      </c>
      <c r="G39" s="225" t="s">
        <v>266</v>
      </c>
      <c r="H39" s="228" t="s">
        <v>266</v>
      </c>
      <c r="I39" s="227" t="s">
        <v>266</v>
      </c>
      <c r="J39" s="229">
        <v>150</v>
      </c>
      <c r="K39" s="230"/>
      <c r="L39" s="231">
        <f t="shared" si="2"/>
        <v>150</v>
      </c>
      <c r="M39" s="232" t="s">
        <v>266</v>
      </c>
      <c r="N39" s="226" t="s">
        <v>266</v>
      </c>
      <c r="O39" s="227" t="s">
        <v>266</v>
      </c>
      <c r="P39" s="185"/>
      <c r="R39" s="158"/>
      <c r="S39" s="158"/>
      <c r="T39" s="158"/>
    </row>
    <row r="40" spans="1:20" s="148" customFormat="1" ht="24" x14ac:dyDescent="0.25">
      <c r="A40" s="212">
        <v>21390</v>
      </c>
      <c r="B40" s="198" t="s">
        <v>278</v>
      </c>
      <c r="C40" s="199">
        <f t="shared" si="1"/>
        <v>300</v>
      </c>
      <c r="D40" s="203" t="s">
        <v>266</v>
      </c>
      <c r="E40" s="207" t="s">
        <v>266</v>
      </c>
      <c r="F40" s="526" t="s">
        <v>266</v>
      </c>
      <c r="G40" s="203" t="s">
        <v>266</v>
      </c>
      <c r="H40" s="204" t="s">
        <v>266</v>
      </c>
      <c r="I40" s="205" t="s">
        <v>266</v>
      </c>
      <c r="J40" s="209">
        <f>SUM(J41:J44)</f>
        <v>300</v>
      </c>
      <c r="K40" s="210">
        <f>SUM(K41:K44)</f>
        <v>0</v>
      </c>
      <c r="L40" s="211">
        <f t="shared" si="2"/>
        <v>300</v>
      </c>
      <c r="M40" s="206" t="s">
        <v>266</v>
      </c>
      <c r="N40" s="207" t="s">
        <v>266</v>
      </c>
      <c r="O40" s="205" t="s">
        <v>266</v>
      </c>
      <c r="P40" s="208"/>
      <c r="R40" s="158"/>
      <c r="S40" s="158"/>
      <c r="T40" s="158"/>
    </row>
    <row r="41" spans="1:20" ht="24" hidden="1" x14ac:dyDescent="0.25">
      <c r="A41" s="169">
        <v>21391</v>
      </c>
      <c r="B41" s="213" t="s">
        <v>279</v>
      </c>
      <c r="C41" s="214">
        <f t="shared" si="1"/>
        <v>0</v>
      </c>
      <c r="D41" s="215" t="s">
        <v>266</v>
      </c>
      <c r="E41" s="216" t="s">
        <v>266</v>
      </c>
      <c r="F41" s="527" t="s">
        <v>266</v>
      </c>
      <c r="G41" s="215" t="s">
        <v>266</v>
      </c>
      <c r="H41" s="218" t="s">
        <v>266</v>
      </c>
      <c r="I41" s="217" t="s">
        <v>266</v>
      </c>
      <c r="J41" s="219"/>
      <c r="K41" s="220"/>
      <c r="L41" s="221">
        <f t="shared" si="2"/>
        <v>0</v>
      </c>
      <c r="M41" s="222" t="s">
        <v>266</v>
      </c>
      <c r="N41" s="216" t="s">
        <v>266</v>
      </c>
      <c r="O41" s="217" t="s">
        <v>266</v>
      </c>
      <c r="P41" s="176"/>
      <c r="R41" s="158"/>
      <c r="S41" s="158"/>
      <c r="T41" s="158"/>
    </row>
    <row r="42" spans="1:20" hidden="1" x14ac:dyDescent="0.25">
      <c r="A42" s="178">
        <v>21393</v>
      </c>
      <c r="B42" s="223" t="s">
        <v>280</v>
      </c>
      <c r="C42" s="224">
        <f t="shared" si="1"/>
        <v>0</v>
      </c>
      <c r="D42" s="225" t="s">
        <v>266</v>
      </c>
      <c r="E42" s="226" t="s">
        <v>266</v>
      </c>
      <c r="F42" s="528" t="s">
        <v>266</v>
      </c>
      <c r="G42" s="225" t="s">
        <v>266</v>
      </c>
      <c r="H42" s="228" t="s">
        <v>266</v>
      </c>
      <c r="I42" s="227" t="s">
        <v>266</v>
      </c>
      <c r="J42" s="229"/>
      <c r="K42" s="230"/>
      <c r="L42" s="231">
        <f t="shared" si="2"/>
        <v>0</v>
      </c>
      <c r="M42" s="232" t="s">
        <v>266</v>
      </c>
      <c r="N42" s="226" t="s">
        <v>266</v>
      </c>
      <c r="O42" s="227" t="s">
        <v>266</v>
      </c>
      <c r="P42" s="185"/>
      <c r="R42" s="158"/>
      <c r="S42" s="158"/>
      <c r="T42" s="158"/>
    </row>
    <row r="43" spans="1:20" hidden="1" x14ac:dyDescent="0.25">
      <c r="A43" s="178">
        <v>21395</v>
      </c>
      <c r="B43" s="223" t="s">
        <v>281</v>
      </c>
      <c r="C43" s="224">
        <f t="shared" si="1"/>
        <v>0</v>
      </c>
      <c r="D43" s="225" t="s">
        <v>266</v>
      </c>
      <c r="E43" s="226" t="s">
        <v>266</v>
      </c>
      <c r="F43" s="528" t="s">
        <v>266</v>
      </c>
      <c r="G43" s="225" t="s">
        <v>266</v>
      </c>
      <c r="H43" s="228" t="s">
        <v>266</v>
      </c>
      <c r="I43" s="227" t="s">
        <v>266</v>
      </c>
      <c r="J43" s="229"/>
      <c r="K43" s="230"/>
      <c r="L43" s="231">
        <f t="shared" si="2"/>
        <v>0</v>
      </c>
      <c r="M43" s="232" t="s">
        <v>266</v>
      </c>
      <c r="N43" s="226" t="s">
        <v>266</v>
      </c>
      <c r="O43" s="227" t="s">
        <v>266</v>
      </c>
      <c r="P43" s="185"/>
      <c r="R43" s="158"/>
      <c r="S43" s="158"/>
      <c r="T43" s="158"/>
    </row>
    <row r="44" spans="1:20" ht="24" x14ac:dyDescent="0.25">
      <c r="A44" s="178">
        <v>21399</v>
      </c>
      <c r="B44" s="223" t="s">
        <v>282</v>
      </c>
      <c r="C44" s="354">
        <f t="shared" si="1"/>
        <v>300</v>
      </c>
      <c r="D44" s="225" t="s">
        <v>266</v>
      </c>
      <c r="E44" s="226" t="s">
        <v>266</v>
      </c>
      <c r="F44" s="528" t="s">
        <v>266</v>
      </c>
      <c r="G44" s="225" t="s">
        <v>266</v>
      </c>
      <c r="H44" s="228" t="s">
        <v>266</v>
      </c>
      <c r="I44" s="227" t="s">
        <v>266</v>
      </c>
      <c r="J44" s="229">
        <v>300</v>
      </c>
      <c r="K44" s="230"/>
      <c r="L44" s="231">
        <f t="shared" si="2"/>
        <v>300</v>
      </c>
      <c r="M44" s="232" t="s">
        <v>266</v>
      </c>
      <c r="N44" s="226" t="s">
        <v>266</v>
      </c>
      <c r="O44" s="227" t="s">
        <v>266</v>
      </c>
      <c r="P44" s="185"/>
      <c r="R44" s="158"/>
      <c r="S44" s="158"/>
      <c r="T44" s="158"/>
    </row>
    <row r="45" spans="1:20" s="148" customFormat="1" ht="24" hidden="1" x14ac:dyDescent="0.25">
      <c r="A45" s="212">
        <v>21420</v>
      </c>
      <c r="B45" s="198" t="s">
        <v>283</v>
      </c>
      <c r="C45" s="245">
        <f>F45</f>
        <v>0</v>
      </c>
      <c r="D45" s="246"/>
      <c r="E45" s="247"/>
      <c r="F45" s="525">
        <f>D45+E45</f>
        <v>0</v>
      </c>
      <c r="G45" s="203" t="s">
        <v>266</v>
      </c>
      <c r="H45" s="204" t="s">
        <v>266</v>
      </c>
      <c r="I45" s="205" t="s">
        <v>266</v>
      </c>
      <c r="J45" s="203" t="s">
        <v>266</v>
      </c>
      <c r="K45" s="204" t="s">
        <v>266</v>
      </c>
      <c r="L45" s="205" t="s">
        <v>266</v>
      </c>
      <c r="M45" s="206" t="s">
        <v>266</v>
      </c>
      <c r="N45" s="207" t="s">
        <v>266</v>
      </c>
      <c r="O45" s="205" t="s">
        <v>266</v>
      </c>
      <c r="P45" s="208"/>
      <c r="R45" s="158"/>
      <c r="S45" s="158"/>
      <c r="T45" s="158"/>
    </row>
    <row r="46" spans="1:20" s="148" customFormat="1" ht="24" x14ac:dyDescent="0.25">
      <c r="A46" s="248">
        <v>21490</v>
      </c>
      <c r="B46" s="249" t="s">
        <v>284</v>
      </c>
      <c r="C46" s="245">
        <f>F46+I46+L46</f>
        <v>15741</v>
      </c>
      <c r="D46" s="250">
        <f>D47</f>
        <v>0</v>
      </c>
      <c r="E46" s="251">
        <f>E47</f>
        <v>0</v>
      </c>
      <c r="F46" s="531">
        <f>D46+E46</f>
        <v>0</v>
      </c>
      <c r="G46" s="250">
        <f>G47</f>
        <v>0</v>
      </c>
      <c r="H46" s="253">
        <f t="shared" ref="H46:K46" si="3">H47</f>
        <v>0</v>
      </c>
      <c r="I46" s="252">
        <f>G46+H46</f>
        <v>0</v>
      </c>
      <c r="J46" s="250">
        <f>J47</f>
        <v>15741</v>
      </c>
      <c r="K46" s="253">
        <f t="shared" si="3"/>
        <v>0</v>
      </c>
      <c r="L46" s="252">
        <f>J46+K46</f>
        <v>15741</v>
      </c>
      <c r="M46" s="206" t="s">
        <v>266</v>
      </c>
      <c r="N46" s="207" t="s">
        <v>266</v>
      </c>
      <c r="O46" s="205" t="s">
        <v>266</v>
      </c>
      <c r="P46" s="208"/>
      <c r="R46" s="158"/>
      <c r="S46" s="158"/>
      <c r="T46" s="158"/>
    </row>
    <row r="47" spans="1:20" s="148" customFormat="1" ht="24" x14ac:dyDescent="0.25">
      <c r="A47" s="178">
        <v>21499</v>
      </c>
      <c r="B47" s="223" t="s">
        <v>285</v>
      </c>
      <c r="C47" s="254">
        <f>F47+I47+L47</f>
        <v>15741</v>
      </c>
      <c r="D47" s="171"/>
      <c r="E47" s="172"/>
      <c r="F47" s="522">
        <f>D47+E47</f>
        <v>0</v>
      </c>
      <c r="G47" s="255"/>
      <c r="H47" s="174"/>
      <c r="I47" s="173">
        <f>G47+H47</f>
        <v>0</v>
      </c>
      <c r="J47" s="171">
        <v>15741</v>
      </c>
      <c r="K47" s="174"/>
      <c r="L47" s="173">
        <f>J47+K47</f>
        <v>15741</v>
      </c>
      <c r="M47" s="243" t="s">
        <v>266</v>
      </c>
      <c r="N47" s="237" t="s">
        <v>266</v>
      </c>
      <c r="O47" s="238" t="s">
        <v>266</v>
      </c>
      <c r="P47" s="244"/>
      <c r="R47" s="158"/>
      <c r="S47" s="158"/>
      <c r="T47" s="158"/>
    </row>
    <row r="48" spans="1:20" ht="24" hidden="1" x14ac:dyDescent="0.25">
      <c r="A48" s="256">
        <v>23000</v>
      </c>
      <c r="B48" s="257" t="s">
        <v>286</v>
      </c>
      <c r="C48" s="245">
        <f>O48</f>
        <v>0</v>
      </c>
      <c r="D48" s="258" t="s">
        <v>266</v>
      </c>
      <c r="E48" s="259" t="s">
        <v>266</v>
      </c>
      <c r="F48" s="533" t="s">
        <v>266</v>
      </c>
      <c r="G48" s="258" t="s">
        <v>266</v>
      </c>
      <c r="H48" s="261" t="s">
        <v>266</v>
      </c>
      <c r="I48" s="260" t="s">
        <v>266</v>
      </c>
      <c r="J48" s="258" t="s">
        <v>266</v>
      </c>
      <c r="K48" s="261" t="s">
        <v>266</v>
      </c>
      <c r="L48" s="260" t="s">
        <v>266</v>
      </c>
      <c r="M48" s="262">
        <f>SUM(M49:M50)</f>
        <v>0</v>
      </c>
      <c r="N48" s="263">
        <f>SUM(N49:N50)</f>
        <v>0</v>
      </c>
      <c r="O48" s="202">
        <f>M48+N48</f>
        <v>0</v>
      </c>
      <c r="P48" s="208"/>
      <c r="R48" s="158"/>
      <c r="S48" s="158"/>
      <c r="T48" s="158"/>
    </row>
    <row r="49" spans="1:20" ht="24" hidden="1" x14ac:dyDescent="0.25">
      <c r="A49" s="264">
        <v>23410</v>
      </c>
      <c r="B49" s="265" t="s">
        <v>287</v>
      </c>
      <c r="C49" s="266">
        <f>O49</f>
        <v>0</v>
      </c>
      <c r="D49" s="267" t="s">
        <v>266</v>
      </c>
      <c r="E49" s="268" t="s">
        <v>266</v>
      </c>
      <c r="F49" s="534" t="s">
        <v>266</v>
      </c>
      <c r="G49" s="267" t="s">
        <v>266</v>
      </c>
      <c r="H49" s="270" t="s">
        <v>266</v>
      </c>
      <c r="I49" s="269" t="s">
        <v>266</v>
      </c>
      <c r="J49" s="267" t="s">
        <v>266</v>
      </c>
      <c r="K49" s="270" t="s">
        <v>266</v>
      </c>
      <c r="L49" s="269" t="s">
        <v>266</v>
      </c>
      <c r="M49" s="271"/>
      <c r="N49" s="272"/>
      <c r="O49" s="273">
        <f>M49+N49</f>
        <v>0</v>
      </c>
      <c r="P49" s="274"/>
      <c r="R49" s="158"/>
      <c r="S49" s="158"/>
      <c r="T49" s="158"/>
    </row>
    <row r="50" spans="1:20" ht="24" hidden="1" x14ac:dyDescent="0.25">
      <c r="A50" s="264">
        <v>23510</v>
      </c>
      <c r="B50" s="265" t="s">
        <v>288</v>
      </c>
      <c r="C50" s="266">
        <f>O50</f>
        <v>0</v>
      </c>
      <c r="D50" s="267" t="s">
        <v>266</v>
      </c>
      <c r="E50" s="268" t="s">
        <v>266</v>
      </c>
      <c r="F50" s="534" t="s">
        <v>266</v>
      </c>
      <c r="G50" s="267" t="s">
        <v>266</v>
      </c>
      <c r="H50" s="270" t="s">
        <v>266</v>
      </c>
      <c r="I50" s="269" t="s">
        <v>266</v>
      </c>
      <c r="J50" s="267" t="s">
        <v>266</v>
      </c>
      <c r="K50" s="270" t="s">
        <v>266</v>
      </c>
      <c r="L50" s="269" t="s">
        <v>266</v>
      </c>
      <c r="M50" s="271"/>
      <c r="N50" s="272"/>
      <c r="O50" s="273">
        <f>M50+N50</f>
        <v>0</v>
      </c>
      <c r="P50" s="274"/>
      <c r="R50" s="158"/>
      <c r="S50" s="158"/>
      <c r="T50" s="158"/>
    </row>
    <row r="51" spans="1:20" x14ac:dyDescent="0.25">
      <c r="A51" s="275"/>
      <c r="B51" s="265"/>
      <c r="C51" s="276"/>
      <c r="D51" s="277"/>
      <c r="E51" s="278"/>
      <c r="F51" s="535"/>
      <c r="G51" s="277"/>
      <c r="H51" s="279"/>
      <c r="I51" s="269"/>
      <c r="J51" s="280"/>
      <c r="K51" s="281"/>
      <c r="L51" s="273"/>
      <c r="M51" s="271"/>
      <c r="N51" s="272"/>
      <c r="O51" s="273"/>
      <c r="P51" s="274"/>
      <c r="R51" s="158"/>
      <c r="S51" s="158"/>
      <c r="T51" s="158"/>
    </row>
    <row r="52" spans="1:20" s="148" customFormat="1" x14ac:dyDescent="0.25">
      <c r="A52" s="282"/>
      <c r="B52" s="283" t="s">
        <v>289</v>
      </c>
      <c r="C52" s="284"/>
      <c r="D52" s="285"/>
      <c r="E52" s="286"/>
      <c r="F52" s="536"/>
      <c r="G52" s="285"/>
      <c r="H52" s="288"/>
      <c r="I52" s="289"/>
      <c r="J52" s="285"/>
      <c r="K52" s="288"/>
      <c r="L52" s="289"/>
      <c r="M52" s="290"/>
      <c r="N52" s="286"/>
      <c r="O52" s="289"/>
      <c r="P52" s="291"/>
      <c r="R52" s="158"/>
      <c r="S52" s="158"/>
      <c r="T52" s="158"/>
    </row>
    <row r="53" spans="1:20" s="148" customFormat="1" ht="12.75" thickBot="1" x14ac:dyDescent="0.3">
      <c r="A53" s="292"/>
      <c r="B53" s="149" t="s">
        <v>290</v>
      </c>
      <c r="C53" s="293">
        <f t="shared" ref="C53:C116" si="4">F53+I53+L53+O53</f>
        <v>657727</v>
      </c>
      <c r="D53" s="294">
        <f>SUM(D54,D284)</f>
        <v>416984</v>
      </c>
      <c r="E53" s="295">
        <f>SUM(E54,E284)</f>
        <v>3300</v>
      </c>
      <c r="F53" s="537">
        <f t="shared" ref="F53:F117" si="5">D53+E53</f>
        <v>420284</v>
      </c>
      <c r="G53" s="294">
        <f>SUM(G54,G284)</f>
        <v>182601</v>
      </c>
      <c r="H53" s="297">
        <f>SUM(H54,H284)</f>
        <v>0</v>
      </c>
      <c r="I53" s="296">
        <f t="shared" ref="I53:I117" si="6">G53+H53</f>
        <v>182601</v>
      </c>
      <c r="J53" s="294">
        <f>SUM(J54,J284)</f>
        <v>54842</v>
      </c>
      <c r="K53" s="297">
        <f>SUM(K54,K284)</f>
        <v>0</v>
      </c>
      <c r="L53" s="296">
        <f t="shared" ref="L53:L117" si="7">J53+K53</f>
        <v>54842</v>
      </c>
      <c r="M53" s="298">
        <f>SUM(M54,M284)</f>
        <v>0</v>
      </c>
      <c r="N53" s="295">
        <f>SUM(N54,N284)</f>
        <v>0</v>
      </c>
      <c r="O53" s="296">
        <f t="shared" ref="O53:O117" si="8">M53+N53</f>
        <v>0</v>
      </c>
      <c r="P53" s="157"/>
      <c r="R53" s="158"/>
      <c r="S53" s="158"/>
      <c r="T53" s="158"/>
    </row>
    <row r="54" spans="1:20" s="148" customFormat="1" ht="36.75" thickTop="1" x14ac:dyDescent="0.25">
      <c r="A54" s="299"/>
      <c r="B54" s="300" t="s">
        <v>291</v>
      </c>
      <c r="C54" s="301">
        <f t="shared" si="4"/>
        <v>657727</v>
      </c>
      <c r="D54" s="302">
        <f>SUM(D55,D197)</f>
        <v>416984</v>
      </c>
      <c r="E54" s="303">
        <f>SUM(E55,E197)</f>
        <v>3300</v>
      </c>
      <c r="F54" s="538">
        <f t="shared" si="5"/>
        <v>420284</v>
      </c>
      <c r="G54" s="302">
        <f>SUM(G55,G197)</f>
        <v>182601</v>
      </c>
      <c r="H54" s="305">
        <f>SUM(H55,H197)</f>
        <v>0</v>
      </c>
      <c r="I54" s="304">
        <f t="shared" si="6"/>
        <v>182601</v>
      </c>
      <c r="J54" s="302">
        <f>SUM(J55,J197)</f>
        <v>54842</v>
      </c>
      <c r="K54" s="305">
        <f>SUM(K55,K197)</f>
        <v>0</v>
      </c>
      <c r="L54" s="304">
        <f t="shared" si="7"/>
        <v>54842</v>
      </c>
      <c r="M54" s="306">
        <f>SUM(M55,M197)</f>
        <v>0</v>
      </c>
      <c r="N54" s="303">
        <f>SUM(N55,N197)</f>
        <v>0</v>
      </c>
      <c r="O54" s="304">
        <f t="shared" si="8"/>
        <v>0</v>
      </c>
      <c r="P54" s="307"/>
      <c r="R54" s="158"/>
      <c r="S54" s="158"/>
      <c r="T54" s="158"/>
    </row>
    <row r="55" spans="1:20" s="148" customFormat="1" ht="24" x14ac:dyDescent="0.25">
      <c r="A55" s="308"/>
      <c r="B55" s="139" t="s">
        <v>292</v>
      </c>
      <c r="C55" s="309">
        <f t="shared" si="4"/>
        <v>639454</v>
      </c>
      <c r="D55" s="310">
        <f>SUM(D56,D78,D176,D190)</f>
        <v>405774</v>
      </c>
      <c r="E55" s="311">
        <f>SUM(E56,E78,E176,E190)</f>
        <v>0</v>
      </c>
      <c r="F55" s="539">
        <f t="shared" si="5"/>
        <v>405774</v>
      </c>
      <c r="G55" s="310">
        <f>SUM(G56,G78,G176,G190)</f>
        <v>181438</v>
      </c>
      <c r="H55" s="313">
        <f>SUM(H56,H78,H176,H190)</f>
        <v>0</v>
      </c>
      <c r="I55" s="312">
        <f t="shared" si="6"/>
        <v>181438</v>
      </c>
      <c r="J55" s="310">
        <f>SUM(J56,J78,J176,J190)</f>
        <v>52242</v>
      </c>
      <c r="K55" s="313">
        <f>SUM(K56,K78,K176,K190)</f>
        <v>0</v>
      </c>
      <c r="L55" s="312">
        <f t="shared" si="7"/>
        <v>52242</v>
      </c>
      <c r="M55" s="158">
        <f>SUM(M56,M78,M176,M190)</f>
        <v>0</v>
      </c>
      <c r="N55" s="311">
        <f>SUM(N56,N78,N176,N190)</f>
        <v>0</v>
      </c>
      <c r="O55" s="312">
        <f t="shared" si="8"/>
        <v>0</v>
      </c>
      <c r="P55" s="314"/>
      <c r="R55" s="158"/>
      <c r="S55" s="158"/>
      <c r="T55" s="158"/>
    </row>
    <row r="56" spans="1:20" s="148" customFormat="1" x14ac:dyDescent="0.25">
      <c r="A56" s="315">
        <v>1000</v>
      </c>
      <c r="B56" s="315" t="s">
        <v>293</v>
      </c>
      <c r="C56" s="316">
        <f t="shared" si="4"/>
        <v>527575</v>
      </c>
      <c r="D56" s="317">
        <f>SUM(D57,D70)</f>
        <v>329504</v>
      </c>
      <c r="E56" s="318">
        <f>SUM(E57,E70)</f>
        <v>0</v>
      </c>
      <c r="F56" s="540">
        <f t="shared" si="5"/>
        <v>329504</v>
      </c>
      <c r="G56" s="317">
        <f>SUM(G57,G70)</f>
        <v>179138</v>
      </c>
      <c r="H56" s="320">
        <f>SUM(H57,H70)</f>
        <v>0</v>
      </c>
      <c r="I56" s="319">
        <f t="shared" si="6"/>
        <v>179138</v>
      </c>
      <c r="J56" s="317">
        <f>SUM(J57,J70)</f>
        <v>18933</v>
      </c>
      <c r="K56" s="320">
        <f>SUM(K57,K70)</f>
        <v>0</v>
      </c>
      <c r="L56" s="319">
        <f t="shared" si="7"/>
        <v>18933</v>
      </c>
      <c r="M56" s="321">
        <f>SUM(M57,M70)</f>
        <v>0</v>
      </c>
      <c r="N56" s="318">
        <f>SUM(N57,N70)</f>
        <v>0</v>
      </c>
      <c r="O56" s="319">
        <f t="shared" si="8"/>
        <v>0</v>
      </c>
      <c r="P56" s="322"/>
      <c r="R56" s="158"/>
      <c r="S56" s="158"/>
      <c r="T56" s="158"/>
    </row>
    <row r="57" spans="1:20" x14ac:dyDescent="0.25">
      <c r="A57" s="198">
        <v>1100</v>
      </c>
      <c r="B57" s="323" t="s">
        <v>294</v>
      </c>
      <c r="C57" s="199">
        <f t="shared" si="4"/>
        <v>400095</v>
      </c>
      <c r="D57" s="209">
        <f>SUM(D58,D61,D69)</f>
        <v>241601</v>
      </c>
      <c r="E57" s="324">
        <f>SUM(E58,E61,E69)</f>
        <v>0</v>
      </c>
      <c r="F57" s="541">
        <f t="shared" si="5"/>
        <v>241601</v>
      </c>
      <c r="G57" s="209">
        <f>SUM(G58,G61,G69)</f>
        <v>143275</v>
      </c>
      <c r="H57" s="210">
        <f>SUM(H58,H61,H69)</f>
        <v>0</v>
      </c>
      <c r="I57" s="211">
        <f t="shared" si="6"/>
        <v>143275</v>
      </c>
      <c r="J57" s="209">
        <f>SUM(J58,J61,J69)</f>
        <v>15219</v>
      </c>
      <c r="K57" s="210">
        <f>SUM(K58,K61,K69)</f>
        <v>0</v>
      </c>
      <c r="L57" s="211">
        <f t="shared" si="7"/>
        <v>15219</v>
      </c>
      <c r="M57" s="325">
        <f>SUM(M58,M61,M69)</f>
        <v>0</v>
      </c>
      <c r="N57" s="326">
        <f>SUM(N58,N61,N69)</f>
        <v>0</v>
      </c>
      <c r="O57" s="327">
        <f t="shared" si="8"/>
        <v>0</v>
      </c>
      <c r="P57" s="328"/>
      <c r="R57" s="158"/>
      <c r="S57" s="158"/>
      <c r="T57" s="158"/>
    </row>
    <row r="58" spans="1:20" x14ac:dyDescent="0.25">
      <c r="A58" s="329">
        <v>1110</v>
      </c>
      <c r="B58" s="265" t="s">
        <v>295</v>
      </c>
      <c r="C58" s="276">
        <f t="shared" si="4"/>
        <v>377485</v>
      </c>
      <c r="D58" s="330">
        <f>SUM(D59:D60)</f>
        <v>220556</v>
      </c>
      <c r="E58" s="331">
        <f>SUM(E59:E60)</f>
        <v>0</v>
      </c>
      <c r="F58" s="542">
        <f t="shared" si="5"/>
        <v>220556</v>
      </c>
      <c r="G58" s="330">
        <f>SUM(G59:G60)</f>
        <v>141460</v>
      </c>
      <c r="H58" s="333">
        <f>SUM(H59:H60)</f>
        <v>250</v>
      </c>
      <c r="I58" s="332">
        <f t="shared" si="6"/>
        <v>141710</v>
      </c>
      <c r="J58" s="330">
        <f>SUM(J59:J60)</f>
        <v>15219</v>
      </c>
      <c r="K58" s="333">
        <f>SUM(K59:K60)</f>
        <v>0</v>
      </c>
      <c r="L58" s="332">
        <f t="shared" si="7"/>
        <v>15219</v>
      </c>
      <c r="M58" s="334">
        <f>SUM(M59:M60)</f>
        <v>0</v>
      </c>
      <c r="N58" s="331">
        <f>SUM(N59:N60)</f>
        <v>0</v>
      </c>
      <c r="O58" s="332">
        <f t="shared" si="8"/>
        <v>0</v>
      </c>
      <c r="P58" s="274"/>
      <c r="R58" s="158"/>
      <c r="S58" s="158"/>
      <c r="T58" s="158"/>
    </row>
    <row r="59" spans="1:20" hidden="1" x14ac:dyDescent="0.25">
      <c r="A59" s="169">
        <v>1111</v>
      </c>
      <c r="B59" s="213" t="s">
        <v>296</v>
      </c>
      <c r="C59" s="214">
        <f t="shared" si="4"/>
        <v>0</v>
      </c>
      <c r="D59" s="219"/>
      <c r="E59" s="335"/>
      <c r="F59" s="543">
        <f t="shared" si="5"/>
        <v>0</v>
      </c>
      <c r="G59" s="219"/>
      <c r="H59" s="220"/>
      <c r="I59" s="221">
        <f t="shared" si="6"/>
        <v>0</v>
      </c>
      <c r="J59" s="219"/>
      <c r="K59" s="220"/>
      <c r="L59" s="221">
        <f t="shared" si="7"/>
        <v>0</v>
      </c>
      <c r="M59" s="336"/>
      <c r="N59" s="335"/>
      <c r="O59" s="221">
        <f t="shared" si="8"/>
        <v>0</v>
      </c>
      <c r="P59" s="176"/>
      <c r="R59" s="158"/>
      <c r="S59" s="158"/>
      <c r="T59" s="158"/>
    </row>
    <row r="60" spans="1:20" ht="24" x14ac:dyDescent="0.25">
      <c r="A60" s="178">
        <v>1119</v>
      </c>
      <c r="B60" s="223" t="s">
        <v>297</v>
      </c>
      <c r="C60" s="224">
        <f t="shared" si="4"/>
        <v>377485</v>
      </c>
      <c r="D60" s="229">
        <v>220556</v>
      </c>
      <c r="E60" s="337"/>
      <c r="F60" s="544">
        <f t="shared" si="5"/>
        <v>220556</v>
      </c>
      <c r="G60" s="229">
        <v>141460</v>
      </c>
      <c r="H60" s="230">
        <v>250</v>
      </c>
      <c r="I60" s="231">
        <f t="shared" si="6"/>
        <v>141710</v>
      </c>
      <c r="J60" s="229">
        <v>15219</v>
      </c>
      <c r="K60" s="230"/>
      <c r="L60" s="231">
        <f t="shared" si="7"/>
        <v>15219</v>
      </c>
      <c r="M60" s="338"/>
      <c r="N60" s="337"/>
      <c r="O60" s="231">
        <f t="shared" si="8"/>
        <v>0</v>
      </c>
      <c r="P60" s="185"/>
      <c r="R60" s="158"/>
      <c r="S60" s="158"/>
      <c r="T60" s="158"/>
    </row>
    <row r="61" spans="1:20" ht="24" x14ac:dyDescent="0.25">
      <c r="A61" s="339">
        <v>1140</v>
      </c>
      <c r="B61" s="223" t="s">
        <v>298</v>
      </c>
      <c r="C61" s="224">
        <f t="shared" si="4"/>
        <v>22610</v>
      </c>
      <c r="D61" s="340">
        <f>SUM(D62:D68)</f>
        <v>21045</v>
      </c>
      <c r="E61" s="341">
        <f>SUM(E62:E68)</f>
        <v>0</v>
      </c>
      <c r="F61" s="544">
        <f>D61+E61</f>
        <v>21045</v>
      </c>
      <c r="G61" s="340">
        <f>SUM(G62:G68)</f>
        <v>1815</v>
      </c>
      <c r="H61" s="342">
        <f>SUM(H62:H68)</f>
        <v>-250</v>
      </c>
      <c r="I61" s="231">
        <f t="shared" si="6"/>
        <v>1565</v>
      </c>
      <c r="J61" s="340">
        <f>SUM(J62:J68)</f>
        <v>0</v>
      </c>
      <c r="K61" s="342">
        <f>SUM(K62:K68)</f>
        <v>0</v>
      </c>
      <c r="L61" s="231">
        <f t="shared" si="7"/>
        <v>0</v>
      </c>
      <c r="M61" s="343">
        <f>SUM(M62:M68)</f>
        <v>0</v>
      </c>
      <c r="N61" s="341">
        <f>SUM(N62:N68)</f>
        <v>0</v>
      </c>
      <c r="O61" s="231">
        <f t="shared" si="8"/>
        <v>0</v>
      </c>
      <c r="P61" s="185"/>
      <c r="R61" s="158"/>
      <c r="S61" s="158"/>
      <c r="T61" s="158"/>
    </row>
    <row r="62" spans="1:20" hidden="1" x14ac:dyDescent="0.25">
      <c r="A62" s="178">
        <v>1141</v>
      </c>
      <c r="B62" s="223" t="s">
        <v>299</v>
      </c>
      <c r="C62" s="224">
        <f t="shared" si="4"/>
        <v>0</v>
      </c>
      <c r="D62" s="229"/>
      <c r="E62" s="337"/>
      <c r="F62" s="544">
        <f t="shared" si="5"/>
        <v>0</v>
      </c>
      <c r="G62" s="229"/>
      <c r="H62" s="230"/>
      <c r="I62" s="231">
        <f t="shared" si="6"/>
        <v>0</v>
      </c>
      <c r="J62" s="229"/>
      <c r="K62" s="230"/>
      <c r="L62" s="231">
        <f t="shared" si="7"/>
        <v>0</v>
      </c>
      <c r="M62" s="338"/>
      <c r="N62" s="337"/>
      <c r="O62" s="231">
        <f t="shared" si="8"/>
        <v>0</v>
      </c>
      <c r="P62" s="185"/>
      <c r="R62" s="158"/>
      <c r="S62" s="158"/>
      <c r="T62" s="158"/>
    </row>
    <row r="63" spans="1:20" ht="24" hidden="1" x14ac:dyDescent="0.25">
      <c r="A63" s="178">
        <v>1142</v>
      </c>
      <c r="B63" s="223" t="s">
        <v>300</v>
      </c>
      <c r="C63" s="224">
        <f t="shared" si="4"/>
        <v>0</v>
      </c>
      <c r="D63" s="229"/>
      <c r="E63" s="337"/>
      <c r="F63" s="544">
        <f t="shared" si="5"/>
        <v>0</v>
      </c>
      <c r="G63" s="229"/>
      <c r="H63" s="230"/>
      <c r="I63" s="231">
        <f t="shared" si="6"/>
        <v>0</v>
      </c>
      <c r="J63" s="229"/>
      <c r="K63" s="230"/>
      <c r="L63" s="231">
        <f t="shared" si="7"/>
        <v>0</v>
      </c>
      <c r="M63" s="338"/>
      <c r="N63" s="337"/>
      <c r="O63" s="231">
        <f t="shared" si="8"/>
        <v>0</v>
      </c>
      <c r="P63" s="185"/>
      <c r="R63" s="158"/>
      <c r="S63" s="158"/>
      <c r="T63" s="158"/>
    </row>
    <row r="64" spans="1:20" ht="24" hidden="1" x14ac:dyDescent="0.25">
      <c r="A64" s="178">
        <v>1145</v>
      </c>
      <c r="B64" s="223" t="s">
        <v>301</v>
      </c>
      <c r="C64" s="224">
        <f t="shared" si="4"/>
        <v>0</v>
      </c>
      <c r="D64" s="229"/>
      <c r="E64" s="337"/>
      <c r="F64" s="544">
        <f t="shared" si="5"/>
        <v>0</v>
      </c>
      <c r="G64" s="229"/>
      <c r="H64" s="230"/>
      <c r="I64" s="231">
        <f t="shared" si="6"/>
        <v>0</v>
      </c>
      <c r="J64" s="229"/>
      <c r="K64" s="230"/>
      <c r="L64" s="231">
        <f t="shared" si="7"/>
        <v>0</v>
      </c>
      <c r="M64" s="338"/>
      <c r="N64" s="337"/>
      <c r="O64" s="231">
        <f t="shared" si="8"/>
        <v>0</v>
      </c>
      <c r="P64" s="185"/>
      <c r="R64" s="158"/>
      <c r="S64" s="158"/>
      <c r="T64" s="158"/>
    </row>
    <row r="65" spans="1:20" ht="24" hidden="1" x14ac:dyDescent="0.25">
      <c r="A65" s="178">
        <v>1146</v>
      </c>
      <c r="B65" s="223" t="s">
        <v>302</v>
      </c>
      <c r="C65" s="224">
        <f t="shared" si="4"/>
        <v>0</v>
      </c>
      <c r="D65" s="229"/>
      <c r="E65" s="337"/>
      <c r="F65" s="544">
        <f t="shared" si="5"/>
        <v>0</v>
      </c>
      <c r="G65" s="229"/>
      <c r="H65" s="230"/>
      <c r="I65" s="231">
        <f t="shared" si="6"/>
        <v>0</v>
      </c>
      <c r="J65" s="229"/>
      <c r="K65" s="230"/>
      <c r="L65" s="231">
        <f t="shared" si="7"/>
        <v>0</v>
      </c>
      <c r="M65" s="338"/>
      <c r="N65" s="337"/>
      <c r="O65" s="231">
        <f t="shared" si="8"/>
        <v>0</v>
      </c>
      <c r="P65" s="185"/>
      <c r="R65" s="158"/>
      <c r="S65" s="158"/>
      <c r="T65" s="158"/>
    </row>
    <row r="66" spans="1:20" x14ac:dyDescent="0.25">
      <c r="A66" s="178">
        <v>1147</v>
      </c>
      <c r="B66" s="223" t="s">
        <v>303</v>
      </c>
      <c r="C66" s="224">
        <f t="shared" si="4"/>
        <v>3174</v>
      </c>
      <c r="D66" s="229">
        <v>3174</v>
      </c>
      <c r="E66" s="337"/>
      <c r="F66" s="544">
        <f t="shared" si="5"/>
        <v>3174</v>
      </c>
      <c r="G66" s="229"/>
      <c r="H66" s="230"/>
      <c r="I66" s="231">
        <f t="shared" si="6"/>
        <v>0</v>
      </c>
      <c r="J66" s="229"/>
      <c r="K66" s="230"/>
      <c r="L66" s="231">
        <f t="shared" si="7"/>
        <v>0</v>
      </c>
      <c r="M66" s="338"/>
      <c r="N66" s="337"/>
      <c r="O66" s="231">
        <f t="shared" si="8"/>
        <v>0</v>
      </c>
      <c r="P66" s="185"/>
      <c r="R66" s="158"/>
      <c r="S66" s="158"/>
      <c r="T66" s="158"/>
    </row>
    <row r="67" spans="1:20" ht="69.75" customHeight="1" x14ac:dyDescent="0.25">
      <c r="A67" s="178">
        <v>1148</v>
      </c>
      <c r="B67" s="223" t="s">
        <v>304</v>
      </c>
      <c r="C67" s="224">
        <f t="shared" si="4"/>
        <v>16567</v>
      </c>
      <c r="D67" s="229">
        <v>16567</v>
      </c>
      <c r="E67" s="337"/>
      <c r="F67" s="544">
        <f t="shared" si="5"/>
        <v>16567</v>
      </c>
      <c r="G67" s="229"/>
      <c r="H67" s="230"/>
      <c r="I67" s="231">
        <f t="shared" si="6"/>
        <v>0</v>
      </c>
      <c r="J67" s="229"/>
      <c r="K67" s="230"/>
      <c r="L67" s="231">
        <f t="shared" si="7"/>
        <v>0</v>
      </c>
      <c r="M67" s="338"/>
      <c r="N67" s="337"/>
      <c r="O67" s="231">
        <f t="shared" si="8"/>
        <v>0</v>
      </c>
      <c r="P67" s="185"/>
      <c r="R67" s="158"/>
      <c r="S67" s="158"/>
      <c r="T67" s="158"/>
    </row>
    <row r="68" spans="1:20" ht="36" x14ac:dyDescent="0.25">
      <c r="A68" s="178">
        <v>1149</v>
      </c>
      <c r="B68" s="223" t="s">
        <v>305</v>
      </c>
      <c r="C68" s="224">
        <f t="shared" si="4"/>
        <v>2869</v>
      </c>
      <c r="D68" s="229">
        <v>1304</v>
      </c>
      <c r="E68" s="337"/>
      <c r="F68" s="544">
        <f t="shared" si="5"/>
        <v>1304</v>
      </c>
      <c r="G68" s="229">
        <v>1815</v>
      </c>
      <c r="H68" s="230">
        <v>-250</v>
      </c>
      <c r="I68" s="231">
        <f t="shared" si="6"/>
        <v>1565</v>
      </c>
      <c r="J68" s="229"/>
      <c r="K68" s="230"/>
      <c r="L68" s="231">
        <f t="shared" si="7"/>
        <v>0</v>
      </c>
      <c r="M68" s="338"/>
      <c r="N68" s="337"/>
      <c r="O68" s="231">
        <f t="shared" si="8"/>
        <v>0</v>
      </c>
      <c r="P68" s="185"/>
      <c r="R68" s="158"/>
      <c r="S68" s="158"/>
      <c r="T68" s="158"/>
    </row>
    <row r="69" spans="1:20" ht="36" hidden="1" x14ac:dyDescent="0.25">
      <c r="A69" s="329">
        <v>1150</v>
      </c>
      <c r="B69" s="265" t="s">
        <v>306</v>
      </c>
      <c r="C69" s="224">
        <f t="shared" si="4"/>
        <v>0</v>
      </c>
      <c r="D69" s="344"/>
      <c r="E69" s="345"/>
      <c r="F69" s="542">
        <f t="shared" si="5"/>
        <v>0</v>
      </c>
      <c r="G69" s="344"/>
      <c r="H69" s="346"/>
      <c r="I69" s="332">
        <f t="shared" si="6"/>
        <v>0</v>
      </c>
      <c r="J69" s="344"/>
      <c r="K69" s="346"/>
      <c r="L69" s="332">
        <f t="shared" si="7"/>
        <v>0</v>
      </c>
      <c r="M69" s="347"/>
      <c r="N69" s="345"/>
      <c r="O69" s="332">
        <f t="shared" si="8"/>
        <v>0</v>
      </c>
      <c r="P69" s="274"/>
      <c r="R69" s="158"/>
      <c r="S69" s="158"/>
      <c r="T69" s="158"/>
    </row>
    <row r="70" spans="1:20" ht="36" x14ac:dyDescent="0.25">
      <c r="A70" s="198">
        <v>1200</v>
      </c>
      <c r="B70" s="323" t="s">
        <v>307</v>
      </c>
      <c r="C70" s="199">
        <f t="shared" si="4"/>
        <v>127480</v>
      </c>
      <c r="D70" s="209">
        <f>SUM(D71:D72)</f>
        <v>87903</v>
      </c>
      <c r="E70" s="324">
        <f>SUM(E71:E72)</f>
        <v>0</v>
      </c>
      <c r="F70" s="541">
        <f>D70+E70</f>
        <v>87903</v>
      </c>
      <c r="G70" s="209">
        <f>SUM(G71:G72)</f>
        <v>35863</v>
      </c>
      <c r="H70" s="210">
        <f>SUM(H71:H72)</f>
        <v>0</v>
      </c>
      <c r="I70" s="211">
        <f t="shared" si="6"/>
        <v>35863</v>
      </c>
      <c r="J70" s="209">
        <f>SUM(J71:J72)</f>
        <v>3714</v>
      </c>
      <c r="K70" s="210">
        <f>SUM(K71:K72)</f>
        <v>0</v>
      </c>
      <c r="L70" s="211">
        <f t="shared" si="7"/>
        <v>3714</v>
      </c>
      <c r="M70" s="348">
        <f>SUM(M71:M72)</f>
        <v>0</v>
      </c>
      <c r="N70" s="324">
        <f>SUM(N71:N72)</f>
        <v>0</v>
      </c>
      <c r="O70" s="211">
        <f t="shared" si="8"/>
        <v>0</v>
      </c>
      <c r="P70" s="208"/>
      <c r="R70" s="158"/>
      <c r="S70" s="158"/>
      <c r="T70" s="158"/>
    </row>
    <row r="71" spans="1:20" ht="24" x14ac:dyDescent="0.25">
      <c r="A71" s="705">
        <v>1210</v>
      </c>
      <c r="B71" s="213" t="s">
        <v>308</v>
      </c>
      <c r="C71" s="214">
        <f t="shared" si="4"/>
        <v>98433</v>
      </c>
      <c r="D71" s="219">
        <v>60606</v>
      </c>
      <c r="E71" s="335"/>
      <c r="F71" s="543">
        <f t="shared" si="5"/>
        <v>60606</v>
      </c>
      <c r="G71" s="219">
        <v>34213</v>
      </c>
      <c r="H71" s="220"/>
      <c r="I71" s="221">
        <f t="shared" si="6"/>
        <v>34213</v>
      </c>
      <c r="J71" s="219">
        <v>3614</v>
      </c>
      <c r="K71" s="220"/>
      <c r="L71" s="221">
        <f t="shared" si="7"/>
        <v>3614</v>
      </c>
      <c r="M71" s="336"/>
      <c r="N71" s="335"/>
      <c r="O71" s="221">
        <f t="shared" si="8"/>
        <v>0</v>
      </c>
      <c r="P71" s="176"/>
      <c r="R71" s="158"/>
      <c r="S71" s="158"/>
      <c r="T71" s="158"/>
    </row>
    <row r="72" spans="1:20" ht="24" x14ac:dyDescent="0.25">
      <c r="A72" s="339">
        <v>1220</v>
      </c>
      <c r="B72" s="223" t="s">
        <v>309</v>
      </c>
      <c r="C72" s="224">
        <f t="shared" si="4"/>
        <v>29047</v>
      </c>
      <c r="D72" s="340">
        <f>SUM(D73:D77)</f>
        <v>27297</v>
      </c>
      <c r="E72" s="341">
        <f>SUM(E73:E77)</f>
        <v>0</v>
      </c>
      <c r="F72" s="544">
        <f t="shared" si="5"/>
        <v>27297</v>
      </c>
      <c r="G72" s="340">
        <f>SUM(G73:G77)</f>
        <v>1650</v>
      </c>
      <c r="H72" s="342">
        <f>SUM(H73:H77)</f>
        <v>0</v>
      </c>
      <c r="I72" s="231">
        <f t="shared" si="6"/>
        <v>1650</v>
      </c>
      <c r="J72" s="340">
        <f>SUM(J73:J77)</f>
        <v>100</v>
      </c>
      <c r="K72" s="342">
        <f>SUM(K73:K77)</f>
        <v>0</v>
      </c>
      <c r="L72" s="231">
        <f t="shared" si="7"/>
        <v>100</v>
      </c>
      <c r="M72" s="343">
        <f>SUM(M73:M77)</f>
        <v>0</v>
      </c>
      <c r="N72" s="341">
        <f>SUM(N73:N77)</f>
        <v>0</v>
      </c>
      <c r="O72" s="231">
        <f t="shared" si="8"/>
        <v>0</v>
      </c>
      <c r="P72" s="185"/>
      <c r="R72" s="158"/>
      <c r="S72" s="158"/>
      <c r="T72" s="158"/>
    </row>
    <row r="73" spans="1:20" ht="60" x14ac:dyDescent="0.25">
      <c r="A73" s="178">
        <v>1221</v>
      </c>
      <c r="B73" s="223" t="s">
        <v>310</v>
      </c>
      <c r="C73" s="224">
        <f t="shared" si="4"/>
        <v>16881</v>
      </c>
      <c r="D73" s="229">
        <v>15131</v>
      </c>
      <c r="E73" s="337"/>
      <c r="F73" s="544">
        <f t="shared" si="5"/>
        <v>15131</v>
      </c>
      <c r="G73" s="229">
        <v>1650</v>
      </c>
      <c r="H73" s="230"/>
      <c r="I73" s="231">
        <f t="shared" si="6"/>
        <v>1650</v>
      </c>
      <c r="J73" s="229">
        <v>100</v>
      </c>
      <c r="K73" s="230"/>
      <c r="L73" s="231">
        <f t="shared" si="7"/>
        <v>100</v>
      </c>
      <c r="M73" s="338"/>
      <c r="N73" s="337"/>
      <c r="O73" s="231">
        <f t="shared" si="8"/>
        <v>0</v>
      </c>
      <c r="P73" s="185"/>
      <c r="R73" s="158"/>
      <c r="S73" s="158"/>
      <c r="T73" s="158"/>
    </row>
    <row r="74" spans="1:20" hidden="1" x14ac:dyDescent="0.25">
      <c r="A74" s="178">
        <v>1223</v>
      </c>
      <c r="B74" s="223" t="s">
        <v>311</v>
      </c>
      <c r="C74" s="224">
        <f t="shared" si="4"/>
        <v>0</v>
      </c>
      <c r="D74" s="229"/>
      <c r="E74" s="337"/>
      <c r="F74" s="544">
        <f t="shared" si="5"/>
        <v>0</v>
      </c>
      <c r="G74" s="229"/>
      <c r="H74" s="230"/>
      <c r="I74" s="231">
        <f t="shared" si="6"/>
        <v>0</v>
      </c>
      <c r="J74" s="229"/>
      <c r="K74" s="230"/>
      <c r="L74" s="231">
        <f t="shared" si="7"/>
        <v>0</v>
      </c>
      <c r="M74" s="338"/>
      <c r="N74" s="337"/>
      <c r="O74" s="231">
        <f t="shared" si="8"/>
        <v>0</v>
      </c>
      <c r="P74" s="185"/>
      <c r="R74" s="158"/>
      <c r="S74" s="158"/>
      <c r="T74" s="158"/>
    </row>
    <row r="75" spans="1:20" hidden="1" x14ac:dyDescent="0.25">
      <c r="A75" s="178">
        <v>1225</v>
      </c>
      <c r="B75" s="223" t="s">
        <v>312</v>
      </c>
      <c r="C75" s="224">
        <f t="shared" si="4"/>
        <v>0</v>
      </c>
      <c r="D75" s="229"/>
      <c r="E75" s="337"/>
      <c r="F75" s="544">
        <f t="shared" si="5"/>
        <v>0</v>
      </c>
      <c r="G75" s="229"/>
      <c r="H75" s="230"/>
      <c r="I75" s="231">
        <f t="shared" si="6"/>
        <v>0</v>
      </c>
      <c r="J75" s="229"/>
      <c r="K75" s="230"/>
      <c r="L75" s="231">
        <f t="shared" si="7"/>
        <v>0</v>
      </c>
      <c r="M75" s="338"/>
      <c r="N75" s="337"/>
      <c r="O75" s="231">
        <f t="shared" si="8"/>
        <v>0</v>
      </c>
      <c r="P75" s="185"/>
      <c r="R75" s="158"/>
      <c r="S75" s="158"/>
      <c r="T75" s="158"/>
    </row>
    <row r="76" spans="1:20" ht="36" x14ac:dyDescent="0.25">
      <c r="A76" s="178">
        <v>1227</v>
      </c>
      <c r="B76" s="223" t="s">
        <v>313</v>
      </c>
      <c r="C76" s="224">
        <f t="shared" si="4"/>
        <v>11739</v>
      </c>
      <c r="D76" s="229">
        <v>11739</v>
      </c>
      <c r="E76" s="337"/>
      <c r="F76" s="544">
        <f t="shared" si="5"/>
        <v>11739</v>
      </c>
      <c r="G76" s="229"/>
      <c r="H76" s="230"/>
      <c r="I76" s="231">
        <f t="shared" si="6"/>
        <v>0</v>
      </c>
      <c r="J76" s="229"/>
      <c r="K76" s="230"/>
      <c r="L76" s="231">
        <f t="shared" si="7"/>
        <v>0</v>
      </c>
      <c r="M76" s="338"/>
      <c r="N76" s="337"/>
      <c r="O76" s="231">
        <f t="shared" si="8"/>
        <v>0</v>
      </c>
      <c r="P76" s="185"/>
      <c r="R76" s="158"/>
      <c r="S76" s="158"/>
      <c r="T76" s="158"/>
    </row>
    <row r="77" spans="1:20" ht="60" x14ac:dyDescent="0.25">
      <c r="A77" s="178">
        <v>1228</v>
      </c>
      <c r="B77" s="223" t="s">
        <v>314</v>
      </c>
      <c r="C77" s="224">
        <f t="shared" si="4"/>
        <v>427</v>
      </c>
      <c r="D77" s="229">
        <v>427</v>
      </c>
      <c r="E77" s="337"/>
      <c r="F77" s="544">
        <f t="shared" si="5"/>
        <v>427</v>
      </c>
      <c r="G77" s="229"/>
      <c r="H77" s="230"/>
      <c r="I77" s="231">
        <f t="shared" si="6"/>
        <v>0</v>
      </c>
      <c r="J77" s="229"/>
      <c r="K77" s="230"/>
      <c r="L77" s="231">
        <f t="shared" si="7"/>
        <v>0</v>
      </c>
      <c r="M77" s="338"/>
      <c r="N77" s="337"/>
      <c r="O77" s="231">
        <f t="shared" si="8"/>
        <v>0</v>
      </c>
      <c r="P77" s="185"/>
      <c r="R77" s="158"/>
      <c r="S77" s="158"/>
      <c r="T77" s="158"/>
    </row>
    <row r="78" spans="1:20" x14ac:dyDescent="0.25">
      <c r="A78" s="315">
        <v>2000</v>
      </c>
      <c r="B78" s="315" t="s">
        <v>315</v>
      </c>
      <c r="C78" s="316">
        <f t="shared" si="4"/>
        <v>111879</v>
      </c>
      <c r="D78" s="317">
        <f>SUM(D79,D86,D133,D167,D168,D175)</f>
        <v>76270</v>
      </c>
      <c r="E78" s="318">
        <f>SUM(E79,E86,E133,E167,E168,E175)</f>
        <v>0</v>
      </c>
      <c r="F78" s="540">
        <f t="shared" si="5"/>
        <v>76270</v>
      </c>
      <c r="G78" s="317">
        <f>SUM(G79,G86,G133,G167,G168,G175)</f>
        <v>2300</v>
      </c>
      <c r="H78" s="320">
        <f>SUM(H79,H86,H133,H167,H168,H175)</f>
        <v>0</v>
      </c>
      <c r="I78" s="319">
        <f t="shared" si="6"/>
        <v>2300</v>
      </c>
      <c r="J78" s="317">
        <f>SUM(J79,J86,J133,J167,J168,J175)</f>
        <v>33309</v>
      </c>
      <c r="K78" s="320">
        <f>SUM(K79,K86,K133,K167,K168,K175)</f>
        <v>0</v>
      </c>
      <c r="L78" s="319">
        <f t="shared" si="7"/>
        <v>33309</v>
      </c>
      <c r="M78" s="321">
        <f>SUM(M79,M86,M133,M167,M168,M175)</f>
        <v>0</v>
      </c>
      <c r="N78" s="318">
        <f>SUM(N79,N86,N133,N167,N168,N175)</f>
        <v>0</v>
      </c>
      <c r="O78" s="319">
        <f t="shared" si="8"/>
        <v>0</v>
      </c>
      <c r="P78" s="322"/>
      <c r="R78" s="158"/>
      <c r="S78" s="158"/>
      <c r="T78" s="158"/>
    </row>
    <row r="79" spans="1:20" ht="24" hidden="1" x14ac:dyDescent="0.25">
      <c r="A79" s="198">
        <v>2100</v>
      </c>
      <c r="B79" s="323" t="s">
        <v>316</v>
      </c>
      <c r="C79" s="199">
        <f t="shared" si="4"/>
        <v>0</v>
      </c>
      <c r="D79" s="209">
        <f>SUM(D80,D83)</f>
        <v>0</v>
      </c>
      <c r="E79" s="324">
        <f>SUM(E80,E83)</f>
        <v>0</v>
      </c>
      <c r="F79" s="541">
        <f t="shared" si="5"/>
        <v>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c r="R79" s="158"/>
      <c r="S79" s="158"/>
      <c r="T79" s="158"/>
    </row>
    <row r="80" spans="1:20" ht="24" hidden="1" x14ac:dyDescent="0.25">
      <c r="A80" s="705">
        <v>2110</v>
      </c>
      <c r="B80" s="213" t="s">
        <v>317</v>
      </c>
      <c r="C80" s="214">
        <f t="shared" si="4"/>
        <v>0</v>
      </c>
      <c r="D80" s="350">
        <f>SUM(D81:D82)</f>
        <v>0</v>
      </c>
      <c r="E80" s="351">
        <f>SUM(E81:E82)</f>
        <v>0</v>
      </c>
      <c r="F80" s="543">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c r="R80" s="158"/>
      <c r="S80" s="158"/>
      <c r="T80" s="158"/>
    </row>
    <row r="81" spans="1:20" hidden="1" x14ac:dyDescent="0.25">
      <c r="A81" s="178">
        <v>2111</v>
      </c>
      <c r="B81" s="223" t="s">
        <v>216</v>
      </c>
      <c r="C81" s="224">
        <f t="shared" si="4"/>
        <v>0</v>
      </c>
      <c r="D81" s="229"/>
      <c r="E81" s="337"/>
      <c r="F81" s="544">
        <f t="shared" si="5"/>
        <v>0</v>
      </c>
      <c r="G81" s="229"/>
      <c r="H81" s="230"/>
      <c r="I81" s="231">
        <f t="shared" si="6"/>
        <v>0</v>
      </c>
      <c r="J81" s="229"/>
      <c r="K81" s="230"/>
      <c r="L81" s="231">
        <f t="shared" si="7"/>
        <v>0</v>
      </c>
      <c r="M81" s="338"/>
      <c r="N81" s="337"/>
      <c r="O81" s="231">
        <f t="shared" si="8"/>
        <v>0</v>
      </c>
      <c r="P81" s="185"/>
      <c r="R81" s="158"/>
      <c r="S81" s="158"/>
      <c r="T81" s="158"/>
    </row>
    <row r="82" spans="1:20" ht="24" hidden="1" x14ac:dyDescent="0.25">
      <c r="A82" s="178">
        <v>2112</v>
      </c>
      <c r="B82" s="223" t="s">
        <v>318</v>
      </c>
      <c r="C82" s="224">
        <f t="shared" si="4"/>
        <v>0</v>
      </c>
      <c r="D82" s="229"/>
      <c r="E82" s="337"/>
      <c r="F82" s="544">
        <f t="shared" si="5"/>
        <v>0</v>
      </c>
      <c r="G82" s="229"/>
      <c r="H82" s="230"/>
      <c r="I82" s="231">
        <f t="shared" si="6"/>
        <v>0</v>
      </c>
      <c r="J82" s="229"/>
      <c r="K82" s="230"/>
      <c r="L82" s="231">
        <f t="shared" si="7"/>
        <v>0</v>
      </c>
      <c r="M82" s="338"/>
      <c r="N82" s="337"/>
      <c r="O82" s="231">
        <f t="shared" si="8"/>
        <v>0</v>
      </c>
      <c r="P82" s="185"/>
      <c r="R82" s="158"/>
      <c r="S82" s="158"/>
      <c r="T82" s="158"/>
    </row>
    <row r="83" spans="1:20" ht="24" hidden="1" x14ac:dyDescent="0.25">
      <c r="A83" s="339">
        <v>2120</v>
      </c>
      <c r="B83" s="223" t="s">
        <v>319</v>
      </c>
      <c r="C83" s="224">
        <f t="shared" si="4"/>
        <v>0</v>
      </c>
      <c r="D83" s="340">
        <f>SUM(D84:D85)</f>
        <v>0</v>
      </c>
      <c r="E83" s="341">
        <f>SUM(E84:E85)</f>
        <v>0</v>
      </c>
      <c r="F83" s="544">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c r="R83" s="158"/>
      <c r="S83" s="158"/>
      <c r="T83" s="158"/>
    </row>
    <row r="84" spans="1:20" hidden="1" x14ac:dyDescent="0.25">
      <c r="A84" s="178">
        <v>2121</v>
      </c>
      <c r="B84" s="223" t="s">
        <v>216</v>
      </c>
      <c r="C84" s="224">
        <f t="shared" si="4"/>
        <v>0</v>
      </c>
      <c r="D84" s="229"/>
      <c r="E84" s="337"/>
      <c r="F84" s="544">
        <f t="shared" si="5"/>
        <v>0</v>
      </c>
      <c r="G84" s="229"/>
      <c r="H84" s="230"/>
      <c r="I84" s="231">
        <f t="shared" si="6"/>
        <v>0</v>
      </c>
      <c r="J84" s="229"/>
      <c r="K84" s="230"/>
      <c r="L84" s="231">
        <f t="shared" si="7"/>
        <v>0</v>
      </c>
      <c r="M84" s="338"/>
      <c r="N84" s="337"/>
      <c r="O84" s="231">
        <f t="shared" si="8"/>
        <v>0</v>
      </c>
      <c r="P84" s="185"/>
      <c r="R84" s="158"/>
      <c r="S84" s="158"/>
      <c r="T84" s="158"/>
    </row>
    <row r="85" spans="1:20" ht="24" hidden="1" x14ac:dyDescent="0.25">
      <c r="A85" s="178">
        <v>2122</v>
      </c>
      <c r="B85" s="223" t="s">
        <v>318</v>
      </c>
      <c r="C85" s="224">
        <f t="shared" si="4"/>
        <v>0</v>
      </c>
      <c r="D85" s="229"/>
      <c r="E85" s="337"/>
      <c r="F85" s="544">
        <f t="shared" si="5"/>
        <v>0</v>
      </c>
      <c r="G85" s="229"/>
      <c r="H85" s="230"/>
      <c r="I85" s="231">
        <f t="shared" si="6"/>
        <v>0</v>
      </c>
      <c r="J85" s="229"/>
      <c r="K85" s="230"/>
      <c r="L85" s="231">
        <f t="shared" si="7"/>
        <v>0</v>
      </c>
      <c r="M85" s="338"/>
      <c r="N85" s="337"/>
      <c r="O85" s="231">
        <f t="shared" si="8"/>
        <v>0</v>
      </c>
      <c r="P85" s="185"/>
      <c r="R85" s="158"/>
      <c r="S85" s="158"/>
      <c r="T85" s="158"/>
    </row>
    <row r="86" spans="1:20" x14ac:dyDescent="0.25">
      <c r="A86" s="198">
        <v>2200</v>
      </c>
      <c r="B86" s="323" t="s">
        <v>320</v>
      </c>
      <c r="C86" s="354">
        <f t="shared" si="4"/>
        <v>75062</v>
      </c>
      <c r="D86" s="209">
        <f>SUM(D87,D92,D98,D106,D115,D119,D125,D131)</f>
        <v>54897</v>
      </c>
      <c r="E86" s="324">
        <f>SUM(E87,E92,E98,E106,E115,E119,E125,E131)</f>
        <v>0</v>
      </c>
      <c r="F86" s="541">
        <f t="shared" si="5"/>
        <v>54897</v>
      </c>
      <c r="G86" s="209">
        <f>SUM(G87,G92,G98,G106,G115,G119,G125,G131)</f>
        <v>0</v>
      </c>
      <c r="H86" s="210">
        <f>SUM(H87,H92,H98,H106,H115,H119,H125,H131)</f>
        <v>0</v>
      </c>
      <c r="I86" s="211">
        <f t="shared" si="6"/>
        <v>0</v>
      </c>
      <c r="J86" s="209">
        <f>SUM(J87,J92,J98,J106,J115,J119,J125,J131)</f>
        <v>20165</v>
      </c>
      <c r="K86" s="210">
        <f>SUM(K87,K92,K98,K106,K115,K119,K125,K131)</f>
        <v>0</v>
      </c>
      <c r="L86" s="211">
        <f t="shared" si="7"/>
        <v>20165</v>
      </c>
      <c r="M86" s="355">
        <f>SUM(M87,M92,M98,M106,M115,M119,M125,M131)</f>
        <v>0</v>
      </c>
      <c r="N86" s="356">
        <f>SUM(N87,N92,N98,N106,N115,N119,N125,N131)</f>
        <v>0</v>
      </c>
      <c r="O86" s="357">
        <f t="shared" si="8"/>
        <v>0</v>
      </c>
      <c r="P86" s="358"/>
      <c r="R86" s="158"/>
      <c r="S86" s="158"/>
      <c r="T86" s="158"/>
    </row>
    <row r="87" spans="1:20" ht="24" x14ac:dyDescent="0.25">
      <c r="A87" s="329">
        <v>2210</v>
      </c>
      <c r="B87" s="265" t="s">
        <v>321</v>
      </c>
      <c r="C87" s="276">
        <f t="shared" si="4"/>
        <v>2572</v>
      </c>
      <c r="D87" s="330">
        <f>SUM(D88:D91)</f>
        <v>1787</v>
      </c>
      <c r="E87" s="331">
        <f>SUM(E88:E91)</f>
        <v>0</v>
      </c>
      <c r="F87" s="542">
        <f t="shared" si="5"/>
        <v>1787</v>
      </c>
      <c r="G87" s="330">
        <f>SUM(G88:G91)</f>
        <v>0</v>
      </c>
      <c r="H87" s="333">
        <f>SUM(H88:H91)</f>
        <v>0</v>
      </c>
      <c r="I87" s="332">
        <f t="shared" si="6"/>
        <v>0</v>
      </c>
      <c r="J87" s="330">
        <f>SUM(J88:J91)</f>
        <v>785</v>
      </c>
      <c r="K87" s="333">
        <f>SUM(K88:K91)</f>
        <v>0</v>
      </c>
      <c r="L87" s="332">
        <f t="shared" si="7"/>
        <v>785</v>
      </c>
      <c r="M87" s="334">
        <f>SUM(M88:M91)</f>
        <v>0</v>
      </c>
      <c r="N87" s="331">
        <f>SUM(N88:N91)</f>
        <v>0</v>
      </c>
      <c r="O87" s="332">
        <f t="shared" si="8"/>
        <v>0</v>
      </c>
      <c r="P87" s="274"/>
      <c r="R87" s="158"/>
      <c r="S87" s="158"/>
      <c r="T87" s="158"/>
    </row>
    <row r="88" spans="1:20" ht="24" hidden="1" x14ac:dyDescent="0.25">
      <c r="A88" s="169">
        <v>2211</v>
      </c>
      <c r="B88" s="213" t="s">
        <v>322</v>
      </c>
      <c r="C88" s="224">
        <f t="shared" si="4"/>
        <v>0</v>
      </c>
      <c r="D88" s="219"/>
      <c r="E88" s="335"/>
      <c r="F88" s="543">
        <f t="shared" si="5"/>
        <v>0</v>
      </c>
      <c r="G88" s="219"/>
      <c r="H88" s="220"/>
      <c r="I88" s="221">
        <f t="shared" si="6"/>
        <v>0</v>
      </c>
      <c r="J88" s="219"/>
      <c r="K88" s="220"/>
      <c r="L88" s="221">
        <f t="shared" si="7"/>
        <v>0</v>
      </c>
      <c r="M88" s="336"/>
      <c r="N88" s="335"/>
      <c r="O88" s="221">
        <f t="shared" si="8"/>
        <v>0</v>
      </c>
      <c r="P88" s="176"/>
      <c r="R88" s="158"/>
      <c r="S88" s="158"/>
      <c r="T88" s="158"/>
    </row>
    <row r="89" spans="1:20" ht="36" x14ac:dyDescent="0.25">
      <c r="A89" s="178">
        <v>2212</v>
      </c>
      <c r="B89" s="223" t="s">
        <v>323</v>
      </c>
      <c r="C89" s="224">
        <f t="shared" si="4"/>
        <v>2006</v>
      </c>
      <c r="D89" s="229">
        <v>1221</v>
      </c>
      <c r="E89" s="337"/>
      <c r="F89" s="544">
        <f t="shared" si="5"/>
        <v>1221</v>
      </c>
      <c r="G89" s="229"/>
      <c r="H89" s="230"/>
      <c r="I89" s="231">
        <f t="shared" si="6"/>
        <v>0</v>
      </c>
      <c r="J89" s="229">
        <v>785</v>
      </c>
      <c r="K89" s="230"/>
      <c r="L89" s="231">
        <f t="shared" si="7"/>
        <v>785</v>
      </c>
      <c r="M89" s="338"/>
      <c r="N89" s="337"/>
      <c r="O89" s="231">
        <f t="shared" si="8"/>
        <v>0</v>
      </c>
      <c r="P89" s="185"/>
      <c r="R89" s="158"/>
      <c r="S89" s="158"/>
      <c r="T89" s="158"/>
    </row>
    <row r="90" spans="1:20" ht="24" x14ac:dyDescent="0.25">
      <c r="A90" s="178">
        <v>2214</v>
      </c>
      <c r="B90" s="223" t="s">
        <v>324</v>
      </c>
      <c r="C90" s="224">
        <f t="shared" si="4"/>
        <v>466</v>
      </c>
      <c r="D90" s="229">
        <v>466</v>
      </c>
      <c r="E90" s="337"/>
      <c r="F90" s="544">
        <f t="shared" si="5"/>
        <v>466</v>
      </c>
      <c r="G90" s="229"/>
      <c r="H90" s="230"/>
      <c r="I90" s="231">
        <f t="shared" si="6"/>
        <v>0</v>
      </c>
      <c r="J90" s="229"/>
      <c r="K90" s="230"/>
      <c r="L90" s="231">
        <f t="shared" si="7"/>
        <v>0</v>
      </c>
      <c r="M90" s="338"/>
      <c r="N90" s="337"/>
      <c r="O90" s="231">
        <f t="shared" si="8"/>
        <v>0</v>
      </c>
      <c r="P90" s="185"/>
      <c r="R90" s="158"/>
      <c r="S90" s="158"/>
      <c r="T90" s="158"/>
    </row>
    <row r="91" spans="1:20" x14ac:dyDescent="0.25">
      <c r="A91" s="178">
        <v>2219</v>
      </c>
      <c r="B91" s="223" t="s">
        <v>325</v>
      </c>
      <c r="C91" s="224">
        <f t="shared" si="4"/>
        <v>100</v>
      </c>
      <c r="D91" s="229">
        <v>100</v>
      </c>
      <c r="E91" s="337"/>
      <c r="F91" s="544">
        <f t="shared" si="5"/>
        <v>100</v>
      </c>
      <c r="G91" s="229"/>
      <c r="H91" s="230"/>
      <c r="I91" s="231">
        <f t="shared" si="6"/>
        <v>0</v>
      </c>
      <c r="J91" s="229"/>
      <c r="K91" s="230"/>
      <c r="L91" s="231">
        <f t="shared" si="7"/>
        <v>0</v>
      </c>
      <c r="M91" s="338"/>
      <c r="N91" s="337"/>
      <c r="O91" s="231">
        <f t="shared" si="8"/>
        <v>0</v>
      </c>
      <c r="P91" s="185"/>
      <c r="R91" s="158"/>
      <c r="S91" s="158"/>
      <c r="T91" s="158"/>
    </row>
    <row r="92" spans="1:20" ht="24" x14ac:dyDescent="0.25">
      <c r="A92" s="339">
        <v>2220</v>
      </c>
      <c r="B92" s="223" t="s">
        <v>326</v>
      </c>
      <c r="C92" s="224">
        <f t="shared" si="4"/>
        <v>61565</v>
      </c>
      <c r="D92" s="340">
        <f>SUM(D93:D97)</f>
        <v>44585</v>
      </c>
      <c r="E92" s="341">
        <f>SUM(E93:E97)</f>
        <v>0</v>
      </c>
      <c r="F92" s="544">
        <f t="shared" si="5"/>
        <v>44585</v>
      </c>
      <c r="G92" s="340">
        <f>SUM(G93:G97)</f>
        <v>0</v>
      </c>
      <c r="H92" s="342">
        <f>SUM(H93:H97)</f>
        <v>0</v>
      </c>
      <c r="I92" s="231">
        <f t="shared" si="6"/>
        <v>0</v>
      </c>
      <c r="J92" s="340">
        <f>SUM(J93:J97)</f>
        <v>16980</v>
      </c>
      <c r="K92" s="342">
        <f>SUM(K93:K97)</f>
        <v>0</v>
      </c>
      <c r="L92" s="231">
        <f t="shared" si="7"/>
        <v>16980</v>
      </c>
      <c r="M92" s="343">
        <f>SUM(M93:M97)</f>
        <v>0</v>
      </c>
      <c r="N92" s="341">
        <f>SUM(N93:N97)</f>
        <v>0</v>
      </c>
      <c r="O92" s="231">
        <f t="shared" si="8"/>
        <v>0</v>
      </c>
      <c r="P92" s="185"/>
      <c r="R92" s="158"/>
      <c r="S92" s="158"/>
      <c r="T92" s="158"/>
    </row>
    <row r="93" spans="1:20" x14ac:dyDescent="0.25">
      <c r="A93" s="178">
        <v>2221</v>
      </c>
      <c r="B93" s="223" t="s">
        <v>327</v>
      </c>
      <c r="C93" s="224">
        <f t="shared" si="4"/>
        <v>29800</v>
      </c>
      <c r="D93" s="229">
        <v>26300</v>
      </c>
      <c r="E93" s="337"/>
      <c r="F93" s="544">
        <f t="shared" si="5"/>
        <v>26300</v>
      </c>
      <c r="G93" s="229"/>
      <c r="H93" s="230"/>
      <c r="I93" s="231">
        <f t="shared" si="6"/>
        <v>0</v>
      </c>
      <c r="J93" s="229">
        <v>3500</v>
      </c>
      <c r="K93" s="230"/>
      <c r="L93" s="231">
        <f t="shared" si="7"/>
        <v>3500</v>
      </c>
      <c r="M93" s="338"/>
      <c r="N93" s="337"/>
      <c r="O93" s="231">
        <f t="shared" si="8"/>
        <v>0</v>
      </c>
      <c r="P93" s="185"/>
      <c r="R93" s="158"/>
      <c r="S93" s="158"/>
      <c r="T93" s="158"/>
    </row>
    <row r="94" spans="1:20" x14ac:dyDescent="0.25">
      <c r="A94" s="178">
        <v>2222</v>
      </c>
      <c r="B94" s="223" t="s">
        <v>328</v>
      </c>
      <c r="C94" s="224">
        <f t="shared" si="4"/>
        <v>5329</v>
      </c>
      <c r="D94" s="229">
        <v>4849</v>
      </c>
      <c r="E94" s="337"/>
      <c r="F94" s="544">
        <f t="shared" si="5"/>
        <v>4849</v>
      </c>
      <c r="G94" s="229"/>
      <c r="H94" s="230"/>
      <c r="I94" s="231">
        <f t="shared" si="6"/>
        <v>0</v>
      </c>
      <c r="J94" s="229">
        <v>480</v>
      </c>
      <c r="K94" s="230"/>
      <c r="L94" s="231">
        <f t="shared" si="7"/>
        <v>480</v>
      </c>
      <c r="M94" s="338"/>
      <c r="N94" s="337"/>
      <c r="O94" s="231">
        <f t="shared" si="8"/>
        <v>0</v>
      </c>
      <c r="P94" s="185"/>
      <c r="R94" s="158"/>
      <c r="S94" s="158"/>
      <c r="T94" s="158"/>
    </row>
    <row r="95" spans="1:20" x14ac:dyDescent="0.25">
      <c r="A95" s="178">
        <v>2223</v>
      </c>
      <c r="B95" s="223" t="s">
        <v>329</v>
      </c>
      <c r="C95" s="224">
        <f t="shared" si="4"/>
        <v>25500</v>
      </c>
      <c r="D95" s="229">
        <v>12500</v>
      </c>
      <c r="E95" s="337"/>
      <c r="F95" s="544">
        <f t="shared" si="5"/>
        <v>12500</v>
      </c>
      <c r="G95" s="229"/>
      <c r="H95" s="230"/>
      <c r="I95" s="231">
        <f t="shared" si="6"/>
        <v>0</v>
      </c>
      <c r="J95" s="229">
        <v>13000</v>
      </c>
      <c r="K95" s="230"/>
      <c r="L95" s="231">
        <f t="shared" si="7"/>
        <v>13000</v>
      </c>
      <c r="M95" s="338"/>
      <c r="N95" s="337"/>
      <c r="O95" s="231">
        <f t="shared" si="8"/>
        <v>0</v>
      </c>
      <c r="P95" s="185"/>
      <c r="R95" s="158"/>
      <c r="S95" s="158"/>
      <c r="T95" s="158"/>
    </row>
    <row r="96" spans="1:20" ht="48" x14ac:dyDescent="0.25">
      <c r="A96" s="178">
        <v>2224</v>
      </c>
      <c r="B96" s="223" t="s">
        <v>330</v>
      </c>
      <c r="C96" s="224">
        <f t="shared" si="4"/>
        <v>936</v>
      </c>
      <c r="D96" s="229">
        <v>936</v>
      </c>
      <c r="E96" s="337"/>
      <c r="F96" s="544">
        <f t="shared" si="5"/>
        <v>936</v>
      </c>
      <c r="G96" s="229"/>
      <c r="H96" s="230"/>
      <c r="I96" s="231">
        <f t="shared" si="6"/>
        <v>0</v>
      </c>
      <c r="J96" s="229"/>
      <c r="K96" s="230"/>
      <c r="L96" s="231">
        <f t="shared" si="7"/>
        <v>0</v>
      </c>
      <c r="M96" s="338"/>
      <c r="N96" s="337"/>
      <c r="O96" s="231">
        <f t="shared" si="8"/>
        <v>0</v>
      </c>
      <c r="P96" s="185"/>
      <c r="R96" s="158"/>
      <c r="S96" s="158"/>
      <c r="T96" s="158"/>
    </row>
    <row r="97" spans="1:20" ht="24" hidden="1" x14ac:dyDescent="0.25">
      <c r="A97" s="178">
        <v>2229</v>
      </c>
      <c r="B97" s="223" t="s">
        <v>331</v>
      </c>
      <c r="C97" s="224">
        <f t="shared" si="4"/>
        <v>0</v>
      </c>
      <c r="D97" s="229"/>
      <c r="E97" s="337"/>
      <c r="F97" s="544">
        <f t="shared" si="5"/>
        <v>0</v>
      </c>
      <c r="G97" s="229"/>
      <c r="H97" s="230"/>
      <c r="I97" s="231">
        <f t="shared" si="6"/>
        <v>0</v>
      </c>
      <c r="J97" s="229"/>
      <c r="K97" s="230"/>
      <c r="L97" s="231">
        <f t="shared" si="7"/>
        <v>0</v>
      </c>
      <c r="M97" s="338"/>
      <c r="N97" s="337"/>
      <c r="O97" s="231">
        <f t="shared" si="8"/>
        <v>0</v>
      </c>
      <c r="P97" s="185"/>
      <c r="R97" s="158"/>
      <c r="S97" s="158"/>
      <c r="T97" s="158"/>
    </row>
    <row r="98" spans="1:20" ht="36" x14ac:dyDescent="0.25">
      <c r="A98" s="339">
        <v>2230</v>
      </c>
      <c r="B98" s="223" t="s">
        <v>332</v>
      </c>
      <c r="C98" s="224">
        <f t="shared" si="4"/>
        <v>1770</v>
      </c>
      <c r="D98" s="340">
        <f>SUM(D99:D105)</f>
        <v>1770</v>
      </c>
      <c r="E98" s="341">
        <f>SUM(E99:E105)</f>
        <v>0</v>
      </c>
      <c r="F98" s="544">
        <f t="shared" si="5"/>
        <v>1770</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c r="R98" s="158"/>
      <c r="S98" s="158"/>
      <c r="T98" s="158"/>
    </row>
    <row r="99" spans="1:20" ht="24" hidden="1" x14ac:dyDescent="0.25">
      <c r="A99" s="178">
        <v>2231</v>
      </c>
      <c r="B99" s="223" t="s">
        <v>333</v>
      </c>
      <c r="C99" s="224">
        <f t="shared" si="4"/>
        <v>0</v>
      </c>
      <c r="D99" s="229"/>
      <c r="E99" s="337"/>
      <c r="F99" s="544">
        <f t="shared" si="5"/>
        <v>0</v>
      </c>
      <c r="G99" s="229"/>
      <c r="H99" s="230"/>
      <c r="I99" s="231">
        <f t="shared" si="6"/>
        <v>0</v>
      </c>
      <c r="J99" s="229"/>
      <c r="K99" s="230"/>
      <c r="L99" s="231">
        <f t="shared" si="7"/>
        <v>0</v>
      </c>
      <c r="M99" s="338"/>
      <c r="N99" s="337"/>
      <c r="O99" s="231">
        <f t="shared" si="8"/>
        <v>0</v>
      </c>
      <c r="P99" s="185"/>
      <c r="R99" s="158"/>
      <c r="S99" s="158"/>
      <c r="T99" s="158"/>
    </row>
    <row r="100" spans="1:20" ht="36" hidden="1" x14ac:dyDescent="0.25">
      <c r="A100" s="178">
        <v>2232</v>
      </c>
      <c r="B100" s="223" t="s">
        <v>334</v>
      </c>
      <c r="C100" s="224">
        <f t="shared" si="4"/>
        <v>0</v>
      </c>
      <c r="D100" s="229"/>
      <c r="E100" s="337"/>
      <c r="F100" s="544">
        <f t="shared" si="5"/>
        <v>0</v>
      </c>
      <c r="G100" s="229"/>
      <c r="H100" s="230"/>
      <c r="I100" s="231">
        <f t="shared" si="6"/>
        <v>0</v>
      </c>
      <c r="J100" s="229"/>
      <c r="K100" s="230"/>
      <c r="L100" s="231">
        <f t="shared" si="7"/>
        <v>0</v>
      </c>
      <c r="M100" s="338"/>
      <c r="N100" s="337"/>
      <c r="O100" s="231">
        <f t="shared" si="8"/>
        <v>0</v>
      </c>
      <c r="P100" s="185"/>
      <c r="R100" s="158"/>
      <c r="S100" s="158"/>
      <c r="T100" s="158"/>
    </row>
    <row r="101" spans="1:20" ht="24" hidden="1" x14ac:dyDescent="0.25">
      <c r="A101" s="169">
        <v>2233</v>
      </c>
      <c r="B101" s="213" t="s">
        <v>335</v>
      </c>
      <c r="C101" s="224">
        <f t="shared" si="4"/>
        <v>0</v>
      </c>
      <c r="D101" s="219"/>
      <c r="E101" s="335"/>
      <c r="F101" s="543">
        <f t="shared" si="5"/>
        <v>0</v>
      </c>
      <c r="G101" s="219"/>
      <c r="H101" s="220"/>
      <c r="I101" s="221">
        <f t="shared" si="6"/>
        <v>0</v>
      </c>
      <c r="J101" s="219"/>
      <c r="K101" s="220"/>
      <c r="L101" s="221">
        <f t="shared" si="7"/>
        <v>0</v>
      </c>
      <c r="M101" s="336"/>
      <c r="N101" s="335"/>
      <c r="O101" s="221">
        <f t="shared" si="8"/>
        <v>0</v>
      </c>
      <c r="P101" s="176"/>
      <c r="R101" s="158"/>
      <c r="S101" s="158"/>
      <c r="T101" s="158"/>
    </row>
    <row r="102" spans="1:20" ht="36" hidden="1" x14ac:dyDescent="0.25">
      <c r="A102" s="178">
        <v>2234</v>
      </c>
      <c r="B102" s="223" t="s">
        <v>336</v>
      </c>
      <c r="C102" s="224">
        <f t="shared" si="4"/>
        <v>0</v>
      </c>
      <c r="D102" s="229"/>
      <c r="E102" s="337"/>
      <c r="F102" s="544">
        <f t="shared" si="5"/>
        <v>0</v>
      </c>
      <c r="G102" s="229"/>
      <c r="H102" s="230"/>
      <c r="I102" s="231">
        <f t="shared" si="6"/>
        <v>0</v>
      </c>
      <c r="J102" s="229"/>
      <c r="K102" s="230"/>
      <c r="L102" s="231">
        <f t="shared" si="7"/>
        <v>0</v>
      </c>
      <c r="M102" s="338"/>
      <c r="N102" s="337"/>
      <c r="O102" s="231">
        <f t="shared" si="8"/>
        <v>0</v>
      </c>
      <c r="P102" s="185"/>
      <c r="R102" s="158"/>
      <c r="S102" s="158"/>
      <c r="T102" s="158"/>
    </row>
    <row r="103" spans="1:20" ht="24" x14ac:dyDescent="0.25">
      <c r="A103" s="178">
        <v>2235</v>
      </c>
      <c r="B103" s="223" t="s">
        <v>337</v>
      </c>
      <c r="C103" s="224">
        <f t="shared" si="4"/>
        <v>32</v>
      </c>
      <c r="D103" s="229">
        <v>32</v>
      </c>
      <c r="E103" s="337"/>
      <c r="F103" s="544">
        <f t="shared" si="5"/>
        <v>32</v>
      </c>
      <c r="G103" s="229"/>
      <c r="H103" s="230"/>
      <c r="I103" s="231">
        <f t="shared" si="6"/>
        <v>0</v>
      </c>
      <c r="J103" s="229"/>
      <c r="K103" s="230"/>
      <c r="L103" s="231">
        <f t="shared" si="7"/>
        <v>0</v>
      </c>
      <c r="M103" s="338"/>
      <c r="N103" s="337"/>
      <c r="O103" s="231">
        <f t="shared" si="8"/>
        <v>0</v>
      </c>
      <c r="P103" s="185"/>
      <c r="R103" s="158"/>
      <c r="S103" s="158"/>
      <c r="T103" s="158"/>
    </row>
    <row r="104" spans="1:20" hidden="1" x14ac:dyDescent="0.25">
      <c r="A104" s="178">
        <v>2236</v>
      </c>
      <c r="B104" s="223" t="s">
        <v>338</v>
      </c>
      <c r="C104" s="224">
        <f t="shared" si="4"/>
        <v>0</v>
      </c>
      <c r="D104" s="229"/>
      <c r="E104" s="337"/>
      <c r="F104" s="544">
        <f t="shared" si="5"/>
        <v>0</v>
      </c>
      <c r="G104" s="229"/>
      <c r="H104" s="230"/>
      <c r="I104" s="231">
        <f t="shared" si="6"/>
        <v>0</v>
      </c>
      <c r="J104" s="229"/>
      <c r="K104" s="230"/>
      <c r="L104" s="231">
        <f t="shared" si="7"/>
        <v>0</v>
      </c>
      <c r="M104" s="338"/>
      <c r="N104" s="337"/>
      <c r="O104" s="231">
        <f t="shared" si="8"/>
        <v>0</v>
      </c>
      <c r="P104" s="185"/>
      <c r="R104" s="158"/>
      <c r="S104" s="158"/>
      <c r="T104" s="158"/>
    </row>
    <row r="105" spans="1:20" ht="24" x14ac:dyDescent="0.25">
      <c r="A105" s="178">
        <v>2239</v>
      </c>
      <c r="B105" s="223" t="s">
        <v>339</v>
      </c>
      <c r="C105" s="224">
        <f t="shared" si="4"/>
        <v>1738</v>
      </c>
      <c r="D105" s="229">
        <v>1738</v>
      </c>
      <c r="E105" s="337"/>
      <c r="F105" s="544">
        <f t="shared" si="5"/>
        <v>1738</v>
      </c>
      <c r="G105" s="229"/>
      <c r="H105" s="230"/>
      <c r="I105" s="231">
        <f t="shared" si="6"/>
        <v>0</v>
      </c>
      <c r="J105" s="229"/>
      <c r="K105" s="230"/>
      <c r="L105" s="231">
        <f t="shared" si="7"/>
        <v>0</v>
      </c>
      <c r="M105" s="338"/>
      <c r="N105" s="337"/>
      <c r="O105" s="231">
        <f t="shared" si="8"/>
        <v>0</v>
      </c>
      <c r="P105" s="185"/>
      <c r="R105" s="158"/>
      <c r="S105" s="158"/>
      <c r="T105" s="158"/>
    </row>
    <row r="106" spans="1:20" ht="36" x14ac:dyDescent="0.25">
      <c r="A106" s="339">
        <v>2240</v>
      </c>
      <c r="B106" s="223" t="s">
        <v>340</v>
      </c>
      <c r="C106" s="224">
        <f t="shared" si="4"/>
        <v>8254</v>
      </c>
      <c r="D106" s="340">
        <f>SUM(D107:D114)</f>
        <v>6054</v>
      </c>
      <c r="E106" s="341">
        <f>SUM(E107:E114)</f>
        <v>0</v>
      </c>
      <c r="F106" s="544">
        <f t="shared" si="5"/>
        <v>6054</v>
      </c>
      <c r="G106" s="340">
        <f>SUM(G107:G114)</f>
        <v>0</v>
      </c>
      <c r="H106" s="342">
        <f>SUM(H107:H114)</f>
        <v>0</v>
      </c>
      <c r="I106" s="231">
        <f t="shared" si="6"/>
        <v>0</v>
      </c>
      <c r="J106" s="340">
        <f>SUM(J107:J114)</f>
        <v>2200</v>
      </c>
      <c r="K106" s="342">
        <f>SUM(K107:K114)</f>
        <v>0</v>
      </c>
      <c r="L106" s="231">
        <f t="shared" si="7"/>
        <v>2200</v>
      </c>
      <c r="M106" s="343">
        <f>SUM(M107:M114)</f>
        <v>0</v>
      </c>
      <c r="N106" s="341">
        <f>SUM(N107:N114)</f>
        <v>0</v>
      </c>
      <c r="O106" s="231">
        <f t="shared" si="8"/>
        <v>0</v>
      </c>
      <c r="P106" s="185"/>
      <c r="R106" s="158"/>
      <c r="S106" s="158"/>
      <c r="T106" s="158"/>
    </row>
    <row r="107" spans="1:20" hidden="1" x14ac:dyDescent="0.25">
      <c r="A107" s="178">
        <v>2241</v>
      </c>
      <c r="B107" s="223" t="s">
        <v>341</v>
      </c>
      <c r="C107" s="224">
        <f t="shared" si="4"/>
        <v>0</v>
      </c>
      <c r="D107" s="229"/>
      <c r="E107" s="337"/>
      <c r="F107" s="544">
        <f t="shared" si="5"/>
        <v>0</v>
      </c>
      <c r="G107" s="229"/>
      <c r="H107" s="230"/>
      <c r="I107" s="231">
        <f t="shared" si="6"/>
        <v>0</v>
      </c>
      <c r="J107" s="229"/>
      <c r="K107" s="230"/>
      <c r="L107" s="231">
        <f t="shared" si="7"/>
        <v>0</v>
      </c>
      <c r="M107" s="338"/>
      <c r="N107" s="337"/>
      <c r="O107" s="231">
        <f t="shared" si="8"/>
        <v>0</v>
      </c>
      <c r="P107" s="185"/>
      <c r="R107" s="158"/>
      <c r="S107" s="158"/>
      <c r="T107" s="158"/>
    </row>
    <row r="108" spans="1:20" ht="24" x14ac:dyDescent="0.25">
      <c r="A108" s="178">
        <v>2242</v>
      </c>
      <c r="B108" s="223" t="s">
        <v>342</v>
      </c>
      <c r="C108" s="224">
        <f t="shared" si="4"/>
        <v>1030</v>
      </c>
      <c r="D108" s="229">
        <v>730</v>
      </c>
      <c r="E108" s="337"/>
      <c r="F108" s="544">
        <f t="shared" si="5"/>
        <v>730</v>
      </c>
      <c r="G108" s="229"/>
      <c r="H108" s="230"/>
      <c r="I108" s="231">
        <f t="shared" si="6"/>
        <v>0</v>
      </c>
      <c r="J108" s="229">
        <v>300</v>
      </c>
      <c r="K108" s="230"/>
      <c r="L108" s="231">
        <f t="shared" si="7"/>
        <v>300</v>
      </c>
      <c r="M108" s="338"/>
      <c r="N108" s="337"/>
      <c r="O108" s="231">
        <f t="shared" si="8"/>
        <v>0</v>
      </c>
      <c r="P108" s="812"/>
      <c r="R108" s="158"/>
      <c r="S108" s="158"/>
      <c r="T108" s="158"/>
    </row>
    <row r="109" spans="1:20" ht="24" x14ac:dyDescent="0.25">
      <c r="A109" s="178">
        <v>2243</v>
      </c>
      <c r="B109" s="223" t="s">
        <v>343</v>
      </c>
      <c r="C109" s="224">
        <f t="shared" si="4"/>
        <v>900</v>
      </c>
      <c r="D109" s="229">
        <v>900</v>
      </c>
      <c r="E109" s="337"/>
      <c r="F109" s="544">
        <f t="shared" si="5"/>
        <v>900</v>
      </c>
      <c r="G109" s="229"/>
      <c r="H109" s="230"/>
      <c r="I109" s="231">
        <f t="shared" si="6"/>
        <v>0</v>
      </c>
      <c r="J109" s="229"/>
      <c r="K109" s="230"/>
      <c r="L109" s="231">
        <f t="shared" si="7"/>
        <v>0</v>
      </c>
      <c r="M109" s="338"/>
      <c r="N109" s="337"/>
      <c r="O109" s="231">
        <f t="shared" si="8"/>
        <v>0</v>
      </c>
      <c r="P109" s="185"/>
      <c r="R109" s="158"/>
      <c r="S109" s="158"/>
      <c r="T109" s="158"/>
    </row>
    <row r="110" spans="1:20" x14ac:dyDescent="0.25">
      <c r="A110" s="178">
        <v>2244</v>
      </c>
      <c r="B110" s="223" t="s">
        <v>344</v>
      </c>
      <c r="C110" s="224">
        <f t="shared" si="4"/>
        <v>6301</v>
      </c>
      <c r="D110" s="229">
        <v>4401</v>
      </c>
      <c r="E110" s="337"/>
      <c r="F110" s="544">
        <f t="shared" si="5"/>
        <v>4401</v>
      </c>
      <c r="G110" s="229"/>
      <c r="H110" s="230"/>
      <c r="I110" s="231">
        <f t="shared" si="6"/>
        <v>0</v>
      </c>
      <c r="J110" s="229">
        <v>1900</v>
      </c>
      <c r="K110" s="230"/>
      <c r="L110" s="231">
        <f t="shared" si="7"/>
        <v>1900</v>
      </c>
      <c r="M110" s="338"/>
      <c r="N110" s="337"/>
      <c r="O110" s="231">
        <f t="shared" si="8"/>
        <v>0</v>
      </c>
      <c r="P110" s="812"/>
      <c r="R110" s="158"/>
      <c r="S110" s="158"/>
      <c r="T110" s="158"/>
    </row>
    <row r="111" spans="1:20" ht="24" hidden="1" x14ac:dyDescent="0.25">
      <c r="A111" s="178">
        <v>2246</v>
      </c>
      <c r="B111" s="223" t="s">
        <v>345</v>
      </c>
      <c r="C111" s="224">
        <f t="shared" si="4"/>
        <v>0</v>
      </c>
      <c r="D111" s="229"/>
      <c r="E111" s="337"/>
      <c r="F111" s="544">
        <f t="shared" si="5"/>
        <v>0</v>
      </c>
      <c r="G111" s="229"/>
      <c r="H111" s="230"/>
      <c r="I111" s="231">
        <f t="shared" si="6"/>
        <v>0</v>
      </c>
      <c r="J111" s="229"/>
      <c r="K111" s="230"/>
      <c r="L111" s="231">
        <f t="shared" si="7"/>
        <v>0</v>
      </c>
      <c r="M111" s="338"/>
      <c r="N111" s="337"/>
      <c r="O111" s="231">
        <f t="shared" si="8"/>
        <v>0</v>
      </c>
      <c r="P111" s="185"/>
      <c r="R111" s="158"/>
      <c r="S111" s="158"/>
      <c r="T111" s="158"/>
    </row>
    <row r="112" spans="1:20" x14ac:dyDescent="0.25">
      <c r="A112" s="178">
        <v>2247</v>
      </c>
      <c r="B112" s="223" t="s">
        <v>346</v>
      </c>
      <c r="C112" s="224">
        <f t="shared" si="4"/>
        <v>23</v>
      </c>
      <c r="D112" s="229">
        <v>23</v>
      </c>
      <c r="E112" s="337"/>
      <c r="F112" s="544">
        <f t="shared" si="5"/>
        <v>23</v>
      </c>
      <c r="G112" s="229"/>
      <c r="H112" s="230"/>
      <c r="I112" s="231">
        <f t="shared" si="6"/>
        <v>0</v>
      </c>
      <c r="J112" s="229"/>
      <c r="K112" s="230"/>
      <c r="L112" s="231">
        <f t="shared" si="7"/>
        <v>0</v>
      </c>
      <c r="M112" s="338"/>
      <c r="N112" s="337"/>
      <c r="O112" s="231">
        <f t="shared" si="8"/>
        <v>0</v>
      </c>
      <c r="P112" s="185"/>
      <c r="R112" s="158"/>
      <c r="S112" s="158"/>
      <c r="T112" s="158"/>
    </row>
    <row r="113" spans="1:20" ht="24" hidden="1" x14ac:dyDescent="0.25">
      <c r="A113" s="178">
        <v>2248</v>
      </c>
      <c r="B113" s="223" t="s">
        <v>347</v>
      </c>
      <c r="C113" s="224">
        <f t="shared" si="4"/>
        <v>0</v>
      </c>
      <c r="D113" s="229"/>
      <c r="E113" s="337"/>
      <c r="F113" s="544">
        <f t="shared" si="5"/>
        <v>0</v>
      </c>
      <c r="G113" s="229"/>
      <c r="H113" s="230"/>
      <c r="I113" s="231">
        <f t="shared" si="6"/>
        <v>0</v>
      </c>
      <c r="J113" s="229"/>
      <c r="K113" s="230"/>
      <c r="L113" s="231">
        <f t="shared" si="7"/>
        <v>0</v>
      </c>
      <c r="M113" s="338"/>
      <c r="N113" s="337"/>
      <c r="O113" s="231">
        <f t="shared" si="8"/>
        <v>0</v>
      </c>
      <c r="P113" s="185"/>
      <c r="R113" s="158"/>
      <c r="S113" s="158"/>
      <c r="T113" s="158"/>
    </row>
    <row r="114" spans="1:20" ht="24" hidden="1" x14ac:dyDescent="0.25">
      <c r="A114" s="178">
        <v>2249</v>
      </c>
      <c r="B114" s="223" t="s">
        <v>348</v>
      </c>
      <c r="C114" s="224">
        <f t="shared" si="4"/>
        <v>0</v>
      </c>
      <c r="D114" s="229">
        <v>0</v>
      </c>
      <c r="E114" s="337"/>
      <c r="F114" s="544">
        <f t="shared" si="5"/>
        <v>0</v>
      </c>
      <c r="G114" s="229"/>
      <c r="H114" s="230"/>
      <c r="I114" s="231">
        <f t="shared" si="6"/>
        <v>0</v>
      </c>
      <c r="J114" s="229"/>
      <c r="K114" s="230"/>
      <c r="L114" s="231">
        <f t="shared" si="7"/>
        <v>0</v>
      </c>
      <c r="M114" s="338"/>
      <c r="N114" s="337"/>
      <c r="O114" s="231">
        <f t="shared" si="8"/>
        <v>0</v>
      </c>
      <c r="P114" s="812"/>
      <c r="R114" s="158"/>
      <c r="S114" s="158"/>
      <c r="T114" s="158"/>
    </row>
    <row r="115" spans="1:20" x14ac:dyDescent="0.25">
      <c r="A115" s="339">
        <v>2250</v>
      </c>
      <c r="B115" s="223" t="s">
        <v>349</v>
      </c>
      <c r="C115" s="224">
        <f t="shared" si="4"/>
        <v>580</v>
      </c>
      <c r="D115" s="340">
        <f>SUM(D116:D118)</f>
        <v>580</v>
      </c>
      <c r="E115" s="341">
        <f>SUM(E116:E118)</f>
        <v>0</v>
      </c>
      <c r="F115" s="544">
        <f t="shared" si="5"/>
        <v>580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c r="R115" s="158"/>
      <c r="S115" s="158"/>
      <c r="T115" s="158"/>
    </row>
    <row r="116" spans="1:20" x14ac:dyDescent="0.25">
      <c r="A116" s="178">
        <v>2251</v>
      </c>
      <c r="B116" s="223" t="s">
        <v>350</v>
      </c>
      <c r="C116" s="224">
        <f t="shared" si="4"/>
        <v>166</v>
      </c>
      <c r="D116" s="229">
        <v>166</v>
      </c>
      <c r="E116" s="337"/>
      <c r="F116" s="544">
        <f t="shared" si="5"/>
        <v>166</v>
      </c>
      <c r="G116" s="229"/>
      <c r="H116" s="230"/>
      <c r="I116" s="231">
        <f t="shared" si="6"/>
        <v>0</v>
      </c>
      <c r="J116" s="229"/>
      <c r="K116" s="230"/>
      <c r="L116" s="231">
        <f t="shared" si="7"/>
        <v>0</v>
      </c>
      <c r="M116" s="338"/>
      <c r="N116" s="337"/>
      <c r="O116" s="231">
        <f t="shared" si="8"/>
        <v>0</v>
      </c>
      <c r="P116" s="812"/>
      <c r="R116" s="158"/>
      <c r="S116" s="158"/>
      <c r="T116" s="158"/>
    </row>
    <row r="117" spans="1:20" ht="24" hidden="1" x14ac:dyDescent="0.25">
      <c r="A117" s="178">
        <v>2252</v>
      </c>
      <c r="B117" s="223" t="s">
        <v>351</v>
      </c>
      <c r="C117" s="224">
        <f t="shared" ref="C117:C181" si="9">F117+I117+L117+O117</f>
        <v>0</v>
      </c>
      <c r="D117" s="229"/>
      <c r="E117" s="337"/>
      <c r="F117" s="544">
        <f t="shared" si="5"/>
        <v>0</v>
      </c>
      <c r="G117" s="229"/>
      <c r="H117" s="230"/>
      <c r="I117" s="231">
        <f t="shared" si="6"/>
        <v>0</v>
      </c>
      <c r="J117" s="229"/>
      <c r="K117" s="230"/>
      <c r="L117" s="231">
        <f t="shared" si="7"/>
        <v>0</v>
      </c>
      <c r="M117" s="338"/>
      <c r="N117" s="337"/>
      <c r="O117" s="231">
        <f t="shared" si="8"/>
        <v>0</v>
      </c>
      <c r="P117" s="185"/>
      <c r="R117" s="158"/>
      <c r="S117" s="158"/>
      <c r="T117" s="158"/>
    </row>
    <row r="118" spans="1:20" ht="24" x14ac:dyDescent="0.25">
      <c r="A118" s="178">
        <v>2259</v>
      </c>
      <c r="B118" s="223" t="s">
        <v>352</v>
      </c>
      <c r="C118" s="224">
        <f t="shared" si="9"/>
        <v>414</v>
      </c>
      <c r="D118" s="229">
        <v>414</v>
      </c>
      <c r="E118" s="337"/>
      <c r="F118" s="544">
        <f t="shared" ref="F118:F182" si="10">D118+E118</f>
        <v>414</v>
      </c>
      <c r="G118" s="229"/>
      <c r="H118" s="230"/>
      <c r="I118" s="231">
        <f t="shared" ref="I118:I182" si="11">G118+H118</f>
        <v>0</v>
      </c>
      <c r="J118" s="229"/>
      <c r="K118" s="230"/>
      <c r="L118" s="231">
        <f t="shared" ref="L118:L182" si="12">J118+K118</f>
        <v>0</v>
      </c>
      <c r="M118" s="338"/>
      <c r="N118" s="337"/>
      <c r="O118" s="231">
        <f t="shared" ref="O118:O182" si="13">M118+N118</f>
        <v>0</v>
      </c>
      <c r="P118" s="185"/>
      <c r="R118" s="158"/>
      <c r="S118" s="158"/>
      <c r="T118" s="158"/>
    </row>
    <row r="119" spans="1:20" x14ac:dyDescent="0.25">
      <c r="A119" s="339">
        <v>2260</v>
      </c>
      <c r="B119" s="223" t="s">
        <v>353</v>
      </c>
      <c r="C119" s="224">
        <f t="shared" si="9"/>
        <v>121</v>
      </c>
      <c r="D119" s="340">
        <f>SUM(D120:D124)</f>
        <v>121</v>
      </c>
      <c r="E119" s="341">
        <f>SUM(E120:E124)</f>
        <v>0</v>
      </c>
      <c r="F119" s="544">
        <f t="shared" si="10"/>
        <v>121</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c r="R119" s="158"/>
      <c r="S119" s="158"/>
      <c r="T119" s="158"/>
    </row>
    <row r="120" spans="1:20" hidden="1" x14ac:dyDescent="0.25">
      <c r="A120" s="178">
        <v>2261</v>
      </c>
      <c r="B120" s="223" t="s">
        <v>354</v>
      </c>
      <c r="C120" s="224">
        <f t="shared" si="9"/>
        <v>0</v>
      </c>
      <c r="D120" s="229"/>
      <c r="E120" s="337"/>
      <c r="F120" s="544">
        <f t="shared" si="10"/>
        <v>0</v>
      </c>
      <c r="G120" s="229"/>
      <c r="H120" s="230"/>
      <c r="I120" s="231">
        <f t="shared" si="11"/>
        <v>0</v>
      </c>
      <c r="J120" s="229"/>
      <c r="K120" s="230"/>
      <c r="L120" s="231">
        <f t="shared" si="12"/>
        <v>0</v>
      </c>
      <c r="M120" s="338"/>
      <c r="N120" s="337"/>
      <c r="O120" s="231">
        <f t="shared" si="13"/>
        <v>0</v>
      </c>
      <c r="P120" s="185"/>
      <c r="R120" s="158"/>
      <c r="S120" s="158"/>
      <c r="T120" s="158"/>
    </row>
    <row r="121" spans="1:20" hidden="1" x14ac:dyDescent="0.25">
      <c r="A121" s="178">
        <v>2262</v>
      </c>
      <c r="B121" s="223" t="s">
        <v>355</v>
      </c>
      <c r="C121" s="224">
        <f t="shared" si="9"/>
        <v>0</v>
      </c>
      <c r="D121" s="229"/>
      <c r="E121" s="337"/>
      <c r="F121" s="544">
        <f t="shared" si="10"/>
        <v>0</v>
      </c>
      <c r="G121" s="229"/>
      <c r="H121" s="230"/>
      <c r="I121" s="231">
        <f t="shared" si="11"/>
        <v>0</v>
      </c>
      <c r="J121" s="229"/>
      <c r="K121" s="230"/>
      <c r="L121" s="231">
        <f t="shared" si="12"/>
        <v>0</v>
      </c>
      <c r="M121" s="338"/>
      <c r="N121" s="337"/>
      <c r="O121" s="231">
        <f t="shared" si="13"/>
        <v>0</v>
      </c>
      <c r="P121" s="185"/>
      <c r="R121" s="158"/>
      <c r="S121" s="158"/>
      <c r="T121" s="158"/>
    </row>
    <row r="122" spans="1:20" hidden="1" x14ac:dyDescent="0.25">
      <c r="A122" s="178">
        <v>2263</v>
      </c>
      <c r="B122" s="223" t="s">
        <v>356</v>
      </c>
      <c r="C122" s="224">
        <f t="shared" si="9"/>
        <v>0</v>
      </c>
      <c r="D122" s="229"/>
      <c r="E122" s="337"/>
      <c r="F122" s="544">
        <f t="shared" si="10"/>
        <v>0</v>
      </c>
      <c r="G122" s="229"/>
      <c r="H122" s="230"/>
      <c r="I122" s="231">
        <f t="shared" si="11"/>
        <v>0</v>
      </c>
      <c r="J122" s="229"/>
      <c r="K122" s="230"/>
      <c r="L122" s="231">
        <f t="shared" si="12"/>
        <v>0</v>
      </c>
      <c r="M122" s="338"/>
      <c r="N122" s="337"/>
      <c r="O122" s="231">
        <f t="shared" si="13"/>
        <v>0</v>
      </c>
      <c r="P122" s="185"/>
      <c r="R122" s="158"/>
      <c r="S122" s="158"/>
      <c r="T122" s="158"/>
    </row>
    <row r="123" spans="1:20" ht="24" x14ac:dyDescent="0.25">
      <c r="A123" s="178">
        <v>2264</v>
      </c>
      <c r="B123" s="223" t="s">
        <v>357</v>
      </c>
      <c r="C123" s="224">
        <f t="shared" si="9"/>
        <v>100</v>
      </c>
      <c r="D123" s="229">
        <v>100</v>
      </c>
      <c r="E123" s="337"/>
      <c r="F123" s="544">
        <f t="shared" si="10"/>
        <v>100</v>
      </c>
      <c r="G123" s="229"/>
      <c r="H123" s="230"/>
      <c r="I123" s="231">
        <f t="shared" si="11"/>
        <v>0</v>
      </c>
      <c r="J123" s="229"/>
      <c r="K123" s="230"/>
      <c r="L123" s="231">
        <f t="shared" si="12"/>
        <v>0</v>
      </c>
      <c r="M123" s="338"/>
      <c r="N123" s="337"/>
      <c r="O123" s="231">
        <f t="shared" si="13"/>
        <v>0</v>
      </c>
      <c r="P123" s="185"/>
      <c r="R123" s="158"/>
      <c r="S123" s="158"/>
      <c r="T123" s="158"/>
    </row>
    <row r="124" spans="1:20" x14ac:dyDescent="0.25">
      <c r="A124" s="178">
        <v>2269</v>
      </c>
      <c r="B124" s="223" t="s">
        <v>358</v>
      </c>
      <c r="C124" s="224">
        <f t="shared" si="9"/>
        <v>21</v>
      </c>
      <c r="D124" s="229">
        <v>21</v>
      </c>
      <c r="E124" s="337"/>
      <c r="F124" s="544">
        <f t="shared" si="10"/>
        <v>21</v>
      </c>
      <c r="G124" s="229"/>
      <c r="H124" s="230"/>
      <c r="I124" s="231">
        <f t="shared" si="11"/>
        <v>0</v>
      </c>
      <c r="J124" s="229"/>
      <c r="K124" s="230"/>
      <c r="L124" s="231">
        <f t="shared" si="12"/>
        <v>0</v>
      </c>
      <c r="M124" s="338"/>
      <c r="N124" s="337"/>
      <c r="O124" s="231">
        <f t="shared" si="13"/>
        <v>0</v>
      </c>
      <c r="P124" s="185"/>
      <c r="R124" s="158"/>
      <c r="S124" s="158"/>
      <c r="T124" s="158"/>
    </row>
    <row r="125" spans="1:20" x14ac:dyDescent="0.25">
      <c r="A125" s="339">
        <v>2270</v>
      </c>
      <c r="B125" s="223" t="s">
        <v>359</v>
      </c>
      <c r="C125" s="224">
        <f t="shared" si="9"/>
        <v>200</v>
      </c>
      <c r="D125" s="340">
        <f>SUM(D126:D130)</f>
        <v>0</v>
      </c>
      <c r="E125" s="341">
        <f>SUM(E126:E130)</f>
        <v>0</v>
      </c>
      <c r="F125" s="544">
        <f t="shared" si="10"/>
        <v>0</v>
      </c>
      <c r="G125" s="340">
        <f>SUM(G126:G130)</f>
        <v>0</v>
      </c>
      <c r="H125" s="342">
        <f>SUM(H126:H130)</f>
        <v>0</v>
      </c>
      <c r="I125" s="231">
        <f t="shared" si="11"/>
        <v>0</v>
      </c>
      <c r="J125" s="340">
        <f>SUM(J126:J130)</f>
        <v>200</v>
      </c>
      <c r="K125" s="342">
        <f>SUM(K126:K130)</f>
        <v>0</v>
      </c>
      <c r="L125" s="231">
        <f t="shared" si="12"/>
        <v>200</v>
      </c>
      <c r="M125" s="343">
        <f>SUM(M126:M130)</f>
        <v>0</v>
      </c>
      <c r="N125" s="341">
        <f>SUM(N126:N130)</f>
        <v>0</v>
      </c>
      <c r="O125" s="231">
        <f t="shared" si="13"/>
        <v>0</v>
      </c>
      <c r="P125" s="185"/>
      <c r="R125" s="158"/>
      <c r="S125" s="158"/>
      <c r="T125" s="158"/>
    </row>
    <row r="126" spans="1:20" hidden="1" x14ac:dyDescent="0.25">
      <c r="A126" s="178">
        <v>2272</v>
      </c>
      <c r="B126" s="117" t="s">
        <v>360</v>
      </c>
      <c r="C126" s="224">
        <f t="shared" si="9"/>
        <v>0</v>
      </c>
      <c r="D126" s="229"/>
      <c r="E126" s="337"/>
      <c r="F126" s="544">
        <f t="shared" si="10"/>
        <v>0</v>
      </c>
      <c r="G126" s="229"/>
      <c r="H126" s="230"/>
      <c r="I126" s="231">
        <f t="shared" si="11"/>
        <v>0</v>
      </c>
      <c r="J126" s="229"/>
      <c r="K126" s="230"/>
      <c r="L126" s="231">
        <f t="shared" si="12"/>
        <v>0</v>
      </c>
      <c r="M126" s="338"/>
      <c r="N126" s="337"/>
      <c r="O126" s="231">
        <f t="shared" si="13"/>
        <v>0</v>
      </c>
      <c r="P126" s="185"/>
      <c r="R126" s="158"/>
      <c r="S126" s="158"/>
      <c r="T126" s="158"/>
    </row>
    <row r="127" spans="1:20" ht="24" hidden="1" x14ac:dyDescent="0.25">
      <c r="A127" s="178">
        <v>2275</v>
      </c>
      <c r="B127" s="223" t="s">
        <v>361</v>
      </c>
      <c r="C127" s="224">
        <f t="shared" si="9"/>
        <v>0</v>
      </c>
      <c r="D127" s="229"/>
      <c r="E127" s="337"/>
      <c r="F127" s="544">
        <f t="shared" si="10"/>
        <v>0</v>
      </c>
      <c r="G127" s="229"/>
      <c r="H127" s="230"/>
      <c r="I127" s="231">
        <f t="shared" si="11"/>
        <v>0</v>
      </c>
      <c r="J127" s="229"/>
      <c r="K127" s="230"/>
      <c r="L127" s="231">
        <f t="shared" si="12"/>
        <v>0</v>
      </c>
      <c r="M127" s="338"/>
      <c r="N127" s="337"/>
      <c r="O127" s="231">
        <f t="shared" si="13"/>
        <v>0</v>
      </c>
      <c r="P127" s="185"/>
      <c r="R127" s="158"/>
      <c r="S127" s="158"/>
      <c r="T127" s="158"/>
    </row>
    <row r="128" spans="1:20" ht="36" hidden="1" x14ac:dyDescent="0.25">
      <c r="A128" s="178">
        <v>2276</v>
      </c>
      <c r="B128" s="223" t="s">
        <v>362</v>
      </c>
      <c r="C128" s="224">
        <f t="shared" si="9"/>
        <v>0</v>
      </c>
      <c r="D128" s="229"/>
      <c r="E128" s="337"/>
      <c r="F128" s="544">
        <f t="shared" si="10"/>
        <v>0</v>
      </c>
      <c r="G128" s="229"/>
      <c r="H128" s="230"/>
      <c r="I128" s="231">
        <f t="shared" si="11"/>
        <v>0</v>
      </c>
      <c r="J128" s="229"/>
      <c r="K128" s="230"/>
      <c r="L128" s="231">
        <f t="shared" si="12"/>
        <v>0</v>
      </c>
      <c r="M128" s="338"/>
      <c r="N128" s="337"/>
      <c r="O128" s="231">
        <f t="shared" si="13"/>
        <v>0</v>
      </c>
      <c r="P128" s="185"/>
      <c r="R128" s="158"/>
      <c r="S128" s="158"/>
      <c r="T128" s="158"/>
    </row>
    <row r="129" spans="1:20" ht="24" hidden="1" x14ac:dyDescent="0.25">
      <c r="A129" s="178">
        <v>2278</v>
      </c>
      <c r="B129" s="223" t="s">
        <v>363</v>
      </c>
      <c r="C129" s="224">
        <f t="shared" si="9"/>
        <v>0</v>
      </c>
      <c r="D129" s="229"/>
      <c r="E129" s="337"/>
      <c r="F129" s="544">
        <f t="shared" si="10"/>
        <v>0</v>
      </c>
      <c r="G129" s="229"/>
      <c r="H129" s="230"/>
      <c r="I129" s="231">
        <f t="shared" si="11"/>
        <v>0</v>
      </c>
      <c r="J129" s="229"/>
      <c r="K129" s="230"/>
      <c r="L129" s="231">
        <f t="shared" si="12"/>
        <v>0</v>
      </c>
      <c r="M129" s="338"/>
      <c r="N129" s="337"/>
      <c r="O129" s="231">
        <f t="shared" si="13"/>
        <v>0</v>
      </c>
      <c r="P129" s="185"/>
      <c r="R129" s="158"/>
      <c r="S129" s="158"/>
      <c r="T129" s="158"/>
    </row>
    <row r="130" spans="1:20" ht="24" x14ac:dyDescent="0.25">
      <c r="A130" s="178">
        <v>2279</v>
      </c>
      <c r="B130" s="223" t="s">
        <v>364</v>
      </c>
      <c r="C130" s="224">
        <f t="shared" si="9"/>
        <v>200</v>
      </c>
      <c r="D130" s="229"/>
      <c r="E130" s="337"/>
      <c r="F130" s="544">
        <f t="shared" si="10"/>
        <v>0</v>
      </c>
      <c r="G130" s="229"/>
      <c r="H130" s="230"/>
      <c r="I130" s="231">
        <f t="shared" si="11"/>
        <v>0</v>
      </c>
      <c r="J130" s="229">
        <v>200</v>
      </c>
      <c r="K130" s="230"/>
      <c r="L130" s="231">
        <f t="shared" si="12"/>
        <v>200</v>
      </c>
      <c r="M130" s="338"/>
      <c r="N130" s="337"/>
      <c r="O130" s="231">
        <f t="shared" si="13"/>
        <v>0</v>
      </c>
      <c r="P130" s="185"/>
      <c r="R130" s="158"/>
      <c r="S130" s="158"/>
      <c r="T130" s="158"/>
    </row>
    <row r="131" spans="1:20" ht="24" hidden="1" x14ac:dyDescent="0.25">
      <c r="A131" s="705">
        <v>2280</v>
      </c>
      <c r="B131" s="213" t="s">
        <v>365</v>
      </c>
      <c r="C131" s="224">
        <f t="shared" si="9"/>
        <v>0</v>
      </c>
      <c r="D131" s="350">
        <f t="shared" ref="D131:N131" si="14">SUM(D132)</f>
        <v>0</v>
      </c>
      <c r="E131" s="351">
        <f t="shared" si="14"/>
        <v>0</v>
      </c>
      <c r="F131" s="543">
        <f t="shared" si="10"/>
        <v>0</v>
      </c>
      <c r="G131" s="350">
        <f t="shared" ref="G131" si="15">SUM(G132)</f>
        <v>0</v>
      </c>
      <c r="H131" s="352">
        <f t="shared" si="14"/>
        <v>0</v>
      </c>
      <c r="I131" s="221">
        <f t="shared" si="11"/>
        <v>0</v>
      </c>
      <c r="J131" s="350">
        <f t="shared" ref="J131" si="16">SUM(J132)</f>
        <v>0</v>
      </c>
      <c r="K131" s="352">
        <f t="shared" si="14"/>
        <v>0</v>
      </c>
      <c r="L131" s="221">
        <f t="shared" si="12"/>
        <v>0</v>
      </c>
      <c r="M131" s="343">
        <f t="shared" si="14"/>
        <v>0</v>
      </c>
      <c r="N131" s="341">
        <f t="shared" si="14"/>
        <v>0</v>
      </c>
      <c r="O131" s="231">
        <f t="shared" si="13"/>
        <v>0</v>
      </c>
      <c r="P131" s="185"/>
      <c r="R131" s="158"/>
      <c r="S131" s="158"/>
      <c r="T131" s="158"/>
    </row>
    <row r="132" spans="1:20" ht="24" hidden="1" x14ac:dyDescent="0.25">
      <c r="A132" s="178">
        <v>2283</v>
      </c>
      <c r="B132" s="223" t="s">
        <v>366</v>
      </c>
      <c r="C132" s="224">
        <f t="shared" si="9"/>
        <v>0</v>
      </c>
      <c r="D132" s="229"/>
      <c r="E132" s="337"/>
      <c r="F132" s="544">
        <f t="shared" si="10"/>
        <v>0</v>
      </c>
      <c r="G132" s="229"/>
      <c r="H132" s="230"/>
      <c r="I132" s="231">
        <f t="shared" si="11"/>
        <v>0</v>
      </c>
      <c r="J132" s="229"/>
      <c r="K132" s="230"/>
      <c r="L132" s="231">
        <f t="shared" si="12"/>
        <v>0</v>
      </c>
      <c r="M132" s="338"/>
      <c r="N132" s="337"/>
      <c r="O132" s="231">
        <f t="shared" si="13"/>
        <v>0</v>
      </c>
      <c r="P132" s="185"/>
      <c r="R132" s="158"/>
      <c r="S132" s="158"/>
      <c r="T132" s="158"/>
    </row>
    <row r="133" spans="1:20" ht="36" x14ac:dyDescent="0.25">
      <c r="A133" s="198">
        <v>2300</v>
      </c>
      <c r="B133" s="323" t="s">
        <v>367</v>
      </c>
      <c r="C133" s="199">
        <f t="shared" si="9"/>
        <v>36741</v>
      </c>
      <c r="D133" s="209">
        <f>SUM(D134,D139,D143,D144,D147,D154,D162,D163,D166)</f>
        <v>21297</v>
      </c>
      <c r="E133" s="324">
        <f>SUM(E134,E139,E143,E144,E147,E154,E162,E163,E166)</f>
        <v>0</v>
      </c>
      <c r="F133" s="541">
        <f t="shared" si="10"/>
        <v>21297</v>
      </c>
      <c r="G133" s="209">
        <f>SUM(G134,G139,G143,G144,G147,G154,G162,G163,G166)</f>
        <v>2300</v>
      </c>
      <c r="H133" s="210">
        <f>SUM(H134,H139,H143,H144,H147,H154,H162,H163,H166)</f>
        <v>0</v>
      </c>
      <c r="I133" s="211">
        <f t="shared" si="11"/>
        <v>2300</v>
      </c>
      <c r="J133" s="209">
        <f>SUM(J134,J139,J143,J144,J147,J154,J162,J163,J166)</f>
        <v>13144</v>
      </c>
      <c r="K133" s="210">
        <f>SUM(K134,K139,K143,K144,K147,K154,K162,K163,K166)</f>
        <v>0</v>
      </c>
      <c r="L133" s="211">
        <f t="shared" si="12"/>
        <v>13144</v>
      </c>
      <c r="M133" s="348">
        <f>SUM(M134,M139,M143,M144,M147,M154,M162,M163,M166)</f>
        <v>0</v>
      </c>
      <c r="N133" s="324">
        <f>SUM(N134,N139,N143,N144,N147,N154,N162,N163,N166)</f>
        <v>0</v>
      </c>
      <c r="O133" s="211">
        <f t="shared" si="13"/>
        <v>0</v>
      </c>
      <c r="P133" s="208"/>
      <c r="R133" s="158"/>
      <c r="S133" s="158"/>
      <c r="T133" s="158"/>
    </row>
    <row r="134" spans="1:20" ht="24" x14ac:dyDescent="0.25">
      <c r="A134" s="705">
        <v>2310</v>
      </c>
      <c r="B134" s="213" t="s">
        <v>368</v>
      </c>
      <c r="C134" s="214">
        <f t="shared" si="9"/>
        <v>9572</v>
      </c>
      <c r="D134" s="360">
        <f>SUM(D135:D138)</f>
        <v>9457</v>
      </c>
      <c r="E134" s="352">
        <f>SUM(E135:E138)</f>
        <v>0</v>
      </c>
      <c r="F134" s="543">
        <f t="shared" si="10"/>
        <v>9457</v>
      </c>
      <c r="G134" s="350">
        <f>SUM(G135:G138)</f>
        <v>0</v>
      </c>
      <c r="H134" s="352">
        <f>SUM(H135:H138)</f>
        <v>0</v>
      </c>
      <c r="I134" s="221">
        <f t="shared" si="11"/>
        <v>0</v>
      </c>
      <c r="J134" s="350">
        <f>SUM(J135:J138)</f>
        <v>115</v>
      </c>
      <c r="K134" s="352">
        <f>SUM(K135:K138)</f>
        <v>0</v>
      </c>
      <c r="L134" s="221">
        <f t="shared" si="12"/>
        <v>115</v>
      </c>
      <c r="M134" s="353">
        <f>SUM(M135:M138)</f>
        <v>0</v>
      </c>
      <c r="N134" s="351">
        <f>SUM(N135:N138)</f>
        <v>0</v>
      </c>
      <c r="O134" s="221">
        <f t="shared" si="13"/>
        <v>0</v>
      </c>
      <c r="P134" s="176"/>
      <c r="R134" s="158"/>
      <c r="S134" s="158"/>
      <c r="T134" s="158"/>
    </row>
    <row r="135" spans="1:20" x14ac:dyDescent="0.25">
      <c r="A135" s="178">
        <v>2311</v>
      </c>
      <c r="B135" s="223" t="s">
        <v>369</v>
      </c>
      <c r="C135" s="224">
        <f t="shared" si="9"/>
        <v>1000</v>
      </c>
      <c r="D135" s="229">
        <v>1000</v>
      </c>
      <c r="E135" s="337"/>
      <c r="F135" s="544">
        <f t="shared" si="10"/>
        <v>1000</v>
      </c>
      <c r="G135" s="229"/>
      <c r="H135" s="230"/>
      <c r="I135" s="231">
        <f t="shared" si="11"/>
        <v>0</v>
      </c>
      <c r="J135" s="229"/>
      <c r="K135" s="230"/>
      <c r="L135" s="231">
        <f t="shared" si="12"/>
        <v>0</v>
      </c>
      <c r="M135" s="338"/>
      <c r="N135" s="337"/>
      <c r="O135" s="231">
        <f t="shared" si="13"/>
        <v>0</v>
      </c>
      <c r="P135" s="185"/>
      <c r="R135" s="158"/>
      <c r="S135" s="158"/>
      <c r="T135" s="158"/>
    </row>
    <row r="136" spans="1:20" x14ac:dyDescent="0.25">
      <c r="A136" s="178">
        <v>2312</v>
      </c>
      <c r="B136" s="223" t="s">
        <v>370</v>
      </c>
      <c r="C136" s="224">
        <f t="shared" si="9"/>
        <v>8057</v>
      </c>
      <c r="D136" s="229">
        <v>8057</v>
      </c>
      <c r="E136" s="337"/>
      <c r="F136" s="544">
        <f t="shared" si="10"/>
        <v>8057</v>
      </c>
      <c r="G136" s="229"/>
      <c r="H136" s="230"/>
      <c r="I136" s="231">
        <f t="shared" si="11"/>
        <v>0</v>
      </c>
      <c r="J136" s="229"/>
      <c r="K136" s="230"/>
      <c r="L136" s="231">
        <f t="shared" si="12"/>
        <v>0</v>
      </c>
      <c r="M136" s="338"/>
      <c r="N136" s="337"/>
      <c r="O136" s="231">
        <f t="shared" si="13"/>
        <v>0</v>
      </c>
      <c r="P136" s="185"/>
      <c r="R136" s="158"/>
      <c r="S136" s="158"/>
      <c r="T136" s="158"/>
    </row>
    <row r="137" spans="1:20" x14ac:dyDescent="0.25">
      <c r="A137" s="178">
        <v>2313</v>
      </c>
      <c r="B137" s="223" t="s">
        <v>371</v>
      </c>
      <c r="C137" s="224">
        <f t="shared" si="9"/>
        <v>415</v>
      </c>
      <c r="D137" s="229">
        <v>300</v>
      </c>
      <c r="E137" s="337"/>
      <c r="F137" s="544">
        <f t="shared" si="10"/>
        <v>300</v>
      </c>
      <c r="G137" s="229"/>
      <c r="H137" s="230"/>
      <c r="I137" s="231">
        <f t="shared" si="11"/>
        <v>0</v>
      </c>
      <c r="J137" s="229">
        <v>115</v>
      </c>
      <c r="K137" s="230"/>
      <c r="L137" s="231">
        <f t="shared" si="12"/>
        <v>115</v>
      </c>
      <c r="M137" s="338"/>
      <c r="N137" s="337"/>
      <c r="O137" s="231">
        <f t="shared" si="13"/>
        <v>0</v>
      </c>
      <c r="P137" s="812"/>
      <c r="R137" s="158"/>
      <c r="S137" s="158"/>
      <c r="T137" s="158"/>
    </row>
    <row r="138" spans="1:20" ht="36" x14ac:dyDescent="0.25">
      <c r="A138" s="178">
        <v>2314</v>
      </c>
      <c r="B138" s="223" t="s">
        <v>372</v>
      </c>
      <c r="C138" s="224">
        <f t="shared" si="9"/>
        <v>100</v>
      </c>
      <c r="D138" s="229">
        <v>100</v>
      </c>
      <c r="E138" s="337"/>
      <c r="F138" s="544">
        <f t="shared" si="10"/>
        <v>100</v>
      </c>
      <c r="G138" s="229"/>
      <c r="H138" s="230"/>
      <c r="I138" s="231">
        <f t="shared" si="11"/>
        <v>0</v>
      </c>
      <c r="J138" s="229"/>
      <c r="K138" s="230"/>
      <c r="L138" s="231">
        <f t="shared" si="12"/>
        <v>0</v>
      </c>
      <c r="M138" s="338"/>
      <c r="N138" s="337"/>
      <c r="O138" s="231">
        <f t="shared" si="13"/>
        <v>0</v>
      </c>
      <c r="P138" s="185"/>
      <c r="R138" s="158"/>
      <c r="S138" s="158"/>
      <c r="T138" s="158"/>
    </row>
    <row r="139" spans="1:20" x14ac:dyDescent="0.25">
      <c r="A139" s="339">
        <v>2320</v>
      </c>
      <c r="B139" s="223" t="s">
        <v>373</v>
      </c>
      <c r="C139" s="224">
        <f t="shared" si="9"/>
        <v>1050</v>
      </c>
      <c r="D139" s="340">
        <f>SUM(D140:D142)</f>
        <v>700</v>
      </c>
      <c r="E139" s="341">
        <f>SUM(E140:E142)</f>
        <v>0</v>
      </c>
      <c r="F139" s="544">
        <f t="shared" si="10"/>
        <v>700</v>
      </c>
      <c r="G139" s="340">
        <f>SUM(G140:G142)</f>
        <v>0</v>
      </c>
      <c r="H139" s="342">
        <f>SUM(H140:H142)</f>
        <v>0</v>
      </c>
      <c r="I139" s="231">
        <f t="shared" si="11"/>
        <v>0</v>
      </c>
      <c r="J139" s="340">
        <f>SUM(J140:J142)</f>
        <v>350</v>
      </c>
      <c r="K139" s="342">
        <f>SUM(K140:K142)</f>
        <v>0</v>
      </c>
      <c r="L139" s="231">
        <f t="shared" si="12"/>
        <v>350</v>
      </c>
      <c r="M139" s="343">
        <f>SUM(M140:M142)</f>
        <v>0</v>
      </c>
      <c r="N139" s="341">
        <f>SUM(N140:N142)</f>
        <v>0</v>
      </c>
      <c r="O139" s="231">
        <f t="shared" si="13"/>
        <v>0</v>
      </c>
      <c r="P139" s="185"/>
      <c r="R139" s="158"/>
      <c r="S139" s="158"/>
      <c r="T139" s="158"/>
    </row>
    <row r="140" spans="1:20" hidden="1" x14ac:dyDescent="0.25">
      <c r="A140" s="178">
        <v>2321</v>
      </c>
      <c r="B140" s="223" t="s">
        <v>374</v>
      </c>
      <c r="C140" s="224">
        <f t="shared" si="9"/>
        <v>0</v>
      </c>
      <c r="D140" s="229"/>
      <c r="E140" s="337"/>
      <c r="F140" s="544">
        <f t="shared" si="10"/>
        <v>0</v>
      </c>
      <c r="G140" s="229"/>
      <c r="H140" s="230"/>
      <c r="I140" s="231">
        <f t="shared" si="11"/>
        <v>0</v>
      </c>
      <c r="J140" s="229"/>
      <c r="K140" s="230"/>
      <c r="L140" s="231">
        <f t="shared" si="12"/>
        <v>0</v>
      </c>
      <c r="M140" s="338"/>
      <c r="N140" s="337"/>
      <c r="O140" s="231">
        <f t="shared" si="13"/>
        <v>0</v>
      </c>
      <c r="P140" s="185"/>
      <c r="R140" s="158"/>
      <c r="S140" s="158"/>
      <c r="T140" s="158"/>
    </row>
    <row r="141" spans="1:20" x14ac:dyDescent="0.25">
      <c r="A141" s="178">
        <v>2322</v>
      </c>
      <c r="B141" s="223" t="s">
        <v>375</v>
      </c>
      <c r="C141" s="224">
        <f t="shared" si="9"/>
        <v>1050</v>
      </c>
      <c r="D141" s="229">
        <v>700</v>
      </c>
      <c r="E141" s="337"/>
      <c r="F141" s="544">
        <f t="shared" si="10"/>
        <v>700</v>
      </c>
      <c r="G141" s="229"/>
      <c r="H141" s="230"/>
      <c r="I141" s="231">
        <f t="shared" si="11"/>
        <v>0</v>
      </c>
      <c r="J141" s="229">
        <v>350</v>
      </c>
      <c r="K141" s="230"/>
      <c r="L141" s="231">
        <f t="shared" si="12"/>
        <v>350</v>
      </c>
      <c r="M141" s="338"/>
      <c r="N141" s="337"/>
      <c r="O141" s="231">
        <f t="shared" si="13"/>
        <v>0</v>
      </c>
      <c r="P141" s="185"/>
      <c r="R141" s="158"/>
      <c r="S141" s="158"/>
      <c r="T141" s="158"/>
    </row>
    <row r="142" spans="1:20" hidden="1" x14ac:dyDescent="0.25">
      <c r="A142" s="178">
        <v>2329</v>
      </c>
      <c r="B142" s="223" t="s">
        <v>376</v>
      </c>
      <c r="C142" s="224">
        <f t="shared" si="9"/>
        <v>0</v>
      </c>
      <c r="D142" s="229"/>
      <c r="E142" s="337"/>
      <c r="F142" s="544">
        <f t="shared" si="10"/>
        <v>0</v>
      </c>
      <c r="G142" s="229"/>
      <c r="H142" s="230"/>
      <c r="I142" s="231">
        <f t="shared" si="11"/>
        <v>0</v>
      </c>
      <c r="J142" s="229"/>
      <c r="K142" s="230"/>
      <c r="L142" s="231">
        <f t="shared" si="12"/>
        <v>0</v>
      </c>
      <c r="M142" s="338"/>
      <c r="N142" s="337"/>
      <c r="O142" s="231">
        <f t="shared" si="13"/>
        <v>0</v>
      </c>
      <c r="P142" s="185"/>
      <c r="R142" s="158"/>
      <c r="S142" s="158"/>
      <c r="T142" s="158"/>
    </row>
    <row r="143" spans="1:20" hidden="1" x14ac:dyDescent="0.25">
      <c r="A143" s="339">
        <v>2330</v>
      </c>
      <c r="B143" s="223" t="s">
        <v>377</v>
      </c>
      <c r="C143" s="224">
        <f t="shared" si="9"/>
        <v>0</v>
      </c>
      <c r="D143" s="229"/>
      <c r="E143" s="337"/>
      <c r="F143" s="544">
        <f t="shared" si="10"/>
        <v>0</v>
      </c>
      <c r="G143" s="229"/>
      <c r="H143" s="230"/>
      <c r="I143" s="231">
        <f t="shared" si="11"/>
        <v>0</v>
      </c>
      <c r="J143" s="229"/>
      <c r="K143" s="230"/>
      <c r="L143" s="231">
        <f t="shared" si="12"/>
        <v>0</v>
      </c>
      <c r="M143" s="338"/>
      <c r="N143" s="337"/>
      <c r="O143" s="231">
        <f t="shared" si="13"/>
        <v>0</v>
      </c>
      <c r="P143" s="185"/>
      <c r="R143" s="158"/>
      <c r="S143" s="158"/>
      <c r="T143" s="158"/>
    </row>
    <row r="144" spans="1:20" ht="48" x14ac:dyDescent="0.25">
      <c r="A144" s="339">
        <v>2340</v>
      </c>
      <c r="B144" s="223" t="s">
        <v>378</v>
      </c>
      <c r="C144" s="224">
        <f t="shared" si="9"/>
        <v>300</v>
      </c>
      <c r="D144" s="340">
        <f>SUM(D145:D146)</f>
        <v>300</v>
      </c>
      <c r="E144" s="341">
        <f>SUM(E145:E146)</f>
        <v>0</v>
      </c>
      <c r="F144" s="544">
        <f t="shared" si="10"/>
        <v>300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c r="R144" s="158"/>
      <c r="S144" s="158"/>
      <c r="T144" s="158"/>
    </row>
    <row r="145" spans="1:20" x14ac:dyDescent="0.25">
      <c r="A145" s="178">
        <v>2341</v>
      </c>
      <c r="B145" s="223" t="s">
        <v>379</v>
      </c>
      <c r="C145" s="224">
        <f t="shared" si="9"/>
        <v>300</v>
      </c>
      <c r="D145" s="229">
        <v>300</v>
      </c>
      <c r="E145" s="337"/>
      <c r="F145" s="544">
        <f t="shared" si="10"/>
        <v>300</v>
      </c>
      <c r="G145" s="229"/>
      <c r="H145" s="230"/>
      <c r="I145" s="231">
        <f t="shared" si="11"/>
        <v>0</v>
      </c>
      <c r="J145" s="229"/>
      <c r="K145" s="230"/>
      <c r="L145" s="231">
        <f t="shared" si="12"/>
        <v>0</v>
      </c>
      <c r="M145" s="338"/>
      <c r="N145" s="337"/>
      <c r="O145" s="231">
        <f t="shared" si="13"/>
        <v>0</v>
      </c>
      <c r="P145" s="185"/>
      <c r="R145" s="158"/>
      <c r="S145" s="158"/>
      <c r="T145" s="158"/>
    </row>
    <row r="146" spans="1:20" ht="24" hidden="1" x14ac:dyDescent="0.25">
      <c r="A146" s="178">
        <v>2344</v>
      </c>
      <c r="B146" s="223" t="s">
        <v>380</v>
      </c>
      <c r="C146" s="224">
        <f t="shared" si="9"/>
        <v>0</v>
      </c>
      <c r="D146" s="229"/>
      <c r="E146" s="337"/>
      <c r="F146" s="544">
        <f t="shared" si="10"/>
        <v>0</v>
      </c>
      <c r="G146" s="229"/>
      <c r="H146" s="230"/>
      <c r="I146" s="231">
        <f t="shared" si="11"/>
        <v>0</v>
      </c>
      <c r="J146" s="229"/>
      <c r="K146" s="230"/>
      <c r="L146" s="231">
        <f t="shared" si="12"/>
        <v>0</v>
      </c>
      <c r="M146" s="338"/>
      <c r="N146" s="337"/>
      <c r="O146" s="231">
        <f t="shared" si="13"/>
        <v>0</v>
      </c>
      <c r="P146" s="185"/>
      <c r="R146" s="158"/>
      <c r="S146" s="158"/>
      <c r="T146" s="158"/>
    </row>
    <row r="147" spans="1:20" ht="24" x14ac:dyDescent="0.25">
      <c r="A147" s="329">
        <v>2350</v>
      </c>
      <c r="B147" s="265" t="s">
        <v>381</v>
      </c>
      <c r="C147" s="224">
        <f t="shared" si="9"/>
        <v>4829</v>
      </c>
      <c r="D147" s="330">
        <f>SUM(D148:D153)</f>
        <v>4150</v>
      </c>
      <c r="E147" s="331">
        <f>SUM(E148:E153)</f>
        <v>0</v>
      </c>
      <c r="F147" s="542">
        <f t="shared" si="10"/>
        <v>4150</v>
      </c>
      <c r="G147" s="330">
        <f>SUM(G148:G153)</f>
        <v>0</v>
      </c>
      <c r="H147" s="333">
        <f>SUM(H148:H153)</f>
        <v>0</v>
      </c>
      <c r="I147" s="332">
        <f t="shared" si="11"/>
        <v>0</v>
      </c>
      <c r="J147" s="330">
        <f>SUM(J148:J153)</f>
        <v>679</v>
      </c>
      <c r="K147" s="333">
        <f>SUM(K148:K153)</f>
        <v>0</v>
      </c>
      <c r="L147" s="332">
        <f t="shared" si="12"/>
        <v>679</v>
      </c>
      <c r="M147" s="334">
        <f>SUM(M148:M153)</f>
        <v>0</v>
      </c>
      <c r="N147" s="331">
        <f>SUM(N148:N153)</f>
        <v>0</v>
      </c>
      <c r="O147" s="332">
        <f t="shared" si="13"/>
        <v>0</v>
      </c>
      <c r="P147" s="274"/>
      <c r="R147" s="158"/>
      <c r="S147" s="158"/>
      <c r="T147" s="158"/>
    </row>
    <row r="148" spans="1:20" x14ac:dyDescent="0.25">
      <c r="A148" s="169">
        <v>2351</v>
      </c>
      <c r="B148" s="213" t="s">
        <v>382</v>
      </c>
      <c r="C148" s="224">
        <f t="shared" si="9"/>
        <v>1750</v>
      </c>
      <c r="D148" s="219">
        <v>1450</v>
      </c>
      <c r="E148" s="335"/>
      <c r="F148" s="543">
        <f t="shared" si="10"/>
        <v>1450</v>
      </c>
      <c r="G148" s="219"/>
      <c r="H148" s="220"/>
      <c r="I148" s="221">
        <f t="shared" si="11"/>
        <v>0</v>
      </c>
      <c r="J148" s="219">
        <v>300</v>
      </c>
      <c r="K148" s="220"/>
      <c r="L148" s="221">
        <f t="shared" si="12"/>
        <v>300</v>
      </c>
      <c r="M148" s="336"/>
      <c r="N148" s="335"/>
      <c r="O148" s="221">
        <f t="shared" si="13"/>
        <v>0</v>
      </c>
      <c r="P148" s="812"/>
      <c r="R148" s="158"/>
      <c r="S148" s="158"/>
      <c r="T148" s="158"/>
    </row>
    <row r="149" spans="1:20" x14ac:dyDescent="0.25">
      <c r="A149" s="178">
        <v>2352</v>
      </c>
      <c r="B149" s="223" t="s">
        <v>383</v>
      </c>
      <c r="C149" s="224">
        <f t="shared" si="9"/>
        <v>2979</v>
      </c>
      <c r="D149" s="229">
        <v>2600</v>
      </c>
      <c r="E149" s="337"/>
      <c r="F149" s="544">
        <f t="shared" si="10"/>
        <v>2600</v>
      </c>
      <c r="G149" s="229"/>
      <c r="H149" s="230"/>
      <c r="I149" s="231">
        <f t="shared" si="11"/>
        <v>0</v>
      </c>
      <c r="J149" s="229">
        <v>379</v>
      </c>
      <c r="K149" s="230"/>
      <c r="L149" s="231">
        <f t="shared" si="12"/>
        <v>379</v>
      </c>
      <c r="M149" s="338"/>
      <c r="N149" s="337"/>
      <c r="O149" s="231">
        <f t="shared" si="13"/>
        <v>0</v>
      </c>
      <c r="P149" s="812"/>
      <c r="R149" s="158"/>
      <c r="S149" s="158"/>
      <c r="T149" s="158"/>
    </row>
    <row r="150" spans="1:20" ht="24" hidden="1" x14ac:dyDescent="0.25">
      <c r="A150" s="178">
        <v>2353</v>
      </c>
      <c r="B150" s="223" t="s">
        <v>384</v>
      </c>
      <c r="C150" s="224">
        <f t="shared" si="9"/>
        <v>0</v>
      </c>
      <c r="D150" s="229"/>
      <c r="E150" s="337"/>
      <c r="F150" s="544">
        <f t="shared" si="10"/>
        <v>0</v>
      </c>
      <c r="G150" s="229"/>
      <c r="H150" s="230"/>
      <c r="I150" s="231">
        <f t="shared" si="11"/>
        <v>0</v>
      </c>
      <c r="J150" s="229"/>
      <c r="K150" s="230"/>
      <c r="L150" s="231">
        <f t="shared" si="12"/>
        <v>0</v>
      </c>
      <c r="M150" s="338"/>
      <c r="N150" s="337"/>
      <c r="O150" s="231">
        <f t="shared" si="13"/>
        <v>0</v>
      </c>
      <c r="P150" s="185"/>
      <c r="R150" s="158"/>
      <c r="S150" s="158"/>
      <c r="T150" s="158"/>
    </row>
    <row r="151" spans="1:20" ht="24" hidden="1" x14ac:dyDescent="0.25">
      <c r="A151" s="178">
        <v>2354</v>
      </c>
      <c r="B151" s="223" t="s">
        <v>385</v>
      </c>
      <c r="C151" s="224">
        <f t="shared" si="9"/>
        <v>0</v>
      </c>
      <c r="D151" s="229"/>
      <c r="E151" s="337"/>
      <c r="F151" s="544">
        <f t="shared" si="10"/>
        <v>0</v>
      </c>
      <c r="G151" s="229"/>
      <c r="H151" s="230"/>
      <c r="I151" s="231">
        <f t="shared" si="11"/>
        <v>0</v>
      </c>
      <c r="J151" s="229"/>
      <c r="K151" s="230"/>
      <c r="L151" s="231">
        <f t="shared" si="12"/>
        <v>0</v>
      </c>
      <c r="M151" s="338"/>
      <c r="N151" s="337"/>
      <c r="O151" s="231">
        <f t="shared" si="13"/>
        <v>0</v>
      </c>
      <c r="P151" s="185"/>
      <c r="R151" s="158"/>
      <c r="S151" s="158"/>
      <c r="T151" s="158"/>
    </row>
    <row r="152" spans="1:20" ht="24" x14ac:dyDescent="0.25">
      <c r="A152" s="178">
        <v>2355</v>
      </c>
      <c r="B152" s="223" t="s">
        <v>386</v>
      </c>
      <c r="C152" s="224">
        <f t="shared" si="9"/>
        <v>100</v>
      </c>
      <c r="D152" s="229">
        <v>100</v>
      </c>
      <c r="E152" s="337"/>
      <c r="F152" s="544">
        <f t="shared" si="10"/>
        <v>100</v>
      </c>
      <c r="G152" s="229"/>
      <c r="H152" s="230"/>
      <c r="I152" s="231">
        <f t="shared" si="11"/>
        <v>0</v>
      </c>
      <c r="J152" s="229"/>
      <c r="K152" s="230"/>
      <c r="L152" s="231">
        <f t="shared" si="12"/>
        <v>0</v>
      </c>
      <c r="M152" s="338"/>
      <c r="N152" s="337"/>
      <c r="O152" s="231">
        <f t="shared" si="13"/>
        <v>0</v>
      </c>
      <c r="P152" s="185"/>
      <c r="R152" s="158"/>
      <c r="S152" s="158"/>
      <c r="T152" s="158"/>
    </row>
    <row r="153" spans="1:20" ht="24" hidden="1" x14ac:dyDescent="0.25">
      <c r="A153" s="178">
        <v>2359</v>
      </c>
      <c r="B153" s="223" t="s">
        <v>387</v>
      </c>
      <c r="C153" s="224">
        <f t="shared" si="9"/>
        <v>0</v>
      </c>
      <c r="D153" s="229"/>
      <c r="E153" s="337"/>
      <c r="F153" s="544">
        <f t="shared" si="10"/>
        <v>0</v>
      </c>
      <c r="G153" s="229"/>
      <c r="H153" s="230"/>
      <c r="I153" s="231">
        <f t="shared" si="11"/>
        <v>0</v>
      </c>
      <c r="J153" s="229"/>
      <c r="K153" s="230"/>
      <c r="L153" s="231">
        <f t="shared" si="12"/>
        <v>0</v>
      </c>
      <c r="M153" s="338"/>
      <c r="N153" s="337"/>
      <c r="O153" s="231">
        <f t="shared" si="13"/>
        <v>0</v>
      </c>
      <c r="P153" s="185"/>
      <c r="R153" s="158"/>
      <c r="S153" s="158"/>
      <c r="T153" s="158"/>
    </row>
    <row r="154" spans="1:20" ht="24" x14ac:dyDescent="0.25">
      <c r="A154" s="339">
        <v>2360</v>
      </c>
      <c r="B154" s="223" t="s">
        <v>388</v>
      </c>
      <c r="C154" s="224">
        <f t="shared" si="9"/>
        <v>13900</v>
      </c>
      <c r="D154" s="340">
        <f>SUM(D155:D161)</f>
        <v>1900</v>
      </c>
      <c r="E154" s="341">
        <f>SUM(E155:E161)</f>
        <v>0</v>
      </c>
      <c r="F154" s="544">
        <f t="shared" si="10"/>
        <v>1900</v>
      </c>
      <c r="G154" s="340">
        <f>SUM(G155:G161)</f>
        <v>0</v>
      </c>
      <c r="H154" s="342">
        <f>SUM(H155:H161)</f>
        <v>0</v>
      </c>
      <c r="I154" s="231">
        <f t="shared" si="11"/>
        <v>0</v>
      </c>
      <c r="J154" s="340">
        <f>SUM(J155:J161)</f>
        <v>12000</v>
      </c>
      <c r="K154" s="342">
        <f>SUM(K155:K161)</f>
        <v>0</v>
      </c>
      <c r="L154" s="231">
        <f t="shared" si="12"/>
        <v>12000</v>
      </c>
      <c r="M154" s="343">
        <f>SUM(M155:M161)</f>
        <v>0</v>
      </c>
      <c r="N154" s="341">
        <f>SUM(N155:N161)</f>
        <v>0</v>
      </c>
      <c r="O154" s="231">
        <f t="shared" si="13"/>
        <v>0</v>
      </c>
      <c r="P154" s="185"/>
      <c r="R154" s="158"/>
      <c r="S154" s="158"/>
      <c r="T154" s="158"/>
    </row>
    <row r="155" spans="1:20" x14ac:dyDescent="0.25">
      <c r="A155" s="177">
        <v>2361</v>
      </c>
      <c r="B155" s="223" t="s">
        <v>389</v>
      </c>
      <c r="C155" s="224">
        <f t="shared" si="9"/>
        <v>1000</v>
      </c>
      <c r="D155" s="229">
        <v>1000</v>
      </c>
      <c r="E155" s="337"/>
      <c r="F155" s="544">
        <f t="shared" si="10"/>
        <v>1000</v>
      </c>
      <c r="G155" s="229"/>
      <c r="H155" s="230"/>
      <c r="I155" s="231">
        <f t="shared" si="11"/>
        <v>0</v>
      </c>
      <c r="J155" s="229"/>
      <c r="K155" s="230"/>
      <c r="L155" s="231">
        <f t="shared" si="12"/>
        <v>0</v>
      </c>
      <c r="M155" s="338"/>
      <c r="N155" s="337"/>
      <c r="O155" s="231">
        <f t="shared" si="13"/>
        <v>0</v>
      </c>
      <c r="P155" s="185"/>
      <c r="R155" s="158"/>
      <c r="S155" s="158"/>
      <c r="T155" s="158"/>
    </row>
    <row r="156" spans="1:20" ht="24" x14ac:dyDescent="0.25">
      <c r="A156" s="177">
        <v>2362</v>
      </c>
      <c r="B156" s="223" t="s">
        <v>390</v>
      </c>
      <c r="C156" s="224">
        <f t="shared" si="9"/>
        <v>900</v>
      </c>
      <c r="D156" s="229">
        <v>900</v>
      </c>
      <c r="E156" s="337"/>
      <c r="F156" s="544">
        <f t="shared" si="10"/>
        <v>900</v>
      </c>
      <c r="G156" s="229"/>
      <c r="H156" s="230"/>
      <c r="I156" s="231">
        <f t="shared" si="11"/>
        <v>0</v>
      </c>
      <c r="J156" s="229"/>
      <c r="K156" s="230"/>
      <c r="L156" s="231">
        <f t="shared" si="12"/>
        <v>0</v>
      </c>
      <c r="M156" s="338"/>
      <c r="N156" s="337"/>
      <c r="O156" s="231">
        <f t="shared" si="13"/>
        <v>0</v>
      </c>
      <c r="P156" s="185"/>
      <c r="R156" s="158"/>
      <c r="S156" s="158"/>
      <c r="T156" s="158"/>
    </row>
    <row r="157" spans="1:20" x14ac:dyDescent="0.25">
      <c r="A157" s="177">
        <v>2363</v>
      </c>
      <c r="B157" s="223" t="s">
        <v>391</v>
      </c>
      <c r="C157" s="224">
        <f t="shared" si="9"/>
        <v>12000</v>
      </c>
      <c r="D157" s="229"/>
      <c r="E157" s="337"/>
      <c r="F157" s="544">
        <f t="shared" si="10"/>
        <v>0</v>
      </c>
      <c r="G157" s="229"/>
      <c r="H157" s="230"/>
      <c r="I157" s="231">
        <f t="shared" si="11"/>
        <v>0</v>
      </c>
      <c r="J157" s="229">
        <v>12000</v>
      </c>
      <c r="K157" s="230"/>
      <c r="L157" s="231">
        <f t="shared" si="12"/>
        <v>12000</v>
      </c>
      <c r="M157" s="338"/>
      <c r="N157" s="337"/>
      <c r="O157" s="231">
        <f t="shared" si="13"/>
        <v>0</v>
      </c>
      <c r="P157" s="185"/>
      <c r="R157" s="158"/>
      <c r="S157" s="158"/>
      <c r="T157" s="158"/>
    </row>
    <row r="158" spans="1:20" hidden="1" x14ac:dyDescent="0.25">
      <c r="A158" s="177">
        <v>2364</v>
      </c>
      <c r="B158" s="223" t="s">
        <v>392</v>
      </c>
      <c r="C158" s="224">
        <f t="shared" si="9"/>
        <v>0</v>
      </c>
      <c r="D158" s="229"/>
      <c r="E158" s="337"/>
      <c r="F158" s="544">
        <f t="shared" si="10"/>
        <v>0</v>
      </c>
      <c r="G158" s="229"/>
      <c r="H158" s="230"/>
      <c r="I158" s="231">
        <f t="shared" si="11"/>
        <v>0</v>
      </c>
      <c r="J158" s="229"/>
      <c r="K158" s="230"/>
      <c r="L158" s="231">
        <f t="shared" si="12"/>
        <v>0</v>
      </c>
      <c r="M158" s="338"/>
      <c r="N158" s="337"/>
      <c r="O158" s="231">
        <f t="shared" si="13"/>
        <v>0</v>
      </c>
      <c r="P158" s="185"/>
      <c r="R158" s="158"/>
      <c r="S158" s="158"/>
      <c r="T158" s="158"/>
    </row>
    <row r="159" spans="1:20" hidden="1" x14ac:dyDescent="0.25">
      <c r="A159" s="177">
        <v>2365</v>
      </c>
      <c r="B159" s="223" t="s">
        <v>393</v>
      </c>
      <c r="C159" s="224">
        <f t="shared" si="9"/>
        <v>0</v>
      </c>
      <c r="D159" s="229"/>
      <c r="E159" s="337"/>
      <c r="F159" s="544">
        <f t="shared" si="10"/>
        <v>0</v>
      </c>
      <c r="G159" s="229"/>
      <c r="H159" s="230"/>
      <c r="I159" s="231">
        <f t="shared" si="11"/>
        <v>0</v>
      </c>
      <c r="J159" s="229"/>
      <c r="K159" s="230"/>
      <c r="L159" s="231">
        <f t="shared" si="12"/>
        <v>0</v>
      </c>
      <c r="M159" s="338"/>
      <c r="N159" s="337"/>
      <c r="O159" s="231">
        <f t="shared" si="13"/>
        <v>0</v>
      </c>
      <c r="P159" s="185"/>
      <c r="R159" s="158"/>
      <c r="S159" s="158"/>
      <c r="T159" s="158"/>
    </row>
    <row r="160" spans="1:20" ht="36" hidden="1" x14ac:dyDescent="0.25">
      <c r="A160" s="177">
        <v>2366</v>
      </c>
      <c r="B160" s="223" t="s">
        <v>394</v>
      </c>
      <c r="C160" s="224">
        <f t="shared" si="9"/>
        <v>0</v>
      </c>
      <c r="D160" s="229"/>
      <c r="E160" s="337"/>
      <c r="F160" s="544">
        <f t="shared" si="10"/>
        <v>0</v>
      </c>
      <c r="G160" s="229"/>
      <c r="H160" s="230"/>
      <c r="I160" s="231">
        <f t="shared" si="11"/>
        <v>0</v>
      </c>
      <c r="J160" s="229"/>
      <c r="K160" s="230"/>
      <c r="L160" s="231">
        <f t="shared" si="12"/>
        <v>0</v>
      </c>
      <c r="M160" s="338"/>
      <c r="N160" s="337"/>
      <c r="O160" s="231">
        <f t="shared" si="13"/>
        <v>0</v>
      </c>
      <c r="P160" s="185"/>
      <c r="R160" s="158"/>
      <c r="S160" s="158"/>
      <c r="T160" s="158"/>
    </row>
    <row r="161" spans="1:20" ht="48" hidden="1" x14ac:dyDescent="0.25">
      <c r="A161" s="177">
        <v>2369</v>
      </c>
      <c r="B161" s="223" t="s">
        <v>395</v>
      </c>
      <c r="C161" s="224">
        <f t="shared" si="9"/>
        <v>0</v>
      </c>
      <c r="D161" s="229"/>
      <c r="E161" s="337"/>
      <c r="F161" s="544">
        <f t="shared" si="10"/>
        <v>0</v>
      </c>
      <c r="G161" s="229"/>
      <c r="H161" s="230"/>
      <c r="I161" s="231">
        <f t="shared" si="11"/>
        <v>0</v>
      </c>
      <c r="J161" s="229"/>
      <c r="K161" s="230"/>
      <c r="L161" s="231">
        <f t="shared" si="12"/>
        <v>0</v>
      </c>
      <c r="M161" s="338"/>
      <c r="N161" s="337"/>
      <c r="O161" s="231">
        <f t="shared" si="13"/>
        <v>0</v>
      </c>
      <c r="P161" s="185"/>
      <c r="R161" s="158"/>
      <c r="S161" s="158"/>
      <c r="T161" s="158"/>
    </row>
    <row r="162" spans="1:20" x14ac:dyDescent="0.25">
      <c r="A162" s="329">
        <v>2370</v>
      </c>
      <c r="B162" s="265" t="s">
        <v>396</v>
      </c>
      <c r="C162" s="224">
        <f t="shared" si="9"/>
        <v>6970</v>
      </c>
      <c r="D162" s="344">
        <v>4670</v>
      </c>
      <c r="E162" s="345"/>
      <c r="F162" s="542">
        <f t="shared" si="10"/>
        <v>4670</v>
      </c>
      <c r="G162" s="344">
        <v>2300</v>
      </c>
      <c r="H162" s="346"/>
      <c r="I162" s="332">
        <f t="shared" si="11"/>
        <v>2300</v>
      </c>
      <c r="J162" s="344"/>
      <c r="K162" s="346"/>
      <c r="L162" s="332">
        <f t="shared" si="12"/>
        <v>0</v>
      </c>
      <c r="M162" s="347"/>
      <c r="N162" s="345"/>
      <c r="O162" s="332">
        <f t="shared" si="13"/>
        <v>0</v>
      </c>
      <c r="P162" s="274"/>
      <c r="R162" s="158"/>
      <c r="S162" s="158"/>
      <c r="T162" s="158"/>
    </row>
    <row r="163" spans="1:20" x14ac:dyDescent="0.25">
      <c r="A163" s="329">
        <v>2380</v>
      </c>
      <c r="B163" s="265" t="s">
        <v>397</v>
      </c>
      <c r="C163" s="224">
        <f t="shared" si="9"/>
        <v>120</v>
      </c>
      <c r="D163" s="330">
        <f>SUM(D164:D165)</f>
        <v>120</v>
      </c>
      <c r="E163" s="331">
        <f>SUM(E164:E165)</f>
        <v>0</v>
      </c>
      <c r="F163" s="542">
        <f t="shared" si="10"/>
        <v>120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c r="R163" s="158"/>
      <c r="S163" s="158"/>
      <c r="T163" s="158"/>
    </row>
    <row r="164" spans="1:20" hidden="1" x14ac:dyDescent="0.25">
      <c r="A164" s="168">
        <v>2381</v>
      </c>
      <c r="B164" s="213" t="s">
        <v>398</v>
      </c>
      <c r="C164" s="224">
        <f t="shared" si="9"/>
        <v>0</v>
      </c>
      <c r="D164" s="219"/>
      <c r="E164" s="335"/>
      <c r="F164" s="543">
        <f t="shared" si="10"/>
        <v>0</v>
      </c>
      <c r="G164" s="219"/>
      <c r="H164" s="220"/>
      <c r="I164" s="221">
        <f t="shared" si="11"/>
        <v>0</v>
      </c>
      <c r="J164" s="219"/>
      <c r="K164" s="220"/>
      <c r="L164" s="221">
        <f t="shared" si="12"/>
        <v>0</v>
      </c>
      <c r="M164" s="336"/>
      <c r="N164" s="335"/>
      <c r="O164" s="221">
        <f t="shared" si="13"/>
        <v>0</v>
      </c>
      <c r="P164" s="176"/>
      <c r="R164" s="158"/>
      <c r="S164" s="158"/>
      <c r="T164" s="158"/>
    </row>
    <row r="165" spans="1:20" ht="24" x14ac:dyDescent="0.25">
      <c r="A165" s="177">
        <v>2389</v>
      </c>
      <c r="B165" s="223" t="s">
        <v>399</v>
      </c>
      <c r="C165" s="224">
        <f t="shared" si="9"/>
        <v>120</v>
      </c>
      <c r="D165" s="229">
        <v>120</v>
      </c>
      <c r="E165" s="337"/>
      <c r="F165" s="544">
        <f t="shared" si="10"/>
        <v>120</v>
      </c>
      <c r="G165" s="229"/>
      <c r="H165" s="230"/>
      <c r="I165" s="231">
        <f t="shared" si="11"/>
        <v>0</v>
      </c>
      <c r="J165" s="229"/>
      <c r="K165" s="230"/>
      <c r="L165" s="231">
        <f t="shared" si="12"/>
        <v>0</v>
      </c>
      <c r="M165" s="338"/>
      <c r="N165" s="337"/>
      <c r="O165" s="231">
        <f t="shared" si="13"/>
        <v>0</v>
      </c>
      <c r="P165" s="185"/>
      <c r="R165" s="158"/>
      <c r="S165" s="158"/>
      <c r="T165" s="158"/>
    </row>
    <row r="166" spans="1:20" hidden="1" x14ac:dyDescent="0.25">
      <c r="A166" s="329">
        <v>2390</v>
      </c>
      <c r="B166" s="265" t="s">
        <v>400</v>
      </c>
      <c r="C166" s="224">
        <f t="shared" si="9"/>
        <v>0</v>
      </c>
      <c r="D166" s="344"/>
      <c r="E166" s="345"/>
      <c r="F166" s="542">
        <f t="shared" si="10"/>
        <v>0</v>
      </c>
      <c r="G166" s="344"/>
      <c r="H166" s="346"/>
      <c r="I166" s="332">
        <f t="shared" si="11"/>
        <v>0</v>
      </c>
      <c r="J166" s="344"/>
      <c r="K166" s="346"/>
      <c r="L166" s="332">
        <f t="shared" si="12"/>
        <v>0</v>
      </c>
      <c r="M166" s="347"/>
      <c r="N166" s="345"/>
      <c r="O166" s="332">
        <f t="shared" si="13"/>
        <v>0</v>
      </c>
      <c r="P166" s="274"/>
      <c r="R166" s="158"/>
      <c r="S166" s="158"/>
      <c r="T166" s="158"/>
    </row>
    <row r="167" spans="1:20" hidden="1" x14ac:dyDescent="0.25">
      <c r="A167" s="198">
        <v>2400</v>
      </c>
      <c r="B167" s="323" t="s">
        <v>401</v>
      </c>
      <c r="C167" s="199">
        <f t="shared" si="9"/>
        <v>0</v>
      </c>
      <c r="D167" s="361"/>
      <c r="E167" s="362"/>
      <c r="F167" s="541">
        <f t="shared" si="10"/>
        <v>0</v>
      </c>
      <c r="G167" s="361"/>
      <c r="H167" s="363"/>
      <c r="I167" s="211">
        <f t="shared" si="11"/>
        <v>0</v>
      </c>
      <c r="J167" s="361"/>
      <c r="K167" s="363"/>
      <c r="L167" s="211">
        <f t="shared" si="12"/>
        <v>0</v>
      </c>
      <c r="M167" s="364"/>
      <c r="N167" s="362"/>
      <c r="O167" s="211">
        <f t="shared" si="13"/>
        <v>0</v>
      </c>
      <c r="P167" s="208"/>
      <c r="R167" s="158"/>
      <c r="S167" s="158"/>
      <c r="T167" s="158"/>
    </row>
    <row r="168" spans="1:20" ht="24" x14ac:dyDescent="0.25">
      <c r="A168" s="198">
        <v>2500</v>
      </c>
      <c r="B168" s="323" t="s">
        <v>402</v>
      </c>
      <c r="C168" s="199">
        <f t="shared" si="9"/>
        <v>76</v>
      </c>
      <c r="D168" s="209">
        <f>SUM(D169,D174)</f>
        <v>76</v>
      </c>
      <c r="E168" s="324">
        <f>SUM(E169,E174)</f>
        <v>0</v>
      </c>
      <c r="F168" s="541">
        <f t="shared" si="10"/>
        <v>76</v>
      </c>
      <c r="G168" s="209">
        <f>SUM(G169,G174)</f>
        <v>0</v>
      </c>
      <c r="H168" s="210">
        <f t="shared" ref="H168" si="17">SUM(H169,H174)</f>
        <v>0</v>
      </c>
      <c r="I168" s="211">
        <f t="shared" si="11"/>
        <v>0</v>
      </c>
      <c r="J168" s="209">
        <f>SUM(J169,J174)</f>
        <v>0</v>
      </c>
      <c r="K168" s="210">
        <f t="shared" ref="K168" si="18">SUM(K169,K174)</f>
        <v>0</v>
      </c>
      <c r="L168" s="211">
        <f t="shared" si="12"/>
        <v>0</v>
      </c>
      <c r="M168" s="325">
        <f t="shared" ref="M168:N168" si="19">SUM(M169,M174)</f>
        <v>0</v>
      </c>
      <c r="N168" s="326">
        <f t="shared" si="19"/>
        <v>0</v>
      </c>
      <c r="O168" s="327">
        <f t="shared" si="13"/>
        <v>0</v>
      </c>
      <c r="P168" s="328"/>
      <c r="R168" s="158"/>
      <c r="S168" s="158"/>
      <c r="T168" s="158"/>
    </row>
    <row r="169" spans="1:20" x14ac:dyDescent="0.25">
      <c r="A169" s="705">
        <v>2510</v>
      </c>
      <c r="B169" s="213" t="s">
        <v>403</v>
      </c>
      <c r="C169" s="214">
        <f t="shared" si="9"/>
        <v>76</v>
      </c>
      <c r="D169" s="350">
        <f>SUM(D170:D173)</f>
        <v>76</v>
      </c>
      <c r="E169" s="351">
        <f>SUM(E170:E173)</f>
        <v>0</v>
      </c>
      <c r="F169" s="543">
        <f t="shared" si="10"/>
        <v>76</v>
      </c>
      <c r="G169" s="350">
        <f>SUM(G170:G173)</f>
        <v>0</v>
      </c>
      <c r="H169" s="352">
        <f t="shared" ref="H169" si="20">SUM(H170:H173)</f>
        <v>0</v>
      </c>
      <c r="I169" s="221">
        <f t="shared" si="11"/>
        <v>0</v>
      </c>
      <c r="J169" s="350">
        <f>SUM(J170:J173)</f>
        <v>0</v>
      </c>
      <c r="K169" s="352">
        <f t="shared" ref="K169" si="21">SUM(K170:K173)</f>
        <v>0</v>
      </c>
      <c r="L169" s="221">
        <f t="shared" si="12"/>
        <v>0</v>
      </c>
      <c r="M169" s="365">
        <f t="shared" ref="M169:N169" si="22">SUM(M170:M173)</f>
        <v>0</v>
      </c>
      <c r="N169" s="366">
        <f t="shared" si="22"/>
        <v>0</v>
      </c>
      <c r="O169" s="242">
        <f t="shared" si="13"/>
        <v>0</v>
      </c>
      <c r="P169" s="244"/>
      <c r="R169" s="158"/>
      <c r="S169" s="158"/>
      <c r="T169" s="158"/>
    </row>
    <row r="170" spans="1:20" ht="24" hidden="1" x14ac:dyDescent="0.25">
      <c r="A170" s="178">
        <v>2512</v>
      </c>
      <c r="B170" s="223" t="s">
        <v>404</v>
      </c>
      <c r="C170" s="224">
        <f t="shared" si="9"/>
        <v>0</v>
      </c>
      <c r="D170" s="229"/>
      <c r="E170" s="337"/>
      <c r="F170" s="544">
        <f t="shared" si="10"/>
        <v>0</v>
      </c>
      <c r="G170" s="229"/>
      <c r="H170" s="230"/>
      <c r="I170" s="231">
        <f t="shared" si="11"/>
        <v>0</v>
      </c>
      <c r="J170" s="229"/>
      <c r="K170" s="230"/>
      <c r="L170" s="231">
        <f t="shared" si="12"/>
        <v>0</v>
      </c>
      <c r="M170" s="338"/>
      <c r="N170" s="337"/>
      <c r="O170" s="231">
        <f t="shared" si="13"/>
        <v>0</v>
      </c>
      <c r="P170" s="185"/>
      <c r="R170" s="158"/>
      <c r="S170" s="158"/>
      <c r="T170" s="158"/>
    </row>
    <row r="171" spans="1:20" ht="36" hidden="1" x14ac:dyDescent="0.25">
      <c r="A171" s="178">
        <v>2513</v>
      </c>
      <c r="B171" s="223" t="s">
        <v>405</v>
      </c>
      <c r="C171" s="224">
        <f t="shared" si="9"/>
        <v>0</v>
      </c>
      <c r="D171" s="229"/>
      <c r="E171" s="337"/>
      <c r="F171" s="544">
        <f t="shared" si="10"/>
        <v>0</v>
      </c>
      <c r="G171" s="229"/>
      <c r="H171" s="230"/>
      <c r="I171" s="231">
        <f t="shared" si="11"/>
        <v>0</v>
      </c>
      <c r="J171" s="229"/>
      <c r="K171" s="230"/>
      <c r="L171" s="231">
        <f t="shared" si="12"/>
        <v>0</v>
      </c>
      <c r="M171" s="338"/>
      <c r="N171" s="337"/>
      <c r="O171" s="231">
        <f t="shared" si="13"/>
        <v>0</v>
      </c>
      <c r="P171" s="185"/>
      <c r="R171" s="158"/>
      <c r="S171" s="158"/>
      <c r="T171" s="158"/>
    </row>
    <row r="172" spans="1:20" ht="24" hidden="1" x14ac:dyDescent="0.25">
      <c r="A172" s="178">
        <v>2515</v>
      </c>
      <c r="B172" s="223" t="s">
        <v>406</v>
      </c>
      <c r="C172" s="224">
        <f t="shared" si="9"/>
        <v>0</v>
      </c>
      <c r="D172" s="229"/>
      <c r="E172" s="337"/>
      <c r="F172" s="544">
        <f t="shared" si="10"/>
        <v>0</v>
      </c>
      <c r="G172" s="229"/>
      <c r="H172" s="230"/>
      <c r="I172" s="231">
        <f t="shared" si="11"/>
        <v>0</v>
      </c>
      <c r="J172" s="229"/>
      <c r="K172" s="230"/>
      <c r="L172" s="231">
        <f t="shared" si="12"/>
        <v>0</v>
      </c>
      <c r="M172" s="338"/>
      <c r="N172" s="337"/>
      <c r="O172" s="231">
        <f t="shared" si="13"/>
        <v>0</v>
      </c>
      <c r="P172" s="185"/>
      <c r="R172" s="158"/>
      <c r="S172" s="158"/>
      <c r="T172" s="158"/>
    </row>
    <row r="173" spans="1:20" ht="24" x14ac:dyDescent="0.25">
      <c r="A173" s="178">
        <v>2519</v>
      </c>
      <c r="B173" s="223" t="s">
        <v>407</v>
      </c>
      <c r="C173" s="224">
        <f t="shared" si="9"/>
        <v>76</v>
      </c>
      <c r="D173" s="229">
        <v>76</v>
      </c>
      <c r="E173" s="337"/>
      <c r="F173" s="544">
        <f t="shared" si="10"/>
        <v>76</v>
      </c>
      <c r="G173" s="229"/>
      <c r="H173" s="230"/>
      <c r="I173" s="231">
        <f t="shared" si="11"/>
        <v>0</v>
      </c>
      <c r="J173" s="229"/>
      <c r="K173" s="230"/>
      <c r="L173" s="231">
        <f t="shared" si="12"/>
        <v>0</v>
      </c>
      <c r="M173" s="338"/>
      <c r="N173" s="337"/>
      <c r="O173" s="231">
        <f t="shared" si="13"/>
        <v>0</v>
      </c>
      <c r="P173" s="185"/>
      <c r="R173" s="158"/>
      <c r="S173" s="158"/>
      <c r="T173" s="158"/>
    </row>
    <row r="174" spans="1:20" ht="24" hidden="1" x14ac:dyDescent="0.25">
      <c r="A174" s="339">
        <v>2520</v>
      </c>
      <c r="B174" s="223" t="s">
        <v>408</v>
      </c>
      <c r="C174" s="224">
        <f t="shared" si="9"/>
        <v>0</v>
      </c>
      <c r="D174" s="229"/>
      <c r="E174" s="337"/>
      <c r="F174" s="544">
        <f t="shared" si="10"/>
        <v>0</v>
      </c>
      <c r="G174" s="229"/>
      <c r="H174" s="230"/>
      <c r="I174" s="231">
        <f t="shared" si="11"/>
        <v>0</v>
      </c>
      <c r="J174" s="229"/>
      <c r="K174" s="230"/>
      <c r="L174" s="231">
        <f t="shared" si="12"/>
        <v>0</v>
      </c>
      <c r="M174" s="338"/>
      <c r="N174" s="337"/>
      <c r="O174" s="231">
        <f t="shared" si="13"/>
        <v>0</v>
      </c>
      <c r="P174" s="185"/>
      <c r="R174" s="158"/>
      <c r="S174" s="158"/>
      <c r="T174" s="158"/>
    </row>
    <row r="175" spans="1:20" s="367" customFormat="1" ht="48" hidden="1" x14ac:dyDescent="0.25">
      <c r="A175" s="140">
        <v>2800</v>
      </c>
      <c r="B175" s="213" t="s">
        <v>409</v>
      </c>
      <c r="C175" s="214">
        <f t="shared" si="9"/>
        <v>0</v>
      </c>
      <c r="D175" s="171"/>
      <c r="E175" s="172"/>
      <c r="F175" s="522">
        <f t="shared" si="10"/>
        <v>0</v>
      </c>
      <c r="G175" s="171"/>
      <c r="H175" s="174"/>
      <c r="I175" s="173">
        <f t="shared" si="11"/>
        <v>0</v>
      </c>
      <c r="J175" s="171"/>
      <c r="K175" s="174"/>
      <c r="L175" s="173">
        <f t="shared" si="12"/>
        <v>0</v>
      </c>
      <c r="M175" s="175"/>
      <c r="N175" s="172"/>
      <c r="O175" s="173">
        <f t="shared" si="13"/>
        <v>0</v>
      </c>
      <c r="P175" s="176"/>
      <c r="R175" s="158"/>
      <c r="S175" s="158"/>
      <c r="T175" s="158"/>
    </row>
    <row r="176" spans="1:20" hidden="1" x14ac:dyDescent="0.25">
      <c r="A176" s="315">
        <v>3000</v>
      </c>
      <c r="B176" s="315" t="s">
        <v>410</v>
      </c>
      <c r="C176" s="316">
        <f t="shared" si="9"/>
        <v>0</v>
      </c>
      <c r="D176" s="317">
        <f>SUM(D177,D187)</f>
        <v>0</v>
      </c>
      <c r="E176" s="318">
        <f>SUM(E177,E187)</f>
        <v>0</v>
      </c>
      <c r="F176" s="540">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c r="R176" s="158"/>
      <c r="S176" s="158"/>
      <c r="T176" s="158"/>
    </row>
    <row r="177" spans="1:20" ht="24" hidden="1" x14ac:dyDescent="0.25">
      <c r="A177" s="198">
        <v>3200</v>
      </c>
      <c r="B177" s="368" t="s">
        <v>411</v>
      </c>
      <c r="C177" s="199">
        <f t="shared" si="9"/>
        <v>0</v>
      </c>
      <c r="D177" s="209">
        <f>SUM(D178,D182)</f>
        <v>0</v>
      </c>
      <c r="E177" s="324">
        <f>SUM(E178,E182)</f>
        <v>0</v>
      </c>
      <c r="F177" s="541">
        <f t="shared" si="10"/>
        <v>0</v>
      </c>
      <c r="G177" s="209">
        <f>SUM(G178,G182)</f>
        <v>0</v>
      </c>
      <c r="H177" s="210">
        <f t="shared" ref="H177" si="23">SUM(H178,H182)</f>
        <v>0</v>
      </c>
      <c r="I177" s="211">
        <f t="shared" si="11"/>
        <v>0</v>
      </c>
      <c r="J177" s="209">
        <f>SUM(J178,J182)</f>
        <v>0</v>
      </c>
      <c r="K177" s="210">
        <f t="shared" ref="K177" si="24">SUM(K178,K182)</f>
        <v>0</v>
      </c>
      <c r="L177" s="211">
        <f t="shared" si="12"/>
        <v>0</v>
      </c>
      <c r="M177" s="325">
        <f t="shared" ref="M177:N177" si="25">SUM(M178,M182)</f>
        <v>0</v>
      </c>
      <c r="N177" s="326">
        <f t="shared" si="25"/>
        <v>0</v>
      </c>
      <c r="O177" s="327">
        <f t="shared" si="13"/>
        <v>0</v>
      </c>
      <c r="P177" s="328"/>
      <c r="R177" s="158"/>
      <c r="S177" s="158"/>
      <c r="T177" s="158"/>
    </row>
    <row r="178" spans="1:20" ht="36" hidden="1" x14ac:dyDescent="0.25">
      <c r="A178" s="705">
        <v>3260</v>
      </c>
      <c r="B178" s="213" t="s">
        <v>412</v>
      </c>
      <c r="C178" s="214">
        <f t="shared" si="9"/>
        <v>0</v>
      </c>
      <c r="D178" s="350">
        <f>SUM(D179:D181)</f>
        <v>0</v>
      </c>
      <c r="E178" s="351">
        <f>SUM(E179:E181)</f>
        <v>0</v>
      </c>
      <c r="F178" s="543">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c r="R178" s="158"/>
      <c r="S178" s="158"/>
      <c r="T178" s="158"/>
    </row>
    <row r="179" spans="1:20" ht="24" hidden="1" x14ac:dyDescent="0.25">
      <c r="A179" s="178">
        <v>3261</v>
      </c>
      <c r="B179" s="223" t="s">
        <v>413</v>
      </c>
      <c r="C179" s="224">
        <f t="shared" si="9"/>
        <v>0</v>
      </c>
      <c r="D179" s="229"/>
      <c r="E179" s="337"/>
      <c r="F179" s="544">
        <f t="shared" si="10"/>
        <v>0</v>
      </c>
      <c r="G179" s="229"/>
      <c r="H179" s="230"/>
      <c r="I179" s="231">
        <f t="shared" si="11"/>
        <v>0</v>
      </c>
      <c r="J179" s="229"/>
      <c r="K179" s="230"/>
      <c r="L179" s="231">
        <f t="shared" si="12"/>
        <v>0</v>
      </c>
      <c r="M179" s="338"/>
      <c r="N179" s="337"/>
      <c r="O179" s="231">
        <f t="shared" si="13"/>
        <v>0</v>
      </c>
      <c r="P179" s="185"/>
      <c r="R179" s="158"/>
      <c r="S179" s="158"/>
      <c r="T179" s="158"/>
    </row>
    <row r="180" spans="1:20" ht="36" hidden="1" x14ac:dyDescent="0.25">
      <c r="A180" s="178">
        <v>3262</v>
      </c>
      <c r="B180" s="223" t="s">
        <v>414</v>
      </c>
      <c r="C180" s="224">
        <f t="shared" si="9"/>
        <v>0</v>
      </c>
      <c r="D180" s="229"/>
      <c r="E180" s="337"/>
      <c r="F180" s="544">
        <f t="shared" si="10"/>
        <v>0</v>
      </c>
      <c r="G180" s="229"/>
      <c r="H180" s="230"/>
      <c r="I180" s="231">
        <f t="shared" si="11"/>
        <v>0</v>
      </c>
      <c r="J180" s="229"/>
      <c r="K180" s="230"/>
      <c r="L180" s="231">
        <f t="shared" si="12"/>
        <v>0</v>
      </c>
      <c r="M180" s="338"/>
      <c r="N180" s="337"/>
      <c r="O180" s="231">
        <f t="shared" si="13"/>
        <v>0</v>
      </c>
      <c r="P180" s="185"/>
      <c r="R180" s="158"/>
      <c r="S180" s="158"/>
      <c r="T180" s="158"/>
    </row>
    <row r="181" spans="1:20" ht="24" hidden="1" x14ac:dyDescent="0.25">
      <c r="A181" s="178">
        <v>3263</v>
      </c>
      <c r="B181" s="223" t="s">
        <v>415</v>
      </c>
      <c r="C181" s="224">
        <f t="shared" si="9"/>
        <v>0</v>
      </c>
      <c r="D181" s="229"/>
      <c r="E181" s="337"/>
      <c r="F181" s="544">
        <f t="shared" si="10"/>
        <v>0</v>
      </c>
      <c r="G181" s="229"/>
      <c r="H181" s="230"/>
      <c r="I181" s="231">
        <f t="shared" si="11"/>
        <v>0</v>
      </c>
      <c r="J181" s="229"/>
      <c r="K181" s="230"/>
      <c r="L181" s="231">
        <f t="shared" si="12"/>
        <v>0</v>
      </c>
      <c r="M181" s="338"/>
      <c r="N181" s="337"/>
      <c r="O181" s="231">
        <f t="shared" si="13"/>
        <v>0</v>
      </c>
      <c r="P181" s="185"/>
      <c r="R181" s="158"/>
      <c r="S181" s="158"/>
      <c r="T181" s="158"/>
    </row>
    <row r="182" spans="1:20" ht="84" hidden="1" x14ac:dyDescent="0.25">
      <c r="A182" s="705">
        <v>3290</v>
      </c>
      <c r="B182" s="213" t="s">
        <v>416</v>
      </c>
      <c r="C182" s="224">
        <f t="shared" ref="C182:C258" si="26">F182+I182+L182+O182</f>
        <v>0</v>
      </c>
      <c r="D182" s="350">
        <f>SUM(D183:D186)</f>
        <v>0</v>
      </c>
      <c r="E182" s="351">
        <f>SUM(E183:E186)</f>
        <v>0</v>
      </c>
      <c r="F182" s="543">
        <f t="shared" si="10"/>
        <v>0</v>
      </c>
      <c r="G182" s="350">
        <f>SUM(G183:G186)</f>
        <v>0</v>
      </c>
      <c r="H182" s="352">
        <f t="shared" ref="H182" si="27">SUM(H183:H186)</f>
        <v>0</v>
      </c>
      <c r="I182" s="221">
        <f t="shared" si="11"/>
        <v>0</v>
      </c>
      <c r="J182" s="350">
        <f>SUM(J183:J186)</f>
        <v>0</v>
      </c>
      <c r="K182" s="352">
        <f t="shared" ref="K182" si="28">SUM(K183:K186)</f>
        <v>0</v>
      </c>
      <c r="L182" s="221">
        <f t="shared" si="12"/>
        <v>0</v>
      </c>
      <c r="M182" s="369">
        <f t="shared" ref="M182:N182" si="29">SUM(M183:M186)</f>
        <v>0</v>
      </c>
      <c r="N182" s="370">
        <f t="shared" si="29"/>
        <v>0</v>
      </c>
      <c r="O182" s="371">
        <f t="shared" si="13"/>
        <v>0</v>
      </c>
      <c r="P182" s="372"/>
      <c r="R182" s="158"/>
      <c r="S182" s="158"/>
      <c r="T182" s="158"/>
    </row>
    <row r="183" spans="1:20" ht="72" hidden="1" x14ac:dyDescent="0.25">
      <c r="A183" s="178">
        <v>3291</v>
      </c>
      <c r="B183" s="223" t="s">
        <v>417</v>
      </c>
      <c r="C183" s="224">
        <f t="shared" si="26"/>
        <v>0</v>
      </c>
      <c r="D183" s="229"/>
      <c r="E183" s="337"/>
      <c r="F183" s="544">
        <f t="shared" ref="F183:F246" si="30">D183+E183</f>
        <v>0</v>
      </c>
      <c r="G183" s="229"/>
      <c r="H183" s="230"/>
      <c r="I183" s="231">
        <f t="shared" ref="I183:I246" si="31">G183+H183</f>
        <v>0</v>
      </c>
      <c r="J183" s="229"/>
      <c r="K183" s="230"/>
      <c r="L183" s="231">
        <f t="shared" ref="L183:L246" si="32">J183+K183</f>
        <v>0</v>
      </c>
      <c r="M183" s="338"/>
      <c r="N183" s="337"/>
      <c r="O183" s="231">
        <f t="shared" ref="O183:O246" si="33">M183+N183</f>
        <v>0</v>
      </c>
      <c r="P183" s="185"/>
      <c r="R183" s="158"/>
      <c r="S183" s="158"/>
      <c r="T183" s="158"/>
    </row>
    <row r="184" spans="1:20" ht="72" hidden="1" x14ac:dyDescent="0.25">
      <c r="A184" s="178">
        <v>3292</v>
      </c>
      <c r="B184" s="223" t="s">
        <v>418</v>
      </c>
      <c r="C184" s="224">
        <f t="shared" si="26"/>
        <v>0</v>
      </c>
      <c r="D184" s="229"/>
      <c r="E184" s="337"/>
      <c r="F184" s="544">
        <f t="shared" si="30"/>
        <v>0</v>
      </c>
      <c r="G184" s="229"/>
      <c r="H184" s="230"/>
      <c r="I184" s="231">
        <f t="shared" si="31"/>
        <v>0</v>
      </c>
      <c r="J184" s="229"/>
      <c r="K184" s="230"/>
      <c r="L184" s="231">
        <f t="shared" si="32"/>
        <v>0</v>
      </c>
      <c r="M184" s="338"/>
      <c r="N184" s="337"/>
      <c r="O184" s="231">
        <f t="shared" si="33"/>
        <v>0</v>
      </c>
      <c r="P184" s="185"/>
      <c r="R184" s="158"/>
      <c r="S184" s="158"/>
      <c r="T184" s="158"/>
    </row>
    <row r="185" spans="1:20" ht="72" hidden="1" x14ac:dyDescent="0.25">
      <c r="A185" s="178">
        <v>3293</v>
      </c>
      <c r="B185" s="223" t="s">
        <v>224</v>
      </c>
      <c r="C185" s="224">
        <f t="shared" si="26"/>
        <v>0</v>
      </c>
      <c r="D185" s="229"/>
      <c r="E185" s="337"/>
      <c r="F185" s="544">
        <f t="shared" si="30"/>
        <v>0</v>
      </c>
      <c r="G185" s="229"/>
      <c r="H185" s="230"/>
      <c r="I185" s="231">
        <f t="shared" si="31"/>
        <v>0</v>
      </c>
      <c r="J185" s="229"/>
      <c r="K185" s="230"/>
      <c r="L185" s="231">
        <f t="shared" si="32"/>
        <v>0</v>
      </c>
      <c r="M185" s="338"/>
      <c r="N185" s="337"/>
      <c r="O185" s="231">
        <f t="shared" si="33"/>
        <v>0</v>
      </c>
      <c r="P185" s="185"/>
      <c r="R185" s="158"/>
      <c r="S185" s="158"/>
      <c r="T185" s="158"/>
    </row>
    <row r="186" spans="1:20" ht="60" hidden="1" x14ac:dyDescent="0.25">
      <c r="A186" s="373">
        <v>3294</v>
      </c>
      <c r="B186" s="223" t="s">
        <v>419</v>
      </c>
      <c r="C186" s="374">
        <f t="shared" si="26"/>
        <v>0</v>
      </c>
      <c r="D186" s="375"/>
      <c r="E186" s="376"/>
      <c r="F186" s="547">
        <f t="shared" si="30"/>
        <v>0</v>
      </c>
      <c r="G186" s="375"/>
      <c r="H186" s="377"/>
      <c r="I186" s="371">
        <f t="shared" si="31"/>
        <v>0</v>
      </c>
      <c r="J186" s="375"/>
      <c r="K186" s="377"/>
      <c r="L186" s="371">
        <f t="shared" si="32"/>
        <v>0</v>
      </c>
      <c r="M186" s="378"/>
      <c r="N186" s="376"/>
      <c r="O186" s="371">
        <f t="shared" si="33"/>
        <v>0</v>
      </c>
      <c r="P186" s="372"/>
      <c r="R186" s="158"/>
      <c r="S186" s="158"/>
      <c r="T186" s="158"/>
    </row>
    <row r="187" spans="1:20" ht="48" hidden="1" x14ac:dyDescent="0.25">
      <c r="A187" s="249">
        <v>3300</v>
      </c>
      <c r="B187" s="368" t="s">
        <v>420</v>
      </c>
      <c r="C187" s="379">
        <f t="shared" si="26"/>
        <v>0</v>
      </c>
      <c r="D187" s="380">
        <f>SUM(D188:D189)</f>
        <v>0</v>
      </c>
      <c r="E187" s="326">
        <f>SUM(E188:E189)</f>
        <v>0</v>
      </c>
      <c r="F187" s="549">
        <f t="shared" si="30"/>
        <v>0</v>
      </c>
      <c r="G187" s="380">
        <f>SUM(G188:G189)</f>
        <v>0</v>
      </c>
      <c r="H187" s="381">
        <f t="shared" ref="H187" si="34">SUM(H188:H189)</f>
        <v>0</v>
      </c>
      <c r="I187" s="327">
        <f t="shared" si="31"/>
        <v>0</v>
      </c>
      <c r="J187" s="380">
        <f>SUM(J188:J189)</f>
        <v>0</v>
      </c>
      <c r="K187" s="381">
        <f t="shared" ref="K187" si="35">SUM(K188:K189)</f>
        <v>0</v>
      </c>
      <c r="L187" s="327">
        <f t="shared" si="32"/>
        <v>0</v>
      </c>
      <c r="M187" s="325">
        <f t="shared" ref="M187:N187" si="36">SUM(M188:M189)</f>
        <v>0</v>
      </c>
      <c r="N187" s="326">
        <f t="shared" si="36"/>
        <v>0</v>
      </c>
      <c r="O187" s="327">
        <f t="shared" si="33"/>
        <v>0</v>
      </c>
      <c r="P187" s="328"/>
      <c r="R187" s="158"/>
      <c r="S187" s="158"/>
      <c r="T187" s="158"/>
    </row>
    <row r="188" spans="1:20" ht="48" hidden="1" x14ac:dyDescent="0.25">
      <c r="A188" s="264">
        <v>3310</v>
      </c>
      <c r="B188" s="265" t="s">
        <v>421</v>
      </c>
      <c r="C188" s="276">
        <f t="shared" si="26"/>
        <v>0</v>
      </c>
      <c r="D188" s="344"/>
      <c r="E188" s="345"/>
      <c r="F188" s="542">
        <f t="shared" si="30"/>
        <v>0</v>
      </c>
      <c r="G188" s="344"/>
      <c r="H188" s="346"/>
      <c r="I188" s="332">
        <f t="shared" si="31"/>
        <v>0</v>
      </c>
      <c r="J188" s="344"/>
      <c r="K188" s="346"/>
      <c r="L188" s="332">
        <f t="shared" si="32"/>
        <v>0</v>
      </c>
      <c r="M188" s="347"/>
      <c r="N188" s="345"/>
      <c r="O188" s="332">
        <f t="shared" si="33"/>
        <v>0</v>
      </c>
      <c r="P188" s="274"/>
      <c r="R188" s="158"/>
      <c r="S188" s="158"/>
      <c r="T188" s="158"/>
    </row>
    <row r="189" spans="1:20" ht="60" hidden="1" x14ac:dyDescent="0.25">
      <c r="A189" s="169">
        <v>3320</v>
      </c>
      <c r="B189" s="213" t="s">
        <v>422</v>
      </c>
      <c r="C189" s="214">
        <f t="shared" si="26"/>
        <v>0</v>
      </c>
      <c r="D189" s="219"/>
      <c r="E189" s="335"/>
      <c r="F189" s="543">
        <f t="shared" si="30"/>
        <v>0</v>
      </c>
      <c r="G189" s="219"/>
      <c r="H189" s="220"/>
      <c r="I189" s="221">
        <f t="shared" si="31"/>
        <v>0</v>
      </c>
      <c r="J189" s="219"/>
      <c r="K189" s="220"/>
      <c r="L189" s="221">
        <f t="shared" si="32"/>
        <v>0</v>
      </c>
      <c r="M189" s="336"/>
      <c r="N189" s="335"/>
      <c r="O189" s="221">
        <f t="shared" si="33"/>
        <v>0</v>
      </c>
      <c r="P189" s="176"/>
      <c r="R189" s="158"/>
      <c r="S189" s="158"/>
      <c r="T189" s="158"/>
    </row>
    <row r="190" spans="1:20" hidden="1" x14ac:dyDescent="0.25">
      <c r="A190" s="382">
        <v>4000</v>
      </c>
      <c r="B190" s="315" t="s">
        <v>423</v>
      </c>
      <c r="C190" s="316">
        <f t="shared" si="26"/>
        <v>0</v>
      </c>
      <c r="D190" s="317">
        <f>SUM(D191,D194)</f>
        <v>0</v>
      </c>
      <c r="E190" s="318">
        <f>SUM(E191,E194)</f>
        <v>0</v>
      </c>
      <c r="F190" s="540">
        <f t="shared" si="30"/>
        <v>0</v>
      </c>
      <c r="G190" s="317">
        <f>SUM(G191,G194)</f>
        <v>0</v>
      </c>
      <c r="H190" s="320">
        <f>SUM(H191,H194)</f>
        <v>0</v>
      </c>
      <c r="I190" s="319">
        <f t="shared" si="31"/>
        <v>0</v>
      </c>
      <c r="J190" s="317">
        <f>SUM(J191,J194)</f>
        <v>0</v>
      </c>
      <c r="K190" s="320">
        <f>SUM(K191,K194)</f>
        <v>0</v>
      </c>
      <c r="L190" s="319">
        <f t="shared" si="32"/>
        <v>0</v>
      </c>
      <c r="M190" s="321">
        <f>SUM(M191,M194)</f>
        <v>0</v>
      </c>
      <c r="N190" s="318">
        <f>SUM(N191,N194)</f>
        <v>0</v>
      </c>
      <c r="O190" s="319">
        <f t="shared" si="33"/>
        <v>0</v>
      </c>
      <c r="P190" s="322"/>
      <c r="R190" s="158"/>
      <c r="S190" s="158"/>
      <c r="T190" s="158"/>
    </row>
    <row r="191" spans="1:20" ht="24" hidden="1" x14ac:dyDescent="0.25">
      <c r="A191" s="383">
        <v>4200</v>
      </c>
      <c r="B191" s="323" t="s">
        <v>424</v>
      </c>
      <c r="C191" s="199">
        <f t="shared" si="26"/>
        <v>0</v>
      </c>
      <c r="D191" s="209">
        <f>SUM(D192,D193)</f>
        <v>0</v>
      </c>
      <c r="E191" s="324">
        <f>SUM(E192,E193)</f>
        <v>0</v>
      </c>
      <c r="F191" s="541">
        <f t="shared" si="30"/>
        <v>0</v>
      </c>
      <c r="G191" s="209">
        <f>SUM(G192,G193)</f>
        <v>0</v>
      </c>
      <c r="H191" s="210">
        <f>SUM(H192,H193)</f>
        <v>0</v>
      </c>
      <c r="I191" s="211">
        <f t="shared" si="31"/>
        <v>0</v>
      </c>
      <c r="J191" s="209">
        <f>SUM(J192,J193)</f>
        <v>0</v>
      </c>
      <c r="K191" s="210">
        <f>SUM(K192,K193)</f>
        <v>0</v>
      </c>
      <c r="L191" s="211">
        <f t="shared" si="32"/>
        <v>0</v>
      </c>
      <c r="M191" s="348">
        <f>SUM(M192,M193)</f>
        <v>0</v>
      </c>
      <c r="N191" s="324">
        <f>SUM(N192,N193)</f>
        <v>0</v>
      </c>
      <c r="O191" s="211">
        <f t="shared" si="33"/>
        <v>0</v>
      </c>
      <c r="P191" s="208"/>
      <c r="R191" s="158"/>
      <c r="S191" s="158"/>
      <c r="T191" s="158"/>
    </row>
    <row r="192" spans="1:20" ht="36" hidden="1" x14ac:dyDescent="0.25">
      <c r="A192" s="705">
        <v>4240</v>
      </c>
      <c r="B192" s="213" t="s">
        <v>425</v>
      </c>
      <c r="C192" s="214">
        <f t="shared" si="26"/>
        <v>0</v>
      </c>
      <c r="D192" s="219"/>
      <c r="E192" s="335"/>
      <c r="F192" s="543">
        <f t="shared" si="30"/>
        <v>0</v>
      </c>
      <c r="G192" s="219"/>
      <c r="H192" s="220"/>
      <c r="I192" s="221">
        <f t="shared" si="31"/>
        <v>0</v>
      </c>
      <c r="J192" s="219"/>
      <c r="K192" s="220"/>
      <c r="L192" s="221">
        <f t="shared" si="32"/>
        <v>0</v>
      </c>
      <c r="M192" s="336"/>
      <c r="N192" s="335"/>
      <c r="O192" s="221">
        <f t="shared" si="33"/>
        <v>0</v>
      </c>
      <c r="P192" s="176"/>
      <c r="R192" s="158"/>
      <c r="S192" s="158"/>
      <c r="T192" s="158"/>
    </row>
    <row r="193" spans="1:20" ht="24" hidden="1" x14ac:dyDescent="0.25">
      <c r="A193" s="339">
        <v>4250</v>
      </c>
      <c r="B193" s="223" t="s">
        <v>426</v>
      </c>
      <c r="C193" s="224">
        <f t="shared" si="26"/>
        <v>0</v>
      </c>
      <c r="D193" s="229"/>
      <c r="E193" s="337"/>
      <c r="F193" s="544">
        <f t="shared" si="30"/>
        <v>0</v>
      </c>
      <c r="G193" s="229"/>
      <c r="H193" s="230"/>
      <c r="I193" s="231">
        <f t="shared" si="31"/>
        <v>0</v>
      </c>
      <c r="J193" s="229"/>
      <c r="K193" s="230"/>
      <c r="L193" s="231">
        <f t="shared" si="32"/>
        <v>0</v>
      </c>
      <c r="M193" s="338"/>
      <c r="N193" s="337"/>
      <c r="O193" s="231">
        <f t="shared" si="33"/>
        <v>0</v>
      </c>
      <c r="P193" s="185"/>
      <c r="R193" s="158"/>
      <c r="S193" s="158"/>
      <c r="T193" s="158"/>
    </row>
    <row r="194" spans="1:20" hidden="1" x14ac:dyDescent="0.25">
      <c r="A194" s="198">
        <v>4300</v>
      </c>
      <c r="B194" s="323" t="s">
        <v>427</v>
      </c>
      <c r="C194" s="199">
        <f t="shared" si="26"/>
        <v>0</v>
      </c>
      <c r="D194" s="209">
        <f>SUM(D195)</f>
        <v>0</v>
      </c>
      <c r="E194" s="324">
        <f>SUM(E195)</f>
        <v>0</v>
      </c>
      <c r="F194" s="541">
        <f t="shared" si="30"/>
        <v>0</v>
      </c>
      <c r="G194" s="209">
        <f>SUM(G195)</f>
        <v>0</v>
      </c>
      <c r="H194" s="210">
        <f>SUM(H195)</f>
        <v>0</v>
      </c>
      <c r="I194" s="211">
        <f t="shared" si="31"/>
        <v>0</v>
      </c>
      <c r="J194" s="209">
        <f>SUM(J195)</f>
        <v>0</v>
      </c>
      <c r="K194" s="210">
        <f>SUM(K195)</f>
        <v>0</v>
      </c>
      <c r="L194" s="211">
        <f t="shared" si="32"/>
        <v>0</v>
      </c>
      <c r="M194" s="348">
        <f>SUM(M195)</f>
        <v>0</v>
      </c>
      <c r="N194" s="324">
        <f>SUM(N195)</f>
        <v>0</v>
      </c>
      <c r="O194" s="211">
        <f t="shared" si="33"/>
        <v>0</v>
      </c>
      <c r="P194" s="208"/>
      <c r="R194" s="158"/>
      <c r="S194" s="158"/>
      <c r="T194" s="158"/>
    </row>
    <row r="195" spans="1:20" ht="24" hidden="1" x14ac:dyDescent="0.25">
      <c r="A195" s="705">
        <v>4310</v>
      </c>
      <c r="B195" s="213" t="s">
        <v>428</v>
      </c>
      <c r="C195" s="214">
        <f t="shared" si="26"/>
        <v>0</v>
      </c>
      <c r="D195" s="350">
        <f>SUM(D196:D196)</f>
        <v>0</v>
      </c>
      <c r="E195" s="351">
        <f>SUM(E196:E196)</f>
        <v>0</v>
      </c>
      <c r="F195" s="543">
        <f t="shared" si="30"/>
        <v>0</v>
      </c>
      <c r="G195" s="350">
        <f>SUM(G196:G196)</f>
        <v>0</v>
      </c>
      <c r="H195" s="352">
        <f>SUM(H196:H196)</f>
        <v>0</v>
      </c>
      <c r="I195" s="221">
        <f t="shared" si="31"/>
        <v>0</v>
      </c>
      <c r="J195" s="350">
        <f>SUM(J196:J196)</f>
        <v>0</v>
      </c>
      <c r="K195" s="352">
        <f>SUM(K196:K196)</f>
        <v>0</v>
      </c>
      <c r="L195" s="221">
        <f t="shared" si="32"/>
        <v>0</v>
      </c>
      <c r="M195" s="353">
        <f>SUM(M196:M196)</f>
        <v>0</v>
      </c>
      <c r="N195" s="351">
        <f>SUM(N196:N196)</f>
        <v>0</v>
      </c>
      <c r="O195" s="221">
        <f t="shared" si="33"/>
        <v>0</v>
      </c>
      <c r="P195" s="176"/>
      <c r="R195" s="158"/>
      <c r="S195" s="158"/>
      <c r="T195" s="158"/>
    </row>
    <row r="196" spans="1:20" ht="36" hidden="1" x14ac:dyDescent="0.25">
      <c r="A196" s="178">
        <v>4311</v>
      </c>
      <c r="B196" s="223" t="s">
        <v>429</v>
      </c>
      <c r="C196" s="224">
        <f t="shared" si="26"/>
        <v>0</v>
      </c>
      <c r="D196" s="229"/>
      <c r="E196" s="337"/>
      <c r="F196" s="544">
        <f t="shared" si="30"/>
        <v>0</v>
      </c>
      <c r="G196" s="229"/>
      <c r="H196" s="230"/>
      <c r="I196" s="231">
        <f t="shared" si="31"/>
        <v>0</v>
      </c>
      <c r="J196" s="229"/>
      <c r="K196" s="230"/>
      <c r="L196" s="231">
        <f t="shared" si="32"/>
        <v>0</v>
      </c>
      <c r="M196" s="338"/>
      <c r="N196" s="337"/>
      <c r="O196" s="231">
        <f t="shared" si="33"/>
        <v>0</v>
      </c>
      <c r="P196" s="185"/>
      <c r="R196" s="158"/>
      <c r="S196" s="158"/>
      <c r="T196" s="158"/>
    </row>
    <row r="197" spans="1:20" s="148" customFormat="1" ht="24" x14ac:dyDescent="0.25">
      <c r="A197" s="384"/>
      <c r="B197" s="140" t="s">
        <v>430</v>
      </c>
      <c r="C197" s="309">
        <f t="shared" si="26"/>
        <v>18273</v>
      </c>
      <c r="D197" s="310">
        <f>SUM(D198,D233,D271)</f>
        <v>11210</v>
      </c>
      <c r="E197" s="311">
        <f>SUM(E198,E233,E271)</f>
        <v>3300</v>
      </c>
      <c r="F197" s="539">
        <f t="shared" si="30"/>
        <v>14510</v>
      </c>
      <c r="G197" s="310">
        <f>SUM(G198,G233,G271)</f>
        <v>1163</v>
      </c>
      <c r="H197" s="313">
        <f>SUM(H198,H233,H271)</f>
        <v>0</v>
      </c>
      <c r="I197" s="312">
        <f t="shared" si="31"/>
        <v>1163</v>
      </c>
      <c r="J197" s="310">
        <f>SUM(J198,J233,J271)</f>
        <v>2600</v>
      </c>
      <c r="K197" s="313">
        <f>SUM(K198,K233,K271)</f>
        <v>0</v>
      </c>
      <c r="L197" s="312">
        <f t="shared" si="32"/>
        <v>2600</v>
      </c>
      <c r="M197" s="385">
        <f>SUM(M198,M233,M271)</f>
        <v>0</v>
      </c>
      <c r="N197" s="386">
        <f>SUM(N198,N233,N271)</f>
        <v>0</v>
      </c>
      <c r="O197" s="387">
        <f t="shared" si="33"/>
        <v>0</v>
      </c>
      <c r="P197" s="388"/>
      <c r="R197" s="158"/>
      <c r="S197" s="158"/>
      <c r="T197" s="158"/>
    </row>
    <row r="198" spans="1:20" x14ac:dyDescent="0.25">
      <c r="A198" s="315">
        <v>5000</v>
      </c>
      <c r="B198" s="315" t="s">
        <v>431</v>
      </c>
      <c r="C198" s="316">
        <f>F198+I198+L198+O198</f>
        <v>18273</v>
      </c>
      <c r="D198" s="317">
        <f>D199+D207</f>
        <v>11210</v>
      </c>
      <c r="E198" s="318">
        <f>E199+E207</f>
        <v>3300</v>
      </c>
      <c r="F198" s="540">
        <f t="shared" si="30"/>
        <v>14510</v>
      </c>
      <c r="G198" s="317">
        <f>G199+G207</f>
        <v>1163</v>
      </c>
      <c r="H198" s="320">
        <f>H199+H207</f>
        <v>0</v>
      </c>
      <c r="I198" s="319">
        <f t="shared" si="31"/>
        <v>1163</v>
      </c>
      <c r="J198" s="317">
        <f>J199+J207</f>
        <v>2600</v>
      </c>
      <c r="K198" s="320">
        <f>K199+K207</f>
        <v>0</v>
      </c>
      <c r="L198" s="319">
        <f t="shared" si="32"/>
        <v>2600</v>
      </c>
      <c r="M198" s="321">
        <f>M199+M207</f>
        <v>0</v>
      </c>
      <c r="N198" s="318">
        <f>N199+N207</f>
        <v>0</v>
      </c>
      <c r="O198" s="319">
        <f t="shared" si="33"/>
        <v>0</v>
      </c>
      <c r="P198" s="322"/>
      <c r="R198" s="158"/>
      <c r="S198" s="158"/>
      <c r="T198" s="158"/>
    </row>
    <row r="199" spans="1:20" hidden="1" x14ac:dyDescent="0.25">
      <c r="A199" s="198">
        <v>5100</v>
      </c>
      <c r="B199" s="323" t="s">
        <v>432</v>
      </c>
      <c r="C199" s="199">
        <f t="shared" si="26"/>
        <v>0</v>
      </c>
      <c r="D199" s="209">
        <f>D200+D201+D204+D205+D206</f>
        <v>0</v>
      </c>
      <c r="E199" s="324">
        <f>E200+E201+E204+E205+E206</f>
        <v>0</v>
      </c>
      <c r="F199" s="541">
        <f t="shared" si="30"/>
        <v>0</v>
      </c>
      <c r="G199" s="209">
        <f>G200+G201+G204+G205+G206</f>
        <v>0</v>
      </c>
      <c r="H199" s="210">
        <f>H200+H201+H204+H205+H206</f>
        <v>0</v>
      </c>
      <c r="I199" s="211">
        <f t="shared" si="31"/>
        <v>0</v>
      </c>
      <c r="J199" s="209">
        <f>J200+J201+J204+J205+J206</f>
        <v>0</v>
      </c>
      <c r="K199" s="210">
        <f>K200+K201+K204+K205+K206</f>
        <v>0</v>
      </c>
      <c r="L199" s="211">
        <f t="shared" si="32"/>
        <v>0</v>
      </c>
      <c r="M199" s="348">
        <f>M200+M201+M204+M205+M206</f>
        <v>0</v>
      </c>
      <c r="N199" s="324">
        <f>N200+N201+N204+N205+N206</f>
        <v>0</v>
      </c>
      <c r="O199" s="211">
        <f t="shared" si="33"/>
        <v>0</v>
      </c>
      <c r="P199" s="208"/>
      <c r="R199" s="158"/>
      <c r="S199" s="158"/>
      <c r="T199" s="158"/>
    </row>
    <row r="200" spans="1:20" hidden="1" x14ac:dyDescent="0.25">
      <c r="A200" s="705">
        <v>5110</v>
      </c>
      <c r="B200" s="213" t="s">
        <v>433</v>
      </c>
      <c r="C200" s="214">
        <f t="shared" si="26"/>
        <v>0</v>
      </c>
      <c r="D200" s="219"/>
      <c r="E200" s="335"/>
      <c r="F200" s="543">
        <f t="shared" si="30"/>
        <v>0</v>
      </c>
      <c r="G200" s="219"/>
      <c r="H200" s="220"/>
      <c r="I200" s="221">
        <f t="shared" si="31"/>
        <v>0</v>
      </c>
      <c r="J200" s="219"/>
      <c r="K200" s="220"/>
      <c r="L200" s="221">
        <f t="shared" si="32"/>
        <v>0</v>
      </c>
      <c r="M200" s="336"/>
      <c r="N200" s="335"/>
      <c r="O200" s="221">
        <f t="shared" si="33"/>
        <v>0</v>
      </c>
      <c r="P200" s="176"/>
      <c r="R200" s="158"/>
      <c r="S200" s="158"/>
      <c r="T200" s="158"/>
    </row>
    <row r="201" spans="1:20" ht="24" hidden="1" x14ac:dyDescent="0.25">
      <c r="A201" s="339">
        <v>5120</v>
      </c>
      <c r="B201" s="223" t="s">
        <v>434</v>
      </c>
      <c r="C201" s="224">
        <f t="shared" si="26"/>
        <v>0</v>
      </c>
      <c r="D201" s="340">
        <f>D202+D203</f>
        <v>0</v>
      </c>
      <c r="E201" s="341">
        <f>E202+E203</f>
        <v>0</v>
      </c>
      <c r="F201" s="544">
        <f t="shared" si="30"/>
        <v>0</v>
      </c>
      <c r="G201" s="340">
        <f>G202+G203</f>
        <v>0</v>
      </c>
      <c r="H201" s="342">
        <f>H202+H203</f>
        <v>0</v>
      </c>
      <c r="I201" s="231">
        <f t="shared" si="31"/>
        <v>0</v>
      </c>
      <c r="J201" s="340">
        <f>J202+J203</f>
        <v>0</v>
      </c>
      <c r="K201" s="342">
        <f>K202+K203</f>
        <v>0</v>
      </c>
      <c r="L201" s="231">
        <f t="shared" si="32"/>
        <v>0</v>
      </c>
      <c r="M201" s="343">
        <f>M202+M203</f>
        <v>0</v>
      </c>
      <c r="N201" s="341">
        <f>N202+N203</f>
        <v>0</v>
      </c>
      <c r="O201" s="231">
        <f t="shared" si="33"/>
        <v>0</v>
      </c>
      <c r="P201" s="185"/>
      <c r="R201" s="158"/>
      <c r="S201" s="158"/>
      <c r="T201" s="158"/>
    </row>
    <row r="202" spans="1:20" hidden="1" x14ac:dyDescent="0.25">
      <c r="A202" s="178">
        <v>5121</v>
      </c>
      <c r="B202" s="223" t="s">
        <v>435</v>
      </c>
      <c r="C202" s="224">
        <f t="shared" si="26"/>
        <v>0</v>
      </c>
      <c r="D202" s="229"/>
      <c r="E202" s="337"/>
      <c r="F202" s="544">
        <f t="shared" si="30"/>
        <v>0</v>
      </c>
      <c r="G202" s="229"/>
      <c r="H202" s="230"/>
      <c r="I202" s="231">
        <f t="shared" si="31"/>
        <v>0</v>
      </c>
      <c r="J202" s="229"/>
      <c r="K202" s="230"/>
      <c r="L202" s="231">
        <f t="shared" si="32"/>
        <v>0</v>
      </c>
      <c r="M202" s="338"/>
      <c r="N202" s="337"/>
      <c r="O202" s="231">
        <f t="shared" si="33"/>
        <v>0</v>
      </c>
      <c r="P202" s="812"/>
      <c r="R202" s="158"/>
      <c r="S202" s="158"/>
      <c r="T202" s="158"/>
    </row>
    <row r="203" spans="1:20" ht="24" hidden="1" x14ac:dyDescent="0.25">
      <c r="A203" s="178">
        <v>5129</v>
      </c>
      <c r="B203" s="223" t="s">
        <v>436</v>
      </c>
      <c r="C203" s="224">
        <f t="shared" si="26"/>
        <v>0</v>
      </c>
      <c r="D203" s="229"/>
      <c r="E203" s="337"/>
      <c r="F203" s="544">
        <f t="shared" si="30"/>
        <v>0</v>
      </c>
      <c r="G203" s="229"/>
      <c r="H203" s="230"/>
      <c r="I203" s="231">
        <f t="shared" si="31"/>
        <v>0</v>
      </c>
      <c r="J203" s="229"/>
      <c r="K203" s="230"/>
      <c r="L203" s="231">
        <f t="shared" si="32"/>
        <v>0</v>
      </c>
      <c r="M203" s="338"/>
      <c r="N203" s="337"/>
      <c r="O203" s="231">
        <f t="shared" si="33"/>
        <v>0</v>
      </c>
      <c r="P203" s="185"/>
      <c r="R203" s="158"/>
      <c r="S203" s="158"/>
      <c r="T203" s="158"/>
    </row>
    <row r="204" spans="1:20" hidden="1" x14ac:dyDescent="0.25">
      <c r="A204" s="339">
        <v>5130</v>
      </c>
      <c r="B204" s="223" t="s">
        <v>437</v>
      </c>
      <c r="C204" s="224">
        <f t="shared" si="26"/>
        <v>0</v>
      </c>
      <c r="D204" s="229"/>
      <c r="E204" s="337"/>
      <c r="F204" s="544">
        <f t="shared" si="30"/>
        <v>0</v>
      </c>
      <c r="G204" s="229"/>
      <c r="H204" s="230"/>
      <c r="I204" s="231">
        <f t="shared" si="31"/>
        <v>0</v>
      </c>
      <c r="J204" s="229"/>
      <c r="K204" s="230"/>
      <c r="L204" s="231">
        <f t="shared" si="32"/>
        <v>0</v>
      </c>
      <c r="M204" s="338"/>
      <c r="N204" s="337"/>
      <c r="O204" s="231">
        <f t="shared" si="33"/>
        <v>0</v>
      </c>
      <c r="P204" s="185"/>
      <c r="R204" s="158"/>
      <c r="S204" s="158"/>
      <c r="T204" s="158"/>
    </row>
    <row r="205" spans="1:20" hidden="1" x14ac:dyDescent="0.25">
      <c r="A205" s="339">
        <v>5140</v>
      </c>
      <c r="B205" s="223" t="s">
        <v>438</v>
      </c>
      <c r="C205" s="224">
        <f t="shared" si="26"/>
        <v>0</v>
      </c>
      <c r="D205" s="229"/>
      <c r="E205" s="337"/>
      <c r="F205" s="544">
        <f t="shared" si="30"/>
        <v>0</v>
      </c>
      <c r="G205" s="229"/>
      <c r="H205" s="230"/>
      <c r="I205" s="231">
        <f t="shared" si="31"/>
        <v>0</v>
      </c>
      <c r="J205" s="229"/>
      <c r="K205" s="230"/>
      <c r="L205" s="231">
        <f t="shared" si="32"/>
        <v>0</v>
      </c>
      <c r="M205" s="338"/>
      <c r="N205" s="337"/>
      <c r="O205" s="231">
        <f t="shared" si="33"/>
        <v>0</v>
      </c>
      <c r="P205" s="185"/>
      <c r="R205" s="158"/>
      <c r="S205" s="158"/>
      <c r="T205" s="158"/>
    </row>
    <row r="206" spans="1:20" ht="24" hidden="1" x14ac:dyDescent="0.25">
      <c r="A206" s="339">
        <v>5170</v>
      </c>
      <c r="B206" s="223" t="s">
        <v>439</v>
      </c>
      <c r="C206" s="224">
        <f t="shared" si="26"/>
        <v>0</v>
      </c>
      <c r="D206" s="229"/>
      <c r="E206" s="337"/>
      <c r="F206" s="544">
        <f t="shared" si="30"/>
        <v>0</v>
      </c>
      <c r="G206" s="229"/>
      <c r="H206" s="230"/>
      <c r="I206" s="231">
        <f t="shared" si="31"/>
        <v>0</v>
      </c>
      <c r="J206" s="229"/>
      <c r="K206" s="230"/>
      <c r="L206" s="231">
        <f t="shared" si="32"/>
        <v>0</v>
      </c>
      <c r="M206" s="338"/>
      <c r="N206" s="337"/>
      <c r="O206" s="231">
        <f t="shared" si="33"/>
        <v>0</v>
      </c>
      <c r="P206" s="185"/>
      <c r="R206" s="158"/>
      <c r="S206" s="158"/>
      <c r="T206" s="158"/>
    </row>
    <row r="207" spans="1:20" x14ac:dyDescent="0.25">
      <c r="A207" s="198">
        <v>5200</v>
      </c>
      <c r="B207" s="323" t="s">
        <v>440</v>
      </c>
      <c r="C207" s="199">
        <f t="shared" si="26"/>
        <v>18273</v>
      </c>
      <c r="D207" s="209">
        <f>D208+D218+D219+D228+D229+D230+D232</f>
        <v>11210</v>
      </c>
      <c r="E207" s="324">
        <f>E208+E218+E219+E228+E229+E230+E232</f>
        <v>3300</v>
      </c>
      <c r="F207" s="541">
        <f t="shared" si="30"/>
        <v>14510</v>
      </c>
      <c r="G207" s="209">
        <f>G208+G218+G219+G228+G229+G230+G232</f>
        <v>1163</v>
      </c>
      <c r="H207" s="210">
        <f>H208+H218+H219+H228+H229+H230+H232</f>
        <v>0</v>
      </c>
      <c r="I207" s="211">
        <f t="shared" si="31"/>
        <v>1163</v>
      </c>
      <c r="J207" s="209">
        <f>J208+J218+J219+J228+J229+J230+J232</f>
        <v>2600</v>
      </c>
      <c r="K207" s="210">
        <f>K208+K218+K219+K228+K229+K230+K232</f>
        <v>0</v>
      </c>
      <c r="L207" s="211">
        <f t="shared" si="32"/>
        <v>2600</v>
      </c>
      <c r="M207" s="348">
        <f>M208+M218+M219+M228+M229+M230+M232</f>
        <v>0</v>
      </c>
      <c r="N207" s="324">
        <f>N208+N218+N219+N228+N229+N230+N232</f>
        <v>0</v>
      </c>
      <c r="O207" s="211">
        <f t="shared" si="33"/>
        <v>0</v>
      </c>
      <c r="P207" s="208"/>
      <c r="R207" s="158"/>
      <c r="S207" s="158"/>
      <c r="T207" s="158"/>
    </row>
    <row r="208" spans="1:20" hidden="1" x14ac:dyDescent="0.25">
      <c r="A208" s="329">
        <v>5210</v>
      </c>
      <c r="B208" s="265" t="s">
        <v>441</v>
      </c>
      <c r="C208" s="276">
        <f t="shared" si="26"/>
        <v>0</v>
      </c>
      <c r="D208" s="330">
        <f>SUM(D209:D217)</f>
        <v>0</v>
      </c>
      <c r="E208" s="331">
        <f>SUM(E209:E217)</f>
        <v>0</v>
      </c>
      <c r="F208" s="542">
        <f t="shared" si="30"/>
        <v>0</v>
      </c>
      <c r="G208" s="330">
        <f>SUM(G209:G217)</f>
        <v>0</v>
      </c>
      <c r="H208" s="333">
        <f>SUM(H209:H217)</f>
        <v>0</v>
      </c>
      <c r="I208" s="332">
        <f t="shared" si="31"/>
        <v>0</v>
      </c>
      <c r="J208" s="330">
        <f>SUM(J209:J217)</f>
        <v>0</v>
      </c>
      <c r="K208" s="333">
        <f>SUM(K209:K217)</f>
        <v>0</v>
      </c>
      <c r="L208" s="332">
        <f t="shared" si="32"/>
        <v>0</v>
      </c>
      <c r="M208" s="334">
        <f>SUM(M209:M217)</f>
        <v>0</v>
      </c>
      <c r="N208" s="331">
        <f>SUM(N209:N217)</f>
        <v>0</v>
      </c>
      <c r="O208" s="332">
        <f t="shared" si="33"/>
        <v>0</v>
      </c>
      <c r="P208" s="274"/>
      <c r="R208" s="158"/>
      <c r="S208" s="158"/>
      <c r="T208" s="158"/>
    </row>
    <row r="209" spans="1:20" hidden="1" x14ac:dyDescent="0.25">
      <c r="A209" s="169">
        <v>5211</v>
      </c>
      <c r="B209" s="213" t="s">
        <v>442</v>
      </c>
      <c r="C209" s="359">
        <f t="shared" si="26"/>
        <v>0</v>
      </c>
      <c r="D209" s="219"/>
      <c r="E209" s="335"/>
      <c r="F209" s="543">
        <f t="shared" si="30"/>
        <v>0</v>
      </c>
      <c r="G209" s="219"/>
      <c r="H209" s="220"/>
      <c r="I209" s="221">
        <f t="shared" si="31"/>
        <v>0</v>
      </c>
      <c r="J209" s="219"/>
      <c r="K209" s="220"/>
      <c r="L209" s="221">
        <f t="shared" si="32"/>
        <v>0</v>
      </c>
      <c r="M209" s="336"/>
      <c r="N209" s="335"/>
      <c r="O209" s="221">
        <f t="shared" si="33"/>
        <v>0</v>
      </c>
      <c r="P209" s="176"/>
      <c r="R209" s="158"/>
      <c r="S209" s="158"/>
      <c r="T209" s="158"/>
    </row>
    <row r="210" spans="1:20" hidden="1" x14ac:dyDescent="0.25">
      <c r="A210" s="178">
        <v>5212</v>
      </c>
      <c r="B210" s="223" t="s">
        <v>443</v>
      </c>
      <c r="C210" s="359">
        <f t="shared" si="26"/>
        <v>0</v>
      </c>
      <c r="D210" s="229"/>
      <c r="E210" s="337"/>
      <c r="F210" s="544">
        <f t="shared" si="30"/>
        <v>0</v>
      </c>
      <c r="G210" s="229"/>
      <c r="H210" s="230"/>
      <c r="I210" s="231">
        <f t="shared" si="31"/>
        <v>0</v>
      </c>
      <c r="J210" s="229"/>
      <c r="K210" s="230"/>
      <c r="L210" s="231">
        <f t="shared" si="32"/>
        <v>0</v>
      </c>
      <c r="M210" s="338"/>
      <c r="N210" s="337"/>
      <c r="O210" s="231">
        <f t="shared" si="33"/>
        <v>0</v>
      </c>
      <c r="P210" s="185"/>
      <c r="R210" s="158"/>
      <c r="S210" s="158"/>
      <c r="T210" s="158"/>
    </row>
    <row r="211" spans="1:20" hidden="1" x14ac:dyDescent="0.25">
      <c r="A211" s="178">
        <v>5213</v>
      </c>
      <c r="B211" s="223" t="s">
        <v>444</v>
      </c>
      <c r="C211" s="359">
        <f t="shared" si="26"/>
        <v>0</v>
      </c>
      <c r="D211" s="229"/>
      <c r="E211" s="337"/>
      <c r="F211" s="544">
        <f t="shared" si="30"/>
        <v>0</v>
      </c>
      <c r="G211" s="229"/>
      <c r="H211" s="230"/>
      <c r="I211" s="231">
        <f t="shared" si="31"/>
        <v>0</v>
      </c>
      <c r="J211" s="229"/>
      <c r="K211" s="230"/>
      <c r="L211" s="231">
        <f t="shared" si="32"/>
        <v>0</v>
      </c>
      <c r="M211" s="338"/>
      <c r="N211" s="337"/>
      <c r="O211" s="231">
        <f t="shared" si="33"/>
        <v>0</v>
      </c>
      <c r="P211" s="185"/>
      <c r="R211" s="158"/>
      <c r="S211" s="158"/>
      <c r="T211" s="158"/>
    </row>
    <row r="212" spans="1:20" hidden="1" x14ac:dyDescent="0.25">
      <c r="A212" s="178">
        <v>5214</v>
      </c>
      <c r="B212" s="223" t="s">
        <v>445</v>
      </c>
      <c r="C212" s="359">
        <f t="shared" si="26"/>
        <v>0</v>
      </c>
      <c r="D212" s="229"/>
      <c r="E212" s="337"/>
      <c r="F212" s="544">
        <f t="shared" si="30"/>
        <v>0</v>
      </c>
      <c r="G212" s="229"/>
      <c r="H212" s="230"/>
      <c r="I212" s="231">
        <f t="shared" si="31"/>
        <v>0</v>
      </c>
      <c r="J212" s="229"/>
      <c r="K212" s="230"/>
      <c r="L212" s="231">
        <f t="shared" si="32"/>
        <v>0</v>
      </c>
      <c r="M212" s="338"/>
      <c r="N212" s="337"/>
      <c r="O212" s="231">
        <f t="shared" si="33"/>
        <v>0</v>
      </c>
      <c r="P212" s="185"/>
      <c r="R212" s="158"/>
      <c r="S212" s="158"/>
      <c r="T212" s="158"/>
    </row>
    <row r="213" spans="1:20" hidden="1" x14ac:dyDescent="0.25">
      <c r="A213" s="178">
        <v>5215</v>
      </c>
      <c r="B213" s="223" t="s">
        <v>446</v>
      </c>
      <c r="C213" s="359">
        <f t="shared" si="26"/>
        <v>0</v>
      </c>
      <c r="D213" s="229"/>
      <c r="E213" s="337"/>
      <c r="F213" s="544">
        <f t="shared" si="30"/>
        <v>0</v>
      </c>
      <c r="G213" s="229"/>
      <c r="H213" s="230"/>
      <c r="I213" s="231">
        <f t="shared" si="31"/>
        <v>0</v>
      </c>
      <c r="J213" s="229"/>
      <c r="K213" s="230"/>
      <c r="L213" s="231">
        <f t="shared" si="32"/>
        <v>0</v>
      </c>
      <c r="M213" s="338"/>
      <c r="N213" s="337"/>
      <c r="O213" s="231">
        <f t="shared" si="33"/>
        <v>0</v>
      </c>
      <c r="P213" s="185"/>
      <c r="R213" s="158"/>
      <c r="S213" s="158"/>
      <c r="T213" s="158"/>
    </row>
    <row r="214" spans="1:20" ht="24" hidden="1" x14ac:dyDescent="0.25">
      <c r="A214" s="178">
        <v>5216</v>
      </c>
      <c r="B214" s="223" t="s">
        <v>447</v>
      </c>
      <c r="C214" s="359">
        <f t="shared" si="26"/>
        <v>0</v>
      </c>
      <c r="D214" s="229"/>
      <c r="E214" s="337"/>
      <c r="F214" s="544">
        <f t="shared" si="30"/>
        <v>0</v>
      </c>
      <c r="G214" s="229"/>
      <c r="H214" s="230"/>
      <c r="I214" s="231">
        <f t="shared" si="31"/>
        <v>0</v>
      </c>
      <c r="J214" s="229"/>
      <c r="K214" s="230"/>
      <c r="L214" s="231">
        <f t="shared" si="32"/>
        <v>0</v>
      </c>
      <c r="M214" s="338"/>
      <c r="N214" s="337"/>
      <c r="O214" s="231">
        <f t="shared" si="33"/>
        <v>0</v>
      </c>
      <c r="P214" s="185"/>
      <c r="R214" s="158"/>
      <c r="S214" s="158"/>
      <c r="T214" s="158"/>
    </row>
    <row r="215" spans="1:20" hidden="1" x14ac:dyDescent="0.25">
      <c r="A215" s="178">
        <v>5217</v>
      </c>
      <c r="B215" s="223" t="s">
        <v>448</v>
      </c>
      <c r="C215" s="359">
        <f t="shared" si="26"/>
        <v>0</v>
      </c>
      <c r="D215" s="229"/>
      <c r="E215" s="337"/>
      <c r="F215" s="544">
        <f t="shared" si="30"/>
        <v>0</v>
      </c>
      <c r="G215" s="229"/>
      <c r="H215" s="230"/>
      <c r="I215" s="231">
        <f t="shared" si="31"/>
        <v>0</v>
      </c>
      <c r="J215" s="229"/>
      <c r="K215" s="230"/>
      <c r="L215" s="231">
        <f t="shared" si="32"/>
        <v>0</v>
      </c>
      <c r="M215" s="338"/>
      <c r="N215" s="337"/>
      <c r="O215" s="231">
        <f t="shared" si="33"/>
        <v>0</v>
      </c>
      <c r="P215" s="185"/>
      <c r="R215" s="158"/>
      <c r="S215" s="158"/>
      <c r="T215" s="158"/>
    </row>
    <row r="216" spans="1:20" hidden="1" x14ac:dyDescent="0.25">
      <c r="A216" s="178">
        <v>5218</v>
      </c>
      <c r="B216" s="223" t="s">
        <v>449</v>
      </c>
      <c r="C216" s="359">
        <f t="shared" si="26"/>
        <v>0</v>
      </c>
      <c r="D216" s="229"/>
      <c r="E216" s="337"/>
      <c r="F216" s="544">
        <f t="shared" si="30"/>
        <v>0</v>
      </c>
      <c r="G216" s="229"/>
      <c r="H216" s="230"/>
      <c r="I216" s="231">
        <f t="shared" si="31"/>
        <v>0</v>
      </c>
      <c r="J216" s="229"/>
      <c r="K216" s="230"/>
      <c r="L216" s="231">
        <f t="shared" si="32"/>
        <v>0</v>
      </c>
      <c r="M216" s="338"/>
      <c r="N216" s="337"/>
      <c r="O216" s="231">
        <f t="shared" si="33"/>
        <v>0</v>
      </c>
      <c r="P216" s="185"/>
      <c r="R216" s="158"/>
      <c r="S216" s="158"/>
      <c r="T216" s="158"/>
    </row>
    <row r="217" spans="1:20" hidden="1" x14ac:dyDescent="0.25">
      <c r="A217" s="178">
        <v>5219</v>
      </c>
      <c r="B217" s="223" t="s">
        <v>450</v>
      </c>
      <c r="C217" s="359">
        <f t="shared" si="26"/>
        <v>0</v>
      </c>
      <c r="D217" s="229"/>
      <c r="E217" s="337"/>
      <c r="F217" s="544">
        <f t="shared" si="30"/>
        <v>0</v>
      </c>
      <c r="G217" s="229"/>
      <c r="H217" s="230"/>
      <c r="I217" s="231">
        <f t="shared" si="31"/>
        <v>0</v>
      </c>
      <c r="J217" s="229"/>
      <c r="K217" s="230"/>
      <c r="L217" s="231">
        <f t="shared" si="32"/>
        <v>0</v>
      </c>
      <c r="M217" s="338"/>
      <c r="N217" s="337"/>
      <c r="O217" s="231">
        <f t="shared" si="33"/>
        <v>0</v>
      </c>
      <c r="P217" s="185"/>
      <c r="R217" s="158"/>
      <c r="S217" s="158"/>
      <c r="T217" s="158"/>
    </row>
    <row r="218" spans="1:20" hidden="1" x14ac:dyDescent="0.25">
      <c r="A218" s="339">
        <v>5220</v>
      </c>
      <c r="B218" s="223" t="s">
        <v>451</v>
      </c>
      <c r="C218" s="359">
        <f t="shared" si="26"/>
        <v>0</v>
      </c>
      <c r="D218" s="229"/>
      <c r="E218" s="337"/>
      <c r="F218" s="544">
        <f t="shared" si="30"/>
        <v>0</v>
      </c>
      <c r="G218" s="229"/>
      <c r="H218" s="230"/>
      <c r="I218" s="231">
        <f t="shared" si="31"/>
        <v>0</v>
      </c>
      <c r="J218" s="229"/>
      <c r="K218" s="230"/>
      <c r="L218" s="231">
        <f t="shared" si="32"/>
        <v>0</v>
      </c>
      <c r="M218" s="338"/>
      <c r="N218" s="337"/>
      <c r="O218" s="231">
        <f t="shared" si="33"/>
        <v>0</v>
      </c>
      <c r="P218" s="185"/>
      <c r="R218" s="158"/>
      <c r="S218" s="158"/>
      <c r="T218" s="158"/>
    </row>
    <row r="219" spans="1:20" x14ac:dyDescent="0.25">
      <c r="A219" s="339">
        <v>5230</v>
      </c>
      <c r="B219" s="223" t="s">
        <v>452</v>
      </c>
      <c r="C219" s="359">
        <f t="shared" si="26"/>
        <v>16773</v>
      </c>
      <c r="D219" s="340">
        <f>SUM(D220:D227)</f>
        <v>9710</v>
      </c>
      <c r="E219" s="341">
        <f>SUM(E220:E227)</f>
        <v>3300</v>
      </c>
      <c r="F219" s="544">
        <f t="shared" si="30"/>
        <v>13010</v>
      </c>
      <c r="G219" s="340">
        <f>SUM(G220:G227)</f>
        <v>1163</v>
      </c>
      <c r="H219" s="342">
        <f>SUM(H220:H227)</f>
        <v>0</v>
      </c>
      <c r="I219" s="231">
        <f t="shared" si="31"/>
        <v>1163</v>
      </c>
      <c r="J219" s="340">
        <f>SUM(J220:J227)</f>
        <v>2600</v>
      </c>
      <c r="K219" s="342">
        <f>SUM(K220:K227)</f>
        <v>0</v>
      </c>
      <c r="L219" s="231">
        <f t="shared" si="32"/>
        <v>2600</v>
      </c>
      <c r="M219" s="343">
        <f>SUM(M220:M227)</f>
        <v>0</v>
      </c>
      <c r="N219" s="341">
        <f>SUM(N220:N227)</f>
        <v>0</v>
      </c>
      <c r="O219" s="231">
        <f t="shared" si="33"/>
        <v>0</v>
      </c>
      <c r="P219" s="185"/>
      <c r="R219" s="158"/>
      <c r="S219" s="158"/>
      <c r="T219" s="158"/>
    </row>
    <row r="220" spans="1:20" hidden="1" x14ac:dyDescent="0.25">
      <c r="A220" s="178">
        <v>5231</v>
      </c>
      <c r="B220" s="223" t="s">
        <v>453</v>
      </c>
      <c r="C220" s="359">
        <f t="shared" si="26"/>
        <v>0</v>
      </c>
      <c r="D220" s="229"/>
      <c r="E220" s="337"/>
      <c r="F220" s="544">
        <f t="shared" si="30"/>
        <v>0</v>
      </c>
      <c r="G220" s="229"/>
      <c r="H220" s="230"/>
      <c r="I220" s="231">
        <f t="shared" si="31"/>
        <v>0</v>
      </c>
      <c r="J220" s="229"/>
      <c r="K220" s="230"/>
      <c r="L220" s="231">
        <f t="shared" si="32"/>
        <v>0</v>
      </c>
      <c r="M220" s="338"/>
      <c r="N220" s="337"/>
      <c r="O220" s="231">
        <f t="shared" si="33"/>
        <v>0</v>
      </c>
      <c r="P220" s="185"/>
      <c r="R220" s="158"/>
      <c r="S220" s="158"/>
      <c r="T220" s="158"/>
    </row>
    <row r="221" spans="1:20" ht="36" x14ac:dyDescent="0.25">
      <c r="A221" s="178">
        <v>5232</v>
      </c>
      <c r="B221" s="223" t="s">
        <v>454</v>
      </c>
      <c r="C221" s="359">
        <f t="shared" si="26"/>
        <v>4815</v>
      </c>
      <c r="D221" s="229">
        <v>315</v>
      </c>
      <c r="E221" s="337">
        <v>3300</v>
      </c>
      <c r="F221" s="544">
        <f t="shared" si="30"/>
        <v>3615</v>
      </c>
      <c r="G221" s="229"/>
      <c r="H221" s="230"/>
      <c r="I221" s="231">
        <f t="shared" si="31"/>
        <v>0</v>
      </c>
      <c r="J221" s="229">
        <v>1200</v>
      </c>
      <c r="K221" s="230"/>
      <c r="L221" s="231">
        <f t="shared" si="32"/>
        <v>1200</v>
      </c>
      <c r="M221" s="338"/>
      <c r="N221" s="337"/>
      <c r="O221" s="231">
        <f t="shared" si="33"/>
        <v>0</v>
      </c>
      <c r="P221" s="185" t="s">
        <v>775</v>
      </c>
      <c r="R221" s="158"/>
      <c r="S221" s="158"/>
      <c r="T221" s="158"/>
    </row>
    <row r="222" spans="1:20" x14ac:dyDescent="0.25">
      <c r="A222" s="178">
        <v>5233</v>
      </c>
      <c r="B222" s="223" t="s">
        <v>455</v>
      </c>
      <c r="C222" s="359">
        <f t="shared" si="26"/>
        <v>2088</v>
      </c>
      <c r="D222" s="229">
        <v>925</v>
      </c>
      <c r="E222" s="337"/>
      <c r="F222" s="544">
        <f t="shared" si="30"/>
        <v>925</v>
      </c>
      <c r="G222" s="229">
        <v>1163</v>
      </c>
      <c r="H222" s="230"/>
      <c r="I222" s="231">
        <f t="shared" si="31"/>
        <v>1163</v>
      </c>
      <c r="J222" s="229"/>
      <c r="K222" s="230"/>
      <c r="L222" s="231">
        <f t="shared" si="32"/>
        <v>0</v>
      </c>
      <c r="M222" s="338"/>
      <c r="N222" s="337"/>
      <c r="O222" s="231">
        <f t="shared" si="33"/>
        <v>0</v>
      </c>
      <c r="P222" s="185"/>
      <c r="R222" s="158"/>
      <c r="S222" s="158"/>
      <c r="T222" s="158"/>
    </row>
    <row r="223" spans="1:20" ht="24" hidden="1" x14ac:dyDescent="0.25">
      <c r="A223" s="178">
        <v>5234</v>
      </c>
      <c r="B223" s="223" t="s">
        <v>456</v>
      </c>
      <c r="C223" s="359">
        <f t="shared" si="26"/>
        <v>0</v>
      </c>
      <c r="D223" s="229"/>
      <c r="E223" s="337"/>
      <c r="F223" s="544">
        <f t="shared" si="30"/>
        <v>0</v>
      </c>
      <c r="G223" s="229"/>
      <c r="H223" s="230"/>
      <c r="I223" s="231">
        <f t="shared" si="31"/>
        <v>0</v>
      </c>
      <c r="J223" s="229"/>
      <c r="K223" s="230"/>
      <c r="L223" s="231">
        <f t="shared" si="32"/>
        <v>0</v>
      </c>
      <c r="M223" s="338"/>
      <c r="N223" s="337"/>
      <c r="O223" s="231">
        <f t="shared" si="33"/>
        <v>0</v>
      </c>
      <c r="P223" s="185"/>
      <c r="R223" s="158"/>
      <c r="S223" s="158"/>
      <c r="T223" s="158"/>
    </row>
    <row r="224" spans="1:20" hidden="1" x14ac:dyDescent="0.25">
      <c r="A224" s="178">
        <v>5236</v>
      </c>
      <c r="B224" s="223" t="s">
        <v>457</v>
      </c>
      <c r="C224" s="359">
        <f t="shared" si="26"/>
        <v>0</v>
      </c>
      <c r="D224" s="229"/>
      <c r="E224" s="337"/>
      <c r="F224" s="544">
        <f t="shared" si="30"/>
        <v>0</v>
      </c>
      <c r="G224" s="229"/>
      <c r="H224" s="230"/>
      <c r="I224" s="231">
        <f t="shared" si="31"/>
        <v>0</v>
      </c>
      <c r="J224" s="229"/>
      <c r="K224" s="230"/>
      <c r="L224" s="231">
        <f t="shared" si="32"/>
        <v>0</v>
      </c>
      <c r="M224" s="338"/>
      <c r="N224" s="337"/>
      <c r="O224" s="231">
        <f t="shared" si="33"/>
        <v>0</v>
      </c>
      <c r="P224" s="185"/>
      <c r="R224" s="158"/>
      <c r="S224" s="158"/>
      <c r="T224" s="158"/>
    </row>
    <row r="225" spans="1:20" hidden="1" x14ac:dyDescent="0.25">
      <c r="A225" s="178">
        <v>5237</v>
      </c>
      <c r="B225" s="223" t="s">
        <v>458</v>
      </c>
      <c r="C225" s="359">
        <f t="shared" si="26"/>
        <v>0</v>
      </c>
      <c r="D225" s="229"/>
      <c r="E225" s="337"/>
      <c r="F225" s="544">
        <f t="shared" si="30"/>
        <v>0</v>
      </c>
      <c r="G225" s="229"/>
      <c r="H225" s="230"/>
      <c r="I225" s="231">
        <f t="shared" si="31"/>
        <v>0</v>
      </c>
      <c r="J225" s="229"/>
      <c r="K225" s="230"/>
      <c r="L225" s="231">
        <f t="shared" si="32"/>
        <v>0</v>
      </c>
      <c r="M225" s="338"/>
      <c r="N225" s="337"/>
      <c r="O225" s="231">
        <f t="shared" si="33"/>
        <v>0</v>
      </c>
      <c r="P225" s="185"/>
      <c r="R225" s="158"/>
      <c r="S225" s="158"/>
      <c r="T225" s="158"/>
    </row>
    <row r="226" spans="1:20" ht="24" x14ac:dyDescent="0.25">
      <c r="A226" s="178">
        <v>5238</v>
      </c>
      <c r="B226" s="223" t="s">
        <v>459</v>
      </c>
      <c r="C226" s="359">
        <f t="shared" si="26"/>
        <v>5870</v>
      </c>
      <c r="D226" s="229">
        <v>5870</v>
      </c>
      <c r="E226" s="337"/>
      <c r="F226" s="544">
        <f t="shared" si="30"/>
        <v>5870</v>
      </c>
      <c r="G226" s="229"/>
      <c r="H226" s="230"/>
      <c r="I226" s="231">
        <f t="shared" si="31"/>
        <v>0</v>
      </c>
      <c r="J226" s="229"/>
      <c r="K226" s="230"/>
      <c r="L226" s="231">
        <f t="shared" si="32"/>
        <v>0</v>
      </c>
      <c r="M226" s="338"/>
      <c r="N226" s="337"/>
      <c r="O226" s="231">
        <f t="shared" si="33"/>
        <v>0</v>
      </c>
      <c r="P226" s="812"/>
      <c r="R226" s="158"/>
      <c r="S226" s="158"/>
      <c r="T226" s="158"/>
    </row>
    <row r="227" spans="1:20" ht="24" x14ac:dyDescent="0.25">
      <c r="A227" s="178">
        <v>5239</v>
      </c>
      <c r="B227" s="223" t="s">
        <v>460</v>
      </c>
      <c r="C227" s="359">
        <f t="shared" si="26"/>
        <v>4000</v>
      </c>
      <c r="D227" s="229">
        <v>2600</v>
      </c>
      <c r="E227" s="337"/>
      <c r="F227" s="544">
        <f t="shared" si="30"/>
        <v>2600</v>
      </c>
      <c r="G227" s="229"/>
      <c r="H227" s="230"/>
      <c r="I227" s="231">
        <f t="shared" si="31"/>
        <v>0</v>
      </c>
      <c r="J227" s="229">
        <v>1400</v>
      </c>
      <c r="K227" s="230"/>
      <c r="L227" s="231">
        <f t="shared" si="32"/>
        <v>1400</v>
      </c>
      <c r="M227" s="338"/>
      <c r="N227" s="337"/>
      <c r="O227" s="231">
        <f t="shared" si="33"/>
        <v>0</v>
      </c>
      <c r="P227" s="185"/>
      <c r="R227" s="158"/>
      <c r="S227" s="158"/>
      <c r="T227" s="158"/>
    </row>
    <row r="228" spans="1:20" ht="24" hidden="1" x14ac:dyDescent="0.25">
      <c r="A228" s="339">
        <v>5240</v>
      </c>
      <c r="B228" s="223" t="s">
        <v>461</v>
      </c>
      <c r="C228" s="359">
        <f t="shared" si="26"/>
        <v>0</v>
      </c>
      <c r="D228" s="229"/>
      <c r="E228" s="337"/>
      <c r="F228" s="544">
        <f t="shared" si="30"/>
        <v>0</v>
      </c>
      <c r="G228" s="229"/>
      <c r="H228" s="230"/>
      <c r="I228" s="231">
        <f t="shared" si="31"/>
        <v>0</v>
      </c>
      <c r="J228" s="229"/>
      <c r="K228" s="230"/>
      <c r="L228" s="231">
        <f t="shared" si="32"/>
        <v>0</v>
      </c>
      <c r="M228" s="338"/>
      <c r="N228" s="337"/>
      <c r="O228" s="231">
        <f t="shared" si="33"/>
        <v>0</v>
      </c>
      <c r="P228" s="185"/>
      <c r="R228" s="158"/>
      <c r="S228" s="158"/>
      <c r="T228" s="158"/>
    </row>
    <row r="229" spans="1:20" hidden="1" x14ac:dyDescent="0.25">
      <c r="A229" s="339">
        <v>5250</v>
      </c>
      <c r="B229" s="223" t="s">
        <v>462</v>
      </c>
      <c r="C229" s="359">
        <f t="shared" si="26"/>
        <v>0</v>
      </c>
      <c r="D229" s="229"/>
      <c r="E229" s="337"/>
      <c r="F229" s="544">
        <f t="shared" si="30"/>
        <v>0</v>
      </c>
      <c r="G229" s="229"/>
      <c r="H229" s="230"/>
      <c r="I229" s="231">
        <f t="shared" si="31"/>
        <v>0</v>
      </c>
      <c r="J229" s="229"/>
      <c r="K229" s="230"/>
      <c r="L229" s="231">
        <f t="shared" si="32"/>
        <v>0</v>
      </c>
      <c r="M229" s="338"/>
      <c r="N229" s="337"/>
      <c r="O229" s="231">
        <f t="shared" si="33"/>
        <v>0</v>
      </c>
      <c r="P229" s="185"/>
      <c r="R229" s="158"/>
      <c r="S229" s="158"/>
      <c r="T229" s="158"/>
    </row>
    <row r="230" spans="1:20" x14ac:dyDescent="0.25">
      <c r="A230" s="339">
        <v>5260</v>
      </c>
      <c r="B230" s="223" t="s">
        <v>463</v>
      </c>
      <c r="C230" s="359">
        <f t="shared" si="26"/>
        <v>1500</v>
      </c>
      <c r="D230" s="340">
        <f>SUM(D231)</f>
        <v>1500</v>
      </c>
      <c r="E230" s="341">
        <f>SUM(E231)</f>
        <v>0</v>
      </c>
      <c r="F230" s="544">
        <f t="shared" si="30"/>
        <v>1500</v>
      </c>
      <c r="G230" s="340">
        <f>SUM(G231)</f>
        <v>0</v>
      </c>
      <c r="H230" s="342">
        <f>SUM(H231)</f>
        <v>0</v>
      </c>
      <c r="I230" s="231">
        <f t="shared" si="31"/>
        <v>0</v>
      </c>
      <c r="J230" s="340">
        <f>SUM(J231)</f>
        <v>0</v>
      </c>
      <c r="K230" s="342">
        <f>SUM(K231)</f>
        <v>0</v>
      </c>
      <c r="L230" s="231">
        <f t="shared" si="32"/>
        <v>0</v>
      </c>
      <c r="M230" s="343">
        <f>SUM(M231)</f>
        <v>0</v>
      </c>
      <c r="N230" s="341">
        <f>SUM(N231)</f>
        <v>0</v>
      </c>
      <c r="O230" s="231">
        <f t="shared" si="33"/>
        <v>0</v>
      </c>
      <c r="P230" s="185"/>
      <c r="R230" s="158"/>
      <c r="S230" s="158"/>
      <c r="T230" s="158"/>
    </row>
    <row r="231" spans="1:20" ht="24" x14ac:dyDescent="0.25">
      <c r="A231" s="178">
        <v>5269</v>
      </c>
      <c r="B231" s="223" t="s">
        <v>464</v>
      </c>
      <c r="C231" s="359">
        <f t="shared" si="26"/>
        <v>1500</v>
      </c>
      <c r="D231" s="229">
        <v>1500</v>
      </c>
      <c r="E231" s="337"/>
      <c r="F231" s="544">
        <f t="shared" si="30"/>
        <v>1500</v>
      </c>
      <c r="G231" s="229"/>
      <c r="H231" s="230"/>
      <c r="I231" s="231">
        <f t="shared" si="31"/>
        <v>0</v>
      </c>
      <c r="J231" s="229"/>
      <c r="K231" s="230"/>
      <c r="L231" s="231">
        <f t="shared" si="32"/>
        <v>0</v>
      </c>
      <c r="M231" s="338"/>
      <c r="N231" s="337"/>
      <c r="O231" s="231">
        <f t="shared" si="33"/>
        <v>0</v>
      </c>
      <c r="P231" s="812"/>
      <c r="R231" s="158"/>
      <c r="S231" s="158"/>
      <c r="T231" s="158"/>
    </row>
    <row r="232" spans="1:20" ht="24" hidden="1" x14ac:dyDescent="0.25">
      <c r="A232" s="329">
        <v>5270</v>
      </c>
      <c r="B232" s="265" t="s">
        <v>465</v>
      </c>
      <c r="C232" s="354">
        <f t="shared" si="26"/>
        <v>0</v>
      </c>
      <c r="D232" s="344"/>
      <c r="E232" s="345"/>
      <c r="F232" s="542">
        <f t="shared" si="30"/>
        <v>0</v>
      </c>
      <c r="G232" s="344"/>
      <c r="H232" s="346"/>
      <c r="I232" s="332">
        <f t="shared" si="31"/>
        <v>0</v>
      </c>
      <c r="J232" s="344"/>
      <c r="K232" s="346"/>
      <c r="L232" s="332">
        <f t="shared" si="32"/>
        <v>0</v>
      </c>
      <c r="M232" s="347"/>
      <c r="N232" s="345"/>
      <c r="O232" s="332">
        <f t="shared" si="33"/>
        <v>0</v>
      </c>
      <c r="P232" s="274"/>
      <c r="R232" s="158"/>
      <c r="S232" s="158"/>
      <c r="T232" s="158"/>
    </row>
    <row r="233" spans="1:20" hidden="1" x14ac:dyDescent="0.25">
      <c r="A233" s="315">
        <v>6000</v>
      </c>
      <c r="B233" s="315" t="s">
        <v>466</v>
      </c>
      <c r="C233" s="316">
        <f t="shared" si="26"/>
        <v>0</v>
      </c>
      <c r="D233" s="317">
        <f>D234+D254+D261</f>
        <v>0</v>
      </c>
      <c r="E233" s="318">
        <f>E234+E254+E261</f>
        <v>0</v>
      </c>
      <c r="F233" s="540">
        <f t="shared" si="30"/>
        <v>0</v>
      </c>
      <c r="G233" s="317">
        <f>G234+G254+G261</f>
        <v>0</v>
      </c>
      <c r="H233" s="320">
        <f>H234+H254+H261</f>
        <v>0</v>
      </c>
      <c r="I233" s="319">
        <f t="shared" si="31"/>
        <v>0</v>
      </c>
      <c r="J233" s="317">
        <f>J234+J254+J261</f>
        <v>0</v>
      </c>
      <c r="K233" s="320">
        <f>K234+K254+K261</f>
        <v>0</v>
      </c>
      <c r="L233" s="319">
        <f t="shared" si="32"/>
        <v>0</v>
      </c>
      <c r="M233" s="321">
        <f>M234+M254+M261</f>
        <v>0</v>
      </c>
      <c r="N233" s="318">
        <f>N234+N254+N261</f>
        <v>0</v>
      </c>
      <c r="O233" s="319">
        <f t="shared" si="33"/>
        <v>0</v>
      </c>
      <c r="P233" s="322"/>
      <c r="R233" s="158"/>
      <c r="S233" s="158"/>
      <c r="T233" s="158"/>
    </row>
    <row r="234" spans="1:20" hidden="1" x14ac:dyDescent="0.25">
      <c r="A234" s="249">
        <v>6200</v>
      </c>
      <c r="B234" s="368" t="s">
        <v>467</v>
      </c>
      <c r="C234" s="379">
        <f>F234+I234+L234+O234</f>
        <v>0</v>
      </c>
      <c r="D234" s="380">
        <f>SUM(D235,D236,D238,D241,D247,D248,D249)</f>
        <v>0</v>
      </c>
      <c r="E234" s="326">
        <f>SUM(E235,E236,E238,E241,E247,E248,E249)</f>
        <v>0</v>
      </c>
      <c r="F234" s="549">
        <f>D234+E234</f>
        <v>0</v>
      </c>
      <c r="G234" s="380">
        <f>SUM(G235,G236,G238,G241,G247,G248,G249)</f>
        <v>0</v>
      </c>
      <c r="H234" s="381">
        <f>SUM(H235,H236,H238,H241,H247,H248,H249)</f>
        <v>0</v>
      </c>
      <c r="I234" s="327">
        <f t="shared" si="31"/>
        <v>0</v>
      </c>
      <c r="J234" s="380">
        <f>SUM(J235,J236,J238,J241,J247,J248,J249)</f>
        <v>0</v>
      </c>
      <c r="K234" s="381">
        <f>SUM(K235,K236,K238,K241,K247,K248,K249)</f>
        <v>0</v>
      </c>
      <c r="L234" s="327">
        <f t="shared" si="32"/>
        <v>0</v>
      </c>
      <c r="M234" s="325">
        <f>SUM(M235,M236,M238,M241,M247,M248,M249)</f>
        <v>0</v>
      </c>
      <c r="N234" s="326">
        <f>SUM(N235,N236,N238,N241,N247,N248,N249)</f>
        <v>0</v>
      </c>
      <c r="O234" s="327">
        <f t="shared" si="33"/>
        <v>0</v>
      </c>
      <c r="P234" s="328"/>
      <c r="R234" s="158"/>
      <c r="S234" s="158"/>
      <c r="T234" s="158"/>
    </row>
    <row r="235" spans="1:20" ht="24" hidden="1" x14ac:dyDescent="0.25">
      <c r="A235" s="705">
        <v>6220</v>
      </c>
      <c r="B235" s="213" t="s">
        <v>468</v>
      </c>
      <c r="C235" s="389">
        <f t="shared" si="26"/>
        <v>0</v>
      </c>
      <c r="D235" s="219"/>
      <c r="E235" s="335"/>
      <c r="F235" s="543">
        <f t="shared" si="30"/>
        <v>0</v>
      </c>
      <c r="G235" s="219"/>
      <c r="H235" s="220"/>
      <c r="I235" s="221">
        <f t="shared" si="31"/>
        <v>0</v>
      </c>
      <c r="J235" s="219"/>
      <c r="K235" s="220"/>
      <c r="L235" s="221">
        <f t="shared" si="32"/>
        <v>0</v>
      </c>
      <c r="M235" s="336"/>
      <c r="N235" s="335"/>
      <c r="O235" s="221">
        <f t="shared" si="33"/>
        <v>0</v>
      </c>
      <c r="P235" s="176"/>
      <c r="R235" s="158"/>
      <c r="S235" s="158"/>
      <c r="T235" s="158"/>
    </row>
    <row r="236" spans="1:20" hidden="1" x14ac:dyDescent="0.25">
      <c r="A236" s="339">
        <v>6230</v>
      </c>
      <c r="B236" s="223" t="s">
        <v>469</v>
      </c>
      <c r="C236" s="390">
        <f t="shared" si="26"/>
        <v>0</v>
      </c>
      <c r="D236" s="340">
        <f>SUM(D237)</f>
        <v>0</v>
      </c>
      <c r="E236" s="342">
        <f>SUM(E237)</f>
        <v>0</v>
      </c>
      <c r="F236" s="544">
        <f t="shared" si="30"/>
        <v>0</v>
      </c>
      <c r="G236" s="340">
        <f>SUM(G237)</f>
        <v>0</v>
      </c>
      <c r="H236" s="342">
        <f>SUM(H237)</f>
        <v>0</v>
      </c>
      <c r="I236" s="231">
        <f t="shared" si="31"/>
        <v>0</v>
      </c>
      <c r="J236" s="340">
        <f>SUM(J237)</f>
        <v>0</v>
      </c>
      <c r="K236" s="342">
        <f>SUM(K237)</f>
        <v>0</v>
      </c>
      <c r="L236" s="231">
        <f t="shared" si="32"/>
        <v>0</v>
      </c>
      <c r="M236" s="340">
        <f>SUM(M237)</f>
        <v>0</v>
      </c>
      <c r="N236" s="342">
        <f>SUM(N237)</f>
        <v>0</v>
      </c>
      <c r="O236" s="231">
        <f t="shared" si="33"/>
        <v>0</v>
      </c>
      <c r="P236" s="185"/>
      <c r="R236" s="158"/>
      <c r="S236" s="158"/>
      <c r="T236" s="158"/>
    </row>
    <row r="237" spans="1:20" ht="24" hidden="1" x14ac:dyDescent="0.25">
      <c r="A237" s="178">
        <v>6239</v>
      </c>
      <c r="B237" s="213" t="s">
        <v>470</v>
      </c>
      <c r="C237" s="390">
        <f t="shared" si="26"/>
        <v>0</v>
      </c>
      <c r="D237" s="229"/>
      <c r="E237" s="337"/>
      <c r="F237" s="544">
        <f t="shared" si="30"/>
        <v>0</v>
      </c>
      <c r="G237" s="229"/>
      <c r="H237" s="230"/>
      <c r="I237" s="231">
        <f t="shared" si="31"/>
        <v>0</v>
      </c>
      <c r="J237" s="229"/>
      <c r="K237" s="230"/>
      <c r="L237" s="231">
        <f t="shared" si="32"/>
        <v>0</v>
      </c>
      <c r="M237" s="338"/>
      <c r="N237" s="337"/>
      <c r="O237" s="231">
        <f t="shared" si="33"/>
        <v>0</v>
      </c>
      <c r="P237" s="185"/>
      <c r="R237" s="158"/>
      <c r="S237" s="158"/>
      <c r="T237" s="158"/>
    </row>
    <row r="238" spans="1:20" ht="24" hidden="1" x14ac:dyDescent="0.25">
      <c r="A238" s="339">
        <v>6240</v>
      </c>
      <c r="B238" s="223" t="s">
        <v>471</v>
      </c>
      <c r="C238" s="390">
        <f t="shared" si="26"/>
        <v>0</v>
      </c>
      <c r="D238" s="340">
        <f>SUM(D239:D240)</f>
        <v>0</v>
      </c>
      <c r="E238" s="341">
        <f>SUM(E239:E240)</f>
        <v>0</v>
      </c>
      <c r="F238" s="544">
        <f t="shared" si="30"/>
        <v>0</v>
      </c>
      <c r="G238" s="340">
        <f>SUM(G239:G240)</f>
        <v>0</v>
      </c>
      <c r="H238" s="342">
        <f>SUM(H239:H240)</f>
        <v>0</v>
      </c>
      <c r="I238" s="231">
        <f t="shared" si="31"/>
        <v>0</v>
      </c>
      <c r="J238" s="340">
        <f>SUM(J239:J240)</f>
        <v>0</v>
      </c>
      <c r="K238" s="342">
        <f>SUM(K239:K240)</f>
        <v>0</v>
      </c>
      <c r="L238" s="231">
        <f t="shared" si="32"/>
        <v>0</v>
      </c>
      <c r="M238" s="343">
        <f>SUM(M239:M240)</f>
        <v>0</v>
      </c>
      <c r="N238" s="341">
        <f>SUM(N239:N240)</f>
        <v>0</v>
      </c>
      <c r="O238" s="231">
        <f t="shared" si="33"/>
        <v>0</v>
      </c>
      <c r="P238" s="185"/>
      <c r="R238" s="158"/>
      <c r="S238" s="158"/>
      <c r="T238" s="158"/>
    </row>
    <row r="239" spans="1:20" hidden="1" x14ac:dyDescent="0.25">
      <c r="A239" s="178">
        <v>6241</v>
      </c>
      <c r="B239" s="223" t="s">
        <v>472</v>
      </c>
      <c r="C239" s="390">
        <f t="shared" si="26"/>
        <v>0</v>
      </c>
      <c r="D239" s="229"/>
      <c r="E239" s="337"/>
      <c r="F239" s="544">
        <f t="shared" si="30"/>
        <v>0</v>
      </c>
      <c r="G239" s="229"/>
      <c r="H239" s="230"/>
      <c r="I239" s="231">
        <f t="shared" si="31"/>
        <v>0</v>
      </c>
      <c r="J239" s="229"/>
      <c r="K239" s="230"/>
      <c r="L239" s="231">
        <f t="shared" si="32"/>
        <v>0</v>
      </c>
      <c r="M239" s="338"/>
      <c r="N239" s="337"/>
      <c r="O239" s="231">
        <f t="shared" si="33"/>
        <v>0</v>
      </c>
      <c r="P239" s="185"/>
      <c r="R239" s="158"/>
      <c r="S239" s="158"/>
      <c r="T239" s="158"/>
    </row>
    <row r="240" spans="1:20" hidden="1" x14ac:dyDescent="0.25">
      <c r="A240" s="178">
        <v>6242</v>
      </c>
      <c r="B240" s="223" t="s">
        <v>473</v>
      </c>
      <c r="C240" s="390">
        <f t="shared" si="26"/>
        <v>0</v>
      </c>
      <c r="D240" s="229"/>
      <c r="E240" s="337"/>
      <c r="F240" s="544">
        <f t="shared" si="30"/>
        <v>0</v>
      </c>
      <c r="G240" s="229"/>
      <c r="H240" s="230"/>
      <c r="I240" s="231">
        <f t="shared" si="31"/>
        <v>0</v>
      </c>
      <c r="J240" s="229"/>
      <c r="K240" s="230"/>
      <c r="L240" s="231">
        <f t="shared" si="32"/>
        <v>0</v>
      </c>
      <c r="M240" s="338"/>
      <c r="N240" s="337"/>
      <c r="O240" s="231">
        <f t="shared" si="33"/>
        <v>0</v>
      </c>
      <c r="P240" s="185"/>
      <c r="R240" s="158"/>
      <c r="S240" s="158"/>
      <c r="T240" s="158"/>
    </row>
    <row r="241" spans="1:20" ht="24" hidden="1" x14ac:dyDescent="0.25">
      <c r="A241" s="339">
        <v>6250</v>
      </c>
      <c r="B241" s="223" t="s">
        <v>474</v>
      </c>
      <c r="C241" s="390">
        <f t="shared" si="26"/>
        <v>0</v>
      </c>
      <c r="D241" s="340">
        <f>SUM(D242:D246)</f>
        <v>0</v>
      </c>
      <c r="E241" s="341">
        <f>SUM(E242:E246)</f>
        <v>0</v>
      </c>
      <c r="F241" s="544">
        <f t="shared" si="30"/>
        <v>0</v>
      </c>
      <c r="G241" s="340">
        <f>SUM(G242:G246)</f>
        <v>0</v>
      </c>
      <c r="H241" s="342">
        <f>SUM(H242:H246)</f>
        <v>0</v>
      </c>
      <c r="I241" s="231">
        <f t="shared" si="31"/>
        <v>0</v>
      </c>
      <c r="J241" s="340">
        <f>SUM(J242:J246)</f>
        <v>0</v>
      </c>
      <c r="K241" s="342">
        <f>SUM(K242:K246)</f>
        <v>0</v>
      </c>
      <c r="L241" s="231">
        <f t="shared" si="32"/>
        <v>0</v>
      </c>
      <c r="M241" s="343">
        <f>SUM(M242:M246)</f>
        <v>0</v>
      </c>
      <c r="N241" s="341">
        <f>SUM(N242:N246)</f>
        <v>0</v>
      </c>
      <c r="O241" s="231">
        <f t="shared" si="33"/>
        <v>0</v>
      </c>
      <c r="P241" s="185"/>
      <c r="R241" s="158"/>
      <c r="S241" s="158"/>
      <c r="T241" s="158"/>
    </row>
    <row r="242" spans="1:20" hidden="1" x14ac:dyDescent="0.25">
      <c r="A242" s="178">
        <v>6252</v>
      </c>
      <c r="B242" s="223" t="s">
        <v>475</v>
      </c>
      <c r="C242" s="390">
        <f t="shared" si="26"/>
        <v>0</v>
      </c>
      <c r="D242" s="229"/>
      <c r="E242" s="337"/>
      <c r="F242" s="544">
        <f t="shared" si="30"/>
        <v>0</v>
      </c>
      <c r="G242" s="229"/>
      <c r="H242" s="230"/>
      <c r="I242" s="231">
        <f t="shared" si="31"/>
        <v>0</v>
      </c>
      <c r="J242" s="229"/>
      <c r="K242" s="230"/>
      <c r="L242" s="231">
        <f t="shared" si="32"/>
        <v>0</v>
      </c>
      <c r="M242" s="338"/>
      <c r="N242" s="337"/>
      <c r="O242" s="231">
        <f t="shared" si="33"/>
        <v>0</v>
      </c>
      <c r="P242" s="185"/>
      <c r="R242" s="158"/>
      <c r="S242" s="158"/>
      <c r="T242" s="158"/>
    </row>
    <row r="243" spans="1:20" hidden="1" x14ac:dyDescent="0.25">
      <c r="A243" s="178">
        <v>6253</v>
      </c>
      <c r="B243" s="223" t="s">
        <v>476</v>
      </c>
      <c r="C243" s="390">
        <f t="shared" si="26"/>
        <v>0</v>
      </c>
      <c r="D243" s="229"/>
      <c r="E243" s="337"/>
      <c r="F243" s="544">
        <f t="shared" si="30"/>
        <v>0</v>
      </c>
      <c r="G243" s="229"/>
      <c r="H243" s="230"/>
      <c r="I243" s="231">
        <f t="shared" si="31"/>
        <v>0</v>
      </c>
      <c r="J243" s="229"/>
      <c r="K243" s="230"/>
      <c r="L243" s="231">
        <f t="shared" si="32"/>
        <v>0</v>
      </c>
      <c r="M243" s="338"/>
      <c r="N243" s="337"/>
      <c r="O243" s="231">
        <f t="shared" si="33"/>
        <v>0</v>
      </c>
      <c r="P243" s="185"/>
      <c r="R243" s="158"/>
      <c r="S243" s="158"/>
      <c r="T243" s="158"/>
    </row>
    <row r="244" spans="1:20" ht="24" hidden="1" x14ac:dyDescent="0.25">
      <c r="A244" s="178">
        <v>6254</v>
      </c>
      <c r="B244" s="223" t="s">
        <v>477</v>
      </c>
      <c r="C244" s="390">
        <f t="shared" si="26"/>
        <v>0</v>
      </c>
      <c r="D244" s="229"/>
      <c r="E244" s="337"/>
      <c r="F244" s="544">
        <f t="shared" si="30"/>
        <v>0</v>
      </c>
      <c r="G244" s="229"/>
      <c r="H244" s="230"/>
      <c r="I244" s="231">
        <f t="shared" si="31"/>
        <v>0</v>
      </c>
      <c r="J244" s="229"/>
      <c r="K244" s="230"/>
      <c r="L244" s="231">
        <f t="shared" si="32"/>
        <v>0</v>
      </c>
      <c r="M244" s="338"/>
      <c r="N244" s="337"/>
      <c r="O244" s="231">
        <f t="shared" si="33"/>
        <v>0</v>
      </c>
      <c r="P244" s="185"/>
      <c r="R244" s="158"/>
      <c r="S244" s="158"/>
      <c r="T244" s="158"/>
    </row>
    <row r="245" spans="1:20" ht="24" hidden="1" x14ac:dyDescent="0.25">
      <c r="A245" s="178">
        <v>6255</v>
      </c>
      <c r="B245" s="223" t="s">
        <v>478</v>
      </c>
      <c r="C245" s="390">
        <f t="shared" si="26"/>
        <v>0</v>
      </c>
      <c r="D245" s="229"/>
      <c r="E245" s="337"/>
      <c r="F245" s="544">
        <f t="shared" si="30"/>
        <v>0</v>
      </c>
      <c r="G245" s="229"/>
      <c r="H245" s="230"/>
      <c r="I245" s="231">
        <f t="shared" si="31"/>
        <v>0</v>
      </c>
      <c r="J245" s="229"/>
      <c r="K245" s="230"/>
      <c r="L245" s="231">
        <f t="shared" si="32"/>
        <v>0</v>
      </c>
      <c r="M245" s="338"/>
      <c r="N245" s="337"/>
      <c r="O245" s="231">
        <f t="shared" si="33"/>
        <v>0</v>
      </c>
      <c r="P245" s="185"/>
      <c r="R245" s="158"/>
      <c r="S245" s="158"/>
      <c r="T245" s="158"/>
    </row>
    <row r="246" spans="1:20" hidden="1" x14ac:dyDescent="0.25">
      <c r="A246" s="178">
        <v>6259</v>
      </c>
      <c r="B246" s="223" t="s">
        <v>479</v>
      </c>
      <c r="C246" s="390">
        <f t="shared" si="26"/>
        <v>0</v>
      </c>
      <c r="D246" s="229"/>
      <c r="E246" s="337"/>
      <c r="F246" s="544">
        <f t="shared" si="30"/>
        <v>0</v>
      </c>
      <c r="G246" s="229"/>
      <c r="H246" s="230"/>
      <c r="I246" s="231">
        <f t="shared" si="31"/>
        <v>0</v>
      </c>
      <c r="J246" s="229"/>
      <c r="K246" s="230"/>
      <c r="L246" s="231">
        <f t="shared" si="32"/>
        <v>0</v>
      </c>
      <c r="M246" s="338"/>
      <c r="N246" s="337"/>
      <c r="O246" s="231">
        <f t="shared" si="33"/>
        <v>0</v>
      </c>
      <c r="P246" s="185"/>
      <c r="R246" s="158"/>
      <c r="S246" s="158"/>
      <c r="T246" s="158"/>
    </row>
    <row r="247" spans="1:20" ht="24" hidden="1" x14ac:dyDescent="0.25">
      <c r="A247" s="339">
        <v>6260</v>
      </c>
      <c r="B247" s="223" t="s">
        <v>480</v>
      </c>
      <c r="C247" s="390">
        <f t="shared" si="26"/>
        <v>0</v>
      </c>
      <c r="D247" s="229"/>
      <c r="E247" s="337"/>
      <c r="F247" s="544">
        <f t="shared" ref="F247:F299" si="37">D247+E247</f>
        <v>0</v>
      </c>
      <c r="G247" s="229"/>
      <c r="H247" s="230"/>
      <c r="I247" s="231">
        <f t="shared" ref="I247:I299" si="38">G247+H247</f>
        <v>0</v>
      </c>
      <c r="J247" s="229"/>
      <c r="K247" s="230"/>
      <c r="L247" s="231">
        <f t="shared" ref="L247:L299" si="39">J247+K247</f>
        <v>0</v>
      </c>
      <c r="M247" s="338"/>
      <c r="N247" s="337"/>
      <c r="O247" s="231">
        <f t="shared" ref="O247:O276" si="40">M247+N247</f>
        <v>0</v>
      </c>
      <c r="P247" s="185"/>
      <c r="R247" s="158"/>
      <c r="S247" s="158"/>
      <c r="T247" s="158"/>
    </row>
    <row r="248" spans="1:20" hidden="1" x14ac:dyDescent="0.25">
      <c r="A248" s="339">
        <v>6270</v>
      </c>
      <c r="B248" s="223" t="s">
        <v>481</v>
      </c>
      <c r="C248" s="390">
        <f t="shared" si="26"/>
        <v>0</v>
      </c>
      <c r="D248" s="229"/>
      <c r="E248" s="337"/>
      <c r="F248" s="544">
        <f t="shared" si="37"/>
        <v>0</v>
      </c>
      <c r="G248" s="229"/>
      <c r="H248" s="230"/>
      <c r="I248" s="231">
        <f t="shared" si="38"/>
        <v>0</v>
      </c>
      <c r="J248" s="229"/>
      <c r="K248" s="230"/>
      <c r="L248" s="231">
        <f t="shared" si="39"/>
        <v>0</v>
      </c>
      <c r="M248" s="338"/>
      <c r="N248" s="337"/>
      <c r="O248" s="231">
        <f t="shared" si="40"/>
        <v>0</v>
      </c>
      <c r="P248" s="185"/>
      <c r="R248" s="158"/>
      <c r="S248" s="158"/>
      <c r="T248" s="158"/>
    </row>
    <row r="249" spans="1:20" ht="24" hidden="1" x14ac:dyDescent="0.25">
      <c r="A249" s="705">
        <v>6290</v>
      </c>
      <c r="B249" s="213" t="s">
        <v>482</v>
      </c>
      <c r="C249" s="390">
        <f t="shared" si="26"/>
        <v>0</v>
      </c>
      <c r="D249" s="350">
        <f>SUM(D250:D253)</f>
        <v>0</v>
      </c>
      <c r="E249" s="351">
        <f>SUM(E250:E253)</f>
        <v>0</v>
      </c>
      <c r="F249" s="543">
        <f t="shared" si="37"/>
        <v>0</v>
      </c>
      <c r="G249" s="350">
        <f>SUM(G250:G253)</f>
        <v>0</v>
      </c>
      <c r="H249" s="352">
        <f t="shared" ref="H249" si="41">SUM(H250:H253)</f>
        <v>0</v>
      </c>
      <c r="I249" s="221">
        <f t="shared" si="38"/>
        <v>0</v>
      </c>
      <c r="J249" s="350">
        <f>SUM(J250:J253)</f>
        <v>0</v>
      </c>
      <c r="K249" s="352">
        <f t="shared" ref="K249" si="42">SUM(K250:K253)</f>
        <v>0</v>
      </c>
      <c r="L249" s="221">
        <f t="shared" si="39"/>
        <v>0</v>
      </c>
      <c r="M249" s="369">
        <f t="shared" ref="M249:N249" si="43">SUM(M250:M253)</f>
        <v>0</v>
      </c>
      <c r="N249" s="370">
        <f t="shared" si="43"/>
        <v>0</v>
      </c>
      <c r="O249" s="371">
        <f t="shared" si="40"/>
        <v>0</v>
      </c>
      <c r="P249" s="372"/>
      <c r="R249" s="158"/>
      <c r="S249" s="158"/>
      <c r="T249" s="158"/>
    </row>
    <row r="250" spans="1:20" hidden="1" x14ac:dyDescent="0.25">
      <c r="A250" s="178">
        <v>6291</v>
      </c>
      <c r="B250" s="223" t="s">
        <v>483</v>
      </c>
      <c r="C250" s="390">
        <f t="shared" si="26"/>
        <v>0</v>
      </c>
      <c r="D250" s="229"/>
      <c r="E250" s="337"/>
      <c r="F250" s="544">
        <f t="shared" si="37"/>
        <v>0</v>
      </c>
      <c r="G250" s="229"/>
      <c r="H250" s="230"/>
      <c r="I250" s="231">
        <f t="shared" si="38"/>
        <v>0</v>
      </c>
      <c r="J250" s="229"/>
      <c r="K250" s="230"/>
      <c r="L250" s="231">
        <f t="shared" si="39"/>
        <v>0</v>
      </c>
      <c r="M250" s="338"/>
      <c r="N250" s="337"/>
      <c r="O250" s="231">
        <f t="shared" si="40"/>
        <v>0</v>
      </c>
      <c r="P250" s="185"/>
      <c r="R250" s="158"/>
      <c r="S250" s="158"/>
      <c r="T250" s="158"/>
    </row>
    <row r="251" spans="1:20" hidden="1" x14ac:dyDescent="0.25">
      <c r="A251" s="178">
        <v>6292</v>
      </c>
      <c r="B251" s="223" t="s">
        <v>484</v>
      </c>
      <c r="C251" s="390">
        <f t="shared" si="26"/>
        <v>0</v>
      </c>
      <c r="D251" s="229"/>
      <c r="E251" s="337"/>
      <c r="F251" s="544">
        <f t="shared" si="37"/>
        <v>0</v>
      </c>
      <c r="G251" s="229"/>
      <c r="H251" s="230"/>
      <c r="I251" s="231">
        <f t="shared" si="38"/>
        <v>0</v>
      </c>
      <c r="J251" s="229"/>
      <c r="K251" s="230"/>
      <c r="L251" s="231">
        <f t="shared" si="39"/>
        <v>0</v>
      </c>
      <c r="M251" s="338"/>
      <c r="N251" s="337"/>
      <c r="O251" s="231">
        <f t="shared" si="40"/>
        <v>0</v>
      </c>
      <c r="P251" s="185"/>
      <c r="R251" s="158"/>
      <c r="S251" s="158"/>
      <c r="T251" s="158"/>
    </row>
    <row r="252" spans="1:20" ht="72" hidden="1" x14ac:dyDescent="0.25">
      <c r="A252" s="178">
        <v>6296</v>
      </c>
      <c r="B252" s="223" t="s">
        <v>485</v>
      </c>
      <c r="C252" s="390">
        <f t="shared" si="26"/>
        <v>0</v>
      </c>
      <c r="D252" s="229"/>
      <c r="E252" s="337"/>
      <c r="F252" s="544">
        <f t="shared" si="37"/>
        <v>0</v>
      </c>
      <c r="G252" s="229"/>
      <c r="H252" s="230"/>
      <c r="I252" s="231">
        <f t="shared" si="38"/>
        <v>0</v>
      </c>
      <c r="J252" s="229"/>
      <c r="K252" s="230"/>
      <c r="L252" s="231">
        <f t="shared" si="39"/>
        <v>0</v>
      </c>
      <c r="M252" s="338"/>
      <c r="N252" s="337"/>
      <c r="O252" s="231">
        <f t="shared" si="40"/>
        <v>0</v>
      </c>
      <c r="P252" s="185"/>
      <c r="R252" s="158"/>
      <c r="S252" s="158"/>
      <c r="T252" s="158"/>
    </row>
    <row r="253" spans="1:20" ht="36" hidden="1" x14ac:dyDescent="0.25">
      <c r="A253" s="178">
        <v>6299</v>
      </c>
      <c r="B253" s="223" t="s">
        <v>486</v>
      </c>
      <c r="C253" s="390">
        <f t="shared" si="26"/>
        <v>0</v>
      </c>
      <c r="D253" s="229"/>
      <c r="E253" s="337"/>
      <c r="F253" s="544">
        <f t="shared" si="37"/>
        <v>0</v>
      </c>
      <c r="G253" s="229"/>
      <c r="H253" s="230"/>
      <c r="I253" s="231">
        <f t="shared" si="38"/>
        <v>0</v>
      </c>
      <c r="J253" s="229"/>
      <c r="K253" s="230"/>
      <c r="L253" s="231">
        <f t="shared" si="39"/>
        <v>0</v>
      </c>
      <c r="M253" s="338"/>
      <c r="N253" s="337"/>
      <c r="O253" s="231">
        <f t="shared" si="40"/>
        <v>0</v>
      </c>
      <c r="P253" s="185"/>
      <c r="R253" s="158"/>
      <c r="S253" s="158"/>
      <c r="T253" s="158"/>
    </row>
    <row r="254" spans="1:20" hidden="1" x14ac:dyDescent="0.25">
      <c r="A254" s="198">
        <v>6300</v>
      </c>
      <c r="B254" s="323" t="s">
        <v>487</v>
      </c>
      <c r="C254" s="199">
        <f t="shared" si="26"/>
        <v>0</v>
      </c>
      <c r="D254" s="209">
        <f>SUM(D255,D259,D260)</f>
        <v>0</v>
      </c>
      <c r="E254" s="324">
        <f>SUM(E255,E259,E260)</f>
        <v>0</v>
      </c>
      <c r="F254" s="541">
        <f t="shared" si="37"/>
        <v>0</v>
      </c>
      <c r="G254" s="209">
        <f>SUM(G255,G259,G260)</f>
        <v>0</v>
      </c>
      <c r="H254" s="210">
        <f t="shared" ref="H254" si="44">SUM(H255,H259,H260)</f>
        <v>0</v>
      </c>
      <c r="I254" s="211">
        <f t="shared" si="38"/>
        <v>0</v>
      </c>
      <c r="J254" s="209">
        <f>SUM(J255,J259,J260)</f>
        <v>0</v>
      </c>
      <c r="K254" s="210">
        <f t="shared" ref="K254" si="45">SUM(K255,K259,K260)</f>
        <v>0</v>
      </c>
      <c r="L254" s="211">
        <f t="shared" si="39"/>
        <v>0</v>
      </c>
      <c r="M254" s="355">
        <f t="shared" ref="M254:N254" si="46">SUM(M255,M259,M260)</f>
        <v>0</v>
      </c>
      <c r="N254" s="356">
        <f t="shared" si="46"/>
        <v>0</v>
      </c>
      <c r="O254" s="357">
        <f t="shared" si="40"/>
        <v>0</v>
      </c>
      <c r="P254" s="358"/>
      <c r="R254" s="158"/>
      <c r="S254" s="158"/>
      <c r="T254" s="158"/>
    </row>
    <row r="255" spans="1:20" ht="24" hidden="1" x14ac:dyDescent="0.25">
      <c r="A255" s="705">
        <v>6320</v>
      </c>
      <c r="B255" s="213" t="s">
        <v>488</v>
      </c>
      <c r="C255" s="369">
        <f t="shared" si="26"/>
        <v>0</v>
      </c>
      <c r="D255" s="350">
        <f>SUM(D256:D258)</f>
        <v>0</v>
      </c>
      <c r="E255" s="351">
        <f>SUM(E256:E258)</f>
        <v>0</v>
      </c>
      <c r="F255" s="543">
        <f t="shared" si="37"/>
        <v>0</v>
      </c>
      <c r="G255" s="350">
        <f>SUM(G256:G258)</f>
        <v>0</v>
      </c>
      <c r="H255" s="352">
        <f t="shared" ref="H255" si="47">SUM(H256:H258)</f>
        <v>0</v>
      </c>
      <c r="I255" s="221">
        <f t="shared" si="38"/>
        <v>0</v>
      </c>
      <c r="J255" s="350">
        <f>SUM(J256:J258)</f>
        <v>0</v>
      </c>
      <c r="K255" s="352">
        <f t="shared" ref="K255" si="48">SUM(K256:K258)</f>
        <v>0</v>
      </c>
      <c r="L255" s="221">
        <f t="shared" si="39"/>
        <v>0</v>
      </c>
      <c r="M255" s="353">
        <f t="shared" ref="M255:N255" si="49">SUM(M256:M258)</f>
        <v>0</v>
      </c>
      <c r="N255" s="351">
        <f t="shared" si="49"/>
        <v>0</v>
      </c>
      <c r="O255" s="221">
        <f t="shared" si="40"/>
        <v>0</v>
      </c>
      <c r="P255" s="176"/>
      <c r="R255" s="158"/>
      <c r="S255" s="158"/>
      <c r="T255" s="158"/>
    </row>
    <row r="256" spans="1:20" hidden="1" x14ac:dyDescent="0.25">
      <c r="A256" s="178">
        <v>6322</v>
      </c>
      <c r="B256" s="223" t="s">
        <v>489</v>
      </c>
      <c r="C256" s="343">
        <f t="shared" si="26"/>
        <v>0</v>
      </c>
      <c r="D256" s="229"/>
      <c r="E256" s="337"/>
      <c r="F256" s="544">
        <f t="shared" si="37"/>
        <v>0</v>
      </c>
      <c r="G256" s="229"/>
      <c r="H256" s="230"/>
      <c r="I256" s="231">
        <f t="shared" si="38"/>
        <v>0</v>
      </c>
      <c r="J256" s="229"/>
      <c r="K256" s="230"/>
      <c r="L256" s="231">
        <f t="shared" si="39"/>
        <v>0</v>
      </c>
      <c r="M256" s="338"/>
      <c r="N256" s="337"/>
      <c r="O256" s="231">
        <f t="shared" si="40"/>
        <v>0</v>
      </c>
      <c r="P256" s="185"/>
      <c r="R256" s="158"/>
      <c r="S256" s="158"/>
      <c r="T256" s="158"/>
    </row>
    <row r="257" spans="1:20" ht="24" hidden="1" x14ac:dyDescent="0.25">
      <c r="A257" s="178">
        <v>6323</v>
      </c>
      <c r="B257" s="223" t="s">
        <v>490</v>
      </c>
      <c r="C257" s="343">
        <f t="shared" si="26"/>
        <v>0</v>
      </c>
      <c r="D257" s="229"/>
      <c r="E257" s="337"/>
      <c r="F257" s="544">
        <f t="shared" si="37"/>
        <v>0</v>
      </c>
      <c r="G257" s="229"/>
      <c r="H257" s="230"/>
      <c r="I257" s="231">
        <f t="shared" si="38"/>
        <v>0</v>
      </c>
      <c r="J257" s="229"/>
      <c r="K257" s="230"/>
      <c r="L257" s="231">
        <f t="shared" si="39"/>
        <v>0</v>
      </c>
      <c r="M257" s="338"/>
      <c r="N257" s="337"/>
      <c r="O257" s="231">
        <f t="shared" si="40"/>
        <v>0</v>
      </c>
      <c r="P257" s="185"/>
      <c r="R257" s="158"/>
      <c r="S257" s="158"/>
      <c r="T257" s="158"/>
    </row>
    <row r="258" spans="1:20" ht="24" hidden="1" x14ac:dyDescent="0.25">
      <c r="A258" s="169">
        <v>6324</v>
      </c>
      <c r="B258" s="213" t="s">
        <v>491</v>
      </c>
      <c r="C258" s="343">
        <f t="shared" si="26"/>
        <v>0</v>
      </c>
      <c r="D258" s="219"/>
      <c r="E258" s="335"/>
      <c r="F258" s="543">
        <f t="shared" si="37"/>
        <v>0</v>
      </c>
      <c r="G258" s="219"/>
      <c r="H258" s="220"/>
      <c r="I258" s="221">
        <f t="shared" si="38"/>
        <v>0</v>
      </c>
      <c r="J258" s="219"/>
      <c r="K258" s="220"/>
      <c r="L258" s="221">
        <f t="shared" si="39"/>
        <v>0</v>
      </c>
      <c r="M258" s="336"/>
      <c r="N258" s="335"/>
      <c r="O258" s="221">
        <f t="shared" si="40"/>
        <v>0</v>
      </c>
      <c r="P258" s="176"/>
      <c r="R258" s="158"/>
      <c r="S258" s="158"/>
      <c r="T258" s="158"/>
    </row>
    <row r="259" spans="1:20" ht="24" hidden="1" x14ac:dyDescent="0.25">
      <c r="A259" s="391">
        <v>6330</v>
      </c>
      <c r="B259" s="392" t="s">
        <v>492</v>
      </c>
      <c r="C259" s="343">
        <f t="shared" ref="C259:C286" si="50">F259+I259+L259+O259</f>
        <v>0</v>
      </c>
      <c r="D259" s="375"/>
      <c r="E259" s="376"/>
      <c r="F259" s="547">
        <f t="shared" si="37"/>
        <v>0</v>
      </c>
      <c r="G259" s="375"/>
      <c r="H259" s="377"/>
      <c r="I259" s="371">
        <f t="shared" si="38"/>
        <v>0</v>
      </c>
      <c r="J259" s="375"/>
      <c r="K259" s="377"/>
      <c r="L259" s="371">
        <f t="shared" si="39"/>
        <v>0</v>
      </c>
      <c r="M259" s="378"/>
      <c r="N259" s="376"/>
      <c r="O259" s="371">
        <f t="shared" si="40"/>
        <v>0</v>
      </c>
      <c r="P259" s="372"/>
      <c r="R259" s="158"/>
      <c r="S259" s="158"/>
      <c r="T259" s="158"/>
    </row>
    <row r="260" spans="1:20" hidden="1" x14ac:dyDescent="0.25">
      <c r="A260" s="339">
        <v>6360</v>
      </c>
      <c r="B260" s="223" t="s">
        <v>493</v>
      </c>
      <c r="C260" s="343">
        <f t="shared" si="50"/>
        <v>0</v>
      </c>
      <c r="D260" s="229"/>
      <c r="E260" s="337"/>
      <c r="F260" s="544">
        <f t="shared" si="37"/>
        <v>0</v>
      </c>
      <c r="G260" s="229"/>
      <c r="H260" s="230"/>
      <c r="I260" s="231">
        <f t="shared" si="38"/>
        <v>0</v>
      </c>
      <c r="J260" s="229"/>
      <c r="K260" s="230"/>
      <c r="L260" s="231">
        <f t="shared" si="39"/>
        <v>0</v>
      </c>
      <c r="M260" s="338"/>
      <c r="N260" s="337"/>
      <c r="O260" s="231">
        <f t="shared" si="40"/>
        <v>0</v>
      </c>
      <c r="P260" s="185"/>
      <c r="R260" s="158"/>
      <c r="S260" s="158"/>
      <c r="T260" s="158"/>
    </row>
    <row r="261" spans="1:20" ht="36" hidden="1" x14ac:dyDescent="0.25">
      <c r="A261" s="198">
        <v>6400</v>
      </c>
      <c r="B261" s="323" t="s">
        <v>494</v>
      </c>
      <c r="C261" s="199">
        <f t="shared" si="50"/>
        <v>0</v>
      </c>
      <c r="D261" s="209">
        <f>SUM(D262,D266)</f>
        <v>0</v>
      </c>
      <c r="E261" s="324">
        <f>SUM(E262,E266)</f>
        <v>0</v>
      </c>
      <c r="F261" s="541">
        <f t="shared" si="37"/>
        <v>0</v>
      </c>
      <c r="G261" s="209">
        <f>SUM(G262,G266)</f>
        <v>0</v>
      </c>
      <c r="H261" s="210">
        <f t="shared" ref="H261" si="51">SUM(H262,H266)</f>
        <v>0</v>
      </c>
      <c r="I261" s="211">
        <f t="shared" si="38"/>
        <v>0</v>
      </c>
      <c r="J261" s="209">
        <f>SUM(J262,J266)</f>
        <v>0</v>
      </c>
      <c r="K261" s="210">
        <f t="shared" ref="K261" si="52">SUM(K262,K266)</f>
        <v>0</v>
      </c>
      <c r="L261" s="211">
        <f t="shared" si="39"/>
        <v>0</v>
      </c>
      <c r="M261" s="355">
        <f t="shared" ref="M261:N261" si="53">SUM(M262,M266)</f>
        <v>0</v>
      </c>
      <c r="N261" s="356">
        <f t="shared" si="53"/>
        <v>0</v>
      </c>
      <c r="O261" s="357">
        <f t="shared" si="40"/>
        <v>0</v>
      </c>
      <c r="P261" s="358"/>
      <c r="R261" s="158"/>
      <c r="S261" s="158"/>
      <c r="T261" s="158"/>
    </row>
    <row r="262" spans="1:20" ht="24" hidden="1" x14ac:dyDescent="0.25">
      <c r="A262" s="705">
        <v>6410</v>
      </c>
      <c r="B262" s="213" t="s">
        <v>495</v>
      </c>
      <c r="C262" s="353">
        <f t="shared" si="50"/>
        <v>0</v>
      </c>
      <c r="D262" s="350">
        <f>SUM(D263:D265)</f>
        <v>0</v>
      </c>
      <c r="E262" s="351">
        <f>SUM(E263:E265)</f>
        <v>0</v>
      </c>
      <c r="F262" s="543">
        <f t="shared" si="37"/>
        <v>0</v>
      </c>
      <c r="G262" s="350">
        <f>SUM(G263:G265)</f>
        <v>0</v>
      </c>
      <c r="H262" s="352">
        <f t="shared" ref="H262" si="54">SUM(H263:H265)</f>
        <v>0</v>
      </c>
      <c r="I262" s="221">
        <f t="shared" si="38"/>
        <v>0</v>
      </c>
      <c r="J262" s="350">
        <f>SUM(J263:J265)</f>
        <v>0</v>
      </c>
      <c r="K262" s="352">
        <f t="shared" ref="K262" si="55">SUM(K263:K265)</f>
        <v>0</v>
      </c>
      <c r="L262" s="221">
        <f t="shared" si="39"/>
        <v>0</v>
      </c>
      <c r="M262" s="365">
        <f t="shared" ref="M262:N262" si="56">SUM(M263:M265)</f>
        <v>0</v>
      </c>
      <c r="N262" s="366">
        <f t="shared" si="56"/>
        <v>0</v>
      </c>
      <c r="O262" s="242">
        <f t="shared" si="40"/>
        <v>0</v>
      </c>
      <c r="P262" s="244"/>
      <c r="R262" s="158"/>
      <c r="S262" s="158"/>
      <c r="T262" s="158"/>
    </row>
    <row r="263" spans="1:20" hidden="1" x14ac:dyDescent="0.25">
      <c r="A263" s="178">
        <v>6411</v>
      </c>
      <c r="B263" s="393" t="s">
        <v>496</v>
      </c>
      <c r="C263" s="390">
        <f t="shared" si="50"/>
        <v>0</v>
      </c>
      <c r="D263" s="229"/>
      <c r="E263" s="337"/>
      <c r="F263" s="544">
        <f t="shared" si="37"/>
        <v>0</v>
      </c>
      <c r="G263" s="229"/>
      <c r="H263" s="230"/>
      <c r="I263" s="231">
        <f t="shared" si="38"/>
        <v>0</v>
      </c>
      <c r="J263" s="229"/>
      <c r="K263" s="230"/>
      <c r="L263" s="231">
        <f t="shared" si="39"/>
        <v>0</v>
      </c>
      <c r="M263" s="338"/>
      <c r="N263" s="337"/>
      <c r="O263" s="231">
        <f t="shared" si="40"/>
        <v>0</v>
      </c>
      <c r="P263" s="185"/>
      <c r="R263" s="158"/>
      <c r="S263" s="158"/>
      <c r="T263" s="158"/>
    </row>
    <row r="264" spans="1:20" ht="36" hidden="1" x14ac:dyDescent="0.25">
      <c r="A264" s="178">
        <v>6412</v>
      </c>
      <c r="B264" s="223" t="s">
        <v>497</v>
      </c>
      <c r="C264" s="390">
        <f t="shared" si="50"/>
        <v>0</v>
      </c>
      <c r="D264" s="229"/>
      <c r="E264" s="337"/>
      <c r="F264" s="544">
        <f t="shared" si="37"/>
        <v>0</v>
      </c>
      <c r="G264" s="229"/>
      <c r="H264" s="230"/>
      <c r="I264" s="231">
        <f t="shared" si="38"/>
        <v>0</v>
      </c>
      <c r="J264" s="229"/>
      <c r="K264" s="230"/>
      <c r="L264" s="231">
        <f t="shared" si="39"/>
        <v>0</v>
      </c>
      <c r="M264" s="338"/>
      <c r="N264" s="337"/>
      <c r="O264" s="231">
        <f t="shared" si="40"/>
        <v>0</v>
      </c>
      <c r="P264" s="185"/>
      <c r="R264" s="158"/>
      <c r="S264" s="158"/>
      <c r="T264" s="158"/>
    </row>
    <row r="265" spans="1:20" ht="36" hidden="1" x14ac:dyDescent="0.25">
      <c r="A265" s="178">
        <v>6419</v>
      </c>
      <c r="B265" s="223" t="s">
        <v>498</v>
      </c>
      <c r="C265" s="390">
        <f t="shared" si="50"/>
        <v>0</v>
      </c>
      <c r="D265" s="229"/>
      <c r="E265" s="337"/>
      <c r="F265" s="544">
        <f t="shared" si="37"/>
        <v>0</v>
      </c>
      <c r="G265" s="229"/>
      <c r="H265" s="230"/>
      <c r="I265" s="231">
        <f t="shared" si="38"/>
        <v>0</v>
      </c>
      <c r="J265" s="229"/>
      <c r="K265" s="230"/>
      <c r="L265" s="231">
        <f t="shared" si="39"/>
        <v>0</v>
      </c>
      <c r="M265" s="338"/>
      <c r="N265" s="337"/>
      <c r="O265" s="231">
        <f t="shared" si="40"/>
        <v>0</v>
      </c>
      <c r="P265" s="185"/>
      <c r="R265" s="158"/>
      <c r="S265" s="158"/>
      <c r="T265" s="158"/>
    </row>
    <row r="266" spans="1:20" ht="36" hidden="1" x14ac:dyDescent="0.25">
      <c r="A266" s="339">
        <v>6420</v>
      </c>
      <c r="B266" s="223" t="s">
        <v>499</v>
      </c>
      <c r="C266" s="390">
        <f t="shared" si="50"/>
        <v>0</v>
      </c>
      <c r="D266" s="340">
        <f>SUM(D267:D270)</f>
        <v>0</v>
      </c>
      <c r="E266" s="341">
        <f>SUM(E267:E270)</f>
        <v>0</v>
      </c>
      <c r="F266" s="544">
        <f t="shared" si="37"/>
        <v>0</v>
      </c>
      <c r="G266" s="340">
        <f>SUM(G267:G270)</f>
        <v>0</v>
      </c>
      <c r="H266" s="342">
        <f>SUM(H267:H270)</f>
        <v>0</v>
      </c>
      <c r="I266" s="231">
        <f t="shared" si="38"/>
        <v>0</v>
      </c>
      <c r="J266" s="340">
        <f>SUM(J267:J270)</f>
        <v>0</v>
      </c>
      <c r="K266" s="342">
        <f>SUM(K267:K270)</f>
        <v>0</v>
      </c>
      <c r="L266" s="231">
        <f t="shared" si="39"/>
        <v>0</v>
      </c>
      <c r="M266" s="343">
        <f>SUM(M267:M270)</f>
        <v>0</v>
      </c>
      <c r="N266" s="341">
        <f>SUM(N267:N270)</f>
        <v>0</v>
      </c>
      <c r="O266" s="231">
        <f t="shared" si="40"/>
        <v>0</v>
      </c>
      <c r="P266" s="185"/>
      <c r="R266" s="158"/>
      <c r="S266" s="158"/>
      <c r="T266" s="158"/>
    </row>
    <row r="267" spans="1:20" hidden="1" x14ac:dyDescent="0.25">
      <c r="A267" s="178">
        <v>6421</v>
      </c>
      <c r="B267" s="223" t="s">
        <v>500</v>
      </c>
      <c r="C267" s="390">
        <f t="shared" si="50"/>
        <v>0</v>
      </c>
      <c r="D267" s="229"/>
      <c r="E267" s="337"/>
      <c r="F267" s="544">
        <f t="shared" si="37"/>
        <v>0</v>
      </c>
      <c r="G267" s="229"/>
      <c r="H267" s="230"/>
      <c r="I267" s="231">
        <f t="shared" si="38"/>
        <v>0</v>
      </c>
      <c r="J267" s="229"/>
      <c r="K267" s="230"/>
      <c r="L267" s="231">
        <f t="shared" si="39"/>
        <v>0</v>
      </c>
      <c r="M267" s="338"/>
      <c r="N267" s="337"/>
      <c r="O267" s="231">
        <f t="shared" si="40"/>
        <v>0</v>
      </c>
      <c r="P267" s="185"/>
      <c r="R267" s="158"/>
      <c r="S267" s="158"/>
      <c r="T267" s="158"/>
    </row>
    <row r="268" spans="1:20" hidden="1" x14ac:dyDescent="0.25">
      <c r="A268" s="178">
        <v>6422</v>
      </c>
      <c r="B268" s="223" t="s">
        <v>501</v>
      </c>
      <c r="C268" s="390">
        <f t="shared" si="50"/>
        <v>0</v>
      </c>
      <c r="D268" s="229"/>
      <c r="E268" s="337"/>
      <c r="F268" s="544">
        <f t="shared" si="37"/>
        <v>0</v>
      </c>
      <c r="G268" s="229"/>
      <c r="H268" s="230"/>
      <c r="I268" s="231">
        <f t="shared" si="38"/>
        <v>0</v>
      </c>
      <c r="J268" s="229"/>
      <c r="K268" s="230"/>
      <c r="L268" s="231">
        <f t="shared" si="39"/>
        <v>0</v>
      </c>
      <c r="M268" s="338"/>
      <c r="N268" s="337"/>
      <c r="O268" s="231">
        <f t="shared" si="40"/>
        <v>0</v>
      </c>
      <c r="P268" s="185"/>
      <c r="R268" s="158"/>
      <c r="S268" s="158"/>
      <c r="T268" s="158"/>
    </row>
    <row r="269" spans="1:20" ht="24" hidden="1" x14ac:dyDescent="0.25">
      <c r="A269" s="178">
        <v>6423</v>
      </c>
      <c r="B269" s="223" t="s">
        <v>502</v>
      </c>
      <c r="C269" s="390">
        <f t="shared" si="50"/>
        <v>0</v>
      </c>
      <c r="D269" s="229"/>
      <c r="E269" s="337"/>
      <c r="F269" s="544">
        <f t="shared" si="37"/>
        <v>0</v>
      </c>
      <c r="G269" s="229"/>
      <c r="H269" s="230"/>
      <c r="I269" s="231">
        <f t="shared" si="38"/>
        <v>0</v>
      </c>
      <c r="J269" s="229"/>
      <c r="K269" s="230"/>
      <c r="L269" s="231">
        <f t="shared" si="39"/>
        <v>0</v>
      </c>
      <c r="M269" s="338"/>
      <c r="N269" s="337"/>
      <c r="O269" s="231">
        <f t="shared" si="40"/>
        <v>0</v>
      </c>
      <c r="P269" s="185"/>
      <c r="R269" s="158"/>
      <c r="S269" s="158"/>
      <c r="T269" s="158"/>
    </row>
    <row r="270" spans="1:20" ht="36" hidden="1" x14ac:dyDescent="0.25">
      <c r="A270" s="178">
        <v>6424</v>
      </c>
      <c r="B270" s="223" t="s">
        <v>503</v>
      </c>
      <c r="C270" s="390">
        <f t="shared" si="50"/>
        <v>0</v>
      </c>
      <c r="D270" s="229"/>
      <c r="E270" s="337"/>
      <c r="F270" s="544">
        <f t="shared" si="37"/>
        <v>0</v>
      </c>
      <c r="G270" s="229"/>
      <c r="H270" s="230"/>
      <c r="I270" s="231">
        <f t="shared" si="38"/>
        <v>0</v>
      </c>
      <c r="J270" s="229"/>
      <c r="K270" s="230"/>
      <c r="L270" s="231">
        <f t="shared" si="39"/>
        <v>0</v>
      </c>
      <c r="M270" s="338"/>
      <c r="N270" s="337"/>
      <c r="O270" s="231">
        <f t="shared" si="40"/>
        <v>0</v>
      </c>
      <c r="P270" s="185"/>
      <c r="R270" s="158"/>
      <c r="S270" s="158"/>
      <c r="T270" s="158"/>
    </row>
    <row r="271" spans="1:20" ht="36" hidden="1" x14ac:dyDescent="0.25">
      <c r="A271" s="394">
        <v>7000</v>
      </c>
      <c r="B271" s="394" t="s">
        <v>504</v>
      </c>
      <c r="C271" s="395">
        <f t="shared" si="50"/>
        <v>0</v>
      </c>
      <c r="D271" s="396">
        <f>SUM(D272,D282)</f>
        <v>0</v>
      </c>
      <c r="E271" s="397">
        <f>SUM(E272,E282)</f>
        <v>0</v>
      </c>
      <c r="F271" s="551">
        <f t="shared" si="37"/>
        <v>0</v>
      </c>
      <c r="G271" s="396">
        <f>SUM(G272,G282)</f>
        <v>0</v>
      </c>
      <c r="H271" s="399">
        <f>SUM(H272,H282)</f>
        <v>0</v>
      </c>
      <c r="I271" s="398">
        <f t="shared" si="38"/>
        <v>0</v>
      </c>
      <c r="J271" s="396">
        <f>SUM(J272,J282)</f>
        <v>0</v>
      </c>
      <c r="K271" s="399">
        <f>SUM(K272,K282)</f>
        <v>0</v>
      </c>
      <c r="L271" s="398">
        <f t="shared" si="39"/>
        <v>0</v>
      </c>
      <c r="M271" s="400">
        <f>SUM(M272,M282)</f>
        <v>0</v>
      </c>
      <c r="N271" s="401">
        <f>SUM(N272,N282)</f>
        <v>0</v>
      </c>
      <c r="O271" s="402">
        <f t="shared" si="40"/>
        <v>0</v>
      </c>
      <c r="P271" s="403"/>
      <c r="R271" s="158"/>
      <c r="S271" s="158"/>
      <c r="T271" s="158"/>
    </row>
    <row r="272" spans="1:20" ht="24" hidden="1" x14ac:dyDescent="0.25">
      <c r="A272" s="198">
        <v>7200</v>
      </c>
      <c r="B272" s="323" t="s">
        <v>505</v>
      </c>
      <c r="C272" s="199">
        <f t="shared" si="50"/>
        <v>0</v>
      </c>
      <c r="D272" s="209">
        <f>SUM(D273,D274,D277,D278,D281)</f>
        <v>0</v>
      </c>
      <c r="E272" s="324">
        <f>SUM(E273,E274,E277,E278,E281)</f>
        <v>0</v>
      </c>
      <c r="F272" s="541">
        <f t="shared" si="37"/>
        <v>0</v>
      </c>
      <c r="G272" s="209">
        <f>SUM(G273,G274,G277,G278,G281)</f>
        <v>0</v>
      </c>
      <c r="H272" s="210">
        <f>SUM(H273,H274,H277,H278,H281)</f>
        <v>0</v>
      </c>
      <c r="I272" s="211">
        <f t="shared" si="38"/>
        <v>0</v>
      </c>
      <c r="J272" s="209">
        <f>SUM(J273,J274,J277,J278,J281)</f>
        <v>0</v>
      </c>
      <c r="K272" s="210">
        <f>SUM(K273,K274,K277,K278,K281)</f>
        <v>0</v>
      </c>
      <c r="L272" s="211">
        <f t="shared" si="39"/>
        <v>0</v>
      </c>
      <c r="M272" s="325">
        <f>SUM(M273,M274,M277,M278,M281)</f>
        <v>0</v>
      </c>
      <c r="N272" s="326">
        <f>SUM(N273,N274,N277,N278,N281)</f>
        <v>0</v>
      </c>
      <c r="O272" s="327">
        <f t="shared" si="40"/>
        <v>0</v>
      </c>
      <c r="P272" s="328"/>
      <c r="R272" s="158"/>
      <c r="S272" s="158"/>
      <c r="T272" s="158"/>
    </row>
    <row r="273" spans="1:20" ht="24" hidden="1" x14ac:dyDescent="0.25">
      <c r="A273" s="705">
        <v>7210</v>
      </c>
      <c r="B273" s="213" t="s">
        <v>506</v>
      </c>
      <c r="C273" s="214">
        <f t="shared" si="50"/>
        <v>0</v>
      </c>
      <c r="D273" s="219"/>
      <c r="E273" s="335"/>
      <c r="F273" s="543">
        <f t="shared" si="37"/>
        <v>0</v>
      </c>
      <c r="G273" s="219"/>
      <c r="H273" s="220"/>
      <c r="I273" s="221">
        <f t="shared" si="38"/>
        <v>0</v>
      </c>
      <c r="J273" s="219"/>
      <c r="K273" s="220"/>
      <c r="L273" s="221">
        <f t="shared" si="39"/>
        <v>0</v>
      </c>
      <c r="M273" s="336"/>
      <c r="N273" s="335"/>
      <c r="O273" s="221">
        <f t="shared" si="40"/>
        <v>0</v>
      </c>
      <c r="P273" s="176"/>
      <c r="R273" s="158"/>
      <c r="S273" s="158"/>
      <c r="T273" s="158"/>
    </row>
    <row r="274" spans="1:20" s="404" customFormat="1" ht="36" hidden="1" x14ac:dyDescent="0.25">
      <c r="A274" s="339">
        <v>7220</v>
      </c>
      <c r="B274" s="223" t="s">
        <v>507</v>
      </c>
      <c r="C274" s="224">
        <f t="shared" si="50"/>
        <v>0</v>
      </c>
      <c r="D274" s="340">
        <f>SUM(D275:D276)</f>
        <v>0</v>
      </c>
      <c r="E274" s="341">
        <f>SUM(E275:E276)</f>
        <v>0</v>
      </c>
      <c r="F274" s="544">
        <f t="shared" si="37"/>
        <v>0</v>
      </c>
      <c r="G274" s="340">
        <f>SUM(G275:G276)</f>
        <v>0</v>
      </c>
      <c r="H274" s="342">
        <f>SUM(H275:H276)</f>
        <v>0</v>
      </c>
      <c r="I274" s="231">
        <f t="shared" si="38"/>
        <v>0</v>
      </c>
      <c r="J274" s="340">
        <f>SUM(J275:J276)</f>
        <v>0</v>
      </c>
      <c r="K274" s="342">
        <f>SUM(K275:K276)</f>
        <v>0</v>
      </c>
      <c r="L274" s="231">
        <f t="shared" si="39"/>
        <v>0</v>
      </c>
      <c r="M274" s="343">
        <f>SUM(M275:M276)</f>
        <v>0</v>
      </c>
      <c r="N274" s="341">
        <f>SUM(N275:N276)</f>
        <v>0</v>
      </c>
      <c r="O274" s="231">
        <f t="shared" si="40"/>
        <v>0</v>
      </c>
      <c r="P274" s="185"/>
      <c r="R274" s="158"/>
      <c r="S274" s="158"/>
      <c r="T274" s="158"/>
    </row>
    <row r="275" spans="1:20" s="404" customFormat="1" ht="36" hidden="1" x14ac:dyDescent="0.25">
      <c r="A275" s="178">
        <v>7221</v>
      </c>
      <c r="B275" s="223" t="s">
        <v>508</v>
      </c>
      <c r="C275" s="224">
        <f t="shared" si="50"/>
        <v>0</v>
      </c>
      <c r="D275" s="229"/>
      <c r="E275" s="337"/>
      <c r="F275" s="544">
        <f t="shared" si="37"/>
        <v>0</v>
      </c>
      <c r="G275" s="229"/>
      <c r="H275" s="230"/>
      <c r="I275" s="231">
        <f t="shared" si="38"/>
        <v>0</v>
      </c>
      <c r="J275" s="229"/>
      <c r="K275" s="230"/>
      <c r="L275" s="231">
        <f t="shared" si="39"/>
        <v>0</v>
      </c>
      <c r="M275" s="338"/>
      <c r="N275" s="337"/>
      <c r="O275" s="231">
        <f t="shared" si="40"/>
        <v>0</v>
      </c>
      <c r="P275" s="185"/>
      <c r="R275" s="158"/>
      <c r="S275" s="158"/>
      <c r="T275" s="158"/>
    </row>
    <row r="276" spans="1:20" s="404" customFormat="1" ht="36" hidden="1" x14ac:dyDescent="0.25">
      <c r="A276" s="178">
        <v>7222</v>
      </c>
      <c r="B276" s="223" t="s">
        <v>509</v>
      </c>
      <c r="C276" s="224">
        <f t="shared" si="50"/>
        <v>0</v>
      </c>
      <c r="D276" s="229"/>
      <c r="E276" s="337"/>
      <c r="F276" s="544">
        <f t="shared" si="37"/>
        <v>0</v>
      </c>
      <c r="G276" s="229"/>
      <c r="H276" s="230"/>
      <c r="I276" s="231">
        <f t="shared" si="38"/>
        <v>0</v>
      </c>
      <c r="J276" s="229"/>
      <c r="K276" s="230"/>
      <c r="L276" s="231">
        <f t="shared" si="39"/>
        <v>0</v>
      </c>
      <c r="M276" s="338"/>
      <c r="N276" s="337"/>
      <c r="O276" s="231">
        <f t="shared" si="40"/>
        <v>0</v>
      </c>
      <c r="P276" s="185"/>
      <c r="R276" s="158"/>
      <c r="S276" s="158"/>
      <c r="T276" s="158"/>
    </row>
    <row r="277" spans="1:20" s="404" customFormat="1" ht="24" hidden="1" x14ac:dyDescent="0.25">
      <c r="A277" s="339">
        <v>7230</v>
      </c>
      <c r="B277" s="223" t="s">
        <v>510</v>
      </c>
      <c r="C277" s="224">
        <f t="shared" si="50"/>
        <v>0</v>
      </c>
      <c r="D277" s="229"/>
      <c r="E277" s="337"/>
      <c r="F277" s="544">
        <f t="shared" si="37"/>
        <v>0</v>
      </c>
      <c r="G277" s="229"/>
      <c r="H277" s="230"/>
      <c r="I277" s="231">
        <f t="shared" si="38"/>
        <v>0</v>
      </c>
      <c r="J277" s="229"/>
      <c r="K277" s="230"/>
      <c r="L277" s="231">
        <f t="shared" si="39"/>
        <v>0</v>
      </c>
      <c r="M277" s="338"/>
      <c r="N277" s="337"/>
      <c r="O277" s="231">
        <f>M277+N277</f>
        <v>0</v>
      </c>
      <c r="P277" s="185"/>
      <c r="R277" s="158"/>
      <c r="S277" s="158"/>
      <c r="T277" s="158"/>
    </row>
    <row r="278" spans="1:20" ht="24" hidden="1" x14ac:dyDescent="0.25">
      <c r="A278" s="339">
        <v>7240</v>
      </c>
      <c r="B278" s="223" t="s">
        <v>511</v>
      </c>
      <c r="C278" s="224">
        <f t="shared" si="50"/>
        <v>0</v>
      </c>
      <c r="D278" s="340">
        <f>SUM(D279:D280)</f>
        <v>0</v>
      </c>
      <c r="E278" s="341">
        <f>SUM(E279:E280)</f>
        <v>0</v>
      </c>
      <c r="F278" s="544">
        <f t="shared" si="37"/>
        <v>0</v>
      </c>
      <c r="G278" s="340">
        <f>SUM(G279:G280)</f>
        <v>0</v>
      </c>
      <c r="H278" s="342">
        <f>SUM(H279:H280)</f>
        <v>0</v>
      </c>
      <c r="I278" s="231">
        <f t="shared" si="38"/>
        <v>0</v>
      </c>
      <c r="J278" s="340">
        <f>SUM(J279:J280)</f>
        <v>0</v>
      </c>
      <c r="K278" s="342">
        <f>SUM(K279:K280)</f>
        <v>0</v>
      </c>
      <c r="L278" s="231">
        <f t="shared" si="39"/>
        <v>0</v>
      </c>
      <c r="M278" s="343">
        <f>SUM(M279:M280)</f>
        <v>0</v>
      </c>
      <c r="N278" s="341">
        <f>SUM(N279:N280)</f>
        <v>0</v>
      </c>
      <c r="O278" s="231">
        <f>SUM(O279:O280)</f>
        <v>0</v>
      </c>
      <c r="P278" s="185"/>
      <c r="R278" s="158"/>
      <c r="S278" s="158"/>
      <c r="T278" s="158"/>
    </row>
    <row r="279" spans="1:20" ht="48" hidden="1" x14ac:dyDescent="0.25">
      <c r="A279" s="178">
        <v>7245</v>
      </c>
      <c r="B279" s="223" t="s">
        <v>512</v>
      </c>
      <c r="C279" s="224">
        <f t="shared" si="50"/>
        <v>0</v>
      </c>
      <c r="D279" s="229"/>
      <c r="E279" s="337"/>
      <c r="F279" s="544">
        <f t="shared" si="37"/>
        <v>0</v>
      </c>
      <c r="G279" s="229"/>
      <c r="H279" s="230"/>
      <c r="I279" s="231">
        <f t="shared" si="38"/>
        <v>0</v>
      </c>
      <c r="J279" s="229"/>
      <c r="K279" s="230"/>
      <c r="L279" s="231">
        <f t="shared" si="39"/>
        <v>0</v>
      </c>
      <c r="M279" s="338"/>
      <c r="N279" s="337"/>
      <c r="O279" s="231">
        <f t="shared" ref="O279:O282" si="57">M279+N279</f>
        <v>0</v>
      </c>
      <c r="P279" s="185"/>
      <c r="R279" s="158"/>
      <c r="S279" s="158"/>
      <c r="T279" s="158"/>
    </row>
    <row r="280" spans="1:20" ht="96" hidden="1" x14ac:dyDescent="0.25">
      <c r="A280" s="178">
        <v>7246</v>
      </c>
      <c r="B280" s="223" t="s">
        <v>513</v>
      </c>
      <c r="C280" s="224">
        <f t="shared" si="50"/>
        <v>0</v>
      </c>
      <c r="D280" s="229"/>
      <c r="E280" s="337"/>
      <c r="F280" s="544">
        <f t="shared" si="37"/>
        <v>0</v>
      </c>
      <c r="G280" s="229"/>
      <c r="H280" s="230"/>
      <c r="I280" s="231">
        <f t="shared" si="38"/>
        <v>0</v>
      </c>
      <c r="J280" s="229"/>
      <c r="K280" s="230"/>
      <c r="L280" s="231">
        <f t="shared" si="39"/>
        <v>0</v>
      </c>
      <c r="M280" s="338"/>
      <c r="N280" s="337"/>
      <c r="O280" s="231">
        <f t="shared" si="57"/>
        <v>0</v>
      </c>
      <c r="P280" s="185"/>
      <c r="R280" s="158"/>
      <c r="S280" s="158"/>
      <c r="T280" s="158"/>
    </row>
    <row r="281" spans="1:20" ht="24" hidden="1" x14ac:dyDescent="0.25">
      <c r="A281" s="339">
        <v>7260</v>
      </c>
      <c r="B281" s="223" t="s">
        <v>514</v>
      </c>
      <c r="C281" s="224">
        <f t="shared" si="50"/>
        <v>0</v>
      </c>
      <c r="D281" s="219"/>
      <c r="E281" s="335"/>
      <c r="F281" s="543">
        <f t="shared" si="37"/>
        <v>0</v>
      </c>
      <c r="G281" s="219"/>
      <c r="H281" s="220"/>
      <c r="I281" s="221">
        <f t="shared" si="38"/>
        <v>0</v>
      </c>
      <c r="J281" s="219"/>
      <c r="K281" s="220"/>
      <c r="L281" s="221">
        <f t="shared" si="39"/>
        <v>0</v>
      </c>
      <c r="M281" s="336"/>
      <c r="N281" s="335"/>
      <c r="O281" s="221">
        <f t="shared" si="57"/>
        <v>0</v>
      </c>
      <c r="P281" s="176"/>
      <c r="R281" s="158"/>
      <c r="S281" s="158"/>
      <c r="T281" s="158"/>
    </row>
    <row r="282" spans="1:20" hidden="1" x14ac:dyDescent="0.25">
      <c r="A282" s="198">
        <v>7700</v>
      </c>
      <c r="B282" s="323" t="s">
        <v>515</v>
      </c>
      <c r="C282" s="405">
        <f t="shared" si="50"/>
        <v>0</v>
      </c>
      <c r="D282" s="406">
        <f>D283</f>
        <v>0</v>
      </c>
      <c r="E282" s="356">
        <f>SUM(E283)</f>
        <v>0</v>
      </c>
      <c r="F282" s="552">
        <f t="shared" si="37"/>
        <v>0</v>
      </c>
      <c r="G282" s="406">
        <f>G283</f>
        <v>0</v>
      </c>
      <c r="H282" s="407">
        <f>SUM(H283)</f>
        <v>0</v>
      </c>
      <c r="I282" s="357">
        <f t="shared" si="38"/>
        <v>0</v>
      </c>
      <c r="J282" s="406">
        <f>J283</f>
        <v>0</v>
      </c>
      <c r="K282" s="407">
        <f>SUM(K283)</f>
        <v>0</v>
      </c>
      <c r="L282" s="357">
        <f t="shared" si="39"/>
        <v>0</v>
      </c>
      <c r="M282" s="355">
        <f>SUM(M283)</f>
        <v>0</v>
      </c>
      <c r="N282" s="356">
        <f>SUM(N283)</f>
        <v>0</v>
      </c>
      <c r="O282" s="357">
        <f t="shared" si="57"/>
        <v>0</v>
      </c>
      <c r="P282" s="358"/>
      <c r="R282" s="158"/>
      <c r="S282" s="158"/>
      <c r="T282" s="158"/>
    </row>
    <row r="283" spans="1:20" hidden="1" x14ac:dyDescent="0.25">
      <c r="A283" s="233">
        <v>7720</v>
      </c>
      <c r="B283" s="234" t="s">
        <v>516</v>
      </c>
      <c r="C283" s="408">
        <f t="shared" si="50"/>
        <v>0</v>
      </c>
      <c r="D283" s="240"/>
      <c r="E283" s="409"/>
      <c r="F283" s="553">
        <f t="shared" si="37"/>
        <v>0</v>
      </c>
      <c r="G283" s="240"/>
      <c r="H283" s="241"/>
      <c r="I283" s="242">
        <f t="shared" si="38"/>
        <v>0</v>
      </c>
      <c r="J283" s="240"/>
      <c r="K283" s="241"/>
      <c r="L283" s="242">
        <f t="shared" si="39"/>
        <v>0</v>
      </c>
      <c r="M283" s="410"/>
      <c r="N283" s="409"/>
      <c r="O283" s="242">
        <f>M283+N283</f>
        <v>0</v>
      </c>
      <c r="P283" s="244"/>
      <c r="R283" s="158"/>
      <c r="S283" s="158"/>
      <c r="T283" s="158"/>
    </row>
    <row r="284" spans="1:20" hidden="1" x14ac:dyDescent="0.25">
      <c r="A284" s="411"/>
      <c r="B284" s="265" t="s">
        <v>517</v>
      </c>
      <c r="C284" s="214">
        <f t="shared" si="50"/>
        <v>0</v>
      </c>
      <c r="D284" s="330">
        <f>SUM(D285:D286)</f>
        <v>0</v>
      </c>
      <c r="E284" s="331">
        <f>SUM(E285:E286)</f>
        <v>0</v>
      </c>
      <c r="F284" s="542">
        <f t="shared" si="37"/>
        <v>0</v>
      </c>
      <c r="G284" s="330">
        <f>SUM(G285:G286)</f>
        <v>0</v>
      </c>
      <c r="H284" s="333">
        <f>SUM(H285:H286)</f>
        <v>0</v>
      </c>
      <c r="I284" s="332">
        <f t="shared" si="38"/>
        <v>0</v>
      </c>
      <c r="J284" s="330">
        <f>SUM(J285:J286)</f>
        <v>0</v>
      </c>
      <c r="K284" s="333">
        <f>SUM(K285:K286)</f>
        <v>0</v>
      </c>
      <c r="L284" s="332">
        <f t="shared" si="39"/>
        <v>0</v>
      </c>
      <c r="M284" s="334">
        <f>SUM(M285:M286)</f>
        <v>0</v>
      </c>
      <c r="N284" s="331">
        <f>SUM(N285:N286)</f>
        <v>0</v>
      </c>
      <c r="O284" s="332">
        <f t="shared" ref="O284:O299" si="58">M284+N284</f>
        <v>0</v>
      </c>
      <c r="P284" s="274"/>
      <c r="R284" s="158"/>
      <c r="S284" s="158"/>
      <c r="T284" s="158"/>
    </row>
    <row r="285" spans="1:20" hidden="1" x14ac:dyDescent="0.25">
      <c r="A285" s="393" t="s">
        <v>518</v>
      </c>
      <c r="B285" s="178" t="s">
        <v>519</v>
      </c>
      <c r="C285" s="359">
        <f t="shared" si="50"/>
        <v>0</v>
      </c>
      <c r="D285" s="229"/>
      <c r="E285" s="337"/>
      <c r="F285" s="544">
        <f t="shared" si="37"/>
        <v>0</v>
      </c>
      <c r="G285" s="229"/>
      <c r="H285" s="230"/>
      <c r="I285" s="231">
        <f t="shared" si="38"/>
        <v>0</v>
      </c>
      <c r="J285" s="229"/>
      <c r="K285" s="230"/>
      <c r="L285" s="231">
        <f t="shared" si="39"/>
        <v>0</v>
      </c>
      <c r="M285" s="338"/>
      <c r="N285" s="337"/>
      <c r="O285" s="231">
        <f t="shared" si="58"/>
        <v>0</v>
      </c>
      <c r="P285" s="185"/>
      <c r="R285" s="158"/>
      <c r="S285" s="158"/>
      <c r="T285" s="158"/>
    </row>
    <row r="286" spans="1:20" ht="24" hidden="1" x14ac:dyDescent="0.25">
      <c r="A286" s="393" t="s">
        <v>520</v>
      </c>
      <c r="B286" s="412" t="s">
        <v>521</v>
      </c>
      <c r="C286" s="214">
        <f t="shared" si="50"/>
        <v>0</v>
      </c>
      <c r="D286" s="219"/>
      <c r="E286" s="335"/>
      <c r="F286" s="543">
        <f t="shared" si="37"/>
        <v>0</v>
      </c>
      <c r="G286" s="219"/>
      <c r="H286" s="220"/>
      <c r="I286" s="221">
        <f t="shared" si="38"/>
        <v>0</v>
      </c>
      <c r="J286" s="219"/>
      <c r="K286" s="220"/>
      <c r="L286" s="221">
        <f t="shared" si="39"/>
        <v>0</v>
      </c>
      <c r="M286" s="336"/>
      <c r="N286" s="335"/>
      <c r="O286" s="221">
        <f t="shared" si="58"/>
        <v>0</v>
      </c>
      <c r="P286" s="176"/>
      <c r="R286" s="158"/>
      <c r="S286" s="158"/>
      <c r="T286" s="158"/>
    </row>
    <row r="287" spans="1:20" x14ac:dyDescent="0.25">
      <c r="A287" s="413"/>
      <c r="B287" s="414" t="s">
        <v>522</v>
      </c>
      <c r="C287" s="415">
        <f>SUM(C284,C271,C233,C198,C190,C176,C78,C56)</f>
        <v>657727</v>
      </c>
      <c r="D287" s="416">
        <f>SUM(D284,D271,D233,D198,D190,D176,D78,D56)</f>
        <v>416984</v>
      </c>
      <c r="E287" s="417">
        <f>SUM(E284,E271,E233,E198,E190,E176,E78,E56)</f>
        <v>3300</v>
      </c>
      <c r="F287" s="554">
        <f t="shared" si="37"/>
        <v>420284</v>
      </c>
      <c r="G287" s="416">
        <f>SUM(G284,G271,G233,G198,G190,G176,G78,G56)</f>
        <v>182601</v>
      </c>
      <c r="H287" s="419">
        <f>SUM(H284,H271,H233,H198,H190,H176,H78,H56)</f>
        <v>0</v>
      </c>
      <c r="I287" s="418">
        <f t="shared" si="38"/>
        <v>182601</v>
      </c>
      <c r="J287" s="416">
        <f>SUM(J284,J271,J233,J198,J190,J176,J78,J56)</f>
        <v>54842</v>
      </c>
      <c r="K287" s="419">
        <f>SUM(K284,K271,K233,K198,K190,K176,K78,K56)</f>
        <v>0</v>
      </c>
      <c r="L287" s="418">
        <f t="shared" si="39"/>
        <v>54842</v>
      </c>
      <c r="M287" s="325">
        <f>SUM(M284,M271,M233,M198,M190,M176,M78,M56)</f>
        <v>0</v>
      </c>
      <c r="N287" s="326">
        <f>SUM(N284,N271,N233,N198,N190,N176,N78,N56)</f>
        <v>0</v>
      </c>
      <c r="O287" s="327">
        <f t="shared" si="58"/>
        <v>0</v>
      </c>
      <c r="P287" s="328"/>
      <c r="R287" s="158"/>
      <c r="S287" s="158"/>
      <c r="T287" s="158"/>
    </row>
    <row r="288" spans="1:20" x14ac:dyDescent="0.25">
      <c r="A288" s="420" t="s">
        <v>523</v>
      </c>
      <c r="B288" s="421"/>
      <c r="C288" s="422">
        <f t="shared" ref="C288" si="59">F288+I288+L288+O288</f>
        <v>-7782</v>
      </c>
      <c r="D288" s="423">
        <f>SUM(D28,D29,D45)-D54</f>
        <v>0</v>
      </c>
      <c r="E288" s="424">
        <f>SUM(E28,E29,E45)-E54</f>
        <v>0</v>
      </c>
      <c r="F288" s="555">
        <f t="shared" si="37"/>
        <v>0</v>
      </c>
      <c r="G288" s="423">
        <f>SUM(G28,G29,G45)-G54</f>
        <v>0</v>
      </c>
      <c r="H288" s="426">
        <f>SUM(H28,H29,H45)-H54</f>
        <v>0</v>
      </c>
      <c r="I288" s="425">
        <f t="shared" si="38"/>
        <v>0</v>
      </c>
      <c r="J288" s="423">
        <f>(J30+J46)-J54</f>
        <v>-7782</v>
      </c>
      <c r="K288" s="426">
        <f>(K30+K46)-K54</f>
        <v>0</v>
      </c>
      <c r="L288" s="425">
        <f t="shared" si="39"/>
        <v>-7782</v>
      </c>
      <c r="M288" s="422">
        <f>M48-M54</f>
        <v>0</v>
      </c>
      <c r="N288" s="424">
        <f>N48-N54</f>
        <v>0</v>
      </c>
      <c r="O288" s="425">
        <f t="shared" si="58"/>
        <v>0</v>
      </c>
      <c r="P288" s="427"/>
      <c r="R288" s="158"/>
      <c r="S288" s="158"/>
      <c r="T288" s="158"/>
    </row>
    <row r="289" spans="1:20" s="148" customFormat="1" x14ac:dyDescent="0.25">
      <c r="A289" s="420" t="s">
        <v>524</v>
      </c>
      <c r="B289" s="421"/>
      <c r="C289" s="428">
        <f>SUM(C290,C291)-C298+C299</f>
        <v>7782</v>
      </c>
      <c r="D289" s="423">
        <f>SUM(D290,D291)-D298+D299</f>
        <v>0</v>
      </c>
      <c r="E289" s="424">
        <f>SUM(E290,E291)-E298+E299</f>
        <v>0</v>
      </c>
      <c r="F289" s="555">
        <f t="shared" si="37"/>
        <v>0</v>
      </c>
      <c r="G289" s="423">
        <f>SUM(G290,G291)-G298+G299</f>
        <v>0</v>
      </c>
      <c r="H289" s="426">
        <f>SUM(H290,H291)-H298+H299</f>
        <v>0</v>
      </c>
      <c r="I289" s="425">
        <f t="shared" si="38"/>
        <v>0</v>
      </c>
      <c r="J289" s="423">
        <f>SUM(J290,J291)-J298+J299</f>
        <v>7782</v>
      </c>
      <c r="K289" s="426">
        <f>SUM(K290,K291)-K298+K299</f>
        <v>0</v>
      </c>
      <c r="L289" s="425">
        <f t="shared" si="39"/>
        <v>7782</v>
      </c>
      <c r="M289" s="422">
        <f>SUM(M290,M291)-M298+M299</f>
        <v>0</v>
      </c>
      <c r="N289" s="424">
        <f>SUM(N290,N291)-N298+N299</f>
        <v>0</v>
      </c>
      <c r="O289" s="425">
        <f t="shared" si="58"/>
        <v>0</v>
      </c>
      <c r="P289" s="427"/>
      <c r="R289" s="158"/>
      <c r="S289" s="158"/>
      <c r="T289" s="158"/>
    </row>
    <row r="290" spans="1:20" s="148" customFormat="1" x14ac:dyDescent="0.25">
      <c r="A290" s="429" t="s">
        <v>525</v>
      </c>
      <c r="B290" s="429" t="s">
        <v>526</v>
      </c>
      <c r="C290" s="428">
        <f>C25-C284</f>
        <v>7782</v>
      </c>
      <c r="D290" s="423">
        <f>D25-D284</f>
        <v>0</v>
      </c>
      <c r="E290" s="424">
        <f>E25-E284</f>
        <v>0</v>
      </c>
      <c r="F290" s="555">
        <f t="shared" si="37"/>
        <v>0</v>
      </c>
      <c r="G290" s="423">
        <f>G25-G284</f>
        <v>0</v>
      </c>
      <c r="H290" s="426">
        <f>H25-H284</f>
        <v>0</v>
      </c>
      <c r="I290" s="425">
        <f t="shared" si="38"/>
        <v>0</v>
      </c>
      <c r="J290" s="423">
        <f>J25-J284</f>
        <v>7782</v>
      </c>
      <c r="K290" s="426">
        <f>K25-K284</f>
        <v>0</v>
      </c>
      <c r="L290" s="425">
        <f t="shared" si="39"/>
        <v>7782</v>
      </c>
      <c r="M290" s="422">
        <f>M25-M284</f>
        <v>0</v>
      </c>
      <c r="N290" s="424">
        <f>N25-N284</f>
        <v>0</v>
      </c>
      <c r="O290" s="425">
        <f t="shared" si="58"/>
        <v>0</v>
      </c>
      <c r="P290" s="427"/>
      <c r="R290" s="158"/>
      <c r="S290" s="158"/>
      <c r="T290" s="158"/>
    </row>
    <row r="291" spans="1:20" s="148" customFormat="1" hidden="1" x14ac:dyDescent="0.25">
      <c r="A291" s="430" t="s">
        <v>527</v>
      </c>
      <c r="B291" s="430" t="s">
        <v>528</v>
      </c>
      <c r="C291" s="428">
        <f>SUM(C292,C294,C296)-SUM(C293,C295,C297)</f>
        <v>0</v>
      </c>
      <c r="D291" s="423">
        <f t="shared" ref="D291:E291" si="60">SUM(D292,D294,D296)-SUM(D293,D295,D297)</f>
        <v>0</v>
      </c>
      <c r="E291" s="424">
        <f t="shared" si="60"/>
        <v>0</v>
      </c>
      <c r="F291" s="555">
        <f t="shared" si="37"/>
        <v>0</v>
      </c>
      <c r="G291" s="423">
        <f t="shared" ref="G291:H291" si="61">SUM(G292,G294,G296)-SUM(G293,G295,G297)</f>
        <v>0</v>
      </c>
      <c r="H291" s="426">
        <f t="shared" si="61"/>
        <v>0</v>
      </c>
      <c r="I291" s="425">
        <f t="shared" si="38"/>
        <v>0</v>
      </c>
      <c r="J291" s="423">
        <f t="shared" ref="J291:K291" si="62">SUM(J292,J294,J296)-SUM(J293,J295,J297)</f>
        <v>0</v>
      </c>
      <c r="K291" s="426">
        <f t="shared" si="62"/>
        <v>0</v>
      </c>
      <c r="L291" s="425">
        <f t="shared" si="39"/>
        <v>0</v>
      </c>
      <c r="M291" s="422">
        <f t="shared" ref="M291:N291" si="63">SUM(M292,M294,M296)-SUM(M293,M295,M297)</f>
        <v>0</v>
      </c>
      <c r="N291" s="424">
        <f t="shared" si="63"/>
        <v>0</v>
      </c>
      <c r="O291" s="425">
        <f t="shared" si="58"/>
        <v>0</v>
      </c>
      <c r="P291" s="427"/>
      <c r="R291" s="158"/>
      <c r="S291" s="158"/>
      <c r="T291" s="158"/>
    </row>
    <row r="292" spans="1:20" s="148" customFormat="1" hidden="1" x14ac:dyDescent="0.25">
      <c r="A292" s="411" t="s">
        <v>529</v>
      </c>
      <c r="B292" s="275" t="s">
        <v>530</v>
      </c>
      <c r="C292" s="235">
        <f t="shared" ref="C292:C299" si="64">F292+I292+L292+O292</f>
        <v>0</v>
      </c>
      <c r="D292" s="240"/>
      <c r="E292" s="409"/>
      <c r="F292" s="553">
        <f t="shared" si="37"/>
        <v>0</v>
      </c>
      <c r="G292" s="240"/>
      <c r="H292" s="241"/>
      <c r="I292" s="242">
        <f t="shared" si="38"/>
        <v>0</v>
      </c>
      <c r="J292" s="240"/>
      <c r="K292" s="241"/>
      <c r="L292" s="242">
        <f t="shared" si="39"/>
        <v>0</v>
      </c>
      <c r="M292" s="410"/>
      <c r="N292" s="409"/>
      <c r="O292" s="242">
        <f t="shared" si="58"/>
        <v>0</v>
      </c>
      <c r="P292" s="244"/>
      <c r="R292" s="158"/>
      <c r="S292" s="158"/>
      <c r="T292" s="158"/>
    </row>
    <row r="293" spans="1:20" ht="24" hidden="1" x14ac:dyDescent="0.25">
      <c r="A293" s="393" t="s">
        <v>531</v>
      </c>
      <c r="B293" s="177" t="s">
        <v>532</v>
      </c>
      <c r="C293" s="224">
        <f t="shared" si="64"/>
        <v>0</v>
      </c>
      <c r="D293" s="229"/>
      <c r="E293" s="337"/>
      <c r="F293" s="544">
        <f t="shared" si="37"/>
        <v>0</v>
      </c>
      <c r="G293" s="229"/>
      <c r="H293" s="230"/>
      <c r="I293" s="231">
        <f t="shared" si="38"/>
        <v>0</v>
      </c>
      <c r="J293" s="229"/>
      <c r="K293" s="230"/>
      <c r="L293" s="231">
        <f t="shared" si="39"/>
        <v>0</v>
      </c>
      <c r="M293" s="338"/>
      <c r="N293" s="337"/>
      <c r="O293" s="231">
        <f t="shared" si="58"/>
        <v>0</v>
      </c>
      <c r="P293" s="185"/>
      <c r="R293" s="158"/>
      <c r="S293" s="158"/>
      <c r="T293" s="158"/>
    </row>
    <row r="294" spans="1:20" hidden="1" x14ac:dyDescent="0.25">
      <c r="A294" s="393" t="s">
        <v>533</v>
      </c>
      <c r="B294" s="177" t="s">
        <v>534</v>
      </c>
      <c r="C294" s="224">
        <f t="shared" si="64"/>
        <v>0</v>
      </c>
      <c r="D294" s="229"/>
      <c r="E294" s="337"/>
      <c r="F294" s="544">
        <f t="shared" si="37"/>
        <v>0</v>
      </c>
      <c r="G294" s="229"/>
      <c r="H294" s="230"/>
      <c r="I294" s="231">
        <f t="shared" si="38"/>
        <v>0</v>
      </c>
      <c r="J294" s="229"/>
      <c r="K294" s="230"/>
      <c r="L294" s="231">
        <f t="shared" si="39"/>
        <v>0</v>
      </c>
      <c r="M294" s="338"/>
      <c r="N294" s="337"/>
      <c r="O294" s="231">
        <f t="shared" si="58"/>
        <v>0</v>
      </c>
      <c r="P294" s="185"/>
      <c r="R294" s="158"/>
      <c r="S294" s="158"/>
      <c r="T294" s="158"/>
    </row>
    <row r="295" spans="1:20" ht="24" hidden="1" x14ac:dyDescent="0.25">
      <c r="A295" s="393" t="s">
        <v>535</v>
      </c>
      <c r="B295" s="177" t="s">
        <v>536</v>
      </c>
      <c r="C295" s="224">
        <f t="shared" si="64"/>
        <v>0</v>
      </c>
      <c r="D295" s="229"/>
      <c r="E295" s="337"/>
      <c r="F295" s="544">
        <f t="shared" si="37"/>
        <v>0</v>
      </c>
      <c r="G295" s="229"/>
      <c r="H295" s="230"/>
      <c r="I295" s="231">
        <f t="shared" si="38"/>
        <v>0</v>
      </c>
      <c r="J295" s="229"/>
      <c r="K295" s="230"/>
      <c r="L295" s="231">
        <f t="shared" si="39"/>
        <v>0</v>
      </c>
      <c r="M295" s="338"/>
      <c r="N295" s="337"/>
      <c r="O295" s="231">
        <f t="shared" si="58"/>
        <v>0</v>
      </c>
      <c r="P295" s="185"/>
      <c r="R295" s="158"/>
      <c r="S295" s="158"/>
      <c r="T295" s="158"/>
    </row>
    <row r="296" spans="1:20" hidden="1" x14ac:dyDescent="0.25">
      <c r="A296" s="393" t="s">
        <v>537</v>
      </c>
      <c r="B296" s="177" t="s">
        <v>538</v>
      </c>
      <c r="C296" s="224">
        <f t="shared" si="64"/>
        <v>0</v>
      </c>
      <c r="D296" s="229"/>
      <c r="E296" s="337"/>
      <c r="F296" s="544">
        <f t="shared" si="37"/>
        <v>0</v>
      </c>
      <c r="G296" s="229"/>
      <c r="H296" s="230"/>
      <c r="I296" s="231">
        <f t="shared" si="38"/>
        <v>0</v>
      </c>
      <c r="J296" s="229"/>
      <c r="K296" s="230"/>
      <c r="L296" s="231">
        <f t="shared" si="39"/>
        <v>0</v>
      </c>
      <c r="M296" s="338"/>
      <c r="N296" s="337"/>
      <c r="O296" s="231">
        <f t="shared" si="58"/>
        <v>0</v>
      </c>
      <c r="P296" s="185"/>
      <c r="R296" s="158"/>
      <c r="S296" s="158"/>
      <c r="T296" s="158"/>
    </row>
    <row r="297" spans="1:20" ht="24" hidden="1" x14ac:dyDescent="0.25">
      <c r="A297" s="431" t="s">
        <v>539</v>
      </c>
      <c r="B297" s="432" t="s">
        <v>540</v>
      </c>
      <c r="C297" s="374">
        <f t="shared" si="64"/>
        <v>0</v>
      </c>
      <c r="D297" s="375"/>
      <c r="E297" s="376"/>
      <c r="F297" s="547">
        <f t="shared" si="37"/>
        <v>0</v>
      </c>
      <c r="G297" s="375"/>
      <c r="H297" s="377"/>
      <c r="I297" s="371">
        <f t="shared" si="38"/>
        <v>0</v>
      </c>
      <c r="J297" s="375"/>
      <c r="K297" s="377"/>
      <c r="L297" s="371">
        <f t="shared" si="39"/>
        <v>0</v>
      </c>
      <c r="M297" s="378"/>
      <c r="N297" s="376"/>
      <c r="O297" s="371">
        <f t="shared" si="58"/>
        <v>0</v>
      </c>
      <c r="P297" s="372"/>
      <c r="R297" s="158"/>
      <c r="S297" s="158"/>
      <c r="T297" s="158"/>
    </row>
    <row r="298" spans="1:20" hidden="1" x14ac:dyDescent="0.25">
      <c r="A298" s="430" t="s">
        <v>541</v>
      </c>
      <c r="B298" s="430" t="s">
        <v>542</v>
      </c>
      <c r="C298" s="433">
        <f t="shared" si="64"/>
        <v>0</v>
      </c>
      <c r="D298" s="434"/>
      <c r="E298" s="435"/>
      <c r="F298" s="555">
        <f t="shared" si="37"/>
        <v>0</v>
      </c>
      <c r="G298" s="434"/>
      <c r="H298" s="436"/>
      <c r="I298" s="425">
        <f t="shared" si="38"/>
        <v>0</v>
      </c>
      <c r="J298" s="434"/>
      <c r="K298" s="436"/>
      <c r="L298" s="425">
        <f t="shared" si="39"/>
        <v>0</v>
      </c>
      <c r="M298" s="437"/>
      <c r="N298" s="435"/>
      <c r="O298" s="425">
        <f t="shared" si="58"/>
        <v>0</v>
      </c>
      <c r="P298" s="427"/>
      <c r="R298" s="158"/>
      <c r="S298" s="158"/>
      <c r="T298" s="158"/>
    </row>
    <row r="299" spans="1:20" s="148" customFormat="1" ht="48" hidden="1" x14ac:dyDescent="0.25">
      <c r="A299" s="430" t="s">
        <v>543</v>
      </c>
      <c r="B299" s="438" t="s">
        <v>544</v>
      </c>
      <c r="C299" s="439">
        <f t="shared" si="64"/>
        <v>0</v>
      </c>
      <c r="D299" s="440"/>
      <c r="E299" s="441"/>
      <c r="F299" s="557">
        <f t="shared" si="37"/>
        <v>0</v>
      </c>
      <c r="G299" s="434"/>
      <c r="H299" s="436"/>
      <c r="I299" s="425">
        <f t="shared" si="38"/>
        <v>0</v>
      </c>
      <c r="J299" s="434"/>
      <c r="K299" s="436"/>
      <c r="L299" s="425">
        <f t="shared" si="39"/>
        <v>0</v>
      </c>
      <c r="M299" s="437"/>
      <c r="N299" s="435"/>
      <c r="O299" s="425">
        <f t="shared" si="58"/>
        <v>0</v>
      </c>
      <c r="P299" s="427"/>
      <c r="R299" s="158"/>
      <c r="S299" s="158"/>
      <c r="T299" s="158"/>
    </row>
    <row r="300" spans="1:20" s="148" customFormat="1" x14ac:dyDescent="0.25">
      <c r="A300" s="443" t="s">
        <v>545</v>
      </c>
      <c r="B300" s="444"/>
      <c r="C300" s="444"/>
      <c r="D300" s="444"/>
      <c r="E300" s="444"/>
      <c r="F300" s="444"/>
      <c r="G300" s="444"/>
      <c r="H300" s="444"/>
      <c r="I300" s="444"/>
      <c r="J300" s="444"/>
      <c r="K300" s="444"/>
      <c r="L300" s="444"/>
      <c r="M300" s="444"/>
      <c r="N300" s="444"/>
      <c r="O300" s="444"/>
      <c r="P300" s="445"/>
      <c r="Q300" s="141"/>
    </row>
    <row r="301" spans="1:20" ht="12.75" thickBot="1" x14ac:dyDescent="0.3">
      <c r="A301" s="446"/>
      <c r="B301" s="447"/>
      <c r="C301" s="447"/>
      <c r="D301" s="447"/>
      <c r="E301" s="447"/>
      <c r="F301" s="447"/>
      <c r="G301" s="447"/>
      <c r="H301" s="447"/>
      <c r="I301" s="447"/>
      <c r="J301" s="447"/>
      <c r="K301" s="447"/>
      <c r="L301" s="447"/>
      <c r="M301" s="447"/>
      <c r="N301" s="447"/>
      <c r="O301" s="447"/>
      <c r="P301" s="448"/>
      <c r="Q301" s="118"/>
    </row>
    <row r="302" spans="1:20" x14ac:dyDescent="0.25">
      <c r="A302" s="117"/>
      <c r="B302" s="117"/>
      <c r="C302" s="117"/>
      <c r="D302" s="117"/>
      <c r="E302" s="117"/>
      <c r="F302" s="117"/>
      <c r="G302" s="117"/>
      <c r="H302" s="117"/>
      <c r="I302" s="117"/>
      <c r="J302" s="117"/>
      <c r="K302" s="117"/>
      <c r="L302" s="117"/>
      <c r="M302" s="117"/>
      <c r="N302" s="117"/>
      <c r="O302" s="117"/>
    </row>
    <row r="303" spans="1:20" x14ac:dyDescent="0.25">
      <c r="A303" s="117"/>
      <c r="B303" s="117"/>
      <c r="C303" s="117"/>
      <c r="D303" s="117"/>
      <c r="E303" s="117"/>
      <c r="F303" s="117"/>
      <c r="G303" s="117"/>
      <c r="H303" s="117"/>
      <c r="I303" s="117"/>
      <c r="J303" s="117"/>
      <c r="K303" s="117"/>
      <c r="L303" s="117"/>
      <c r="M303" s="117"/>
      <c r="N303" s="117"/>
      <c r="O303" s="117"/>
    </row>
    <row r="304" spans="1:20"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iAOgmnWEqaNFbdKb+MXhjZLdBbtoyyENcmZv09s20zg2p5IAjE/eBiBESei13rbpf3vTTrbPUf6BC6zHJRosBg==" saltValue="8dJpaTPA6SgCc8n3JL/cJQ==" spinCount="100000" sheet="1" objects="1" scenarios="1" formatCells="0" formatColumns="0" formatRows="0"/>
  <autoFilter ref="A22:P300">
    <filterColumn colId="2">
      <filters blank="1">
        <filter val="1 000"/>
        <filter val="1 030"/>
        <filter val="1 050"/>
        <filter val="1 500"/>
        <filter val="1 738"/>
        <filter val="1 750"/>
        <filter val="1 770"/>
        <filter val="1 815"/>
        <filter val="1 965"/>
        <filter val="100"/>
        <filter val="11 124"/>
        <filter val="11 739"/>
        <filter val="111 879"/>
        <filter val="12 000"/>
        <filter val="120"/>
        <filter val="121"/>
        <filter val="127 480"/>
        <filter val="13 900"/>
        <filter val="15 741"/>
        <filter val="150"/>
        <filter val="16 567"/>
        <filter val="16 773"/>
        <filter val="16 881"/>
        <filter val="166"/>
        <filter val="17 930"/>
        <filter val="18 273"/>
        <filter val="2 006"/>
        <filter val="2 088"/>
        <filter val="2 572"/>
        <filter val="2 869"/>
        <filter val="2 979"/>
        <filter val="200"/>
        <filter val="21"/>
        <filter val="22 610"/>
        <filter val="23"/>
        <filter val="25 500"/>
        <filter val="29 047"/>
        <filter val="29 054"/>
        <filter val="29 800"/>
        <filter val="3 174"/>
        <filter val="300"/>
        <filter val="31 319"/>
        <filter val="32"/>
        <filter val="36 741"/>
        <filter val="377 485"/>
        <filter val="4 000"/>
        <filter val="4 815"/>
        <filter val="4 829"/>
        <filter val="400 095"/>
        <filter val="414"/>
        <filter val="415"/>
        <filter val="427"/>
        <filter val="466"/>
        <filter val="5 329"/>
        <filter val="5 870"/>
        <filter val="527 575"/>
        <filter val="580"/>
        <filter val="6 301"/>
        <filter val="6 970"/>
        <filter val="602 885"/>
        <filter val="61 565"/>
        <filter val="639 454"/>
        <filter val="657 727"/>
        <filter val="7 782"/>
        <filter val="-7 782"/>
        <filter val="75 062"/>
        <filter val="76"/>
        <filter val="8 057"/>
        <filter val="8 254"/>
        <filter val="9 572"/>
        <filter val="900"/>
        <filter val="936"/>
        <filter val="98 433"/>
      </filters>
    </filterColumn>
  </autoFilter>
  <mergeCells count="31">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144.pielikums Jūrmalas pilsētas domes
2016.gada 25.novembra saistošajiem noteikumiem Nr.44
(protokols Nr.18, 5.punkts)</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U323"/>
  <sheetViews>
    <sheetView showGridLines="0" view="pageLayout" zoomScaleNormal="100" workbookViewId="0">
      <selection activeCell="U6" sqref="U6"/>
    </sheetView>
  </sheetViews>
  <sheetFormatPr defaultColWidth="9.140625" defaultRowHeight="12" outlineLevelCol="1" x14ac:dyDescent="0.25"/>
  <cols>
    <col min="1" max="1" width="10.85546875" style="113" customWidth="1"/>
    <col min="2" max="2" width="28" style="113" customWidth="1"/>
    <col min="3" max="3" width="8.7109375" style="113" customWidth="1"/>
    <col min="4" max="4" width="7.85546875" style="113" hidden="1" customWidth="1" outlineLevel="1"/>
    <col min="5" max="5" width="7" style="117" hidden="1" customWidth="1" outlineLevel="1"/>
    <col min="6" max="6" width="8.140625" style="113" customWidth="1" collapsed="1"/>
    <col min="7" max="7" width="10.42578125" style="113" hidden="1" customWidth="1" outlineLevel="1"/>
    <col min="8" max="8" width="8.42578125" style="113" hidden="1" customWidth="1" outlineLevel="1"/>
    <col min="9" max="9" width="7" style="113" customWidth="1" collapsed="1"/>
    <col min="10" max="10" width="8.7109375" style="113" hidden="1" customWidth="1" outlineLevel="1"/>
    <col min="11" max="11" width="9.7109375" style="113" hidden="1" customWidth="1" outlineLevel="1"/>
    <col min="12" max="12" width="7" style="113" customWidth="1" collapsed="1"/>
    <col min="13" max="14" width="7" style="113" hidden="1" customWidth="1" outlineLevel="1"/>
    <col min="15" max="15" width="7" style="113" customWidth="1" collapsed="1"/>
    <col min="16" max="16" width="34.7109375" style="113" hidden="1" customWidth="1" outlineLevel="1"/>
    <col min="17" max="17" width="9.140625" style="117" customWidth="1" collapsed="1"/>
    <col min="18" max="16384" width="9.140625" style="117"/>
  </cols>
  <sheetData>
    <row r="1" spans="1:17" x14ac:dyDescent="0.25">
      <c r="B1" s="587"/>
      <c r="C1" s="587"/>
      <c r="D1" s="587"/>
      <c r="E1" s="148"/>
      <c r="F1" s="587"/>
      <c r="G1" s="587"/>
      <c r="H1" s="587"/>
      <c r="I1" s="587"/>
      <c r="J1" s="587"/>
      <c r="K1" s="587"/>
      <c r="L1" s="587"/>
      <c r="M1" s="587"/>
      <c r="N1" s="587"/>
      <c r="O1" s="588" t="s">
        <v>776</v>
      </c>
      <c r="P1" s="587"/>
    </row>
    <row r="2" spans="1:17" x14ac:dyDescent="0.25">
      <c r="B2" s="587"/>
      <c r="C2" s="587"/>
      <c r="D2" s="587"/>
      <c r="E2" s="148"/>
      <c r="F2" s="587"/>
      <c r="G2" s="587"/>
      <c r="H2" s="587"/>
      <c r="I2" s="587"/>
      <c r="J2" s="587"/>
      <c r="K2" s="587"/>
      <c r="L2" s="587"/>
      <c r="M2" s="587"/>
      <c r="N2" s="587"/>
      <c r="O2" s="588"/>
      <c r="P2" s="587"/>
    </row>
    <row r="3" spans="1:17" x14ac:dyDescent="0.25">
      <c r="A3" s="478"/>
      <c r="B3" s="589"/>
      <c r="C3" s="589"/>
      <c r="D3" s="589"/>
      <c r="E3" s="813"/>
      <c r="F3" s="589"/>
      <c r="G3" s="589"/>
      <c r="H3" s="589"/>
      <c r="I3" s="589"/>
      <c r="J3" s="589"/>
      <c r="K3" s="589"/>
      <c r="L3" s="589"/>
      <c r="M3" s="589"/>
      <c r="N3" s="589"/>
      <c r="O3" s="590"/>
      <c r="P3" s="591"/>
      <c r="Q3" s="118"/>
    </row>
    <row r="4" spans="1:17" ht="15.75" x14ac:dyDescent="0.25">
      <c r="A4" s="1227" t="s">
        <v>226</v>
      </c>
      <c r="B4" s="1228"/>
      <c r="C4" s="1228"/>
      <c r="D4" s="1228"/>
      <c r="E4" s="1228"/>
      <c r="F4" s="1228"/>
      <c r="G4" s="1228"/>
      <c r="H4" s="1228"/>
      <c r="I4" s="1228"/>
      <c r="J4" s="1228"/>
      <c r="K4" s="1228"/>
      <c r="L4" s="1228"/>
      <c r="M4" s="1228"/>
      <c r="N4" s="1228"/>
      <c r="O4" s="1228"/>
      <c r="P4" s="1228"/>
      <c r="Q4" s="118"/>
    </row>
    <row r="5" spans="1:17" ht="15.75" x14ac:dyDescent="0.25">
      <c r="A5" s="703"/>
      <c r="B5" s="704"/>
      <c r="C5" s="704"/>
      <c r="D5" s="704"/>
      <c r="E5" s="814"/>
      <c r="F5" s="704"/>
      <c r="G5" s="704"/>
      <c r="H5" s="704"/>
      <c r="I5" s="704"/>
      <c r="J5" s="704"/>
      <c r="K5" s="704"/>
      <c r="L5" s="704"/>
      <c r="M5" s="704"/>
      <c r="N5" s="704"/>
      <c r="O5" s="704"/>
      <c r="P5" s="704"/>
      <c r="Q5" s="118"/>
    </row>
    <row r="6" spans="1:17" ht="12.75" customHeight="1" x14ac:dyDescent="0.25">
      <c r="A6" s="121" t="s">
        <v>227</v>
      </c>
      <c r="B6" s="122"/>
      <c r="C6" s="1230" t="s">
        <v>777</v>
      </c>
      <c r="D6" s="1230"/>
      <c r="E6" s="1230"/>
      <c r="F6" s="1230"/>
      <c r="G6" s="1230"/>
      <c r="H6" s="1230"/>
      <c r="I6" s="1230"/>
      <c r="J6" s="1230"/>
      <c r="K6" s="1230"/>
      <c r="L6" s="1230"/>
      <c r="M6" s="1230"/>
      <c r="N6" s="1230"/>
      <c r="O6" s="1230"/>
      <c r="P6" s="1230"/>
      <c r="Q6" s="118"/>
    </row>
    <row r="7" spans="1:17" ht="12.75" customHeight="1" x14ac:dyDescent="0.25">
      <c r="A7" s="121" t="s">
        <v>229</v>
      </c>
      <c r="B7" s="122"/>
      <c r="C7" s="1230" t="s">
        <v>778</v>
      </c>
      <c r="D7" s="1230"/>
      <c r="E7" s="1230"/>
      <c r="F7" s="1230"/>
      <c r="G7" s="1230"/>
      <c r="H7" s="1230"/>
      <c r="I7" s="1230"/>
      <c r="J7" s="1230"/>
      <c r="K7" s="1230"/>
      <c r="L7" s="1230"/>
      <c r="M7" s="1230"/>
      <c r="N7" s="1230"/>
      <c r="O7" s="1230"/>
      <c r="P7" s="1230"/>
      <c r="Q7" s="118"/>
    </row>
    <row r="8" spans="1:17" ht="12.75" customHeight="1" x14ac:dyDescent="0.25">
      <c r="A8" s="123" t="s">
        <v>231</v>
      </c>
      <c r="B8" s="124"/>
      <c r="C8" s="1222" t="s">
        <v>779</v>
      </c>
      <c r="D8" s="1222"/>
      <c r="E8" s="1222"/>
      <c r="F8" s="1222"/>
      <c r="G8" s="1222"/>
      <c r="H8" s="1222"/>
      <c r="I8" s="1222"/>
      <c r="J8" s="1222"/>
      <c r="K8" s="1222"/>
      <c r="L8" s="1222"/>
      <c r="M8" s="1222"/>
      <c r="N8" s="1222"/>
      <c r="O8" s="1222"/>
      <c r="P8" s="1222"/>
      <c r="Q8" s="118"/>
    </row>
    <row r="9" spans="1:17" ht="12.75" customHeight="1" x14ac:dyDescent="0.25">
      <c r="A9" s="123" t="s">
        <v>233</v>
      </c>
      <c r="B9" s="124"/>
      <c r="C9" s="1222" t="s">
        <v>780</v>
      </c>
      <c r="D9" s="1222"/>
      <c r="E9" s="1222"/>
      <c r="F9" s="1222"/>
      <c r="G9" s="1222"/>
      <c r="H9" s="1222"/>
      <c r="I9" s="1222"/>
      <c r="J9" s="1222"/>
      <c r="K9" s="1222"/>
      <c r="L9" s="1222"/>
      <c r="M9" s="1222"/>
      <c r="N9" s="1222"/>
      <c r="O9" s="1222"/>
      <c r="P9" s="1222"/>
      <c r="Q9" s="118"/>
    </row>
    <row r="10" spans="1:17" ht="24.75" customHeight="1" x14ac:dyDescent="0.25">
      <c r="A10" s="123" t="s">
        <v>234</v>
      </c>
      <c r="B10" s="124"/>
      <c r="C10" s="1281" t="s">
        <v>781</v>
      </c>
      <c r="D10" s="1230"/>
      <c r="E10" s="1230"/>
      <c r="F10" s="1230"/>
      <c r="G10" s="1230"/>
      <c r="H10" s="1230"/>
      <c r="I10" s="1230"/>
      <c r="J10" s="1230"/>
      <c r="K10" s="1230"/>
      <c r="L10" s="1230"/>
      <c r="M10" s="1230"/>
      <c r="N10" s="1230"/>
      <c r="O10" s="1230"/>
      <c r="P10" s="1230"/>
      <c r="Q10" s="118"/>
    </row>
    <row r="11" spans="1:17" ht="15" customHeight="1" x14ac:dyDescent="0.25">
      <c r="A11" s="123" t="s">
        <v>235</v>
      </c>
      <c r="B11" s="124"/>
      <c r="C11" s="1230" t="s">
        <v>782</v>
      </c>
      <c r="D11" s="1230"/>
      <c r="E11" s="1230"/>
      <c r="F11" s="1230"/>
      <c r="G11" s="1230"/>
      <c r="H11" s="1230"/>
      <c r="I11" s="1230"/>
      <c r="J11" s="1230"/>
      <c r="K11" s="1230"/>
      <c r="L11" s="1230"/>
      <c r="M11" s="1230"/>
      <c r="N11" s="1230"/>
      <c r="O11" s="1230"/>
      <c r="P11" s="1230"/>
      <c r="Q11" s="118"/>
    </row>
    <row r="12" spans="1:17" ht="12.75" customHeight="1" x14ac:dyDescent="0.25">
      <c r="A12" s="125" t="s">
        <v>236</v>
      </c>
      <c r="B12" s="124"/>
      <c r="C12" s="1263"/>
      <c r="D12" s="1263"/>
      <c r="E12" s="1263"/>
      <c r="F12" s="1263"/>
      <c r="G12" s="1263"/>
      <c r="H12" s="1263"/>
      <c r="I12" s="1263"/>
      <c r="J12" s="1263"/>
      <c r="K12" s="1263"/>
      <c r="L12" s="1263"/>
      <c r="M12" s="1263"/>
      <c r="N12" s="1263"/>
      <c r="O12" s="1263"/>
      <c r="P12" s="1263"/>
      <c r="Q12" s="118"/>
    </row>
    <row r="13" spans="1:17" ht="12.75" customHeight="1" x14ac:dyDescent="0.25">
      <c r="A13" s="123"/>
      <c r="B13" s="124" t="s">
        <v>237</v>
      </c>
      <c r="C13" s="1282" t="s">
        <v>783</v>
      </c>
      <c r="D13" s="1222"/>
      <c r="E13" s="1222"/>
      <c r="F13" s="1222"/>
      <c r="G13" s="1222"/>
      <c r="H13" s="1222"/>
      <c r="I13" s="1222"/>
      <c r="J13" s="1222"/>
      <c r="K13" s="1222"/>
      <c r="L13" s="1222"/>
      <c r="M13" s="1222"/>
      <c r="N13" s="1222"/>
      <c r="O13" s="1222"/>
      <c r="P13" s="1222"/>
      <c r="Q13" s="118"/>
    </row>
    <row r="14" spans="1:17" ht="12.75" customHeight="1" x14ac:dyDescent="0.25">
      <c r="A14" s="123"/>
      <c r="B14" s="124" t="s">
        <v>239</v>
      </c>
      <c r="C14" s="1282" t="s">
        <v>784</v>
      </c>
      <c r="D14" s="1222"/>
      <c r="E14" s="1222"/>
      <c r="F14" s="1222"/>
      <c r="G14" s="1222"/>
      <c r="H14" s="1222"/>
      <c r="I14" s="1222"/>
      <c r="J14" s="1222"/>
      <c r="K14" s="1222"/>
      <c r="L14" s="1222"/>
      <c r="M14" s="1222"/>
      <c r="N14" s="1222"/>
      <c r="O14" s="1222"/>
      <c r="P14" s="1222"/>
      <c r="Q14" s="118"/>
    </row>
    <row r="15" spans="1:17" ht="12.75" customHeight="1" x14ac:dyDescent="0.25">
      <c r="A15" s="123"/>
      <c r="B15" s="124" t="s">
        <v>240</v>
      </c>
      <c r="C15" s="1282"/>
      <c r="D15" s="1222"/>
      <c r="E15" s="1222"/>
      <c r="F15" s="1222"/>
      <c r="G15" s="1222"/>
      <c r="H15" s="1222"/>
      <c r="I15" s="1222"/>
      <c r="J15" s="1222"/>
      <c r="K15" s="1222"/>
      <c r="L15" s="1222"/>
      <c r="M15" s="1222"/>
      <c r="N15" s="1222"/>
      <c r="O15" s="1222"/>
      <c r="P15" s="1222"/>
      <c r="Q15" s="118"/>
    </row>
    <row r="16" spans="1:17" ht="12.75" customHeight="1" x14ac:dyDescent="0.25">
      <c r="A16" s="123"/>
      <c r="B16" s="124" t="s">
        <v>241</v>
      </c>
      <c r="C16" s="1282" t="s">
        <v>785</v>
      </c>
      <c r="D16" s="1222"/>
      <c r="E16" s="1222"/>
      <c r="F16" s="1222"/>
      <c r="G16" s="1222"/>
      <c r="H16" s="1222"/>
      <c r="I16" s="1222"/>
      <c r="J16" s="1222"/>
      <c r="K16" s="1222"/>
      <c r="L16" s="1222"/>
      <c r="M16" s="1222"/>
      <c r="N16" s="1222"/>
      <c r="O16" s="1222"/>
      <c r="P16" s="1222"/>
      <c r="Q16" s="118"/>
    </row>
    <row r="17" spans="1:21" ht="12.75" customHeight="1" x14ac:dyDescent="0.25">
      <c r="A17" s="123"/>
      <c r="B17" s="124" t="s">
        <v>242</v>
      </c>
      <c r="C17" s="1282" t="s">
        <v>786</v>
      </c>
      <c r="D17" s="1222"/>
      <c r="E17" s="1222"/>
      <c r="F17" s="1222"/>
      <c r="G17" s="1222"/>
      <c r="H17" s="1222"/>
      <c r="I17" s="1222"/>
      <c r="J17" s="1222"/>
      <c r="K17" s="1222"/>
      <c r="L17" s="1222"/>
      <c r="M17" s="1222"/>
      <c r="N17" s="1222"/>
      <c r="O17" s="1222"/>
      <c r="P17" s="1222"/>
      <c r="Q17" s="118"/>
    </row>
    <row r="18" spans="1:21" ht="12.75" customHeight="1" x14ac:dyDescent="0.25">
      <c r="A18" s="128"/>
      <c r="B18" s="129"/>
      <c r="C18" s="593"/>
      <c r="D18" s="593"/>
      <c r="E18" s="815"/>
      <c r="F18" s="593"/>
      <c r="G18" s="593"/>
      <c r="H18" s="593"/>
      <c r="I18" s="593"/>
      <c r="J18" s="593"/>
      <c r="K18" s="593"/>
      <c r="L18" s="593"/>
      <c r="M18" s="593"/>
      <c r="N18" s="593"/>
      <c r="O18" s="593"/>
      <c r="P18" s="593"/>
      <c r="Q18" s="118"/>
    </row>
    <row r="19" spans="1:21" s="130" customFormat="1" ht="12.75" customHeight="1" x14ac:dyDescent="0.25">
      <c r="A19" s="1236" t="s">
        <v>243</v>
      </c>
      <c r="B19" s="1239" t="s">
        <v>244</v>
      </c>
      <c r="C19" s="1266" t="s">
        <v>245</v>
      </c>
      <c r="D19" s="1267"/>
      <c r="E19" s="1267"/>
      <c r="F19" s="1267"/>
      <c r="G19" s="1267"/>
      <c r="H19" s="1267"/>
      <c r="I19" s="1267"/>
      <c r="J19" s="1267"/>
      <c r="K19" s="1267"/>
      <c r="L19" s="1267"/>
      <c r="M19" s="1267"/>
      <c r="N19" s="1267"/>
      <c r="O19" s="1268"/>
      <c r="P19" s="1269" t="s">
        <v>17</v>
      </c>
    </row>
    <row r="20" spans="1:21" s="130" customFormat="1" ht="12.75" customHeight="1" x14ac:dyDescent="0.25">
      <c r="A20" s="1265"/>
      <c r="B20" s="1240"/>
      <c r="C20" s="1245" t="s">
        <v>246</v>
      </c>
      <c r="D20" s="1272" t="s">
        <v>247</v>
      </c>
      <c r="E20" s="1220" t="s">
        <v>248</v>
      </c>
      <c r="F20" s="1232" t="s">
        <v>249</v>
      </c>
      <c r="G20" s="1274" t="s">
        <v>250</v>
      </c>
      <c r="H20" s="1220" t="s">
        <v>251</v>
      </c>
      <c r="I20" s="1247" t="s">
        <v>252</v>
      </c>
      <c r="J20" s="1274" t="s">
        <v>253</v>
      </c>
      <c r="K20" s="1252" t="s">
        <v>254</v>
      </c>
      <c r="L20" s="1254" t="s">
        <v>255</v>
      </c>
      <c r="M20" s="1274" t="s">
        <v>256</v>
      </c>
      <c r="N20" s="1220" t="s">
        <v>257</v>
      </c>
      <c r="O20" s="1232" t="s">
        <v>258</v>
      </c>
      <c r="P20" s="1270"/>
    </row>
    <row r="21" spans="1:21" s="131" customFormat="1" ht="53.25" customHeight="1" thickBot="1" x14ac:dyDescent="0.3">
      <c r="A21" s="1238"/>
      <c r="B21" s="1240"/>
      <c r="C21" s="1246"/>
      <c r="D21" s="1273"/>
      <c r="E21" s="1221"/>
      <c r="F21" s="1233"/>
      <c r="G21" s="1275"/>
      <c r="H21" s="1221"/>
      <c r="I21" s="1248"/>
      <c r="J21" s="1275"/>
      <c r="K21" s="1253"/>
      <c r="L21" s="1255"/>
      <c r="M21" s="1275"/>
      <c r="N21" s="1221"/>
      <c r="O21" s="1233"/>
      <c r="P21" s="1271"/>
    </row>
    <row r="22" spans="1:21" s="131" customFormat="1" ht="9.75" customHeight="1" thickTop="1" x14ac:dyDescent="0.25">
      <c r="A22" s="132">
        <v>1</v>
      </c>
      <c r="B22" s="132">
        <v>2</v>
      </c>
      <c r="C22" s="517">
        <v>3</v>
      </c>
      <c r="D22" s="134">
        <v>4</v>
      </c>
      <c r="E22" s="135">
        <v>5</v>
      </c>
      <c r="F22" s="136">
        <v>6</v>
      </c>
      <c r="G22" s="134">
        <v>7</v>
      </c>
      <c r="H22" s="135">
        <v>8</v>
      </c>
      <c r="I22" s="487">
        <v>9</v>
      </c>
      <c r="J22" s="134">
        <v>10</v>
      </c>
      <c r="K22" s="487">
        <v>11</v>
      </c>
      <c r="L22" s="132">
        <v>12</v>
      </c>
      <c r="M22" s="134">
        <v>13</v>
      </c>
      <c r="N22" s="135">
        <v>14</v>
      </c>
      <c r="O22" s="517">
        <v>15</v>
      </c>
      <c r="P22" s="136">
        <v>16</v>
      </c>
    </row>
    <row r="23" spans="1:21" s="148" customFormat="1" x14ac:dyDescent="0.25">
      <c r="A23" s="139"/>
      <c r="B23" s="140" t="s">
        <v>260</v>
      </c>
      <c r="C23" s="518"/>
      <c r="D23" s="142"/>
      <c r="E23" s="143"/>
      <c r="F23" s="596"/>
      <c r="G23" s="142"/>
      <c r="H23" s="143"/>
      <c r="I23" s="488"/>
      <c r="J23" s="142"/>
      <c r="K23" s="488"/>
      <c r="L23" s="695"/>
      <c r="M23" s="142"/>
      <c r="N23" s="143"/>
      <c r="O23" s="597"/>
      <c r="P23" s="596"/>
    </row>
    <row r="24" spans="1:21" s="148" customFormat="1" ht="12.75" thickBot="1" x14ac:dyDescent="0.3">
      <c r="A24" s="149"/>
      <c r="B24" s="150" t="s">
        <v>261</v>
      </c>
      <c r="C24" s="519">
        <f>SUM(F24,I24,L24,O24)</f>
        <v>1201931</v>
      </c>
      <c r="D24" s="152">
        <f>SUM(D25,D28,D29,D45,D46)</f>
        <v>831224</v>
      </c>
      <c r="E24" s="153">
        <f>SUM(E25,E28,E29,E45,E46)</f>
        <v>0</v>
      </c>
      <c r="F24" s="154">
        <f>SUM(F25,F28,F29,F45,F46)</f>
        <v>831224</v>
      </c>
      <c r="G24" s="152">
        <f>SUM(G25,G28,G46)</f>
        <v>329996</v>
      </c>
      <c r="H24" s="153">
        <f>SUM(H25,H28,H29,H45,H46)</f>
        <v>0</v>
      </c>
      <c r="I24" s="489">
        <f>SUM(I25,I28,I29,I45,I46)</f>
        <v>329996</v>
      </c>
      <c r="J24" s="152">
        <f>SUM(J25,J30,J46)</f>
        <v>34866</v>
      </c>
      <c r="K24" s="489">
        <f>SUM(K25,K30,K46)</f>
        <v>0</v>
      </c>
      <c r="L24" s="455">
        <f>SUM(L25,L30,L46)</f>
        <v>34866</v>
      </c>
      <c r="M24" s="152">
        <f>SUM(M25,M48)</f>
        <v>5845</v>
      </c>
      <c r="N24" s="153">
        <f>SUM(N25,N48)</f>
        <v>0</v>
      </c>
      <c r="O24" s="154">
        <f>SUM(O25,O48)</f>
        <v>5845</v>
      </c>
      <c r="P24" s="816"/>
      <c r="R24" s="158"/>
      <c r="S24" s="158"/>
      <c r="T24" s="158"/>
      <c r="U24" s="158"/>
    </row>
    <row r="25" spans="1:21" ht="12.75" thickTop="1" x14ac:dyDescent="0.25">
      <c r="A25" s="159"/>
      <c r="B25" s="160" t="s">
        <v>262</v>
      </c>
      <c r="C25" s="520">
        <f t="shared" ref="C25:C50" si="0">SUM(F25,I25,L25,O25)</f>
        <v>14797</v>
      </c>
      <c r="D25" s="162">
        <f t="shared" ref="D25:O25" si="1">SUM(D26:D27)</f>
        <v>0</v>
      </c>
      <c r="E25" s="163">
        <f t="shared" si="1"/>
        <v>0</v>
      </c>
      <c r="F25" s="164">
        <f t="shared" si="1"/>
        <v>0</v>
      </c>
      <c r="G25" s="162">
        <f t="shared" si="1"/>
        <v>0</v>
      </c>
      <c r="H25" s="163">
        <f t="shared" si="1"/>
        <v>0</v>
      </c>
      <c r="I25" s="490">
        <f t="shared" si="1"/>
        <v>0</v>
      </c>
      <c r="J25" s="162">
        <f t="shared" si="1"/>
        <v>8952</v>
      </c>
      <c r="K25" s="490">
        <f t="shared" si="1"/>
        <v>0</v>
      </c>
      <c r="L25" s="456">
        <f t="shared" si="1"/>
        <v>8952</v>
      </c>
      <c r="M25" s="162">
        <f t="shared" si="1"/>
        <v>5845</v>
      </c>
      <c r="N25" s="163">
        <f t="shared" si="1"/>
        <v>0</v>
      </c>
      <c r="O25" s="164">
        <f t="shared" si="1"/>
        <v>5845</v>
      </c>
      <c r="P25" s="817"/>
      <c r="R25" s="158"/>
      <c r="S25" s="158"/>
      <c r="T25" s="158"/>
      <c r="U25" s="158"/>
    </row>
    <row r="26" spans="1:21" x14ac:dyDescent="0.25">
      <c r="A26" s="168"/>
      <c r="B26" s="169" t="s">
        <v>263</v>
      </c>
      <c r="C26" s="522">
        <f t="shared" si="0"/>
        <v>209</v>
      </c>
      <c r="D26" s="171"/>
      <c r="E26" s="172"/>
      <c r="F26" s="598">
        <f>D26+E26</f>
        <v>0</v>
      </c>
      <c r="G26" s="171"/>
      <c r="H26" s="172"/>
      <c r="I26" s="561">
        <f>G26+H26</f>
        <v>0</v>
      </c>
      <c r="J26" s="171">
        <v>209</v>
      </c>
      <c r="K26" s="561"/>
      <c r="L26" s="818">
        <f>J26+K26</f>
        <v>209</v>
      </c>
      <c r="M26" s="171"/>
      <c r="N26" s="172"/>
      <c r="O26" s="599">
        <f>N26+M26</f>
        <v>0</v>
      </c>
      <c r="P26" s="819"/>
      <c r="R26" s="158"/>
      <c r="S26" s="158"/>
      <c r="T26" s="158"/>
      <c r="U26" s="158"/>
    </row>
    <row r="27" spans="1:21" x14ac:dyDescent="0.25">
      <c r="A27" s="177"/>
      <c r="B27" s="178" t="s">
        <v>264</v>
      </c>
      <c r="C27" s="523">
        <f t="shared" si="0"/>
        <v>14588</v>
      </c>
      <c r="D27" s="180"/>
      <c r="E27" s="181"/>
      <c r="F27" s="600">
        <f>D27+E27</f>
        <v>0</v>
      </c>
      <c r="G27" s="180"/>
      <c r="H27" s="181"/>
      <c r="I27" s="491">
        <f>G27+H27</f>
        <v>0</v>
      </c>
      <c r="J27" s="180">
        <v>8743</v>
      </c>
      <c r="K27" s="491"/>
      <c r="L27" s="697">
        <f>J27+K27</f>
        <v>8743</v>
      </c>
      <c r="M27" s="601">
        <f>5279+566</f>
        <v>5845</v>
      </c>
      <c r="N27" s="181"/>
      <c r="O27" s="602">
        <f>N27+M27</f>
        <v>5845</v>
      </c>
      <c r="P27" s="820"/>
      <c r="R27" s="158"/>
      <c r="S27" s="158"/>
      <c r="T27" s="158"/>
      <c r="U27" s="158"/>
    </row>
    <row r="28" spans="1:21" s="148" customFormat="1" ht="24.75" thickBot="1" x14ac:dyDescent="0.3">
      <c r="A28" s="186">
        <v>19300</v>
      </c>
      <c r="B28" s="186" t="s">
        <v>265</v>
      </c>
      <c r="C28" s="821">
        <f t="shared" si="0"/>
        <v>1161220</v>
      </c>
      <c r="D28" s="188">
        <f>D54</f>
        <v>831224</v>
      </c>
      <c r="E28" s="189"/>
      <c r="F28" s="603">
        <f>D28+E28</f>
        <v>831224</v>
      </c>
      <c r="G28" s="188">
        <f>G54</f>
        <v>329996</v>
      </c>
      <c r="H28" s="189"/>
      <c r="I28" s="822">
        <f>G28+H28</f>
        <v>329996</v>
      </c>
      <c r="J28" s="192" t="s">
        <v>266</v>
      </c>
      <c r="K28" s="689" t="s">
        <v>266</v>
      </c>
      <c r="L28" s="696" t="s">
        <v>266</v>
      </c>
      <c r="M28" s="192" t="s">
        <v>266</v>
      </c>
      <c r="N28" s="196"/>
      <c r="O28" s="194" t="s">
        <v>266</v>
      </c>
      <c r="P28" s="197"/>
      <c r="R28" s="158"/>
      <c r="S28" s="158"/>
      <c r="T28" s="158"/>
      <c r="U28" s="158"/>
    </row>
    <row r="29" spans="1:21" s="148" customFormat="1" ht="24.75" hidden="1" thickTop="1" x14ac:dyDescent="0.25">
      <c r="A29" s="198"/>
      <c r="B29" s="198" t="s">
        <v>267</v>
      </c>
      <c r="C29" s="525">
        <f t="shared" si="0"/>
        <v>0</v>
      </c>
      <c r="D29" s="200"/>
      <c r="E29" s="201"/>
      <c r="F29" s="606">
        <f>D29+E29</f>
        <v>0</v>
      </c>
      <c r="G29" s="203" t="s">
        <v>266</v>
      </c>
      <c r="H29" s="207" t="s">
        <v>266</v>
      </c>
      <c r="I29" s="493" t="s">
        <v>266</v>
      </c>
      <c r="J29" s="203" t="s">
        <v>266</v>
      </c>
      <c r="K29" s="493" t="s">
        <v>266</v>
      </c>
      <c r="L29" s="494" t="s">
        <v>266</v>
      </c>
      <c r="M29" s="203" t="s">
        <v>266</v>
      </c>
      <c r="N29" s="207"/>
      <c r="O29" s="205" t="s">
        <v>266</v>
      </c>
      <c r="P29" s="823"/>
      <c r="R29" s="158"/>
      <c r="S29" s="158"/>
      <c r="T29" s="158"/>
      <c r="U29" s="158"/>
    </row>
    <row r="30" spans="1:21" s="148" customFormat="1" ht="36.75" thickTop="1" x14ac:dyDescent="0.25">
      <c r="A30" s="198">
        <v>21300</v>
      </c>
      <c r="B30" s="198" t="s">
        <v>268</v>
      </c>
      <c r="C30" s="525">
        <f t="shared" si="0"/>
        <v>25289</v>
      </c>
      <c r="D30" s="203" t="s">
        <v>266</v>
      </c>
      <c r="E30" s="207" t="s">
        <v>266</v>
      </c>
      <c r="F30" s="205" t="s">
        <v>266</v>
      </c>
      <c r="G30" s="203" t="s">
        <v>266</v>
      </c>
      <c r="H30" s="207" t="s">
        <v>266</v>
      </c>
      <c r="I30" s="493" t="s">
        <v>266</v>
      </c>
      <c r="J30" s="209">
        <f>SUM(J31,J35,J37,J40)</f>
        <v>25289</v>
      </c>
      <c r="K30" s="505">
        <f>SUM(K31,K35,K37,K40)</f>
        <v>0</v>
      </c>
      <c r="L30" s="459">
        <f>SUM(L31,L35,L37,L40)</f>
        <v>25289</v>
      </c>
      <c r="M30" s="203" t="s">
        <v>266</v>
      </c>
      <c r="N30" s="324"/>
      <c r="O30" s="205" t="s">
        <v>266</v>
      </c>
      <c r="P30" s="824"/>
      <c r="R30" s="158"/>
      <c r="S30" s="158"/>
      <c r="T30" s="158"/>
      <c r="U30" s="158"/>
    </row>
    <row r="31" spans="1:21" s="148" customFormat="1" ht="24" hidden="1" x14ac:dyDescent="0.25">
      <c r="A31" s="212">
        <v>21350</v>
      </c>
      <c r="B31" s="198" t="s">
        <v>269</v>
      </c>
      <c r="C31" s="525">
        <f t="shared" si="0"/>
        <v>0</v>
      </c>
      <c r="D31" s="203" t="s">
        <v>266</v>
      </c>
      <c r="E31" s="207" t="s">
        <v>266</v>
      </c>
      <c r="F31" s="205" t="s">
        <v>266</v>
      </c>
      <c r="G31" s="203" t="s">
        <v>266</v>
      </c>
      <c r="H31" s="207" t="s">
        <v>266</v>
      </c>
      <c r="I31" s="493" t="s">
        <v>266</v>
      </c>
      <c r="J31" s="209">
        <f>SUM(J32:J34)</f>
        <v>0</v>
      </c>
      <c r="K31" s="505">
        <f>SUM(K32:K34)</f>
        <v>0</v>
      </c>
      <c r="L31" s="459">
        <f>SUM(L32:L34)</f>
        <v>0</v>
      </c>
      <c r="M31" s="203" t="s">
        <v>266</v>
      </c>
      <c r="N31" s="324"/>
      <c r="O31" s="205" t="s">
        <v>266</v>
      </c>
      <c r="P31" s="824"/>
      <c r="R31" s="158"/>
      <c r="S31" s="158"/>
      <c r="T31" s="158"/>
      <c r="U31" s="158"/>
    </row>
    <row r="32" spans="1:21" hidden="1" x14ac:dyDescent="0.25">
      <c r="A32" s="168">
        <v>21351</v>
      </c>
      <c r="B32" s="213" t="s">
        <v>270</v>
      </c>
      <c r="C32" s="522">
        <f t="shared" si="0"/>
        <v>0</v>
      </c>
      <c r="D32" s="215" t="s">
        <v>266</v>
      </c>
      <c r="E32" s="216" t="s">
        <v>266</v>
      </c>
      <c r="F32" s="217" t="s">
        <v>266</v>
      </c>
      <c r="G32" s="215" t="s">
        <v>266</v>
      </c>
      <c r="H32" s="216" t="s">
        <v>266</v>
      </c>
      <c r="I32" s="564" t="s">
        <v>266</v>
      </c>
      <c r="J32" s="219"/>
      <c r="K32" s="510"/>
      <c r="L32" s="818">
        <f>J32+K32</f>
        <v>0</v>
      </c>
      <c r="M32" s="215" t="s">
        <v>266</v>
      </c>
      <c r="N32" s="335"/>
      <c r="O32" s="217" t="s">
        <v>266</v>
      </c>
      <c r="P32" s="640"/>
      <c r="R32" s="158"/>
      <c r="S32" s="158"/>
      <c r="T32" s="158"/>
      <c r="U32" s="158"/>
    </row>
    <row r="33" spans="1:21" hidden="1" x14ac:dyDescent="0.25">
      <c r="A33" s="177">
        <v>21352</v>
      </c>
      <c r="B33" s="223" t="s">
        <v>271</v>
      </c>
      <c r="C33" s="523">
        <f t="shared" si="0"/>
        <v>0</v>
      </c>
      <c r="D33" s="225" t="s">
        <v>266</v>
      </c>
      <c r="E33" s="226" t="s">
        <v>266</v>
      </c>
      <c r="F33" s="227" t="s">
        <v>266</v>
      </c>
      <c r="G33" s="225" t="s">
        <v>266</v>
      </c>
      <c r="H33" s="226" t="s">
        <v>266</v>
      </c>
      <c r="I33" s="495" t="s">
        <v>266</v>
      </c>
      <c r="J33" s="229"/>
      <c r="K33" s="507"/>
      <c r="L33" s="697">
        <f>J33+K33</f>
        <v>0</v>
      </c>
      <c r="M33" s="225" t="s">
        <v>266</v>
      </c>
      <c r="N33" s="337"/>
      <c r="O33" s="227" t="s">
        <v>266</v>
      </c>
      <c r="P33" s="607"/>
      <c r="R33" s="158"/>
      <c r="S33" s="158"/>
      <c r="T33" s="158"/>
      <c r="U33" s="158"/>
    </row>
    <row r="34" spans="1:21" ht="24" hidden="1" x14ac:dyDescent="0.25">
      <c r="A34" s="177">
        <v>21359</v>
      </c>
      <c r="B34" s="223" t="s">
        <v>272</v>
      </c>
      <c r="C34" s="523">
        <f t="shared" si="0"/>
        <v>0</v>
      </c>
      <c r="D34" s="225" t="s">
        <v>266</v>
      </c>
      <c r="E34" s="226" t="s">
        <v>266</v>
      </c>
      <c r="F34" s="227" t="s">
        <v>266</v>
      </c>
      <c r="G34" s="225" t="s">
        <v>266</v>
      </c>
      <c r="H34" s="226" t="s">
        <v>266</v>
      </c>
      <c r="I34" s="495" t="s">
        <v>266</v>
      </c>
      <c r="J34" s="229"/>
      <c r="K34" s="507"/>
      <c r="L34" s="697">
        <f>J34+K34</f>
        <v>0</v>
      </c>
      <c r="M34" s="225" t="s">
        <v>266</v>
      </c>
      <c r="N34" s="337"/>
      <c r="O34" s="227" t="s">
        <v>266</v>
      </c>
      <c r="P34" s="607"/>
      <c r="R34" s="158"/>
      <c r="S34" s="158"/>
      <c r="T34" s="158"/>
      <c r="U34" s="158"/>
    </row>
    <row r="35" spans="1:21" s="148" customFormat="1" ht="36" hidden="1" x14ac:dyDescent="0.25">
      <c r="A35" s="212">
        <v>21370</v>
      </c>
      <c r="B35" s="198" t="s">
        <v>273</v>
      </c>
      <c r="C35" s="525">
        <f t="shared" si="0"/>
        <v>0</v>
      </c>
      <c r="D35" s="203" t="s">
        <v>266</v>
      </c>
      <c r="E35" s="207" t="s">
        <v>266</v>
      </c>
      <c r="F35" s="205" t="s">
        <v>266</v>
      </c>
      <c r="G35" s="203" t="s">
        <v>266</v>
      </c>
      <c r="H35" s="207" t="s">
        <v>266</v>
      </c>
      <c r="I35" s="493" t="s">
        <v>266</v>
      </c>
      <c r="J35" s="209">
        <f>SUM(J36)</f>
        <v>0</v>
      </c>
      <c r="K35" s="505">
        <f>SUM(K36)</f>
        <v>0</v>
      </c>
      <c r="L35" s="459">
        <f>SUM(L36)</f>
        <v>0</v>
      </c>
      <c r="M35" s="203" t="s">
        <v>266</v>
      </c>
      <c r="N35" s="324"/>
      <c r="O35" s="205" t="s">
        <v>266</v>
      </c>
      <c r="P35" s="824"/>
      <c r="R35" s="158"/>
      <c r="S35" s="158"/>
      <c r="T35" s="158"/>
      <c r="U35" s="158"/>
    </row>
    <row r="36" spans="1:21" ht="36" hidden="1" x14ac:dyDescent="0.25">
      <c r="A36" s="233">
        <v>21379</v>
      </c>
      <c r="B36" s="234" t="s">
        <v>274</v>
      </c>
      <c r="C36" s="613">
        <f t="shared" si="0"/>
        <v>0</v>
      </c>
      <c r="D36" s="236" t="s">
        <v>266</v>
      </c>
      <c r="E36" s="237" t="s">
        <v>266</v>
      </c>
      <c r="F36" s="238" t="s">
        <v>266</v>
      </c>
      <c r="G36" s="236" t="s">
        <v>266</v>
      </c>
      <c r="H36" s="237" t="s">
        <v>266</v>
      </c>
      <c r="I36" s="566" t="s">
        <v>266</v>
      </c>
      <c r="J36" s="240"/>
      <c r="K36" s="584"/>
      <c r="L36" s="825">
        <f>J36+K36</f>
        <v>0</v>
      </c>
      <c r="M36" s="236" t="s">
        <v>266</v>
      </c>
      <c r="N36" s="409"/>
      <c r="O36" s="238" t="s">
        <v>266</v>
      </c>
      <c r="P36" s="826"/>
      <c r="R36" s="158"/>
      <c r="S36" s="158"/>
      <c r="T36" s="158"/>
      <c r="U36" s="158"/>
    </row>
    <row r="37" spans="1:21" s="148" customFormat="1" x14ac:dyDescent="0.25">
      <c r="A37" s="212">
        <v>21380</v>
      </c>
      <c r="B37" s="198" t="s">
        <v>275</v>
      </c>
      <c r="C37" s="525">
        <f t="shared" si="0"/>
        <v>3789</v>
      </c>
      <c r="D37" s="203" t="s">
        <v>266</v>
      </c>
      <c r="E37" s="207" t="s">
        <v>266</v>
      </c>
      <c r="F37" s="205" t="s">
        <v>266</v>
      </c>
      <c r="G37" s="203" t="s">
        <v>266</v>
      </c>
      <c r="H37" s="207" t="s">
        <v>266</v>
      </c>
      <c r="I37" s="493" t="s">
        <v>266</v>
      </c>
      <c r="J37" s="209">
        <f>SUM(J38:J39)</f>
        <v>3789</v>
      </c>
      <c r="K37" s="505">
        <f>SUM(K38:K39)</f>
        <v>0</v>
      </c>
      <c r="L37" s="459">
        <f>SUM(L38:L39)</f>
        <v>3789</v>
      </c>
      <c r="M37" s="203" t="s">
        <v>266</v>
      </c>
      <c r="N37" s="324"/>
      <c r="O37" s="205" t="s">
        <v>266</v>
      </c>
      <c r="P37" s="824"/>
      <c r="R37" s="158"/>
      <c r="S37" s="158"/>
      <c r="T37" s="158"/>
      <c r="U37" s="158"/>
    </row>
    <row r="38" spans="1:21" x14ac:dyDescent="0.25">
      <c r="A38" s="169">
        <v>21381</v>
      </c>
      <c r="B38" s="213" t="s">
        <v>276</v>
      </c>
      <c r="C38" s="522">
        <f t="shared" si="0"/>
        <v>3789</v>
      </c>
      <c r="D38" s="215" t="s">
        <v>266</v>
      </c>
      <c r="E38" s="216" t="s">
        <v>266</v>
      </c>
      <c r="F38" s="217" t="s">
        <v>266</v>
      </c>
      <c r="G38" s="215" t="s">
        <v>266</v>
      </c>
      <c r="H38" s="216" t="s">
        <v>266</v>
      </c>
      <c r="I38" s="564" t="s">
        <v>266</v>
      </c>
      <c r="J38" s="219">
        <v>3789</v>
      </c>
      <c r="K38" s="510"/>
      <c r="L38" s="818">
        <f>J38+K38</f>
        <v>3789</v>
      </c>
      <c r="M38" s="215" t="s">
        <v>266</v>
      </c>
      <c r="N38" s="335"/>
      <c r="O38" s="217" t="s">
        <v>266</v>
      </c>
      <c r="P38" s="640"/>
      <c r="R38" s="158"/>
      <c r="S38" s="158"/>
      <c r="T38" s="158"/>
      <c r="U38" s="158"/>
    </row>
    <row r="39" spans="1:21" ht="24" hidden="1" x14ac:dyDescent="0.25">
      <c r="A39" s="178">
        <v>21383</v>
      </c>
      <c r="B39" s="223" t="s">
        <v>277</v>
      </c>
      <c r="C39" s="523">
        <f t="shared" si="0"/>
        <v>0</v>
      </c>
      <c r="D39" s="225" t="s">
        <v>266</v>
      </c>
      <c r="E39" s="226" t="s">
        <v>266</v>
      </c>
      <c r="F39" s="227" t="s">
        <v>266</v>
      </c>
      <c r="G39" s="225" t="s">
        <v>266</v>
      </c>
      <c r="H39" s="226" t="s">
        <v>266</v>
      </c>
      <c r="I39" s="495" t="s">
        <v>266</v>
      </c>
      <c r="J39" s="229"/>
      <c r="K39" s="507"/>
      <c r="L39" s="697">
        <f>J39+K39</f>
        <v>0</v>
      </c>
      <c r="M39" s="225" t="s">
        <v>266</v>
      </c>
      <c r="N39" s="337"/>
      <c r="O39" s="227" t="s">
        <v>266</v>
      </c>
      <c r="P39" s="607"/>
      <c r="R39" s="158"/>
      <c r="S39" s="158"/>
      <c r="T39" s="158"/>
      <c r="U39" s="158"/>
    </row>
    <row r="40" spans="1:21" s="148" customFormat="1" ht="24" x14ac:dyDescent="0.25">
      <c r="A40" s="212">
        <v>21390</v>
      </c>
      <c r="B40" s="198" t="s">
        <v>278</v>
      </c>
      <c r="C40" s="525">
        <f t="shared" si="0"/>
        <v>21500</v>
      </c>
      <c r="D40" s="203" t="s">
        <v>266</v>
      </c>
      <c r="E40" s="207" t="s">
        <v>266</v>
      </c>
      <c r="F40" s="205" t="s">
        <v>266</v>
      </c>
      <c r="G40" s="203" t="s">
        <v>266</v>
      </c>
      <c r="H40" s="207" t="s">
        <v>266</v>
      </c>
      <c r="I40" s="493" t="s">
        <v>266</v>
      </c>
      <c r="J40" s="209">
        <f>SUM(J41:J44)</f>
        <v>21500</v>
      </c>
      <c r="K40" s="505">
        <f>SUM(K41:K44)</f>
        <v>0</v>
      </c>
      <c r="L40" s="459">
        <f>SUM(L41:L44)</f>
        <v>21500</v>
      </c>
      <c r="M40" s="203" t="s">
        <v>266</v>
      </c>
      <c r="N40" s="324"/>
      <c r="O40" s="205" t="s">
        <v>266</v>
      </c>
      <c r="P40" s="824"/>
      <c r="R40" s="158"/>
      <c r="S40" s="158"/>
      <c r="T40" s="158"/>
      <c r="U40" s="158"/>
    </row>
    <row r="41" spans="1:21" ht="24" hidden="1" x14ac:dyDescent="0.25">
      <c r="A41" s="169">
        <v>21391</v>
      </c>
      <c r="B41" s="213" t="s">
        <v>279</v>
      </c>
      <c r="C41" s="522">
        <f t="shared" si="0"/>
        <v>0</v>
      </c>
      <c r="D41" s="215" t="s">
        <v>266</v>
      </c>
      <c r="E41" s="216" t="s">
        <v>266</v>
      </c>
      <c r="F41" s="217" t="s">
        <v>266</v>
      </c>
      <c r="G41" s="215" t="s">
        <v>266</v>
      </c>
      <c r="H41" s="216" t="s">
        <v>266</v>
      </c>
      <c r="I41" s="564" t="s">
        <v>266</v>
      </c>
      <c r="J41" s="219"/>
      <c r="K41" s="510"/>
      <c r="L41" s="818">
        <f>J41+K41</f>
        <v>0</v>
      </c>
      <c r="M41" s="215" t="s">
        <v>266</v>
      </c>
      <c r="N41" s="335"/>
      <c r="O41" s="217" t="s">
        <v>266</v>
      </c>
      <c r="P41" s="640"/>
      <c r="R41" s="158"/>
      <c r="S41" s="158"/>
      <c r="T41" s="158"/>
      <c r="U41" s="158"/>
    </row>
    <row r="42" spans="1:21" hidden="1" x14ac:dyDescent="0.25">
      <c r="A42" s="178">
        <v>21393</v>
      </c>
      <c r="B42" s="223" t="s">
        <v>280</v>
      </c>
      <c r="C42" s="523">
        <f t="shared" si="0"/>
        <v>0</v>
      </c>
      <c r="D42" s="225" t="s">
        <v>266</v>
      </c>
      <c r="E42" s="226" t="s">
        <v>266</v>
      </c>
      <c r="F42" s="227" t="s">
        <v>266</v>
      </c>
      <c r="G42" s="225" t="s">
        <v>266</v>
      </c>
      <c r="H42" s="226" t="s">
        <v>266</v>
      </c>
      <c r="I42" s="495" t="s">
        <v>266</v>
      </c>
      <c r="J42" s="229"/>
      <c r="K42" s="507"/>
      <c r="L42" s="697">
        <f>J42+K42</f>
        <v>0</v>
      </c>
      <c r="M42" s="225" t="s">
        <v>266</v>
      </c>
      <c r="N42" s="337"/>
      <c r="O42" s="227" t="s">
        <v>266</v>
      </c>
      <c r="P42" s="607"/>
      <c r="R42" s="158"/>
      <c r="S42" s="158"/>
      <c r="T42" s="158"/>
      <c r="U42" s="158"/>
    </row>
    <row r="43" spans="1:21" hidden="1" x14ac:dyDescent="0.25">
      <c r="A43" s="178">
        <v>21395</v>
      </c>
      <c r="B43" s="223" t="s">
        <v>281</v>
      </c>
      <c r="C43" s="523">
        <f t="shared" si="0"/>
        <v>0</v>
      </c>
      <c r="D43" s="225" t="s">
        <v>266</v>
      </c>
      <c r="E43" s="226" t="s">
        <v>266</v>
      </c>
      <c r="F43" s="227" t="s">
        <v>266</v>
      </c>
      <c r="G43" s="225" t="s">
        <v>266</v>
      </c>
      <c r="H43" s="226" t="s">
        <v>266</v>
      </c>
      <c r="I43" s="495" t="s">
        <v>266</v>
      </c>
      <c r="J43" s="229"/>
      <c r="K43" s="507"/>
      <c r="L43" s="697">
        <f>J43+K43</f>
        <v>0</v>
      </c>
      <c r="M43" s="225" t="s">
        <v>266</v>
      </c>
      <c r="N43" s="337"/>
      <c r="O43" s="227" t="s">
        <v>266</v>
      </c>
      <c r="P43" s="607"/>
      <c r="R43" s="158"/>
      <c r="S43" s="158"/>
      <c r="T43" s="158"/>
      <c r="U43" s="158"/>
    </row>
    <row r="44" spans="1:21" ht="24" x14ac:dyDescent="0.25">
      <c r="A44" s="178">
        <v>21399</v>
      </c>
      <c r="B44" s="223" t="s">
        <v>282</v>
      </c>
      <c r="C44" s="523">
        <f t="shared" si="0"/>
        <v>21500</v>
      </c>
      <c r="D44" s="225" t="s">
        <v>266</v>
      </c>
      <c r="E44" s="226" t="s">
        <v>266</v>
      </c>
      <c r="F44" s="227" t="s">
        <v>266</v>
      </c>
      <c r="G44" s="225" t="s">
        <v>266</v>
      </c>
      <c r="H44" s="226" t="s">
        <v>266</v>
      </c>
      <c r="I44" s="495" t="s">
        <v>266</v>
      </c>
      <c r="J44" s="229">
        <v>21500</v>
      </c>
      <c r="K44" s="507"/>
      <c r="L44" s="697">
        <f>J44+K44</f>
        <v>21500</v>
      </c>
      <c r="M44" s="225" t="s">
        <v>266</v>
      </c>
      <c r="N44" s="337"/>
      <c r="O44" s="227" t="s">
        <v>266</v>
      </c>
      <c r="P44" s="607"/>
      <c r="R44" s="158"/>
      <c r="S44" s="158"/>
      <c r="T44" s="158"/>
      <c r="U44" s="158"/>
    </row>
    <row r="45" spans="1:21" s="148" customFormat="1" ht="24" hidden="1" x14ac:dyDescent="0.25">
      <c r="A45" s="212">
        <v>21420</v>
      </c>
      <c r="B45" s="198" t="s">
        <v>283</v>
      </c>
      <c r="C45" s="525">
        <f t="shared" si="0"/>
        <v>0</v>
      </c>
      <c r="D45" s="246"/>
      <c r="E45" s="247"/>
      <c r="F45" s="606">
        <f>D45+E45</f>
        <v>0</v>
      </c>
      <c r="G45" s="203" t="s">
        <v>266</v>
      </c>
      <c r="H45" s="207" t="s">
        <v>266</v>
      </c>
      <c r="I45" s="493" t="s">
        <v>266</v>
      </c>
      <c r="J45" s="203" t="s">
        <v>266</v>
      </c>
      <c r="K45" s="493" t="s">
        <v>266</v>
      </c>
      <c r="L45" s="494" t="s">
        <v>266</v>
      </c>
      <c r="M45" s="203" t="s">
        <v>266</v>
      </c>
      <c r="N45" s="207"/>
      <c r="O45" s="205" t="s">
        <v>266</v>
      </c>
      <c r="P45" s="823"/>
      <c r="R45" s="158"/>
      <c r="S45" s="158"/>
      <c r="T45" s="158"/>
      <c r="U45" s="158"/>
    </row>
    <row r="46" spans="1:21" s="148" customFormat="1" ht="24" x14ac:dyDescent="0.25">
      <c r="A46" s="248">
        <v>21490</v>
      </c>
      <c r="B46" s="249" t="s">
        <v>284</v>
      </c>
      <c r="C46" s="525">
        <f t="shared" si="0"/>
        <v>625</v>
      </c>
      <c r="D46" s="250">
        <f t="shared" ref="D46:L46" si="2">D47</f>
        <v>0</v>
      </c>
      <c r="E46" s="251">
        <f t="shared" si="2"/>
        <v>0</v>
      </c>
      <c r="F46" s="252">
        <f t="shared" si="2"/>
        <v>0</v>
      </c>
      <c r="G46" s="250">
        <f t="shared" si="2"/>
        <v>0</v>
      </c>
      <c r="H46" s="251">
        <f t="shared" si="2"/>
        <v>0</v>
      </c>
      <c r="I46" s="570">
        <f t="shared" si="2"/>
        <v>0</v>
      </c>
      <c r="J46" s="250">
        <f t="shared" si="2"/>
        <v>625</v>
      </c>
      <c r="K46" s="827">
        <f t="shared" si="2"/>
        <v>0</v>
      </c>
      <c r="L46" s="530">
        <f t="shared" si="2"/>
        <v>625</v>
      </c>
      <c r="M46" s="203" t="s">
        <v>266</v>
      </c>
      <c r="N46" s="263"/>
      <c r="O46" s="205" t="s">
        <v>266</v>
      </c>
      <c r="P46" s="828"/>
      <c r="R46" s="158"/>
      <c r="S46" s="158"/>
      <c r="T46" s="158"/>
      <c r="U46" s="158"/>
    </row>
    <row r="47" spans="1:21" s="148" customFormat="1" ht="24" x14ac:dyDescent="0.25">
      <c r="A47" s="178">
        <v>21499</v>
      </c>
      <c r="B47" s="223" t="s">
        <v>285</v>
      </c>
      <c r="C47" s="613">
        <f t="shared" si="0"/>
        <v>625</v>
      </c>
      <c r="D47" s="717"/>
      <c r="E47" s="718"/>
      <c r="F47" s="610">
        <f>D47+E47</f>
        <v>0</v>
      </c>
      <c r="G47" s="829"/>
      <c r="H47" s="615"/>
      <c r="I47" s="830">
        <f>G47+H47</f>
        <v>0</v>
      </c>
      <c r="J47" s="717">
        <v>625</v>
      </c>
      <c r="K47" s="831"/>
      <c r="L47" s="825">
        <f>J47+K47</f>
        <v>625</v>
      </c>
      <c r="M47" s="236" t="s">
        <v>266</v>
      </c>
      <c r="N47" s="615"/>
      <c r="O47" s="238" t="s">
        <v>266</v>
      </c>
      <c r="P47" s="832"/>
      <c r="R47" s="158"/>
      <c r="S47" s="158"/>
      <c r="T47" s="158"/>
      <c r="U47" s="158"/>
    </row>
    <row r="48" spans="1:21" ht="24" hidden="1" x14ac:dyDescent="0.25">
      <c r="A48" s="256">
        <v>23000</v>
      </c>
      <c r="B48" s="257" t="s">
        <v>286</v>
      </c>
      <c r="C48" s="525">
        <f t="shared" si="0"/>
        <v>0</v>
      </c>
      <c r="D48" s="203" t="s">
        <v>266</v>
      </c>
      <c r="E48" s="207" t="s">
        <v>266</v>
      </c>
      <c r="F48" s="205" t="s">
        <v>266</v>
      </c>
      <c r="G48" s="203" t="s">
        <v>266</v>
      </c>
      <c r="H48" s="207" t="s">
        <v>266</v>
      </c>
      <c r="I48" s="493" t="s">
        <v>266</v>
      </c>
      <c r="J48" s="203" t="s">
        <v>266</v>
      </c>
      <c r="K48" s="493" t="s">
        <v>266</v>
      </c>
      <c r="L48" s="494" t="s">
        <v>266</v>
      </c>
      <c r="M48" s="618">
        <f>SUM(M49:M50)</f>
        <v>0</v>
      </c>
      <c r="N48" s="263">
        <f>SUM(N49:N50)</f>
        <v>0</v>
      </c>
      <c r="O48" s="202">
        <f>SUM(O49:O50)</f>
        <v>0</v>
      </c>
      <c r="P48" s="823"/>
      <c r="R48" s="158"/>
      <c r="S48" s="158"/>
      <c r="T48" s="158"/>
      <c r="U48" s="158"/>
    </row>
    <row r="49" spans="1:21" ht="24" hidden="1" x14ac:dyDescent="0.25">
      <c r="A49" s="264">
        <v>23410</v>
      </c>
      <c r="B49" s="265" t="s">
        <v>287</v>
      </c>
      <c r="C49" s="535">
        <f t="shared" si="0"/>
        <v>0</v>
      </c>
      <c r="D49" s="267" t="s">
        <v>266</v>
      </c>
      <c r="E49" s="268" t="s">
        <v>266</v>
      </c>
      <c r="F49" s="269" t="s">
        <v>266</v>
      </c>
      <c r="G49" s="267" t="s">
        <v>266</v>
      </c>
      <c r="H49" s="268" t="s">
        <v>266</v>
      </c>
      <c r="I49" s="574" t="s">
        <v>266</v>
      </c>
      <c r="J49" s="267" t="s">
        <v>266</v>
      </c>
      <c r="K49" s="574" t="s">
        <v>266</v>
      </c>
      <c r="L49" s="575" t="s">
        <v>266</v>
      </c>
      <c r="M49" s="280"/>
      <c r="N49" s="268"/>
      <c r="O49" s="535">
        <f>N49+M49</f>
        <v>0</v>
      </c>
      <c r="P49" s="833"/>
      <c r="R49" s="158"/>
      <c r="S49" s="158"/>
      <c r="T49" s="158"/>
      <c r="U49" s="158"/>
    </row>
    <row r="50" spans="1:21" ht="24" hidden="1" x14ac:dyDescent="0.25">
      <c r="A50" s="264">
        <v>23510</v>
      </c>
      <c r="B50" s="265" t="s">
        <v>288</v>
      </c>
      <c r="C50" s="535">
        <f t="shared" si="0"/>
        <v>0</v>
      </c>
      <c r="D50" s="267" t="s">
        <v>266</v>
      </c>
      <c r="E50" s="268" t="s">
        <v>266</v>
      </c>
      <c r="F50" s="269" t="s">
        <v>266</v>
      </c>
      <c r="G50" s="267" t="s">
        <v>266</v>
      </c>
      <c r="H50" s="268" t="s">
        <v>266</v>
      </c>
      <c r="I50" s="574" t="s">
        <v>266</v>
      </c>
      <c r="J50" s="267" t="s">
        <v>266</v>
      </c>
      <c r="K50" s="574" t="s">
        <v>266</v>
      </c>
      <c r="L50" s="575" t="s">
        <v>266</v>
      </c>
      <c r="M50" s="280"/>
      <c r="N50" s="268"/>
      <c r="O50" s="535">
        <f>N50+M50</f>
        <v>0</v>
      </c>
      <c r="P50" s="833"/>
      <c r="R50" s="158"/>
      <c r="S50" s="158"/>
      <c r="T50" s="158"/>
      <c r="U50" s="158"/>
    </row>
    <row r="51" spans="1:21" x14ac:dyDescent="0.25">
      <c r="A51" s="275"/>
      <c r="B51" s="265"/>
      <c r="C51" s="535"/>
      <c r="D51" s="267"/>
      <c r="E51" s="268"/>
      <c r="F51" s="269"/>
      <c r="G51" s="267"/>
      <c r="H51" s="268"/>
      <c r="I51" s="574"/>
      <c r="J51" s="620"/>
      <c r="K51" s="690"/>
      <c r="L51" s="498"/>
      <c r="M51" s="620"/>
      <c r="N51" s="621"/>
      <c r="O51" s="535"/>
      <c r="P51" s="834"/>
      <c r="R51" s="158"/>
      <c r="S51" s="158"/>
      <c r="T51" s="158"/>
      <c r="U51" s="158"/>
    </row>
    <row r="52" spans="1:21" s="148" customFormat="1" x14ac:dyDescent="0.25">
      <c r="A52" s="282"/>
      <c r="B52" s="283" t="s">
        <v>289</v>
      </c>
      <c r="C52" s="835"/>
      <c r="D52" s="310"/>
      <c r="E52" s="311"/>
      <c r="F52" s="312"/>
      <c r="G52" s="310"/>
      <c r="H52" s="311"/>
      <c r="I52" s="503"/>
      <c r="J52" s="310"/>
      <c r="K52" s="503"/>
      <c r="L52" s="464"/>
      <c r="M52" s="622"/>
      <c r="N52" s="623"/>
      <c r="O52" s="624"/>
      <c r="P52" s="836"/>
      <c r="R52" s="158"/>
      <c r="S52" s="158"/>
      <c r="T52" s="158"/>
      <c r="U52" s="158"/>
    </row>
    <row r="53" spans="1:21" s="148" customFormat="1" ht="12.75" thickBot="1" x14ac:dyDescent="0.3">
      <c r="A53" s="292"/>
      <c r="B53" s="149" t="s">
        <v>290</v>
      </c>
      <c r="C53" s="519">
        <f t="shared" ref="C53:C116" si="3">SUM(F53,I53,L53,O53)</f>
        <v>1201931</v>
      </c>
      <c r="D53" s="294">
        <f t="shared" ref="D53:O53" si="4">SUM(D54,D284)</f>
        <v>831224</v>
      </c>
      <c r="E53" s="295">
        <f t="shared" si="4"/>
        <v>0</v>
      </c>
      <c r="F53" s="296">
        <f t="shared" si="4"/>
        <v>831224</v>
      </c>
      <c r="G53" s="294">
        <f t="shared" si="4"/>
        <v>329996</v>
      </c>
      <c r="H53" s="295">
        <f t="shared" si="4"/>
        <v>0</v>
      </c>
      <c r="I53" s="501">
        <f t="shared" si="4"/>
        <v>329996</v>
      </c>
      <c r="J53" s="294">
        <f t="shared" si="4"/>
        <v>34866</v>
      </c>
      <c r="K53" s="501">
        <f t="shared" si="4"/>
        <v>0</v>
      </c>
      <c r="L53" s="462">
        <f t="shared" si="4"/>
        <v>34866</v>
      </c>
      <c r="M53" s="294">
        <f t="shared" si="4"/>
        <v>5845</v>
      </c>
      <c r="N53" s="295">
        <f t="shared" si="4"/>
        <v>0</v>
      </c>
      <c r="O53" s="537">
        <f t="shared" si="4"/>
        <v>5845</v>
      </c>
      <c r="P53" s="837"/>
      <c r="R53" s="158"/>
      <c r="S53" s="158"/>
      <c r="T53" s="158"/>
      <c r="U53" s="158"/>
    </row>
    <row r="54" spans="1:21" s="148" customFormat="1" ht="36.75" thickTop="1" x14ac:dyDescent="0.25">
      <c r="A54" s="299"/>
      <c r="B54" s="300" t="s">
        <v>291</v>
      </c>
      <c r="C54" s="838">
        <f t="shared" si="3"/>
        <v>1201931</v>
      </c>
      <c r="D54" s="302">
        <f t="shared" ref="D54:O54" si="5">SUM(D55,D197)</f>
        <v>831224</v>
      </c>
      <c r="E54" s="303">
        <f t="shared" si="5"/>
        <v>0</v>
      </c>
      <c r="F54" s="304">
        <f t="shared" si="5"/>
        <v>831224</v>
      </c>
      <c r="G54" s="302">
        <f t="shared" si="5"/>
        <v>329996</v>
      </c>
      <c r="H54" s="303">
        <f t="shared" si="5"/>
        <v>0</v>
      </c>
      <c r="I54" s="502">
        <f t="shared" si="5"/>
        <v>329996</v>
      </c>
      <c r="J54" s="302">
        <f t="shared" si="5"/>
        <v>34866</v>
      </c>
      <c r="K54" s="502">
        <f t="shared" si="5"/>
        <v>0</v>
      </c>
      <c r="L54" s="463">
        <f t="shared" si="5"/>
        <v>34866</v>
      </c>
      <c r="M54" s="302">
        <f t="shared" si="5"/>
        <v>5845</v>
      </c>
      <c r="N54" s="303">
        <f t="shared" si="5"/>
        <v>0</v>
      </c>
      <c r="O54" s="538">
        <f t="shared" si="5"/>
        <v>5845</v>
      </c>
      <c r="P54" s="839"/>
      <c r="R54" s="158"/>
      <c r="S54" s="158"/>
      <c r="T54" s="158"/>
      <c r="U54" s="158"/>
    </row>
    <row r="55" spans="1:21" s="148" customFormat="1" ht="24" x14ac:dyDescent="0.25">
      <c r="A55" s="308"/>
      <c r="B55" s="139" t="s">
        <v>292</v>
      </c>
      <c r="C55" s="835">
        <f t="shared" si="3"/>
        <v>1197646</v>
      </c>
      <c r="D55" s="310">
        <f t="shared" ref="D55:O55" si="6">SUM(D56,D78,D176,D190)</f>
        <v>827564</v>
      </c>
      <c r="E55" s="311">
        <f t="shared" si="6"/>
        <v>0</v>
      </c>
      <c r="F55" s="312">
        <f t="shared" si="6"/>
        <v>827564</v>
      </c>
      <c r="G55" s="310">
        <f t="shared" si="6"/>
        <v>329996</v>
      </c>
      <c r="H55" s="311">
        <f t="shared" si="6"/>
        <v>0</v>
      </c>
      <c r="I55" s="503">
        <f t="shared" si="6"/>
        <v>329996</v>
      </c>
      <c r="J55" s="310">
        <f t="shared" si="6"/>
        <v>34241</v>
      </c>
      <c r="K55" s="503">
        <f t="shared" si="6"/>
        <v>0</v>
      </c>
      <c r="L55" s="464">
        <f t="shared" si="6"/>
        <v>34241</v>
      </c>
      <c r="M55" s="310">
        <f t="shared" si="6"/>
        <v>5845</v>
      </c>
      <c r="N55" s="311">
        <f t="shared" si="6"/>
        <v>0</v>
      </c>
      <c r="O55" s="539">
        <f t="shared" si="6"/>
        <v>5845</v>
      </c>
      <c r="P55" s="840"/>
      <c r="R55" s="158"/>
      <c r="S55" s="158"/>
      <c r="T55" s="158"/>
      <c r="U55" s="158"/>
    </row>
    <row r="56" spans="1:21" s="148" customFormat="1" x14ac:dyDescent="0.25">
      <c r="A56" s="315">
        <v>1000</v>
      </c>
      <c r="B56" s="315" t="s">
        <v>293</v>
      </c>
      <c r="C56" s="841">
        <f t="shared" si="3"/>
        <v>1019787</v>
      </c>
      <c r="D56" s="626">
        <f t="shared" ref="D56:O56" si="7">SUM(D57,D70)</f>
        <v>687255</v>
      </c>
      <c r="E56" s="627">
        <f t="shared" si="7"/>
        <v>0</v>
      </c>
      <c r="F56" s="628">
        <f t="shared" si="7"/>
        <v>687255</v>
      </c>
      <c r="G56" s="626">
        <f t="shared" si="7"/>
        <v>329996</v>
      </c>
      <c r="H56" s="627">
        <f t="shared" si="7"/>
        <v>0</v>
      </c>
      <c r="I56" s="691">
        <f t="shared" si="7"/>
        <v>329996</v>
      </c>
      <c r="J56" s="626">
        <f t="shared" si="7"/>
        <v>2536</v>
      </c>
      <c r="K56" s="691">
        <f t="shared" si="7"/>
        <v>0</v>
      </c>
      <c r="L56" s="698">
        <f t="shared" si="7"/>
        <v>2536</v>
      </c>
      <c r="M56" s="317">
        <f t="shared" si="7"/>
        <v>0</v>
      </c>
      <c r="N56" s="318">
        <f t="shared" si="7"/>
        <v>0</v>
      </c>
      <c r="O56" s="540">
        <f t="shared" si="7"/>
        <v>0</v>
      </c>
      <c r="P56" s="842"/>
      <c r="R56" s="158"/>
      <c r="S56" s="158"/>
      <c r="T56" s="158"/>
      <c r="U56" s="158"/>
    </row>
    <row r="57" spans="1:21" x14ac:dyDescent="0.25">
      <c r="A57" s="198">
        <v>1100</v>
      </c>
      <c r="B57" s="323" t="s">
        <v>294</v>
      </c>
      <c r="C57" s="525">
        <f t="shared" si="3"/>
        <v>784254</v>
      </c>
      <c r="D57" s="209">
        <f t="shared" ref="D57:O57" si="8">SUM(D58,D61,D69)</f>
        <v>512963</v>
      </c>
      <c r="E57" s="324">
        <f t="shared" si="8"/>
        <v>0</v>
      </c>
      <c r="F57" s="211">
        <f t="shared" si="8"/>
        <v>512963</v>
      </c>
      <c r="G57" s="209">
        <f t="shared" si="8"/>
        <v>269239</v>
      </c>
      <c r="H57" s="324">
        <f t="shared" si="8"/>
        <v>0</v>
      </c>
      <c r="I57" s="505">
        <f t="shared" si="8"/>
        <v>269239</v>
      </c>
      <c r="J57" s="209">
        <f t="shared" si="8"/>
        <v>2052</v>
      </c>
      <c r="K57" s="505">
        <f t="shared" si="8"/>
        <v>0</v>
      </c>
      <c r="L57" s="459">
        <f t="shared" si="8"/>
        <v>2052</v>
      </c>
      <c r="M57" s="380">
        <f t="shared" si="8"/>
        <v>0</v>
      </c>
      <c r="N57" s="324">
        <f t="shared" si="8"/>
        <v>0</v>
      </c>
      <c r="O57" s="541">
        <f t="shared" si="8"/>
        <v>0</v>
      </c>
      <c r="P57" s="824"/>
      <c r="R57" s="158"/>
      <c r="S57" s="158"/>
      <c r="T57" s="158"/>
      <c r="U57" s="158"/>
    </row>
    <row r="58" spans="1:21" x14ac:dyDescent="0.25">
      <c r="A58" s="329">
        <v>1110</v>
      </c>
      <c r="B58" s="265" t="s">
        <v>295</v>
      </c>
      <c r="C58" s="535">
        <f t="shared" si="3"/>
        <v>703832</v>
      </c>
      <c r="D58" s="330">
        <f t="shared" ref="D58:O58" si="9">SUM(D59:D60)</f>
        <v>458931</v>
      </c>
      <c r="E58" s="331">
        <f t="shared" si="9"/>
        <v>0</v>
      </c>
      <c r="F58" s="332">
        <f t="shared" si="9"/>
        <v>458931</v>
      </c>
      <c r="G58" s="330">
        <f t="shared" si="9"/>
        <v>242849</v>
      </c>
      <c r="H58" s="331">
        <f t="shared" si="9"/>
        <v>0</v>
      </c>
      <c r="I58" s="506">
        <f t="shared" si="9"/>
        <v>242849</v>
      </c>
      <c r="J58" s="330">
        <f t="shared" si="9"/>
        <v>2052</v>
      </c>
      <c r="K58" s="506">
        <f t="shared" si="9"/>
        <v>0</v>
      </c>
      <c r="L58" s="460">
        <f t="shared" si="9"/>
        <v>2052</v>
      </c>
      <c r="M58" s="330">
        <f t="shared" si="9"/>
        <v>0</v>
      </c>
      <c r="N58" s="331">
        <f t="shared" si="9"/>
        <v>0</v>
      </c>
      <c r="O58" s="542">
        <f t="shared" si="9"/>
        <v>0</v>
      </c>
      <c r="P58" s="843"/>
      <c r="R58" s="158"/>
      <c r="S58" s="158"/>
      <c r="T58" s="158"/>
      <c r="U58" s="158"/>
    </row>
    <row r="59" spans="1:21" hidden="1" x14ac:dyDescent="0.25">
      <c r="A59" s="169">
        <v>1111</v>
      </c>
      <c r="B59" s="213" t="s">
        <v>296</v>
      </c>
      <c r="C59" s="522">
        <f t="shared" si="3"/>
        <v>0</v>
      </c>
      <c r="D59" s="219"/>
      <c r="E59" s="335"/>
      <c r="F59" s="608">
        <f>D59+E59</f>
        <v>0</v>
      </c>
      <c r="G59" s="219"/>
      <c r="H59" s="335"/>
      <c r="I59" s="510">
        <f>G59+H59</f>
        <v>0</v>
      </c>
      <c r="J59" s="219"/>
      <c r="K59" s="510"/>
      <c r="L59" s="844">
        <f>J59+K59</f>
        <v>0</v>
      </c>
      <c r="M59" s="219"/>
      <c r="N59" s="335"/>
      <c r="O59" s="630">
        <f>N59+M59</f>
        <v>0</v>
      </c>
      <c r="P59" s="640"/>
      <c r="R59" s="158"/>
      <c r="S59" s="158"/>
      <c r="T59" s="158"/>
      <c r="U59" s="158"/>
    </row>
    <row r="60" spans="1:21" ht="24" x14ac:dyDescent="0.25">
      <c r="A60" s="178">
        <v>1119</v>
      </c>
      <c r="B60" s="223" t="s">
        <v>297</v>
      </c>
      <c r="C60" s="523">
        <f t="shared" si="3"/>
        <v>703832</v>
      </c>
      <c r="D60" s="229">
        <f>449920+9011</f>
        <v>458931</v>
      </c>
      <c r="E60" s="337"/>
      <c r="F60" s="609">
        <f>D60+E60</f>
        <v>458931</v>
      </c>
      <c r="G60" s="229">
        <f>190517+51089+1243</f>
        <v>242849</v>
      </c>
      <c r="H60" s="337"/>
      <c r="I60" s="507">
        <f>G60+H60</f>
        <v>242849</v>
      </c>
      <c r="J60" s="229">
        <v>2052</v>
      </c>
      <c r="K60" s="507"/>
      <c r="L60" s="699">
        <f>J60+K60</f>
        <v>2052</v>
      </c>
      <c r="M60" s="229"/>
      <c r="N60" s="337"/>
      <c r="O60" s="631">
        <f>N60+M60</f>
        <v>0</v>
      </c>
      <c r="P60" s="607"/>
      <c r="R60" s="158"/>
      <c r="S60" s="158"/>
      <c r="T60" s="158"/>
      <c r="U60" s="158"/>
    </row>
    <row r="61" spans="1:21" ht="23.25" customHeight="1" x14ac:dyDescent="0.25">
      <c r="A61" s="339">
        <v>1140</v>
      </c>
      <c r="B61" s="223" t="s">
        <v>298</v>
      </c>
      <c r="C61" s="523">
        <f t="shared" si="3"/>
        <v>80422</v>
      </c>
      <c r="D61" s="340">
        <f t="shared" ref="D61:O61" si="10">SUM(D62:D68)</f>
        <v>54032</v>
      </c>
      <c r="E61" s="341">
        <f t="shared" si="10"/>
        <v>0</v>
      </c>
      <c r="F61" s="231">
        <f t="shared" si="10"/>
        <v>54032</v>
      </c>
      <c r="G61" s="340">
        <f t="shared" si="10"/>
        <v>26390</v>
      </c>
      <c r="H61" s="341">
        <f t="shared" si="10"/>
        <v>0</v>
      </c>
      <c r="I61" s="390">
        <f t="shared" si="10"/>
        <v>26390</v>
      </c>
      <c r="J61" s="340">
        <f t="shared" si="10"/>
        <v>0</v>
      </c>
      <c r="K61" s="390">
        <f t="shared" si="10"/>
        <v>0</v>
      </c>
      <c r="L61" s="359">
        <f t="shared" si="10"/>
        <v>0</v>
      </c>
      <c r="M61" s="340">
        <f t="shared" si="10"/>
        <v>0</v>
      </c>
      <c r="N61" s="341">
        <f t="shared" si="10"/>
        <v>0</v>
      </c>
      <c r="O61" s="544">
        <f t="shared" si="10"/>
        <v>0</v>
      </c>
      <c r="P61" s="639"/>
      <c r="R61" s="158"/>
      <c r="S61" s="158"/>
      <c r="T61" s="158"/>
      <c r="U61" s="158"/>
    </row>
    <row r="62" spans="1:21" x14ac:dyDescent="0.25">
      <c r="A62" s="178">
        <v>1141</v>
      </c>
      <c r="B62" s="223" t="s">
        <v>299</v>
      </c>
      <c r="C62" s="523">
        <f t="shared" si="3"/>
        <v>4483</v>
      </c>
      <c r="D62" s="229">
        <v>4483</v>
      </c>
      <c r="E62" s="337"/>
      <c r="F62" s="609">
        <f t="shared" ref="F62:F69" si="11">D62+E62</f>
        <v>4483</v>
      </c>
      <c r="G62" s="229"/>
      <c r="H62" s="337"/>
      <c r="I62" s="507">
        <f t="shared" ref="I62:I69" si="12">G62+H62</f>
        <v>0</v>
      </c>
      <c r="J62" s="229"/>
      <c r="K62" s="507"/>
      <c r="L62" s="699">
        <f t="shared" ref="L62:L69" si="13">J62+K62</f>
        <v>0</v>
      </c>
      <c r="M62" s="229"/>
      <c r="N62" s="337"/>
      <c r="O62" s="631">
        <f t="shared" ref="O62:O69" si="14">N62+M62</f>
        <v>0</v>
      </c>
      <c r="P62" s="607"/>
      <c r="R62" s="158"/>
      <c r="S62" s="158"/>
      <c r="T62" s="158"/>
      <c r="U62" s="158"/>
    </row>
    <row r="63" spans="1:21" ht="24.75" customHeight="1" x14ac:dyDescent="0.25">
      <c r="A63" s="178">
        <v>1142</v>
      </c>
      <c r="B63" s="223" t="s">
        <v>300</v>
      </c>
      <c r="C63" s="523">
        <f t="shared" si="3"/>
        <v>1423</v>
      </c>
      <c r="D63" s="229">
        <v>1179</v>
      </c>
      <c r="E63" s="337"/>
      <c r="F63" s="609">
        <f t="shared" si="11"/>
        <v>1179</v>
      </c>
      <c r="G63" s="229">
        <v>244</v>
      </c>
      <c r="H63" s="337"/>
      <c r="I63" s="507">
        <f t="shared" si="12"/>
        <v>244</v>
      </c>
      <c r="J63" s="229"/>
      <c r="K63" s="507"/>
      <c r="L63" s="699">
        <f t="shared" si="13"/>
        <v>0</v>
      </c>
      <c r="M63" s="229"/>
      <c r="N63" s="337"/>
      <c r="O63" s="631">
        <f t="shared" si="14"/>
        <v>0</v>
      </c>
      <c r="P63" s="607"/>
      <c r="R63" s="158"/>
      <c r="S63" s="158"/>
      <c r="T63" s="158"/>
      <c r="U63" s="158"/>
    </row>
    <row r="64" spans="1:21" ht="24" x14ac:dyDescent="0.25">
      <c r="A64" s="178">
        <v>1145</v>
      </c>
      <c r="B64" s="223" t="s">
        <v>301</v>
      </c>
      <c r="C64" s="523">
        <f t="shared" si="3"/>
        <v>8034</v>
      </c>
      <c r="D64" s="229">
        <v>8034</v>
      </c>
      <c r="E64" s="337"/>
      <c r="F64" s="609">
        <f t="shared" si="11"/>
        <v>8034</v>
      </c>
      <c r="G64" s="229"/>
      <c r="H64" s="337"/>
      <c r="I64" s="507">
        <f t="shared" si="12"/>
        <v>0</v>
      </c>
      <c r="J64" s="229"/>
      <c r="K64" s="507"/>
      <c r="L64" s="699">
        <f t="shared" si="13"/>
        <v>0</v>
      </c>
      <c r="M64" s="229"/>
      <c r="N64" s="337"/>
      <c r="O64" s="631">
        <f t="shared" si="14"/>
        <v>0</v>
      </c>
      <c r="P64" s="607"/>
      <c r="R64" s="158"/>
      <c r="S64" s="158"/>
      <c r="T64" s="158"/>
      <c r="U64" s="158"/>
    </row>
    <row r="65" spans="1:21" ht="27.75" hidden="1" customHeight="1" x14ac:dyDescent="0.25">
      <c r="A65" s="178">
        <v>1146</v>
      </c>
      <c r="B65" s="223" t="s">
        <v>302</v>
      </c>
      <c r="C65" s="523">
        <f t="shared" si="3"/>
        <v>0</v>
      </c>
      <c r="D65" s="229"/>
      <c r="E65" s="337"/>
      <c r="F65" s="609">
        <f t="shared" si="11"/>
        <v>0</v>
      </c>
      <c r="G65" s="229"/>
      <c r="H65" s="337"/>
      <c r="I65" s="507">
        <f t="shared" si="12"/>
        <v>0</v>
      </c>
      <c r="J65" s="229"/>
      <c r="K65" s="507"/>
      <c r="L65" s="699">
        <f t="shared" si="13"/>
        <v>0</v>
      </c>
      <c r="M65" s="229"/>
      <c r="N65" s="337"/>
      <c r="O65" s="631">
        <f t="shared" si="14"/>
        <v>0</v>
      </c>
      <c r="P65" s="607"/>
      <c r="R65" s="158"/>
      <c r="S65" s="158"/>
      <c r="T65" s="158"/>
      <c r="U65" s="158"/>
    </row>
    <row r="66" spans="1:21" x14ac:dyDescent="0.25">
      <c r="A66" s="178">
        <v>1147</v>
      </c>
      <c r="B66" s="223" t="s">
        <v>303</v>
      </c>
      <c r="C66" s="523">
        <f t="shared" si="3"/>
        <v>6045</v>
      </c>
      <c r="D66" s="229">
        <v>6045</v>
      </c>
      <c r="E66" s="337"/>
      <c r="F66" s="609">
        <f t="shared" si="11"/>
        <v>6045</v>
      </c>
      <c r="G66" s="229"/>
      <c r="H66" s="337"/>
      <c r="I66" s="507">
        <f t="shared" si="12"/>
        <v>0</v>
      </c>
      <c r="J66" s="229"/>
      <c r="K66" s="507"/>
      <c r="L66" s="699">
        <f t="shared" si="13"/>
        <v>0</v>
      </c>
      <c r="M66" s="229"/>
      <c r="N66" s="337"/>
      <c r="O66" s="631">
        <f t="shared" si="14"/>
        <v>0</v>
      </c>
      <c r="P66" s="607"/>
      <c r="R66" s="158"/>
      <c r="S66" s="158"/>
      <c r="T66" s="158"/>
      <c r="U66" s="158"/>
    </row>
    <row r="67" spans="1:21" x14ac:dyDescent="0.25">
      <c r="A67" s="178">
        <v>1148</v>
      </c>
      <c r="B67" s="223" t="s">
        <v>304</v>
      </c>
      <c r="C67" s="523">
        <f t="shared" si="3"/>
        <v>31799</v>
      </c>
      <c r="D67" s="229">
        <v>31799</v>
      </c>
      <c r="E67" s="337"/>
      <c r="F67" s="609">
        <f t="shared" si="11"/>
        <v>31799</v>
      </c>
      <c r="G67" s="229"/>
      <c r="H67" s="337"/>
      <c r="I67" s="507">
        <f t="shared" si="12"/>
        <v>0</v>
      </c>
      <c r="J67" s="229"/>
      <c r="K67" s="507"/>
      <c r="L67" s="699">
        <f t="shared" si="13"/>
        <v>0</v>
      </c>
      <c r="M67" s="229"/>
      <c r="N67" s="337"/>
      <c r="O67" s="631">
        <f t="shared" si="14"/>
        <v>0</v>
      </c>
      <c r="P67" s="607"/>
      <c r="R67" s="158"/>
      <c r="S67" s="158"/>
      <c r="T67" s="158"/>
      <c r="U67" s="158"/>
    </row>
    <row r="68" spans="1:21" ht="36" x14ac:dyDescent="0.25">
      <c r="A68" s="178">
        <v>1149</v>
      </c>
      <c r="B68" s="223" t="s">
        <v>305</v>
      </c>
      <c r="C68" s="523">
        <f t="shared" si="3"/>
        <v>28638</v>
      </c>
      <c r="D68" s="229">
        <f>2400+92</f>
        <v>2492</v>
      </c>
      <c r="E68" s="337"/>
      <c r="F68" s="609">
        <f t="shared" si="11"/>
        <v>2492</v>
      </c>
      <c r="G68" s="229">
        <f>24393+1753</f>
        <v>26146</v>
      </c>
      <c r="H68" s="337"/>
      <c r="I68" s="507">
        <f t="shared" si="12"/>
        <v>26146</v>
      </c>
      <c r="J68" s="229"/>
      <c r="K68" s="507"/>
      <c r="L68" s="699">
        <f t="shared" si="13"/>
        <v>0</v>
      </c>
      <c r="M68" s="229"/>
      <c r="N68" s="337"/>
      <c r="O68" s="631">
        <f t="shared" si="14"/>
        <v>0</v>
      </c>
      <c r="P68" s="607"/>
      <c r="R68" s="158"/>
      <c r="S68" s="158"/>
      <c r="T68" s="158"/>
      <c r="U68" s="158"/>
    </row>
    <row r="69" spans="1:21" ht="36" hidden="1" x14ac:dyDescent="0.25">
      <c r="A69" s="329">
        <v>1150</v>
      </c>
      <c r="B69" s="265" t="s">
        <v>306</v>
      </c>
      <c r="C69" s="535">
        <f t="shared" si="3"/>
        <v>0</v>
      </c>
      <c r="D69" s="344"/>
      <c r="E69" s="345"/>
      <c r="F69" s="632">
        <f t="shared" si="11"/>
        <v>0</v>
      </c>
      <c r="G69" s="344"/>
      <c r="H69" s="345"/>
      <c r="I69" s="509">
        <f t="shared" si="12"/>
        <v>0</v>
      </c>
      <c r="J69" s="344"/>
      <c r="K69" s="509"/>
      <c r="L69" s="700">
        <f t="shared" si="13"/>
        <v>0</v>
      </c>
      <c r="M69" s="344"/>
      <c r="N69" s="345"/>
      <c r="O69" s="633">
        <f t="shared" si="14"/>
        <v>0</v>
      </c>
      <c r="P69" s="845"/>
      <c r="R69" s="158"/>
      <c r="S69" s="158"/>
      <c r="T69" s="158"/>
      <c r="U69" s="158"/>
    </row>
    <row r="70" spans="1:21" ht="36" x14ac:dyDescent="0.25">
      <c r="A70" s="198">
        <v>1200</v>
      </c>
      <c r="B70" s="323" t="s">
        <v>307</v>
      </c>
      <c r="C70" s="525">
        <f t="shared" si="3"/>
        <v>235533</v>
      </c>
      <c r="D70" s="209">
        <f t="shared" ref="D70:O70" si="15">SUM(D71:D72)</f>
        <v>174292</v>
      </c>
      <c r="E70" s="324">
        <f t="shared" si="15"/>
        <v>0</v>
      </c>
      <c r="F70" s="211">
        <f t="shared" si="15"/>
        <v>174292</v>
      </c>
      <c r="G70" s="209">
        <f t="shared" si="15"/>
        <v>60757</v>
      </c>
      <c r="H70" s="324">
        <f t="shared" si="15"/>
        <v>0</v>
      </c>
      <c r="I70" s="505">
        <f t="shared" si="15"/>
        <v>60757</v>
      </c>
      <c r="J70" s="209">
        <f t="shared" si="15"/>
        <v>484</v>
      </c>
      <c r="K70" s="505">
        <f t="shared" si="15"/>
        <v>0</v>
      </c>
      <c r="L70" s="459">
        <f t="shared" si="15"/>
        <v>484</v>
      </c>
      <c r="M70" s="209">
        <f t="shared" si="15"/>
        <v>0</v>
      </c>
      <c r="N70" s="324">
        <f t="shared" si="15"/>
        <v>0</v>
      </c>
      <c r="O70" s="541">
        <f t="shared" si="15"/>
        <v>0</v>
      </c>
      <c r="P70" s="824"/>
      <c r="R70" s="158"/>
      <c r="S70" s="158"/>
      <c r="T70" s="158"/>
      <c r="U70" s="158"/>
    </row>
    <row r="71" spans="1:21" ht="24" x14ac:dyDescent="0.25">
      <c r="A71" s="705">
        <v>1210</v>
      </c>
      <c r="B71" s="213" t="s">
        <v>308</v>
      </c>
      <c r="C71" s="522">
        <f t="shared" si="3"/>
        <v>188177</v>
      </c>
      <c r="D71" s="219">
        <f>132014-6025+2077</f>
        <v>128066</v>
      </c>
      <c r="E71" s="335"/>
      <c r="F71" s="608">
        <f>D71+E71</f>
        <v>128066</v>
      </c>
      <c r="G71" s="219">
        <f>48826+10508+293</f>
        <v>59627</v>
      </c>
      <c r="H71" s="335"/>
      <c r="I71" s="510">
        <f>G71+H71</f>
        <v>59627</v>
      </c>
      <c r="J71" s="219">
        <v>484</v>
      </c>
      <c r="K71" s="510"/>
      <c r="L71" s="844">
        <f>J71+K71</f>
        <v>484</v>
      </c>
      <c r="M71" s="219"/>
      <c r="N71" s="335"/>
      <c r="O71" s="630">
        <f>N71+M71</f>
        <v>0</v>
      </c>
      <c r="P71" s="607"/>
      <c r="R71" s="158"/>
      <c r="S71" s="158"/>
      <c r="T71" s="158"/>
      <c r="U71" s="158"/>
    </row>
    <row r="72" spans="1:21" ht="24" x14ac:dyDescent="0.25">
      <c r="A72" s="339">
        <v>1220</v>
      </c>
      <c r="B72" s="223" t="s">
        <v>309</v>
      </c>
      <c r="C72" s="523">
        <f t="shared" si="3"/>
        <v>47356</v>
      </c>
      <c r="D72" s="340">
        <f t="shared" ref="D72:O72" si="16">SUM(D73:D77)</f>
        <v>46226</v>
      </c>
      <c r="E72" s="341">
        <f t="shared" si="16"/>
        <v>0</v>
      </c>
      <c r="F72" s="231">
        <f t="shared" si="16"/>
        <v>46226</v>
      </c>
      <c r="G72" s="340">
        <f t="shared" si="16"/>
        <v>1130</v>
      </c>
      <c r="H72" s="341">
        <f t="shared" si="16"/>
        <v>0</v>
      </c>
      <c r="I72" s="390">
        <f t="shared" si="16"/>
        <v>1130</v>
      </c>
      <c r="J72" s="340">
        <f t="shared" si="16"/>
        <v>0</v>
      </c>
      <c r="K72" s="390">
        <f t="shared" si="16"/>
        <v>0</v>
      </c>
      <c r="L72" s="359">
        <f t="shared" si="16"/>
        <v>0</v>
      </c>
      <c r="M72" s="340">
        <f t="shared" si="16"/>
        <v>0</v>
      </c>
      <c r="N72" s="341">
        <f t="shared" si="16"/>
        <v>0</v>
      </c>
      <c r="O72" s="544">
        <f t="shared" si="16"/>
        <v>0</v>
      </c>
      <c r="P72" s="639"/>
      <c r="R72" s="158"/>
      <c r="S72" s="158"/>
      <c r="T72" s="158"/>
      <c r="U72" s="158"/>
    </row>
    <row r="73" spans="1:21" ht="96" x14ac:dyDescent="0.25">
      <c r="A73" s="178">
        <v>1221</v>
      </c>
      <c r="B73" s="223" t="s">
        <v>310</v>
      </c>
      <c r="C73" s="523">
        <f t="shared" si="3"/>
        <v>29832</v>
      </c>
      <c r="D73" s="229">
        <v>30004</v>
      </c>
      <c r="E73" s="337">
        <v>-1302</v>
      </c>
      <c r="F73" s="609">
        <f>D73+E73</f>
        <v>28702</v>
      </c>
      <c r="G73" s="229">
        <v>1130</v>
      </c>
      <c r="H73" s="337"/>
      <c r="I73" s="507">
        <f>G73+H73</f>
        <v>1130</v>
      </c>
      <c r="J73" s="229"/>
      <c r="K73" s="507"/>
      <c r="L73" s="699">
        <f>J73+K73</f>
        <v>0</v>
      </c>
      <c r="M73" s="229"/>
      <c r="N73" s="337"/>
      <c r="O73" s="631">
        <f>N73+M73</f>
        <v>0</v>
      </c>
      <c r="P73" s="607" t="s">
        <v>787</v>
      </c>
      <c r="R73" s="158"/>
      <c r="S73" s="158"/>
      <c r="T73" s="158"/>
      <c r="U73" s="158"/>
    </row>
    <row r="74" spans="1:21" hidden="1" x14ac:dyDescent="0.25">
      <c r="A74" s="178">
        <v>1223</v>
      </c>
      <c r="B74" s="223" t="s">
        <v>311</v>
      </c>
      <c r="C74" s="523">
        <f t="shared" si="3"/>
        <v>0</v>
      </c>
      <c r="D74" s="229"/>
      <c r="E74" s="337"/>
      <c r="F74" s="609">
        <f>D74+E74</f>
        <v>0</v>
      </c>
      <c r="G74" s="229"/>
      <c r="H74" s="337"/>
      <c r="I74" s="507">
        <f>G74+H74</f>
        <v>0</v>
      </c>
      <c r="J74" s="229"/>
      <c r="K74" s="507"/>
      <c r="L74" s="699">
        <f>J74+K74</f>
        <v>0</v>
      </c>
      <c r="M74" s="229"/>
      <c r="N74" s="337"/>
      <c r="O74" s="631">
        <f>N74+M74</f>
        <v>0</v>
      </c>
      <c r="P74" s="607"/>
      <c r="R74" s="158"/>
      <c r="S74" s="158"/>
      <c r="T74" s="158"/>
      <c r="U74" s="158"/>
    </row>
    <row r="75" spans="1:21" hidden="1" x14ac:dyDescent="0.25">
      <c r="A75" s="178">
        <v>1225</v>
      </c>
      <c r="B75" s="223" t="s">
        <v>312</v>
      </c>
      <c r="C75" s="523">
        <f t="shared" si="3"/>
        <v>0</v>
      </c>
      <c r="D75" s="229"/>
      <c r="E75" s="337"/>
      <c r="F75" s="609">
        <f>D75+E75</f>
        <v>0</v>
      </c>
      <c r="G75" s="229"/>
      <c r="H75" s="337"/>
      <c r="I75" s="507">
        <f>G75+H75</f>
        <v>0</v>
      </c>
      <c r="J75" s="229"/>
      <c r="K75" s="507"/>
      <c r="L75" s="699">
        <f>J75+K75</f>
        <v>0</v>
      </c>
      <c r="M75" s="229"/>
      <c r="N75" s="337"/>
      <c r="O75" s="631">
        <f>N75+M75</f>
        <v>0</v>
      </c>
      <c r="P75" s="607"/>
      <c r="R75" s="158"/>
      <c r="S75" s="158"/>
      <c r="T75" s="158"/>
      <c r="U75" s="158"/>
    </row>
    <row r="76" spans="1:21" ht="84" x14ac:dyDescent="0.25">
      <c r="A76" s="178">
        <v>1227</v>
      </c>
      <c r="B76" s="223" t="s">
        <v>313</v>
      </c>
      <c r="C76" s="523">
        <f t="shared" si="3"/>
        <v>16882</v>
      </c>
      <c r="D76" s="229">
        <v>15580</v>
      </c>
      <c r="E76" s="337">
        <v>1302</v>
      </c>
      <c r="F76" s="609">
        <f>D76+E76</f>
        <v>16882</v>
      </c>
      <c r="G76" s="229"/>
      <c r="H76" s="337"/>
      <c r="I76" s="507">
        <f>G76+H76</f>
        <v>0</v>
      </c>
      <c r="J76" s="229"/>
      <c r="K76" s="507"/>
      <c r="L76" s="699">
        <f>J76+K76</f>
        <v>0</v>
      </c>
      <c r="M76" s="229"/>
      <c r="N76" s="337"/>
      <c r="O76" s="631">
        <f>N76+M76</f>
        <v>0</v>
      </c>
      <c r="P76" s="607" t="s">
        <v>788</v>
      </c>
      <c r="R76" s="158"/>
      <c r="S76" s="158"/>
      <c r="T76" s="158"/>
      <c r="U76" s="158"/>
    </row>
    <row r="77" spans="1:21" ht="60" x14ac:dyDescent="0.25">
      <c r="A77" s="178">
        <v>1228</v>
      </c>
      <c r="B77" s="223" t="s">
        <v>314</v>
      </c>
      <c r="C77" s="523">
        <f t="shared" si="3"/>
        <v>642</v>
      </c>
      <c r="D77" s="229">
        <v>642</v>
      </c>
      <c r="E77" s="337"/>
      <c r="F77" s="609">
        <f>D77+E77</f>
        <v>642</v>
      </c>
      <c r="G77" s="229"/>
      <c r="H77" s="337"/>
      <c r="I77" s="507">
        <f>G77+H77</f>
        <v>0</v>
      </c>
      <c r="J77" s="229"/>
      <c r="K77" s="507"/>
      <c r="L77" s="699">
        <f>J77+K77</f>
        <v>0</v>
      </c>
      <c r="M77" s="229"/>
      <c r="N77" s="337"/>
      <c r="O77" s="631">
        <f>N77+M77</f>
        <v>0</v>
      </c>
      <c r="P77" s="607"/>
      <c r="R77" s="158"/>
      <c r="S77" s="158"/>
      <c r="T77" s="158"/>
      <c r="U77" s="158"/>
    </row>
    <row r="78" spans="1:21" x14ac:dyDescent="0.25">
      <c r="A78" s="315">
        <v>2000</v>
      </c>
      <c r="B78" s="315" t="s">
        <v>315</v>
      </c>
      <c r="C78" s="841">
        <f t="shared" si="3"/>
        <v>177859</v>
      </c>
      <c r="D78" s="626">
        <f t="shared" ref="D78:O78" si="17">SUM(D79,D86,D133,D167,D168,D175)</f>
        <v>140309</v>
      </c>
      <c r="E78" s="627">
        <f t="shared" si="17"/>
        <v>0</v>
      </c>
      <c r="F78" s="628">
        <f t="shared" si="17"/>
        <v>140309</v>
      </c>
      <c r="G78" s="626">
        <f t="shared" si="17"/>
        <v>0</v>
      </c>
      <c r="H78" s="627">
        <f t="shared" si="17"/>
        <v>0</v>
      </c>
      <c r="I78" s="691">
        <f t="shared" si="17"/>
        <v>0</v>
      </c>
      <c r="J78" s="626">
        <f t="shared" si="17"/>
        <v>31705</v>
      </c>
      <c r="K78" s="691">
        <f t="shared" si="17"/>
        <v>0</v>
      </c>
      <c r="L78" s="698">
        <f t="shared" si="17"/>
        <v>31705</v>
      </c>
      <c r="M78" s="317">
        <f t="shared" si="17"/>
        <v>5845</v>
      </c>
      <c r="N78" s="318">
        <f t="shared" si="17"/>
        <v>0</v>
      </c>
      <c r="O78" s="540">
        <f t="shared" si="17"/>
        <v>5845</v>
      </c>
      <c r="P78" s="842"/>
      <c r="R78" s="158"/>
      <c r="S78" s="158"/>
      <c r="T78" s="158"/>
      <c r="U78" s="158"/>
    </row>
    <row r="79" spans="1:21" ht="24" x14ac:dyDescent="0.25">
      <c r="A79" s="198">
        <v>2100</v>
      </c>
      <c r="B79" s="323" t="s">
        <v>316</v>
      </c>
      <c r="C79" s="525">
        <f t="shared" si="3"/>
        <v>2781</v>
      </c>
      <c r="D79" s="209">
        <f t="shared" ref="D79:O79" si="18">SUM(D80,D83)</f>
        <v>2781</v>
      </c>
      <c r="E79" s="324">
        <f t="shared" si="18"/>
        <v>0</v>
      </c>
      <c r="F79" s="211">
        <f t="shared" si="18"/>
        <v>2781</v>
      </c>
      <c r="G79" s="209">
        <f t="shared" si="18"/>
        <v>0</v>
      </c>
      <c r="H79" s="324">
        <f t="shared" si="18"/>
        <v>0</v>
      </c>
      <c r="I79" s="505">
        <f t="shared" si="18"/>
        <v>0</v>
      </c>
      <c r="J79" s="209">
        <f t="shared" si="18"/>
        <v>0</v>
      </c>
      <c r="K79" s="505">
        <f t="shared" si="18"/>
        <v>0</v>
      </c>
      <c r="L79" s="459">
        <f t="shared" si="18"/>
        <v>0</v>
      </c>
      <c r="M79" s="209">
        <f t="shared" si="18"/>
        <v>0</v>
      </c>
      <c r="N79" s="324">
        <f t="shared" si="18"/>
        <v>0</v>
      </c>
      <c r="O79" s="541">
        <f t="shared" si="18"/>
        <v>0</v>
      </c>
      <c r="P79" s="824"/>
      <c r="R79" s="158"/>
      <c r="S79" s="158"/>
      <c r="T79" s="158"/>
      <c r="U79" s="158"/>
    </row>
    <row r="80" spans="1:21" ht="24" x14ac:dyDescent="0.25">
      <c r="A80" s="705">
        <v>2110</v>
      </c>
      <c r="B80" s="213" t="s">
        <v>317</v>
      </c>
      <c r="C80" s="522">
        <f t="shared" si="3"/>
        <v>2762</v>
      </c>
      <c r="D80" s="350">
        <f t="shared" ref="D80:O80" si="19">SUM(D81:D82)</f>
        <v>2762</v>
      </c>
      <c r="E80" s="351">
        <f t="shared" si="19"/>
        <v>0</v>
      </c>
      <c r="F80" s="221">
        <f t="shared" si="19"/>
        <v>2762</v>
      </c>
      <c r="G80" s="350">
        <f t="shared" si="19"/>
        <v>0</v>
      </c>
      <c r="H80" s="351">
        <f t="shared" si="19"/>
        <v>0</v>
      </c>
      <c r="I80" s="389">
        <f t="shared" si="19"/>
        <v>0</v>
      </c>
      <c r="J80" s="350">
        <f t="shared" si="19"/>
        <v>0</v>
      </c>
      <c r="K80" s="389">
        <f t="shared" si="19"/>
        <v>0</v>
      </c>
      <c r="L80" s="466">
        <f t="shared" si="19"/>
        <v>0</v>
      </c>
      <c r="M80" s="350">
        <f t="shared" si="19"/>
        <v>0</v>
      </c>
      <c r="N80" s="351">
        <f t="shared" si="19"/>
        <v>0</v>
      </c>
      <c r="O80" s="543">
        <f t="shared" si="19"/>
        <v>0</v>
      </c>
      <c r="P80" s="846"/>
      <c r="R80" s="158"/>
      <c r="S80" s="158"/>
      <c r="T80" s="158"/>
      <c r="U80" s="158"/>
    </row>
    <row r="81" spans="1:21" x14ac:dyDescent="0.25">
      <c r="A81" s="178">
        <v>2111</v>
      </c>
      <c r="B81" s="223" t="s">
        <v>216</v>
      </c>
      <c r="C81" s="523">
        <f t="shared" si="3"/>
        <v>1806</v>
      </c>
      <c r="D81" s="229">
        <v>1806</v>
      </c>
      <c r="E81" s="337"/>
      <c r="F81" s="609">
        <f>D81+E81</f>
        <v>1806</v>
      </c>
      <c r="G81" s="229"/>
      <c r="H81" s="337"/>
      <c r="I81" s="507">
        <f>G81+H81</f>
        <v>0</v>
      </c>
      <c r="J81" s="229"/>
      <c r="K81" s="507"/>
      <c r="L81" s="699">
        <f>J81+K81</f>
        <v>0</v>
      </c>
      <c r="M81" s="229"/>
      <c r="N81" s="337"/>
      <c r="O81" s="631">
        <f>N81+M81</f>
        <v>0</v>
      </c>
      <c r="P81" s="607"/>
      <c r="R81" s="158"/>
      <c r="S81" s="158"/>
      <c r="T81" s="158"/>
      <c r="U81" s="158"/>
    </row>
    <row r="82" spans="1:21" ht="24" x14ac:dyDescent="0.25">
      <c r="A82" s="178">
        <v>2112</v>
      </c>
      <c r="B82" s="223" t="s">
        <v>318</v>
      </c>
      <c r="C82" s="523">
        <f t="shared" si="3"/>
        <v>956</v>
      </c>
      <c r="D82" s="229">
        <v>956</v>
      </c>
      <c r="E82" s="337"/>
      <c r="F82" s="609">
        <f>D82+E82</f>
        <v>956</v>
      </c>
      <c r="G82" s="229"/>
      <c r="H82" s="337"/>
      <c r="I82" s="507">
        <f>G82+H82</f>
        <v>0</v>
      </c>
      <c r="J82" s="229"/>
      <c r="K82" s="507"/>
      <c r="L82" s="699">
        <f>J82+K82</f>
        <v>0</v>
      </c>
      <c r="M82" s="229"/>
      <c r="N82" s="337"/>
      <c r="O82" s="631">
        <f>N82+M82</f>
        <v>0</v>
      </c>
      <c r="P82" s="607"/>
      <c r="R82" s="158"/>
      <c r="S82" s="158"/>
      <c r="T82" s="158"/>
      <c r="U82" s="158"/>
    </row>
    <row r="83" spans="1:21" ht="24" x14ac:dyDescent="0.25">
      <c r="A83" s="339">
        <v>2120</v>
      </c>
      <c r="B83" s="223" t="s">
        <v>319</v>
      </c>
      <c r="C83" s="523">
        <f t="shared" si="3"/>
        <v>19</v>
      </c>
      <c r="D83" s="340">
        <f t="shared" ref="D83:O83" si="20">SUM(D84:D85)</f>
        <v>19</v>
      </c>
      <c r="E83" s="341">
        <f t="shared" si="20"/>
        <v>0</v>
      </c>
      <c r="F83" s="231">
        <f t="shared" si="20"/>
        <v>19</v>
      </c>
      <c r="G83" s="340">
        <f t="shared" si="20"/>
        <v>0</v>
      </c>
      <c r="H83" s="341">
        <f t="shared" si="20"/>
        <v>0</v>
      </c>
      <c r="I83" s="390">
        <f t="shared" si="20"/>
        <v>0</v>
      </c>
      <c r="J83" s="340">
        <f t="shared" si="20"/>
        <v>0</v>
      </c>
      <c r="K83" s="390">
        <f t="shared" si="20"/>
        <v>0</v>
      </c>
      <c r="L83" s="359">
        <f t="shared" si="20"/>
        <v>0</v>
      </c>
      <c r="M83" s="340">
        <f t="shared" si="20"/>
        <v>0</v>
      </c>
      <c r="N83" s="341">
        <f t="shared" si="20"/>
        <v>0</v>
      </c>
      <c r="O83" s="544">
        <f t="shared" si="20"/>
        <v>0</v>
      </c>
      <c r="P83" s="639"/>
      <c r="R83" s="158"/>
      <c r="S83" s="158"/>
      <c r="T83" s="158"/>
      <c r="U83" s="158"/>
    </row>
    <row r="84" spans="1:21" hidden="1" x14ac:dyDescent="0.25">
      <c r="A84" s="178">
        <v>2121</v>
      </c>
      <c r="B84" s="223" t="s">
        <v>216</v>
      </c>
      <c r="C84" s="523">
        <f t="shared" si="3"/>
        <v>0</v>
      </c>
      <c r="D84" s="229">
        <v>0</v>
      </c>
      <c r="E84" s="337"/>
      <c r="F84" s="609">
        <f>D84+E84</f>
        <v>0</v>
      </c>
      <c r="G84" s="229"/>
      <c r="H84" s="337"/>
      <c r="I84" s="507">
        <f>G84+H84</f>
        <v>0</v>
      </c>
      <c r="J84" s="229"/>
      <c r="K84" s="507"/>
      <c r="L84" s="699">
        <f>J84+K84</f>
        <v>0</v>
      </c>
      <c r="M84" s="229"/>
      <c r="N84" s="337"/>
      <c r="O84" s="631">
        <f>N84+M84</f>
        <v>0</v>
      </c>
      <c r="P84" s="607"/>
      <c r="R84" s="158"/>
      <c r="S84" s="158"/>
      <c r="T84" s="158"/>
      <c r="U84" s="158"/>
    </row>
    <row r="85" spans="1:21" ht="24" x14ac:dyDescent="0.25">
      <c r="A85" s="178">
        <v>2122</v>
      </c>
      <c r="B85" s="223" t="s">
        <v>318</v>
      </c>
      <c r="C85" s="523">
        <f t="shared" si="3"/>
        <v>19</v>
      </c>
      <c r="D85" s="229">
        <v>19</v>
      </c>
      <c r="E85" s="337"/>
      <c r="F85" s="609">
        <f>D85+E85</f>
        <v>19</v>
      </c>
      <c r="G85" s="229"/>
      <c r="H85" s="337"/>
      <c r="I85" s="507">
        <f>G85+H85</f>
        <v>0</v>
      </c>
      <c r="J85" s="229"/>
      <c r="K85" s="507"/>
      <c r="L85" s="699">
        <f>J85+K85</f>
        <v>0</v>
      </c>
      <c r="M85" s="229"/>
      <c r="N85" s="337"/>
      <c r="O85" s="631">
        <f>N85+M85</f>
        <v>0</v>
      </c>
      <c r="P85" s="637"/>
      <c r="R85" s="158"/>
      <c r="S85" s="158"/>
      <c r="T85" s="158"/>
      <c r="U85" s="158"/>
    </row>
    <row r="86" spans="1:21" x14ac:dyDescent="0.25">
      <c r="A86" s="198">
        <v>2200</v>
      </c>
      <c r="B86" s="323" t="s">
        <v>320</v>
      </c>
      <c r="C86" s="525">
        <f t="shared" si="3"/>
        <v>154965</v>
      </c>
      <c r="D86" s="209">
        <f t="shared" ref="D86:O86" si="21">SUM(D87,D92,D98,D106,D115,D119,D125,D131)</f>
        <v>128516</v>
      </c>
      <c r="E86" s="324">
        <f t="shared" si="21"/>
        <v>0</v>
      </c>
      <c r="F86" s="211">
        <f t="shared" si="21"/>
        <v>128516</v>
      </c>
      <c r="G86" s="209">
        <f t="shared" si="21"/>
        <v>0</v>
      </c>
      <c r="H86" s="324">
        <f t="shared" si="21"/>
        <v>0</v>
      </c>
      <c r="I86" s="505">
        <f t="shared" si="21"/>
        <v>0</v>
      </c>
      <c r="J86" s="209">
        <f t="shared" si="21"/>
        <v>23990</v>
      </c>
      <c r="K86" s="505">
        <f t="shared" si="21"/>
        <v>0</v>
      </c>
      <c r="L86" s="459">
        <f t="shared" si="21"/>
        <v>23990</v>
      </c>
      <c r="M86" s="406">
        <f t="shared" si="21"/>
        <v>2459</v>
      </c>
      <c r="N86" s="324">
        <f t="shared" si="21"/>
        <v>0</v>
      </c>
      <c r="O86" s="541">
        <f t="shared" si="21"/>
        <v>2459</v>
      </c>
      <c r="P86" s="824"/>
      <c r="R86" s="158"/>
      <c r="S86" s="158"/>
      <c r="T86" s="158"/>
      <c r="U86" s="158"/>
    </row>
    <row r="87" spans="1:21" ht="24" x14ac:dyDescent="0.25">
      <c r="A87" s="329">
        <v>2210</v>
      </c>
      <c r="B87" s="265" t="s">
        <v>321</v>
      </c>
      <c r="C87" s="535">
        <f t="shared" si="3"/>
        <v>2400</v>
      </c>
      <c r="D87" s="330">
        <f t="shared" ref="D87:O87" si="22">SUM(D88:D91)</f>
        <v>2350</v>
      </c>
      <c r="E87" s="331">
        <f t="shared" si="22"/>
        <v>0</v>
      </c>
      <c r="F87" s="332">
        <f t="shared" si="22"/>
        <v>2350</v>
      </c>
      <c r="G87" s="330">
        <f t="shared" si="22"/>
        <v>0</v>
      </c>
      <c r="H87" s="331">
        <f t="shared" si="22"/>
        <v>0</v>
      </c>
      <c r="I87" s="506">
        <f t="shared" si="22"/>
        <v>0</v>
      </c>
      <c r="J87" s="330">
        <f t="shared" si="22"/>
        <v>50</v>
      </c>
      <c r="K87" s="506">
        <f t="shared" si="22"/>
        <v>0</v>
      </c>
      <c r="L87" s="460">
        <f t="shared" si="22"/>
        <v>50</v>
      </c>
      <c r="M87" s="330">
        <f t="shared" si="22"/>
        <v>0</v>
      </c>
      <c r="N87" s="331">
        <f t="shared" si="22"/>
        <v>0</v>
      </c>
      <c r="O87" s="542">
        <f t="shared" si="22"/>
        <v>0</v>
      </c>
      <c r="P87" s="843"/>
      <c r="R87" s="158"/>
      <c r="S87" s="158"/>
      <c r="T87" s="158"/>
      <c r="U87" s="158"/>
    </row>
    <row r="88" spans="1:21" ht="24" hidden="1" x14ac:dyDescent="0.25">
      <c r="A88" s="169">
        <v>2211</v>
      </c>
      <c r="B88" s="213" t="s">
        <v>322</v>
      </c>
      <c r="C88" s="522">
        <f t="shared" si="3"/>
        <v>0</v>
      </c>
      <c r="D88" s="219"/>
      <c r="E88" s="335"/>
      <c r="F88" s="608">
        <f>D88+E88</f>
        <v>0</v>
      </c>
      <c r="G88" s="219"/>
      <c r="H88" s="335"/>
      <c r="I88" s="510">
        <f>G88+H88</f>
        <v>0</v>
      </c>
      <c r="J88" s="219"/>
      <c r="K88" s="510"/>
      <c r="L88" s="844">
        <f>J88+K88</f>
        <v>0</v>
      </c>
      <c r="M88" s="219"/>
      <c r="N88" s="335"/>
      <c r="O88" s="630">
        <f>N88+M88</f>
        <v>0</v>
      </c>
      <c r="P88" s="640"/>
      <c r="R88" s="158"/>
      <c r="S88" s="158"/>
      <c r="T88" s="158"/>
      <c r="U88" s="158"/>
    </row>
    <row r="89" spans="1:21" ht="36" x14ac:dyDescent="0.25">
      <c r="A89" s="178">
        <v>2212</v>
      </c>
      <c r="B89" s="223" t="s">
        <v>323</v>
      </c>
      <c r="C89" s="523">
        <f t="shared" si="3"/>
        <v>1920</v>
      </c>
      <c r="D89" s="229">
        <v>1920</v>
      </c>
      <c r="E89" s="337"/>
      <c r="F89" s="609">
        <f>D89+E89</f>
        <v>1920</v>
      </c>
      <c r="G89" s="229"/>
      <c r="H89" s="337"/>
      <c r="I89" s="507">
        <f>G89+H89</f>
        <v>0</v>
      </c>
      <c r="J89" s="229"/>
      <c r="K89" s="507"/>
      <c r="L89" s="699">
        <f>J89+K89</f>
        <v>0</v>
      </c>
      <c r="M89" s="229"/>
      <c r="N89" s="337"/>
      <c r="O89" s="631">
        <f>N89+M89</f>
        <v>0</v>
      </c>
      <c r="P89" s="607"/>
      <c r="R89" s="158"/>
      <c r="S89" s="158"/>
      <c r="T89" s="158"/>
      <c r="U89" s="158"/>
    </row>
    <row r="90" spans="1:21" ht="24" x14ac:dyDescent="0.25">
      <c r="A90" s="178">
        <v>2214</v>
      </c>
      <c r="B90" s="223" t="s">
        <v>324</v>
      </c>
      <c r="C90" s="523">
        <f t="shared" si="3"/>
        <v>360</v>
      </c>
      <c r="D90" s="229">
        <v>310</v>
      </c>
      <c r="E90" s="337"/>
      <c r="F90" s="609">
        <f>D90+E90</f>
        <v>310</v>
      </c>
      <c r="G90" s="229"/>
      <c r="H90" s="337"/>
      <c r="I90" s="507">
        <f>G90+H90</f>
        <v>0</v>
      </c>
      <c r="J90" s="229">
        <v>50</v>
      </c>
      <c r="K90" s="507"/>
      <c r="L90" s="699">
        <f>J90+K90</f>
        <v>50</v>
      </c>
      <c r="M90" s="229"/>
      <c r="N90" s="337"/>
      <c r="O90" s="631">
        <f>N90+M90</f>
        <v>0</v>
      </c>
      <c r="P90" s="607"/>
      <c r="R90" s="158"/>
      <c r="S90" s="158"/>
      <c r="T90" s="158"/>
      <c r="U90" s="158"/>
    </row>
    <row r="91" spans="1:21" x14ac:dyDescent="0.25">
      <c r="A91" s="178">
        <v>2219</v>
      </c>
      <c r="B91" s="223" t="s">
        <v>325</v>
      </c>
      <c r="C91" s="523">
        <f t="shared" si="3"/>
        <v>120</v>
      </c>
      <c r="D91" s="229">
        <v>120</v>
      </c>
      <c r="E91" s="337"/>
      <c r="F91" s="609">
        <f>D91+E91</f>
        <v>120</v>
      </c>
      <c r="G91" s="229"/>
      <c r="H91" s="337"/>
      <c r="I91" s="507">
        <f>G91+H91</f>
        <v>0</v>
      </c>
      <c r="J91" s="229"/>
      <c r="K91" s="507"/>
      <c r="L91" s="699">
        <f>J91+K91</f>
        <v>0</v>
      </c>
      <c r="M91" s="229"/>
      <c r="N91" s="337"/>
      <c r="O91" s="631">
        <f>N91+M91</f>
        <v>0</v>
      </c>
      <c r="P91" s="607"/>
      <c r="R91" s="158"/>
      <c r="S91" s="158"/>
      <c r="T91" s="158"/>
      <c r="U91" s="158"/>
    </row>
    <row r="92" spans="1:21" ht="24" x14ac:dyDescent="0.25">
      <c r="A92" s="339">
        <v>2220</v>
      </c>
      <c r="B92" s="223" t="s">
        <v>326</v>
      </c>
      <c r="C92" s="523">
        <f t="shared" si="3"/>
        <v>121126</v>
      </c>
      <c r="D92" s="340">
        <f t="shared" ref="D92:O92" si="23">SUM(D93:D97)</f>
        <v>99934</v>
      </c>
      <c r="E92" s="341">
        <f t="shared" si="23"/>
        <v>0</v>
      </c>
      <c r="F92" s="231">
        <f t="shared" si="23"/>
        <v>99934</v>
      </c>
      <c r="G92" s="340">
        <f t="shared" si="23"/>
        <v>0</v>
      </c>
      <c r="H92" s="341">
        <f t="shared" si="23"/>
        <v>0</v>
      </c>
      <c r="I92" s="390">
        <f t="shared" si="23"/>
        <v>0</v>
      </c>
      <c r="J92" s="340">
        <f t="shared" si="23"/>
        <v>21192</v>
      </c>
      <c r="K92" s="390">
        <f t="shared" si="23"/>
        <v>0</v>
      </c>
      <c r="L92" s="359">
        <f t="shared" si="23"/>
        <v>21192</v>
      </c>
      <c r="M92" s="340">
        <f t="shared" si="23"/>
        <v>0</v>
      </c>
      <c r="N92" s="341">
        <f t="shared" si="23"/>
        <v>0</v>
      </c>
      <c r="O92" s="544">
        <f t="shared" si="23"/>
        <v>0</v>
      </c>
      <c r="P92" s="639"/>
      <c r="R92" s="158"/>
      <c r="S92" s="158"/>
      <c r="T92" s="158"/>
      <c r="U92" s="158"/>
    </row>
    <row r="93" spans="1:21" x14ac:dyDescent="0.25">
      <c r="A93" s="178">
        <v>2221</v>
      </c>
      <c r="B93" s="223" t="s">
        <v>327</v>
      </c>
      <c r="C93" s="523">
        <f t="shared" si="3"/>
        <v>75818</v>
      </c>
      <c r="D93" s="229">
        <f>72327-2873</f>
        <v>69454</v>
      </c>
      <c r="E93" s="337"/>
      <c r="F93" s="609">
        <f>D93+E93</f>
        <v>69454</v>
      </c>
      <c r="G93" s="229"/>
      <c r="H93" s="337"/>
      <c r="I93" s="507">
        <f>G93+H93</f>
        <v>0</v>
      </c>
      <c r="J93" s="229">
        <f>3491+2873</f>
        <v>6364</v>
      </c>
      <c r="K93" s="507"/>
      <c r="L93" s="699">
        <f>J93+K93</f>
        <v>6364</v>
      </c>
      <c r="M93" s="229"/>
      <c r="N93" s="337"/>
      <c r="O93" s="631">
        <f>N93+M93</f>
        <v>0</v>
      </c>
      <c r="P93" s="607"/>
      <c r="R93" s="158"/>
      <c r="S93" s="158"/>
      <c r="T93" s="158"/>
      <c r="U93" s="158"/>
    </row>
    <row r="94" spans="1:21" x14ac:dyDescent="0.25">
      <c r="A94" s="178">
        <v>2222</v>
      </c>
      <c r="B94" s="223" t="s">
        <v>328</v>
      </c>
      <c r="C94" s="523">
        <f t="shared" si="3"/>
        <v>25518</v>
      </c>
      <c r="D94" s="229">
        <f>25000-11-3209</f>
        <v>21780</v>
      </c>
      <c r="E94" s="337"/>
      <c r="F94" s="609">
        <f>D94+E94</f>
        <v>21780</v>
      </c>
      <c r="G94" s="229"/>
      <c r="H94" s="337"/>
      <c r="I94" s="507">
        <f>G94+H94</f>
        <v>0</v>
      </c>
      <c r="J94" s="229">
        <f>518+11+3209</f>
        <v>3738</v>
      </c>
      <c r="K94" s="507"/>
      <c r="L94" s="699">
        <f>J94+K94</f>
        <v>3738</v>
      </c>
      <c r="M94" s="229"/>
      <c r="N94" s="337"/>
      <c r="O94" s="631">
        <f>N94+M94</f>
        <v>0</v>
      </c>
      <c r="P94" s="607"/>
      <c r="R94" s="158"/>
      <c r="S94" s="158"/>
      <c r="T94" s="158"/>
      <c r="U94" s="158"/>
    </row>
    <row r="95" spans="1:21" x14ac:dyDescent="0.25">
      <c r="A95" s="178">
        <v>2223</v>
      </c>
      <c r="B95" s="223" t="s">
        <v>329</v>
      </c>
      <c r="C95" s="523">
        <f t="shared" si="3"/>
        <v>19223</v>
      </c>
      <c r="D95" s="229">
        <f>11421-2870</f>
        <v>8551</v>
      </c>
      <c r="E95" s="337"/>
      <c r="F95" s="609">
        <f>D95+E95</f>
        <v>8551</v>
      </c>
      <c r="G95" s="229"/>
      <c r="H95" s="337"/>
      <c r="I95" s="507">
        <f>G95+H95</f>
        <v>0</v>
      </c>
      <c r="J95" s="229">
        <f>7802+2870</f>
        <v>10672</v>
      </c>
      <c r="K95" s="507"/>
      <c r="L95" s="699">
        <f>J95+K95</f>
        <v>10672</v>
      </c>
      <c r="M95" s="229"/>
      <c r="N95" s="337"/>
      <c r="O95" s="631">
        <f>N95+M95</f>
        <v>0</v>
      </c>
      <c r="P95" s="607"/>
      <c r="R95" s="158"/>
      <c r="S95" s="158"/>
      <c r="T95" s="158"/>
      <c r="U95" s="158"/>
    </row>
    <row r="96" spans="1:21" ht="48" x14ac:dyDescent="0.25">
      <c r="A96" s="178">
        <v>2224</v>
      </c>
      <c r="B96" s="223" t="s">
        <v>330</v>
      </c>
      <c r="C96" s="523">
        <f t="shared" si="3"/>
        <v>567</v>
      </c>
      <c r="D96" s="229">
        <v>149</v>
      </c>
      <c r="E96" s="337"/>
      <c r="F96" s="609">
        <f>D96+E96</f>
        <v>149</v>
      </c>
      <c r="G96" s="229"/>
      <c r="H96" s="337"/>
      <c r="I96" s="507">
        <f>G96+H96</f>
        <v>0</v>
      </c>
      <c r="J96" s="229">
        <v>418</v>
      </c>
      <c r="K96" s="507"/>
      <c r="L96" s="699">
        <f>J96+K96</f>
        <v>418</v>
      </c>
      <c r="M96" s="229"/>
      <c r="N96" s="337"/>
      <c r="O96" s="631">
        <f>N96+M96</f>
        <v>0</v>
      </c>
      <c r="P96" s="607"/>
      <c r="R96" s="158"/>
      <c r="S96" s="158"/>
      <c r="T96" s="158"/>
      <c r="U96" s="158"/>
    </row>
    <row r="97" spans="1:21" ht="24" hidden="1" x14ac:dyDescent="0.25">
      <c r="A97" s="178">
        <v>2229</v>
      </c>
      <c r="B97" s="223" t="s">
        <v>331</v>
      </c>
      <c r="C97" s="523">
        <f t="shared" si="3"/>
        <v>0</v>
      </c>
      <c r="D97" s="229"/>
      <c r="E97" s="337"/>
      <c r="F97" s="609">
        <f>D97+E97</f>
        <v>0</v>
      </c>
      <c r="G97" s="229"/>
      <c r="H97" s="337"/>
      <c r="I97" s="507">
        <f>G97+H97</f>
        <v>0</v>
      </c>
      <c r="J97" s="229"/>
      <c r="K97" s="507"/>
      <c r="L97" s="699">
        <f>J97+K97</f>
        <v>0</v>
      </c>
      <c r="M97" s="229"/>
      <c r="N97" s="337"/>
      <c r="O97" s="631">
        <f>N97+M97</f>
        <v>0</v>
      </c>
      <c r="P97" s="607"/>
      <c r="R97" s="158"/>
      <c r="S97" s="158"/>
      <c r="T97" s="158"/>
      <c r="U97" s="158"/>
    </row>
    <row r="98" spans="1:21" ht="36" x14ac:dyDescent="0.25">
      <c r="A98" s="339">
        <v>2230</v>
      </c>
      <c r="B98" s="223" t="s">
        <v>332</v>
      </c>
      <c r="C98" s="523">
        <f t="shared" si="3"/>
        <v>2412</v>
      </c>
      <c r="D98" s="340">
        <f t="shared" ref="D98:O98" si="24">SUM(D99:D105)</f>
        <v>1512</v>
      </c>
      <c r="E98" s="341">
        <f t="shared" si="24"/>
        <v>0</v>
      </c>
      <c r="F98" s="231">
        <f t="shared" si="24"/>
        <v>1512</v>
      </c>
      <c r="G98" s="340">
        <f t="shared" si="24"/>
        <v>0</v>
      </c>
      <c r="H98" s="341">
        <f t="shared" si="24"/>
        <v>0</v>
      </c>
      <c r="I98" s="390">
        <f t="shared" si="24"/>
        <v>0</v>
      </c>
      <c r="J98" s="340">
        <f t="shared" si="24"/>
        <v>900</v>
      </c>
      <c r="K98" s="390">
        <f t="shared" si="24"/>
        <v>0</v>
      </c>
      <c r="L98" s="359">
        <f t="shared" si="24"/>
        <v>900</v>
      </c>
      <c r="M98" s="340">
        <f t="shared" si="24"/>
        <v>0</v>
      </c>
      <c r="N98" s="341">
        <f t="shared" si="24"/>
        <v>0</v>
      </c>
      <c r="O98" s="544">
        <f t="shared" si="24"/>
        <v>0</v>
      </c>
      <c r="P98" s="639"/>
      <c r="R98" s="158"/>
      <c r="S98" s="158"/>
      <c r="T98" s="158"/>
      <c r="U98" s="158"/>
    </row>
    <row r="99" spans="1:21" ht="24" hidden="1" x14ac:dyDescent="0.25">
      <c r="A99" s="178">
        <v>2231</v>
      </c>
      <c r="B99" s="223" t="s">
        <v>333</v>
      </c>
      <c r="C99" s="523">
        <f t="shared" si="3"/>
        <v>0</v>
      </c>
      <c r="D99" s="229"/>
      <c r="E99" s="337"/>
      <c r="F99" s="609">
        <f t="shared" ref="F99:F105" si="25">D99+E99</f>
        <v>0</v>
      </c>
      <c r="G99" s="229"/>
      <c r="H99" s="337"/>
      <c r="I99" s="507">
        <f t="shared" ref="I99:I105" si="26">G99+H99</f>
        <v>0</v>
      </c>
      <c r="J99" s="229"/>
      <c r="K99" s="507"/>
      <c r="L99" s="699">
        <f t="shared" ref="L99:L105" si="27">J99+K99</f>
        <v>0</v>
      </c>
      <c r="M99" s="229"/>
      <c r="N99" s="337"/>
      <c r="O99" s="631">
        <f t="shared" ref="O99:O105" si="28">N99+M99</f>
        <v>0</v>
      </c>
      <c r="P99" s="607"/>
      <c r="R99" s="158"/>
      <c r="S99" s="158"/>
      <c r="T99" s="158"/>
      <c r="U99" s="158"/>
    </row>
    <row r="100" spans="1:21" ht="36" hidden="1" x14ac:dyDescent="0.25">
      <c r="A100" s="178">
        <v>2232</v>
      </c>
      <c r="B100" s="223" t="s">
        <v>334</v>
      </c>
      <c r="C100" s="523">
        <f t="shared" si="3"/>
        <v>0</v>
      </c>
      <c r="D100" s="229"/>
      <c r="E100" s="337"/>
      <c r="F100" s="609">
        <f t="shared" si="25"/>
        <v>0</v>
      </c>
      <c r="G100" s="229"/>
      <c r="H100" s="337"/>
      <c r="I100" s="507">
        <f t="shared" si="26"/>
        <v>0</v>
      </c>
      <c r="J100" s="229"/>
      <c r="K100" s="507"/>
      <c r="L100" s="699">
        <f t="shared" si="27"/>
        <v>0</v>
      </c>
      <c r="M100" s="229"/>
      <c r="N100" s="337"/>
      <c r="O100" s="631">
        <f t="shared" si="28"/>
        <v>0</v>
      </c>
      <c r="P100" s="607"/>
      <c r="R100" s="158"/>
      <c r="S100" s="158"/>
      <c r="T100" s="158"/>
      <c r="U100" s="158"/>
    </row>
    <row r="101" spans="1:21" ht="24" hidden="1" x14ac:dyDescent="0.25">
      <c r="A101" s="169">
        <v>2233</v>
      </c>
      <c r="B101" s="213" t="s">
        <v>335</v>
      </c>
      <c r="C101" s="522">
        <f t="shared" si="3"/>
        <v>0</v>
      </c>
      <c r="D101" s="219"/>
      <c r="E101" s="335"/>
      <c r="F101" s="608">
        <f t="shared" si="25"/>
        <v>0</v>
      </c>
      <c r="G101" s="219"/>
      <c r="H101" s="335"/>
      <c r="I101" s="510">
        <f t="shared" si="26"/>
        <v>0</v>
      </c>
      <c r="J101" s="219"/>
      <c r="K101" s="510"/>
      <c r="L101" s="844">
        <f t="shared" si="27"/>
        <v>0</v>
      </c>
      <c r="M101" s="219"/>
      <c r="N101" s="335"/>
      <c r="O101" s="630">
        <f t="shared" si="28"/>
        <v>0</v>
      </c>
      <c r="P101" s="640"/>
      <c r="R101" s="158"/>
      <c r="S101" s="158"/>
      <c r="T101" s="158"/>
      <c r="U101" s="158"/>
    </row>
    <row r="102" spans="1:21" ht="36" x14ac:dyDescent="0.25">
      <c r="A102" s="178">
        <v>2234</v>
      </c>
      <c r="B102" s="223" t="s">
        <v>336</v>
      </c>
      <c r="C102" s="523">
        <f t="shared" si="3"/>
        <v>112</v>
      </c>
      <c r="D102" s="229">
        <v>112</v>
      </c>
      <c r="E102" s="337"/>
      <c r="F102" s="609">
        <f t="shared" si="25"/>
        <v>112</v>
      </c>
      <c r="G102" s="229"/>
      <c r="H102" s="337"/>
      <c r="I102" s="507">
        <f t="shared" si="26"/>
        <v>0</v>
      </c>
      <c r="J102" s="229"/>
      <c r="K102" s="507"/>
      <c r="L102" s="699">
        <f t="shared" si="27"/>
        <v>0</v>
      </c>
      <c r="M102" s="229"/>
      <c r="N102" s="337"/>
      <c r="O102" s="631">
        <f t="shared" si="28"/>
        <v>0</v>
      </c>
      <c r="P102" s="607"/>
      <c r="R102" s="158"/>
      <c r="S102" s="158"/>
      <c r="T102" s="158"/>
      <c r="U102" s="158"/>
    </row>
    <row r="103" spans="1:21" ht="24" x14ac:dyDescent="0.25">
      <c r="A103" s="178">
        <v>2235</v>
      </c>
      <c r="B103" s="223" t="s">
        <v>337</v>
      </c>
      <c r="C103" s="523">
        <f t="shared" si="3"/>
        <v>300</v>
      </c>
      <c r="D103" s="229">
        <v>300</v>
      </c>
      <c r="E103" s="337"/>
      <c r="F103" s="609">
        <f t="shared" si="25"/>
        <v>300</v>
      </c>
      <c r="G103" s="229"/>
      <c r="H103" s="337"/>
      <c r="I103" s="507">
        <f t="shared" si="26"/>
        <v>0</v>
      </c>
      <c r="J103" s="229"/>
      <c r="K103" s="507"/>
      <c r="L103" s="699">
        <f t="shared" si="27"/>
        <v>0</v>
      </c>
      <c r="M103" s="229"/>
      <c r="N103" s="337"/>
      <c r="O103" s="631">
        <f t="shared" si="28"/>
        <v>0</v>
      </c>
      <c r="P103" s="607"/>
      <c r="R103" s="158"/>
      <c r="S103" s="158"/>
      <c r="T103" s="158"/>
      <c r="U103" s="158"/>
    </row>
    <row r="104" spans="1:21" x14ac:dyDescent="0.25">
      <c r="A104" s="178">
        <v>2236</v>
      </c>
      <c r="B104" s="223" t="s">
        <v>338</v>
      </c>
      <c r="C104" s="523">
        <f t="shared" si="3"/>
        <v>200</v>
      </c>
      <c r="D104" s="229"/>
      <c r="E104" s="337"/>
      <c r="F104" s="609">
        <f t="shared" si="25"/>
        <v>0</v>
      </c>
      <c r="G104" s="229"/>
      <c r="H104" s="337"/>
      <c r="I104" s="507">
        <f t="shared" si="26"/>
        <v>0</v>
      </c>
      <c r="J104" s="229">
        <v>200</v>
      </c>
      <c r="K104" s="507"/>
      <c r="L104" s="699">
        <f t="shared" si="27"/>
        <v>200</v>
      </c>
      <c r="M104" s="229"/>
      <c r="N104" s="337"/>
      <c r="O104" s="631">
        <f t="shared" si="28"/>
        <v>0</v>
      </c>
      <c r="P104" s="607"/>
      <c r="R104" s="158"/>
      <c r="S104" s="158"/>
      <c r="T104" s="158"/>
      <c r="U104" s="158"/>
    </row>
    <row r="105" spans="1:21" ht="24" x14ac:dyDescent="0.25">
      <c r="A105" s="178">
        <v>2239</v>
      </c>
      <c r="B105" s="223" t="s">
        <v>339</v>
      </c>
      <c r="C105" s="523">
        <f t="shared" si="3"/>
        <v>1800</v>
      </c>
      <c r="D105" s="229">
        <v>1100</v>
      </c>
      <c r="E105" s="337"/>
      <c r="F105" s="609">
        <f t="shared" si="25"/>
        <v>1100</v>
      </c>
      <c r="G105" s="229"/>
      <c r="H105" s="337"/>
      <c r="I105" s="507">
        <f t="shared" si="26"/>
        <v>0</v>
      </c>
      <c r="J105" s="229">
        <v>700</v>
      </c>
      <c r="K105" s="507"/>
      <c r="L105" s="699">
        <f t="shared" si="27"/>
        <v>700</v>
      </c>
      <c r="M105" s="229"/>
      <c r="N105" s="337"/>
      <c r="O105" s="631">
        <f t="shared" si="28"/>
        <v>0</v>
      </c>
      <c r="P105" s="607"/>
      <c r="R105" s="158"/>
      <c r="S105" s="158"/>
      <c r="T105" s="158"/>
      <c r="U105" s="158"/>
    </row>
    <row r="106" spans="1:21" ht="36" x14ac:dyDescent="0.25">
      <c r="A106" s="339">
        <v>2240</v>
      </c>
      <c r="B106" s="223" t="s">
        <v>340</v>
      </c>
      <c r="C106" s="523">
        <f t="shared" si="3"/>
        <v>6115</v>
      </c>
      <c r="D106" s="340">
        <f t="shared" ref="D106:O106" si="29">SUM(D107:D114)</f>
        <v>4567</v>
      </c>
      <c r="E106" s="341">
        <f t="shared" si="29"/>
        <v>0</v>
      </c>
      <c r="F106" s="231">
        <f t="shared" si="29"/>
        <v>4567</v>
      </c>
      <c r="G106" s="340">
        <f t="shared" si="29"/>
        <v>0</v>
      </c>
      <c r="H106" s="341">
        <f t="shared" si="29"/>
        <v>0</v>
      </c>
      <c r="I106" s="390">
        <f t="shared" si="29"/>
        <v>0</v>
      </c>
      <c r="J106" s="340">
        <f t="shared" si="29"/>
        <v>1548</v>
      </c>
      <c r="K106" s="390">
        <f t="shared" si="29"/>
        <v>0</v>
      </c>
      <c r="L106" s="359">
        <f t="shared" si="29"/>
        <v>1548</v>
      </c>
      <c r="M106" s="340">
        <f t="shared" si="29"/>
        <v>0</v>
      </c>
      <c r="N106" s="341">
        <f t="shared" si="29"/>
        <v>0</v>
      </c>
      <c r="O106" s="544">
        <f t="shared" si="29"/>
        <v>0</v>
      </c>
      <c r="P106" s="639"/>
      <c r="R106" s="158"/>
      <c r="S106" s="158"/>
      <c r="T106" s="158"/>
      <c r="U106" s="158"/>
    </row>
    <row r="107" spans="1:21" hidden="1" x14ac:dyDescent="0.25">
      <c r="A107" s="178">
        <v>2241</v>
      </c>
      <c r="B107" s="223" t="s">
        <v>341</v>
      </c>
      <c r="C107" s="523">
        <f t="shared" si="3"/>
        <v>0</v>
      </c>
      <c r="D107" s="229"/>
      <c r="E107" s="337"/>
      <c r="F107" s="609">
        <f t="shared" ref="F107:F114" si="30">D107+E107</f>
        <v>0</v>
      </c>
      <c r="G107" s="229"/>
      <c r="H107" s="337"/>
      <c r="I107" s="507">
        <f t="shared" ref="I107:I114" si="31">G107+H107</f>
        <v>0</v>
      </c>
      <c r="J107" s="229"/>
      <c r="K107" s="507"/>
      <c r="L107" s="699">
        <f t="shared" ref="L107:L114" si="32">J107+K107</f>
        <v>0</v>
      </c>
      <c r="M107" s="229"/>
      <c r="N107" s="337"/>
      <c r="O107" s="631">
        <f t="shared" ref="O107:O114" si="33">N107+M107</f>
        <v>0</v>
      </c>
      <c r="P107" s="607"/>
      <c r="R107" s="158"/>
      <c r="S107" s="158"/>
      <c r="T107" s="158"/>
      <c r="U107" s="158"/>
    </row>
    <row r="108" spans="1:21" ht="24" x14ac:dyDescent="0.25">
      <c r="A108" s="178">
        <v>2242</v>
      </c>
      <c r="B108" s="223" t="s">
        <v>342</v>
      </c>
      <c r="C108" s="523">
        <f t="shared" si="3"/>
        <v>699</v>
      </c>
      <c r="D108" s="229">
        <v>699</v>
      </c>
      <c r="E108" s="337"/>
      <c r="F108" s="609">
        <f t="shared" si="30"/>
        <v>699</v>
      </c>
      <c r="G108" s="229"/>
      <c r="H108" s="337"/>
      <c r="I108" s="507">
        <f t="shared" si="31"/>
        <v>0</v>
      </c>
      <c r="J108" s="229"/>
      <c r="K108" s="507"/>
      <c r="L108" s="699">
        <f t="shared" si="32"/>
        <v>0</v>
      </c>
      <c r="M108" s="229"/>
      <c r="N108" s="337"/>
      <c r="O108" s="631">
        <f t="shared" si="33"/>
        <v>0</v>
      </c>
      <c r="P108" s="607"/>
      <c r="R108" s="158"/>
      <c r="S108" s="158"/>
      <c r="T108" s="158"/>
      <c r="U108" s="158"/>
    </row>
    <row r="109" spans="1:21" ht="24" x14ac:dyDescent="0.25">
      <c r="A109" s="178">
        <v>2243</v>
      </c>
      <c r="B109" s="223" t="s">
        <v>343</v>
      </c>
      <c r="C109" s="523">
        <f t="shared" si="3"/>
        <v>636</v>
      </c>
      <c r="D109" s="229">
        <v>286</v>
      </c>
      <c r="E109" s="337"/>
      <c r="F109" s="609">
        <f t="shared" si="30"/>
        <v>286</v>
      </c>
      <c r="G109" s="229"/>
      <c r="H109" s="337"/>
      <c r="I109" s="507">
        <f t="shared" si="31"/>
        <v>0</v>
      </c>
      <c r="J109" s="229">
        <v>350</v>
      </c>
      <c r="K109" s="507"/>
      <c r="L109" s="699">
        <f t="shared" si="32"/>
        <v>350</v>
      </c>
      <c r="M109" s="229"/>
      <c r="N109" s="337"/>
      <c r="O109" s="631">
        <f t="shared" si="33"/>
        <v>0</v>
      </c>
      <c r="P109" s="607"/>
      <c r="R109" s="158"/>
      <c r="S109" s="158"/>
      <c r="T109" s="158"/>
      <c r="U109" s="158"/>
    </row>
    <row r="110" spans="1:21" x14ac:dyDescent="0.25">
      <c r="A110" s="178">
        <v>2244</v>
      </c>
      <c r="B110" s="223" t="s">
        <v>344</v>
      </c>
      <c r="C110" s="523">
        <f t="shared" si="3"/>
        <v>4395</v>
      </c>
      <c r="D110" s="229">
        <v>3582</v>
      </c>
      <c r="E110" s="337"/>
      <c r="F110" s="609">
        <f t="shared" si="30"/>
        <v>3582</v>
      </c>
      <c r="G110" s="229"/>
      <c r="H110" s="337"/>
      <c r="I110" s="507">
        <f t="shared" si="31"/>
        <v>0</v>
      </c>
      <c r="J110" s="229">
        <v>813</v>
      </c>
      <c r="K110" s="507"/>
      <c r="L110" s="699">
        <f t="shared" si="32"/>
        <v>813</v>
      </c>
      <c r="M110" s="229"/>
      <c r="N110" s="337"/>
      <c r="O110" s="631">
        <f t="shared" si="33"/>
        <v>0</v>
      </c>
      <c r="P110" s="607"/>
      <c r="R110" s="158"/>
      <c r="S110" s="158"/>
      <c r="T110" s="158"/>
      <c r="U110" s="158"/>
    </row>
    <row r="111" spans="1:21" ht="24" hidden="1" x14ac:dyDescent="0.25">
      <c r="A111" s="178">
        <v>2246</v>
      </c>
      <c r="B111" s="223" t="s">
        <v>345</v>
      </c>
      <c r="C111" s="523">
        <f t="shared" si="3"/>
        <v>0</v>
      </c>
      <c r="D111" s="229"/>
      <c r="E111" s="337"/>
      <c r="F111" s="609">
        <f t="shared" si="30"/>
        <v>0</v>
      </c>
      <c r="G111" s="229"/>
      <c r="H111" s="337"/>
      <c r="I111" s="507">
        <f t="shared" si="31"/>
        <v>0</v>
      </c>
      <c r="J111" s="229"/>
      <c r="K111" s="507"/>
      <c r="L111" s="699">
        <f t="shared" si="32"/>
        <v>0</v>
      </c>
      <c r="M111" s="229"/>
      <c r="N111" s="337"/>
      <c r="O111" s="631">
        <f t="shared" si="33"/>
        <v>0</v>
      </c>
      <c r="P111" s="607"/>
      <c r="R111" s="158"/>
      <c r="S111" s="158"/>
      <c r="T111" s="158"/>
      <c r="U111" s="158"/>
    </row>
    <row r="112" spans="1:21" x14ac:dyDescent="0.25">
      <c r="A112" s="178">
        <v>2247</v>
      </c>
      <c r="B112" s="223" t="s">
        <v>346</v>
      </c>
      <c r="C112" s="523">
        <f t="shared" si="3"/>
        <v>385</v>
      </c>
      <c r="D112" s="229"/>
      <c r="E112" s="337"/>
      <c r="F112" s="609">
        <f t="shared" si="30"/>
        <v>0</v>
      </c>
      <c r="G112" s="229"/>
      <c r="H112" s="337"/>
      <c r="I112" s="507">
        <f t="shared" si="31"/>
        <v>0</v>
      </c>
      <c r="J112" s="229">
        <v>385</v>
      </c>
      <c r="K112" s="507"/>
      <c r="L112" s="699">
        <f t="shared" si="32"/>
        <v>385</v>
      </c>
      <c r="M112" s="229"/>
      <c r="N112" s="337"/>
      <c r="O112" s="631">
        <f t="shared" si="33"/>
        <v>0</v>
      </c>
      <c r="P112" s="607"/>
      <c r="R112" s="158"/>
      <c r="S112" s="158"/>
      <c r="T112" s="158"/>
      <c r="U112" s="158"/>
    </row>
    <row r="113" spans="1:21" ht="24" hidden="1" x14ac:dyDescent="0.25">
      <c r="A113" s="178">
        <v>2248</v>
      </c>
      <c r="B113" s="223" t="s">
        <v>347</v>
      </c>
      <c r="C113" s="523">
        <f t="shared" si="3"/>
        <v>0</v>
      </c>
      <c r="D113" s="229"/>
      <c r="E113" s="337"/>
      <c r="F113" s="609">
        <f t="shared" si="30"/>
        <v>0</v>
      </c>
      <c r="G113" s="229"/>
      <c r="H113" s="337"/>
      <c r="I113" s="507">
        <f t="shared" si="31"/>
        <v>0</v>
      </c>
      <c r="J113" s="229"/>
      <c r="K113" s="507"/>
      <c r="L113" s="699">
        <f t="shared" si="32"/>
        <v>0</v>
      </c>
      <c r="M113" s="229"/>
      <c r="N113" s="337"/>
      <c r="O113" s="631">
        <f t="shared" si="33"/>
        <v>0</v>
      </c>
      <c r="P113" s="607"/>
      <c r="R113" s="158"/>
      <c r="S113" s="158"/>
      <c r="T113" s="158"/>
      <c r="U113" s="158"/>
    </row>
    <row r="114" spans="1:21" ht="24" hidden="1" x14ac:dyDescent="0.25">
      <c r="A114" s="178">
        <v>2249</v>
      </c>
      <c r="B114" s="223" t="s">
        <v>348</v>
      </c>
      <c r="C114" s="523">
        <f t="shared" si="3"/>
        <v>0</v>
      </c>
      <c r="D114" s="229"/>
      <c r="E114" s="337"/>
      <c r="F114" s="609">
        <f t="shared" si="30"/>
        <v>0</v>
      </c>
      <c r="G114" s="229"/>
      <c r="H114" s="337"/>
      <c r="I114" s="507">
        <f t="shared" si="31"/>
        <v>0</v>
      </c>
      <c r="J114" s="229"/>
      <c r="K114" s="507"/>
      <c r="L114" s="699">
        <f t="shared" si="32"/>
        <v>0</v>
      </c>
      <c r="M114" s="229"/>
      <c r="N114" s="337"/>
      <c r="O114" s="631">
        <f t="shared" si="33"/>
        <v>0</v>
      </c>
      <c r="P114" s="607"/>
      <c r="R114" s="158"/>
      <c r="S114" s="158"/>
      <c r="T114" s="158"/>
      <c r="U114" s="158"/>
    </row>
    <row r="115" spans="1:21" hidden="1" x14ac:dyDescent="0.25">
      <c r="A115" s="339">
        <v>2250</v>
      </c>
      <c r="B115" s="223" t="s">
        <v>349</v>
      </c>
      <c r="C115" s="523">
        <f t="shared" si="3"/>
        <v>0</v>
      </c>
      <c r="D115" s="340">
        <f t="shared" ref="D115:O115" si="34">SUM(D116:D118)</f>
        <v>0</v>
      </c>
      <c r="E115" s="341">
        <f t="shared" si="34"/>
        <v>0</v>
      </c>
      <c r="F115" s="231">
        <f t="shared" si="34"/>
        <v>0</v>
      </c>
      <c r="G115" s="340">
        <f t="shared" si="34"/>
        <v>0</v>
      </c>
      <c r="H115" s="341">
        <f t="shared" si="34"/>
        <v>0</v>
      </c>
      <c r="I115" s="390">
        <f t="shared" si="34"/>
        <v>0</v>
      </c>
      <c r="J115" s="340">
        <f t="shared" si="34"/>
        <v>0</v>
      </c>
      <c r="K115" s="390">
        <f t="shared" si="34"/>
        <v>0</v>
      </c>
      <c r="L115" s="359">
        <f t="shared" si="34"/>
        <v>0</v>
      </c>
      <c r="M115" s="340">
        <f t="shared" si="34"/>
        <v>0</v>
      </c>
      <c r="N115" s="341">
        <f t="shared" si="34"/>
        <v>0</v>
      </c>
      <c r="O115" s="544">
        <f t="shared" si="34"/>
        <v>0</v>
      </c>
      <c r="P115" s="639"/>
      <c r="R115" s="158"/>
      <c r="S115" s="158"/>
      <c r="T115" s="158"/>
      <c r="U115" s="158"/>
    </row>
    <row r="116" spans="1:21" hidden="1" x14ac:dyDescent="0.25">
      <c r="A116" s="178">
        <v>2251</v>
      </c>
      <c r="B116" s="223" t="s">
        <v>350</v>
      </c>
      <c r="C116" s="523">
        <f t="shared" si="3"/>
        <v>0</v>
      </c>
      <c r="D116" s="229"/>
      <c r="E116" s="337"/>
      <c r="F116" s="609">
        <f>D116+E116</f>
        <v>0</v>
      </c>
      <c r="G116" s="229"/>
      <c r="H116" s="337"/>
      <c r="I116" s="507">
        <f>G116+H116</f>
        <v>0</v>
      </c>
      <c r="J116" s="229"/>
      <c r="K116" s="507"/>
      <c r="L116" s="699">
        <f>J116+K116</f>
        <v>0</v>
      </c>
      <c r="M116" s="229"/>
      <c r="N116" s="337"/>
      <c r="O116" s="631">
        <f>N116+M116</f>
        <v>0</v>
      </c>
      <c r="P116" s="607"/>
      <c r="R116" s="158"/>
      <c r="S116" s="158"/>
      <c r="T116" s="158"/>
      <c r="U116" s="158"/>
    </row>
    <row r="117" spans="1:21" ht="24" hidden="1" x14ac:dyDescent="0.25">
      <c r="A117" s="178">
        <v>2252</v>
      </c>
      <c r="B117" s="223" t="s">
        <v>351</v>
      </c>
      <c r="C117" s="523">
        <f t="shared" ref="C117:C180" si="35">SUM(F117,I117,L117,O117)</f>
        <v>0</v>
      </c>
      <c r="D117" s="229"/>
      <c r="E117" s="337"/>
      <c r="F117" s="609">
        <f>D117+E117</f>
        <v>0</v>
      </c>
      <c r="G117" s="229"/>
      <c r="H117" s="337"/>
      <c r="I117" s="507">
        <f>G117+H117</f>
        <v>0</v>
      </c>
      <c r="J117" s="229"/>
      <c r="K117" s="507"/>
      <c r="L117" s="699">
        <f>J117+K117</f>
        <v>0</v>
      </c>
      <c r="M117" s="229"/>
      <c r="N117" s="337"/>
      <c r="O117" s="631">
        <f>N117+M117</f>
        <v>0</v>
      </c>
      <c r="P117" s="607"/>
      <c r="R117" s="158"/>
      <c r="S117" s="158"/>
      <c r="T117" s="158"/>
      <c r="U117" s="158"/>
    </row>
    <row r="118" spans="1:21" ht="24" hidden="1" x14ac:dyDescent="0.25">
      <c r="A118" s="178">
        <v>2259</v>
      </c>
      <c r="B118" s="223" t="s">
        <v>352</v>
      </c>
      <c r="C118" s="523">
        <f t="shared" si="35"/>
        <v>0</v>
      </c>
      <c r="D118" s="229">
        <v>0</v>
      </c>
      <c r="E118" s="337"/>
      <c r="F118" s="609">
        <f>D118+E118</f>
        <v>0</v>
      </c>
      <c r="G118" s="229"/>
      <c r="H118" s="337"/>
      <c r="I118" s="507">
        <f>G118+H118</f>
        <v>0</v>
      </c>
      <c r="J118" s="229"/>
      <c r="K118" s="507"/>
      <c r="L118" s="699">
        <f>J118+K118</f>
        <v>0</v>
      </c>
      <c r="M118" s="229"/>
      <c r="N118" s="337"/>
      <c r="O118" s="631">
        <f>N118+M118</f>
        <v>0</v>
      </c>
      <c r="P118" s="607"/>
      <c r="R118" s="158"/>
      <c r="S118" s="158"/>
      <c r="T118" s="158"/>
      <c r="U118" s="158"/>
    </row>
    <row r="119" spans="1:21" x14ac:dyDescent="0.25">
      <c r="A119" s="339">
        <v>2260</v>
      </c>
      <c r="B119" s="223" t="s">
        <v>353</v>
      </c>
      <c r="C119" s="523">
        <f t="shared" si="35"/>
        <v>17424</v>
      </c>
      <c r="D119" s="340">
        <f t="shared" ref="D119:O119" si="36">SUM(D120:D124)</f>
        <v>16662</v>
      </c>
      <c r="E119" s="341">
        <f t="shared" si="36"/>
        <v>0</v>
      </c>
      <c r="F119" s="231">
        <f t="shared" si="36"/>
        <v>16662</v>
      </c>
      <c r="G119" s="340">
        <f t="shared" si="36"/>
        <v>0</v>
      </c>
      <c r="H119" s="341">
        <f t="shared" si="36"/>
        <v>0</v>
      </c>
      <c r="I119" s="390">
        <f t="shared" si="36"/>
        <v>0</v>
      </c>
      <c r="J119" s="340">
        <f t="shared" si="36"/>
        <v>0</v>
      </c>
      <c r="K119" s="390">
        <f t="shared" si="36"/>
        <v>0</v>
      </c>
      <c r="L119" s="359">
        <f t="shared" si="36"/>
        <v>0</v>
      </c>
      <c r="M119" s="340">
        <f t="shared" si="36"/>
        <v>762</v>
      </c>
      <c r="N119" s="341">
        <f t="shared" si="36"/>
        <v>0</v>
      </c>
      <c r="O119" s="544">
        <f t="shared" si="36"/>
        <v>762</v>
      </c>
      <c r="P119" s="639"/>
      <c r="R119" s="158"/>
      <c r="S119" s="158"/>
      <c r="T119" s="158"/>
      <c r="U119" s="158"/>
    </row>
    <row r="120" spans="1:21" hidden="1" x14ac:dyDescent="0.25">
      <c r="A120" s="178">
        <v>2261</v>
      </c>
      <c r="B120" s="223" t="s">
        <v>354</v>
      </c>
      <c r="C120" s="523">
        <f t="shared" si="35"/>
        <v>0</v>
      </c>
      <c r="D120" s="229"/>
      <c r="E120" s="337"/>
      <c r="F120" s="609">
        <f>D120+E120</f>
        <v>0</v>
      </c>
      <c r="G120" s="229"/>
      <c r="H120" s="337"/>
      <c r="I120" s="507">
        <f>G120+H120</f>
        <v>0</v>
      </c>
      <c r="J120" s="229"/>
      <c r="K120" s="507"/>
      <c r="L120" s="699">
        <f>J120+K120</f>
        <v>0</v>
      </c>
      <c r="M120" s="229"/>
      <c r="N120" s="337"/>
      <c r="O120" s="631">
        <f>N120+M120</f>
        <v>0</v>
      </c>
      <c r="P120" s="607"/>
      <c r="R120" s="158"/>
      <c r="S120" s="158"/>
      <c r="T120" s="158"/>
      <c r="U120" s="158"/>
    </row>
    <row r="121" spans="1:21" x14ac:dyDescent="0.25">
      <c r="A121" s="178">
        <v>2262</v>
      </c>
      <c r="B121" s="223" t="s">
        <v>355</v>
      </c>
      <c r="C121" s="523">
        <f t="shared" si="35"/>
        <v>762</v>
      </c>
      <c r="D121" s="229"/>
      <c r="E121" s="337"/>
      <c r="F121" s="609">
        <f>D121+E121</f>
        <v>0</v>
      </c>
      <c r="G121" s="229"/>
      <c r="H121" s="337"/>
      <c r="I121" s="507">
        <f>G121+H121</f>
        <v>0</v>
      </c>
      <c r="J121" s="229"/>
      <c r="K121" s="507"/>
      <c r="L121" s="699">
        <f>J121+K121</f>
        <v>0</v>
      </c>
      <c r="M121" s="229">
        <f>196+566</f>
        <v>762</v>
      </c>
      <c r="N121" s="337"/>
      <c r="O121" s="631">
        <f>N121+M121</f>
        <v>762</v>
      </c>
      <c r="P121" s="607"/>
      <c r="R121" s="158"/>
      <c r="S121" s="158"/>
      <c r="T121" s="158"/>
      <c r="U121" s="158"/>
    </row>
    <row r="122" spans="1:21" hidden="1" x14ac:dyDescent="0.25">
      <c r="A122" s="178">
        <v>2263</v>
      </c>
      <c r="B122" s="223" t="s">
        <v>356</v>
      </c>
      <c r="C122" s="523">
        <f t="shared" si="35"/>
        <v>0</v>
      </c>
      <c r="D122" s="229"/>
      <c r="E122" s="337"/>
      <c r="F122" s="609">
        <f>D122+E122</f>
        <v>0</v>
      </c>
      <c r="G122" s="229"/>
      <c r="H122" s="337"/>
      <c r="I122" s="507">
        <f>G122+H122</f>
        <v>0</v>
      </c>
      <c r="J122" s="229"/>
      <c r="K122" s="507"/>
      <c r="L122" s="699">
        <f>J122+K122</f>
        <v>0</v>
      </c>
      <c r="M122" s="229"/>
      <c r="N122" s="337"/>
      <c r="O122" s="631">
        <f>N122+M122</f>
        <v>0</v>
      </c>
      <c r="P122" s="607"/>
      <c r="R122" s="158"/>
      <c r="S122" s="158"/>
      <c r="T122" s="158"/>
      <c r="U122" s="158"/>
    </row>
    <row r="123" spans="1:21" ht="24" hidden="1" x14ac:dyDescent="0.25">
      <c r="A123" s="178">
        <v>2264</v>
      </c>
      <c r="B123" s="223" t="s">
        <v>357</v>
      </c>
      <c r="C123" s="523">
        <f t="shared" si="35"/>
        <v>0</v>
      </c>
      <c r="D123" s="229"/>
      <c r="E123" s="337"/>
      <c r="F123" s="609">
        <f>D123+E123</f>
        <v>0</v>
      </c>
      <c r="G123" s="229"/>
      <c r="H123" s="337"/>
      <c r="I123" s="507">
        <f>G123+H123</f>
        <v>0</v>
      </c>
      <c r="J123" s="229"/>
      <c r="K123" s="507"/>
      <c r="L123" s="699">
        <f>J123+K123</f>
        <v>0</v>
      </c>
      <c r="M123" s="229"/>
      <c r="N123" s="337"/>
      <c r="O123" s="631">
        <f>N123+M123</f>
        <v>0</v>
      </c>
      <c r="P123" s="607"/>
      <c r="R123" s="158"/>
      <c r="S123" s="158"/>
      <c r="T123" s="158"/>
      <c r="U123" s="158"/>
    </row>
    <row r="124" spans="1:21" x14ac:dyDescent="0.25">
      <c r="A124" s="178">
        <v>2269</v>
      </c>
      <c r="B124" s="223" t="s">
        <v>358</v>
      </c>
      <c r="C124" s="523">
        <f t="shared" si="35"/>
        <v>16662</v>
      </c>
      <c r="D124" s="229">
        <f>42+16620</f>
        <v>16662</v>
      </c>
      <c r="E124" s="337"/>
      <c r="F124" s="609">
        <f>D124+E124</f>
        <v>16662</v>
      </c>
      <c r="G124" s="229"/>
      <c r="H124" s="337"/>
      <c r="I124" s="507">
        <f>G124+H124</f>
        <v>0</v>
      </c>
      <c r="J124" s="229"/>
      <c r="K124" s="507"/>
      <c r="L124" s="699">
        <f>J124+K124</f>
        <v>0</v>
      </c>
      <c r="M124" s="229"/>
      <c r="N124" s="337"/>
      <c r="O124" s="631">
        <f>N124+M124</f>
        <v>0</v>
      </c>
      <c r="P124" s="607"/>
      <c r="R124" s="158"/>
      <c r="S124" s="158"/>
      <c r="T124" s="158"/>
      <c r="U124" s="158"/>
    </row>
    <row r="125" spans="1:21" x14ac:dyDescent="0.25">
      <c r="A125" s="339">
        <v>2270</v>
      </c>
      <c r="B125" s="223" t="s">
        <v>359</v>
      </c>
      <c r="C125" s="523">
        <f t="shared" si="35"/>
        <v>5488</v>
      </c>
      <c r="D125" s="340">
        <f t="shared" ref="D125:O125" si="37">SUM(D126:D130)</f>
        <v>3491</v>
      </c>
      <c r="E125" s="341">
        <f t="shared" si="37"/>
        <v>0</v>
      </c>
      <c r="F125" s="231">
        <f t="shared" si="37"/>
        <v>3491</v>
      </c>
      <c r="G125" s="340">
        <f t="shared" si="37"/>
        <v>0</v>
      </c>
      <c r="H125" s="341">
        <f t="shared" si="37"/>
        <v>0</v>
      </c>
      <c r="I125" s="390">
        <f t="shared" si="37"/>
        <v>0</v>
      </c>
      <c r="J125" s="340">
        <f t="shared" si="37"/>
        <v>300</v>
      </c>
      <c r="K125" s="390">
        <f t="shared" si="37"/>
        <v>0</v>
      </c>
      <c r="L125" s="359">
        <f t="shared" si="37"/>
        <v>300</v>
      </c>
      <c r="M125" s="340">
        <f t="shared" si="37"/>
        <v>1697</v>
      </c>
      <c r="N125" s="341">
        <f t="shared" si="37"/>
        <v>0</v>
      </c>
      <c r="O125" s="544">
        <f t="shared" si="37"/>
        <v>1697</v>
      </c>
      <c r="P125" s="639"/>
      <c r="R125" s="158"/>
      <c r="S125" s="158"/>
      <c r="T125" s="158"/>
      <c r="U125" s="158"/>
    </row>
    <row r="126" spans="1:21" hidden="1" x14ac:dyDescent="0.25">
      <c r="A126" s="178">
        <v>2272</v>
      </c>
      <c r="B126" s="117" t="s">
        <v>360</v>
      </c>
      <c r="C126" s="523">
        <f t="shared" si="35"/>
        <v>0</v>
      </c>
      <c r="D126" s="229"/>
      <c r="E126" s="337"/>
      <c r="F126" s="609">
        <f>D126+E126</f>
        <v>0</v>
      </c>
      <c r="G126" s="229"/>
      <c r="H126" s="337"/>
      <c r="I126" s="507">
        <f>G126+H126</f>
        <v>0</v>
      </c>
      <c r="J126" s="229"/>
      <c r="K126" s="507"/>
      <c r="L126" s="699">
        <f>J126+K126</f>
        <v>0</v>
      </c>
      <c r="M126" s="229"/>
      <c r="N126" s="337"/>
      <c r="O126" s="631">
        <f>N126+M126</f>
        <v>0</v>
      </c>
      <c r="P126" s="607"/>
      <c r="R126" s="158"/>
      <c r="S126" s="158"/>
      <c r="T126" s="158"/>
      <c r="U126" s="158"/>
    </row>
    <row r="127" spans="1:21" ht="24" hidden="1" x14ac:dyDescent="0.25">
      <c r="A127" s="178">
        <v>2275</v>
      </c>
      <c r="B127" s="223" t="s">
        <v>361</v>
      </c>
      <c r="C127" s="523">
        <f t="shared" si="35"/>
        <v>0</v>
      </c>
      <c r="D127" s="229"/>
      <c r="E127" s="337"/>
      <c r="F127" s="609">
        <f>D127+E127</f>
        <v>0</v>
      </c>
      <c r="G127" s="229"/>
      <c r="H127" s="337"/>
      <c r="I127" s="507">
        <f>G127+H127</f>
        <v>0</v>
      </c>
      <c r="J127" s="229"/>
      <c r="K127" s="507"/>
      <c r="L127" s="699">
        <f>J127+K127</f>
        <v>0</v>
      </c>
      <c r="M127" s="229"/>
      <c r="N127" s="337"/>
      <c r="O127" s="631">
        <f>N127+M127</f>
        <v>0</v>
      </c>
      <c r="P127" s="607"/>
      <c r="R127" s="158"/>
      <c r="S127" s="158"/>
      <c r="T127" s="158"/>
      <c r="U127" s="158"/>
    </row>
    <row r="128" spans="1:21" ht="36" hidden="1" x14ac:dyDescent="0.25">
      <c r="A128" s="178">
        <v>2276</v>
      </c>
      <c r="B128" s="223" t="s">
        <v>362</v>
      </c>
      <c r="C128" s="523">
        <f t="shared" si="35"/>
        <v>0</v>
      </c>
      <c r="D128" s="229"/>
      <c r="E128" s="337"/>
      <c r="F128" s="609">
        <f>D128+E128</f>
        <v>0</v>
      </c>
      <c r="G128" s="229"/>
      <c r="H128" s="337"/>
      <c r="I128" s="507">
        <f>G128+H128</f>
        <v>0</v>
      </c>
      <c r="J128" s="229"/>
      <c r="K128" s="507"/>
      <c r="L128" s="699">
        <f>J128+K128</f>
        <v>0</v>
      </c>
      <c r="M128" s="229"/>
      <c r="N128" s="337"/>
      <c r="O128" s="631">
        <f>N128+M128</f>
        <v>0</v>
      </c>
      <c r="P128" s="607"/>
      <c r="R128" s="158"/>
      <c r="S128" s="158"/>
      <c r="T128" s="158"/>
      <c r="U128" s="158"/>
    </row>
    <row r="129" spans="1:21" ht="24" hidden="1" customHeight="1" x14ac:dyDescent="0.25">
      <c r="A129" s="178">
        <v>2278</v>
      </c>
      <c r="B129" s="223" t="s">
        <v>363</v>
      </c>
      <c r="C129" s="523">
        <f t="shared" si="35"/>
        <v>0</v>
      </c>
      <c r="D129" s="229"/>
      <c r="E129" s="337"/>
      <c r="F129" s="609">
        <f>D129+E129</f>
        <v>0</v>
      </c>
      <c r="G129" s="229"/>
      <c r="H129" s="337"/>
      <c r="I129" s="507">
        <f>G129+H129</f>
        <v>0</v>
      </c>
      <c r="J129" s="229"/>
      <c r="K129" s="507"/>
      <c r="L129" s="699">
        <f>J129+K129</f>
        <v>0</v>
      </c>
      <c r="M129" s="229"/>
      <c r="N129" s="337"/>
      <c r="O129" s="631">
        <f>N129+M129</f>
        <v>0</v>
      </c>
      <c r="P129" s="607"/>
      <c r="R129" s="158"/>
      <c r="S129" s="158"/>
      <c r="T129" s="158"/>
      <c r="U129" s="158"/>
    </row>
    <row r="130" spans="1:21" ht="24" x14ac:dyDescent="0.25">
      <c r="A130" s="178">
        <v>2279</v>
      </c>
      <c r="B130" s="223" t="s">
        <v>364</v>
      </c>
      <c r="C130" s="523">
        <f t="shared" si="35"/>
        <v>5488</v>
      </c>
      <c r="D130" s="229">
        <f>3510-19</f>
        <v>3491</v>
      </c>
      <c r="E130" s="337"/>
      <c r="F130" s="609">
        <f>D130+E130</f>
        <v>3491</v>
      </c>
      <c r="G130" s="229"/>
      <c r="H130" s="337"/>
      <c r="I130" s="507">
        <f>G130+H130</f>
        <v>0</v>
      </c>
      <c r="J130" s="229">
        <v>300</v>
      </c>
      <c r="K130" s="507"/>
      <c r="L130" s="699">
        <f>J130+K130</f>
        <v>300</v>
      </c>
      <c r="M130" s="229">
        <v>1697</v>
      </c>
      <c r="N130" s="337"/>
      <c r="O130" s="631">
        <f>N130+M130</f>
        <v>1697</v>
      </c>
      <c r="P130" s="637"/>
      <c r="R130" s="158"/>
      <c r="S130" s="158"/>
      <c r="T130" s="158"/>
      <c r="U130" s="158"/>
    </row>
    <row r="131" spans="1:21" ht="24" hidden="1" x14ac:dyDescent="0.25">
      <c r="A131" s="705">
        <v>2280</v>
      </c>
      <c r="B131" s="213" t="s">
        <v>365</v>
      </c>
      <c r="C131" s="522">
        <f t="shared" si="35"/>
        <v>0</v>
      </c>
      <c r="D131" s="350">
        <f t="shared" ref="D131:O131" si="38">SUM(D132)</f>
        <v>0</v>
      </c>
      <c r="E131" s="351">
        <f t="shared" si="38"/>
        <v>0</v>
      </c>
      <c r="F131" s="221">
        <f t="shared" si="38"/>
        <v>0</v>
      </c>
      <c r="G131" s="350">
        <f t="shared" si="38"/>
        <v>0</v>
      </c>
      <c r="H131" s="351">
        <f t="shared" si="38"/>
        <v>0</v>
      </c>
      <c r="I131" s="389">
        <f t="shared" si="38"/>
        <v>0</v>
      </c>
      <c r="J131" s="350">
        <f t="shared" si="38"/>
        <v>0</v>
      </c>
      <c r="K131" s="389">
        <f t="shared" si="38"/>
        <v>0</v>
      </c>
      <c r="L131" s="466">
        <f t="shared" si="38"/>
        <v>0</v>
      </c>
      <c r="M131" s="340">
        <f t="shared" si="38"/>
        <v>0</v>
      </c>
      <c r="N131" s="351">
        <f t="shared" si="38"/>
        <v>0</v>
      </c>
      <c r="O131" s="543">
        <f t="shared" si="38"/>
        <v>0</v>
      </c>
      <c r="P131" s="846"/>
      <c r="R131" s="158"/>
      <c r="S131" s="158"/>
      <c r="T131" s="158"/>
      <c r="U131" s="158"/>
    </row>
    <row r="132" spans="1:21" ht="24" hidden="1" x14ac:dyDescent="0.25">
      <c r="A132" s="178">
        <v>2283</v>
      </c>
      <c r="B132" s="223" t="s">
        <v>366</v>
      </c>
      <c r="C132" s="523">
        <f t="shared" si="35"/>
        <v>0</v>
      </c>
      <c r="D132" s="229"/>
      <c r="E132" s="337"/>
      <c r="F132" s="609">
        <f>D132+E132</f>
        <v>0</v>
      </c>
      <c r="G132" s="229"/>
      <c r="H132" s="337"/>
      <c r="I132" s="507">
        <f>G132+H132</f>
        <v>0</v>
      </c>
      <c r="J132" s="229"/>
      <c r="K132" s="507"/>
      <c r="L132" s="699">
        <f>J132+K132</f>
        <v>0</v>
      </c>
      <c r="M132" s="229"/>
      <c r="N132" s="337"/>
      <c r="O132" s="631">
        <f>N132+M132</f>
        <v>0</v>
      </c>
      <c r="P132" s="607"/>
      <c r="R132" s="158"/>
      <c r="S132" s="158"/>
      <c r="T132" s="158"/>
      <c r="U132" s="158"/>
    </row>
    <row r="133" spans="1:21" ht="38.25" customHeight="1" x14ac:dyDescent="0.25">
      <c r="A133" s="198">
        <v>2300</v>
      </c>
      <c r="B133" s="323" t="s">
        <v>367</v>
      </c>
      <c r="C133" s="525">
        <f t="shared" si="35"/>
        <v>18752</v>
      </c>
      <c r="D133" s="209">
        <f t="shared" ref="D133:O133" si="39">SUM(D134,D139,D143,D144,D147,D154,D162,D163,D166)</f>
        <v>8726</v>
      </c>
      <c r="E133" s="324">
        <f t="shared" si="39"/>
        <v>0</v>
      </c>
      <c r="F133" s="211">
        <f t="shared" si="39"/>
        <v>8726</v>
      </c>
      <c r="G133" s="209">
        <f t="shared" si="39"/>
        <v>0</v>
      </c>
      <c r="H133" s="324">
        <f t="shared" si="39"/>
        <v>0</v>
      </c>
      <c r="I133" s="505">
        <f t="shared" si="39"/>
        <v>0</v>
      </c>
      <c r="J133" s="209">
        <f t="shared" si="39"/>
        <v>6640</v>
      </c>
      <c r="K133" s="505">
        <f t="shared" si="39"/>
        <v>0</v>
      </c>
      <c r="L133" s="459">
        <f t="shared" si="39"/>
        <v>6640</v>
      </c>
      <c r="M133" s="209">
        <f t="shared" si="39"/>
        <v>3386</v>
      </c>
      <c r="N133" s="324">
        <f t="shared" si="39"/>
        <v>0</v>
      </c>
      <c r="O133" s="541">
        <f t="shared" si="39"/>
        <v>3386</v>
      </c>
      <c r="P133" s="824"/>
      <c r="R133" s="158"/>
      <c r="S133" s="158"/>
      <c r="T133" s="158"/>
      <c r="U133" s="158"/>
    </row>
    <row r="134" spans="1:21" ht="24" x14ac:dyDescent="0.25">
      <c r="A134" s="705">
        <v>2310</v>
      </c>
      <c r="B134" s="213" t="s">
        <v>368</v>
      </c>
      <c r="C134" s="522">
        <f t="shared" si="35"/>
        <v>4708</v>
      </c>
      <c r="D134" s="350">
        <f t="shared" ref="D134:O134" si="40">SUM(D135:D138)</f>
        <v>3608</v>
      </c>
      <c r="E134" s="351">
        <f t="shared" si="40"/>
        <v>0</v>
      </c>
      <c r="F134" s="221">
        <f t="shared" si="40"/>
        <v>3608</v>
      </c>
      <c r="G134" s="350">
        <f t="shared" si="40"/>
        <v>0</v>
      </c>
      <c r="H134" s="351">
        <f t="shared" si="40"/>
        <v>0</v>
      </c>
      <c r="I134" s="389">
        <f t="shared" si="40"/>
        <v>0</v>
      </c>
      <c r="J134" s="350">
        <f t="shared" si="40"/>
        <v>1100</v>
      </c>
      <c r="K134" s="389">
        <f t="shared" si="40"/>
        <v>0</v>
      </c>
      <c r="L134" s="466">
        <f t="shared" si="40"/>
        <v>1100</v>
      </c>
      <c r="M134" s="350">
        <f t="shared" si="40"/>
        <v>0</v>
      </c>
      <c r="N134" s="351">
        <f t="shared" si="40"/>
        <v>0</v>
      </c>
      <c r="O134" s="543">
        <f t="shared" si="40"/>
        <v>0</v>
      </c>
      <c r="P134" s="846"/>
      <c r="R134" s="158"/>
      <c r="S134" s="158"/>
      <c r="T134" s="158"/>
      <c r="U134" s="158"/>
    </row>
    <row r="135" spans="1:21" x14ac:dyDescent="0.25">
      <c r="A135" s="178">
        <v>2311</v>
      </c>
      <c r="B135" s="223" t="s">
        <v>369</v>
      </c>
      <c r="C135" s="523">
        <f t="shared" si="35"/>
        <v>1058</v>
      </c>
      <c r="D135" s="229">
        <v>458</v>
      </c>
      <c r="E135" s="337"/>
      <c r="F135" s="609">
        <f>D135+E135</f>
        <v>458</v>
      </c>
      <c r="G135" s="229"/>
      <c r="H135" s="337"/>
      <c r="I135" s="507">
        <f>G135+H135</f>
        <v>0</v>
      </c>
      <c r="J135" s="229">
        <v>600</v>
      </c>
      <c r="K135" s="507"/>
      <c r="L135" s="699">
        <f>J135+K135</f>
        <v>600</v>
      </c>
      <c r="M135" s="229"/>
      <c r="N135" s="337"/>
      <c r="O135" s="631">
        <f>N135+M135</f>
        <v>0</v>
      </c>
      <c r="P135" s="607"/>
      <c r="R135" s="158"/>
      <c r="S135" s="158"/>
      <c r="T135" s="158"/>
      <c r="U135" s="158"/>
    </row>
    <row r="136" spans="1:21" x14ac:dyDescent="0.25">
      <c r="A136" s="178">
        <v>2312</v>
      </c>
      <c r="B136" s="223" t="s">
        <v>370</v>
      </c>
      <c r="C136" s="523">
        <f t="shared" si="35"/>
        <v>2150</v>
      </c>
      <c r="D136" s="229">
        <f>1850+300</f>
        <v>2150</v>
      </c>
      <c r="E136" s="337"/>
      <c r="F136" s="609">
        <f>D136+E136</f>
        <v>2150</v>
      </c>
      <c r="G136" s="229"/>
      <c r="H136" s="337"/>
      <c r="I136" s="507">
        <f>G136+H136</f>
        <v>0</v>
      </c>
      <c r="J136" s="229"/>
      <c r="K136" s="507"/>
      <c r="L136" s="699">
        <f>J136+K136</f>
        <v>0</v>
      </c>
      <c r="M136" s="229"/>
      <c r="N136" s="337"/>
      <c r="O136" s="631">
        <f>N136+M136</f>
        <v>0</v>
      </c>
      <c r="P136" s="607"/>
      <c r="R136" s="158"/>
      <c r="S136" s="158"/>
      <c r="T136" s="158"/>
      <c r="U136" s="158"/>
    </row>
    <row r="137" spans="1:21" hidden="1" x14ac:dyDescent="0.25">
      <c r="A137" s="178">
        <v>2313</v>
      </c>
      <c r="B137" s="223" t="s">
        <v>371</v>
      </c>
      <c r="C137" s="523">
        <f t="shared" si="35"/>
        <v>0</v>
      </c>
      <c r="D137" s="229"/>
      <c r="E137" s="337"/>
      <c r="F137" s="609">
        <f>D137+E137</f>
        <v>0</v>
      </c>
      <c r="G137" s="229"/>
      <c r="H137" s="337"/>
      <c r="I137" s="507">
        <f>G137+H137</f>
        <v>0</v>
      </c>
      <c r="J137" s="229"/>
      <c r="K137" s="507"/>
      <c r="L137" s="699">
        <f>J137+K137</f>
        <v>0</v>
      </c>
      <c r="M137" s="229"/>
      <c r="N137" s="337"/>
      <c r="O137" s="631">
        <f>N137+M137</f>
        <v>0</v>
      </c>
      <c r="P137" s="607"/>
      <c r="R137" s="158"/>
      <c r="S137" s="158"/>
      <c r="T137" s="158"/>
      <c r="U137" s="158"/>
    </row>
    <row r="138" spans="1:21" ht="36" x14ac:dyDescent="0.25">
      <c r="A138" s="178">
        <v>2314</v>
      </c>
      <c r="B138" s="223" t="s">
        <v>372</v>
      </c>
      <c r="C138" s="523">
        <f t="shared" si="35"/>
        <v>1500</v>
      </c>
      <c r="D138" s="229">
        <v>1000</v>
      </c>
      <c r="E138" s="337"/>
      <c r="F138" s="609">
        <f>D138+E138</f>
        <v>1000</v>
      </c>
      <c r="G138" s="229"/>
      <c r="H138" s="337"/>
      <c r="I138" s="507">
        <f>G138+H138</f>
        <v>0</v>
      </c>
      <c r="J138" s="229">
        <v>500</v>
      </c>
      <c r="K138" s="507"/>
      <c r="L138" s="699">
        <f>J138+K138</f>
        <v>500</v>
      </c>
      <c r="M138" s="229"/>
      <c r="N138" s="337"/>
      <c r="O138" s="631">
        <f>N138+M138</f>
        <v>0</v>
      </c>
      <c r="P138" s="607"/>
      <c r="R138" s="158"/>
      <c r="S138" s="158"/>
      <c r="T138" s="158"/>
      <c r="U138" s="158"/>
    </row>
    <row r="139" spans="1:21" x14ac:dyDescent="0.25">
      <c r="A139" s="339">
        <v>2320</v>
      </c>
      <c r="B139" s="223" t="s">
        <v>373</v>
      </c>
      <c r="C139" s="523">
        <f t="shared" si="35"/>
        <v>1498</v>
      </c>
      <c r="D139" s="340">
        <f t="shared" ref="D139:O139" si="41">SUM(D140:D142)</f>
        <v>800</v>
      </c>
      <c r="E139" s="341">
        <f t="shared" si="41"/>
        <v>0</v>
      </c>
      <c r="F139" s="231">
        <f t="shared" si="41"/>
        <v>800</v>
      </c>
      <c r="G139" s="340">
        <f t="shared" si="41"/>
        <v>0</v>
      </c>
      <c r="H139" s="341">
        <f t="shared" si="41"/>
        <v>0</v>
      </c>
      <c r="I139" s="390">
        <f t="shared" si="41"/>
        <v>0</v>
      </c>
      <c r="J139" s="340">
        <f t="shared" si="41"/>
        <v>698</v>
      </c>
      <c r="K139" s="390">
        <f t="shared" si="41"/>
        <v>0</v>
      </c>
      <c r="L139" s="359">
        <f t="shared" si="41"/>
        <v>698</v>
      </c>
      <c r="M139" s="340">
        <f t="shared" si="41"/>
        <v>0</v>
      </c>
      <c r="N139" s="341">
        <f t="shared" si="41"/>
        <v>0</v>
      </c>
      <c r="O139" s="544">
        <f t="shared" si="41"/>
        <v>0</v>
      </c>
      <c r="P139" s="639"/>
      <c r="R139" s="158"/>
      <c r="S139" s="158"/>
      <c r="T139" s="158"/>
      <c r="U139" s="158"/>
    </row>
    <row r="140" spans="1:21" hidden="1" x14ac:dyDescent="0.25">
      <c r="A140" s="178">
        <v>2321</v>
      </c>
      <c r="B140" s="223" t="s">
        <v>374</v>
      </c>
      <c r="C140" s="523">
        <f t="shared" si="35"/>
        <v>0</v>
      </c>
      <c r="D140" s="229"/>
      <c r="E140" s="337"/>
      <c r="F140" s="609">
        <f>D140+E140</f>
        <v>0</v>
      </c>
      <c r="G140" s="229"/>
      <c r="H140" s="337"/>
      <c r="I140" s="507">
        <f>G140+H140</f>
        <v>0</v>
      </c>
      <c r="J140" s="229"/>
      <c r="K140" s="507"/>
      <c r="L140" s="699">
        <f>J140+K140</f>
        <v>0</v>
      </c>
      <c r="M140" s="229"/>
      <c r="N140" s="337"/>
      <c r="O140" s="631">
        <f>N140+M140</f>
        <v>0</v>
      </c>
      <c r="P140" s="607"/>
      <c r="R140" s="158"/>
      <c r="S140" s="158"/>
      <c r="T140" s="158"/>
      <c r="U140" s="158"/>
    </row>
    <row r="141" spans="1:21" x14ac:dyDescent="0.25">
      <c r="A141" s="178">
        <v>2322</v>
      </c>
      <c r="B141" s="223" t="s">
        <v>375</v>
      </c>
      <c r="C141" s="523">
        <f t="shared" si="35"/>
        <v>1498</v>
      </c>
      <c r="D141" s="229">
        <v>800</v>
      </c>
      <c r="E141" s="337"/>
      <c r="F141" s="609">
        <f>D141+E141</f>
        <v>800</v>
      </c>
      <c r="G141" s="229"/>
      <c r="H141" s="337"/>
      <c r="I141" s="507">
        <f>G141+H141</f>
        <v>0</v>
      </c>
      <c r="J141" s="229">
        <v>698</v>
      </c>
      <c r="K141" s="507"/>
      <c r="L141" s="699">
        <f>J141+K141</f>
        <v>698</v>
      </c>
      <c r="M141" s="229"/>
      <c r="N141" s="337"/>
      <c r="O141" s="631">
        <f>N141+M141</f>
        <v>0</v>
      </c>
      <c r="P141" s="607"/>
      <c r="R141" s="158"/>
      <c r="S141" s="158"/>
      <c r="T141" s="158"/>
      <c r="U141" s="158"/>
    </row>
    <row r="142" spans="1:21" ht="10.5" hidden="1" customHeight="1" x14ac:dyDescent="0.25">
      <c r="A142" s="178">
        <v>2329</v>
      </c>
      <c r="B142" s="223" t="s">
        <v>376</v>
      </c>
      <c r="C142" s="523">
        <f t="shared" si="35"/>
        <v>0</v>
      </c>
      <c r="D142" s="229"/>
      <c r="E142" s="337"/>
      <c r="F142" s="609">
        <f>D142+E142</f>
        <v>0</v>
      </c>
      <c r="G142" s="229"/>
      <c r="H142" s="337"/>
      <c r="I142" s="507">
        <f>G142+H142</f>
        <v>0</v>
      </c>
      <c r="J142" s="229"/>
      <c r="K142" s="507"/>
      <c r="L142" s="699">
        <f>J142+K142</f>
        <v>0</v>
      </c>
      <c r="M142" s="229"/>
      <c r="N142" s="337"/>
      <c r="O142" s="631">
        <f>N142+M142</f>
        <v>0</v>
      </c>
      <c r="P142" s="607"/>
      <c r="R142" s="158"/>
      <c r="S142" s="158"/>
      <c r="T142" s="158"/>
      <c r="U142" s="158"/>
    </row>
    <row r="143" spans="1:21" x14ac:dyDescent="0.25">
      <c r="A143" s="339">
        <v>2330</v>
      </c>
      <c r="B143" s="223" t="s">
        <v>377</v>
      </c>
      <c r="C143" s="523">
        <f t="shared" si="35"/>
        <v>285</v>
      </c>
      <c r="D143" s="229"/>
      <c r="E143" s="337"/>
      <c r="F143" s="609">
        <f>D143+E143</f>
        <v>0</v>
      </c>
      <c r="G143" s="229"/>
      <c r="H143" s="337"/>
      <c r="I143" s="507">
        <f>G143+H143</f>
        <v>0</v>
      </c>
      <c r="J143" s="229">
        <v>285</v>
      </c>
      <c r="K143" s="507"/>
      <c r="L143" s="699">
        <f>J143+K143</f>
        <v>285</v>
      </c>
      <c r="M143" s="229"/>
      <c r="N143" s="337"/>
      <c r="O143" s="631">
        <f>N143+M143</f>
        <v>0</v>
      </c>
      <c r="P143" s="607"/>
      <c r="R143" s="158"/>
      <c r="S143" s="158"/>
      <c r="T143" s="158"/>
      <c r="U143" s="158"/>
    </row>
    <row r="144" spans="1:21" ht="48" x14ac:dyDescent="0.25">
      <c r="A144" s="339">
        <v>2340</v>
      </c>
      <c r="B144" s="223" t="s">
        <v>378</v>
      </c>
      <c r="C144" s="523">
        <f t="shared" si="35"/>
        <v>800</v>
      </c>
      <c r="D144" s="340">
        <f t="shared" ref="D144:O144" si="42">SUM(D145:D146)</f>
        <v>800</v>
      </c>
      <c r="E144" s="341">
        <f t="shared" si="42"/>
        <v>0</v>
      </c>
      <c r="F144" s="231">
        <f t="shared" si="42"/>
        <v>800</v>
      </c>
      <c r="G144" s="340">
        <f t="shared" si="42"/>
        <v>0</v>
      </c>
      <c r="H144" s="341">
        <f t="shared" si="42"/>
        <v>0</v>
      </c>
      <c r="I144" s="390">
        <f t="shared" si="42"/>
        <v>0</v>
      </c>
      <c r="J144" s="340">
        <f t="shared" si="42"/>
        <v>0</v>
      </c>
      <c r="K144" s="390">
        <f t="shared" si="42"/>
        <v>0</v>
      </c>
      <c r="L144" s="359">
        <f t="shared" si="42"/>
        <v>0</v>
      </c>
      <c r="M144" s="340">
        <f t="shared" si="42"/>
        <v>0</v>
      </c>
      <c r="N144" s="341">
        <f t="shared" si="42"/>
        <v>0</v>
      </c>
      <c r="O144" s="544">
        <f t="shared" si="42"/>
        <v>0</v>
      </c>
      <c r="P144" s="639"/>
      <c r="R144" s="158"/>
      <c r="S144" s="158"/>
      <c r="T144" s="158"/>
      <c r="U144" s="158"/>
    </row>
    <row r="145" spans="1:21" x14ac:dyDescent="0.25">
      <c r="A145" s="178">
        <v>2341</v>
      </c>
      <c r="B145" s="223" t="s">
        <v>379</v>
      </c>
      <c r="C145" s="523">
        <f t="shared" si="35"/>
        <v>800</v>
      </c>
      <c r="D145" s="229">
        <v>800</v>
      </c>
      <c r="E145" s="337"/>
      <c r="F145" s="609">
        <f>D145+E145</f>
        <v>800</v>
      </c>
      <c r="G145" s="229"/>
      <c r="H145" s="337"/>
      <c r="I145" s="507">
        <f>G145+H145</f>
        <v>0</v>
      </c>
      <c r="J145" s="229"/>
      <c r="K145" s="507"/>
      <c r="L145" s="699">
        <f>J145+K145</f>
        <v>0</v>
      </c>
      <c r="M145" s="229"/>
      <c r="N145" s="337"/>
      <c r="O145" s="631">
        <f>N145+M145</f>
        <v>0</v>
      </c>
      <c r="P145" s="607"/>
      <c r="R145" s="158"/>
      <c r="S145" s="158"/>
      <c r="T145" s="158"/>
      <c r="U145" s="158"/>
    </row>
    <row r="146" spans="1:21" ht="24" hidden="1" x14ac:dyDescent="0.25">
      <c r="A146" s="178">
        <v>2344</v>
      </c>
      <c r="B146" s="223" t="s">
        <v>380</v>
      </c>
      <c r="C146" s="523">
        <f t="shared" si="35"/>
        <v>0</v>
      </c>
      <c r="D146" s="229"/>
      <c r="E146" s="337"/>
      <c r="F146" s="609">
        <f>D146+E146</f>
        <v>0</v>
      </c>
      <c r="G146" s="229"/>
      <c r="H146" s="337"/>
      <c r="I146" s="507">
        <f>G146+H146</f>
        <v>0</v>
      </c>
      <c r="J146" s="229"/>
      <c r="K146" s="507"/>
      <c r="L146" s="699">
        <f>J146+K146</f>
        <v>0</v>
      </c>
      <c r="M146" s="229"/>
      <c r="N146" s="337"/>
      <c r="O146" s="631">
        <f>N146+M146</f>
        <v>0</v>
      </c>
      <c r="P146" s="607"/>
      <c r="R146" s="158"/>
      <c r="S146" s="158"/>
      <c r="T146" s="158"/>
      <c r="U146" s="158"/>
    </row>
    <row r="147" spans="1:21" ht="24" x14ac:dyDescent="0.25">
      <c r="A147" s="329">
        <v>2350</v>
      </c>
      <c r="B147" s="265" t="s">
        <v>381</v>
      </c>
      <c r="C147" s="535">
        <f t="shared" si="35"/>
        <v>7107</v>
      </c>
      <c r="D147" s="330">
        <f t="shared" ref="D147:O147" si="43">SUM(D148:D153)</f>
        <v>2550</v>
      </c>
      <c r="E147" s="331">
        <f t="shared" si="43"/>
        <v>0</v>
      </c>
      <c r="F147" s="332">
        <f t="shared" si="43"/>
        <v>2550</v>
      </c>
      <c r="G147" s="330">
        <f t="shared" si="43"/>
        <v>0</v>
      </c>
      <c r="H147" s="331">
        <f t="shared" si="43"/>
        <v>0</v>
      </c>
      <c r="I147" s="506">
        <f t="shared" si="43"/>
        <v>0</v>
      </c>
      <c r="J147" s="330">
        <f t="shared" si="43"/>
        <v>4557</v>
      </c>
      <c r="K147" s="506">
        <f t="shared" si="43"/>
        <v>0</v>
      </c>
      <c r="L147" s="460">
        <f t="shared" si="43"/>
        <v>4557</v>
      </c>
      <c r="M147" s="330">
        <f t="shared" si="43"/>
        <v>0</v>
      </c>
      <c r="N147" s="331">
        <f t="shared" si="43"/>
        <v>0</v>
      </c>
      <c r="O147" s="542">
        <f t="shared" si="43"/>
        <v>0</v>
      </c>
      <c r="P147" s="843"/>
      <c r="R147" s="158"/>
      <c r="S147" s="158"/>
      <c r="T147" s="158"/>
      <c r="U147" s="158"/>
    </row>
    <row r="148" spans="1:21" x14ac:dyDescent="0.25">
      <c r="A148" s="169">
        <v>2351</v>
      </c>
      <c r="B148" s="213" t="s">
        <v>382</v>
      </c>
      <c r="C148" s="522">
        <f t="shared" si="35"/>
        <v>2193</v>
      </c>
      <c r="D148" s="219">
        <v>200</v>
      </c>
      <c r="E148" s="335"/>
      <c r="F148" s="608">
        <f t="shared" ref="F148:F153" si="44">D148+E148</f>
        <v>200</v>
      </c>
      <c r="G148" s="219"/>
      <c r="H148" s="335"/>
      <c r="I148" s="510">
        <f t="shared" ref="I148:I153" si="45">G148+H148</f>
        <v>0</v>
      </c>
      <c r="J148" s="219">
        <v>1993</v>
      </c>
      <c r="K148" s="510"/>
      <c r="L148" s="844">
        <f t="shared" ref="L148:L153" si="46">J148+K148</f>
        <v>1993</v>
      </c>
      <c r="M148" s="219"/>
      <c r="N148" s="335"/>
      <c r="O148" s="630">
        <f t="shared" ref="O148:O153" si="47">N148+M148</f>
        <v>0</v>
      </c>
      <c r="P148" s="640"/>
      <c r="R148" s="158"/>
      <c r="S148" s="158"/>
      <c r="T148" s="158"/>
      <c r="U148" s="158"/>
    </row>
    <row r="149" spans="1:21" x14ac:dyDescent="0.25">
      <c r="A149" s="178">
        <v>2352</v>
      </c>
      <c r="B149" s="223" t="s">
        <v>383</v>
      </c>
      <c r="C149" s="523">
        <f t="shared" si="35"/>
        <v>4479</v>
      </c>
      <c r="D149" s="229">
        <v>2000</v>
      </c>
      <c r="E149" s="337"/>
      <c r="F149" s="609">
        <f t="shared" si="44"/>
        <v>2000</v>
      </c>
      <c r="G149" s="229"/>
      <c r="H149" s="337"/>
      <c r="I149" s="507">
        <f t="shared" si="45"/>
        <v>0</v>
      </c>
      <c r="J149" s="229">
        <v>2479</v>
      </c>
      <c r="K149" s="507"/>
      <c r="L149" s="699">
        <f t="shared" si="46"/>
        <v>2479</v>
      </c>
      <c r="M149" s="229"/>
      <c r="N149" s="337"/>
      <c r="O149" s="631">
        <f t="shared" si="47"/>
        <v>0</v>
      </c>
      <c r="P149" s="607"/>
      <c r="R149" s="158"/>
      <c r="S149" s="158"/>
      <c r="T149" s="158"/>
      <c r="U149" s="158"/>
    </row>
    <row r="150" spans="1:21" ht="24" x14ac:dyDescent="0.25">
      <c r="A150" s="178">
        <v>2353</v>
      </c>
      <c r="B150" s="223" t="s">
        <v>384</v>
      </c>
      <c r="C150" s="523">
        <f t="shared" si="35"/>
        <v>100</v>
      </c>
      <c r="D150" s="229">
        <v>100</v>
      </c>
      <c r="E150" s="337"/>
      <c r="F150" s="609">
        <f t="shared" si="44"/>
        <v>100</v>
      </c>
      <c r="G150" s="229"/>
      <c r="H150" s="337"/>
      <c r="I150" s="507">
        <f t="shared" si="45"/>
        <v>0</v>
      </c>
      <c r="J150" s="229"/>
      <c r="K150" s="507"/>
      <c r="L150" s="699">
        <f t="shared" si="46"/>
        <v>0</v>
      </c>
      <c r="M150" s="229"/>
      <c r="N150" s="337"/>
      <c r="O150" s="631">
        <f t="shared" si="47"/>
        <v>0</v>
      </c>
      <c r="P150" s="607"/>
      <c r="R150" s="158"/>
      <c r="S150" s="158"/>
      <c r="T150" s="158"/>
      <c r="U150" s="158"/>
    </row>
    <row r="151" spans="1:21" ht="24" x14ac:dyDescent="0.25">
      <c r="A151" s="178">
        <v>2354</v>
      </c>
      <c r="B151" s="223" t="s">
        <v>385</v>
      </c>
      <c r="C151" s="523">
        <f t="shared" si="35"/>
        <v>285</v>
      </c>
      <c r="D151" s="229">
        <v>200</v>
      </c>
      <c r="E151" s="337"/>
      <c r="F151" s="609">
        <f t="shared" si="44"/>
        <v>200</v>
      </c>
      <c r="G151" s="229"/>
      <c r="H151" s="337"/>
      <c r="I151" s="507">
        <f t="shared" si="45"/>
        <v>0</v>
      </c>
      <c r="J151" s="229">
        <v>85</v>
      </c>
      <c r="K151" s="507"/>
      <c r="L151" s="699">
        <f t="shared" si="46"/>
        <v>85</v>
      </c>
      <c r="M151" s="229"/>
      <c r="N151" s="337"/>
      <c r="O151" s="631">
        <f t="shared" si="47"/>
        <v>0</v>
      </c>
      <c r="P151" s="607"/>
      <c r="R151" s="158"/>
      <c r="S151" s="158"/>
      <c r="T151" s="158"/>
      <c r="U151" s="158"/>
    </row>
    <row r="152" spans="1:21" ht="24" x14ac:dyDescent="0.25">
      <c r="A152" s="178">
        <v>2355</v>
      </c>
      <c r="B152" s="223" t="s">
        <v>386</v>
      </c>
      <c r="C152" s="523">
        <f t="shared" si="35"/>
        <v>50</v>
      </c>
      <c r="D152" s="229">
        <v>50</v>
      </c>
      <c r="E152" s="337"/>
      <c r="F152" s="609">
        <f t="shared" si="44"/>
        <v>50</v>
      </c>
      <c r="G152" s="229"/>
      <c r="H152" s="337"/>
      <c r="I152" s="507">
        <f t="shared" si="45"/>
        <v>0</v>
      </c>
      <c r="J152" s="229"/>
      <c r="K152" s="507"/>
      <c r="L152" s="699">
        <f t="shared" si="46"/>
        <v>0</v>
      </c>
      <c r="M152" s="229"/>
      <c r="N152" s="337"/>
      <c r="O152" s="631">
        <f t="shared" si="47"/>
        <v>0</v>
      </c>
      <c r="P152" s="607"/>
      <c r="R152" s="158"/>
      <c r="S152" s="158"/>
      <c r="T152" s="158"/>
      <c r="U152" s="158"/>
    </row>
    <row r="153" spans="1:21" ht="24" hidden="1" x14ac:dyDescent="0.25">
      <c r="A153" s="178">
        <v>2359</v>
      </c>
      <c r="B153" s="223" t="s">
        <v>387</v>
      </c>
      <c r="C153" s="523">
        <f t="shared" si="35"/>
        <v>0</v>
      </c>
      <c r="D153" s="229"/>
      <c r="E153" s="337"/>
      <c r="F153" s="609">
        <f t="shared" si="44"/>
        <v>0</v>
      </c>
      <c r="G153" s="229"/>
      <c r="H153" s="337"/>
      <c r="I153" s="507">
        <f t="shared" si="45"/>
        <v>0</v>
      </c>
      <c r="J153" s="229"/>
      <c r="K153" s="507"/>
      <c r="L153" s="699">
        <f t="shared" si="46"/>
        <v>0</v>
      </c>
      <c r="M153" s="229"/>
      <c r="N153" s="337"/>
      <c r="O153" s="631">
        <f t="shared" si="47"/>
        <v>0</v>
      </c>
      <c r="P153" s="607"/>
      <c r="R153" s="158"/>
      <c r="S153" s="158"/>
      <c r="T153" s="158"/>
      <c r="U153" s="158"/>
    </row>
    <row r="154" spans="1:21" ht="24.75" customHeight="1" x14ac:dyDescent="0.25">
      <c r="A154" s="339">
        <v>2360</v>
      </c>
      <c r="B154" s="223" t="s">
        <v>388</v>
      </c>
      <c r="C154" s="523">
        <f t="shared" si="35"/>
        <v>3386</v>
      </c>
      <c r="D154" s="340">
        <f t="shared" ref="D154:O154" si="48">SUM(D155:D161)</f>
        <v>0</v>
      </c>
      <c r="E154" s="341">
        <f t="shared" si="48"/>
        <v>0</v>
      </c>
      <c r="F154" s="231">
        <f t="shared" si="48"/>
        <v>0</v>
      </c>
      <c r="G154" s="340">
        <f t="shared" si="48"/>
        <v>0</v>
      </c>
      <c r="H154" s="341">
        <f t="shared" si="48"/>
        <v>0</v>
      </c>
      <c r="I154" s="390">
        <f t="shared" si="48"/>
        <v>0</v>
      </c>
      <c r="J154" s="340">
        <f t="shared" si="48"/>
        <v>0</v>
      </c>
      <c r="K154" s="390">
        <f t="shared" si="48"/>
        <v>0</v>
      </c>
      <c r="L154" s="359">
        <f t="shared" si="48"/>
        <v>0</v>
      </c>
      <c r="M154" s="340">
        <f t="shared" si="48"/>
        <v>3386</v>
      </c>
      <c r="N154" s="341">
        <f t="shared" si="48"/>
        <v>0</v>
      </c>
      <c r="O154" s="544">
        <f t="shared" si="48"/>
        <v>3386</v>
      </c>
      <c r="P154" s="639"/>
      <c r="R154" s="158"/>
      <c r="S154" s="158"/>
      <c r="T154" s="158"/>
      <c r="U154" s="158"/>
    </row>
    <row r="155" spans="1:21" x14ac:dyDescent="0.25">
      <c r="A155" s="177">
        <v>2361</v>
      </c>
      <c r="B155" s="223" t="s">
        <v>389</v>
      </c>
      <c r="C155" s="523">
        <f t="shared" si="35"/>
        <v>3386</v>
      </c>
      <c r="D155" s="229"/>
      <c r="E155" s="337"/>
      <c r="F155" s="609">
        <f t="shared" ref="F155:F162" si="49">D155+E155</f>
        <v>0</v>
      </c>
      <c r="G155" s="229"/>
      <c r="H155" s="337"/>
      <c r="I155" s="507">
        <f t="shared" ref="I155:I162" si="50">G155+H155</f>
        <v>0</v>
      </c>
      <c r="J155" s="229"/>
      <c r="K155" s="507"/>
      <c r="L155" s="699">
        <f t="shared" ref="L155:L162" si="51">J155+K155</f>
        <v>0</v>
      </c>
      <c r="M155" s="229">
        <v>3386</v>
      </c>
      <c r="N155" s="337"/>
      <c r="O155" s="631">
        <f t="shared" ref="O155:O162" si="52">N155+M155</f>
        <v>3386</v>
      </c>
      <c r="P155" s="607"/>
      <c r="R155" s="158"/>
      <c r="S155" s="158"/>
      <c r="T155" s="158"/>
      <c r="U155" s="158"/>
    </row>
    <row r="156" spans="1:21" ht="24" hidden="1" x14ac:dyDescent="0.25">
      <c r="A156" s="177">
        <v>2362</v>
      </c>
      <c r="B156" s="223" t="s">
        <v>390</v>
      </c>
      <c r="C156" s="523">
        <f t="shared" si="35"/>
        <v>0</v>
      </c>
      <c r="D156" s="229"/>
      <c r="E156" s="337"/>
      <c r="F156" s="609">
        <f t="shared" si="49"/>
        <v>0</v>
      </c>
      <c r="G156" s="229"/>
      <c r="H156" s="337"/>
      <c r="I156" s="507">
        <f t="shared" si="50"/>
        <v>0</v>
      </c>
      <c r="J156" s="229"/>
      <c r="K156" s="507"/>
      <c r="L156" s="699">
        <f t="shared" si="51"/>
        <v>0</v>
      </c>
      <c r="M156" s="229"/>
      <c r="N156" s="337"/>
      <c r="O156" s="631">
        <f t="shared" si="52"/>
        <v>0</v>
      </c>
      <c r="P156" s="607"/>
      <c r="R156" s="158"/>
      <c r="S156" s="158"/>
      <c r="T156" s="158"/>
      <c r="U156" s="158"/>
    </row>
    <row r="157" spans="1:21" hidden="1" x14ac:dyDescent="0.25">
      <c r="A157" s="177">
        <v>2363</v>
      </c>
      <c r="B157" s="223" t="s">
        <v>391</v>
      </c>
      <c r="C157" s="523">
        <f t="shared" si="35"/>
        <v>0</v>
      </c>
      <c r="D157" s="229"/>
      <c r="E157" s="337"/>
      <c r="F157" s="609">
        <f t="shared" si="49"/>
        <v>0</v>
      </c>
      <c r="G157" s="229"/>
      <c r="H157" s="337"/>
      <c r="I157" s="507">
        <f t="shared" si="50"/>
        <v>0</v>
      </c>
      <c r="J157" s="229"/>
      <c r="K157" s="507"/>
      <c r="L157" s="699">
        <f t="shared" si="51"/>
        <v>0</v>
      </c>
      <c r="M157" s="229"/>
      <c r="N157" s="337"/>
      <c r="O157" s="631">
        <f t="shared" si="52"/>
        <v>0</v>
      </c>
      <c r="P157" s="607"/>
      <c r="R157" s="158"/>
      <c r="S157" s="158"/>
      <c r="T157" s="158"/>
      <c r="U157" s="158"/>
    </row>
    <row r="158" spans="1:21" hidden="1" x14ac:dyDescent="0.25">
      <c r="A158" s="177">
        <v>2364</v>
      </c>
      <c r="B158" s="223" t="s">
        <v>392</v>
      </c>
      <c r="C158" s="523">
        <f t="shared" si="35"/>
        <v>0</v>
      </c>
      <c r="D158" s="229"/>
      <c r="E158" s="337"/>
      <c r="F158" s="609">
        <f t="shared" si="49"/>
        <v>0</v>
      </c>
      <c r="G158" s="229"/>
      <c r="H158" s="337"/>
      <c r="I158" s="507">
        <f t="shared" si="50"/>
        <v>0</v>
      </c>
      <c r="J158" s="229"/>
      <c r="K158" s="507"/>
      <c r="L158" s="699">
        <f t="shared" si="51"/>
        <v>0</v>
      </c>
      <c r="M158" s="229"/>
      <c r="N158" s="337"/>
      <c r="O158" s="631">
        <f t="shared" si="52"/>
        <v>0</v>
      </c>
      <c r="P158" s="607"/>
      <c r="R158" s="158"/>
      <c r="S158" s="158"/>
      <c r="T158" s="158"/>
      <c r="U158" s="158"/>
    </row>
    <row r="159" spans="1:21" ht="12.75" hidden="1" customHeight="1" x14ac:dyDescent="0.25">
      <c r="A159" s="177">
        <v>2365</v>
      </c>
      <c r="B159" s="223" t="s">
        <v>393</v>
      </c>
      <c r="C159" s="523">
        <f t="shared" si="35"/>
        <v>0</v>
      </c>
      <c r="D159" s="229"/>
      <c r="E159" s="337"/>
      <c r="F159" s="609">
        <f t="shared" si="49"/>
        <v>0</v>
      </c>
      <c r="G159" s="229"/>
      <c r="H159" s="337"/>
      <c r="I159" s="507">
        <f t="shared" si="50"/>
        <v>0</v>
      </c>
      <c r="J159" s="229"/>
      <c r="K159" s="507"/>
      <c r="L159" s="699">
        <f t="shared" si="51"/>
        <v>0</v>
      </c>
      <c r="M159" s="229"/>
      <c r="N159" s="337"/>
      <c r="O159" s="631">
        <f t="shared" si="52"/>
        <v>0</v>
      </c>
      <c r="P159" s="607"/>
      <c r="R159" s="158"/>
      <c r="S159" s="158"/>
      <c r="T159" s="158"/>
      <c r="U159" s="158"/>
    </row>
    <row r="160" spans="1:21" ht="36" hidden="1" x14ac:dyDescent="0.25">
      <c r="A160" s="177">
        <v>2366</v>
      </c>
      <c r="B160" s="223" t="s">
        <v>394</v>
      </c>
      <c r="C160" s="523">
        <f t="shared" si="35"/>
        <v>0</v>
      </c>
      <c r="D160" s="229"/>
      <c r="E160" s="337"/>
      <c r="F160" s="609">
        <f t="shared" si="49"/>
        <v>0</v>
      </c>
      <c r="G160" s="229"/>
      <c r="H160" s="337"/>
      <c r="I160" s="507">
        <f t="shared" si="50"/>
        <v>0</v>
      </c>
      <c r="J160" s="229"/>
      <c r="K160" s="507"/>
      <c r="L160" s="699">
        <f t="shared" si="51"/>
        <v>0</v>
      </c>
      <c r="M160" s="229"/>
      <c r="N160" s="337"/>
      <c r="O160" s="631">
        <f t="shared" si="52"/>
        <v>0</v>
      </c>
      <c r="P160" s="607"/>
      <c r="R160" s="158"/>
      <c r="S160" s="158"/>
      <c r="T160" s="158"/>
      <c r="U160" s="158"/>
    </row>
    <row r="161" spans="1:21" ht="48" hidden="1" x14ac:dyDescent="0.25">
      <c r="A161" s="177">
        <v>2369</v>
      </c>
      <c r="B161" s="223" t="s">
        <v>395</v>
      </c>
      <c r="C161" s="523">
        <f t="shared" si="35"/>
        <v>0</v>
      </c>
      <c r="D161" s="229"/>
      <c r="E161" s="337"/>
      <c r="F161" s="609">
        <f t="shared" si="49"/>
        <v>0</v>
      </c>
      <c r="G161" s="229"/>
      <c r="H161" s="337"/>
      <c r="I161" s="507">
        <f t="shared" si="50"/>
        <v>0</v>
      </c>
      <c r="J161" s="229"/>
      <c r="K161" s="507"/>
      <c r="L161" s="699">
        <f t="shared" si="51"/>
        <v>0</v>
      </c>
      <c r="M161" s="229"/>
      <c r="N161" s="337"/>
      <c r="O161" s="631">
        <f t="shared" si="52"/>
        <v>0</v>
      </c>
      <c r="P161" s="607"/>
      <c r="R161" s="158"/>
      <c r="S161" s="158"/>
      <c r="T161" s="158"/>
      <c r="U161" s="158"/>
    </row>
    <row r="162" spans="1:21" x14ac:dyDescent="0.25">
      <c r="A162" s="329">
        <v>2370</v>
      </c>
      <c r="B162" s="265" t="s">
        <v>396</v>
      </c>
      <c r="C162" s="535">
        <f t="shared" si="35"/>
        <v>968</v>
      </c>
      <c r="D162" s="344">
        <f>1078-110</f>
        <v>968</v>
      </c>
      <c r="E162" s="345"/>
      <c r="F162" s="632">
        <f t="shared" si="49"/>
        <v>968</v>
      </c>
      <c r="G162" s="344"/>
      <c r="H162" s="345"/>
      <c r="I162" s="509">
        <f t="shared" si="50"/>
        <v>0</v>
      </c>
      <c r="J162" s="344"/>
      <c r="K162" s="509"/>
      <c r="L162" s="700">
        <f t="shared" si="51"/>
        <v>0</v>
      </c>
      <c r="M162" s="344"/>
      <c r="N162" s="345"/>
      <c r="O162" s="633">
        <f t="shared" si="52"/>
        <v>0</v>
      </c>
      <c r="P162" s="843"/>
      <c r="R162" s="158"/>
      <c r="S162" s="158"/>
      <c r="T162" s="158"/>
      <c r="U162" s="158"/>
    </row>
    <row r="163" spans="1:21" hidden="1" x14ac:dyDescent="0.25">
      <c r="A163" s="329">
        <v>2380</v>
      </c>
      <c r="B163" s="265" t="s">
        <v>397</v>
      </c>
      <c r="C163" s="535">
        <f t="shared" si="35"/>
        <v>0</v>
      </c>
      <c r="D163" s="330">
        <f t="shared" ref="D163:O163" si="53">SUM(D164:D165)</f>
        <v>0</v>
      </c>
      <c r="E163" s="331">
        <f t="shared" si="53"/>
        <v>0</v>
      </c>
      <c r="F163" s="332">
        <f t="shared" si="53"/>
        <v>0</v>
      </c>
      <c r="G163" s="330">
        <f t="shared" si="53"/>
        <v>0</v>
      </c>
      <c r="H163" s="331">
        <f t="shared" si="53"/>
        <v>0</v>
      </c>
      <c r="I163" s="506">
        <f t="shared" si="53"/>
        <v>0</v>
      </c>
      <c r="J163" s="330">
        <f t="shared" si="53"/>
        <v>0</v>
      </c>
      <c r="K163" s="506">
        <f t="shared" si="53"/>
        <v>0</v>
      </c>
      <c r="L163" s="460">
        <f t="shared" si="53"/>
        <v>0</v>
      </c>
      <c r="M163" s="330">
        <f t="shared" si="53"/>
        <v>0</v>
      </c>
      <c r="N163" s="331">
        <f t="shared" si="53"/>
        <v>0</v>
      </c>
      <c r="O163" s="542">
        <f t="shared" si="53"/>
        <v>0</v>
      </c>
      <c r="P163" s="843"/>
      <c r="R163" s="158"/>
      <c r="S163" s="158"/>
      <c r="T163" s="158"/>
      <c r="U163" s="158"/>
    </row>
    <row r="164" spans="1:21" hidden="1" x14ac:dyDescent="0.25">
      <c r="A164" s="168">
        <v>2381</v>
      </c>
      <c r="B164" s="213" t="s">
        <v>398</v>
      </c>
      <c r="C164" s="522">
        <f t="shared" si="35"/>
        <v>0</v>
      </c>
      <c r="D164" s="219"/>
      <c r="E164" s="335"/>
      <c r="F164" s="608">
        <f>D164+E164</f>
        <v>0</v>
      </c>
      <c r="G164" s="219"/>
      <c r="H164" s="335"/>
      <c r="I164" s="510">
        <f>G164+H164</f>
        <v>0</v>
      </c>
      <c r="J164" s="219"/>
      <c r="K164" s="510"/>
      <c r="L164" s="844">
        <f>J164+K164</f>
        <v>0</v>
      </c>
      <c r="M164" s="219"/>
      <c r="N164" s="335"/>
      <c r="O164" s="630">
        <f>N164+M164</f>
        <v>0</v>
      </c>
      <c r="P164" s="640"/>
      <c r="R164" s="158"/>
      <c r="S164" s="158"/>
      <c r="T164" s="158"/>
      <c r="U164" s="158"/>
    </row>
    <row r="165" spans="1:21" ht="24" hidden="1" x14ac:dyDescent="0.25">
      <c r="A165" s="177">
        <v>2389</v>
      </c>
      <c r="B165" s="223" t="s">
        <v>399</v>
      </c>
      <c r="C165" s="523">
        <f t="shared" si="35"/>
        <v>0</v>
      </c>
      <c r="D165" s="229"/>
      <c r="E165" s="337"/>
      <c r="F165" s="609">
        <f>D165+E165</f>
        <v>0</v>
      </c>
      <c r="G165" s="229"/>
      <c r="H165" s="337"/>
      <c r="I165" s="507">
        <f>G165+H165</f>
        <v>0</v>
      </c>
      <c r="J165" s="229">
        <v>0</v>
      </c>
      <c r="K165" s="507"/>
      <c r="L165" s="699">
        <f>J165+K165</f>
        <v>0</v>
      </c>
      <c r="M165" s="229"/>
      <c r="N165" s="337"/>
      <c r="O165" s="631">
        <f>N165+M165</f>
        <v>0</v>
      </c>
      <c r="P165" s="607"/>
      <c r="R165" s="158"/>
      <c r="S165" s="158"/>
      <c r="T165" s="158"/>
      <c r="U165" s="158"/>
    </row>
    <row r="166" spans="1:21" hidden="1" x14ac:dyDescent="0.25">
      <c r="A166" s="329">
        <v>2390</v>
      </c>
      <c r="B166" s="265" t="s">
        <v>400</v>
      </c>
      <c r="C166" s="535">
        <f t="shared" si="35"/>
        <v>0</v>
      </c>
      <c r="D166" s="344"/>
      <c r="E166" s="345"/>
      <c r="F166" s="632">
        <f>D166+E166</f>
        <v>0</v>
      </c>
      <c r="G166" s="344"/>
      <c r="H166" s="345"/>
      <c r="I166" s="509">
        <f>G166+H166</f>
        <v>0</v>
      </c>
      <c r="J166" s="344"/>
      <c r="K166" s="509"/>
      <c r="L166" s="700">
        <f>J166+K166</f>
        <v>0</v>
      </c>
      <c r="M166" s="344"/>
      <c r="N166" s="345"/>
      <c r="O166" s="633">
        <f>N166+M166</f>
        <v>0</v>
      </c>
      <c r="P166" s="845"/>
      <c r="R166" s="158"/>
      <c r="S166" s="158"/>
      <c r="T166" s="158"/>
      <c r="U166" s="158"/>
    </row>
    <row r="167" spans="1:21" hidden="1" x14ac:dyDescent="0.25">
      <c r="A167" s="198">
        <v>2400</v>
      </c>
      <c r="B167" s="323" t="s">
        <v>401</v>
      </c>
      <c r="C167" s="525">
        <f t="shared" si="35"/>
        <v>0</v>
      </c>
      <c r="D167" s="361"/>
      <c r="E167" s="362"/>
      <c r="F167" s="641">
        <f>D167+E167</f>
        <v>0</v>
      </c>
      <c r="G167" s="361"/>
      <c r="H167" s="362"/>
      <c r="I167" s="578">
        <f>G167+H167</f>
        <v>0</v>
      </c>
      <c r="J167" s="361"/>
      <c r="K167" s="578"/>
      <c r="L167" s="847">
        <f>J167+K167</f>
        <v>0</v>
      </c>
      <c r="M167" s="361"/>
      <c r="N167" s="362"/>
      <c r="O167" s="642">
        <f>N167+M167</f>
        <v>0</v>
      </c>
      <c r="P167" s="848"/>
      <c r="R167" s="158"/>
      <c r="S167" s="158"/>
      <c r="T167" s="158"/>
      <c r="U167" s="158"/>
    </row>
    <row r="168" spans="1:21" ht="24" x14ac:dyDescent="0.25">
      <c r="A168" s="198">
        <v>2500</v>
      </c>
      <c r="B168" s="323" t="s">
        <v>402</v>
      </c>
      <c r="C168" s="525">
        <f t="shared" si="35"/>
        <v>1361</v>
      </c>
      <c r="D168" s="209">
        <f t="shared" ref="D168:O168" si="54">SUM(D169,D174)</f>
        <v>286</v>
      </c>
      <c r="E168" s="324">
        <f t="shared" si="54"/>
        <v>0</v>
      </c>
      <c r="F168" s="211">
        <f t="shared" si="54"/>
        <v>286</v>
      </c>
      <c r="G168" s="209">
        <f t="shared" si="54"/>
        <v>0</v>
      </c>
      <c r="H168" s="324">
        <f t="shared" si="54"/>
        <v>0</v>
      </c>
      <c r="I168" s="505">
        <f t="shared" si="54"/>
        <v>0</v>
      </c>
      <c r="J168" s="209">
        <f t="shared" si="54"/>
        <v>1075</v>
      </c>
      <c r="K168" s="505">
        <f t="shared" si="54"/>
        <v>0</v>
      </c>
      <c r="L168" s="459">
        <f t="shared" si="54"/>
        <v>1075</v>
      </c>
      <c r="M168" s="380">
        <f t="shared" si="54"/>
        <v>0</v>
      </c>
      <c r="N168" s="324">
        <f t="shared" si="54"/>
        <v>0</v>
      </c>
      <c r="O168" s="541">
        <f t="shared" si="54"/>
        <v>0</v>
      </c>
      <c r="P168" s="824"/>
      <c r="R168" s="158"/>
      <c r="S168" s="158"/>
      <c r="T168" s="158"/>
      <c r="U168" s="158"/>
    </row>
    <row r="169" spans="1:21" ht="16.5" customHeight="1" x14ac:dyDescent="0.25">
      <c r="A169" s="705">
        <v>2510</v>
      </c>
      <c r="B169" s="213" t="s">
        <v>403</v>
      </c>
      <c r="C169" s="522">
        <f t="shared" si="35"/>
        <v>1361</v>
      </c>
      <c r="D169" s="350">
        <f t="shared" ref="D169:O169" si="55">SUM(D170:D173)</f>
        <v>286</v>
      </c>
      <c r="E169" s="351">
        <f t="shared" si="55"/>
        <v>0</v>
      </c>
      <c r="F169" s="221">
        <f t="shared" si="55"/>
        <v>286</v>
      </c>
      <c r="G169" s="350">
        <f t="shared" si="55"/>
        <v>0</v>
      </c>
      <c r="H169" s="351">
        <f t="shared" si="55"/>
        <v>0</v>
      </c>
      <c r="I169" s="389">
        <f t="shared" si="55"/>
        <v>0</v>
      </c>
      <c r="J169" s="350">
        <f t="shared" si="55"/>
        <v>1075</v>
      </c>
      <c r="K169" s="389">
        <f t="shared" si="55"/>
        <v>0</v>
      </c>
      <c r="L169" s="466">
        <f t="shared" si="55"/>
        <v>1075</v>
      </c>
      <c r="M169" s="360">
        <f t="shared" si="55"/>
        <v>0</v>
      </c>
      <c r="N169" s="351">
        <f t="shared" si="55"/>
        <v>0</v>
      </c>
      <c r="O169" s="543">
        <f t="shared" si="55"/>
        <v>0</v>
      </c>
      <c r="P169" s="846"/>
      <c r="R169" s="158"/>
      <c r="S169" s="158"/>
      <c r="T169" s="158"/>
      <c r="U169" s="158"/>
    </row>
    <row r="170" spans="1:21" ht="24" x14ac:dyDescent="0.25">
      <c r="A170" s="178">
        <v>2512</v>
      </c>
      <c r="B170" s="223" t="s">
        <v>404</v>
      </c>
      <c r="C170" s="523">
        <f t="shared" si="35"/>
        <v>1000</v>
      </c>
      <c r="D170" s="229"/>
      <c r="E170" s="337"/>
      <c r="F170" s="609">
        <f t="shared" ref="F170:F175" si="56">D170+E170</f>
        <v>0</v>
      </c>
      <c r="G170" s="229"/>
      <c r="H170" s="337"/>
      <c r="I170" s="507">
        <f t="shared" ref="I170:I175" si="57">G170+H170</f>
        <v>0</v>
      </c>
      <c r="J170" s="229">
        <v>1000</v>
      </c>
      <c r="K170" s="507"/>
      <c r="L170" s="699">
        <f t="shared" ref="L170:L175" si="58">J170+K170</f>
        <v>1000</v>
      </c>
      <c r="M170" s="229"/>
      <c r="N170" s="337"/>
      <c r="O170" s="631">
        <f t="shared" ref="O170:O175" si="59">N170+M170</f>
        <v>0</v>
      </c>
      <c r="P170" s="607"/>
      <c r="R170" s="158"/>
      <c r="S170" s="158"/>
      <c r="T170" s="158"/>
      <c r="U170" s="158"/>
    </row>
    <row r="171" spans="1:21" ht="36" hidden="1" x14ac:dyDescent="0.25">
      <c r="A171" s="178">
        <v>2513</v>
      </c>
      <c r="B171" s="223" t="s">
        <v>405</v>
      </c>
      <c r="C171" s="523">
        <f t="shared" si="35"/>
        <v>0</v>
      </c>
      <c r="D171" s="229"/>
      <c r="E171" s="337"/>
      <c r="F171" s="609">
        <f t="shared" si="56"/>
        <v>0</v>
      </c>
      <c r="G171" s="229"/>
      <c r="H171" s="337"/>
      <c r="I171" s="507">
        <f t="shared" si="57"/>
        <v>0</v>
      </c>
      <c r="J171" s="229"/>
      <c r="K171" s="507"/>
      <c r="L171" s="699">
        <f t="shared" si="58"/>
        <v>0</v>
      </c>
      <c r="M171" s="229"/>
      <c r="N171" s="337"/>
      <c r="O171" s="631">
        <f t="shared" si="59"/>
        <v>0</v>
      </c>
      <c r="P171" s="607"/>
      <c r="R171" s="158"/>
      <c r="S171" s="158"/>
      <c r="T171" s="158"/>
      <c r="U171" s="158"/>
    </row>
    <row r="172" spans="1:21" ht="24" x14ac:dyDescent="0.25">
      <c r="A172" s="178">
        <v>2515</v>
      </c>
      <c r="B172" s="223" t="s">
        <v>406</v>
      </c>
      <c r="C172" s="523">
        <f t="shared" si="35"/>
        <v>75</v>
      </c>
      <c r="D172" s="229"/>
      <c r="E172" s="337"/>
      <c r="F172" s="609">
        <f t="shared" si="56"/>
        <v>0</v>
      </c>
      <c r="G172" s="229"/>
      <c r="H172" s="337"/>
      <c r="I172" s="507">
        <f t="shared" si="57"/>
        <v>0</v>
      </c>
      <c r="J172" s="229">
        <v>75</v>
      </c>
      <c r="K172" s="507"/>
      <c r="L172" s="699">
        <f t="shared" si="58"/>
        <v>75</v>
      </c>
      <c r="M172" s="229"/>
      <c r="N172" s="337"/>
      <c r="O172" s="631">
        <f t="shared" si="59"/>
        <v>0</v>
      </c>
      <c r="P172" s="607"/>
      <c r="R172" s="158"/>
      <c r="S172" s="158"/>
      <c r="T172" s="158"/>
      <c r="U172" s="158"/>
    </row>
    <row r="173" spans="1:21" ht="24" x14ac:dyDescent="0.25">
      <c r="A173" s="178">
        <v>2519</v>
      </c>
      <c r="B173" s="223" t="s">
        <v>407</v>
      </c>
      <c r="C173" s="523">
        <f t="shared" si="35"/>
        <v>286</v>
      </c>
      <c r="D173" s="229">
        <v>286</v>
      </c>
      <c r="E173" s="337"/>
      <c r="F173" s="609">
        <f t="shared" si="56"/>
        <v>286</v>
      </c>
      <c r="G173" s="229"/>
      <c r="H173" s="337"/>
      <c r="I173" s="507">
        <f t="shared" si="57"/>
        <v>0</v>
      </c>
      <c r="J173" s="229"/>
      <c r="K173" s="507"/>
      <c r="L173" s="699">
        <f t="shared" si="58"/>
        <v>0</v>
      </c>
      <c r="M173" s="229"/>
      <c r="N173" s="337"/>
      <c r="O173" s="631">
        <f t="shared" si="59"/>
        <v>0</v>
      </c>
      <c r="P173" s="607"/>
      <c r="R173" s="158"/>
      <c r="S173" s="158"/>
      <c r="T173" s="158"/>
      <c r="U173" s="158"/>
    </row>
    <row r="174" spans="1:21" ht="24" hidden="1" x14ac:dyDescent="0.25">
      <c r="A174" s="339">
        <v>2520</v>
      </c>
      <c r="B174" s="223" t="s">
        <v>408</v>
      </c>
      <c r="C174" s="523">
        <f t="shared" si="35"/>
        <v>0</v>
      </c>
      <c r="D174" s="229"/>
      <c r="E174" s="337"/>
      <c r="F174" s="609">
        <f t="shared" si="56"/>
        <v>0</v>
      </c>
      <c r="G174" s="229"/>
      <c r="H174" s="337"/>
      <c r="I174" s="507">
        <f t="shared" si="57"/>
        <v>0</v>
      </c>
      <c r="J174" s="229"/>
      <c r="K174" s="507"/>
      <c r="L174" s="699">
        <f t="shared" si="58"/>
        <v>0</v>
      </c>
      <c r="M174" s="229"/>
      <c r="N174" s="337"/>
      <c r="O174" s="631">
        <f t="shared" si="59"/>
        <v>0</v>
      </c>
      <c r="P174" s="607"/>
      <c r="R174" s="158"/>
      <c r="S174" s="158"/>
      <c r="T174" s="158"/>
      <c r="U174" s="158"/>
    </row>
    <row r="175" spans="1:21" s="367" customFormat="1" ht="48" hidden="1" x14ac:dyDescent="0.25">
      <c r="A175" s="140">
        <v>2800</v>
      </c>
      <c r="B175" s="213" t="s">
        <v>409</v>
      </c>
      <c r="C175" s="522">
        <f t="shared" si="35"/>
        <v>0</v>
      </c>
      <c r="D175" s="171"/>
      <c r="E175" s="172"/>
      <c r="F175" s="598">
        <f t="shared" si="56"/>
        <v>0</v>
      </c>
      <c r="G175" s="171"/>
      <c r="H175" s="172"/>
      <c r="I175" s="561">
        <f t="shared" si="57"/>
        <v>0</v>
      </c>
      <c r="J175" s="171"/>
      <c r="K175" s="561"/>
      <c r="L175" s="818">
        <f t="shared" si="58"/>
        <v>0</v>
      </c>
      <c r="M175" s="171"/>
      <c r="N175" s="172"/>
      <c r="O175" s="599">
        <f t="shared" si="59"/>
        <v>0</v>
      </c>
      <c r="P175" s="819"/>
      <c r="R175" s="158"/>
      <c r="S175" s="158"/>
      <c r="T175" s="158"/>
      <c r="U175" s="158"/>
    </row>
    <row r="176" spans="1:21" hidden="1" x14ac:dyDescent="0.25">
      <c r="A176" s="315">
        <v>3000</v>
      </c>
      <c r="B176" s="315" t="s">
        <v>410</v>
      </c>
      <c r="C176" s="841">
        <f t="shared" si="35"/>
        <v>0</v>
      </c>
      <c r="D176" s="626">
        <f t="shared" ref="D176:O176" si="60">SUM(D177,D187)</f>
        <v>0</v>
      </c>
      <c r="E176" s="627">
        <f t="shared" si="60"/>
        <v>0</v>
      </c>
      <c r="F176" s="628">
        <f t="shared" si="60"/>
        <v>0</v>
      </c>
      <c r="G176" s="626">
        <f t="shared" si="60"/>
        <v>0</v>
      </c>
      <c r="H176" s="627">
        <f t="shared" si="60"/>
        <v>0</v>
      </c>
      <c r="I176" s="691">
        <f t="shared" si="60"/>
        <v>0</v>
      </c>
      <c r="J176" s="626">
        <f t="shared" si="60"/>
        <v>0</v>
      </c>
      <c r="K176" s="691">
        <f t="shared" si="60"/>
        <v>0</v>
      </c>
      <c r="L176" s="698">
        <f t="shared" si="60"/>
        <v>0</v>
      </c>
      <c r="M176" s="317">
        <f t="shared" si="60"/>
        <v>0</v>
      </c>
      <c r="N176" s="318">
        <f t="shared" si="60"/>
        <v>0</v>
      </c>
      <c r="O176" s="540">
        <f t="shared" si="60"/>
        <v>0</v>
      </c>
      <c r="P176" s="842"/>
      <c r="R176" s="158"/>
      <c r="S176" s="158"/>
      <c r="T176" s="158"/>
      <c r="U176" s="158"/>
    </row>
    <row r="177" spans="1:21" ht="24" hidden="1" x14ac:dyDescent="0.25">
      <c r="A177" s="198">
        <v>3200</v>
      </c>
      <c r="B177" s="368" t="s">
        <v>411</v>
      </c>
      <c r="C177" s="525">
        <f t="shared" si="35"/>
        <v>0</v>
      </c>
      <c r="D177" s="209">
        <f t="shared" ref="D177:O177" si="61">SUM(D178,D182)</f>
        <v>0</v>
      </c>
      <c r="E177" s="324">
        <f t="shared" si="61"/>
        <v>0</v>
      </c>
      <c r="F177" s="211">
        <f t="shared" si="61"/>
        <v>0</v>
      </c>
      <c r="G177" s="209">
        <f t="shared" si="61"/>
        <v>0</v>
      </c>
      <c r="H177" s="324">
        <f t="shared" si="61"/>
        <v>0</v>
      </c>
      <c r="I177" s="505">
        <f t="shared" si="61"/>
        <v>0</v>
      </c>
      <c r="J177" s="209">
        <f t="shared" si="61"/>
        <v>0</v>
      </c>
      <c r="K177" s="505">
        <f t="shared" si="61"/>
        <v>0</v>
      </c>
      <c r="L177" s="459">
        <f t="shared" si="61"/>
        <v>0</v>
      </c>
      <c r="M177" s="380">
        <f t="shared" si="61"/>
        <v>0</v>
      </c>
      <c r="N177" s="324">
        <f t="shared" si="61"/>
        <v>0</v>
      </c>
      <c r="O177" s="541">
        <f t="shared" si="61"/>
        <v>0</v>
      </c>
      <c r="P177" s="824"/>
      <c r="R177" s="158"/>
      <c r="S177" s="158"/>
      <c r="T177" s="158"/>
      <c r="U177" s="158"/>
    </row>
    <row r="178" spans="1:21" ht="36" hidden="1" x14ac:dyDescent="0.25">
      <c r="A178" s="705">
        <v>3260</v>
      </c>
      <c r="B178" s="213" t="s">
        <v>412</v>
      </c>
      <c r="C178" s="522">
        <f t="shared" si="35"/>
        <v>0</v>
      </c>
      <c r="D178" s="350">
        <f t="shared" ref="D178:O178" si="62">SUM(D179:D181)</f>
        <v>0</v>
      </c>
      <c r="E178" s="351">
        <f t="shared" si="62"/>
        <v>0</v>
      </c>
      <c r="F178" s="221">
        <f t="shared" si="62"/>
        <v>0</v>
      </c>
      <c r="G178" s="350">
        <f t="shared" si="62"/>
        <v>0</v>
      </c>
      <c r="H178" s="351">
        <f t="shared" si="62"/>
        <v>0</v>
      </c>
      <c r="I178" s="389">
        <f t="shared" si="62"/>
        <v>0</v>
      </c>
      <c r="J178" s="350">
        <f t="shared" si="62"/>
        <v>0</v>
      </c>
      <c r="K178" s="389">
        <f t="shared" si="62"/>
        <v>0</v>
      </c>
      <c r="L178" s="466">
        <f t="shared" si="62"/>
        <v>0</v>
      </c>
      <c r="M178" s="350">
        <f t="shared" si="62"/>
        <v>0</v>
      </c>
      <c r="N178" s="351">
        <f t="shared" si="62"/>
        <v>0</v>
      </c>
      <c r="O178" s="543">
        <f t="shared" si="62"/>
        <v>0</v>
      </c>
      <c r="P178" s="846"/>
      <c r="R178" s="158"/>
      <c r="S178" s="158"/>
      <c r="T178" s="158"/>
      <c r="U178" s="158"/>
    </row>
    <row r="179" spans="1:21" ht="24" hidden="1" x14ac:dyDescent="0.25">
      <c r="A179" s="178">
        <v>3261</v>
      </c>
      <c r="B179" s="223" t="s">
        <v>413</v>
      </c>
      <c r="C179" s="523">
        <f t="shared" si="35"/>
        <v>0</v>
      </c>
      <c r="D179" s="229"/>
      <c r="E179" s="337"/>
      <c r="F179" s="609">
        <f>D179+E179</f>
        <v>0</v>
      </c>
      <c r="G179" s="229"/>
      <c r="H179" s="337"/>
      <c r="I179" s="507">
        <f>G179+H179</f>
        <v>0</v>
      </c>
      <c r="J179" s="229"/>
      <c r="K179" s="507"/>
      <c r="L179" s="699">
        <f>J179+K179</f>
        <v>0</v>
      </c>
      <c r="M179" s="229"/>
      <c r="N179" s="337"/>
      <c r="O179" s="631">
        <f>N179+M179</f>
        <v>0</v>
      </c>
      <c r="P179" s="607"/>
      <c r="R179" s="158"/>
      <c r="S179" s="158"/>
      <c r="T179" s="158"/>
      <c r="U179" s="158"/>
    </row>
    <row r="180" spans="1:21" ht="36" hidden="1" x14ac:dyDescent="0.25">
      <c r="A180" s="178">
        <v>3262</v>
      </c>
      <c r="B180" s="223" t="s">
        <v>414</v>
      </c>
      <c r="C180" s="523">
        <f t="shared" si="35"/>
        <v>0</v>
      </c>
      <c r="D180" s="229"/>
      <c r="E180" s="337"/>
      <c r="F180" s="609">
        <f>D180+E180</f>
        <v>0</v>
      </c>
      <c r="G180" s="229"/>
      <c r="H180" s="337"/>
      <c r="I180" s="507">
        <f>G180+H180</f>
        <v>0</v>
      </c>
      <c r="J180" s="229"/>
      <c r="K180" s="507"/>
      <c r="L180" s="699">
        <f>J180+K180</f>
        <v>0</v>
      </c>
      <c r="M180" s="229"/>
      <c r="N180" s="337"/>
      <c r="O180" s="631">
        <f>N180+M180</f>
        <v>0</v>
      </c>
      <c r="P180" s="607"/>
      <c r="R180" s="158"/>
      <c r="S180" s="158"/>
      <c r="T180" s="158"/>
      <c r="U180" s="158"/>
    </row>
    <row r="181" spans="1:21" ht="24" hidden="1" x14ac:dyDescent="0.25">
      <c r="A181" s="178">
        <v>3263</v>
      </c>
      <c r="B181" s="223" t="s">
        <v>415</v>
      </c>
      <c r="C181" s="523">
        <f t="shared" ref="C181:C244" si="63">SUM(F181,I181,L181,O181)</f>
        <v>0</v>
      </c>
      <c r="D181" s="229"/>
      <c r="E181" s="337"/>
      <c r="F181" s="609">
        <f>D181+E181</f>
        <v>0</v>
      </c>
      <c r="G181" s="229"/>
      <c r="H181" s="337"/>
      <c r="I181" s="507">
        <f>G181+H181</f>
        <v>0</v>
      </c>
      <c r="J181" s="229"/>
      <c r="K181" s="507"/>
      <c r="L181" s="699">
        <f>J181+K181</f>
        <v>0</v>
      </c>
      <c r="M181" s="229"/>
      <c r="N181" s="337"/>
      <c r="O181" s="631">
        <f>N181+M181</f>
        <v>0</v>
      </c>
      <c r="P181" s="607"/>
      <c r="R181" s="158"/>
      <c r="S181" s="158"/>
      <c r="T181" s="158"/>
      <c r="U181" s="158"/>
    </row>
    <row r="182" spans="1:21" ht="84" hidden="1" x14ac:dyDescent="0.25">
      <c r="A182" s="705">
        <v>3290</v>
      </c>
      <c r="B182" s="213" t="s">
        <v>586</v>
      </c>
      <c r="C182" s="849">
        <f t="shared" si="63"/>
        <v>0</v>
      </c>
      <c r="D182" s="350">
        <f t="shared" ref="D182:O182" si="64">SUM(D183:D186)</f>
        <v>0</v>
      </c>
      <c r="E182" s="351">
        <f t="shared" si="64"/>
        <v>0</v>
      </c>
      <c r="F182" s="221">
        <f t="shared" si="64"/>
        <v>0</v>
      </c>
      <c r="G182" s="350">
        <f t="shared" si="64"/>
        <v>0</v>
      </c>
      <c r="H182" s="351">
        <f t="shared" si="64"/>
        <v>0</v>
      </c>
      <c r="I182" s="389">
        <f t="shared" si="64"/>
        <v>0</v>
      </c>
      <c r="J182" s="350">
        <f t="shared" si="64"/>
        <v>0</v>
      </c>
      <c r="K182" s="389">
        <f t="shared" si="64"/>
        <v>0</v>
      </c>
      <c r="L182" s="466">
        <f t="shared" si="64"/>
        <v>0</v>
      </c>
      <c r="M182" s="643">
        <f t="shared" si="64"/>
        <v>0</v>
      </c>
      <c r="N182" s="351">
        <f t="shared" si="64"/>
        <v>0</v>
      </c>
      <c r="O182" s="543">
        <f t="shared" si="64"/>
        <v>0</v>
      </c>
      <c r="P182" s="846"/>
      <c r="R182" s="158"/>
      <c r="S182" s="158"/>
      <c r="T182" s="158"/>
      <c r="U182" s="158"/>
    </row>
    <row r="183" spans="1:21" ht="72" hidden="1" x14ac:dyDescent="0.25">
      <c r="A183" s="178">
        <v>3291</v>
      </c>
      <c r="B183" s="223" t="s">
        <v>417</v>
      </c>
      <c r="C183" s="523">
        <f t="shared" si="63"/>
        <v>0</v>
      </c>
      <c r="D183" s="229"/>
      <c r="E183" s="337"/>
      <c r="F183" s="609">
        <f>D183+E183</f>
        <v>0</v>
      </c>
      <c r="G183" s="229"/>
      <c r="H183" s="337"/>
      <c r="I183" s="507">
        <f>G183+H183</f>
        <v>0</v>
      </c>
      <c r="J183" s="229"/>
      <c r="K183" s="507"/>
      <c r="L183" s="699">
        <f>J183+K183</f>
        <v>0</v>
      </c>
      <c r="M183" s="229"/>
      <c r="N183" s="337"/>
      <c r="O183" s="631">
        <f>N183+M183</f>
        <v>0</v>
      </c>
      <c r="P183" s="607"/>
      <c r="R183" s="158"/>
      <c r="S183" s="158"/>
      <c r="T183" s="158"/>
      <c r="U183" s="158"/>
    </row>
    <row r="184" spans="1:21" ht="72" hidden="1" x14ac:dyDescent="0.25">
      <c r="A184" s="178">
        <v>3292</v>
      </c>
      <c r="B184" s="223" t="s">
        <v>418</v>
      </c>
      <c r="C184" s="523">
        <f t="shared" si="63"/>
        <v>0</v>
      </c>
      <c r="D184" s="229"/>
      <c r="E184" s="337"/>
      <c r="F184" s="609">
        <f>D184+E184</f>
        <v>0</v>
      </c>
      <c r="G184" s="229"/>
      <c r="H184" s="337"/>
      <c r="I184" s="507">
        <f>G184+H184</f>
        <v>0</v>
      </c>
      <c r="J184" s="229"/>
      <c r="K184" s="507"/>
      <c r="L184" s="699">
        <f>J184+K184</f>
        <v>0</v>
      </c>
      <c r="M184" s="229"/>
      <c r="N184" s="337"/>
      <c r="O184" s="631">
        <f>N184+M184</f>
        <v>0</v>
      </c>
      <c r="P184" s="607"/>
      <c r="R184" s="158"/>
      <c r="S184" s="158"/>
      <c r="T184" s="158"/>
      <c r="U184" s="158"/>
    </row>
    <row r="185" spans="1:21" ht="72" hidden="1" x14ac:dyDescent="0.25">
      <c r="A185" s="178">
        <v>3293</v>
      </c>
      <c r="B185" s="223" t="s">
        <v>224</v>
      </c>
      <c r="C185" s="523">
        <f t="shared" si="63"/>
        <v>0</v>
      </c>
      <c r="D185" s="229"/>
      <c r="E185" s="337"/>
      <c r="F185" s="609">
        <f>D185+E185</f>
        <v>0</v>
      </c>
      <c r="G185" s="229"/>
      <c r="H185" s="337"/>
      <c r="I185" s="507">
        <f>G185+H185</f>
        <v>0</v>
      </c>
      <c r="J185" s="229"/>
      <c r="K185" s="507"/>
      <c r="L185" s="699">
        <f>J185+K185</f>
        <v>0</v>
      </c>
      <c r="M185" s="229"/>
      <c r="N185" s="337"/>
      <c r="O185" s="631">
        <f>N185+M185</f>
        <v>0</v>
      </c>
      <c r="P185" s="607"/>
      <c r="R185" s="158"/>
      <c r="S185" s="158"/>
      <c r="T185" s="158"/>
      <c r="U185" s="158"/>
    </row>
    <row r="186" spans="1:21" ht="60" hidden="1" x14ac:dyDescent="0.25">
      <c r="A186" s="373">
        <v>3294</v>
      </c>
      <c r="B186" s="223" t="s">
        <v>419</v>
      </c>
      <c r="C186" s="849">
        <f t="shared" si="63"/>
        <v>0</v>
      </c>
      <c r="D186" s="375"/>
      <c r="E186" s="376"/>
      <c r="F186" s="644">
        <f>D186+E186</f>
        <v>0</v>
      </c>
      <c r="G186" s="375"/>
      <c r="H186" s="376"/>
      <c r="I186" s="579">
        <f>G186+H186</f>
        <v>0</v>
      </c>
      <c r="J186" s="375"/>
      <c r="K186" s="579"/>
      <c r="L186" s="850">
        <f>J186+K186</f>
        <v>0</v>
      </c>
      <c r="M186" s="375"/>
      <c r="N186" s="376"/>
      <c r="O186" s="645">
        <f>N186+M186</f>
        <v>0</v>
      </c>
      <c r="P186" s="851"/>
      <c r="R186" s="158"/>
      <c r="S186" s="158"/>
      <c r="T186" s="158"/>
      <c r="U186" s="158"/>
    </row>
    <row r="187" spans="1:21" ht="48" hidden="1" x14ac:dyDescent="0.25">
      <c r="A187" s="249">
        <v>3300</v>
      </c>
      <c r="B187" s="368" t="s">
        <v>420</v>
      </c>
      <c r="C187" s="531">
        <f t="shared" si="63"/>
        <v>0</v>
      </c>
      <c r="D187" s="380">
        <f t="shared" ref="D187:O187" si="65">SUM(D188:D189)</f>
        <v>0</v>
      </c>
      <c r="E187" s="326">
        <f t="shared" si="65"/>
        <v>0</v>
      </c>
      <c r="F187" s="327">
        <f t="shared" si="65"/>
        <v>0</v>
      </c>
      <c r="G187" s="380">
        <f t="shared" si="65"/>
        <v>0</v>
      </c>
      <c r="H187" s="326">
        <f t="shared" si="65"/>
        <v>0</v>
      </c>
      <c r="I187" s="580">
        <f t="shared" si="65"/>
        <v>0</v>
      </c>
      <c r="J187" s="380">
        <f t="shared" si="65"/>
        <v>0</v>
      </c>
      <c r="K187" s="580">
        <f t="shared" si="65"/>
        <v>0</v>
      </c>
      <c r="L187" s="548">
        <f t="shared" si="65"/>
        <v>0</v>
      </c>
      <c r="M187" s="380">
        <f t="shared" si="65"/>
        <v>0</v>
      </c>
      <c r="N187" s="326">
        <f t="shared" si="65"/>
        <v>0</v>
      </c>
      <c r="O187" s="549">
        <f t="shared" si="65"/>
        <v>0</v>
      </c>
      <c r="P187" s="852"/>
      <c r="R187" s="158"/>
      <c r="S187" s="158"/>
      <c r="T187" s="158"/>
      <c r="U187" s="158"/>
    </row>
    <row r="188" spans="1:21" ht="48" hidden="1" x14ac:dyDescent="0.25">
      <c r="A188" s="264">
        <v>3310</v>
      </c>
      <c r="B188" s="265" t="s">
        <v>421</v>
      </c>
      <c r="C188" s="535">
        <f t="shared" si="63"/>
        <v>0</v>
      </c>
      <c r="D188" s="344"/>
      <c r="E188" s="345"/>
      <c r="F188" s="632">
        <f>D188+E188</f>
        <v>0</v>
      </c>
      <c r="G188" s="344"/>
      <c r="H188" s="345"/>
      <c r="I188" s="509">
        <f>G188+H188</f>
        <v>0</v>
      </c>
      <c r="J188" s="344"/>
      <c r="K188" s="509"/>
      <c r="L188" s="700">
        <f>J188+K188</f>
        <v>0</v>
      </c>
      <c r="M188" s="344"/>
      <c r="N188" s="345"/>
      <c r="O188" s="633">
        <f>N188+M188</f>
        <v>0</v>
      </c>
      <c r="P188" s="845"/>
      <c r="R188" s="158"/>
      <c r="S188" s="158"/>
      <c r="T188" s="158"/>
      <c r="U188" s="158"/>
    </row>
    <row r="189" spans="1:21" ht="60" hidden="1" x14ac:dyDescent="0.25">
      <c r="A189" s="169">
        <v>3320</v>
      </c>
      <c r="B189" s="213" t="s">
        <v>422</v>
      </c>
      <c r="C189" s="522">
        <f t="shared" si="63"/>
        <v>0</v>
      </c>
      <c r="D189" s="219"/>
      <c r="E189" s="335"/>
      <c r="F189" s="608">
        <f>D189+E189</f>
        <v>0</v>
      </c>
      <c r="G189" s="219"/>
      <c r="H189" s="335"/>
      <c r="I189" s="510">
        <f>G189+H189</f>
        <v>0</v>
      </c>
      <c r="J189" s="219"/>
      <c r="K189" s="510"/>
      <c r="L189" s="844">
        <f>J189+K189</f>
        <v>0</v>
      </c>
      <c r="M189" s="219"/>
      <c r="N189" s="335"/>
      <c r="O189" s="630">
        <f>N189+M189</f>
        <v>0</v>
      </c>
      <c r="P189" s="640"/>
      <c r="R189" s="158"/>
      <c r="S189" s="158"/>
      <c r="T189" s="158"/>
      <c r="U189" s="158"/>
    </row>
    <row r="190" spans="1:21" hidden="1" x14ac:dyDescent="0.25">
      <c r="A190" s="382">
        <v>4000</v>
      </c>
      <c r="B190" s="315" t="s">
        <v>423</v>
      </c>
      <c r="C190" s="841">
        <f t="shared" si="63"/>
        <v>0</v>
      </c>
      <c r="D190" s="626">
        <f t="shared" ref="D190:O190" si="66">SUM(D191,D194)</f>
        <v>0</v>
      </c>
      <c r="E190" s="627">
        <f t="shared" si="66"/>
        <v>0</v>
      </c>
      <c r="F190" s="628">
        <f t="shared" si="66"/>
        <v>0</v>
      </c>
      <c r="G190" s="626">
        <f t="shared" si="66"/>
        <v>0</v>
      </c>
      <c r="H190" s="627">
        <f t="shared" si="66"/>
        <v>0</v>
      </c>
      <c r="I190" s="691">
        <f t="shared" si="66"/>
        <v>0</v>
      </c>
      <c r="J190" s="626">
        <f t="shared" si="66"/>
        <v>0</v>
      </c>
      <c r="K190" s="691">
        <f t="shared" si="66"/>
        <v>0</v>
      </c>
      <c r="L190" s="698">
        <f t="shared" si="66"/>
        <v>0</v>
      </c>
      <c r="M190" s="317">
        <f t="shared" si="66"/>
        <v>0</v>
      </c>
      <c r="N190" s="318">
        <f t="shared" si="66"/>
        <v>0</v>
      </c>
      <c r="O190" s="540">
        <f t="shared" si="66"/>
        <v>0</v>
      </c>
      <c r="P190" s="842"/>
      <c r="R190" s="158"/>
      <c r="S190" s="158"/>
      <c r="T190" s="158"/>
      <c r="U190" s="158"/>
    </row>
    <row r="191" spans="1:21" ht="24" hidden="1" x14ac:dyDescent="0.25">
      <c r="A191" s="383">
        <v>4200</v>
      </c>
      <c r="B191" s="323" t="s">
        <v>424</v>
      </c>
      <c r="C191" s="525">
        <f t="shared" si="63"/>
        <v>0</v>
      </c>
      <c r="D191" s="209">
        <f t="shared" ref="D191:O191" si="67">SUM(D192,D193)</f>
        <v>0</v>
      </c>
      <c r="E191" s="324">
        <f t="shared" si="67"/>
        <v>0</v>
      </c>
      <c r="F191" s="211">
        <f t="shared" si="67"/>
        <v>0</v>
      </c>
      <c r="G191" s="209">
        <f t="shared" si="67"/>
        <v>0</v>
      </c>
      <c r="H191" s="324">
        <f t="shared" si="67"/>
        <v>0</v>
      </c>
      <c r="I191" s="505">
        <f t="shared" si="67"/>
        <v>0</v>
      </c>
      <c r="J191" s="209">
        <f t="shared" si="67"/>
        <v>0</v>
      </c>
      <c r="K191" s="505">
        <f t="shared" si="67"/>
        <v>0</v>
      </c>
      <c r="L191" s="459">
        <f t="shared" si="67"/>
        <v>0</v>
      </c>
      <c r="M191" s="209">
        <f t="shared" si="67"/>
        <v>0</v>
      </c>
      <c r="N191" s="324">
        <f t="shared" si="67"/>
        <v>0</v>
      </c>
      <c r="O191" s="541">
        <f t="shared" si="67"/>
        <v>0</v>
      </c>
      <c r="P191" s="824"/>
      <c r="R191" s="158"/>
      <c r="S191" s="158"/>
      <c r="T191" s="158"/>
      <c r="U191" s="158"/>
    </row>
    <row r="192" spans="1:21" ht="36" hidden="1" x14ac:dyDescent="0.25">
      <c r="A192" s="705">
        <v>4240</v>
      </c>
      <c r="B192" s="213" t="s">
        <v>425</v>
      </c>
      <c r="C192" s="522">
        <f t="shared" si="63"/>
        <v>0</v>
      </c>
      <c r="D192" s="219"/>
      <c r="E192" s="335"/>
      <c r="F192" s="608"/>
      <c r="G192" s="219"/>
      <c r="H192" s="335"/>
      <c r="I192" s="510">
        <f>G192+H192</f>
        <v>0</v>
      </c>
      <c r="J192" s="219"/>
      <c r="K192" s="510"/>
      <c r="L192" s="844">
        <f>J192+K192</f>
        <v>0</v>
      </c>
      <c r="M192" s="219"/>
      <c r="N192" s="335"/>
      <c r="O192" s="630">
        <f>N192+M192</f>
        <v>0</v>
      </c>
      <c r="P192" s="640"/>
      <c r="R192" s="158"/>
      <c r="S192" s="158"/>
      <c r="T192" s="158"/>
      <c r="U192" s="158"/>
    </row>
    <row r="193" spans="1:21" ht="24" hidden="1" x14ac:dyDescent="0.25">
      <c r="A193" s="339">
        <v>4250</v>
      </c>
      <c r="B193" s="223" t="s">
        <v>426</v>
      </c>
      <c r="C193" s="523">
        <f t="shared" si="63"/>
        <v>0</v>
      </c>
      <c r="D193" s="229"/>
      <c r="E193" s="337"/>
      <c r="F193" s="609"/>
      <c r="G193" s="229"/>
      <c r="H193" s="337"/>
      <c r="I193" s="507">
        <f>G193+H193</f>
        <v>0</v>
      </c>
      <c r="J193" s="229"/>
      <c r="K193" s="507"/>
      <c r="L193" s="699">
        <f>J193+K193</f>
        <v>0</v>
      </c>
      <c r="M193" s="229"/>
      <c r="N193" s="337"/>
      <c r="O193" s="631">
        <f>N193+M193</f>
        <v>0</v>
      </c>
      <c r="P193" s="607"/>
      <c r="R193" s="158"/>
      <c r="S193" s="158"/>
      <c r="T193" s="158"/>
      <c r="U193" s="158"/>
    </row>
    <row r="194" spans="1:21" hidden="1" x14ac:dyDescent="0.25">
      <c r="A194" s="198">
        <v>4300</v>
      </c>
      <c r="B194" s="323" t="s">
        <v>427</v>
      </c>
      <c r="C194" s="525">
        <f t="shared" si="63"/>
        <v>0</v>
      </c>
      <c r="D194" s="209">
        <f t="shared" ref="D194:O194" si="68">SUM(D195)</f>
        <v>0</v>
      </c>
      <c r="E194" s="324">
        <f t="shared" si="68"/>
        <v>0</v>
      </c>
      <c r="F194" s="211">
        <f t="shared" si="68"/>
        <v>0</v>
      </c>
      <c r="G194" s="209">
        <f t="shared" si="68"/>
        <v>0</v>
      </c>
      <c r="H194" s="324">
        <f t="shared" si="68"/>
        <v>0</v>
      </c>
      <c r="I194" s="505">
        <f t="shared" si="68"/>
        <v>0</v>
      </c>
      <c r="J194" s="209">
        <f t="shared" si="68"/>
        <v>0</v>
      </c>
      <c r="K194" s="505">
        <f t="shared" si="68"/>
        <v>0</v>
      </c>
      <c r="L194" s="459">
        <f t="shared" si="68"/>
        <v>0</v>
      </c>
      <c r="M194" s="209">
        <f t="shared" si="68"/>
        <v>0</v>
      </c>
      <c r="N194" s="324">
        <f t="shared" si="68"/>
        <v>0</v>
      </c>
      <c r="O194" s="541">
        <f t="shared" si="68"/>
        <v>0</v>
      </c>
      <c r="P194" s="824"/>
      <c r="R194" s="158"/>
      <c r="S194" s="158"/>
      <c r="T194" s="158"/>
      <c r="U194" s="158"/>
    </row>
    <row r="195" spans="1:21" ht="24" hidden="1" x14ac:dyDescent="0.25">
      <c r="A195" s="705">
        <v>4310</v>
      </c>
      <c r="B195" s="213" t="s">
        <v>428</v>
      </c>
      <c r="C195" s="522">
        <f t="shared" si="63"/>
        <v>0</v>
      </c>
      <c r="D195" s="350">
        <f t="shared" ref="D195:O195" si="69">SUM(D196:D196)</f>
        <v>0</v>
      </c>
      <c r="E195" s="351">
        <f t="shared" si="69"/>
        <v>0</v>
      </c>
      <c r="F195" s="221">
        <f t="shared" si="69"/>
        <v>0</v>
      </c>
      <c r="G195" s="350">
        <f t="shared" si="69"/>
        <v>0</v>
      </c>
      <c r="H195" s="351">
        <f t="shared" si="69"/>
        <v>0</v>
      </c>
      <c r="I195" s="389">
        <f t="shared" si="69"/>
        <v>0</v>
      </c>
      <c r="J195" s="350">
        <f t="shared" si="69"/>
        <v>0</v>
      </c>
      <c r="K195" s="389">
        <f t="shared" si="69"/>
        <v>0</v>
      </c>
      <c r="L195" s="466">
        <f t="shared" si="69"/>
        <v>0</v>
      </c>
      <c r="M195" s="350">
        <f t="shared" si="69"/>
        <v>0</v>
      </c>
      <c r="N195" s="351">
        <f t="shared" si="69"/>
        <v>0</v>
      </c>
      <c r="O195" s="543">
        <f t="shared" si="69"/>
        <v>0</v>
      </c>
      <c r="P195" s="846"/>
      <c r="R195" s="158"/>
      <c r="S195" s="158"/>
      <c r="T195" s="158"/>
      <c r="U195" s="158"/>
    </row>
    <row r="196" spans="1:21" ht="36" hidden="1" x14ac:dyDescent="0.25">
      <c r="A196" s="178">
        <v>4311</v>
      </c>
      <c r="B196" s="223" t="s">
        <v>429</v>
      </c>
      <c r="C196" s="523">
        <f t="shared" si="63"/>
        <v>0</v>
      </c>
      <c r="D196" s="229"/>
      <c r="E196" s="337"/>
      <c r="F196" s="609"/>
      <c r="G196" s="229"/>
      <c r="H196" s="337"/>
      <c r="I196" s="507">
        <f>G196+H196</f>
        <v>0</v>
      </c>
      <c r="J196" s="229"/>
      <c r="K196" s="507"/>
      <c r="L196" s="699">
        <f>J196+K196</f>
        <v>0</v>
      </c>
      <c r="M196" s="229"/>
      <c r="N196" s="337"/>
      <c r="O196" s="631">
        <f>N196+M196</f>
        <v>0</v>
      </c>
      <c r="P196" s="607"/>
      <c r="R196" s="158"/>
      <c r="S196" s="158"/>
      <c r="T196" s="158"/>
      <c r="U196" s="158"/>
    </row>
    <row r="197" spans="1:21" s="148" customFormat="1" ht="24" x14ac:dyDescent="0.25">
      <c r="A197" s="384"/>
      <c r="B197" s="140" t="s">
        <v>430</v>
      </c>
      <c r="C197" s="835">
        <f t="shared" si="63"/>
        <v>4285</v>
      </c>
      <c r="D197" s="310">
        <f t="shared" ref="D197:O197" si="70">SUM(D198,D233,D271)</f>
        <v>3660</v>
      </c>
      <c r="E197" s="311">
        <f t="shared" si="70"/>
        <v>0</v>
      </c>
      <c r="F197" s="312">
        <f t="shared" si="70"/>
        <v>3660</v>
      </c>
      <c r="G197" s="310">
        <f t="shared" si="70"/>
        <v>0</v>
      </c>
      <c r="H197" s="311">
        <f t="shared" si="70"/>
        <v>0</v>
      </c>
      <c r="I197" s="503">
        <f t="shared" si="70"/>
        <v>0</v>
      </c>
      <c r="J197" s="310">
        <f t="shared" si="70"/>
        <v>625</v>
      </c>
      <c r="K197" s="503">
        <f t="shared" si="70"/>
        <v>0</v>
      </c>
      <c r="L197" s="464">
        <f t="shared" si="70"/>
        <v>625</v>
      </c>
      <c r="M197" s="646">
        <f t="shared" si="70"/>
        <v>0</v>
      </c>
      <c r="N197" s="311">
        <f t="shared" si="70"/>
        <v>0</v>
      </c>
      <c r="O197" s="539">
        <f t="shared" si="70"/>
        <v>0</v>
      </c>
      <c r="P197" s="840"/>
      <c r="R197" s="158"/>
      <c r="S197" s="158"/>
      <c r="T197" s="158"/>
      <c r="U197" s="158"/>
    </row>
    <row r="198" spans="1:21" x14ac:dyDescent="0.25">
      <c r="A198" s="315">
        <v>5000</v>
      </c>
      <c r="B198" s="315" t="s">
        <v>431</v>
      </c>
      <c r="C198" s="841">
        <f t="shared" si="63"/>
        <v>3660</v>
      </c>
      <c r="D198" s="626">
        <f t="shared" ref="D198:O198" si="71">D199+D207</f>
        <v>3660</v>
      </c>
      <c r="E198" s="627">
        <f t="shared" si="71"/>
        <v>0</v>
      </c>
      <c r="F198" s="628">
        <f t="shared" si="71"/>
        <v>3660</v>
      </c>
      <c r="G198" s="626">
        <f t="shared" si="71"/>
        <v>0</v>
      </c>
      <c r="H198" s="627">
        <f t="shared" si="71"/>
        <v>0</v>
      </c>
      <c r="I198" s="691">
        <f t="shared" si="71"/>
        <v>0</v>
      </c>
      <c r="J198" s="626">
        <f t="shared" si="71"/>
        <v>0</v>
      </c>
      <c r="K198" s="691">
        <f t="shared" si="71"/>
        <v>0</v>
      </c>
      <c r="L198" s="698">
        <f t="shared" si="71"/>
        <v>0</v>
      </c>
      <c r="M198" s="317">
        <f t="shared" si="71"/>
        <v>0</v>
      </c>
      <c r="N198" s="318">
        <f t="shared" si="71"/>
        <v>0</v>
      </c>
      <c r="O198" s="540">
        <f t="shared" si="71"/>
        <v>0</v>
      </c>
      <c r="P198" s="842"/>
      <c r="R198" s="158"/>
      <c r="S198" s="158"/>
      <c r="T198" s="158"/>
      <c r="U198" s="158"/>
    </row>
    <row r="199" spans="1:21" x14ac:dyDescent="0.25">
      <c r="A199" s="198">
        <v>5100</v>
      </c>
      <c r="B199" s="323" t="s">
        <v>432</v>
      </c>
      <c r="C199" s="525">
        <f t="shared" si="63"/>
        <v>280</v>
      </c>
      <c r="D199" s="209">
        <f t="shared" ref="D199:O199" si="72">D200+D201+D204+D205+D206</f>
        <v>280</v>
      </c>
      <c r="E199" s="324">
        <f t="shared" si="72"/>
        <v>0</v>
      </c>
      <c r="F199" s="211">
        <f t="shared" si="72"/>
        <v>280</v>
      </c>
      <c r="G199" s="209">
        <f t="shared" si="72"/>
        <v>0</v>
      </c>
      <c r="H199" s="324">
        <f t="shared" si="72"/>
        <v>0</v>
      </c>
      <c r="I199" s="505">
        <f t="shared" si="72"/>
        <v>0</v>
      </c>
      <c r="J199" s="209">
        <f t="shared" si="72"/>
        <v>0</v>
      </c>
      <c r="K199" s="505">
        <f t="shared" si="72"/>
        <v>0</v>
      </c>
      <c r="L199" s="459">
        <f t="shared" si="72"/>
        <v>0</v>
      </c>
      <c r="M199" s="209">
        <f t="shared" si="72"/>
        <v>0</v>
      </c>
      <c r="N199" s="324">
        <f t="shared" si="72"/>
        <v>0</v>
      </c>
      <c r="O199" s="541">
        <f t="shared" si="72"/>
        <v>0</v>
      </c>
      <c r="P199" s="824"/>
      <c r="R199" s="158"/>
      <c r="S199" s="158"/>
      <c r="T199" s="158"/>
      <c r="U199" s="158"/>
    </row>
    <row r="200" spans="1:21" hidden="1" x14ac:dyDescent="0.25">
      <c r="A200" s="705">
        <v>5110</v>
      </c>
      <c r="B200" s="213" t="s">
        <v>433</v>
      </c>
      <c r="C200" s="522">
        <f t="shared" si="63"/>
        <v>0</v>
      </c>
      <c r="D200" s="219"/>
      <c r="E200" s="335"/>
      <c r="F200" s="608">
        <f>D200+E200</f>
        <v>0</v>
      </c>
      <c r="G200" s="219"/>
      <c r="H200" s="335"/>
      <c r="I200" s="510">
        <f>G200+H200</f>
        <v>0</v>
      </c>
      <c r="J200" s="219"/>
      <c r="K200" s="510"/>
      <c r="L200" s="844">
        <f>J200+K200</f>
        <v>0</v>
      </c>
      <c r="M200" s="219"/>
      <c r="N200" s="335"/>
      <c r="O200" s="630">
        <f>N200+M200</f>
        <v>0</v>
      </c>
      <c r="P200" s="640"/>
      <c r="R200" s="158"/>
      <c r="S200" s="158"/>
      <c r="T200" s="158"/>
      <c r="U200" s="158"/>
    </row>
    <row r="201" spans="1:21" ht="24" x14ac:dyDescent="0.25">
      <c r="A201" s="339">
        <v>5120</v>
      </c>
      <c r="B201" s="223" t="s">
        <v>434</v>
      </c>
      <c r="C201" s="523">
        <f t="shared" si="63"/>
        <v>280</v>
      </c>
      <c r="D201" s="340">
        <f t="shared" ref="D201:O201" si="73">D202+D203</f>
        <v>280</v>
      </c>
      <c r="E201" s="341">
        <f t="shared" si="73"/>
        <v>0</v>
      </c>
      <c r="F201" s="231">
        <f t="shared" si="73"/>
        <v>280</v>
      </c>
      <c r="G201" s="340">
        <f t="shared" si="73"/>
        <v>0</v>
      </c>
      <c r="H201" s="341">
        <f t="shared" si="73"/>
        <v>0</v>
      </c>
      <c r="I201" s="390">
        <f t="shared" si="73"/>
        <v>0</v>
      </c>
      <c r="J201" s="340">
        <f t="shared" si="73"/>
        <v>0</v>
      </c>
      <c r="K201" s="390">
        <f t="shared" si="73"/>
        <v>0</v>
      </c>
      <c r="L201" s="359">
        <f t="shared" si="73"/>
        <v>0</v>
      </c>
      <c r="M201" s="340">
        <f t="shared" si="73"/>
        <v>0</v>
      </c>
      <c r="N201" s="341">
        <f t="shared" si="73"/>
        <v>0</v>
      </c>
      <c r="O201" s="544">
        <f t="shared" si="73"/>
        <v>0</v>
      </c>
      <c r="P201" s="639"/>
      <c r="R201" s="158"/>
      <c r="S201" s="158"/>
      <c r="T201" s="158"/>
      <c r="U201" s="158"/>
    </row>
    <row r="202" spans="1:21" x14ac:dyDescent="0.25">
      <c r="A202" s="178">
        <v>5121</v>
      </c>
      <c r="B202" s="223" t="s">
        <v>435</v>
      </c>
      <c r="C202" s="523">
        <f t="shared" si="63"/>
        <v>280</v>
      </c>
      <c r="D202" s="229">
        <f>170+110</f>
        <v>280</v>
      </c>
      <c r="E202" s="337"/>
      <c r="F202" s="609">
        <f>D202+E202</f>
        <v>280</v>
      </c>
      <c r="G202" s="229"/>
      <c r="H202" s="337"/>
      <c r="I202" s="507">
        <f>G202+H202</f>
        <v>0</v>
      </c>
      <c r="J202" s="229"/>
      <c r="K202" s="507"/>
      <c r="L202" s="699">
        <f>J202+K202</f>
        <v>0</v>
      </c>
      <c r="M202" s="229"/>
      <c r="N202" s="337"/>
      <c r="O202" s="631">
        <f>N202+M202</f>
        <v>0</v>
      </c>
      <c r="P202" s="843"/>
      <c r="R202" s="158"/>
      <c r="S202" s="158"/>
      <c r="T202" s="158"/>
      <c r="U202" s="158"/>
    </row>
    <row r="203" spans="1:21" ht="24" hidden="1" x14ac:dyDescent="0.25">
      <c r="A203" s="178">
        <v>5129</v>
      </c>
      <c r="B203" s="223" t="s">
        <v>436</v>
      </c>
      <c r="C203" s="523">
        <f t="shared" si="63"/>
        <v>0</v>
      </c>
      <c r="D203" s="229"/>
      <c r="E203" s="337"/>
      <c r="F203" s="609">
        <f>D203+E203</f>
        <v>0</v>
      </c>
      <c r="G203" s="229"/>
      <c r="H203" s="337"/>
      <c r="I203" s="507">
        <f>G203+H203</f>
        <v>0</v>
      </c>
      <c r="J203" s="229"/>
      <c r="K203" s="507"/>
      <c r="L203" s="699">
        <f>J203+K203</f>
        <v>0</v>
      </c>
      <c r="M203" s="229"/>
      <c r="N203" s="337"/>
      <c r="O203" s="631">
        <f>N203+M203</f>
        <v>0</v>
      </c>
      <c r="P203" s="607"/>
      <c r="R203" s="158"/>
      <c r="S203" s="158"/>
      <c r="T203" s="158"/>
      <c r="U203" s="158"/>
    </row>
    <row r="204" spans="1:21" hidden="1" x14ac:dyDescent="0.25">
      <c r="A204" s="339">
        <v>5130</v>
      </c>
      <c r="B204" s="223" t="s">
        <v>437</v>
      </c>
      <c r="C204" s="523">
        <f t="shared" si="63"/>
        <v>0</v>
      </c>
      <c r="D204" s="229"/>
      <c r="E204" s="337"/>
      <c r="F204" s="609">
        <f>D204+E204</f>
        <v>0</v>
      </c>
      <c r="G204" s="229"/>
      <c r="H204" s="337"/>
      <c r="I204" s="507">
        <f>G204+H204</f>
        <v>0</v>
      </c>
      <c r="J204" s="229"/>
      <c r="K204" s="507"/>
      <c r="L204" s="699">
        <f>J204+K204</f>
        <v>0</v>
      </c>
      <c r="M204" s="229"/>
      <c r="N204" s="337"/>
      <c r="O204" s="631">
        <f>N204+M204</f>
        <v>0</v>
      </c>
      <c r="P204" s="607"/>
      <c r="R204" s="158"/>
      <c r="S204" s="158"/>
      <c r="T204" s="158"/>
      <c r="U204" s="158"/>
    </row>
    <row r="205" spans="1:21" hidden="1" x14ac:dyDescent="0.25">
      <c r="A205" s="339">
        <v>5140</v>
      </c>
      <c r="B205" s="223" t="s">
        <v>438</v>
      </c>
      <c r="C205" s="523">
        <f t="shared" si="63"/>
        <v>0</v>
      </c>
      <c r="D205" s="229"/>
      <c r="E205" s="337"/>
      <c r="F205" s="609">
        <f>D205+E205</f>
        <v>0</v>
      </c>
      <c r="G205" s="229"/>
      <c r="H205" s="337"/>
      <c r="I205" s="507">
        <f>G205+H205</f>
        <v>0</v>
      </c>
      <c r="J205" s="229"/>
      <c r="K205" s="507"/>
      <c r="L205" s="699">
        <f>J205+K205</f>
        <v>0</v>
      </c>
      <c r="M205" s="229"/>
      <c r="N205" s="337"/>
      <c r="O205" s="631">
        <f>N205+M205</f>
        <v>0</v>
      </c>
      <c r="P205" s="607"/>
      <c r="R205" s="158"/>
      <c r="S205" s="158"/>
      <c r="T205" s="158"/>
      <c r="U205" s="158"/>
    </row>
    <row r="206" spans="1:21" ht="24" hidden="1" x14ac:dyDescent="0.25">
      <c r="A206" s="339">
        <v>5170</v>
      </c>
      <c r="B206" s="223" t="s">
        <v>439</v>
      </c>
      <c r="C206" s="523">
        <f t="shared" si="63"/>
        <v>0</v>
      </c>
      <c r="D206" s="229"/>
      <c r="E206" s="337"/>
      <c r="F206" s="609">
        <f>D206+E206</f>
        <v>0</v>
      </c>
      <c r="G206" s="229"/>
      <c r="H206" s="337"/>
      <c r="I206" s="507">
        <f>G206+H206</f>
        <v>0</v>
      </c>
      <c r="J206" s="229"/>
      <c r="K206" s="507"/>
      <c r="L206" s="699">
        <f>J206+K206</f>
        <v>0</v>
      </c>
      <c r="M206" s="229"/>
      <c r="N206" s="337"/>
      <c r="O206" s="631">
        <f>N206+M206</f>
        <v>0</v>
      </c>
      <c r="P206" s="607"/>
      <c r="R206" s="158"/>
      <c r="S206" s="158"/>
      <c r="T206" s="158"/>
      <c r="U206" s="158"/>
    </row>
    <row r="207" spans="1:21" x14ac:dyDescent="0.25">
      <c r="A207" s="198">
        <v>5200</v>
      </c>
      <c r="B207" s="323" t="s">
        <v>440</v>
      </c>
      <c r="C207" s="525">
        <f t="shared" si="63"/>
        <v>3380</v>
      </c>
      <c r="D207" s="209">
        <f t="shared" ref="D207:O207" si="74">D208+D218+D219+D228+D229+D230+D232</f>
        <v>3380</v>
      </c>
      <c r="E207" s="324">
        <f t="shared" si="74"/>
        <v>0</v>
      </c>
      <c r="F207" s="211">
        <f t="shared" si="74"/>
        <v>3380</v>
      </c>
      <c r="G207" s="209">
        <f t="shared" si="74"/>
        <v>0</v>
      </c>
      <c r="H207" s="324">
        <f t="shared" si="74"/>
        <v>0</v>
      </c>
      <c r="I207" s="505">
        <f t="shared" si="74"/>
        <v>0</v>
      </c>
      <c r="J207" s="209">
        <f t="shared" si="74"/>
        <v>0</v>
      </c>
      <c r="K207" s="505">
        <f t="shared" si="74"/>
        <v>0</v>
      </c>
      <c r="L207" s="459">
        <f t="shared" si="74"/>
        <v>0</v>
      </c>
      <c r="M207" s="209">
        <f t="shared" si="74"/>
        <v>0</v>
      </c>
      <c r="N207" s="324">
        <f t="shared" si="74"/>
        <v>0</v>
      </c>
      <c r="O207" s="541">
        <f t="shared" si="74"/>
        <v>0</v>
      </c>
      <c r="P207" s="824"/>
      <c r="R207" s="158"/>
      <c r="S207" s="158"/>
      <c r="T207" s="158"/>
      <c r="U207" s="158"/>
    </row>
    <row r="208" spans="1:21" hidden="1" x14ac:dyDescent="0.25">
      <c r="A208" s="329">
        <v>5210</v>
      </c>
      <c r="B208" s="265" t="s">
        <v>441</v>
      </c>
      <c r="C208" s="535">
        <f t="shared" si="63"/>
        <v>0</v>
      </c>
      <c r="D208" s="330">
        <f t="shared" ref="D208:O208" si="75">SUM(D209:D217)</f>
        <v>0</v>
      </c>
      <c r="E208" s="331">
        <f t="shared" si="75"/>
        <v>0</v>
      </c>
      <c r="F208" s="332">
        <f t="shared" si="75"/>
        <v>0</v>
      </c>
      <c r="G208" s="330">
        <f t="shared" si="75"/>
        <v>0</v>
      </c>
      <c r="H208" s="331">
        <f t="shared" si="75"/>
        <v>0</v>
      </c>
      <c r="I208" s="506">
        <f t="shared" si="75"/>
        <v>0</v>
      </c>
      <c r="J208" s="330">
        <f t="shared" si="75"/>
        <v>0</v>
      </c>
      <c r="K208" s="506">
        <f t="shared" si="75"/>
        <v>0</v>
      </c>
      <c r="L208" s="460">
        <f t="shared" si="75"/>
        <v>0</v>
      </c>
      <c r="M208" s="330">
        <f t="shared" si="75"/>
        <v>0</v>
      </c>
      <c r="N208" s="331">
        <f t="shared" si="75"/>
        <v>0</v>
      </c>
      <c r="O208" s="542">
        <f t="shared" si="75"/>
        <v>0</v>
      </c>
      <c r="P208" s="843"/>
      <c r="R208" s="158"/>
      <c r="S208" s="158"/>
      <c r="T208" s="158"/>
      <c r="U208" s="158"/>
    </row>
    <row r="209" spans="1:21" hidden="1" x14ac:dyDescent="0.25">
      <c r="A209" s="169">
        <v>5211</v>
      </c>
      <c r="B209" s="213" t="s">
        <v>442</v>
      </c>
      <c r="C209" s="522">
        <f t="shared" si="63"/>
        <v>0</v>
      </c>
      <c r="D209" s="219"/>
      <c r="E209" s="335"/>
      <c r="F209" s="608">
        <f t="shared" ref="F209:F218" si="76">D209+E209</f>
        <v>0</v>
      </c>
      <c r="G209" s="219"/>
      <c r="H209" s="335"/>
      <c r="I209" s="510">
        <f t="shared" ref="I209:I218" si="77">G209+H209</f>
        <v>0</v>
      </c>
      <c r="J209" s="219"/>
      <c r="K209" s="510"/>
      <c r="L209" s="844">
        <f t="shared" ref="L209:L218" si="78">J209+K209</f>
        <v>0</v>
      </c>
      <c r="M209" s="219"/>
      <c r="N209" s="335"/>
      <c r="O209" s="630">
        <f t="shared" ref="O209:O218" si="79">N209+M209</f>
        <v>0</v>
      </c>
      <c r="P209" s="640"/>
      <c r="R209" s="158"/>
      <c r="S209" s="158"/>
      <c r="T209" s="158"/>
      <c r="U209" s="158"/>
    </row>
    <row r="210" spans="1:21" hidden="1" x14ac:dyDescent="0.25">
      <c r="A210" s="178">
        <v>5212</v>
      </c>
      <c r="B210" s="223" t="s">
        <v>443</v>
      </c>
      <c r="C210" s="523">
        <f t="shared" si="63"/>
        <v>0</v>
      </c>
      <c r="D210" s="229"/>
      <c r="E210" s="337"/>
      <c r="F210" s="609">
        <f t="shared" si="76"/>
        <v>0</v>
      </c>
      <c r="G210" s="229"/>
      <c r="H210" s="337"/>
      <c r="I210" s="507">
        <f t="shared" si="77"/>
        <v>0</v>
      </c>
      <c r="J210" s="229"/>
      <c r="K210" s="507"/>
      <c r="L210" s="699">
        <f t="shared" si="78"/>
        <v>0</v>
      </c>
      <c r="M210" s="229"/>
      <c r="N210" s="337"/>
      <c r="O210" s="631">
        <f t="shared" si="79"/>
        <v>0</v>
      </c>
      <c r="P210" s="607"/>
      <c r="R210" s="158"/>
      <c r="S210" s="158"/>
      <c r="T210" s="158"/>
      <c r="U210" s="158"/>
    </row>
    <row r="211" spans="1:21" hidden="1" x14ac:dyDescent="0.25">
      <c r="A211" s="178">
        <v>5213</v>
      </c>
      <c r="B211" s="223" t="s">
        <v>444</v>
      </c>
      <c r="C211" s="523">
        <f t="shared" si="63"/>
        <v>0</v>
      </c>
      <c r="D211" s="229"/>
      <c r="E211" s="337"/>
      <c r="F211" s="609">
        <f t="shared" si="76"/>
        <v>0</v>
      </c>
      <c r="G211" s="229"/>
      <c r="H211" s="337"/>
      <c r="I211" s="507">
        <f t="shared" si="77"/>
        <v>0</v>
      </c>
      <c r="J211" s="229"/>
      <c r="K211" s="507"/>
      <c r="L211" s="699">
        <f t="shared" si="78"/>
        <v>0</v>
      </c>
      <c r="M211" s="229"/>
      <c r="N211" s="337"/>
      <c r="O211" s="631">
        <f t="shared" si="79"/>
        <v>0</v>
      </c>
      <c r="P211" s="607"/>
      <c r="R211" s="158"/>
      <c r="S211" s="158"/>
      <c r="T211" s="158"/>
      <c r="U211" s="158"/>
    </row>
    <row r="212" spans="1:21" hidden="1" x14ac:dyDescent="0.25">
      <c r="A212" s="178">
        <v>5214</v>
      </c>
      <c r="B212" s="223" t="s">
        <v>445</v>
      </c>
      <c r="C212" s="523">
        <f t="shared" si="63"/>
        <v>0</v>
      </c>
      <c r="D212" s="229"/>
      <c r="E212" s="337"/>
      <c r="F212" s="609">
        <f t="shared" si="76"/>
        <v>0</v>
      </c>
      <c r="G212" s="229"/>
      <c r="H212" s="337"/>
      <c r="I212" s="507">
        <f t="shared" si="77"/>
        <v>0</v>
      </c>
      <c r="J212" s="229"/>
      <c r="K212" s="507"/>
      <c r="L212" s="699">
        <f t="shared" si="78"/>
        <v>0</v>
      </c>
      <c r="M212" s="229"/>
      <c r="N212" s="337"/>
      <c r="O212" s="631">
        <f t="shared" si="79"/>
        <v>0</v>
      </c>
      <c r="P212" s="607"/>
      <c r="R212" s="158"/>
      <c r="S212" s="158"/>
      <c r="T212" s="158"/>
      <c r="U212" s="158"/>
    </row>
    <row r="213" spans="1:21" hidden="1" x14ac:dyDescent="0.25">
      <c r="A213" s="178">
        <v>5215</v>
      </c>
      <c r="B213" s="223" t="s">
        <v>446</v>
      </c>
      <c r="C213" s="523">
        <f t="shared" si="63"/>
        <v>0</v>
      </c>
      <c r="D213" s="229"/>
      <c r="E213" s="337"/>
      <c r="F213" s="609">
        <f t="shared" si="76"/>
        <v>0</v>
      </c>
      <c r="G213" s="229"/>
      <c r="H213" s="337"/>
      <c r="I213" s="507">
        <f t="shared" si="77"/>
        <v>0</v>
      </c>
      <c r="J213" s="229"/>
      <c r="K213" s="507"/>
      <c r="L213" s="699">
        <f t="shared" si="78"/>
        <v>0</v>
      </c>
      <c r="M213" s="229"/>
      <c r="N213" s="337"/>
      <c r="O213" s="631">
        <f t="shared" si="79"/>
        <v>0</v>
      </c>
      <c r="P213" s="607"/>
      <c r="R213" s="158"/>
      <c r="S213" s="158"/>
      <c r="T213" s="158"/>
      <c r="U213" s="158"/>
    </row>
    <row r="214" spans="1:21" ht="24" hidden="1" x14ac:dyDescent="0.25">
      <c r="A214" s="178">
        <v>5216</v>
      </c>
      <c r="B214" s="223" t="s">
        <v>447</v>
      </c>
      <c r="C214" s="523">
        <f t="shared" si="63"/>
        <v>0</v>
      </c>
      <c r="D214" s="229"/>
      <c r="E214" s="337"/>
      <c r="F214" s="609">
        <f t="shared" si="76"/>
        <v>0</v>
      </c>
      <c r="G214" s="229"/>
      <c r="H214" s="337"/>
      <c r="I214" s="507">
        <f t="shared" si="77"/>
        <v>0</v>
      </c>
      <c r="J214" s="229"/>
      <c r="K214" s="507"/>
      <c r="L214" s="699">
        <f t="shared" si="78"/>
        <v>0</v>
      </c>
      <c r="M214" s="229"/>
      <c r="N214" s="337"/>
      <c r="O214" s="631">
        <f t="shared" si="79"/>
        <v>0</v>
      </c>
      <c r="P214" s="607"/>
      <c r="R214" s="158"/>
      <c r="S214" s="158"/>
      <c r="T214" s="158"/>
      <c r="U214" s="158"/>
    </row>
    <row r="215" spans="1:21" hidden="1" x14ac:dyDescent="0.25">
      <c r="A215" s="178">
        <v>5217</v>
      </c>
      <c r="B215" s="223" t="s">
        <v>448</v>
      </c>
      <c r="C215" s="523">
        <f t="shared" si="63"/>
        <v>0</v>
      </c>
      <c r="D215" s="229"/>
      <c r="E215" s="337"/>
      <c r="F215" s="609">
        <f t="shared" si="76"/>
        <v>0</v>
      </c>
      <c r="G215" s="229"/>
      <c r="H215" s="337"/>
      <c r="I215" s="507">
        <f t="shared" si="77"/>
        <v>0</v>
      </c>
      <c r="J215" s="229"/>
      <c r="K215" s="507"/>
      <c r="L215" s="699">
        <f t="shared" si="78"/>
        <v>0</v>
      </c>
      <c r="M215" s="229"/>
      <c r="N215" s="337"/>
      <c r="O215" s="631">
        <f t="shared" si="79"/>
        <v>0</v>
      </c>
      <c r="P215" s="607"/>
      <c r="R215" s="158"/>
      <c r="S215" s="158"/>
      <c r="T215" s="158"/>
      <c r="U215" s="158"/>
    </row>
    <row r="216" spans="1:21" hidden="1" x14ac:dyDescent="0.25">
      <c r="A216" s="178">
        <v>5218</v>
      </c>
      <c r="B216" s="223" t="s">
        <v>449</v>
      </c>
      <c r="C216" s="523">
        <f t="shared" si="63"/>
        <v>0</v>
      </c>
      <c r="D216" s="229"/>
      <c r="E216" s="337"/>
      <c r="F216" s="609">
        <f t="shared" si="76"/>
        <v>0</v>
      </c>
      <c r="G216" s="229"/>
      <c r="H216" s="337"/>
      <c r="I216" s="507">
        <f t="shared" si="77"/>
        <v>0</v>
      </c>
      <c r="J216" s="229"/>
      <c r="K216" s="507"/>
      <c r="L216" s="699">
        <f t="shared" si="78"/>
        <v>0</v>
      </c>
      <c r="M216" s="229"/>
      <c r="N216" s="337"/>
      <c r="O216" s="631">
        <f t="shared" si="79"/>
        <v>0</v>
      </c>
      <c r="P216" s="607"/>
      <c r="R216" s="158"/>
      <c r="S216" s="158"/>
      <c r="T216" s="158"/>
      <c r="U216" s="158"/>
    </row>
    <row r="217" spans="1:21" hidden="1" x14ac:dyDescent="0.25">
      <c r="A217" s="178">
        <v>5219</v>
      </c>
      <c r="B217" s="223" t="s">
        <v>450</v>
      </c>
      <c r="C217" s="523">
        <f t="shared" si="63"/>
        <v>0</v>
      </c>
      <c r="D217" s="229"/>
      <c r="E217" s="337"/>
      <c r="F217" s="609">
        <f t="shared" si="76"/>
        <v>0</v>
      </c>
      <c r="G217" s="229"/>
      <c r="H217" s="337"/>
      <c r="I217" s="507">
        <f t="shared" si="77"/>
        <v>0</v>
      </c>
      <c r="J217" s="229"/>
      <c r="K217" s="507"/>
      <c r="L217" s="699">
        <f t="shared" si="78"/>
        <v>0</v>
      </c>
      <c r="M217" s="229"/>
      <c r="N217" s="337"/>
      <c r="O217" s="631">
        <f t="shared" si="79"/>
        <v>0</v>
      </c>
      <c r="P217" s="607"/>
      <c r="R217" s="158"/>
      <c r="S217" s="158"/>
      <c r="T217" s="158"/>
      <c r="U217" s="158"/>
    </row>
    <row r="218" spans="1:21" ht="13.5" hidden="1" customHeight="1" x14ac:dyDescent="0.25">
      <c r="A218" s="339">
        <v>5220</v>
      </c>
      <c r="B218" s="223" t="s">
        <v>451</v>
      </c>
      <c r="C218" s="523">
        <f t="shared" si="63"/>
        <v>0</v>
      </c>
      <c r="D218" s="229"/>
      <c r="E218" s="337"/>
      <c r="F218" s="609">
        <f t="shared" si="76"/>
        <v>0</v>
      </c>
      <c r="G218" s="229"/>
      <c r="H218" s="337"/>
      <c r="I218" s="507">
        <f t="shared" si="77"/>
        <v>0</v>
      </c>
      <c r="J218" s="229"/>
      <c r="K218" s="507"/>
      <c r="L218" s="699">
        <f t="shared" si="78"/>
        <v>0</v>
      </c>
      <c r="M218" s="229"/>
      <c r="N218" s="337"/>
      <c r="O218" s="631">
        <f t="shared" si="79"/>
        <v>0</v>
      </c>
      <c r="P218" s="607"/>
      <c r="R218" s="158"/>
      <c r="S218" s="158"/>
      <c r="T218" s="158"/>
      <c r="U218" s="158"/>
    </row>
    <row r="219" spans="1:21" x14ac:dyDescent="0.25">
      <c r="A219" s="339">
        <v>5230</v>
      </c>
      <c r="B219" s="223" t="s">
        <v>452</v>
      </c>
      <c r="C219" s="523">
        <f t="shared" si="63"/>
        <v>3380</v>
      </c>
      <c r="D219" s="340">
        <f t="shared" ref="D219:O219" si="80">SUM(D220:D227)</f>
        <v>3380</v>
      </c>
      <c r="E219" s="341">
        <f t="shared" si="80"/>
        <v>0</v>
      </c>
      <c r="F219" s="231">
        <f t="shared" si="80"/>
        <v>3380</v>
      </c>
      <c r="G219" s="340">
        <f t="shared" si="80"/>
        <v>0</v>
      </c>
      <c r="H219" s="341">
        <f t="shared" si="80"/>
        <v>0</v>
      </c>
      <c r="I219" s="390">
        <f t="shared" si="80"/>
        <v>0</v>
      </c>
      <c r="J219" s="340">
        <f t="shared" si="80"/>
        <v>0</v>
      </c>
      <c r="K219" s="390">
        <f t="shared" si="80"/>
        <v>0</v>
      </c>
      <c r="L219" s="359">
        <f t="shared" si="80"/>
        <v>0</v>
      </c>
      <c r="M219" s="340">
        <f t="shared" si="80"/>
        <v>0</v>
      </c>
      <c r="N219" s="341">
        <f t="shared" si="80"/>
        <v>0</v>
      </c>
      <c r="O219" s="544">
        <f t="shared" si="80"/>
        <v>0</v>
      </c>
      <c r="P219" s="639"/>
      <c r="R219" s="158"/>
      <c r="S219" s="158"/>
      <c r="T219" s="158"/>
      <c r="U219" s="158"/>
    </row>
    <row r="220" spans="1:21" hidden="1" x14ac:dyDescent="0.25">
      <c r="A220" s="178">
        <v>5231</v>
      </c>
      <c r="B220" s="223" t="s">
        <v>453</v>
      </c>
      <c r="C220" s="523">
        <f t="shared" si="63"/>
        <v>0</v>
      </c>
      <c r="D220" s="229"/>
      <c r="E220" s="337"/>
      <c r="F220" s="609">
        <f t="shared" ref="F220:F229" si="81">D220+E220</f>
        <v>0</v>
      </c>
      <c r="G220" s="229"/>
      <c r="H220" s="337"/>
      <c r="I220" s="507">
        <f t="shared" ref="I220:I229" si="82">G220+H220</f>
        <v>0</v>
      </c>
      <c r="J220" s="229"/>
      <c r="K220" s="507"/>
      <c r="L220" s="699">
        <f t="shared" ref="L220:L229" si="83">J220+K220</f>
        <v>0</v>
      </c>
      <c r="M220" s="229"/>
      <c r="N220" s="337"/>
      <c r="O220" s="631">
        <f t="shared" ref="O220:O229" si="84">N220+M220</f>
        <v>0</v>
      </c>
      <c r="P220" s="607"/>
      <c r="R220" s="158"/>
      <c r="S220" s="158"/>
      <c r="T220" s="158"/>
      <c r="U220" s="158"/>
    </row>
    <row r="221" spans="1:21" hidden="1" x14ac:dyDescent="0.25">
      <c r="A221" s="178">
        <v>5232</v>
      </c>
      <c r="B221" s="223" t="s">
        <v>454</v>
      </c>
      <c r="C221" s="523">
        <f t="shared" si="63"/>
        <v>0</v>
      </c>
      <c r="D221" s="229"/>
      <c r="E221" s="337"/>
      <c r="F221" s="609">
        <f t="shared" si="81"/>
        <v>0</v>
      </c>
      <c r="G221" s="229"/>
      <c r="H221" s="337"/>
      <c r="I221" s="507">
        <f t="shared" si="82"/>
        <v>0</v>
      </c>
      <c r="J221" s="229"/>
      <c r="K221" s="507"/>
      <c r="L221" s="699">
        <f t="shared" si="83"/>
        <v>0</v>
      </c>
      <c r="M221" s="229"/>
      <c r="N221" s="337"/>
      <c r="O221" s="631">
        <f t="shared" si="84"/>
        <v>0</v>
      </c>
      <c r="P221" s="607"/>
      <c r="R221" s="158"/>
      <c r="S221" s="158"/>
      <c r="T221" s="158"/>
      <c r="U221" s="158"/>
    </row>
    <row r="222" spans="1:21" hidden="1" x14ac:dyDescent="0.25">
      <c r="A222" s="178">
        <v>5233</v>
      </c>
      <c r="B222" s="223" t="s">
        <v>455</v>
      </c>
      <c r="C222" s="523">
        <f t="shared" si="63"/>
        <v>0</v>
      </c>
      <c r="D222" s="229"/>
      <c r="E222" s="337"/>
      <c r="F222" s="609">
        <f t="shared" si="81"/>
        <v>0</v>
      </c>
      <c r="G222" s="229"/>
      <c r="H222" s="337"/>
      <c r="I222" s="507">
        <f t="shared" si="82"/>
        <v>0</v>
      </c>
      <c r="J222" s="229"/>
      <c r="K222" s="507"/>
      <c r="L222" s="699">
        <f t="shared" si="83"/>
        <v>0</v>
      </c>
      <c r="M222" s="229"/>
      <c r="N222" s="337"/>
      <c r="O222" s="631">
        <f t="shared" si="84"/>
        <v>0</v>
      </c>
      <c r="P222" s="607"/>
      <c r="R222" s="158"/>
      <c r="S222" s="158"/>
      <c r="T222" s="158"/>
      <c r="U222" s="158"/>
    </row>
    <row r="223" spans="1:21" ht="24" hidden="1" x14ac:dyDescent="0.25">
      <c r="A223" s="178">
        <v>5234</v>
      </c>
      <c r="B223" s="223" t="s">
        <v>456</v>
      </c>
      <c r="C223" s="523">
        <f t="shared" si="63"/>
        <v>0</v>
      </c>
      <c r="D223" s="229"/>
      <c r="E223" s="337"/>
      <c r="F223" s="609">
        <f t="shared" si="81"/>
        <v>0</v>
      </c>
      <c r="G223" s="229"/>
      <c r="H223" s="337"/>
      <c r="I223" s="507">
        <f t="shared" si="82"/>
        <v>0</v>
      </c>
      <c r="J223" s="229"/>
      <c r="K223" s="507"/>
      <c r="L223" s="699">
        <f t="shared" si="83"/>
        <v>0</v>
      </c>
      <c r="M223" s="229"/>
      <c r="N223" s="337"/>
      <c r="O223" s="631">
        <f t="shared" si="84"/>
        <v>0</v>
      </c>
      <c r="P223" s="607"/>
      <c r="R223" s="158"/>
      <c r="S223" s="158"/>
      <c r="T223" s="158"/>
      <c r="U223" s="158"/>
    </row>
    <row r="224" spans="1:21" ht="14.25" hidden="1" customHeight="1" x14ac:dyDescent="0.25">
      <c r="A224" s="178">
        <v>5236</v>
      </c>
      <c r="B224" s="223" t="s">
        <v>457</v>
      </c>
      <c r="C224" s="523">
        <f t="shared" si="63"/>
        <v>0</v>
      </c>
      <c r="D224" s="229"/>
      <c r="E224" s="337"/>
      <c r="F224" s="609">
        <f t="shared" si="81"/>
        <v>0</v>
      </c>
      <c r="G224" s="229"/>
      <c r="H224" s="337"/>
      <c r="I224" s="507">
        <f t="shared" si="82"/>
        <v>0</v>
      </c>
      <c r="J224" s="229"/>
      <c r="K224" s="507"/>
      <c r="L224" s="699">
        <f t="shared" si="83"/>
        <v>0</v>
      </c>
      <c r="M224" s="229"/>
      <c r="N224" s="337"/>
      <c r="O224" s="631">
        <f t="shared" si="84"/>
        <v>0</v>
      </c>
      <c r="P224" s="607"/>
      <c r="R224" s="158"/>
      <c r="S224" s="158"/>
      <c r="T224" s="158"/>
      <c r="U224" s="158"/>
    </row>
    <row r="225" spans="1:21" ht="14.25" hidden="1" customHeight="1" x14ac:dyDescent="0.25">
      <c r="A225" s="178">
        <v>5237</v>
      </c>
      <c r="B225" s="223" t="s">
        <v>458</v>
      </c>
      <c r="C225" s="523">
        <f t="shared" si="63"/>
        <v>0</v>
      </c>
      <c r="D225" s="229"/>
      <c r="E225" s="337"/>
      <c r="F225" s="609">
        <f t="shared" si="81"/>
        <v>0</v>
      </c>
      <c r="G225" s="229"/>
      <c r="H225" s="337"/>
      <c r="I225" s="507">
        <f t="shared" si="82"/>
        <v>0</v>
      </c>
      <c r="J225" s="229"/>
      <c r="K225" s="507"/>
      <c r="L225" s="699">
        <f t="shared" si="83"/>
        <v>0</v>
      </c>
      <c r="M225" s="229"/>
      <c r="N225" s="337"/>
      <c r="O225" s="631">
        <f t="shared" si="84"/>
        <v>0</v>
      </c>
      <c r="P225" s="607"/>
      <c r="R225" s="158"/>
      <c r="S225" s="158"/>
      <c r="T225" s="158"/>
      <c r="U225" s="158"/>
    </row>
    <row r="226" spans="1:21" ht="24" x14ac:dyDescent="0.25">
      <c r="A226" s="178">
        <v>5238</v>
      </c>
      <c r="B226" s="223" t="s">
        <v>459</v>
      </c>
      <c r="C226" s="523">
        <f t="shared" si="63"/>
        <v>3380</v>
      </c>
      <c r="D226" s="229">
        <f>2100+1280</f>
        <v>3380</v>
      </c>
      <c r="E226" s="337"/>
      <c r="F226" s="609">
        <f t="shared" si="81"/>
        <v>3380</v>
      </c>
      <c r="G226" s="229"/>
      <c r="H226" s="337"/>
      <c r="I226" s="507">
        <f t="shared" si="82"/>
        <v>0</v>
      </c>
      <c r="J226" s="229"/>
      <c r="K226" s="507"/>
      <c r="L226" s="699">
        <f t="shared" si="83"/>
        <v>0</v>
      </c>
      <c r="M226" s="229"/>
      <c r="N226" s="337"/>
      <c r="O226" s="631">
        <f t="shared" si="84"/>
        <v>0</v>
      </c>
      <c r="P226" s="607"/>
      <c r="R226" s="158"/>
      <c r="S226" s="158"/>
      <c r="T226" s="158"/>
      <c r="U226" s="158"/>
    </row>
    <row r="227" spans="1:21" ht="24" hidden="1" x14ac:dyDescent="0.25">
      <c r="A227" s="178">
        <v>5239</v>
      </c>
      <c r="B227" s="223" t="s">
        <v>460</v>
      </c>
      <c r="C227" s="523">
        <f t="shared" si="63"/>
        <v>0</v>
      </c>
      <c r="D227" s="229">
        <v>0</v>
      </c>
      <c r="E227" s="337"/>
      <c r="F227" s="609">
        <f t="shared" si="81"/>
        <v>0</v>
      </c>
      <c r="G227" s="229"/>
      <c r="H227" s="337"/>
      <c r="I227" s="507">
        <f t="shared" si="82"/>
        <v>0</v>
      </c>
      <c r="J227" s="229"/>
      <c r="K227" s="507"/>
      <c r="L227" s="699">
        <f t="shared" si="83"/>
        <v>0</v>
      </c>
      <c r="M227" s="229"/>
      <c r="N227" s="337"/>
      <c r="O227" s="631">
        <f t="shared" si="84"/>
        <v>0</v>
      </c>
      <c r="P227" s="607"/>
      <c r="R227" s="158"/>
      <c r="S227" s="158"/>
      <c r="T227" s="158"/>
      <c r="U227" s="158"/>
    </row>
    <row r="228" spans="1:21" ht="24" hidden="1" x14ac:dyDescent="0.25">
      <c r="A228" s="339">
        <v>5240</v>
      </c>
      <c r="B228" s="223" t="s">
        <v>461</v>
      </c>
      <c r="C228" s="523">
        <f t="shared" si="63"/>
        <v>0</v>
      </c>
      <c r="D228" s="229"/>
      <c r="E228" s="337"/>
      <c r="F228" s="609">
        <f t="shared" si="81"/>
        <v>0</v>
      </c>
      <c r="G228" s="229"/>
      <c r="H228" s="337"/>
      <c r="I228" s="507">
        <f t="shared" si="82"/>
        <v>0</v>
      </c>
      <c r="J228" s="229"/>
      <c r="K228" s="507"/>
      <c r="L228" s="699">
        <f t="shared" si="83"/>
        <v>0</v>
      </c>
      <c r="M228" s="229"/>
      <c r="N228" s="337"/>
      <c r="O228" s="631">
        <f t="shared" si="84"/>
        <v>0</v>
      </c>
      <c r="P228" s="607"/>
      <c r="R228" s="158"/>
      <c r="S228" s="158"/>
      <c r="T228" s="158"/>
      <c r="U228" s="158"/>
    </row>
    <row r="229" spans="1:21" hidden="1" x14ac:dyDescent="0.25">
      <c r="A229" s="339">
        <v>5250</v>
      </c>
      <c r="B229" s="223" t="s">
        <v>462</v>
      </c>
      <c r="C229" s="523">
        <f t="shared" si="63"/>
        <v>0</v>
      </c>
      <c r="D229" s="229"/>
      <c r="E229" s="337"/>
      <c r="F229" s="609">
        <f t="shared" si="81"/>
        <v>0</v>
      </c>
      <c r="G229" s="229"/>
      <c r="H229" s="337"/>
      <c r="I229" s="507">
        <f t="shared" si="82"/>
        <v>0</v>
      </c>
      <c r="J229" s="229"/>
      <c r="K229" s="507"/>
      <c r="L229" s="699">
        <f t="shared" si="83"/>
        <v>0</v>
      </c>
      <c r="M229" s="229"/>
      <c r="N229" s="337"/>
      <c r="O229" s="631">
        <f t="shared" si="84"/>
        <v>0</v>
      </c>
      <c r="P229" s="607"/>
      <c r="R229" s="158"/>
      <c r="S229" s="158"/>
      <c r="T229" s="158"/>
      <c r="U229" s="158"/>
    </row>
    <row r="230" spans="1:21" hidden="1" x14ac:dyDescent="0.25">
      <c r="A230" s="339">
        <v>5260</v>
      </c>
      <c r="B230" s="223" t="s">
        <v>463</v>
      </c>
      <c r="C230" s="523">
        <f t="shared" si="63"/>
        <v>0</v>
      </c>
      <c r="D230" s="340">
        <f t="shared" ref="D230:O230" si="85">SUM(D231)</f>
        <v>0</v>
      </c>
      <c r="E230" s="341">
        <f t="shared" si="85"/>
        <v>0</v>
      </c>
      <c r="F230" s="231">
        <f t="shared" si="85"/>
        <v>0</v>
      </c>
      <c r="G230" s="340">
        <f t="shared" si="85"/>
        <v>0</v>
      </c>
      <c r="H230" s="341">
        <f t="shared" si="85"/>
        <v>0</v>
      </c>
      <c r="I230" s="390">
        <f t="shared" si="85"/>
        <v>0</v>
      </c>
      <c r="J230" s="340">
        <f t="shared" si="85"/>
        <v>0</v>
      </c>
      <c r="K230" s="390">
        <f t="shared" si="85"/>
        <v>0</v>
      </c>
      <c r="L230" s="359">
        <f t="shared" si="85"/>
        <v>0</v>
      </c>
      <c r="M230" s="340">
        <f t="shared" si="85"/>
        <v>0</v>
      </c>
      <c r="N230" s="341">
        <f t="shared" si="85"/>
        <v>0</v>
      </c>
      <c r="O230" s="544">
        <f t="shared" si="85"/>
        <v>0</v>
      </c>
      <c r="P230" s="639"/>
      <c r="R230" s="158"/>
      <c r="S230" s="158"/>
      <c r="T230" s="158"/>
      <c r="U230" s="158"/>
    </row>
    <row r="231" spans="1:21" ht="24" hidden="1" x14ac:dyDescent="0.25">
      <c r="A231" s="178">
        <v>5269</v>
      </c>
      <c r="B231" s="223" t="s">
        <v>464</v>
      </c>
      <c r="C231" s="523">
        <f t="shared" si="63"/>
        <v>0</v>
      </c>
      <c r="D231" s="229"/>
      <c r="E231" s="337"/>
      <c r="F231" s="609">
        <f>D231+E231</f>
        <v>0</v>
      </c>
      <c r="G231" s="229"/>
      <c r="H231" s="337"/>
      <c r="I231" s="507">
        <f>G231+H231</f>
        <v>0</v>
      </c>
      <c r="J231" s="229"/>
      <c r="K231" s="507"/>
      <c r="L231" s="699">
        <f>J231+K231</f>
        <v>0</v>
      </c>
      <c r="M231" s="229"/>
      <c r="N231" s="337"/>
      <c r="O231" s="631">
        <f>N231+M231</f>
        <v>0</v>
      </c>
      <c r="P231" s="607"/>
      <c r="R231" s="158"/>
      <c r="S231" s="158"/>
      <c r="T231" s="158"/>
      <c r="U231" s="158"/>
    </row>
    <row r="232" spans="1:21" ht="24" hidden="1" x14ac:dyDescent="0.25">
      <c r="A232" s="329">
        <v>5270</v>
      </c>
      <c r="B232" s="265" t="s">
        <v>465</v>
      </c>
      <c r="C232" s="535">
        <f t="shared" si="63"/>
        <v>0</v>
      </c>
      <c r="D232" s="344"/>
      <c r="E232" s="345"/>
      <c r="F232" s="632">
        <f>D232+E232</f>
        <v>0</v>
      </c>
      <c r="G232" s="344"/>
      <c r="H232" s="345"/>
      <c r="I232" s="509">
        <f>G232+H232</f>
        <v>0</v>
      </c>
      <c r="J232" s="344"/>
      <c r="K232" s="509"/>
      <c r="L232" s="700">
        <f>J232+K232</f>
        <v>0</v>
      </c>
      <c r="M232" s="344"/>
      <c r="N232" s="345"/>
      <c r="O232" s="633">
        <f>N232+M232</f>
        <v>0</v>
      </c>
      <c r="P232" s="845"/>
      <c r="R232" s="158"/>
      <c r="S232" s="158"/>
      <c r="T232" s="158"/>
      <c r="U232" s="158"/>
    </row>
    <row r="233" spans="1:21" hidden="1" x14ac:dyDescent="0.25">
      <c r="A233" s="315">
        <v>6000</v>
      </c>
      <c r="B233" s="315" t="s">
        <v>466</v>
      </c>
      <c r="C233" s="841">
        <f t="shared" si="63"/>
        <v>0</v>
      </c>
      <c r="D233" s="626">
        <f t="shared" ref="D233:O233" si="86">D234+D254+D261</f>
        <v>0</v>
      </c>
      <c r="E233" s="627">
        <f t="shared" si="86"/>
        <v>0</v>
      </c>
      <c r="F233" s="628">
        <f t="shared" si="86"/>
        <v>0</v>
      </c>
      <c r="G233" s="626">
        <f t="shared" si="86"/>
        <v>0</v>
      </c>
      <c r="H233" s="627">
        <f t="shared" si="86"/>
        <v>0</v>
      </c>
      <c r="I233" s="691">
        <f t="shared" si="86"/>
        <v>0</v>
      </c>
      <c r="J233" s="626">
        <f t="shared" si="86"/>
        <v>0</v>
      </c>
      <c r="K233" s="691">
        <f t="shared" si="86"/>
        <v>0</v>
      </c>
      <c r="L233" s="698">
        <f t="shared" si="86"/>
        <v>0</v>
      </c>
      <c r="M233" s="317">
        <f t="shared" si="86"/>
        <v>0</v>
      </c>
      <c r="N233" s="318">
        <f t="shared" si="86"/>
        <v>0</v>
      </c>
      <c r="O233" s="540">
        <f t="shared" si="86"/>
        <v>0</v>
      </c>
      <c r="P233" s="842"/>
      <c r="R233" s="158"/>
      <c r="S233" s="158"/>
      <c r="T233" s="158"/>
      <c r="U233" s="158"/>
    </row>
    <row r="234" spans="1:21" ht="14.25" hidden="1" customHeight="1" x14ac:dyDescent="0.25">
      <c r="A234" s="249">
        <v>6200</v>
      </c>
      <c r="B234" s="368" t="s">
        <v>467</v>
      </c>
      <c r="C234" s="531">
        <f t="shared" si="63"/>
        <v>0</v>
      </c>
      <c r="D234" s="380">
        <f t="shared" ref="D234:O234" si="87">SUM(D235,D236,D238,D241,D247,D248,D249)</f>
        <v>0</v>
      </c>
      <c r="E234" s="326">
        <f t="shared" si="87"/>
        <v>0</v>
      </c>
      <c r="F234" s="327">
        <f t="shared" si="87"/>
        <v>0</v>
      </c>
      <c r="G234" s="380">
        <f t="shared" si="87"/>
        <v>0</v>
      </c>
      <c r="H234" s="326">
        <f t="shared" si="87"/>
        <v>0</v>
      </c>
      <c r="I234" s="580">
        <f t="shared" si="87"/>
        <v>0</v>
      </c>
      <c r="J234" s="380">
        <f t="shared" si="87"/>
        <v>0</v>
      </c>
      <c r="K234" s="580">
        <f t="shared" si="87"/>
        <v>0</v>
      </c>
      <c r="L234" s="548">
        <f t="shared" si="87"/>
        <v>0</v>
      </c>
      <c r="M234" s="380">
        <f t="shared" si="87"/>
        <v>0</v>
      </c>
      <c r="N234" s="326">
        <f t="shared" si="87"/>
        <v>0</v>
      </c>
      <c r="O234" s="549">
        <f t="shared" si="87"/>
        <v>0</v>
      </c>
      <c r="P234" s="852"/>
      <c r="R234" s="158"/>
      <c r="S234" s="158"/>
      <c r="T234" s="158"/>
      <c r="U234" s="158"/>
    </row>
    <row r="235" spans="1:21" ht="24" hidden="1" x14ac:dyDescent="0.25">
      <c r="A235" s="705">
        <v>6220</v>
      </c>
      <c r="B235" s="213" t="s">
        <v>468</v>
      </c>
      <c r="C235" s="522">
        <f t="shared" si="63"/>
        <v>0</v>
      </c>
      <c r="D235" s="219"/>
      <c r="E235" s="335"/>
      <c r="F235" s="608">
        <f>D235+E235</f>
        <v>0</v>
      </c>
      <c r="G235" s="219"/>
      <c r="H235" s="335"/>
      <c r="I235" s="510">
        <f>G235+H235</f>
        <v>0</v>
      </c>
      <c r="J235" s="219"/>
      <c r="K235" s="510"/>
      <c r="L235" s="844">
        <f>J235+K235</f>
        <v>0</v>
      </c>
      <c r="M235" s="219"/>
      <c r="N235" s="335"/>
      <c r="O235" s="630">
        <f>N235+M235</f>
        <v>0</v>
      </c>
      <c r="P235" s="640"/>
      <c r="R235" s="158"/>
      <c r="S235" s="158"/>
      <c r="T235" s="158"/>
      <c r="U235" s="158"/>
    </row>
    <row r="236" spans="1:21" hidden="1" x14ac:dyDescent="0.25">
      <c r="A236" s="339">
        <v>6230</v>
      </c>
      <c r="B236" s="223" t="s">
        <v>469</v>
      </c>
      <c r="C236" s="523">
        <f t="shared" si="63"/>
        <v>0</v>
      </c>
      <c r="D236" s="340">
        <f t="shared" ref="D236:O236" si="88">SUM(D237)</f>
        <v>0</v>
      </c>
      <c r="E236" s="341">
        <f t="shared" si="88"/>
        <v>0</v>
      </c>
      <c r="F236" s="231">
        <f t="shared" si="88"/>
        <v>0</v>
      </c>
      <c r="G236" s="340">
        <f t="shared" si="88"/>
        <v>0</v>
      </c>
      <c r="H236" s="341">
        <f t="shared" si="88"/>
        <v>0</v>
      </c>
      <c r="I236" s="390">
        <f t="shared" si="88"/>
        <v>0</v>
      </c>
      <c r="J236" s="340">
        <f t="shared" si="88"/>
        <v>0</v>
      </c>
      <c r="K236" s="390">
        <f t="shared" si="88"/>
        <v>0</v>
      </c>
      <c r="L236" s="359">
        <f t="shared" si="88"/>
        <v>0</v>
      </c>
      <c r="M236" s="340">
        <f t="shared" si="88"/>
        <v>0</v>
      </c>
      <c r="N236" s="341">
        <f t="shared" si="88"/>
        <v>0</v>
      </c>
      <c r="O236" s="544">
        <f t="shared" si="88"/>
        <v>0</v>
      </c>
      <c r="P236" s="639"/>
      <c r="R236" s="158"/>
      <c r="S236" s="158"/>
      <c r="T236" s="158"/>
      <c r="U236" s="158"/>
    </row>
    <row r="237" spans="1:21" ht="24" hidden="1" x14ac:dyDescent="0.25">
      <c r="A237" s="178">
        <v>6239</v>
      </c>
      <c r="B237" s="213" t="s">
        <v>470</v>
      </c>
      <c r="C237" s="523">
        <f t="shared" si="63"/>
        <v>0</v>
      </c>
      <c r="D237" s="219"/>
      <c r="E237" s="335"/>
      <c r="F237" s="608">
        <f>D237+E237</f>
        <v>0</v>
      </c>
      <c r="G237" s="219"/>
      <c r="H237" s="335"/>
      <c r="I237" s="510">
        <f>G237+H237</f>
        <v>0</v>
      </c>
      <c r="J237" s="219"/>
      <c r="K237" s="510"/>
      <c r="L237" s="844">
        <f>J237+K237</f>
        <v>0</v>
      </c>
      <c r="M237" s="219"/>
      <c r="N237" s="335"/>
      <c r="O237" s="630">
        <f>N237+M237</f>
        <v>0</v>
      </c>
      <c r="P237" s="640"/>
      <c r="R237" s="158"/>
      <c r="S237" s="158"/>
      <c r="T237" s="158"/>
      <c r="U237" s="158"/>
    </row>
    <row r="238" spans="1:21" ht="24" hidden="1" x14ac:dyDescent="0.25">
      <c r="A238" s="339">
        <v>6240</v>
      </c>
      <c r="B238" s="223" t="s">
        <v>471</v>
      </c>
      <c r="C238" s="523">
        <f t="shared" si="63"/>
        <v>0</v>
      </c>
      <c r="D238" s="340">
        <f t="shared" ref="D238:O238" si="89">SUM(D239:D240)</f>
        <v>0</v>
      </c>
      <c r="E238" s="341">
        <f t="shared" si="89"/>
        <v>0</v>
      </c>
      <c r="F238" s="231">
        <f t="shared" si="89"/>
        <v>0</v>
      </c>
      <c r="G238" s="340">
        <f t="shared" si="89"/>
        <v>0</v>
      </c>
      <c r="H238" s="341">
        <f t="shared" si="89"/>
        <v>0</v>
      </c>
      <c r="I238" s="390">
        <f t="shared" si="89"/>
        <v>0</v>
      </c>
      <c r="J238" s="340">
        <f t="shared" si="89"/>
        <v>0</v>
      </c>
      <c r="K238" s="390">
        <f t="shared" si="89"/>
        <v>0</v>
      </c>
      <c r="L238" s="359">
        <f t="shared" si="89"/>
        <v>0</v>
      </c>
      <c r="M238" s="340">
        <f t="shared" si="89"/>
        <v>0</v>
      </c>
      <c r="N238" s="341">
        <f t="shared" si="89"/>
        <v>0</v>
      </c>
      <c r="O238" s="544">
        <f t="shared" si="89"/>
        <v>0</v>
      </c>
      <c r="P238" s="639"/>
      <c r="R238" s="158"/>
      <c r="S238" s="158"/>
      <c r="T238" s="158"/>
      <c r="U238" s="158"/>
    </row>
    <row r="239" spans="1:21" hidden="1" x14ac:dyDescent="0.25">
      <c r="A239" s="178">
        <v>6241</v>
      </c>
      <c r="B239" s="223" t="s">
        <v>472</v>
      </c>
      <c r="C239" s="523">
        <f t="shared" si="63"/>
        <v>0</v>
      </c>
      <c r="D239" s="229"/>
      <c r="E239" s="337"/>
      <c r="F239" s="609">
        <f>D239+E239</f>
        <v>0</v>
      </c>
      <c r="G239" s="229"/>
      <c r="H239" s="337"/>
      <c r="I239" s="507">
        <f>G239+H239</f>
        <v>0</v>
      </c>
      <c r="J239" s="229"/>
      <c r="K239" s="507"/>
      <c r="L239" s="699">
        <f>J239+K239</f>
        <v>0</v>
      </c>
      <c r="M239" s="229"/>
      <c r="N239" s="337"/>
      <c r="O239" s="631">
        <f>N239+M239</f>
        <v>0</v>
      </c>
      <c r="P239" s="607"/>
      <c r="R239" s="158"/>
      <c r="S239" s="158"/>
      <c r="T239" s="158"/>
      <c r="U239" s="158"/>
    </row>
    <row r="240" spans="1:21" hidden="1" x14ac:dyDescent="0.25">
      <c r="A240" s="178">
        <v>6242</v>
      </c>
      <c r="B240" s="223" t="s">
        <v>473</v>
      </c>
      <c r="C240" s="523">
        <f t="shared" si="63"/>
        <v>0</v>
      </c>
      <c r="D240" s="229"/>
      <c r="E240" s="337"/>
      <c r="F240" s="609">
        <f>D240+E240</f>
        <v>0</v>
      </c>
      <c r="G240" s="229"/>
      <c r="H240" s="337"/>
      <c r="I240" s="507">
        <f>G240+H240</f>
        <v>0</v>
      </c>
      <c r="J240" s="229"/>
      <c r="K240" s="507"/>
      <c r="L240" s="699">
        <f>J240+K240</f>
        <v>0</v>
      </c>
      <c r="M240" s="229"/>
      <c r="N240" s="337"/>
      <c r="O240" s="631">
        <f>N240+M240</f>
        <v>0</v>
      </c>
      <c r="P240" s="607"/>
      <c r="R240" s="158"/>
      <c r="S240" s="158"/>
      <c r="T240" s="158"/>
      <c r="U240" s="158"/>
    </row>
    <row r="241" spans="1:21" ht="25.5" hidden="1" customHeight="1" x14ac:dyDescent="0.25">
      <c r="A241" s="339">
        <v>6250</v>
      </c>
      <c r="B241" s="223" t="s">
        <v>474</v>
      </c>
      <c r="C241" s="523">
        <f t="shared" si="63"/>
        <v>0</v>
      </c>
      <c r="D241" s="340">
        <f t="shared" ref="D241:O241" si="90">SUM(D242:D246)</f>
        <v>0</v>
      </c>
      <c r="E241" s="341">
        <f t="shared" si="90"/>
        <v>0</v>
      </c>
      <c r="F241" s="231">
        <f t="shared" si="90"/>
        <v>0</v>
      </c>
      <c r="G241" s="340">
        <f t="shared" si="90"/>
        <v>0</v>
      </c>
      <c r="H241" s="341">
        <f t="shared" si="90"/>
        <v>0</v>
      </c>
      <c r="I241" s="390">
        <f t="shared" si="90"/>
        <v>0</v>
      </c>
      <c r="J241" s="340">
        <f t="shared" si="90"/>
        <v>0</v>
      </c>
      <c r="K241" s="390">
        <f t="shared" si="90"/>
        <v>0</v>
      </c>
      <c r="L241" s="359">
        <f t="shared" si="90"/>
        <v>0</v>
      </c>
      <c r="M241" s="340">
        <f t="shared" si="90"/>
        <v>0</v>
      </c>
      <c r="N241" s="341">
        <f t="shared" si="90"/>
        <v>0</v>
      </c>
      <c r="O241" s="544">
        <f t="shared" si="90"/>
        <v>0</v>
      </c>
      <c r="P241" s="639"/>
      <c r="R241" s="158"/>
      <c r="S241" s="158"/>
      <c r="T241" s="158"/>
      <c r="U241" s="158"/>
    </row>
    <row r="242" spans="1:21" ht="14.25" hidden="1" customHeight="1" x14ac:dyDescent="0.25">
      <c r="A242" s="178">
        <v>6252</v>
      </c>
      <c r="B242" s="223" t="s">
        <v>475</v>
      </c>
      <c r="C242" s="523">
        <f t="shared" si="63"/>
        <v>0</v>
      </c>
      <c r="D242" s="229"/>
      <c r="E242" s="337"/>
      <c r="F242" s="609">
        <f t="shared" ref="F242:F248" si="91">D242+E242</f>
        <v>0</v>
      </c>
      <c r="G242" s="229"/>
      <c r="H242" s="337"/>
      <c r="I242" s="507">
        <f t="shared" ref="I242:I248" si="92">G242+H242</f>
        <v>0</v>
      </c>
      <c r="J242" s="229"/>
      <c r="K242" s="507"/>
      <c r="L242" s="699">
        <f t="shared" ref="L242:L248" si="93">J242+K242</f>
        <v>0</v>
      </c>
      <c r="M242" s="229"/>
      <c r="N242" s="337"/>
      <c r="O242" s="631">
        <f t="shared" ref="O242:O248" si="94">N242+M242</f>
        <v>0</v>
      </c>
      <c r="P242" s="607"/>
      <c r="R242" s="158"/>
      <c r="S242" s="158"/>
      <c r="T242" s="158"/>
      <c r="U242" s="158"/>
    </row>
    <row r="243" spans="1:21" ht="14.25" hidden="1" customHeight="1" x14ac:dyDescent="0.25">
      <c r="A243" s="178">
        <v>6253</v>
      </c>
      <c r="B243" s="223" t="s">
        <v>476</v>
      </c>
      <c r="C243" s="523">
        <f t="shared" si="63"/>
        <v>0</v>
      </c>
      <c r="D243" s="229"/>
      <c r="E243" s="337"/>
      <c r="F243" s="609">
        <f t="shared" si="91"/>
        <v>0</v>
      </c>
      <c r="G243" s="229"/>
      <c r="H243" s="337"/>
      <c r="I243" s="507">
        <f t="shared" si="92"/>
        <v>0</v>
      </c>
      <c r="J243" s="229"/>
      <c r="K243" s="507"/>
      <c r="L243" s="699">
        <f t="shared" si="93"/>
        <v>0</v>
      </c>
      <c r="M243" s="229"/>
      <c r="N243" s="337"/>
      <c r="O243" s="631">
        <f t="shared" si="94"/>
        <v>0</v>
      </c>
      <c r="P243" s="607"/>
      <c r="R243" s="158"/>
      <c r="S243" s="158"/>
      <c r="T243" s="158"/>
      <c r="U243" s="158"/>
    </row>
    <row r="244" spans="1:21" ht="24" hidden="1" x14ac:dyDescent="0.25">
      <c r="A244" s="178">
        <v>6254</v>
      </c>
      <c r="B244" s="223" t="s">
        <v>477</v>
      </c>
      <c r="C244" s="523">
        <f t="shared" si="63"/>
        <v>0</v>
      </c>
      <c r="D244" s="229"/>
      <c r="E244" s="337"/>
      <c r="F244" s="609">
        <f t="shared" si="91"/>
        <v>0</v>
      </c>
      <c r="G244" s="229"/>
      <c r="H244" s="337"/>
      <c r="I244" s="507">
        <f t="shared" si="92"/>
        <v>0</v>
      </c>
      <c r="J244" s="229"/>
      <c r="K244" s="507"/>
      <c r="L244" s="699">
        <f t="shared" si="93"/>
        <v>0</v>
      </c>
      <c r="M244" s="229"/>
      <c r="N244" s="337"/>
      <c r="O244" s="631">
        <f t="shared" si="94"/>
        <v>0</v>
      </c>
      <c r="P244" s="607"/>
      <c r="R244" s="158"/>
      <c r="S244" s="158"/>
      <c r="T244" s="158"/>
      <c r="U244" s="158"/>
    </row>
    <row r="245" spans="1:21" ht="24" hidden="1" x14ac:dyDescent="0.25">
      <c r="A245" s="178">
        <v>6255</v>
      </c>
      <c r="B245" s="223" t="s">
        <v>478</v>
      </c>
      <c r="C245" s="523">
        <f t="shared" ref="C245:C299" si="95">SUM(F245,I245,L245,O245)</f>
        <v>0</v>
      </c>
      <c r="D245" s="229"/>
      <c r="E245" s="337"/>
      <c r="F245" s="609">
        <f t="shared" si="91"/>
        <v>0</v>
      </c>
      <c r="G245" s="229"/>
      <c r="H245" s="337"/>
      <c r="I245" s="507">
        <f t="shared" si="92"/>
        <v>0</v>
      </c>
      <c r="J245" s="229"/>
      <c r="K245" s="507"/>
      <c r="L245" s="699">
        <f t="shared" si="93"/>
        <v>0</v>
      </c>
      <c r="M245" s="229"/>
      <c r="N245" s="337"/>
      <c r="O245" s="631">
        <f t="shared" si="94"/>
        <v>0</v>
      </c>
      <c r="P245" s="607"/>
      <c r="R245" s="158"/>
      <c r="S245" s="158"/>
      <c r="T245" s="158"/>
      <c r="U245" s="158"/>
    </row>
    <row r="246" spans="1:21" hidden="1" x14ac:dyDescent="0.25">
      <c r="A246" s="178">
        <v>6259</v>
      </c>
      <c r="B246" s="223" t="s">
        <v>479</v>
      </c>
      <c r="C246" s="523">
        <f t="shared" si="95"/>
        <v>0</v>
      </c>
      <c r="D246" s="229"/>
      <c r="E246" s="337"/>
      <c r="F246" s="609">
        <f t="shared" si="91"/>
        <v>0</v>
      </c>
      <c r="G246" s="229"/>
      <c r="H246" s="337"/>
      <c r="I246" s="507">
        <f t="shared" si="92"/>
        <v>0</v>
      </c>
      <c r="J246" s="229"/>
      <c r="K246" s="507"/>
      <c r="L246" s="699">
        <f t="shared" si="93"/>
        <v>0</v>
      </c>
      <c r="M246" s="229"/>
      <c r="N246" s="337"/>
      <c r="O246" s="631">
        <f t="shared" si="94"/>
        <v>0</v>
      </c>
      <c r="P246" s="607"/>
      <c r="R246" s="158"/>
      <c r="S246" s="158"/>
      <c r="T246" s="158"/>
      <c r="U246" s="158"/>
    </row>
    <row r="247" spans="1:21" ht="24" hidden="1" x14ac:dyDescent="0.25">
      <c r="A247" s="339">
        <v>6260</v>
      </c>
      <c r="B247" s="223" t="s">
        <v>480</v>
      </c>
      <c r="C247" s="523">
        <f t="shared" si="95"/>
        <v>0</v>
      </c>
      <c r="D247" s="229"/>
      <c r="E247" s="337"/>
      <c r="F247" s="609">
        <f t="shared" si="91"/>
        <v>0</v>
      </c>
      <c r="G247" s="229"/>
      <c r="H247" s="337"/>
      <c r="I247" s="507">
        <f t="shared" si="92"/>
        <v>0</v>
      </c>
      <c r="J247" s="229"/>
      <c r="K247" s="507"/>
      <c r="L247" s="699">
        <f t="shared" si="93"/>
        <v>0</v>
      </c>
      <c r="M247" s="229"/>
      <c r="N247" s="337"/>
      <c r="O247" s="631">
        <f t="shared" si="94"/>
        <v>0</v>
      </c>
      <c r="P247" s="607"/>
      <c r="R247" s="158"/>
      <c r="S247" s="158"/>
      <c r="T247" s="158"/>
      <c r="U247" s="158"/>
    </row>
    <row r="248" spans="1:21" hidden="1" x14ac:dyDescent="0.25">
      <c r="A248" s="339">
        <v>6270</v>
      </c>
      <c r="B248" s="223" t="s">
        <v>481</v>
      </c>
      <c r="C248" s="523">
        <f t="shared" si="95"/>
        <v>0</v>
      </c>
      <c r="D248" s="229"/>
      <c r="E248" s="337"/>
      <c r="F248" s="609">
        <f t="shared" si="91"/>
        <v>0</v>
      </c>
      <c r="G248" s="229"/>
      <c r="H248" s="337"/>
      <c r="I248" s="507">
        <f t="shared" si="92"/>
        <v>0</v>
      </c>
      <c r="J248" s="229"/>
      <c r="K248" s="507"/>
      <c r="L248" s="699">
        <f t="shared" si="93"/>
        <v>0</v>
      </c>
      <c r="M248" s="229"/>
      <c r="N248" s="337"/>
      <c r="O248" s="631">
        <f t="shared" si="94"/>
        <v>0</v>
      </c>
      <c r="P248" s="607"/>
      <c r="R248" s="158"/>
      <c r="S248" s="158"/>
      <c r="T248" s="158"/>
      <c r="U248" s="158"/>
    </row>
    <row r="249" spans="1:21" ht="24" hidden="1" x14ac:dyDescent="0.25">
      <c r="A249" s="705">
        <v>6290</v>
      </c>
      <c r="B249" s="213" t="s">
        <v>482</v>
      </c>
      <c r="C249" s="849">
        <f t="shared" si="95"/>
        <v>0</v>
      </c>
      <c r="D249" s="350">
        <f t="shared" ref="D249:O249" si="96">SUM(D250:D253)</f>
        <v>0</v>
      </c>
      <c r="E249" s="351">
        <f t="shared" si="96"/>
        <v>0</v>
      </c>
      <c r="F249" s="221">
        <f t="shared" si="96"/>
        <v>0</v>
      </c>
      <c r="G249" s="350">
        <f t="shared" si="96"/>
        <v>0</v>
      </c>
      <c r="H249" s="351">
        <f t="shared" si="96"/>
        <v>0</v>
      </c>
      <c r="I249" s="389">
        <f t="shared" si="96"/>
        <v>0</v>
      </c>
      <c r="J249" s="350">
        <f t="shared" si="96"/>
        <v>0</v>
      </c>
      <c r="K249" s="389">
        <f t="shared" si="96"/>
        <v>0</v>
      </c>
      <c r="L249" s="466">
        <f t="shared" si="96"/>
        <v>0</v>
      </c>
      <c r="M249" s="643">
        <f t="shared" si="96"/>
        <v>0</v>
      </c>
      <c r="N249" s="351">
        <f t="shared" si="96"/>
        <v>0</v>
      </c>
      <c r="O249" s="543">
        <f t="shared" si="96"/>
        <v>0</v>
      </c>
      <c r="P249" s="846"/>
      <c r="R249" s="158"/>
      <c r="S249" s="158"/>
      <c r="T249" s="158"/>
      <c r="U249" s="158"/>
    </row>
    <row r="250" spans="1:21" hidden="1" x14ac:dyDescent="0.25">
      <c r="A250" s="178">
        <v>6291</v>
      </c>
      <c r="B250" s="223" t="s">
        <v>483</v>
      </c>
      <c r="C250" s="523">
        <f t="shared" si="95"/>
        <v>0</v>
      </c>
      <c r="D250" s="229"/>
      <c r="E250" s="337"/>
      <c r="F250" s="609">
        <f>D250+E250</f>
        <v>0</v>
      </c>
      <c r="G250" s="229"/>
      <c r="H250" s="337"/>
      <c r="I250" s="507">
        <f>G250+H250</f>
        <v>0</v>
      </c>
      <c r="J250" s="229"/>
      <c r="K250" s="507"/>
      <c r="L250" s="699">
        <f>J250+K250</f>
        <v>0</v>
      </c>
      <c r="M250" s="229"/>
      <c r="N250" s="337"/>
      <c r="O250" s="631">
        <f>N250+M250</f>
        <v>0</v>
      </c>
      <c r="P250" s="607"/>
      <c r="R250" s="158"/>
      <c r="S250" s="158"/>
      <c r="T250" s="158"/>
      <c r="U250" s="158"/>
    </row>
    <row r="251" spans="1:21" hidden="1" x14ac:dyDescent="0.25">
      <c r="A251" s="178">
        <v>6292</v>
      </c>
      <c r="B251" s="223" t="s">
        <v>484</v>
      </c>
      <c r="C251" s="523">
        <f t="shared" si="95"/>
        <v>0</v>
      </c>
      <c r="D251" s="229"/>
      <c r="E251" s="337"/>
      <c r="F251" s="609">
        <f>D251+E251</f>
        <v>0</v>
      </c>
      <c r="G251" s="229"/>
      <c r="H251" s="337"/>
      <c r="I251" s="507">
        <f>G251+H251</f>
        <v>0</v>
      </c>
      <c r="J251" s="229"/>
      <c r="K251" s="507"/>
      <c r="L251" s="699">
        <f>J251+K251</f>
        <v>0</v>
      </c>
      <c r="M251" s="229"/>
      <c r="N251" s="337"/>
      <c r="O251" s="631">
        <f>N251+M251</f>
        <v>0</v>
      </c>
      <c r="P251" s="607"/>
      <c r="R251" s="158"/>
      <c r="S251" s="158"/>
      <c r="T251" s="158"/>
      <c r="U251" s="158"/>
    </row>
    <row r="252" spans="1:21" ht="72" hidden="1" x14ac:dyDescent="0.25">
      <c r="A252" s="178">
        <v>6296</v>
      </c>
      <c r="B252" s="223" t="s">
        <v>485</v>
      </c>
      <c r="C252" s="523">
        <f t="shared" si="95"/>
        <v>0</v>
      </c>
      <c r="D252" s="229"/>
      <c r="E252" s="337"/>
      <c r="F252" s="609">
        <f>D252+E252</f>
        <v>0</v>
      </c>
      <c r="G252" s="229"/>
      <c r="H252" s="337"/>
      <c r="I252" s="507">
        <f>G252+H252</f>
        <v>0</v>
      </c>
      <c r="J252" s="229"/>
      <c r="K252" s="507"/>
      <c r="L252" s="699">
        <f>J252+K252</f>
        <v>0</v>
      </c>
      <c r="M252" s="229"/>
      <c r="N252" s="337"/>
      <c r="O252" s="631">
        <f>N252+M252</f>
        <v>0</v>
      </c>
      <c r="P252" s="607"/>
      <c r="R252" s="158"/>
      <c r="S252" s="158"/>
      <c r="T252" s="158"/>
      <c r="U252" s="158"/>
    </row>
    <row r="253" spans="1:21" ht="39.75" hidden="1" customHeight="1" x14ac:dyDescent="0.25">
      <c r="A253" s="178">
        <v>6299</v>
      </c>
      <c r="B253" s="223" t="s">
        <v>486</v>
      </c>
      <c r="C253" s="523">
        <f t="shared" si="95"/>
        <v>0</v>
      </c>
      <c r="D253" s="229"/>
      <c r="E253" s="337"/>
      <c r="F253" s="609">
        <f>D253+E253</f>
        <v>0</v>
      </c>
      <c r="G253" s="229"/>
      <c r="H253" s="337"/>
      <c r="I253" s="507">
        <f>G253+H253</f>
        <v>0</v>
      </c>
      <c r="J253" s="229"/>
      <c r="K253" s="507"/>
      <c r="L253" s="699">
        <f>J253+K253</f>
        <v>0</v>
      </c>
      <c r="M253" s="229"/>
      <c r="N253" s="337"/>
      <c r="O253" s="631">
        <f>N253+M253</f>
        <v>0</v>
      </c>
      <c r="P253" s="607"/>
      <c r="R253" s="158"/>
      <c r="S253" s="158"/>
      <c r="T253" s="158"/>
      <c r="U253" s="158"/>
    </row>
    <row r="254" spans="1:21" hidden="1" x14ac:dyDescent="0.25">
      <c r="A254" s="198">
        <v>6300</v>
      </c>
      <c r="B254" s="323" t="s">
        <v>487</v>
      </c>
      <c r="C254" s="525">
        <f t="shared" si="95"/>
        <v>0</v>
      </c>
      <c r="D254" s="209">
        <f t="shared" ref="D254:O254" si="97">SUM(D255,D259,D260)</f>
        <v>0</v>
      </c>
      <c r="E254" s="324">
        <f t="shared" si="97"/>
        <v>0</v>
      </c>
      <c r="F254" s="211">
        <f t="shared" si="97"/>
        <v>0</v>
      </c>
      <c r="G254" s="209">
        <f t="shared" si="97"/>
        <v>0</v>
      </c>
      <c r="H254" s="324">
        <f t="shared" si="97"/>
        <v>0</v>
      </c>
      <c r="I254" s="505">
        <f t="shared" si="97"/>
        <v>0</v>
      </c>
      <c r="J254" s="209">
        <f t="shared" si="97"/>
        <v>0</v>
      </c>
      <c r="K254" s="505">
        <f t="shared" si="97"/>
        <v>0</v>
      </c>
      <c r="L254" s="459">
        <f t="shared" si="97"/>
        <v>0</v>
      </c>
      <c r="M254" s="406">
        <f t="shared" si="97"/>
        <v>0</v>
      </c>
      <c r="N254" s="324">
        <f t="shared" si="97"/>
        <v>0</v>
      </c>
      <c r="O254" s="541">
        <f t="shared" si="97"/>
        <v>0</v>
      </c>
      <c r="P254" s="824"/>
      <c r="R254" s="158"/>
      <c r="S254" s="158"/>
      <c r="T254" s="158"/>
      <c r="U254" s="158"/>
    </row>
    <row r="255" spans="1:21" ht="24" hidden="1" x14ac:dyDescent="0.25">
      <c r="A255" s="705">
        <v>6320</v>
      </c>
      <c r="B255" s="213" t="s">
        <v>488</v>
      </c>
      <c r="C255" s="849">
        <f t="shared" si="95"/>
        <v>0</v>
      </c>
      <c r="D255" s="350">
        <f t="shared" ref="D255:O255" si="98">SUM(D256:D258)</f>
        <v>0</v>
      </c>
      <c r="E255" s="351">
        <f t="shared" si="98"/>
        <v>0</v>
      </c>
      <c r="F255" s="221">
        <f t="shared" si="98"/>
        <v>0</v>
      </c>
      <c r="G255" s="350">
        <f t="shared" si="98"/>
        <v>0</v>
      </c>
      <c r="H255" s="351">
        <f t="shared" si="98"/>
        <v>0</v>
      </c>
      <c r="I255" s="389">
        <f t="shared" si="98"/>
        <v>0</v>
      </c>
      <c r="J255" s="350">
        <f t="shared" si="98"/>
        <v>0</v>
      </c>
      <c r="K255" s="389">
        <f t="shared" si="98"/>
        <v>0</v>
      </c>
      <c r="L255" s="466">
        <f t="shared" si="98"/>
        <v>0</v>
      </c>
      <c r="M255" s="350">
        <f t="shared" si="98"/>
        <v>0</v>
      </c>
      <c r="N255" s="351">
        <f t="shared" si="98"/>
        <v>0</v>
      </c>
      <c r="O255" s="543">
        <f t="shared" si="98"/>
        <v>0</v>
      </c>
      <c r="P255" s="846"/>
      <c r="R255" s="158"/>
      <c r="S255" s="158"/>
      <c r="T255" s="158"/>
      <c r="U255" s="158"/>
    </row>
    <row r="256" spans="1:21" hidden="1" x14ac:dyDescent="0.25">
      <c r="A256" s="178">
        <v>6322</v>
      </c>
      <c r="B256" s="223" t="s">
        <v>489</v>
      </c>
      <c r="C256" s="523">
        <f t="shared" si="95"/>
        <v>0</v>
      </c>
      <c r="D256" s="229"/>
      <c r="E256" s="337"/>
      <c r="F256" s="609">
        <f>D256+E256</f>
        <v>0</v>
      </c>
      <c r="G256" s="229"/>
      <c r="H256" s="337"/>
      <c r="I256" s="507">
        <f>G256+H256</f>
        <v>0</v>
      </c>
      <c r="J256" s="229"/>
      <c r="K256" s="507"/>
      <c r="L256" s="699">
        <f>J256+K256</f>
        <v>0</v>
      </c>
      <c r="M256" s="229"/>
      <c r="N256" s="337"/>
      <c r="O256" s="631">
        <f>N256+M256</f>
        <v>0</v>
      </c>
      <c r="P256" s="607"/>
      <c r="R256" s="158"/>
      <c r="S256" s="158"/>
      <c r="T256" s="158"/>
      <c r="U256" s="158"/>
    </row>
    <row r="257" spans="1:21" ht="24" hidden="1" x14ac:dyDescent="0.25">
      <c r="A257" s="178">
        <v>6323</v>
      </c>
      <c r="B257" s="223" t="s">
        <v>490</v>
      </c>
      <c r="C257" s="523">
        <f t="shared" si="95"/>
        <v>0</v>
      </c>
      <c r="D257" s="229"/>
      <c r="E257" s="337"/>
      <c r="F257" s="609">
        <f>D257+E257</f>
        <v>0</v>
      </c>
      <c r="G257" s="229"/>
      <c r="H257" s="337"/>
      <c r="I257" s="507">
        <f>G257+H257</f>
        <v>0</v>
      </c>
      <c r="J257" s="229"/>
      <c r="K257" s="507"/>
      <c r="L257" s="699">
        <f>J257+K257</f>
        <v>0</v>
      </c>
      <c r="M257" s="229"/>
      <c r="N257" s="337"/>
      <c r="O257" s="631">
        <f>N257+M257</f>
        <v>0</v>
      </c>
      <c r="P257" s="607"/>
      <c r="R257" s="158"/>
      <c r="S257" s="158"/>
      <c r="T257" s="158"/>
      <c r="U257" s="158"/>
    </row>
    <row r="258" spans="1:21" ht="24" hidden="1" x14ac:dyDescent="0.25">
      <c r="A258" s="169">
        <v>6324</v>
      </c>
      <c r="B258" s="213" t="s">
        <v>491</v>
      </c>
      <c r="C258" s="522">
        <f t="shared" si="95"/>
        <v>0</v>
      </c>
      <c r="D258" s="219"/>
      <c r="E258" s="335"/>
      <c r="F258" s="608">
        <f>D258+E258</f>
        <v>0</v>
      </c>
      <c r="G258" s="219"/>
      <c r="H258" s="335"/>
      <c r="I258" s="510">
        <f>G258+H258</f>
        <v>0</v>
      </c>
      <c r="J258" s="219"/>
      <c r="K258" s="510"/>
      <c r="L258" s="844">
        <f>J258+K258</f>
        <v>0</v>
      </c>
      <c r="M258" s="219"/>
      <c r="N258" s="335"/>
      <c r="O258" s="630">
        <f>N258+M258</f>
        <v>0</v>
      </c>
      <c r="P258" s="640"/>
      <c r="R258" s="158"/>
      <c r="S258" s="158"/>
      <c r="T258" s="158"/>
      <c r="U258" s="158"/>
    </row>
    <row r="259" spans="1:21" ht="24" hidden="1" x14ac:dyDescent="0.25">
      <c r="A259" s="391">
        <v>6330</v>
      </c>
      <c r="B259" s="392" t="s">
        <v>492</v>
      </c>
      <c r="C259" s="849">
        <f t="shared" si="95"/>
        <v>0</v>
      </c>
      <c r="D259" s="375"/>
      <c r="E259" s="376"/>
      <c r="F259" s="644">
        <f>D259+E259</f>
        <v>0</v>
      </c>
      <c r="G259" s="375"/>
      <c r="H259" s="376"/>
      <c r="I259" s="579">
        <f>G259+H259</f>
        <v>0</v>
      </c>
      <c r="J259" s="375"/>
      <c r="K259" s="579"/>
      <c r="L259" s="850">
        <f>J259+K259</f>
        <v>0</v>
      </c>
      <c r="M259" s="375"/>
      <c r="N259" s="376"/>
      <c r="O259" s="645">
        <f>N259+M259</f>
        <v>0</v>
      </c>
      <c r="P259" s="851"/>
      <c r="R259" s="158"/>
      <c r="S259" s="158"/>
      <c r="T259" s="158"/>
      <c r="U259" s="158"/>
    </row>
    <row r="260" spans="1:21" hidden="1" x14ac:dyDescent="0.25">
      <c r="A260" s="339">
        <v>6360</v>
      </c>
      <c r="B260" s="223" t="s">
        <v>493</v>
      </c>
      <c r="C260" s="523">
        <f t="shared" si="95"/>
        <v>0</v>
      </c>
      <c r="D260" s="229"/>
      <c r="E260" s="337"/>
      <c r="F260" s="609">
        <f>D260+E260</f>
        <v>0</v>
      </c>
      <c r="G260" s="229"/>
      <c r="H260" s="337"/>
      <c r="I260" s="507">
        <f>G260+H260</f>
        <v>0</v>
      </c>
      <c r="J260" s="229"/>
      <c r="K260" s="507"/>
      <c r="L260" s="699">
        <f>J260+K260</f>
        <v>0</v>
      </c>
      <c r="M260" s="229"/>
      <c r="N260" s="337"/>
      <c r="O260" s="631">
        <f>N260+M260</f>
        <v>0</v>
      </c>
      <c r="P260" s="607"/>
      <c r="R260" s="158"/>
      <c r="S260" s="158"/>
      <c r="T260" s="158"/>
      <c r="U260" s="158"/>
    </row>
    <row r="261" spans="1:21" ht="36" hidden="1" x14ac:dyDescent="0.25">
      <c r="A261" s="198">
        <v>6400</v>
      </c>
      <c r="B261" s="323" t="s">
        <v>494</v>
      </c>
      <c r="C261" s="525">
        <f t="shared" si="95"/>
        <v>0</v>
      </c>
      <c r="D261" s="209">
        <f t="shared" ref="D261:O261" si="99">SUM(D262,D266)</f>
        <v>0</v>
      </c>
      <c r="E261" s="324">
        <f t="shared" si="99"/>
        <v>0</v>
      </c>
      <c r="F261" s="211">
        <f t="shared" si="99"/>
        <v>0</v>
      </c>
      <c r="G261" s="209">
        <f t="shared" si="99"/>
        <v>0</v>
      </c>
      <c r="H261" s="324">
        <f t="shared" si="99"/>
        <v>0</v>
      </c>
      <c r="I261" s="505">
        <f t="shared" si="99"/>
        <v>0</v>
      </c>
      <c r="J261" s="209">
        <f t="shared" si="99"/>
        <v>0</v>
      </c>
      <c r="K261" s="505">
        <f t="shared" si="99"/>
        <v>0</v>
      </c>
      <c r="L261" s="459">
        <f t="shared" si="99"/>
        <v>0</v>
      </c>
      <c r="M261" s="406">
        <f t="shared" si="99"/>
        <v>0</v>
      </c>
      <c r="N261" s="324">
        <f t="shared" si="99"/>
        <v>0</v>
      </c>
      <c r="O261" s="541">
        <f t="shared" si="99"/>
        <v>0</v>
      </c>
      <c r="P261" s="824"/>
      <c r="R261" s="158"/>
      <c r="S261" s="158"/>
      <c r="T261" s="158"/>
      <c r="U261" s="158"/>
    </row>
    <row r="262" spans="1:21" ht="24" hidden="1" x14ac:dyDescent="0.25">
      <c r="A262" s="705">
        <v>6410</v>
      </c>
      <c r="B262" s="213" t="s">
        <v>495</v>
      </c>
      <c r="C262" s="522">
        <f t="shared" si="95"/>
        <v>0</v>
      </c>
      <c r="D262" s="350">
        <f t="shared" ref="D262:O262" si="100">SUM(D263:D265)</f>
        <v>0</v>
      </c>
      <c r="E262" s="351">
        <f t="shared" si="100"/>
        <v>0</v>
      </c>
      <c r="F262" s="221">
        <f t="shared" si="100"/>
        <v>0</v>
      </c>
      <c r="G262" s="350">
        <f t="shared" si="100"/>
        <v>0</v>
      </c>
      <c r="H262" s="351">
        <f t="shared" si="100"/>
        <v>0</v>
      </c>
      <c r="I262" s="389">
        <f t="shared" si="100"/>
        <v>0</v>
      </c>
      <c r="J262" s="350">
        <f t="shared" si="100"/>
        <v>0</v>
      </c>
      <c r="K262" s="389">
        <f t="shared" si="100"/>
        <v>0</v>
      </c>
      <c r="L262" s="466">
        <f t="shared" si="100"/>
        <v>0</v>
      </c>
      <c r="M262" s="360">
        <f t="shared" si="100"/>
        <v>0</v>
      </c>
      <c r="N262" s="351">
        <f t="shared" si="100"/>
        <v>0</v>
      </c>
      <c r="O262" s="543">
        <f t="shared" si="100"/>
        <v>0</v>
      </c>
      <c r="P262" s="846"/>
      <c r="R262" s="158"/>
      <c r="S262" s="158"/>
      <c r="T262" s="158"/>
      <c r="U262" s="158"/>
    </row>
    <row r="263" spans="1:21" hidden="1" x14ac:dyDescent="0.25">
      <c r="A263" s="178">
        <v>6411</v>
      </c>
      <c r="B263" s="393" t="s">
        <v>496</v>
      </c>
      <c r="C263" s="523">
        <f t="shared" si="95"/>
        <v>0</v>
      </c>
      <c r="D263" s="229"/>
      <c r="E263" s="337"/>
      <c r="F263" s="609">
        <f>D263+E263</f>
        <v>0</v>
      </c>
      <c r="G263" s="229"/>
      <c r="H263" s="337"/>
      <c r="I263" s="507">
        <f>G263+H263</f>
        <v>0</v>
      </c>
      <c r="J263" s="229"/>
      <c r="K263" s="507"/>
      <c r="L263" s="699">
        <f>J263+K263</f>
        <v>0</v>
      </c>
      <c r="M263" s="229"/>
      <c r="N263" s="337"/>
      <c r="O263" s="631">
        <f>N263+M263</f>
        <v>0</v>
      </c>
      <c r="P263" s="607"/>
      <c r="R263" s="158"/>
      <c r="S263" s="158"/>
      <c r="T263" s="158"/>
      <c r="U263" s="158"/>
    </row>
    <row r="264" spans="1:21" ht="36" hidden="1" x14ac:dyDescent="0.25">
      <c r="A264" s="178">
        <v>6412</v>
      </c>
      <c r="B264" s="223" t="s">
        <v>497</v>
      </c>
      <c r="C264" s="523">
        <f t="shared" si="95"/>
        <v>0</v>
      </c>
      <c r="D264" s="229"/>
      <c r="E264" s="337"/>
      <c r="F264" s="609">
        <f>D264+E264</f>
        <v>0</v>
      </c>
      <c r="G264" s="229"/>
      <c r="H264" s="337"/>
      <c r="I264" s="507">
        <f>G264+H264</f>
        <v>0</v>
      </c>
      <c r="J264" s="229"/>
      <c r="K264" s="507"/>
      <c r="L264" s="699">
        <f>J264+K264</f>
        <v>0</v>
      </c>
      <c r="M264" s="229"/>
      <c r="N264" s="337"/>
      <c r="O264" s="631">
        <f>N264+M264</f>
        <v>0</v>
      </c>
      <c r="P264" s="607"/>
      <c r="R264" s="158"/>
      <c r="S264" s="158"/>
      <c r="T264" s="158"/>
      <c r="U264" s="158"/>
    </row>
    <row r="265" spans="1:21" ht="36" hidden="1" x14ac:dyDescent="0.25">
      <c r="A265" s="178">
        <v>6419</v>
      </c>
      <c r="B265" s="223" t="s">
        <v>498</v>
      </c>
      <c r="C265" s="523">
        <f t="shared" si="95"/>
        <v>0</v>
      </c>
      <c r="D265" s="229"/>
      <c r="E265" s="337"/>
      <c r="F265" s="609">
        <f>D265+E265</f>
        <v>0</v>
      </c>
      <c r="G265" s="229"/>
      <c r="H265" s="337"/>
      <c r="I265" s="507">
        <f>G265+H265</f>
        <v>0</v>
      </c>
      <c r="J265" s="229"/>
      <c r="K265" s="507"/>
      <c r="L265" s="699">
        <f>J265+K265</f>
        <v>0</v>
      </c>
      <c r="M265" s="229"/>
      <c r="N265" s="337"/>
      <c r="O265" s="631">
        <f>N265+M265</f>
        <v>0</v>
      </c>
      <c r="P265" s="607"/>
      <c r="R265" s="158"/>
      <c r="S265" s="158"/>
      <c r="T265" s="158"/>
      <c r="U265" s="158"/>
    </row>
    <row r="266" spans="1:21" ht="36" hidden="1" x14ac:dyDescent="0.25">
      <c r="A266" s="339">
        <v>6420</v>
      </c>
      <c r="B266" s="223" t="s">
        <v>499</v>
      </c>
      <c r="C266" s="523">
        <f t="shared" si="95"/>
        <v>0</v>
      </c>
      <c r="D266" s="340">
        <f t="shared" ref="D266:O266" si="101">SUM(D267:D270)</f>
        <v>0</v>
      </c>
      <c r="E266" s="341">
        <f t="shared" si="101"/>
        <v>0</v>
      </c>
      <c r="F266" s="231">
        <f t="shared" si="101"/>
        <v>0</v>
      </c>
      <c r="G266" s="340">
        <f t="shared" si="101"/>
        <v>0</v>
      </c>
      <c r="H266" s="341">
        <f t="shared" si="101"/>
        <v>0</v>
      </c>
      <c r="I266" s="390">
        <f t="shared" si="101"/>
        <v>0</v>
      </c>
      <c r="J266" s="340">
        <f t="shared" si="101"/>
        <v>0</v>
      </c>
      <c r="K266" s="390">
        <f t="shared" si="101"/>
        <v>0</v>
      </c>
      <c r="L266" s="359">
        <f t="shared" si="101"/>
        <v>0</v>
      </c>
      <c r="M266" s="340">
        <f t="shared" si="101"/>
        <v>0</v>
      </c>
      <c r="N266" s="341">
        <f t="shared" si="101"/>
        <v>0</v>
      </c>
      <c r="O266" s="544">
        <f t="shared" si="101"/>
        <v>0</v>
      </c>
      <c r="P266" s="639"/>
      <c r="R266" s="158"/>
      <c r="S266" s="158"/>
      <c r="T266" s="158"/>
      <c r="U266" s="158"/>
    </row>
    <row r="267" spans="1:21" hidden="1" x14ac:dyDescent="0.25">
      <c r="A267" s="178">
        <v>6421</v>
      </c>
      <c r="B267" s="223" t="s">
        <v>500</v>
      </c>
      <c r="C267" s="523">
        <f t="shared" si="95"/>
        <v>0</v>
      </c>
      <c r="D267" s="229"/>
      <c r="E267" s="337"/>
      <c r="F267" s="609">
        <f>D267+E267</f>
        <v>0</v>
      </c>
      <c r="G267" s="229"/>
      <c r="H267" s="337"/>
      <c r="I267" s="507">
        <f>G267+H267</f>
        <v>0</v>
      </c>
      <c r="J267" s="229"/>
      <c r="K267" s="507"/>
      <c r="L267" s="699">
        <f>J267+K267</f>
        <v>0</v>
      </c>
      <c r="M267" s="229"/>
      <c r="N267" s="337"/>
      <c r="O267" s="631">
        <f>N267+M267</f>
        <v>0</v>
      </c>
      <c r="P267" s="607"/>
      <c r="R267" s="158"/>
      <c r="S267" s="158"/>
      <c r="T267" s="158"/>
      <c r="U267" s="158"/>
    </row>
    <row r="268" spans="1:21" hidden="1" x14ac:dyDescent="0.25">
      <c r="A268" s="178">
        <v>6422</v>
      </c>
      <c r="B268" s="223" t="s">
        <v>501</v>
      </c>
      <c r="C268" s="523">
        <f t="shared" si="95"/>
        <v>0</v>
      </c>
      <c r="D268" s="229"/>
      <c r="E268" s="337"/>
      <c r="F268" s="609">
        <f>D268+E268</f>
        <v>0</v>
      </c>
      <c r="G268" s="229"/>
      <c r="H268" s="337"/>
      <c r="I268" s="507">
        <f>G268+H268</f>
        <v>0</v>
      </c>
      <c r="J268" s="229"/>
      <c r="K268" s="507"/>
      <c r="L268" s="699">
        <f>J268+K268</f>
        <v>0</v>
      </c>
      <c r="M268" s="229"/>
      <c r="N268" s="337"/>
      <c r="O268" s="631">
        <f>N268+M268</f>
        <v>0</v>
      </c>
      <c r="P268" s="607"/>
      <c r="R268" s="158"/>
      <c r="S268" s="158"/>
      <c r="T268" s="158"/>
      <c r="U268" s="158"/>
    </row>
    <row r="269" spans="1:21" ht="24" hidden="1" x14ac:dyDescent="0.25">
      <c r="A269" s="178">
        <v>6423</v>
      </c>
      <c r="B269" s="223" t="s">
        <v>502</v>
      </c>
      <c r="C269" s="523">
        <f t="shared" si="95"/>
        <v>0</v>
      </c>
      <c r="D269" s="229"/>
      <c r="E269" s="337"/>
      <c r="F269" s="609">
        <f>D269+E269</f>
        <v>0</v>
      </c>
      <c r="G269" s="229"/>
      <c r="H269" s="337"/>
      <c r="I269" s="507">
        <f>G269+H269</f>
        <v>0</v>
      </c>
      <c r="J269" s="229"/>
      <c r="K269" s="507"/>
      <c r="L269" s="699">
        <f>J269+K269</f>
        <v>0</v>
      </c>
      <c r="M269" s="229"/>
      <c r="N269" s="337"/>
      <c r="O269" s="631">
        <f>N269+M269</f>
        <v>0</v>
      </c>
      <c r="P269" s="607"/>
      <c r="R269" s="158"/>
      <c r="S269" s="158"/>
      <c r="T269" s="158"/>
      <c r="U269" s="158"/>
    </row>
    <row r="270" spans="1:21" ht="36" hidden="1" x14ac:dyDescent="0.25">
      <c r="A270" s="178">
        <v>6424</v>
      </c>
      <c r="B270" s="223" t="s">
        <v>503</v>
      </c>
      <c r="C270" s="523">
        <f t="shared" si="95"/>
        <v>0</v>
      </c>
      <c r="D270" s="229"/>
      <c r="E270" s="337"/>
      <c r="F270" s="609">
        <f>D270+E270</f>
        <v>0</v>
      </c>
      <c r="G270" s="229"/>
      <c r="H270" s="337"/>
      <c r="I270" s="507">
        <f>G270+H270</f>
        <v>0</v>
      </c>
      <c r="J270" s="229"/>
      <c r="K270" s="507"/>
      <c r="L270" s="699">
        <f>J270+K270</f>
        <v>0</v>
      </c>
      <c r="M270" s="229"/>
      <c r="N270" s="337"/>
      <c r="O270" s="631">
        <f>N270+M270</f>
        <v>0</v>
      </c>
      <c r="P270" s="607"/>
      <c r="Q270" s="404"/>
      <c r="R270" s="158"/>
      <c r="S270" s="158"/>
      <c r="T270" s="158"/>
      <c r="U270" s="158"/>
    </row>
    <row r="271" spans="1:21" ht="36" x14ac:dyDescent="0.25">
      <c r="A271" s="394">
        <v>7000</v>
      </c>
      <c r="B271" s="394" t="s">
        <v>504</v>
      </c>
      <c r="C271" s="853">
        <f t="shared" si="95"/>
        <v>625</v>
      </c>
      <c r="D271" s="649">
        <f t="shared" ref="D271:O271" si="102">SUM(D272,D282)</f>
        <v>0</v>
      </c>
      <c r="E271" s="650">
        <f t="shared" si="102"/>
        <v>0</v>
      </c>
      <c r="F271" s="651">
        <f t="shared" si="102"/>
        <v>0</v>
      </c>
      <c r="G271" s="649">
        <f t="shared" si="102"/>
        <v>0</v>
      </c>
      <c r="H271" s="650">
        <f t="shared" si="102"/>
        <v>0</v>
      </c>
      <c r="I271" s="854">
        <f t="shared" si="102"/>
        <v>0</v>
      </c>
      <c r="J271" s="649">
        <f t="shared" si="102"/>
        <v>625</v>
      </c>
      <c r="K271" s="854">
        <f t="shared" si="102"/>
        <v>0</v>
      </c>
      <c r="L271" s="855">
        <f t="shared" si="102"/>
        <v>625</v>
      </c>
      <c r="M271" s="653">
        <f t="shared" si="102"/>
        <v>0</v>
      </c>
      <c r="N271" s="397">
        <f t="shared" si="102"/>
        <v>0</v>
      </c>
      <c r="O271" s="551">
        <f t="shared" si="102"/>
        <v>0</v>
      </c>
      <c r="P271" s="856"/>
      <c r="R271" s="158"/>
      <c r="S271" s="158"/>
      <c r="T271" s="158"/>
      <c r="U271" s="158"/>
    </row>
    <row r="272" spans="1:21" ht="24" x14ac:dyDescent="0.25">
      <c r="A272" s="198">
        <v>7200</v>
      </c>
      <c r="B272" s="323" t="s">
        <v>505</v>
      </c>
      <c r="C272" s="525">
        <f t="shared" si="95"/>
        <v>625</v>
      </c>
      <c r="D272" s="209">
        <f t="shared" ref="D272:O272" si="103">SUM(D273,D274,D277,D278,D281)</f>
        <v>0</v>
      </c>
      <c r="E272" s="324">
        <f t="shared" si="103"/>
        <v>0</v>
      </c>
      <c r="F272" s="211">
        <f t="shared" si="103"/>
        <v>0</v>
      </c>
      <c r="G272" s="209">
        <f t="shared" si="103"/>
        <v>0</v>
      </c>
      <c r="H272" s="324">
        <f t="shared" si="103"/>
        <v>0</v>
      </c>
      <c r="I272" s="505">
        <f t="shared" si="103"/>
        <v>0</v>
      </c>
      <c r="J272" s="209">
        <f t="shared" si="103"/>
        <v>625</v>
      </c>
      <c r="K272" s="505">
        <f t="shared" si="103"/>
        <v>0</v>
      </c>
      <c r="L272" s="459">
        <f t="shared" si="103"/>
        <v>625</v>
      </c>
      <c r="M272" s="380">
        <f t="shared" si="103"/>
        <v>0</v>
      </c>
      <c r="N272" s="324">
        <f t="shared" si="103"/>
        <v>0</v>
      </c>
      <c r="O272" s="541">
        <f t="shared" si="103"/>
        <v>0</v>
      </c>
      <c r="P272" s="824"/>
      <c r="R272" s="158"/>
      <c r="S272" s="158"/>
      <c r="T272" s="158"/>
      <c r="U272" s="158"/>
    </row>
    <row r="273" spans="1:21" ht="24" hidden="1" x14ac:dyDescent="0.25">
      <c r="A273" s="705">
        <v>7210</v>
      </c>
      <c r="B273" s="213" t="s">
        <v>506</v>
      </c>
      <c r="C273" s="522">
        <f t="shared" si="95"/>
        <v>0</v>
      </c>
      <c r="D273" s="219"/>
      <c r="E273" s="335"/>
      <c r="F273" s="608">
        <f>D273+E273</f>
        <v>0</v>
      </c>
      <c r="G273" s="219"/>
      <c r="H273" s="335"/>
      <c r="I273" s="510">
        <f>G273+H273</f>
        <v>0</v>
      </c>
      <c r="J273" s="219"/>
      <c r="K273" s="510"/>
      <c r="L273" s="844">
        <f>J273+K273</f>
        <v>0</v>
      </c>
      <c r="M273" s="219"/>
      <c r="N273" s="335"/>
      <c r="O273" s="630">
        <f>N273+M273</f>
        <v>0</v>
      </c>
      <c r="P273" s="640"/>
      <c r="R273" s="158"/>
      <c r="S273" s="158"/>
      <c r="T273" s="158"/>
      <c r="U273" s="158"/>
    </row>
    <row r="274" spans="1:21" s="404" customFormat="1" ht="36" hidden="1" x14ac:dyDescent="0.25">
      <c r="A274" s="339">
        <v>7220</v>
      </c>
      <c r="B274" s="223" t="s">
        <v>507</v>
      </c>
      <c r="C274" s="523">
        <f t="shared" si="95"/>
        <v>0</v>
      </c>
      <c r="D274" s="340">
        <f t="shared" ref="D274:O274" si="104">SUM(D275:D276)</f>
        <v>0</v>
      </c>
      <c r="E274" s="341">
        <f t="shared" si="104"/>
        <v>0</v>
      </c>
      <c r="F274" s="231">
        <f t="shared" si="104"/>
        <v>0</v>
      </c>
      <c r="G274" s="340">
        <f t="shared" si="104"/>
        <v>0</v>
      </c>
      <c r="H274" s="341">
        <f t="shared" si="104"/>
        <v>0</v>
      </c>
      <c r="I274" s="390">
        <f t="shared" si="104"/>
        <v>0</v>
      </c>
      <c r="J274" s="340">
        <f t="shared" si="104"/>
        <v>0</v>
      </c>
      <c r="K274" s="390">
        <f t="shared" si="104"/>
        <v>0</v>
      </c>
      <c r="L274" s="359">
        <f t="shared" si="104"/>
        <v>0</v>
      </c>
      <c r="M274" s="340">
        <f t="shared" si="104"/>
        <v>0</v>
      </c>
      <c r="N274" s="341">
        <f t="shared" si="104"/>
        <v>0</v>
      </c>
      <c r="O274" s="544">
        <f t="shared" si="104"/>
        <v>0</v>
      </c>
      <c r="P274" s="639"/>
      <c r="R274" s="158"/>
      <c r="S274" s="158"/>
      <c r="T274" s="158"/>
      <c r="U274" s="158"/>
    </row>
    <row r="275" spans="1:21" s="404" customFormat="1" ht="36" hidden="1" x14ac:dyDescent="0.25">
      <c r="A275" s="178">
        <v>7221</v>
      </c>
      <c r="B275" s="223" t="s">
        <v>508</v>
      </c>
      <c r="C275" s="523">
        <f t="shared" si="95"/>
        <v>0</v>
      </c>
      <c r="D275" s="229"/>
      <c r="E275" s="337"/>
      <c r="F275" s="609">
        <f>D275+E275</f>
        <v>0</v>
      </c>
      <c r="G275" s="229"/>
      <c r="H275" s="337"/>
      <c r="I275" s="507">
        <f>G275+H275</f>
        <v>0</v>
      </c>
      <c r="J275" s="229"/>
      <c r="K275" s="507"/>
      <c r="L275" s="699">
        <f>J275+K275</f>
        <v>0</v>
      </c>
      <c r="M275" s="229"/>
      <c r="N275" s="337"/>
      <c r="O275" s="631">
        <f>N275+M275</f>
        <v>0</v>
      </c>
      <c r="P275" s="607"/>
      <c r="R275" s="158"/>
      <c r="S275" s="158"/>
      <c r="T275" s="158"/>
      <c r="U275" s="158"/>
    </row>
    <row r="276" spans="1:21" s="404" customFormat="1" ht="36" hidden="1" x14ac:dyDescent="0.25">
      <c r="A276" s="178">
        <v>7222</v>
      </c>
      <c r="B276" s="223" t="s">
        <v>509</v>
      </c>
      <c r="C276" s="523">
        <f t="shared" si="95"/>
        <v>0</v>
      </c>
      <c r="D276" s="229"/>
      <c r="E276" s="337"/>
      <c r="F276" s="609">
        <f>D276+E276</f>
        <v>0</v>
      </c>
      <c r="G276" s="229"/>
      <c r="H276" s="337"/>
      <c r="I276" s="507">
        <f>G276+H276</f>
        <v>0</v>
      </c>
      <c r="J276" s="229"/>
      <c r="K276" s="507"/>
      <c r="L276" s="699">
        <f>J276+K276</f>
        <v>0</v>
      </c>
      <c r="M276" s="229"/>
      <c r="N276" s="337"/>
      <c r="O276" s="631">
        <f>N276+M276</f>
        <v>0</v>
      </c>
      <c r="P276" s="851"/>
      <c r="R276" s="158"/>
      <c r="S276" s="158"/>
      <c r="T276" s="158"/>
      <c r="U276" s="158"/>
    </row>
    <row r="277" spans="1:21" ht="24" x14ac:dyDescent="0.25">
      <c r="A277" s="339">
        <v>7230</v>
      </c>
      <c r="B277" s="223" t="s">
        <v>510</v>
      </c>
      <c r="C277" s="523">
        <f t="shared" si="95"/>
        <v>625</v>
      </c>
      <c r="D277" s="229"/>
      <c r="E277" s="337"/>
      <c r="F277" s="609">
        <f>D277+E277</f>
        <v>0</v>
      </c>
      <c r="G277" s="229"/>
      <c r="H277" s="337"/>
      <c r="I277" s="507">
        <f>G277+H277</f>
        <v>0</v>
      </c>
      <c r="J277" s="229">
        <v>625</v>
      </c>
      <c r="K277" s="507"/>
      <c r="L277" s="699">
        <f>J277+K277</f>
        <v>625</v>
      </c>
      <c r="M277" s="229"/>
      <c r="N277" s="337"/>
      <c r="O277" s="631">
        <f>N277+M277</f>
        <v>0</v>
      </c>
      <c r="P277" s="857"/>
      <c r="R277" s="158"/>
      <c r="S277" s="158"/>
      <c r="T277" s="158"/>
      <c r="U277" s="158"/>
    </row>
    <row r="278" spans="1:21" ht="24" hidden="1" x14ac:dyDescent="0.25">
      <c r="A278" s="339">
        <v>7240</v>
      </c>
      <c r="B278" s="223" t="s">
        <v>511</v>
      </c>
      <c r="C278" s="523">
        <f t="shared" si="95"/>
        <v>0</v>
      </c>
      <c r="D278" s="340">
        <f t="shared" ref="D278:O278" si="105">SUM(D279:D280)</f>
        <v>0</v>
      </c>
      <c r="E278" s="341">
        <f t="shared" si="105"/>
        <v>0</v>
      </c>
      <c r="F278" s="231">
        <f t="shared" si="105"/>
        <v>0</v>
      </c>
      <c r="G278" s="340">
        <f t="shared" si="105"/>
        <v>0</v>
      </c>
      <c r="H278" s="341">
        <f t="shared" si="105"/>
        <v>0</v>
      </c>
      <c r="I278" s="390">
        <f t="shared" si="105"/>
        <v>0</v>
      </c>
      <c r="J278" s="340">
        <f t="shared" si="105"/>
        <v>0</v>
      </c>
      <c r="K278" s="390">
        <f t="shared" si="105"/>
        <v>0</v>
      </c>
      <c r="L278" s="359">
        <f t="shared" si="105"/>
        <v>0</v>
      </c>
      <c r="M278" s="340">
        <f t="shared" si="105"/>
        <v>0</v>
      </c>
      <c r="N278" s="341">
        <f t="shared" si="105"/>
        <v>0</v>
      </c>
      <c r="O278" s="544">
        <f t="shared" si="105"/>
        <v>0</v>
      </c>
      <c r="P278" s="639"/>
      <c r="R278" s="158"/>
      <c r="S278" s="158"/>
      <c r="T278" s="158"/>
      <c r="U278" s="158"/>
    </row>
    <row r="279" spans="1:21" ht="48" hidden="1" x14ac:dyDescent="0.25">
      <c r="A279" s="178">
        <v>7245</v>
      </c>
      <c r="B279" s="223" t="s">
        <v>512</v>
      </c>
      <c r="C279" s="523">
        <f t="shared" si="95"/>
        <v>0</v>
      </c>
      <c r="D279" s="229"/>
      <c r="E279" s="337"/>
      <c r="F279" s="609">
        <f>D279+E279</f>
        <v>0</v>
      </c>
      <c r="G279" s="229"/>
      <c r="H279" s="337"/>
      <c r="I279" s="507">
        <f>G279+H279</f>
        <v>0</v>
      </c>
      <c r="J279" s="229"/>
      <c r="K279" s="507"/>
      <c r="L279" s="699">
        <f>J279+K279</f>
        <v>0</v>
      </c>
      <c r="M279" s="229"/>
      <c r="N279" s="337"/>
      <c r="O279" s="631">
        <f>N279+M279</f>
        <v>0</v>
      </c>
      <c r="P279" s="607"/>
      <c r="R279" s="158"/>
      <c r="S279" s="158"/>
      <c r="T279" s="158"/>
      <c r="U279" s="158"/>
    </row>
    <row r="280" spans="1:21" ht="96" hidden="1" x14ac:dyDescent="0.25">
      <c r="A280" s="178">
        <v>7246</v>
      </c>
      <c r="B280" s="223" t="s">
        <v>513</v>
      </c>
      <c r="C280" s="523">
        <f t="shared" si="95"/>
        <v>0</v>
      </c>
      <c r="D280" s="229"/>
      <c r="E280" s="337"/>
      <c r="F280" s="609">
        <f>D280+E280</f>
        <v>0</v>
      </c>
      <c r="G280" s="229"/>
      <c r="H280" s="337"/>
      <c r="I280" s="507">
        <f>G280+H280</f>
        <v>0</v>
      </c>
      <c r="J280" s="229"/>
      <c r="K280" s="507"/>
      <c r="L280" s="699">
        <f>J280+K280</f>
        <v>0</v>
      </c>
      <c r="M280" s="229"/>
      <c r="N280" s="337"/>
      <c r="O280" s="631">
        <f>N280+M280</f>
        <v>0</v>
      </c>
      <c r="P280" s="607"/>
      <c r="R280" s="158"/>
      <c r="S280" s="158"/>
      <c r="T280" s="158"/>
      <c r="U280" s="158"/>
    </row>
    <row r="281" spans="1:21" ht="24" hidden="1" x14ac:dyDescent="0.25">
      <c r="A281" s="391">
        <v>7260</v>
      </c>
      <c r="B281" s="213" t="s">
        <v>514</v>
      </c>
      <c r="C281" s="522">
        <f t="shared" si="95"/>
        <v>0</v>
      </c>
      <c r="D281" s="219"/>
      <c r="E281" s="335"/>
      <c r="F281" s="608">
        <f>D281+E281</f>
        <v>0</v>
      </c>
      <c r="G281" s="219"/>
      <c r="H281" s="335"/>
      <c r="I281" s="510">
        <f>G281+H281</f>
        <v>0</v>
      </c>
      <c r="J281" s="219"/>
      <c r="K281" s="510"/>
      <c r="L281" s="844">
        <f>J281+K281</f>
        <v>0</v>
      </c>
      <c r="M281" s="219"/>
      <c r="N281" s="335"/>
      <c r="O281" s="630">
        <f>N281+M281</f>
        <v>0</v>
      </c>
      <c r="P281" s="640"/>
      <c r="R281" s="158"/>
      <c r="S281" s="158"/>
      <c r="T281" s="158"/>
      <c r="U281" s="158"/>
    </row>
    <row r="282" spans="1:21" hidden="1" x14ac:dyDescent="0.25">
      <c r="A282" s="257">
        <v>7700</v>
      </c>
      <c r="B282" s="654" t="s">
        <v>515</v>
      </c>
      <c r="C282" s="858">
        <f t="shared" si="95"/>
        <v>0</v>
      </c>
      <c r="D282" s="406">
        <f t="shared" ref="D282:O282" si="106">D283</f>
        <v>0</v>
      </c>
      <c r="E282" s="356">
        <f t="shared" si="106"/>
        <v>0</v>
      </c>
      <c r="F282" s="357">
        <f t="shared" si="106"/>
        <v>0</v>
      </c>
      <c r="G282" s="406">
        <f t="shared" si="106"/>
        <v>0</v>
      </c>
      <c r="H282" s="356">
        <f t="shared" si="106"/>
        <v>0</v>
      </c>
      <c r="I282" s="583">
        <f t="shared" si="106"/>
        <v>0</v>
      </c>
      <c r="J282" s="406">
        <f t="shared" si="106"/>
        <v>0</v>
      </c>
      <c r="K282" s="583">
        <f t="shared" si="106"/>
        <v>0</v>
      </c>
      <c r="L282" s="354">
        <f t="shared" si="106"/>
        <v>0</v>
      </c>
      <c r="M282" s="406">
        <f t="shared" si="106"/>
        <v>0</v>
      </c>
      <c r="N282" s="356">
        <f t="shared" si="106"/>
        <v>0</v>
      </c>
      <c r="O282" s="552">
        <f t="shared" si="106"/>
        <v>0</v>
      </c>
      <c r="P282" s="859"/>
      <c r="R282" s="158"/>
      <c r="S282" s="158"/>
      <c r="T282" s="158"/>
      <c r="U282" s="158"/>
    </row>
    <row r="283" spans="1:21" hidden="1" x14ac:dyDescent="0.25">
      <c r="A283" s="329">
        <v>7720</v>
      </c>
      <c r="B283" s="213" t="s">
        <v>516</v>
      </c>
      <c r="C283" s="613">
        <f t="shared" si="95"/>
        <v>0</v>
      </c>
      <c r="D283" s="240"/>
      <c r="E283" s="409"/>
      <c r="F283" s="611">
        <f>D283+E283</f>
        <v>0</v>
      </c>
      <c r="G283" s="240"/>
      <c r="H283" s="409"/>
      <c r="I283" s="584">
        <f>G283+H283</f>
        <v>0</v>
      </c>
      <c r="J283" s="240"/>
      <c r="K283" s="584"/>
      <c r="L283" s="860">
        <f>J283+K283</f>
        <v>0</v>
      </c>
      <c r="M283" s="240"/>
      <c r="N283" s="409"/>
      <c r="O283" s="655">
        <f>N283+M283</f>
        <v>0</v>
      </c>
      <c r="P283" s="826"/>
      <c r="R283" s="158"/>
      <c r="S283" s="158"/>
      <c r="T283" s="158"/>
      <c r="U283" s="158"/>
    </row>
    <row r="284" spans="1:21" hidden="1" x14ac:dyDescent="0.25">
      <c r="A284" s="393"/>
      <c r="B284" s="223" t="s">
        <v>517</v>
      </c>
      <c r="C284" s="523">
        <f t="shared" si="95"/>
        <v>0</v>
      </c>
      <c r="D284" s="340">
        <f t="shared" ref="D284:O284" si="107">SUM(D285:D286)</f>
        <v>0</v>
      </c>
      <c r="E284" s="341">
        <f t="shared" si="107"/>
        <v>0</v>
      </c>
      <c r="F284" s="231">
        <f t="shared" si="107"/>
        <v>0</v>
      </c>
      <c r="G284" s="340">
        <f t="shared" si="107"/>
        <v>0</v>
      </c>
      <c r="H284" s="341">
        <f t="shared" si="107"/>
        <v>0</v>
      </c>
      <c r="I284" s="390">
        <f t="shared" si="107"/>
        <v>0</v>
      </c>
      <c r="J284" s="340">
        <f t="shared" si="107"/>
        <v>0</v>
      </c>
      <c r="K284" s="390">
        <f t="shared" si="107"/>
        <v>0</v>
      </c>
      <c r="L284" s="359">
        <f t="shared" si="107"/>
        <v>0</v>
      </c>
      <c r="M284" s="340">
        <f t="shared" si="107"/>
        <v>0</v>
      </c>
      <c r="N284" s="341">
        <f t="shared" si="107"/>
        <v>0</v>
      </c>
      <c r="O284" s="544">
        <f t="shared" si="107"/>
        <v>0</v>
      </c>
      <c r="P284" s="639"/>
      <c r="R284" s="158"/>
      <c r="S284" s="158"/>
      <c r="T284" s="158"/>
      <c r="U284" s="158"/>
    </row>
    <row r="285" spans="1:21" hidden="1" x14ac:dyDescent="0.25">
      <c r="A285" s="393" t="s">
        <v>518</v>
      </c>
      <c r="B285" s="178" t="s">
        <v>519</v>
      </c>
      <c r="C285" s="523">
        <f t="shared" si="95"/>
        <v>0</v>
      </c>
      <c r="D285" s="229"/>
      <c r="E285" s="337"/>
      <c r="F285" s="609">
        <f>D285+E285</f>
        <v>0</v>
      </c>
      <c r="G285" s="229"/>
      <c r="H285" s="337"/>
      <c r="I285" s="507">
        <f>G285+H285</f>
        <v>0</v>
      </c>
      <c r="J285" s="229"/>
      <c r="K285" s="507"/>
      <c r="L285" s="699">
        <f>J285+K285</f>
        <v>0</v>
      </c>
      <c r="M285" s="229"/>
      <c r="N285" s="337"/>
      <c r="O285" s="631">
        <f>N285+M285</f>
        <v>0</v>
      </c>
      <c r="P285" s="607"/>
      <c r="R285" s="158"/>
      <c r="S285" s="158"/>
      <c r="T285" s="158"/>
      <c r="U285" s="158"/>
    </row>
    <row r="286" spans="1:21" ht="24" hidden="1" x14ac:dyDescent="0.25">
      <c r="A286" s="393" t="s">
        <v>520</v>
      </c>
      <c r="B286" s="412" t="s">
        <v>521</v>
      </c>
      <c r="C286" s="522">
        <f t="shared" si="95"/>
        <v>0</v>
      </c>
      <c r="D286" s="219"/>
      <c r="E286" s="335"/>
      <c r="F286" s="608">
        <f>D286+E286</f>
        <v>0</v>
      </c>
      <c r="G286" s="219"/>
      <c r="H286" s="335"/>
      <c r="I286" s="510">
        <f>G286+H286</f>
        <v>0</v>
      </c>
      <c r="J286" s="219"/>
      <c r="K286" s="510"/>
      <c r="L286" s="844">
        <f>J286+K286</f>
        <v>0</v>
      </c>
      <c r="M286" s="219"/>
      <c r="N286" s="335"/>
      <c r="O286" s="630">
        <f>N286+M286</f>
        <v>0</v>
      </c>
      <c r="P286" s="640"/>
      <c r="R286" s="158"/>
      <c r="S286" s="158"/>
      <c r="T286" s="158"/>
      <c r="U286" s="158"/>
    </row>
    <row r="287" spans="1:21" ht="12.75" thickBot="1" x14ac:dyDescent="0.3">
      <c r="A287" s="656"/>
      <c r="B287" s="656" t="s">
        <v>522</v>
      </c>
      <c r="C287" s="861">
        <f t="shared" si="95"/>
        <v>1201931</v>
      </c>
      <c r="D287" s="658">
        <f t="shared" ref="D287:O287" si="108">SUM(D284,D271,D233,D198,D190,D176,D78,D56)</f>
        <v>831224</v>
      </c>
      <c r="E287" s="659">
        <f t="shared" si="108"/>
        <v>0</v>
      </c>
      <c r="F287" s="660">
        <f t="shared" si="108"/>
        <v>831224</v>
      </c>
      <c r="G287" s="658">
        <f t="shared" si="108"/>
        <v>329996</v>
      </c>
      <c r="H287" s="659">
        <f t="shared" si="108"/>
        <v>0</v>
      </c>
      <c r="I287" s="694">
        <f t="shared" si="108"/>
        <v>329996</v>
      </c>
      <c r="J287" s="658">
        <f t="shared" si="108"/>
        <v>34866</v>
      </c>
      <c r="K287" s="694">
        <f t="shared" si="108"/>
        <v>0</v>
      </c>
      <c r="L287" s="702">
        <f t="shared" si="108"/>
        <v>34866</v>
      </c>
      <c r="M287" s="658">
        <f t="shared" si="108"/>
        <v>5845</v>
      </c>
      <c r="N287" s="659">
        <f t="shared" si="108"/>
        <v>0</v>
      </c>
      <c r="O287" s="657">
        <f t="shared" si="108"/>
        <v>5845</v>
      </c>
      <c r="P287" s="862"/>
      <c r="R287" s="158"/>
      <c r="S287" s="158"/>
      <c r="T287" s="158"/>
      <c r="U287" s="158"/>
    </row>
    <row r="288" spans="1:21" s="148" customFormat="1" ht="13.5" thickTop="1" thickBot="1" x14ac:dyDescent="0.3">
      <c r="A288" s="1276" t="s">
        <v>523</v>
      </c>
      <c r="B288" s="1277"/>
      <c r="C288" s="863">
        <f t="shared" si="95"/>
        <v>-14797</v>
      </c>
      <c r="D288" s="664">
        <f t="shared" ref="D288:I288" si="109">SUM(D28,D29,D45)-D54</f>
        <v>0</v>
      </c>
      <c r="E288" s="665">
        <f>SUM(E28,E29,E45)-E54</f>
        <v>0</v>
      </c>
      <c r="F288" s="666">
        <f t="shared" si="109"/>
        <v>0</v>
      </c>
      <c r="G288" s="664">
        <f t="shared" si="109"/>
        <v>0</v>
      </c>
      <c r="H288" s="665">
        <f t="shared" si="109"/>
        <v>0</v>
      </c>
      <c r="I288" s="864">
        <f t="shared" si="109"/>
        <v>0</v>
      </c>
      <c r="J288" s="664">
        <f>(J30+J46)-J54</f>
        <v>-8952</v>
      </c>
      <c r="K288" s="864">
        <f>(K30+K46)-K54</f>
        <v>0</v>
      </c>
      <c r="L288" s="865">
        <f>(L30+L46)-L54</f>
        <v>-8952</v>
      </c>
      <c r="M288" s="664">
        <f>M48-M54</f>
        <v>-5845</v>
      </c>
      <c r="N288" s="665">
        <f>N48-N54</f>
        <v>0</v>
      </c>
      <c r="O288" s="663">
        <f>O48-O54</f>
        <v>-5845</v>
      </c>
      <c r="P288" s="866"/>
      <c r="R288" s="158"/>
      <c r="S288" s="158"/>
      <c r="T288" s="158"/>
      <c r="U288" s="158"/>
    </row>
    <row r="289" spans="1:21" s="148" customFormat="1" ht="12.75" thickTop="1" x14ac:dyDescent="0.25">
      <c r="A289" s="1278" t="s">
        <v>524</v>
      </c>
      <c r="B289" s="1279"/>
      <c r="C289" s="867">
        <f t="shared" si="95"/>
        <v>14797</v>
      </c>
      <c r="D289" s="669">
        <f t="shared" ref="D289:O289" si="110">SUM(D290,D291)-D298+D299</f>
        <v>0</v>
      </c>
      <c r="E289" s="670">
        <f t="shared" si="110"/>
        <v>0</v>
      </c>
      <c r="F289" s="442">
        <f t="shared" si="110"/>
        <v>0</v>
      </c>
      <c r="G289" s="669">
        <f t="shared" si="110"/>
        <v>0</v>
      </c>
      <c r="H289" s="670">
        <f t="shared" si="110"/>
        <v>0</v>
      </c>
      <c r="I289" s="868">
        <f t="shared" si="110"/>
        <v>0</v>
      </c>
      <c r="J289" s="669">
        <f t="shared" si="110"/>
        <v>8952</v>
      </c>
      <c r="K289" s="868">
        <f t="shared" si="110"/>
        <v>0</v>
      </c>
      <c r="L289" s="556">
        <f t="shared" si="110"/>
        <v>8952</v>
      </c>
      <c r="M289" s="669">
        <f t="shared" si="110"/>
        <v>5845</v>
      </c>
      <c r="N289" s="670">
        <f t="shared" si="110"/>
        <v>0</v>
      </c>
      <c r="O289" s="557">
        <f t="shared" si="110"/>
        <v>5845</v>
      </c>
      <c r="P289" s="869"/>
      <c r="R289" s="158"/>
      <c r="S289" s="158"/>
      <c r="T289" s="158"/>
      <c r="U289" s="158"/>
    </row>
    <row r="290" spans="1:21" s="148" customFormat="1" ht="12.75" thickBot="1" x14ac:dyDescent="0.3">
      <c r="A290" s="292" t="s">
        <v>525</v>
      </c>
      <c r="B290" s="292" t="s">
        <v>526</v>
      </c>
      <c r="C290" s="519">
        <f t="shared" si="95"/>
        <v>14797</v>
      </c>
      <c r="D290" s="294">
        <f t="shared" ref="D290:O290" si="111">D25-D284</f>
        <v>0</v>
      </c>
      <c r="E290" s="295">
        <f t="shared" si="111"/>
        <v>0</v>
      </c>
      <c r="F290" s="296">
        <f t="shared" si="111"/>
        <v>0</v>
      </c>
      <c r="G290" s="294">
        <f t="shared" si="111"/>
        <v>0</v>
      </c>
      <c r="H290" s="295">
        <f t="shared" si="111"/>
        <v>0</v>
      </c>
      <c r="I290" s="501">
        <f t="shared" si="111"/>
        <v>0</v>
      </c>
      <c r="J290" s="294">
        <f t="shared" si="111"/>
        <v>8952</v>
      </c>
      <c r="K290" s="501">
        <f t="shared" si="111"/>
        <v>0</v>
      </c>
      <c r="L290" s="462">
        <f t="shared" si="111"/>
        <v>8952</v>
      </c>
      <c r="M290" s="294">
        <f t="shared" si="111"/>
        <v>5845</v>
      </c>
      <c r="N290" s="295">
        <f t="shared" si="111"/>
        <v>0</v>
      </c>
      <c r="O290" s="537">
        <f t="shared" si="111"/>
        <v>5845</v>
      </c>
      <c r="P290" s="837"/>
      <c r="R290" s="158"/>
      <c r="S290" s="158"/>
      <c r="T290" s="158"/>
      <c r="U290" s="158"/>
    </row>
    <row r="291" spans="1:21" s="148" customFormat="1" ht="12.75" hidden="1" thickTop="1" x14ac:dyDescent="0.25">
      <c r="A291" s="673" t="s">
        <v>527</v>
      </c>
      <c r="B291" s="673" t="s">
        <v>528</v>
      </c>
      <c r="C291" s="867">
        <f t="shared" si="95"/>
        <v>0</v>
      </c>
      <c r="D291" s="669">
        <f t="shared" ref="D291:O291" si="112">SUM(D292,D294,D296)-SUM(D293,D295,D297)</f>
        <v>0</v>
      </c>
      <c r="E291" s="670">
        <f t="shared" si="112"/>
        <v>0</v>
      </c>
      <c r="F291" s="442">
        <f t="shared" si="112"/>
        <v>0</v>
      </c>
      <c r="G291" s="669">
        <f t="shared" si="112"/>
        <v>0</v>
      </c>
      <c r="H291" s="670">
        <f t="shared" si="112"/>
        <v>0</v>
      </c>
      <c r="I291" s="868">
        <f t="shared" si="112"/>
        <v>0</v>
      </c>
      <c r="J291" s="669">
        <f t="shared" si="112"/>
        <v>0</v>
      </c>
      <c r="K291" s="868">
        <f t="shared" si="112"/>
        <v>0</v>
      </c>
      <c r="L291" s="556">
        <f t="shared" si="112"/>
        <v>0</v>
      </c>
      <c r="M291" s="669">
        <f t="shared" si="112"/>
        <v>0</v>
      </c>
      <c r="N291" s="670">
        <f t="shared" si="112"/>
        <v>0</v>
      </c>
      <c r="O291" s="557">
        <f t="shared" si="112"/>
        <v>0</v>
      </c>
      <c r="P291" s="869"/>
      <c r="R291" s="158"/>
      <c r="S291" s="158"/>
      <c r="T291" s="158"/>
      <c r="U291" s="158"/>
    </row>
    <row r="292" spans="1:21" ht="12.75" hidden="1" thickTop="1" x14ac:dyDescent="0.25">
      <c r="A292" s="411" t="s">
        <v>529</v>
      </c>
      <c r="B292" s="275" t="s">
        <v>530</v>
      </c>
      <c r="C292" s="613">
        <f t="shared" si="95"/>
        <v>0</v>
      </c>
      <c r="D292" s="240"/>
      <c r="E292" s="409"/>
      <c r="F292" s="611">
        <f t="shared" ref="F292:F299" si="113">D292+E292</f>
        <v>0</v>
      </c>
      <c r="G292" s="240"/>
      <c r="H292" s="409"/>
      <c r="I292" s="584">
        <f t="shared" ref="I292:I299" si="114">G292+H292</f>
        <v>0</v>
      </c>
      <c r="J292" s="240"/>
      <c r="K292" s="584"/>
      <c r="L292" s="860">
        <f t="shared" ref="L292:L299" si="115">J292+K292</f>
        <v>0</v>
      </c>
      <c r="M292" s="240"/>
      <c r="N292" s="409"/>
      <c r="O292" s="655">
        <f t="shared" ref="O292:O299" si="116">N292+M292</f>
        <v>0</v>
      </c>
      <c r="P292" s="826"/>
      <c r="R292" s="158"/>
      <c r="S292" s="158"/>
      <c r="T292" s="158"/>
      <c r="U292" s="158"/>
    </row>
    <row r="293" spans="1:21" ht="24.75" hidden="1" thickTop="1" x14ac:dyDescent="0.25">
      <c r="A293" s="393" t="s">
        <v>531</v>
      </c>
      <c r="B293" s="177" t="s">
        <v>532</v>
      </c>
      <c r="C293" s="523">
        <f t="shared" si="95"/>
        <v>0</v>
      </c>
      <c r="D293" s="229"/>
      <c r="E293" s="337"/>
      <c r="F293" s="609">
        <f t="shared" si="113"/>
        <v>0</v>
      </c>
      <c r="G293" s="229"/>
      <c r="H293" s="337"/>
      <c r="I293" s="507">
        <f t="shared" si="114"/>
        <v>0</v>
      </c>
      <c r="J293" s="229"/>
      <c r="K293" s="507"/>
      <c r="L293" s="699">
        <f t="shared" si="115"/>
        <v>0</v>
      </c>
      <c r="M293" s="229"/>
      <c r="N293" s="337"/>
      <c r="O293" s="631">
        <f t="shared" si="116"/>
        <v>0</v>
      </c>
      <c r="P293" s="607"/>
      <c r="R293" s="158"/>
      <c r="S293" s="158"/>
      <c r="T293" s="158"/>
      <c r="U293" s="158"/>
    </row>
    <row r="294" spans="1:21" ht="12.75" hidden="1" thickTop="1" x14ac:dyDescent="0.25">
      <c r="A294" s="393" t="s">
        <v>533</v>
      </c>
      <c r="B294" s="177" t="s">
        <v>534</v>
      </c>
      <c r="C294" s="523">
        <f t="shared" si="95"/>
        <v>0</v>
      </c>
      <c r="D294" s="229"/>
      <c r="E294" s="337"/>
      <c r="F294" s="609">
        <f t="shared" si="113"/>
        <v>0</v>
      </c>
      <c r="G294" s="229"/>
      <c r="H294" s="337"/>
      <c r="I294" s="507">
        <f t="shared" si="114"/>
        <v>0</v>
      </c>
      <c r="J294" s="229"/>
      <c r="K294" s="507"/>
      <c r="L294" s="699">
        <f t="shared" si="115"/>
        <v>0</v>
      </c>
      <c r="M294" s="229"/>
      <c r="N294" s="337"/>
      <c r="O294" s="631">
        <f t="shared" si="116"/>
        <v>0</v>
      </c>
      <c r="P294" s="607"/>
      <c r="R294" s="158"/>
      <c r="S294" s="158"/>
      <c r="T294" s="158"/>
      <c r="U294" s="158"/>
    </row>
    <row r="295" spans="1:21" ht="24.75" hidden="1" thickTop="1" x14ac:dyDescent="0.25">
      <c r="A295" s="393" t="s">
        <v>535</v>
      </c>
      <c r="B295" s="177" t="s">
        <v>536</v>
      </c>
      <c r="C295" s="523">
        <f t="shared" si="95"/>
        <v>0</v>
      </c>
      <c r="D295" s="229"/>
      <c r="E295" s="337"/>
      <c r="F295" s="609">
        <f t="shared" si="113"/>
        <v>0</v>
      </c>
      <c r="G295" s="229"/>
      <c r="H295" s="337"/>
      <c r="I295" s="507">
        <f t="shared" si="114"/>
        <v>0</v>
      </c>
      <c r="J295" s="229"/>
      <c r="K295" s="507"/>
      <c r="L295" s="699">
        <f t="shared" si="115"/>
        <v>0</v>
      </c>
      <c r="M295" s="229"/>
      <c r="N295" s="337"/>
      <c r="O295" s="631">
        <f t="shared" si="116"/>
        <v>0</v>
      </c>
      <c r="P295" s="607"/>
      <c r="R295" s="158"/>
      <c r="S295" s="158"/>
      <c r="T295" s="158"/>
      <c r="U295" s="158"/>
    </row>
    <row r="296" spans="1:21" ht="12.75" hidden="1" thickTop="1" x14ac:dyDescent="0.25">
      <c r="A296" s="393" t="s">
        <v>537</v>
      </c>
      <c r="B296" s="177" t="s">
        <v>538</v>
      </c>
      <c r="C296" s="523">
        <f t="shared" si="95"/>
        <v>0</v>
      </c>
      <c r="D296" s="229"/>
      <c r="E296" s="337"/>
      <c r="F296" s="609">
        <f t="shared" si="113"/>
        <v>0</v>
      </c>
      <c r="G296" s="229"/>
      <c r="H296" s="337"/>
      <c r="I296" s="507">
        <f t="shared" si="114"/>
        <v>0</v>
      </c>
      <c r="J296" s="229"/>
      <c r="K296" s="507"/>
      <c r="L296" s="699">
        <f t="shared" si="115"/>
        <v>0</v>
      </c>
      <c r="M296" s="229"/>
      <c r="N296" s="337"/>
      <c r="O296" s="631">
        <f t="shared" si="116"/>
        <v>0</v>
      </c>
      <c r="P296" s="607"/>
      <c r="R296" s="158"/>
      <c r="S296" s="158"/>
      <c r="T296" s="158"/>
      <c r="U296" s="158"/>
    </row>
    <row r="297" spans="1:21" ht="24.75" hidden="1" thickTop="1" x14ac:dyDescent="0.25">
      <c r="A297" s="431" t="s">
        <v>539</v>
      </c>
      <c r="B297" s="432" t="s">
        <v>540</v>
      </c>
      <c r="C297" s="849">
        <f t="shared" si="95"/>
        <v>0</v>
      </c>
      <c r="D297" s="375"/>
      <c r="E297" s="376"/>
      <c r="F297" s="644">
        <f t="shared" si="113"/>
        <v>0</v>
      </c>
      <c r="G297" s="375"/>
      <c r="H297" s="376"/>
      <c r="I297" s="579">
        <f t="shared" si="114"/>
        <v>0</v>
      </c>
      <c r="J297" s="375"/>
      <c r="K297" s="579"/>
      <c r="L297" s="850">
        <f t="shared" si="115"/>
        <v>0</v>
      </c>
      <c r="M297" s="375"/>
      <c r="N297" s="376"/>
      <c r="O297" s="645">
        <f t="shared" si="116"/>
        <v>0</v>
      </c>
      <c r="P297" s="851"/>
      <c r="R297" s="158"/>
      <c r="S297" s="158"/>
      <c r="T297" s="158"/>
      <c r="U297" s="158"/>
    </row>
    <row r="298" spans="1:21" s="148" customFormat="1" ht="13.5" hidden="1" thickTop="1" thickBot="1" x14ac:dyDescent="0.3">
      <c r="A298" s="674" t="s">
        <v>541</v>
      </c>
      <c r="B298" s="674" t="s">
        <v>542</v>
      </c>
      <c r="C298" s="863">
        <f t="shared" si="95"/>
        <v>0</v>
      </c>
      <c r="D298" s="675"/>
      <c r="E298" s="676"/>
      <c r="F298" s="677">
        <f t="shared" si="113"/>
        <v>0</v>
      </c>
      <c r="G298" s="675"/>
      <c r="H298" s="676"/>
      <c r="I298" s="870">
        <f t="shared" si="114"/>
        <v>0</v>
      </c>
      <c r="J298" s="675"/>
      <c r="K298" s="870"/>
      <c r="L298" s="871">
        <f t="shared" si="115"/>
        <v>0</v>
      </c>
      <c r="M298" s="675"/>
      <c r="N298" s="676"/>
      <c r="O298" s="680">
        <f t="shared" si="116"/>
        <v>0</v>
      </c>
      <c r="P298" s="872"/>
      <c r="R298" s="158"/>
      <c r="S298" s="158"/>
      <c r="T298" s="158"/>
      <c r="U298" s="158"/>
    </row>
    <row r="299" spans="1:21" s="148" customFormat="1" ht="48.75" hidden="1" thickTop="1" x14ac:dyDescent="0.25">
      <c r="A299" s="673" t="s">
        <v>543</v>
      </c>
      <c r="B299" s="438" t="s">
        <v>544</v>
      </c>
      <c r="C299" s="867">
        <f t="shared" si="95"/>
        <v>0</v>
      </c>
      <c r="D299" s="361"/>
      <c r="E299" s="362"/>
      <c r="F299" s="641">
        <f t="shared" si="113"/>
        <v>0</v>
      </c>
      <c r="G299" s="361"/>
      <c r="H299" s="362"/>
      <c r="I299" s="578">
        <f t="shared" si="114"/>
        <v>0</v>
      </c>
      <c r="J299" s="361"/>
      <c r="K299" s="578"/>
      <c r="L299" s="847">
        <f t="shared" si="115"/>
        <v>0</v>
      </c>
      <c r="M299" s="361"/>
      <c r="N299" s="362"/>
      <c r="O299" s="642">
        <f t="shared" si="116"/>
        <v>0</v>
      </c>
      <c r="P299" s="848"/>
      <c r="Q299" s="141"/>
      <c r="R299" s="158"/>
      <c r="S299" s="158"/>
      <c r="T299" s="158"/>
      <c r="U299" s="158"/>
    </row>
    <row r="300" spans="1:21" ht="12.75" thickTop="1" x14ac:dyDescent="0.2">
      <c r="A300" s="682" t="s">
        <v>545</v>
      </c>
      <c r="B300" s="444"/>
      <c r="C300" s="444"/>
      <c r="D300" s="444"/>
      <c r="E300" s="873"/>
      <c r="F300" s="444"/>
      <c r="G300" s="444"/>
      <c r="H300" s="444"/>
      <c r="I300" s="444"/>
      <c r="J300" s="444"/>
      <c r="K300" s="444"/>
      <c r="L300" s="444"/>
      <c r="M300" s="444"/>
      <c r="N300" s="444"/>
      <c r="O300" s="445"/>
      <c r="P300" s="444"/>
      <c r="Q300" s="118"/>
    </row>
    <row r="301" spans="1:21" x14ac:dyDescent="0.25">
      <c r="A301" s="738" t="s">
        <v>789</v>
      </c>
      <c r="B301" s="739"/>
      <c r="C301" s="739"/>
      <c r="D301" s="739"/>
      <c r="E301" s="874"/>
      <c r="F301" s="739"/>
      <c r="G301" s="739"/>
      <c r="H301" s="739"/>
      <c r="I301" s="739"/>
      <c r="J301" s="739"/>
      <c r="K301" s="739"/>
      <c r="L301" s="739"/>
      <c r="M301" s="739"/>
      <c r="N301" s="739"/>
      <c r="O301" s="875"/>
      <c r="P301" s="739"/>
      <c r="Q301" s="118"/>
    </row>
    <row r="302" spans="1:21" hidden="1" x14ac:dyDescent="0.25">
      <c r="A302" s="738"/>
      <c r="B302" s="739"/>
      <c r="C302" s="739"/>
      <c r="D302" s="739"/>
      <c r="E302" s="874"/>
      <c r="F302" s="739"/>
      <c r="G302" s="739"/>
      <c r="H302" s="739"/>
      <c r="I302" s="739"/>
      <c r="J302" s="739"/>
      <c r="K302" s="739"/>
      <c r="L302" s="739"/>
      <c r="M302" s="739"/>
      <c r="N302" s="739"/>
      <c r="O302" s="875"/>
      <c r="P302" s="875"/>
    </row>
    <row r="303" spans="1:21" hidden="1" x14ac:dyDescent="0.25">
      <c r="A303" s="738" t="s">
        <v>790</v>
      </c>
      <c r="B303" s="876"/>
      <c r="C303" s="739"/>
      <c r="D303" s="739"/>
      <c r="E303" s="874"/>
      <c r="F303" s="739"/>
      <c r="G303" s="739"/>
      <c r="H303" s="739"/>
      <c r="I303" s="739"/>
      <c r="J303" s="739"/>
      <c r="K303" s="739"/>
      <c r="L303" s="739"/>
      <c r="M303" s="739"/>
      <c r="N303" s="739"/>
      <c r="O303" s="875"/>
      <c r="P303" s="875"/>
    </row>
    <row r="304" spans="1:21" ht="12.75" thickBot="1" x14ac:dyDescent="0.3">
      <c r="A304" s="684"/>
      <c r="B304" s="685"/>
      <c r="C304" s="685"/>
      <c r="D304" s="685"/>
      <c r="E304" s="877"/>
      <c r="F304" s="685"/>
      <c r="G304" s="685"/>
      <c r="H304" s="685"/>
      <c r="I304" s="685"/>
      <c r="J304" s="685"/>
      <c r="K304" s="685"/>
      <c r="L304" s="685"/>
      <c r="M304" s="685"/>
      <c r="N304" s="685"/>
      <c r="O304" s="878"/>
      <c r="P304" s="878"/>
    </row>
    <row r="305" spans="1:16" x14ac:dyDescent="0.25">
      <c r="A305" s="117"/>
      <c r="B305" s="117"/>
      <c r="C305" s="117"/>
      <c r="D305" s="117"/>
      <c r="F305" s="117"/>
      <c r="G305" s="117"/>
      <c r="H305" s="117"/>
      <c r="I305" s="117"/>
      <c r="J305" s="117"/>
      <c r="K305" s="117"/>
      <c r="L305" s="117"/>
      <c r="M305" s="117"/>
      <c r="N305" s="117"/>
      <c r="O305" s="687"/>
      <c r="P305" s="117"/>
    </row>
    <row r="306" spans="1:16" x14ac:dyDescent="0.25">
      <c r="A306" s="117"/>
      <c r="B306" s="117"/>
      <c r="C306" s="117"/>
      <c r="D306" s="117"/>
      <c r="F306" s="117"/>
      <c r="G306" s="117"/>
      <c r="H306" s="117"/>
      <c r="I306" s="117"/>
      <c r="J306" s="117"/>
      <c r="K306" s="117"/>
      <c r="L306" s="117"/>
      <c r="M306" s="117"/>
      <c r="N306" s="117"/>
      <c r="O306" s="117"/>
      <c r="P306" s="117"/>
    </row>
    <row r="307" spans="1:16" x14ac:dyDescent="0.25">
      <c r="A307" s="117"/>
      <c r="B307" s="117"/>
      <c r="C307" s="117"/>
      <c r="D307" s="117"/>
      <c r="F307" s="117"/>
      <c r="G307" s="117"/>
      <c r="H307" s="117"/>
      <c r="I307" s="117"/>
      <c r="J307" s="117"/>
      <c r="K307" s="117"/>
      <c r="L307" s="117"/>
      <c r="M307" s="117"/>
      <c r="N307" s="117"/>
      <c r="O307" s="117"/>
      <c r="P307" s="117"/>
    </row>
    <row r="308" spans="1:16" x14ac:dyDescent="0.25">
      <c r="A308" s="117"/>
      <c r="B308" s="117"/>
      <c r="C308" s="117"/>
      <c r="D308" s="117"/>
      <c r="F308" s="117"/>
      <c r="G308" s="117"/>
      <c r="H308" s="117"/>
      <c r="I308" s="117"/>
      <c r="J308" s="117"/>
      <c r="K308" s="117"/>
      <c r="L308" s="117"/>
      <c r="M308" s="117"/>
      <c r="N308" s="117"/>
      <c r="O308" s="117"/>
      <c r="P308" s="117"/>
    </row>
    <row r="309" spans="1:16" x14ac:dyDescent="0.25">
      <c r="A309" s="117"/>
      <c r="B309" s="117"/>
      <c r="C309" s="117"/>
      <c r="D309" s="117"/>
      <c r="F309" s="117"/>
      <c r="G309" s="117"/>
      <c r="H309" s="117"/>
      <c r="I309" s="117"/>
      <c r="J309" s="117"/>
      <c r="K309" s="117"/>
      <c r="L309" s="117"/>
      <c r="M309" s="117"/>
      <c r="N309" s="117"/>
      <c r="O309" s="117"/>
      <c r="P309" s="117"/>
    </row>
    <row r="310" spans="1:16" x14ac:dyDescent="0.25">
      <c r="A310" s="117"/>
      <c r="B310" s="117"/>
      <c r="C310" s="117"/>
      <c r="D310" s="117"/>
      <c r="F310" s="117"/>
      <c r="G310" s="117"/>
      <c r="H310" s="117"/>
      <c r="I310" s="117"/>
      <c r="J310" s="117"/>
      <c r="K310" s="117"/>
      <c r="L310" s="117"/>
      <c r="M310" s="117"/>
      <c r="N310" s="117"/>
      <c r="O310" s="117"/>
      <c r="P310" s="117"/>
    </row>
    <row r="311" spans="1:16" x14ac:dyDescent="0.25">
      <c r="A311" s="117"/>
      <c r="B311" s="117"/>
      <c r="C311" s="117"/>
      <c r="D311" s="117"/>
      <c r="F311" s="117"/>
      <c r="G311" s="117"/>
      <c r="H311" s="117"/>
      <c r="I311" s="117"/>
      <c r="J311" s="117"/>
      <c r="K311" s="117"/>
      <c r="L311" s="117"/>
      <c r="M311" s="117"/>
      <c r="N311" s="117"/>
      <c r="O311" s="117"/>
      <c r="P311" s="117"/>
    </row>
    <row r="312" spans="1:16" x14ac:dyDescent="0.25">
      <c r="A312" s="117"/>
      <c r="B312" s="117"/>
      <c r="C312" s="117"/>
      <c r="D312" s="117"/>
      <c r="F312" s="117"/>
      <c r="G312" s="117"/>
      <c r="H312" s="117"/>
      <c r="I312" s="117"/>
      <c r="J312" s="117"/>
      <c r="K312" s="117"/>
      <c r="L312" s="117"/>
      <c r="M312" s="117"/>
      <c r="N312" s="117"/>
      <c r="O312" s="117"/>
      <c r="P312" s="117"/>
    </row>
    <row r="313" spans="1:16" x14ac:dyDescent="0.25">
      <c r="A313" s="117"/>
      <c r="B313" s="117"/>
      <c r="C313" s="117"/>
      <c r="D313" s="117"/>
      <c r="F313" s="117"/>
      <c r="G313" s="117"/>
      <c r="H313" s="117"/>
      <c r="I313" s="117"/>
      <c r="J313" s="117"/>
      <c r="K313" s="117"/>
      <c r="L313" s="117"/>
      <c r="M313" s="117"/>
      <c r="N313" s="117"/>
      <c r="O313" s="117"/>
      <c r="P313" s="117"/>
    </row>
    <row r="314" spans="1:16" x14ac:dyDescent="0.25">
      <c r="A314" s="117"/>
      <c r="B314" s="117"/>
      <c r="C314" s="117"/>
      <c r="D314" s="117"/>
      <c r="F314" s="117"/>
      <c r="G314" s="117"/>
      <c r="H314" s="117"/>
      <c r="I314" s="117"/>
      <c r="J314" s="117"/>
      <c r="K314" s="117"/>
      <c r="L314" s="117"/>
      <c r="M314" s="117"/>
      <c r="N314" s="117"/>
      <c r="O314" s="117"/>
      <c r="P314" s="117"/>
    </row>
    <row r="315" spans="1:16" x14ac:dyDescent="0.25">
      <c r="A315" s="117"/>
      <c r="B315" s="117"/>
      <c r="C315" s="117"/>
      <c r="D315" s="117"/>
      <c r="F315" s="117"/>
      <c r="G315" s="117"/>
      <c r="H315" s="117"/>
      <c r="I315" s="117"/>
      <c r="J315" s="117"/>
      <c r="K315" s="117"/>
      <c r="L315" s="117"/>
      <c r="M315" s="117"/>
      <c r="N315" s="117"/>
      <c r="O315" s="117"/>
      <c r="P315" s="117"/>
    </row>
    <row r="316" spans="1:16" x14ac:dyDescent="0.25">
      <c r="A316" s="117"/>
      <c r="B316" s="117"/>
      <c r="C316" s="117"/>
      <c r="D316" s="117"/>
      <c r="F316" s="117"/>
      <c r="G316" s="117"/>
      <c r="H316" s="117"/>
      <c r="I316" s="117"/>
      <c r="J316" s="117"/>
      <c r="K316" s="117"/>
      <c r="L316" s="117"/>
      <c r="M316" s="117"/>
      <c r="N316" s="117"/>
      <c r="O316" s="117"/>
      <c r="P316" s="117"/>
    </row>
    <row r="317" spans="1:16" x14ac:dyDescent="0.25">
      <c r="A317" s="117"/>
      <c r="B317" s="117"/>
      <c r="C317" s="117"/>
      <c r="D317" s="117"/>
      <c r="F317" s="117"/>
      <c r="G317" s="117"/>
      <c r="H317" s="117"/>
      <c r="I317" s="117"/>
      <c r="J317" s="117"/>
      <c r="K317" s="117"/>
      <c r="L317" s="117"/>
      <c r="M317" s="117"/>
      <c r="N317" s="117"/>
      <c r="O317" s="117"/>
      <c r="P317" s="117"/>
    </row>
    <row r="318" spans="1:16" x14ac:dyDescent="0.25">
      <c r="A318" s="117"/>
      <c r="B318" s="117"/>
      <c r="C318" s="117"/>
      <c r="D318" s="117"/>
      <c r="F318" s="117"/>
      <c r="G318" s="117"/>
      <c r="H318" s="117"/>
      <c r="I318" s="117"/>
      <c r="J318" s="117"/>
      <c r="K318" s="117"/>
      <c r="L318" s="117"/>
      <c r="M318" s="117"/>
      <c r="N318" s="117"/>
      <c r="O318" s="117"/>
      <c r="P318" s="117"/>
    </row>
    <row r="319" spans="1:16" x14ac:dyDescent="0.25">
      <c r="A319" s="117"/>
      <c r="B319" s="117"/>
      <c r="C319" s="117"/>
      <c r="D319" s="117"/>
      <c r="F319" s="117"/>
      <c r="G319" s="117"/>
      <c r="H319" s="117"/>
      <c r="I319" s="117"/>
      <c r="J319" s="117"/>
      <c r="K319" s="117"/>
      <c r="L319" s="117"/>
      <c r="M319" s="117"/>
      <c r="N319" s="117"/>
      <c r="O319" s="117"/>
      <c r="P319" s="117"/>
    </row>
    <row r="320" spans="1:16" x14ac:dyDescent="0.25">
      <c r="A320" s="117"/>
      <c r="B320" s="117"/>
      <c r="C320" s="117"/>
      <c r="D320" s="117"/>
      <c r="F320" s="117"/>
      <c r="G320" s="117"/>
      <c r="H320" s="117"/>
      <c r="I320" s="117"/>
      <c r="J320" s="117"/>
      <c r="K320" s="117"/>
      <c r="L320" s="117"/>
      <c r="M320" s="117"/>
      <c r="N320" s="117"/>
      <c r="O320" s="117"/>
      <c r="P320" s="117"/>
    </row>
    <row r="321" spans="1:16" x14ac:dyDescent="0.25">
      <c r="A321" s="117"/>
      <c r="B321" s="117"/>
      <c r="C321" s="117"/>
      <c r="D321" s="117"/>
      <c r="F321" s="117"/>
      <c r="G321" s="117"/>
      <c r="H321" s="117"/>
      <c r="I321" s="117"/>
      <c r="J321" s="117"/>
      <c r="K321" s="117"/>
      <c r="L321" s="117"/>
      <c r="M321" s="117"/>
      <c r="N321" s="117"/>
      <c r="O321" s="117"/>
      <c r="P321" s="117"/>
    </row>
    <row r="322" spans="1:16" x14ac:dyDescent="0.25">
      <c r="A322" s="117"/>
      <c r="B322" s="117"/>
      <c r="C322" s="117"/>
      <c r="D322" s="117"/>
      <c r="F322" s="117"/>
      <c r="G322" s="117"/>
      <c r="H322" s="117"/>
      <c r="I322" s="117"/>
      <c r="J322" s="117"/>
      <c r="K322" s="117"/>
      <c r="L322" s="117"/>
      <c r="M322" s="117"/>
      <c r="N322" s="117"/>
      <c r="O322" s="117"/>
      <c r="P322" s="117"/>
    </row>
    <row r="323" spans="1:16" x14ac:dyDescent="0.25">
      <c r="A323" s="117"/>
      <c r="B323" s="117"/>
      <c r="C323" s="117"/>
      <c r="D323" s="117"/>
      <c r="F323" s="117"/>
      <c r="G323" s="117"/>
      <c r="H323" s="117"/>
      <c r="I323" s="117"/>
      <c r="J323" s="117"/>
      <c r="K323" s="117"/>
      <c r="L323" s="117"/>
      <c r="M323" s="117"/>
      <c r="N323" s="117"/>
      <c r="O323" s="117"/>
      <c r="P323" s="117"/>
    </row>
  </sheetData>
  <sheetProtection algorithmName="SHA-512" hashValue="4Aymy0HnImQJTZlMaV8FPxRBskUCTDB10fE7vX6XliWLIALOzBInJkg6vNzd2J6pHBxkGzuIS7Qr9KuU7quyCw==" saltValue="NTLzFkd/bII8dfkH0p11Aw==" spinCount="100000" sheet="1" objects="1" scenarios="1" formatCells="0" formatColumns="0" formatRows="0"/>
  <autoFilter ref="A22:P301">
    <filterColumn colId="2">
      <filters blank="1">
        <filter val="1 000"/>
        <filter val="1 019 787"/>
        <filter val="1 058"/>
        <filter val="1 161 220"/>
        <filter val="1 197 646"/>
        <filter val="1 201 931"/>
        <filter val="1 361"/>
        <filter val="1 423"/>
        <filter val="1 498"/>
        <filter val="1 500"/>
        <filter val="1 800"/>
        <filter val="1 806"/>
        <filter val="1 920"/>
        <filter val="100"/>
        <filter val="112"/>
        <filter val="120"/>
        <filter val="121 126"/>
        <filter val="14 588"/>
        <filter val="14 797"/>
        <filter val="-14 797"/>
        <filter val="154 965"/>
        <filter val="16 662"/>
        <filter val="16 882"/>
        <filter val="17 424"/>
        <filter val="177 859"/>
        <filter val="18 752"/>
        <filter val="188 177"/>
        <filter val="19"/>
        <filter val="19 223"/>
        <filter val="2 150"/>
        <filter val="2 193"/>
        <filter val="2 400"/>
        <filter val="2 412"/>
        <filter val="2 762"/>
        <filter val="2 781"/>
        <filter val="200"/>
        <filter val="209"/>
        <filter val="21 500"/>
        <filter val="235 533"/>
        <filter val="25 289"/>
        <filter val="25 518"/>
        <filter val="28 638"/>
        <filter val="280"/>
        <filter val="285"/>
        <filter val="286"/>
        <filter val="29 832"/>
        <filter val="3 380"/>
        <filter val="3 386"/>
        <filter val="3 660"/>
        <filter val="3 789"/>
        <filter val="300"/>
        <filter val="31 799"/>
        <filter val="360"/>
        <filter val="385"/>
        <filter val="4 285"/>
        <filter val="4 395"/>
        <filter val="4 479"/>
        <filter val="4 483"/>
        <filter val="4 708"/>
        <filter val="47 356"/>
        <filter val="5 488"/>
        <filter val="50"/>
        <filter val="567"/>
        <filter val="6 045"/>
        <filter val="6 115"/>
        <filter val="625"/>
        <filter val="636"/>
        <filter val="642"/>
        <filter val="699"/>
        <filter val="7 107"/>
        <filter val="703 832"/>
        <filter val="75"/>
        <filter val="75 818"/>
        <filter val="762"/>
        <filter val="784 254"/>
        <filter val="8 034"/>
        <filter val="80 422"/>
        <filter val="800"/>
        <filter val="956"/>
        <filter val="968"/>
      </filters>
    </filterColumn>
  </autoFilter>
  <mergeCells count="32">
    <mergeCell ref="A288:B288"/>
    <mergeCell ref="A289:B289"/>
    <mergeCell ref="H20:H21"/>
    <mergeCell ref="I20:I21"/>
    <mergeCell ref="J20:J21"/>
    <mergeCell ref="C17:P17"/>
    <mergeCell ref="A19:A21"/>
    <mergeCell ref="B19:B21"/>
    <mergeCell ref="C19:O19"/>
    <mergeCell ref="P19:P21"/>
    <mergeCell ref="C20:C21"/>
    <mergeCell ref="D20:D21"/>
    <mergeCell ref="E20:E21"/>
    <mergeCell ref="F20:F21"/>
    <mergeCell ref="G20:G21"/>
    <mergeCell ref="N20:N21"/>
    <mergeCell ref="O20:O21"/>
    <mergeCell ref="K20:K21"/>
    <mergeCell ref="L20:L21"/>
    <mergeCell ref="M20:M21"/>
    <mergeCell ref="C16:P16"/>
    <mergeCell ref="A4:P4"/>
    <mergeCell ref="C6:P6"/>
    <mergeCell ref="C7:P7"/>
    <mergeCell ref="C8:P8"/>
    <mergeCell ref="C9:P9"/>
    <mergeCell ref="C10:P10"/>
    <mergeCell ref="C11:P11"/>
    <mergeCell ref="C12:P12"/>
    <mergeCell ref="C13:P13"/>
    <mergeCell ref="C14:P14"/>
    <mergeCell ref="C15:P15"/>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145.pielikums Jūrmalas pilsētas domes
2016.gada 25.novembra saistošajiem noteikumiem Nr.44
(protokols Nr.18, 5.punkts)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3"/>
  <sheetViews>
    <sheetView view="pageLayout" zoomScaleNormal="90" workbookViewId="0">
      <selection activeCell="S20" sqref="S20"/>
    </sheetView>
  </sheetViews>
  <sheetFormatPr defaultRowHeight="12" outlineLevelCol="1" x14ac:dyDescent="0.25"/>
  <cols>
    <col min="1" max="1" width="10.85546875" style="113" customWidth="1"/>
    <col min="2" max="2" width="28"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8.140625" style="113" customWidth="1" collapsed="1"/>
    <col min="13" max="14" width="8.7109375" style="113" hidden="1" customWidth="1" outlineLevel="1"/>
    <col min="15" max="15" width="8.42578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1124</v>
      </c>
    </row>
    <row r="2" spans="1:17" x14ac:dyDescent="0.25">
      <c r="A2" s="513"/>
      <c r="B2" s="513"/>
      <c r="C2" s="513"/>
      <c r="D2" s="513"/>
      <c r="E2" s="513"/>
      <c r="F2" s="513"/>
      <c r="G2" s="513"/>
      <c r="H2" s="513"/>
      <c r="I2" s="513"/>
      <c r="J2" s="513"/>
      <c r="K2" s="513"/>
      <c r="L2" s="513"/>
      <c r="M2" s="513"/>
      <c r="N2" s="513"/>
      <c r="O2" s="513"/>
      <c r="P2" s="513"/>
    </row>
    <row r="3" spans="1:17" x14ac:dyDescent="0.25">
      <c r="A3" s="1224"/>
      <c r="B3" s="1225"/>
      <c r="C3" s="1225"/>
      <c r="D3" s="1225"/>
      <c r="E3" s="1225"/>
      <c r="F3" s="1225"/>
      <c r="G3" s="1225"/>
      <c r="H3" s="1225"/>
      <c r="I3" s="1225"/>
      <c r="J3" s="1225"/>
      <c r="K3" s="1225"/>
      <c r="L3" s="1225"/>
      <c r="M3" s="1225"/>
      <c r="N3" s="1225"/>
      <c r="O3" s="1225"/>
      <c r="P3" s="1226"/>
      <c r="Q3" s="118"/>
    </row>
    <row r="4" spans="1:17" ht="15.75" x14ac:dyDescent="0.25">
      <c r="A4" s="1227" t="s">
        <v>226</v>
      </c>
      <c r="B4" s="1228"/>
      <c r="C4" s="1228"/>
      <c r="D4" s="1228"/>
      <c r="E4" s="1228"/>
      <c r="F4" s="1228"/>
      <c r="G4" s="1228"/>
      <c r="H4" s="1228"/>
      <c r="I4" s="1228"/>
      <c r="J4" s="1228"/>
      <c r="K4" s="1228"/>
      <c r="L4" s="1228"/>
      <c r="M4" s="1228"/>
      <c r="N4" s="1228"/>
      <c r="O4" s="1228"/>
      <c r="P4" s="1229"/>
      <c r="Q4" s="118"/>
    </row>
    <row r="5" spans="1:17" x14ac:dyDescent="0.25">
      <c r="A5" s="123"/>
      <c r="B5" s="124"/>
      <c r="C5" s="514"/>
      <c r="D5" s="124"/>
      <c r="E5" s="124"/>
      <c r="F5" s="124"/>
      <c r="G5" s="124"/>
      <c r="H5" s="124"/>
      <c r="I5" s="124"/>
      <c r="J5" s="124"/>
      <c r="K5" s="124"/>
      <c r="L5" s="124"/>
      <c r="M5" s="124"/>
      <c r="N5" s="124"/>
      <c r="O5" s="515"/>
      <c r="P5" s="516"/>
      <c r="Q5" s="118"/>
    </row>
    <row r="6" spans="1:17" ht="12.75" x14ac:dyDescent="0.25">
      <c r="A6" s="121" t="s">
        <v>227</v>
      </c>
      <c r="B6" s="122"/>
      <c r="C6" s="1230" t="s">
        <v>1125</v>
      </c>
      <c r="D6" s="1230"/>
      <c r="E6" s="1230"/>
      <c r="F6" s="1230"/>
      <c r="G6" s="1230"/>
      <c r="H6" s="1230"/>
      <c r="I6" s="1230"/>
      <c r="J6" s="1230"/>
      <c r="K6" s="1230"/>
      <c r="L6" s="1230"/>
      <c r="M6" s="1230"/>
      <c r="N6" s="1230"/>
      <c r="O6" s="1230"/>
      <c r="P6" s="1231"/>
      <c r="Q6" s="118"/>
    </row>
    <row r="7" spans="1:17" ht="12.75" x14ac:dyDescent="0.25">
      <c r="A7" s="121" t="s">
        <v>229</v>
      </c>
      <c r="B7" s="122"/>
      <c r="C7" s="1230" t="s">
        <v>1126</v>
      </c>
      <c r="D7" s="1230"/>
      <c r="E7" s="1230"/>
      <c r="F7" s="1230"/>
      <c r="G7" s="1230"/>
      <c r="H7" s="1230"/>
      <c r="I7" s="1230"/>
      <c r="J7" s="1230"/>
      <c r="K7" s="1230"/>
      <c r="L7" s="1230"/>
      <c r="M7" s="1230"/>
      <c r="N7" s="1230"/>
      <c r="O7" s="1230"/>
      <c r="P7" s="1231"/>
      <c r="Q7" s="118"/>
    </row>
    <row r="8" spans="1:17" x14ac:dyDescent="0.25">
      <c r="A8" s="123" t="s">
        <v>231</v>
      </c>
      <c r="B8" s="124"/>
      <c r="C8" s="1222" t="s">
        <v>1127</v>
      </c>
      <c r="D8" s="1222"/>
      <c r="E8" s="1222"/>
      <c r="F8" s="1222"/>
      <c r="G8" s="1222"/>
      <c r="H8" s="1222"/>
      <c r="I8" s="1222"/>
      <c r="J8" s="1222"/>
      <c r="K8" s="1222"/>
      <c r="L8" s="1222"/>
      <c r="M8" s="1222"/>
      <c r="N8" s="1222"/>
      <c r="O8" s="1222"/>
      <c r="P8" s="1223"/>
      <c r="Q8" s="118"/>
    </row>
    <row r="9" spans="1:17" x14ac:dyDescent="0.25">
      <c r="A9" s="123" t="s">
        <v>233</v>
      </c>
      <c r="B9" s="124"/>
      <c r="C9" s="1222" t="s">
        <v>1128</v>
      </c>
      <c r="D9" s="1222"/>
      <c r="E9" s="1222"/>
      <c r="F9" s="1222"/>
      <c r="G9" s="1222"/>
      <c r="H9" s="1222"/>
      <c r="I9" s="1222"/>
      <c r="J9" s="1222"/>
      <c r="K9" s="1222"/>
      <c r="L9" s="1222"/>
      <c r="M9" s="1222"/>
      <c r="N9" s="1222"/>
      <c r="O9" s="1222"/>
      <c r="P9" s="1223"/>
      <c r="Q9" s="118"/>
    </row>
    <row r="10" spans="1:17" x14ac:dyDescent="0.25">
      <c r="A10" s="123" t="s">
        <v>234</v>
      </c>
      <c r="B10" s="124"/>
      <c r="C10" s="1230" t="s">
        <v>566</v>
      </c>
      <c r="D10" s="1230"/>
      <c r="E10" s="1230"/>
      <c r="F10" s="1230"/>
      <c r="G10" s="1230"/>
      <c r="H10" s="1230"/>
      <c r="I10" s="1230"/>
      <c r="J10" s="1230"/>
      <c r="K10" s="1230"/>
      <c r="L10" s="1230"/>
      <c r="M10" s="1230"/>
      <c r="N10" s="1230"/>
      <c r="O10" s="1230"/>
      <c r="P10" s="1231"/>
      <c r="Q10" s="118"/>
    </row>
    <row r="11" spans="1:17" x14ac:dyDescent="0.25">
      <c r="A11" s="123" t="s">
        <v>235</v>
      </c>
      <c r="B11" s="124"/>
      <c r="C11" s="1230" t="s">
        <v>1129</v>
      </c>
      <c r="D11" s="1230"/>
      <c r="E11" s="1230"/>
      <c r="F11" s="1230"/>
      <c r="G11" s="1230"/>
      <c r="H11" s="1230"/>
      <c r="I11" s="1230"/>
      <c r="J11" s="1230"/>
      <c r="K11" s="1230"/>
      <c r="L11" s="1230"/>
      <c r="M11" s="1230"/>
      <c r="N11" s="1230"/>
      <c r="O11" s="1230"/>
      <c r="P11" s="1231"/>
      <c r="Q11" s="118"/>
    </row>
    <row r="12" spans="1:17" x14ac:dyDescent="0.25">
      <c r="A12" s="125" t="s">
        <v>236</v>
      </c>
      <c r="B12" s="124"/>
      <c r="C12" s="126"/>
      <c r="D12" s="126"/>
      <c r="E12" s="126"/>
      <c r="F12" s="126"/>
      <c r="G12" s="126"/>
      <c r="H12" s="126"/>
      <c r="I12" s="126"/>
      <c r="J12" s="126"/>
      <c r="K12" s="126"/>
      <c r="L12" s="126"/>
      <c r="M12" s="126"/>
      <c r="N12" s="126"/>
      <c r="O12" s="126"/>
      <c r="P12" s="484"/>
      <c r="Q12" s="118"/>
    </row>
    <row r="13" spans="1:17" x14ac:dyDescent="0.25">
      <c r="A13" s="123"/>
      <c r="B13" s="124" t="s">
        <v>237</v>
      </c>
      <c r="C13" s="1222" t="s">
        <v>1130</v>
      </c>
      <c r="D13" s="1222"/>
      <c r="E13" s="1222"/>
      <c r="F13" s="1222"/>
      <c r="G13" s="1222"/>
      <c r="H13" s="1222"/>
      <c r="I13" s="1222"/>
      <c r="J13" s="1222"/>
      <c r="K13" s="1222"/>
      <c r="L13" s="1222"/>
      <c r="M13" s="1222"/>
      <c r="N13" s="1222"/>
      <c r="O13" s="1222"/>
      <c r="P13" s="1223"/>
      <c r="Q13" s="118"/>
    </row>
    <row r="14" spans="1:17" x14ac:dyDescent="0.25">
      <c r="A14" s="123"/>
      <c r="B14" s="124" t="s">
        <v>239</v>
      </c>
      <c r="C14" s="1222"/>
      <c r="D14" s="1222"/>
      <c r="E14" s="1222"/>
      <c r="F14" s="1222"/>
      <c r="G14" s="1222"/>
      <c r="H14" s="1222"/>
      <c r="I14" s="1222"/>
      <c r="J14" s="1222"/>
      <c r="K14" s="1222"/>
      <c r="L14" s="1222"/>
      <c r="M14" s="1222"/>
      <c r="N14" s="1222"/>
      <c r="O14" s="1222"/>
      <c r="P14" s="1223"/>
      <c r="Q14" s="118"/>
    </row>
    <row r="15" spans="1:17" x14ac:dyDescent="0.25">
      <c r="A15" s="123"/>
      <c r="B15" s="124" t="s">
        <v>240</v>
      </c>
      <c r="C15" s="1222"/>
      <c r="D15" s="1222"/>
      <c r="E15" s="1222"/>
      <c r="F15" s="1222"/>
      <c r="G15" s="1222"/>
      <c r="H15" s="1222"/>
      <c r="I15" s="1222"/>
      <c r="J15" s="1222"/>
      <c r="K15" s="1222"/>
      <c r="L15" s="1222"/>
      <c r="M15" s="1222"/>
      <c r="N15" s="1222"/>
      <c r="O15" s="1222"/>
      <c r="P15" s="1223"/>
      <c r="Q15" s="118"/>
    </row>
    <row r="16" spans="1:17" x14ac:dyDescent="0.25">
      <c r="A16" s="123"/>
      <c r="B16" s="124" t="s">
        <v>241</v>
      </c>
      <c r="C16" s="1222"/>
      <c r="D16" s="1222"/>
      <c r="E16" s="1222"/>
      <c r="F16" s="1222"/>
      <c r="G16" s="1222"/>
      <c r="H16" s="1222"/>
      <c r="I16" s="1222"/>
      <c r="J16" s="1222"/>
      <c r="K16" s="1222"/>
      <c r="L16" s="1222"/>
      <c r="M16" s="1222"/>
      <c r="N16" s="1222"/>
      <c r="O16" s="1222"/>
      <c r="P16" s="1223"/>
      <c r="Q16" s="118"/>
    </row>
    <row r="17" spans="1:17" x14ac:dyDescent="0.25">
      <c r="A17" s="123"/>
      <c r="B17" s="124" t="s">
        <v>242</v>
      </c>
      <c r="C17" s="1222"/>
      <c r="D17" s="1222"/>
      <c r="E17" s="1222"/>
      <c r="F17" s="1222"/>
      <c r="G17" s="1222"/>
      <c r="H17" s="1222"/>
      <c r="I17" s="1222"/>
      <c r="J17" s="1222"/>
      <c r="K17" s="1222"/>
      <c r="L17" s="1222"/>
      <c r="M17" s="1222"/>
      <c r="N17" s="1222"/>
      <c r="O17" s="1222"/>
      <c r="P17" s="1223"/>
      <c r="Q17" s="118"/>
    </row>
    <row r="18" spans="1:17" x14ac:dyDescent="0.25">
      <c r="A18" s="128"/>
      <c r="B18" s="129"/>
      <c r="C18" s="1234"/>
      <c r="D18" s="1234"/>
      <c r="E18" s="1234"/>
      <c r="F18" s="1234"/>
      <c r="G18" s="1234"/>
      <c r="H18" s="1234"/>
      <c r="I18" s="1234"/>
      <c r="J18" s="1234"/>
      <c r="K18" s="1234"/>
      <c r="L18" s="1234"/>
      <c r="M18" s="1234"/>
      <c r="N18" s="1234"/>
      <c r="O18" s="1234"/>
      <c r="P18" s="1235"/>
      <c r="Q18" s="118"/>
    </row>
    <row r="19" spans="1:17"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7"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17" s="131" customFormat="1" ht="70.5" customHeight="1" thickBot="1" x14ac:dyDescent="0.3">
      <c r="A21" s="1238"/>
      <c r="B21" s="1241"/>
      <c r="C21" s="1246"/>
      <c r="D21" s="1248"/>
      <c r="E21" s="1221"/>
      <c r="F21" s="1233"/>
      <c r="G21" s="1248"/>
      <c r="H21" s="1221"/>
      <c r="I21" s="1233"/>
      <c r="J21" s="1248"/>
      <c r="K21" s="1221"/>
      <c r="L21" s="1233"/>
      <c r="M21" s="1248"/>
      <c r="N21" s="1221"/>
      <c r="O21" s="1233"/>
      <c r="P21" s="1241"/>
    </row>
    <row r="22" spans="1:17" s="131" customFormat="1" ht="9" thickTop="1" x14ac:dyDescent="0.25">
      <c r="A22" s="132" t="s">
        <v>259</v>
      </c>
      <c r="B22" s="132">
        <v>2</v>
      </c>
      <c r="C22" s="133">
        <v>3</v>
      </c>
      <c r="D22" s="134">
        <v>4</v>
      </c>
      <c r="E22" s="487">
        <v>5</v>
      </c>
      <c r="F22" s="132">
        <v>6</v>
      </c>
      <c r="G22" s="134">
        <v>7</v>
      </c>
      <c r="H22" s="137">
        <v>8</v>
      </c>
      <c r="I22" s="136">
        <v>9</v>
      </c>
      <c r="J22" s="134">
        <v>10</v>
      </c>
      <c r="K22" s="138">
        <v>11</v>
      </c>
      <c r="L22" s="136">
        <v>12</v>
      </c>
      <c r="M22" s="138">
        <v>13</v>
      </c>
      <c r="N22" s="135">
        <v>14</v>
      </c>
      <c r="O22" s="136">
        <v>15</v>
      </c>
      <c r="P22" s="136">
        <v>16</v>
      </c>
    </row>
    <row r="23" spans="1:17" s="148" customFormat="1" x14ac:dyDescent="0.25">
      <c r="A23" s="139"/>
      <c r="B23" s="140" t="s">
        <v>260</v>
      </c>
      <c r="C23" s="141"/>
      <c r="D23" s="142"/>
      <c r="E23" s="488"/>
      <c r="F23" s="308"/>
      <c r="G23" s="142"/>
      <c r="H23" s="145"/>
      <c r="I23" s="144"/>
      <c r="J23" s="142"/>
      <c r="K23" s="146"/>
      <c r="L23" s="144"/>
      <c r="M23" s="146"/>
      <c r="N23" s="143"/>
      <c r="O23" s="144"/>
      <c r="P23" s="147"/>
    </row>
    <row r="24" spans="1:17" s="148" customFormat="1" ht="12.75" thickBot="1" x14ac:dyDescent="0.3">
      <c r="A24" s="149"/>
      <c r="B24" s="150" t="s">
        <v>261</v>
      </c>
      <c r="C24" s="151">
        <f>F24+I24+L24+O24</f>
        <v>792179</v>
      </c>
      <c r="D24" s="152">
        <f>SUM(D25,D28,D29,D45,D46)</f>
        <v>791167</v>
      </c>
      <c r="E24" s="489">
        <f>SUM(E25,E28,E29,E45,E46)</f>
        <v>0</v>
      </c>
      <c r="F24" s="455">
        <f t="shared" ref="F24:F29" si="0">D24+E24</f>
        <v>791167</v>
      </c>
      <c r="G24" s="152">
        <f>SUM(G25,G28,G46)</f>
        <v>0</v>
      </c>
      <c r="H24" s="155">
        <f>SUM(H25,H28,H46)</f>
        <v>0</v>
      </c>
      <c r="I24" s="154">
        <f>G24+H24</f>
        <v>0</v>
      </c>
      <c r="J24" s="152">
        <f>SUM(J25,J30,J46)</f>
        <v>1012</v>
      </c>
      <c r="K24" s="155">
        <f>SUM(K25,K30,K46)</f>
        <v>0</v>
      </c>
      <c r="L24" s="154">
        <f>J24+K24</f>
        <v>1012</v>
      </c>
      <c r="M24" s="156">
        <f>SUM(M25,M48)</f>
        <v>0</v>
      </c>
      <c r="N24" s="153">
        <f>SUM(N25,N48)</f>
        <v>0</v>
      </c>
      <c r="O24" s="154">
        <f>M24+N24</f>
        <v>0</v>
      </c>
      <c r="P24" s="157"/>
    </row>
    <row r="25" spans="1:17" ht="12.75" hidden="1" thickTop="1" x14ac:dyDescent="0.25">
      <c r="A25" s="159"/>
      <c r="B25" s="160" t="s">
        <v>262</v>
      </c>
      <c r="C25" s="161">
        <f>F25+I25+L25+O25</f>
        <v>0</v>
      </c>
      <c r="D25" s="162">
        <f>SUM(D26:D27)</f>
        <v>0</v>
      </c>
      <c r="E25" s="163">
        <f>SUM(E26:E27)</f>
        <v>0</v>
      </c>
      <c r="F25" s="520">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row>
    <row r="26" spans="1:17" ht="12.75" hidden="1" thickTop="1" x14ac:dyDescent="0.25">
      <c r="A26" s="168"/>
      <c r="B26" s="169" t="s">
        <v>263</v>
      </c>
      <c r="C26" s="170">
        <f>F26+I26+L26+O26</f>
        <v>0</v>
      </c>
      <c r="D26" s="171"/>
      <c r="E26" s="172"/>
      <c r="F26" s="522">
        <f t="shared" si="0"/>
        <v>0</v>
      </c>
      <c r="G26" s="171"/>
      <c r="H26" s="174"/>
      <c r="I26" s="173">
        <f>G26+H26</f>
        <v>0</v>
      </c>
      <c r="J26" s="171"/>
      <c r="K26" s="174"/>
      <c r="L26" s="173">
        <f>J26+K26</f>
        <v>0</v>
      </c>
      <c r="M26" s="175"/>
      <c r="N26" s="172"/>
      <c r="O26" s="173">
        <f>M26+N26</f>
        <v>0</v>
      </c>
      <c r="P26" s="176"/>
    </row>
    <row r="27" spans="1:17" ht="12.75" hidden="1" thickTop="1" x14ac:dyDescent="0.25">
      <c r="A27" s="177"/>
      <c r="B27" s="178" t="s">
        <v>264</v>
      </c>
      <c r="C27" s="179">
        <f>F27+I27+L27+O27</f>
        <v>0</v>
      </c>
      <c r="D27" s="180"/>
      <c r="E27" s="181"/>
      <c r="F27" s="523">
        <f t="shared" si="0"/>
        <v>0</v>
      </c>
      <c r="G27" s="180"/>
      <c r="H27" s="183"/>
      <c r="I27" s="182">
        <f>G27+H27</f>
        <v>0</v>
      </c>
      <c r="J27" s="180"/>
      <c r="K27" s="183"/>
      <c r="L27" s="182">
        <f>J27+K27</f>
        <v>0</v>
      </c>
      <c r="M27" s="184"/>
      <c r="N27" s="181"/>
      <c r="O27" s="182">
        <f>M27+N27</f>
        <v>0</v>
      </c>
      <c r="P27" s="185"/>
    </row>
    <row r="28" spans="1:17" s="148" customFormat="1" ht="25.5" thickTop="1" thickBot="1" x14ac:dyDescent="0.3">
      <c r="A28" s="186">
        <v>19300</v>
      </c>
      <c r="B28" s="186" t="s">
        <v>265</v>
      </c>
      <c r="C28" s="187">
        <f>SUM(F28,I28)</f>
        <v>791167</v>
      </c>
      <c r="D28" s="188">
        <f>D53</f>
        <v>791167</v>
      </c>
      <c r="E28" s="1193">
        <f>E53</f>
        <v>0</v>
      </c>
      <c r="F28" s="458">
        <f t="shared" si="0"/>
        <v>791167</v>
      </c>
      <c r="G28" s="188"/>
      <c r="H28" s="191"/>
      <c r="I28" s="190">
        <f>G28+H28</f>
        <v>0</v>
      </c>
      <c r="J28" s="192" t="s">
        <v>266</v>
      </c>
      <c r="K28" s="193" t="s">
        <v>266</v>
      </c>
      <c r="L28" s="194" t="s">
        <v>266</v>
      </c>
      <c r="M28" s="195" t="s">
        <v>266</v>
      </c>
      <c r="N28" s="196" t="s">
        <v>266</v>
      </c>
      <c r="O28" s="194" t="s">
        <v>266</v>
      </c>
      <c r="P28" s="197"/>
    </row>
    <row r="29" spans="1:17" s="148" customFormat="1" ht="24.75" hidden="1" thickTop="1" x14ac:dyDescent="0.25">
      <c r="A29" s="198"/>
      <c r="B29" s="198" t="s">
        <v>267</v>
      </c>
      <c r="C29" s="199">
        <f>F29</f>
        <v>0</v>
      </c>
      <c r="D29" s="200"/>
      <c r="E29" s="201"/>
      <c r="F29" s="525">
        <f t="shared" si="0"/>
        <v>0</v>
      </c>
      <c r="G29" s="203" t="s">
        <v>266</v>
      </c>
      <c r="H29" s="204" t="s">
        <v>266</v>
      </c>
      <c r="I29" s="205" t="s">
        <v>266</v>
      </c>
      <c r="J29" s="203" t="s">
        <v>266</v>
      </c>
      <c r="K29" s="204" t="s">
        <v>266</v>
      </c>
      <c r="L29" s="205" t="s">
        <v>266</v>
      </c>
      <c r="M29" s="206" t="s">
        <v>266</v>
      </c>
      <c r="N29" s="207" t="s">
        <v>266</v>
      </c>
      <c r="O29" s="205" t="s">
        <v>266</v>
      </c>
      <c r="P29" s="208"/>
    </row>
    <row r="30" spans="1:17" s="148" customFormat="1" ht="36.75" hidden="1" thickTop="1" x14ac:dyDescent="0.25">
      <c r="A30" s="198">
        <v>21300</v>
      </c>
      <c r="B30" s="198" t="s">
        <v>268</v>
      </c>
      <c r="C30" s="199">
        <f t="shared" ref="C30:C44" si="1">L30</f>
        <v>0</v>
      </c>
      <c r="D30" s="203" t="s">
        <v>266</v>
      </c>
      <c r="E30" s="207" t="s">
        <v>266</v>
      </c>
      <c r="F30" s="526" t="s">
        <v>266</v>
      </c>
      <c r="G30" s="203" t="s">
        <v>266</v>
      </c>
      <c r="H30" s="204" t="s">
        <v>266</v>
      </c>
      <c r="I30" s="205" t="s">
        <v>266</v>
      </c>
      <c r="J30" s="209">
        <f>SUM(J31,J35,J37,J40)</f>
        <v>0</v>
      </c>
      <c r="K30" s="210">
        <f>SUM(K31,K35,K37,K40)</f>
        <v>0</v>
      </c>
      <c r="L30" s="211">
        <f t="shared" ref="L30:L44" si="2">J30+K30</f>
        <v>0</v>
      </c>
      <c r="M30" s="206" t="s">
        <v>266</v>
      </c>
      <c r="N30" s="207" t="s">
        <v>266</v>
      </c>
      <c r="O30" s="205" t="s">
        <v>266</v>
      </c>
      <c r="P30" s="208"/>
    </row>
    <row r="31" spans="1:17" s="148" customFormat="1" ht="24.75" hidden="1" thickTop="1" x14ac:dyDescent="0.25">
      <c r="A31" s="212">
        <v>21350</v>
      </c>
      <c r="B31" s="198" t="s">
        <v>269</v>
      </c>
      <c r="C31" s="199">
        <f t="shared" si="1"/>
        <v>0</v>
      </c>
      <c r="D31" s="203" t="s">
        <v>266</v>
      </c>
      <c r="E31" s="207" t="s">
        <v>266</v>
      </c>
      <c r="F31" s="526" t="s">
        <v>266</v>
      </c>
      <c r="G31" s="203" t="s">
        <v>266</v>
      </c>
      <c r="H31" s="204" t="s">
        <v>266</v>
      </c>
      <c r="I31" s="205" t="s">
        <v>266</v>
      </c>
      <c r="J31" s="209">
        <f>SUM(J32:J34)</f>
        <v>0</v>
      </c>
      <c r="K31" s="210">
        <f>SUM(K32:K34)</f>
        <v>0</v>
      </c>
      <c r="L31" s="211">
        <f t="shared" si="2"/>
        <v>0</v>
      </c>
      <c r="M31" s="206" t="s">
        <v>266</v>
      </c>
      <c r="N31" s="207" t="s">
        <v>266</v>
      </c>
      <c r="O31" s="205" t="s">
        <v>266</v>
      </c>
      <c r="P31" s="208"/>
    </row>
    <row r="32" spans="1:17" ht="12.75" hidden="1" thickTop="1" x14ac:dyDescent="0.25">
      <c r="A32" s="168">
        <v>21351</v>
      </c>
      <c r="B32" s="213" t="s">
        <v>270</v>
      </c>
      <c r="C32" s="214">
        <f t="shared" si="1"/>
        <v>0</v>
      </c>
      <c r="D32" s="215" t="s">
        <v>266</v>
      </c>
      <c r="E32" s="216" t="s">
        <v>266</v>
      </c>
      <c r="F32" s="527" t="s">
        <v>266</v>
      </c>
      <c r="G32" s="215" t="s">
        <v>266</v>
      </c>
      <c r="H32" s="218" t="s">
        <v>266</v>
      </c>
      <c r="I32" s="217" t="s">
        <v>266</v>
      </c>
      <c r="J32" s="219"/>
      <c r="K32" s="220"/>
      <c r="L32" s="221">
        <f t="shared" si="2"/>
        <v>0</v>
      </c>
      <c r="M32" s="222" t="s">
        <v>266</v>
      </c>
      <c r="N32" s="216" t="s">
        <v>266</v>
      </c>
      <c r="O32" s="217" t="s">
        <v>266</v>
      </c>
      <c r="P32" s="176"/>
    </row>
    <row r="33" spans="1:16" ht="12.75" hidden="1" thickTop="1" x14ac:dyDescent="0.25">
      <c r="A33" s="177">
        <v>21352</v>
      </c>
      <c r="B33" s="223" t="s">
        <v>271</v>
      </c>
      <c r="C33" s="224">
        <f t="shared" si="1"/>
        <v>0</v>
      </c>
      <c r="D33" s="225" t="s">
        <v>266</v>
      </c>
      <c r="E33" s="226" t="s">
        <v>266</v>
      </c>
      <c r="F33" s="528" t="s">
        <v>266</v>
      </c>
      <c r="G33" s="225" t="s">
        <v>266</v>
      </c>
      <c r="H33" s="228" t="s">
        <v>266</v>
      </c>
      <c r="I33" s="227" t="s">
        <v>266</v>
      </c>
      <c r="J33" s="229"/>
      <c r="K33" s="230"/>
      <c r="L33" s="231">
        <f t="shared" si="2"/>
        <v>0</v>
      </c>
      <c r="M33" s="232" t="s">
        <v>266</v>
      </c>
      <c r="N33" s="226" t="s">
        <v>266</v>
      </c>
      <c r="O33" s="227" t="s">
        <v>266</v>
      </c>
      <c r="P33" s="185"/>
    </row>
    <row r="34" spans="1:16" ht="24.75" hidden="1" thickTop="1" x14ac:dyDescent="0.25">
      <c r="A34" s="177">
        <v>21359</v>
      </c>
      <c r="B34" s="223" t="s">
        <v>272</v>
      </c>
      <c r="C34" s="224">
        <f t="shared" si="1"/>
        <v>0</v>
      </c>
      <c r="D34" s="225" t="s">
        <v>266</v>
      </c>
      <c r="E34" s="226" t="s">
        <v>266</v>
      </c>
      <c r="F34" s="528" t="s">
        <v>266</v>
      </c>
      <c r="G34" s="225" t="s">
        <v>266</v>
      </c>
      <c r="H34" s="228" t="s">
        <v>266</v>
      </c>
      <c r="I34" s="227" t="s">
        <v>266</v>
      </c>
      <c r="J34" s="229"/>
      <c r="K34" s="230"/>
      <c r="L34" s="231">
        <f t="shared" si="2"/>
        <v>0</v>
      </c>
      <c r="M34" s="232" t="s">
        <v>266</v>
      </c>
      <c r="N34" s="226" t="s">
        <v>266</v>
      </c>
      <c r="O34" s="227" t="s">
        <v>266</v>
      </c>
      <c r="P34" s="185"/>
    </row>
    <row r="35" spans="1:16" s="148" customFormat="1" ht="36.75" hidden="1" thickTop="1" x14ac:dyDescent="0.25">
      <c r="A35" s="212">
        <v>21370</v>
      </c>
      <c r="B35" s="198" t="s">
        <v>273</v>
      </c>
      <c r="C35" s="199">
        <f t="shared" si="1"/>
        <v>0</v>
      </c>
      <c r="D35" s="203" t="s">
        <v>266</v>
      </c>
      <c r="E35" s="207" t="s">
        <v>266</v>
      </c>
      <c r="F35" s="526" t="s">
        <v>266</v>
      </c>
      <c r="G35" s="203" t="s">
        <v>266</v>
      </c>
      <c r="H35" s="204" t="s">
        <v>266</v>
      </c>
      <c r="I35" s="205" t="s">
        <v>266</v>
      </c>
      <c r="J35" s="209">
        <f>SUM(J36)</f>
        <v>0</v>
      </c>
      <c r="K35" s="210">
        <f>SUM(K36)</f>
        <v>0</v>
      </c>
      <c r="L35" s="211">
        <f t="shared" si="2"/>
        <v>0</v>
      </c>
      <c r="M35" s="206" t="s">
        <v>266</v>
      </c>
      <c r="N35" s="207" t="s">
        <v>266</v>
      </c>
      <c r="O35" s="205" t="s">
        <v>266</v>
      </c>
      <c r="P35" s="208"/>
    </row>
    <row r="36" spans="1:16" ht="36.75" hidden="1" thickTop="1" x14ac:dyDescent="0.25">
      <c r="A36" s="233">
        <v>21379</v>
      </c>
      <c r="B36" s="234" t="s">
        <v>274</v>
      </c>
      <c r="C36" s="235">
        <f t="shared" si="1"/>
        <v>0</v>
      </c>
      <c r="D36" s="236" t="s">
        <v>266</v>
      </c>
      <c r="E36" s="237" t="s">
        <v>266</v>
      </c>
      <c r="F36" s="529" t="s">
        <v>266</v>
      </c>
      <c r="G36" s="236" t="s">
        <v>266</v>
      </c>
      <c r="H36" s="239" t="s">
        <v>266</v>
      </c>
      <c r="I36" s="238" t="s">
        <v>266</v>
      </c>
      <c r="J36" s="240"/>
      <c r="K36" s="241"/>
      <c r="L36" s="242">
        <f t="shared" si="2"/>
        <v>0</v>
      </c>
      <c r="M36" s="243" t="s">
        <v>266</v>
      </c>
      <c r="N36" s="237" t="s">
        <v>266</v>
      </c>
      <c r="O36" s="238" t="s">
        <v>266</v>
      </c>
      <c r="P36" s="244"/>
    </row>
    <row r="37" spans="1:16" s="148" customFormat="1" ht="12.75" hidden="1" thickTop="1" x14ac:dyDescent="0.25">
      <c r="A37" s="212">
        <v>21380</v>
      </c>
      <c r="B37" s="198" t="s">
        <v>275</v>
      </c>
      <c r="C37" s="199">
        <f t="shared" si="1"/>
        <v>0</v>
      </c>
      <c r="D37" s="203" t="s">
        <v>266</v>
      </c>
      <c r="E37" s="207" t="s">
        <v>266</v>
      </c>
      <c r="F37" s="526" t="s">
        <v>266</v>
      </c>
      <c r="G37" s="203" t="s">
        <v>266</v>
      </c>
      <c r="H37" s="204" t="s">
        <v>266</v>
      </c>
      <c r="I37" s="205" t="s">
        <v>266</v>
      </c>
      <c r="J37" s="209">
        <f>SUM(J38:J39)</f>
        <v>0</v>
      </c>
      <c r="K37" s="210">
        <f>SUM(K38:K39)</f>
        <v>0</v>
      </c>
      <c r="L37" s="211">
        <f t="shared" si="2"/>
        <v>0</v>
      </c>
      <c r="M37" s="206" t="s">
        <v>266</v>
      </c>
      <c r="N37" s="207" t="s">
        <v>266</v>
      </c>
      <c r="O37" s="205" t="s">
        <v>266</v>
      </c>
      <c r="P37" s="208"/>
    </row>
    <row r="38" spans="1:16" ht="12.75" hidden="1" thickTop="1" x14ac:dyDescent="0.25">
      <c r="A38" s="169">
        <v>21381</v>
      </c>
      <c r="B38" s="213" t="s">
        <v>276</v>
      </c>
      <c r="C38" s="214">
        <f t="shared" si="1"/>
        <v>0</v>
      </c>
      <c r="D38" s="215" t="s">
        <v>266</v>
      </c>
      <c r="E38" s="216" t="s">
        <v>266</v>
      </c>
      <c r="F38" s="527" t="s">
        <v>266</v>
      </c>
      <c r="G38" s="215" t="s">
        <v>266</v>
      </c>
      <c r="H38" s="218" t="s">
        <v>266</v>
      </c>
      <c r="I38" s="217" t="s">
        <v>266</v>
      </c>
      <c r="J38" s="219"/>
      <c r="K38" s="220"/>
      <c r="L38" s="221">
        <f t="shared" si="2"/>
        <v>0</v>
      </c>
      <c r="M38" s="222" t="s">
        <v>266</v>
      </c>
      <c r="N38" s="216" t="s">
        <v>266</v>
      </c>
      <c r="O38" s="217" t="s">
        <v>266</v>
      </c>
      <c r="P38" s="176"/>
    </row>
    <row r="39" spans="1:16" ht="24.75" hidden="1" thickTop="1" x14ac:dyDescent="0.25">
      <c r="A39" s="178">
        <v>21383</v>
      </c>
      <c r="B39" s="223" t="s">
        <v>277</v>
      </c>
      <c r="C39" s="224">
        <f t="shared" si="1"/>
        <v>0</v>
      </c>
      <c r="D39" s="225" t="s">
        <v>266</v>
      </c>
      <c r="E39" s="226" t="s">
        <v>266</v>
      </c>
      <c r="F39" s="528" t="s">
        <v>266</v>
      </c>
      <c r="G39" s="225" t="s">
        <v>266</v>
      </c>
      <c r="H39" s="228" t="s">
        <v>266</v>
      </c>
      <c r="I39" s="227" t="s">
        <v>266</v>
      </c>
      <c r="J39" s="229"/>
      <c r="K39" s="230"/>
      <c r="L39" s="231">
        <f t="shared" si="2"/>
        <v>0</v>
      </c>
      <c r="M39" s="232" t="s">
        <v>266</v>
      </c>
      <c r="N39" s="226" t="s">
        <v>266</v>
      </c>
      <c r="O39" s="227" t="s">
        <v>266</v>
      </c>
      <c r="P39" s="185"/>
    </row>
    <row r="40" spans="1:16" s="148" customFormat="1" ht="24.75" hidden="1" thickTop="1" x14ac:dyDescent="0.25">
      <c r="A40" s="212">
        <v>21390</v>
      </c>
      <c r="B40" s="198" t="s">
        <v>278</v>
      </c>
      <c r="C40" s="199">
        <f t="shared" si="1"/>
        <v>0</v>
      </c>
      <c r="D40" s="203" t="s">
        <v>266</v>
      </c>
      <c r="E40" s="207" t="s">
        <v>266</v>
      </c>
      <c r="F40" s="526" t="s">
        <v>266</v>
      </c>
      <c r="G40" s="203" t="s">
        <v>266</v>
      </c>
      <c r="H40" s="204" t="s">
        <v>266</v>
      </c>
      <c r="I40" s="205" t="s">
        <v>266</v>
      </c>
      <c r="J40" s="209">
        <f>SUM(J41:J44)</f>
        <v>0</v>
      </c>
      <c r="K40" s="210">
        <f>SUM(K41:K44)</f>
        <v>0</v>
      </c>
      <c r="L40" s="211">
        <f t="shared" si="2"/>
        <v>0</v>
      </c>
      <c r="M40" s="206" t="s">
        <v>266</v>
      </c>
      <c r="N40" s="207" t="s">
        <v>266</v>
      </c>
      <c r="O40" s="205" t="s">
        <v>266</v>
      </c>
      <c r="P40" s="208"/>
    </row>
    <row r="41" spans="1:16" ht="24.75" hidden="1" thickTop="1" x14ac:dyDescent="0.25">
      <c r="A41" s="169">
        <v>21391</v>
      </c>
      <c r="B41" s="213" t="s">
        <v>279</v>
      </c>
      <c r="C41" s="214">
        <f t="shared" si="1"/>
        <v>0</v>
      </c>
      <c r="D41" s="215" t="s">
        <v>266</v>
      </c>
      <c r="E41" s="216" t="s">
        <v>266</v>
      </c>
      <c r="F41" s="527" t="s">
        <v>266</v>
      </c>
      <c r="G41" s="215" t="s">
        <v>266</v>
      </c>
      <c r="H41" s="218" t="s">
        <v>266</v>
      </c>
      <c r="I41" s="217" t="s">
        <v>266</v>
      </c>
      <c r="J41" s="219"/>
      <c r="K41" s="220"/>
      <c r="L41" s="221">
        <f t="shared" si="2"/>
        <v>0</v>
      </c>
      <c r="M41" s="222" t="s">
        <v>266</v>
      </c>
      <c r="N41" s="216" t="s">
        <v>266</v>
      </c>
      <c r="O41" s="217" t="s">
        <v>266</v>
      </c>
      <c r="P41" s="176"/>
    </row>
    <row r="42" spans="1:16" ht="12.75" hidden="1" thickTop="1" x14ac:dyDescent="0.25">
      <c r="A42" s="178">
        <v>21393</v>
      </c>
      <c r="B42" s="223" t="s">
        <v>280</v>
      </c>
      <c r="C42" s="224">
        <f t="shared" si="1"/>
        <v>0</v>
      </c>
      <c r="D42" s="225" t="s">
        <v>266</v>
      </c>
      <c r="E42" s="226" t="s">
        <v>266</v>
      </c>
      <c r="F42" s="528" t="s">
        <v>266</v>
      </c>
      <c r="G42" s="225" t="s">
        <v>266</v>
      </c>
      <c r="H42" s="228" t="s">
        <v>266</v>
      </c>
      <c r="I42" s="227" t="s">
        <v>266</v>
      </c>
      <c r="J42" s="229"/>
      <c r="K42" s="230"/>
      <c r="L42" s="231">
        <f t="shared" si="2"/>
        <v>0</v>
      </c>
      <c r="M42" s="232" t="s">
        <v>266</v>
      </c>
      <c r="N42" s="226" t="s">
        <v>266</v>
      </c>
      <c r="O42" s="227" t="s">
        <v>266</v>
      </c>
      <c r="P42" s="185"/>
    </row>
    <row r="43" spans="1:16" ht="12.75" hidden="1" thickTop="1" x14ac:dyDescent="0.25">
      <c r="A43" s="178">
        <v>21395</v>
      </c>
      <c r="B43" s="223" t="s">
        <v>281</v>
      </c>
      <c r="C43" s="224">
        <f t="shared" si="1"/>
        <v>0</v>
      </c>
      <c r="D43" s="225" t="s">
        <v>266</v>
      </c>
      <c r="E43" s="226" t="s">
        <v>266</v>
      </c>
      <c r="F43" s="528" t="s">
        <v>266</v>
      </c>
      <c r="G43" s="225" t="s">
        <v>266</v>
      </c>
      <c r="H43" s="228" t="s">
        <v>266</v>
      </c>
      <c r="I43" s="227" t="s">
        <v>266</v>
      </c>
      <c r="J43" s="229"/>
      <c r="K43" s="230"/>
      <c r="L43" s="231">
        <f t="shared" si="2"/>
        <v>0</v>
      </c>
      <c r="M43" s="232" t="s">
        <v>266</v>
      </c>
      <c r="N43" s="226" t="s">
        <v>266</v>
      </c>
      <c r="O43" s="227" t="s">
        <v>266</v>
      </c>
      <c r="P43" s="185"/>
    </row>
    <row r="44" spans="1:16" ht="24.75" hidden="1" thickTop="1" x14ac:dyDescent="0.25">
      <c r="A44" s="178">
        <v>21399</v>
      </c>
      <c r="B44" s="223" t="s">
        <v>282</v>
      </c>
      <c r="C44" s="224">
        <f t="shared" si="1"/>
        <v>0</v>
      </c>
      <c r="D44" s="225" t="s">
        <v>266</v>
      </c>
      <c r="E44" s="226" t="s">
        <v>266</v>
      </c>
      <c r="F44" s="528" t="s">
        <v>266</v>
      </c>
      <c r="G44" s="225" t="s">
        <v>266</v>
      </c>
      <c r="H44" s="228" t="s">
        <v>266</v>
      </c>
      <c r="I44" s="227" t="s">
        <v>266</v>
      </c>
      <c r="J44" s="229"/>
      <c r="K44" s="230"/>
      <c r="L44" s="231">
        <f t="shared" si="2"/>
        <v>0</v>
      </c>
      <c r="M44" s="232" t="s">
        <v>266</v>
      </c>
      <c r="N44" s="226" t="s">
        <v>266</v>
      </c>
      <c r="O44" s="227" t="s">
        <v>266</v>
      </c>
      <c r="P44" s="185"/>
    </row>
    <row r="45" spans="1:16" s="148" customFormat="1" ht="24.75" hidden="1" thickTop="1" x14ac:dyDescent="0.25">
      <c r="A45" s="212">
        <v>21420</v>
      </c>
      <c r="B45" s="198" t="s">
        <v>283</v>
      </c>
      <c r="C45" s="245">
        <f>F45</f>
        <v>0</v>
      </c>
      <c r="D45" s="246"/>
      <c r="E45" s="247"/>
      <c r="F45" s="525">
        <f>D45+E45</f>
        <v>0</v>
      </c>
      <c r="G45" s="203" t="s">
        <v>266</v>
      </c>
      <c r="H45" s="204" t="s">
        <v>266</v>
      </c>
      <c r="I45" s="205" t="s">
        <v>266</v>
      </c>
      <c r="J45" s="203" t="s">
        <v>266</v>
      </c>
      <c r="K45" s="204" t="s">
        <v>266</v>
      </c>
      <c r="L45" s="205" t="s">
        <v>266</v>
      </c>
      <c r="M45" s="206" t="s">
        <v>266</v>
      </c>
      <c r="N45" s="207" t="s">
        <v>266</v>
      </c>
      <c r="O45" s="205" t="s">
        <v>266</v>
      </c>
      <c r="P45" s="208"/>
    </row>
    <row r="46" spans="1:16" s="148" customFormat="1" ht="24.75" thickTop="1" x14ac:dyDescent="0.25">
      <c r="A46" s="248">
        <v>21490</v>
      </c>
      <c r="B46" s="249" t="s">
        <v>284</v>
      </c>
      <c r="C46" s="245">
        <f>F46+I46+L46</f>
        <v>1012</v>
      </c>
      <c r="D46" s="250">
        <f>D47</f>
        <v>0</v>
      </c>
      <c r="E46" s="570">
        <f>E47</f>
        <v>0</v>
      </c>
      <c r="F46" s="571">
        <f>D46+E46</f>
        <v>0</v>
      </c>
      <c r="G46" s="250">
        <f>G47</f>
        <v>0</v>
      </c>
      <c r="H46" s="253">
        <f t="shared" ref="H46:K46" si="3">H47</f>
        <v>0</v>
      </c>
      <c r="I46" s="252">
        <f>G46+H46</f>
        <v>0</v>
      </c>
      <c r="J46" s="250">
        <f>J47</f>
        <v>1012</v>
      </c>
      <c r="K46" s="253">
        <f t="shared" si="3"/>
        <v>0</v>
      </c>
      <c r="L46" s="252">
        <f>J46+K46</f>
        <v>1012</v>
      </c>
      <c r="M46" s="206" t="s">
        <v>266</v>
      </c>
      <c r="N46" s="207" t="s">
        <v>266</v>
      </c>
      <c r="O46" s="205" t="s">
        <v>266</v>
      </c>
      <c r="P46" s="208"/>
    </row>
    <row r="47" spans="1:16" s="148" customFormat="1" ht="24" x14ac:dyDescent="0.25">
      <c r="A47" s="178">
        <v>21499</v>
      </c>
      <c r="B47" s="223" t="s">
        <v>285</v>
      </c>
      <c r="C47" s="254">
        <f>F47+I47+L47</f>
        <v>1012</v>
      </c>
      <c r="D47" s="171"/>
      <c r="E47" s="561"/>
      <c r="F47" s="521">
        <f>D47+E47</f>
        <v>0</v>
      </c>
      <c r="G47" s="255"/>
      <c r="H47" s="174"/>
      <c r="I47" s="173">
        <f>G47+H47</f>
        <v>0</v>
      </c>
      <c r="J47" s="171">
        <v>1012</v>
      </c>
      <c r="K47" s="174"/>
      <c r="L47" s="173">
        <f>J47+K47</f>
        <v>1012</v>
      </c>
      <c r="M47" s="243" t="s">
        <v>266</v>
      </c>
      <c r="N47" s="237" t="s">
        <v>266</v>
      </c>
      <c r="O47" s="238" t="s">
        <v>266</v>
      </c>
      <c r="P47" s="244"/>
    </row>
    <row r="48" spans="1:16" ht="24" hidden="1" x14ac:dyDescent="0.25">
      <c r="A48" s="256">
        <v>23000</v>
      </c>
      <c r="B48" s="257" t="s">
        <v>286</v>
      </c>
      <c r="C48" s="245">
        <f>O48</f>
        <v>0</v>
      </c>
      <c r="D48" s="258" t="s">
        <v>266</v>
      </c>
      <c r="E48" s="259" t="s">
        <v>266</v>
      </c>
      <c r="F48" s="533" t="s">
        <v>266</v>
      </c>
      <c r="G48" s="258" t="s">
        <v>266</v>
      </c>
      <c r="H48" s="261" t="s">
        <v>266</v>
      </c>
      <c r="I48" s="260" t="s">
        <v>266</v>
      </c>
      <c r="J48" s="258" t="s">
        <v>266</v>
      </c>
      <c r="K48" s="261" t="s">
        <v>266</v>
      </c>
      <c r="L48" s="260" t="s">
        <v>266</v>
      </c>
      <c r="M48" s="262">
        <f>SUM(M49:M50)</f>
        <v>0</v>
      </c>
      <c r="N48" s="263">
        <f>SUM(N49:N50)</f>
        <v>0</v>
      </c>
      <c r="O48" s="202">
        <f>M48+N48</f>
        <v>0</v>
      </c>
      <c r="P48" s="208"/>
    </row>
    <row r="49" spans="1:16" ht="24" hidden="1" x14ac:dyDescent="0.25">
      <c r="A49" s="264">
        <v>23410</v>
      </c>
      <c r="B49" s="265" t="s">
        <v>287</v>
      </c>
      <c r="C49" s="266">
        <f>O49</f>
        <v>0</v>
      </c>
      <c r="D49" s="267" t="s">
        <v>266</v>
      </c>
      <c r="E49" s="268" t="s">
        <v>266</v>
      </c>
      <c r="F49" s="534" t="s">
        <v>266</v>
      </c>
      <c r="G49" s="267" t="s">
        <v>266</v>
      </c>
      <c r="H49" s="270" t="s">
        <v>266</v>
      </c>
      <c r="I49" s="269" t="s">
        <v>266</v>
      </c>
      <c r="J49" s="267" t="s">
        <v>266</v>
      </c>
      <c r="K49" s="270" t="s">
        <v>266</v>
      </c>
      <c r="L49" s="269" t="s">
        <v>266</v>
      </c>
      <c r="M49" s="271"/>
      <c r="N49" s="272"/>
      <c r="O49" s="273">
        <f>M49+N49</f>
        <v>0</v>
      </c>
      <c r="P49" s="274"/>
    </row>
    <row r="50" spans="1:16" ht="24" hidden="1" x14ac:dyDescent="0.25">
      <c r="A50" s="264">
        <v>23510</v>
      </c>
      <c r="B50" s="265" t="s">
        <v>288</v>
      </c>
      <c r="C50" s="266">
        <f>O50</f>
        <v>0</v>
      </c>
      <c r="D50" s="267" t="s">
        <v>266</v>
      </c>
      <c r="E50" s="268" t="s">
        <v>266</v>
      </c>
      <c r="F50" s="534" t="s">
        <v>266</v>
      </c>
      <c r="G50" s="267" t="s">
        <v>266</v>
      </c>
      <c r="H50" s="270" t="s">
        <v>266</v>
      </c>
      <c r="I50" s="269" t="s">
        <v>266</v>
      </c>
      <c r="J50" s="267" t="s">
        <v>266</v>
      </c>
      <c r="K50" s="270" t="s">
        <v>266</v>
      </c>
      <c r="L50" s="269" t="s">
        <v>266</v>
      </c>
      <c r="M50" s="271"/>
      <c r="N50" s="272"/>
      <c r="O50" s="273">
        <f>M50+N50</f>
        <v>0</v>
      </c>
      <c r="P50" s="274"/>
    </row>
    <row r="51" spans="1:16" x14ac:dyDescent="0.25">
      <c r="A51" s="275"/>
      <c r="B51" s="265"/>
      <c r="C51" s="276"/>
      <c r="D51" s="277"/>
      <c r="E51" s="497"/>
      <c r="F51" s="498"/>
      <c r="G51" s="277"/>
      <c r="H51" s="279"/>
      <c r="I51" s="269"/>
      <c r="J51" s="280"/>
      <c r="K51" s="281"/>
      <c r="L51" s="273"/>
      <c r="M51" s="271"/>
      <c r="N51" s="272"/>
      <c r="O51" s="273"/>
      <c r="P51" s="274"/>
    </row>
    <row r="52" spans="1:16" s="148" customFormat="1" x14ac:dyDescent="0.25">
      <c r="A52" s="282"/>
      <c r="B52" s="283" t="s">
        <v>289</v>
      </c>
      <c r="C52" s="284"/>
      <c r="D52" s="285"/>
      <c r="E52" s="499"/>
      <c r="F52" s="500"/>
      <c r="G52" s="285"/>
      <c r="H52" s="288"/>
      <c r="I52" s="289"/>
      <c r="J52" s="285"/>
      <c r="K52" s="288"/>
      <c r="L52" s="289"/>
      <c r="M52" s="290"/>
      <c r="N52" s="286"/>
      <c r="O52" s="289"/>
      <c r="P52" s="291"/>
    </row>
    <row r="53" spans="1:16" s="148" customFormat="1" ht="12.75" thickBot="1" x14ac:dyDescent="0.3">
      <c r="A53" s="292"/>
      <c r="B53" s="149" t="s">
        <v>290</v>
      </c>
      <c r="C53" s="293">
        <f t="shared" ref="C53:C116" si="4">F53+I53+L53+O53</f>
        <v>792179</v>
      </c>
      <c r="D53" s="294">
        <f>SUM(D54,D284)</f>
        <v>791167</v>
      </c>
      <c r="E53" s="501">
        <f>SUM(E54,E284)</f>
        <v>0</v>
      </c>
      <c r="F53" s="462">
        <f t="shared" ref="F53:F117" si="5">D53+E53</f>
        <v>791167</v>
      </c>
      <c r="G53" s="294">
        <f>SUM(G54,G284)</f>
        <v>0</v>
      </c>
      <c r="H53" s="297">
        <f>SUM(H54,H284)</f>
        <v>0</v>
      </c>
      <c r="I53" s="296">
        <f t="shared" ref="I53:I117" si="6">G53+H53</f>
        <v>0</v>
      </c>
      <c r="J53" s="294">
        <f>SUM(J54,J284)</f>
        <v>1012</v>
      </c>
      <c r="K53" s="297">
        <f>SUM(K54,K284)</f>
        <v>0</v>
      </c>
      <c r="L53" s="296">
        <f t="shared" ref="L53:L117" si="7">J53+K53</f>
        <v>1012</v>
      </c>
      <c r="M53" s="298">
        <f>SUM(M54,M284)</f>
        <v>0</v>
      </c>
      <c r="N53" s="295">
        <f>SUM(N54,N284)</f>
        <v>0</v>
      </c>
      <c r="O53" s="296">
        <f t="shared" ref="O53:O117" si="8">M53+N53</f>
        <v>0</v>
      </c>
      <c r="P53" s="157"/>
    </row>
    <row r="54" spans="1:16" s="148" customFormat="1" ht="36.75" thickTop="1" x14ac:dyDescent="0.25">
      <c r="A54" s="299"/>
      <c r="B54" s="300" t="s">
        <v>291</v>
      </c>
      <c r="C54" s="301">
        <f t="shared" si="4"/>
        <v>792179</v>
      </c>
      <c r="D54" s="302">
        <f>SUM(D55,D197)</f>
        <v>791167</v>
      </c>
      <c r="E54" s="502">
        <f>SUM(E55,E197)</f>
        <v>0</v>
      </c>
      <c r="F54" s="463">
        <f t="shared" si="5"/>
        <v>791167</v>
      </c>
      <c r="G54" s="302">
        <f>SUM(G55,G197)</f>
        <v>0</v>
      </c>
      <c r="H54" s="305">
        <f>SUM(H55,H197)</f>
        <v>0</v>
      </c>
      <c r="I54" s="304">
        <f t="shared" si="6"/>
        <v>0</v>
      </c>
      <c r="J54" s="302">
        <f>SUM(J55,J197)</f>
        <v>1012</v>
      </c>
      <c r="K54" s="305">
        <f>SUM(K55,K197)</f>
        <v>0</v>
      </c>
      <c r="L54" s="304">
        <f t="shared" si="7"/>
        <v>1012</v>
      </c>
      <c r="M54" s="306">
        <f>SUM(M55,M197)</f>
        <v>0</v>
      </c>
      <c r="N54" s="303">
        <f>SUM(N55,N197)</f>
        <v>0</v>
      </c>
      <c r="O54" s="304">
        <f t="shared" si="8"/>
        <v>0</v>
      </c>
      <c r="P54" s="307"/>
    </row>
    <row r="55" spans="1:16" s="148" customFormat="1" ht="24" x14ac:dyDescent="0.25">
      <c r="A55" s="308"/>
      <c r="B55" s="139" t="s">
        <v>292</v>
      </c>
      <c r="C55" s="309">
        <f t="shared" si="4"/>
        <v>782547</v>
      </c>
      <c r="D55" s="310">
        <f>SUM(D56,D78,D176,D190)</f>
        <v>782487</v>
      </c>
      <c r="E55" s="503">
        <f>SUM(E56,E78,E176,E190)</f>
        <v>0</v>
      </c>
      <c r="F55" s="464">
        <f t="shared" si="5"/>
        <v>782487</v>
      </c>
      <c r="G55" s="310">
        <f>SUM(G56,G78,G176,G190)</f>
        <v>0</v>
      </c>
      <c r="H55" s="313">
        <f>SUM(H56,H78,H176,H190)</f>
        <v>0</v>
      </c>
      <c r="I55" s="312">
        <f t="shared" si="6"/>
        <v>0</v>
      </c>
      <c r="J55" s="310">
        <f>SUM(J56,J78,J176,J190)</f>
        <v>60</v>
      </c>
      <c r="K55" s="313">
        <f>SUM(K56,K78,K176,K190)</f>
        <v>0</v>
      </c>
      <c r="L55" s="312">
        <f t="shared" si="7"/>
        <v>60</v>
      </c>
      <c r="M55" s="158">
        <f>SUM(M56,M78,M176,M190)</f>
        <v>0</v>
      </c>
      <c r="N55" s="311">
        <f>SUM(N56,N78,N176,N190)</f>
        <v>0</v>
      </c>
      <c r="O55" s="312">
        <f t="shared" si="8"/>
        <v>0</v>
      </c>
      <c r="P55" s="314"/>
    </row>
    <row r="56" spans="1:16" s="148" customFormat="1" x14ac:dyDescent="0.25">
      <c r="A56" s="315">
        <v>1000</v>
      </c>
      <c r="B56" s="315" t="s">
        <v>293</v>
      </c>
      <c r="C56" s="316">
        <f t="shared" si="4"/>
        <v>710035</v>
      </c>
      <c r="D56" s="317">
        <f>SUM(D57,D70)</f>
        <v>710250</v>
      </c>
      <c r="E56" s="504">
        <f>SUM(E57,E70)</f>
        <v>-215</v>
      </c>
      <c r="F56" s="465">
        <f t="shared" si="5"/>
        <v>710035</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row>
    <row r="57" spans="1:16" x14ac:dyDescent="0.25">
      <c r="A57" s="198">
        <v>1100</v>
      </c>
      <c r="B57" s="323" t="s">
        <v>294</v>
      </c>
      <c r="C57" s="199">
        <f t="shared" si="4"/>
        <v>540903</v>
      </c>
      <c r="D57" s="209">
        <f>SUM(D58,D61,D69)</f>
        <v>541332</v>
      </c>
      <c r="E57" s="505">
        <f>SUM(E58,E61,E69)</f>
        <v>-429</v>
      </c>
      <c r="F57" s="459">
        <f t="shared" si="5"/>
        <v>540903</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row>
    <row r="58" spans="1:16" x14ac:dyDescent="0.25">
      <c r="A58" s="329">
        <v>1110</v>
      </c>
      <c r="B58" s="265" t="s">
        <v>295</v>
      </c>
      <c r="C58" s="276">
        <f t="shared" si="4"/>
        <v>467374</v>
      </c>
      <c r="D58" s="330">
        <f>SUM(D59:D60)</f>
        <v>467374</v>
      </c>
      <c r="E58" s="506">
        <f>SUM(E59:E60)</f>
        <v>0</v>
      </c>
      <c r="F58" s="460">
        <f t="shared" si="5"/>
        <v>467374</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row>
    <row r="59" spans="1:16" hidden="1" x14ac:dyDescent="0.25">
      <c r="A59" s="169">
        <v>1111</v>
      </c>
      <c r="B59" s="213" t="s">
        <v>296</v>
      </c>
      <c r="C59" s="214">
        <f t="shared" si="4"/>
        <v>0</v>
      </c>
      <c r="D59" s="219"/>
      <c r="E59" s="335"/>
      <c r="F59" s="543">
        <f t="shared" si="5"/>
        <v>0</v>
      </c>
      <c r="G59" s="219"/>
      <c r="H59" s="220"/>
      <c r="I59" s="221">
        <f t="shared" si="6"/>
        <v>0</v>
      </c>
      <c r="J59" s="219"/>
      <c r="K59" s="220"/>
      <c r="L59" s="221">
        <f t="shared" si="7"/>
        <v>0</v>
      </c>
      <c r="M59" s="336"/>
      <c r="N59" s="335"/>
      <c r="O59" s="221">
        <f t="shared" si="8"/>
        <v>0</v>
      </c>
      <c r="P59" s="176"/>
    </row>
    <row r="60" spans="1:16" ht="24" x14ac:dyDescent="0.25">
      <c r="A60" s="178">
        <v>1119</v>
      </c>
      <c r="B60" s="223" t="s">
        <v>297</v>
      </c>
      <c r="C60" s="224">
        <f t="shared" si="4"/>
        <v>467374</v>
      </c>
      <c r="D60" s="229">
        <v>467374</v>
      </c>
      <c r="E60" s="507"/>
      <c r="F60" s="359">
        <f t="shared" si="5"/>
        <v>467374</v>
      </c>
      <c r="G60" s="229"/>
      <c r="H60" s="230"/>
      <c r="I60" s="231">
        <f t="shared" si="6"/>
        <v>0</v>
      </c>
      <c r="J60" s="229"/>
      <c r="K60" s="230"/>
      <c r="L60" s="231">
        <f t="shared" si="7"/>
        <v>0</v>
      </c>
      <c r="M60" s="338"/>
      <c r="N60" s="337"/>
      <c r="O60" s="231">
        <f t="shared" si="8"/>
        <v>0</v>
      </c>
      <c r="P60" s="185"/>
    </row>
    <row r="61" spans="1:16" ht="24" x14ac:dyDescent="0.25">
      <c r="A61" s="339">
        <v>1140</v>
      </c>
      <c r="B61" s="223" t="s">
        <v>298</v>
      </c>
      <c r="C61" s="224">
        <f t="shared" si="4"/>
        <v>73529</v>
      </c>
      <c r="D61" s="340">
        <f>SUM(D62:D68)</f>
        <v>73958</v>
      </c>
      <c r="E61" s="390">
        <f>SUM(E62:E68)</f>
        <v>-429</v>
      </c>
      <c r="F61" s="359">
        <f>D61+E61</f>
        <v>73529</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row>
    <row r="62" spans="1:16" hidden="1" x14ac:dyDescent="0.25">
      <c r="A62" s="178">
        <v>1141</v>
      </c>
      <c r="B62" s="223" t="s">
        <v>299</v>
      </c>
      <c r="C62" s="224">
        <f t="shared" si="4"/>
        <v>0</v>
      </c>
      <c r="D62" s="229"/>
      <c r="E62" s="337"/>
      <c r="F62" s="544">
        <f t="shared" si="5"/>
        <v>0</v>
      </c>
      <c r="G62" s="229"/>
      <c r="H62" s="230"/>
      <c r="I62" s="231">
        <f t="shared" si="6"/>
        <v>0</v>
      </c>
      <c r="J62" s="229"/>
      <c r="K62" s="230"/>
      <c r="L62" s="231">
        <f t="shared" si="7"/>
        <v>0</v>
      </c>
      <c r="M62" s="338"/>
      <c r="N62" s="337"/>
      <c r="O62" s="231">
        <f t="shared" si="8"/>
        <v>0</v>
      </c>
      <c r="P62" s="185"/>
    </row>
    <row r="63" spans="1:16" ht="24" hidden="1" x14ac:dyDescent="0.25">
      <c r="A63" s="178">
        <v>1142</v>
      </c>
      <c r="B63" s="223" t="s">
        <v>300</v>
      </c>
      <c r="C63" s="224">
        <f t="shared" si="4"/>
        <v>0</v>
      </c>
      <c r="D63" s="229"/>
      <c r="E63" s="337"/>
      <c r="F63" s="544">
        <f t="shared" si="5"/>
        <v>0</v>
      </c>
      <c r="G63" s="229"/>
      <c r="H63" s="230"/>
      <c r="I63" s="231">
        <f t="shared" si="6"/>
        <v>0</v>
      </c>
      <c r="J63" s="229"/>
      <c r="K63" s="230"/>
      <c r="L63" s="231">
        <f t="shared" si="7"/>
        <v>0</v>
      </c>
      <c r="M63" s="338"/>
      <c r="N63" s="337"/>
      <c r="O63" s="231">
        <f t="shared" si="8"/>
        <v>0</v>
      </c>
      <c r="P63" s="185"/>
    </row>
    <row r="64" spans="1:16" ht="24" hidden="1" x14ac:dyDescent="0.25">
      <c r="A64" s="178">
        <v>1145</v>
      </c>
      <c r="B64" s="223" t="s">
        <v>301</v>
      </c>
      <c r="C64" s="224">
        <f t="shared" si="4"/>
        <v>0</v>
      </c>
      <c r="D64" s="229"/>
      <c r="E64" s="337"/>
      <c r="F64" s="544">
        <f t="shared" si="5"/>
        <v>0</v>
      </c>
      <c r="G64" s="229"/>
      <c r="H64" s="230"/>
      <c r="I64" s="231">
        <f t="shared" si="6"/>
        <v>0</v>
      </c>
      <c r="J64" s="229"/>
      <c r="K64" s="230"/>
      <c r="L64" s="231">
        <f t="shared" si="7"/>
        <v>0</v>
      </c>
      <c r="M64" s="338"/>
      <c r="N64" s="337"/>
      <c r="O64" s="231">
        <f t="shared" si="8"/>
        <v>0</v>
      </c>
      <c r="P64" s="185"/>
    </row>
    <row r="65" spans="1:16" ht="24" x14ac:dyDescent="0.25">
      <c r="A65" s="178">
        <v>1146</v>
      </c>
      <c r="B65" s="223" t="s">
        <v>302</v>
      </c>
      <c r="C65" s="224">
        <f t="shared" si="4"/>
        <v>32676</v>
      </c>
      <c r="D65" s="229">
        <v>32676</v>
      </c>
      <c r="E65" s="507"/>
      <c r="F65" s="359">
        <f t="shared" si="5"/>
        <v>32676</v>
      </c>
      <c r="G65" s="229"/>
      <c r="H65" s="230"/>
      <c r="I65" s="231">
        <f t="shared" si="6"/>
        <v>0</v>
      </c>
      <c r="J65" s="229"/>
      <c r="K65" s="230"/>
      <c r="L65" s="231">
        <f t="shared" si="7"/>
        <v>0</v>
      </c>
      <c r="M65" s="338"/>
      <c r="N65" s="337"/>
      <c r="O65" s="231">
        <f t="shared" si="8"/>
        <v>0</v>
      </c>
      <c r="P65" s="185"/>
    </row>
    <row r="66" spans="1:16" ht="36" x14ac:dyDescent="0.25">
      <c r="A66" s="178">
        <v>1147</v>
      </c>
      <c r="B66" s="223" t="s">
        <v>303</v>
      </c>
      <c r="C66" s="224">
        <f t="shared" si="4"/>
        <v>10199</v>
      </c>
      <c r="D66" s="229">
        <v>10628</v>
      </c>
      <c r="E66" s="507">
        <f>-215-214</f>
        <v>-429</v>
      </c>
      <c r="F66" s="359">
        <f t="shared" si="5"/>
        <v>10199</v>
      </c>
      <c r="G66" s="229"/>
      <c r="H66" s="230"/>
      <c r="I66" s="231">
        <f t="shared" si="6"/>
        <v>0</v>
      </c>
      <c r="J66" s="229"/>
      <c r="K66" s="230"/>
      <c r="L66" s="231">
        <f t="shared" si="7"/>
        <v>0</v>
      </c>
      <c r="M66" s="338"/>
      <c r="N66" s="337"/>
      <c r="O66" s="231">
        <f t="shared" si="8"/>
        <v>0</v>
      </c>
      <c r="P66" s="185" t="s">
        <v>1131</v>
      </c>
    </row>
    <row r="67" spans="1:16" x14ac:dyDescent="0.25">
      <c r="A67" s="178">
        <v>1148</v>
      </c>
      <c r="B67" s="223" t="s">
        <v>304</v>
      </c>
      <c r="C67" s="224">
        <f t="shared" si="4"/>
        <v>30654</v>
      </c>
      <c r="D67" s="229">
        <v>30654</v>
      </c>
      <c r="E67" s="507"/>
      <c r="F67" s="359">
        <f t="shared" si="5"/>
        <v>30654</v>
      </c>
      <c r="G67" s="229"/>
      <c r="H67" s="230"/>
      <c r="I67" s="231">
        <f t="shared" si="6"/>
        <v>0</v>
      </c>
      <c r="J67" s="229"/>
      <c r="K67" s="230"/>
      <c r="L67" s="231">
        <f t="shared" si="7"/>
        <v>0</v>
      </c>
      <c r="M67" s="338"/>
      <c r="N67" s="337"/>
      <c r="O67" s="231">
        <f t="shared" si="8"/>
        <v>0</v>
      </c>
      <c r="P67" s="185"/>
    </row>
    <row r="68" spans="1:16" ht="36" hidden="1" x14ac:dyDescent="0.25">
      <c r="A68" s="178">
        <v>1149</v>
      </c>
      <c r="B68" s="223" t="s">
        <v>305</v>
      </c>
      <c r="C68" s="224">
        <f t="shared" si="4"/>
        <v>0</v>
      </c>
      <c r="D68" s="229"/>
      <c r="E68" s="337"/>
      <c r="F68" s="544">
        <f t="shared" si="5"/>
        <v>0</v>
      </c>
      <c r="G68" s="229"/>
      <c r="H68" s="230"/>
      <c r="I68" s="231">
        <f t="shared" si="6"/>
        <v>0</v>
      </c>
      <c r="J68" s="229"/>
      <c r="K68" s="230"/>
      <c r="L68" s="231">
        <f t="shared" si="7"/>
        <v>0</v>
      </c>
      <c r="M68" s="338"/>
      <c r="N68" s="337"/>
      <c r="O68" s="231">
        <f t="shared" si="8"/>
        <v>0</v>
      </c>
      <c r="P68" s="185"/>
    </row>
    <row r="69" spans="1:16" ht="36" hidden="1" x14ac:dyDescent="0.25">
      <c r="A69" s="329">
        <v>1150</v>
      </c>
      <c r="B69" s="265" t="s">
        <v>306</v>
      </c>
      <c r="C69" s="224">
        <f t="shared" si="4"/>
        <v>0</v>
      </c>
      <c r="D69" s="344"/>
      <c r="E69" s="345"/>
      <c r="F69" s="542">
        <f t="shared" si="5"/>
        <v>0</v>
      </c>
      <c r="G69" s="344"/>
      <c r="H69" s="346"/>
      <c r="I69" s="332">
        <f t="shared" si="6"/>
        <v>0</v>
      </c>
      <c r="J69" s="344"/>
      <c r="K69" s="346"/>
      <c r="L69" s="332">
        <f t="shared" si="7"/>
        <v>0</v>
      </c>
      <c r="M69" s="347"/>
      <c r="N69" s="345"/>
      <c r="O69" s="332">
        <f t="shared" si="8"/>
        <v>0</v>
      </c>
      <c r="P69" s="274"/>
    </row>
    <row r="70" spans="1:16" ht="36" x14ac:dyDescent="0.25">
      <c r="A70" s="198">
        <v>1200</v>
      </c>
      <c r="B70" s="323" t="s">
        <v>307</v>
      </c>
      <c r="C70" s="199">
        <f t="shared" si="4"/>
        <v>169132</v>
      </c>
      <c r="D70" s="209">
        <f>SUM(D71:D72)</f>
        <v>168918</v>
      </c>
      <c r="E70" s="505">
        <f>SUM(E71:E72)</f>
        <v>214</v>
      </c>
      <c r="F70" s="459">
        <f>D70+E70</f>
        <v>169132</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row>
    <row r="71" spans="1:16" ht="24" x14ac:dyDescent="0.25">
      <c r="A71" s="906">
        <v>1210</v>
      </c>
      <c r="B71" s="213" t="s">
        <v>308</v>
      </c>
      <c r="C71" s="214">
        <f t="shared" si="4"/>
        <v>133801</v>
      </c>
      <c r="D71" s="219">
        <v>133801</v>
      </c>
      <c r="E71" s="510"/>
      <c r="F71" s="466">
        <f t="shared" si="5"/>
        <v>133801</v>
      </c>
      <c r="G71" s="219"/>
      <c r="H71" s="220"/>
      <c r="I71" s="221">
        <f t="shared" si="6"/>
        <v>0</v>
      </c>
      <c r="J71" s="219"/>
      <c r="K71" s="220"/>
      <c r="L71" s="221">
        <f t="shared" si="7"/>
        <v>0</v>
      </c>
      <c r="M71" s="336"/>
      <c r="N71" s="335"/>
      <c r="O71" s="221">
        <f t="shared" si="8"/>
        <v>0</v>
      </c>
      <c r="P71" s="176"/>
    </row>
    <row r="72" spans="1:16" ht="24" x14ac:dyDescent="0.25">
      <c r="A72" s="339">
        <v>1220</v>
      </c>
      <c r="B72" s="223" t="s">
        <v>309</v>
      </c>
      <c r="C72" s="224">
        <f t="shared" si="4"/>
        <v>35331</v>
      </c>
      <c r="D72" s="340">
        <f>SUM(D73:D77)</f>
        <v>35117</v>
      </c>
      <c r="E72" s="390">
        <f>SUM(E73:E77)</f>
        <v>214</v>
      </c>
      <c r="F72" s="359">
        <f t="shared" si="5"/>
        <v>35331</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row>
    <row r="73" spans="1:16" ht="60" x14ac:dyDescent="0.25">
      <c r="A73" s="178">
        <v>1221</v>
      </c>
      <c r="B73" s="223" t="s">
        <v>310</v>
      </c>
      <c r="C73" s="224">
        <f t="shared" si="4"/>
        <v>24076</v>
      </c>
      <c r="D73" s="229">
        <v>24076</v>
      </c>
      <c r="E73" s="1194"/>
      <c r="F73" s="359">
        <f t="shared" si="5"/>
        <v>24076</v>
      </c>
      <c r="G73" s="229"/>
      <c r="H73" s="230"/>
      <c r="I73" s="231">
        <f t="shared" si="6"/>
        <v>0</v>
      </c>
      <c r="J73" s="229"/>
      <c r="K73" s="230"/>
      <c r="L73" s="231">
        <f t="shared" si="7"/>
        <v>0</v>
      </c>
      <c r="M73" s="338"/>
      <c r="N73" s="337"/>
      <c r="O73" s="231">
        <f t="shared" si="8"/>
        <v>0</v>
      </c>
      <c r="P73" s="812"/>
    </row>
    <row r="74" spans="1:16" hidden="1" x14ac:dyDescent="0.25">
      <c r="A74" s="178">
        <v>1223</v>
      </c>
      <c r="B74" s="223" t="s">
        <v>311</v>
      </c>
      <c r="C74" s="224">
        <f t="shared" si="4"/>
        <v>0</v>
      </c>
      <c r="D74" s="229"/>
      <c r="E74" s="337"/>
      <c r="F74" s="544">
        <f t="shared" si="5"/>
        <v>0</v>
      </c>
      <c r="G74" s="229"/>
      <c r="H74" s="230"/>
      <c r="I74" s="231">
        <f t="shared" si="6"/>
        <v>0</v>
      </c>
      <c r="J74" s="229"/>
      <c r="K74" s="230"/>
      <c r="L74" s="231">
        <f t="shared" si="7"/>
        <v>0</v>
      </c>
      <c r="M74" s="338"/>
      <c r="N74" s="337"/>
      <c r="O74" s="231">
        <f t="shared" si="8"/>
        <v>0</v>
      </c>
      <c r="P74" s="185"/>
    </row>
    <row r="75" spans="1:16" hidden="1" x14ac:dyDescent="0.25">
      <c r="A75" s="178">
        <v>1225</v>
      </c>
      <c r="B75" s="223" t="s">
        <v>312</v>
      </c>
      <c r="C75" s="224">
        <f t="shared" si="4"/>
        <v>0</v>
      </c>
      <c r="D75" s="229"/>
      <c r="E75" s="337"/>
      <c r="F75" s="544">
        <f t="shared" si="5"/>
        <v>0</v>
      </c>
      <c r="G75" s="229"/>
      <c r="H75" s="230"/>
      <c r="I75" s="231">
        <f t="shared" si="6"/>
        <v>0</v>
      </c>
      <c r="J75" s="229"/>
      <c r="K75" s="230"/>
      <c r="L75" s="231">
        <f t="shared" si="7"/>
        <v>0</v>
      </c>
      <c r="M75" s="338"/>
      <c r="N75" s="337"/>
      <c r="O75" s="231">
        <f t="shared" si="8"/>
        <v>0</v>
      </c>
      <c r="P75" s="185"/>
    </row>
    <row r="76" spans="1:16" ht="36" x14ac:dyDescent="0.25">
      <c r="A76" s="178">
        <v>1227</v>
      </c>
      <c r="B76" s="223" t="s">
        <v>313</v>
      </c>
      <c r="C76" s="224">
        <f t="shared" si="4"/>
        <v>9971</v>
      </c>
      <c r="D76" s="229">
        <v>9971</v>
      </c>
      <c r="E76" s="507"/>
      <c r="F76" s="359">
        <f t="shared" si="5"/>
        <v>9971</v>
      </c>
      <c r="G76" s="229"/>
      <c r="H76" s="230"/>
      <c r="I76" s="231">
        <f t="shared" si="6"/>
        <v>0</v>
      </c>
      <c r="J76" s="229"/>
      <c r="K76" s="230"/>
      <c r="L76" s="231">
        <f t="shared" si="7"/>
        <v>0</v>
      </c>
      <c r="M76" s="338"/>
      <c r="N76" s="337"/>
      <c r="O76" s="231">
        <f t="shared" si="8"/>
        <v>0</v>
      </c>
      <c r="P76" s="185"/>
    </row>
    <row r="77" spans="1:16" ht="60" x14ac:dyDescent="0.25">
      <c r="A77" s="178">
        <v>1228</v>
      </c>
      <c r="B77" s="223" t="s">
        <v>314</v>
      </c>
      <c r="C77" s="224">
        <f t="shared" si="4"/>
        <v>1284</v>
      </c>
      <c r="D77" s="229">
        <v>1070</v>
      </c>
      <c r="E77" s="507">
        <v>214</v>
      </c>
      <c r="F77" s="359">
        <f t="shared" si="5"/>
        <v>1284</v>
      </c>
      <c r="G77" s="229"/>
      <c r="H77" s="230"/>
      <c r="I77" s="231">
        <f t="shared" si="6"/>
        <v>0</v>
      </c>
      <c r="J77" s="229"/>
      <c r="K77" s="230"/>
      <c r="L77" s="231">
        <f t="shared" si="7"/>
        <v>0</v>
      </c>
      <c r="M77" s="338"/>
      <c r="N77" s="337"/>
      <c r="O77" s="231">
        <f t="shared" si="8"/>
        <v>0</v>
      </c>
      <c r="P77" s="185" t="s">
        <v>1132</v>
      </c>
    </row>
    <row r="78" spans="1:16" x14ac:dyDescent="0.25">
      <c r="A78" s="315">
        <v>2000</v>
      </c>
      <c r="B78" s="315" t="s">
        <v>315</v>
      </c>
      <c r="C78" s="316">
        <f t="shared" si="4"/>
        <v>72512</v>
      </c>
      <c r="D78" s="317">
        <f>SUM(D79,D86,D133,D167,D168,D175)</f>
        <v>72237</v>
      </c>
      <c r="E78" s="504">
        <f>SUM(E79,E86,E133,E167,E168,E175)</f>
        <v>215</v>
      </c>
      <c r="F78" s="465">
        <f t="shared" si="5"/>
        <v>72452</v>
      </c>
      <c r="G78" s="317">
        <f>SUM(G79,G86,G133,G167,G168,G175)</f>
        <v>0</v>
      </c>
      <c r="H78" s="320">
        <f>SUM(H79,H86,H133,H167,H168,H175)</f>
        <v>0</v>
      </c>
      <c r="I78" s="319">
        <f t="shared" si="6"/>
        <v>0</v>
      </c>
      <c r="J78" s="317">
        <f>SUM(J79,J86,J133,J167,J168,J175)</f>
        <v>60</v>
      </c>
      <c r="K78" s="320">
        <f>SUM(K79,K86,K133,K167,K168,K175)</f>
        <v>0</v>
      </c>
      <c r="L78" s="319">
        <f t="shared" si="7"/>
        <v>60</v>
      </c>
      <c r="M78" s="321">
        <f>SUM(M79,M86,M133,M167,M168,M175)</f>
        <v>0</v>
      </c>
      <c r="N78" s="318">
        <f>SUM(N79,N86,N133,N167,N168,N175)</f>
        <v>0</v>
      </c>
      <c r="O78" s="319">
        <f t="shared" si="8"/>
        <v>0</v>
      </c>
      <c r="P78" s="322"/>
    </row>
    <row r="79" spans="1:16" ht="24" x14ac:dyDescent="0.25">
      <c r="A79" s="198">
        <v>2100</v>
      </c>
      <c r="B79" s="323" t="s">
        <v>316</v>
      </c>
      <c r="C79" s="199">
        <f t="shared" si="4"/>
        <v>1965</v>
      </c>
      <c r="D79" s="209">
        <f>SUM(D80,D83)</f>
        <v>1750</v>
      </c>
      <c r="E79" s="505">
        <f>SUM(E80,E83)</f>
        <v>215</v>
      </c>
      <c r="F79" s="459">
        <f t="shared" si="5"/>
        <v>1965</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row>
    <row r="80" spans="1:16" ht="24" hidden="1" x14ac:dyDescent="0.25">
      <c r="A80" s="906">
        <v>2110</v>
      </c>
      <c r="B80" s="213" t="s">
        <v>317</v>
      </c>
      <c r="C80" s="214">
        <f t="shared" si="4"/>
        <v>0</v>
      </c>
      <c r="D80" s="350">
        <f>SUM(D81:D82)</f>
        <v>0</v>
      </c>
      <c r="E80" s="351">
        <f>SUM(E81:E82)</f>
        <v>0</v>
      </c>
      <c r="F80" s="543">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row>
    <row r="81" spans="1:16" hidden="1" x14ac:dyDescent="0.25">
      <c r="A81" s="178">
        <v>2111</v>
      </c>
      <c r="B81" s="223" t="s">
        <v>216</v>
      </c>
      <c r="C81" s="224">
        <f t="shared" si="4"/>
        <v>0</v>
      </c>
      <c r="D81" s="229"/>
      <c r="E81" s="337"/>
      <c r="F81" s="544">
        <f t="shared" si="5"/>
        <v>0</v>
      </c>
      <c r="G81" s="229"/>
      <c r="H81" s="230"/>
      <c r="I81" s="231">
        <f t="shared" si="6"/>
        <v>0</v>
      </c>
      <c r="J81" s="229"/>
      <c r="K81" s="230"/>
      <c r="L81" s="231">
        <f t="shared" si="7"/>
        <v>0</v>
      </c>
      <c r="M81" s="338"/>
      <c r="N81" s="337"/>
      <c r="O81" s="231">
        <f t="shared" si="8"/>
        <v>0</v>
      </c>
      <c r="P81" s="185"/>
    </row>
    <row r="82" spans="1:16" ht="24" hidden="1" x14ac:dyDescent="0.25">
      <c r="A82" s="178">
        <v>2112</v>
      </c>
      <c r="B82" s="223" t="s">
        <v>318</v>
      </c>
      <c r="C82" s="224">
        <f t="shared" si="4"/>
        <v>0</v>
      </c>
      <c r="D82" s="229"/>
      <c r="E82" s="337"/>
      <c r="F82" s="544">
        <f t="shared" si="5"/>
        <v>0</v>
      </c>
      <c r="G82" s="229"/>
      <c r="H82" s="230"/>
      <c r="I82" s="231">
        <f t="shared" si="6"/>
        <v>0</v>
      </c>
      <c r="J82" s="229"/>
      <c r="K82" s="230"/>
      <c r="L82" s="231">
        <f t="shared" si="7"/>
        <v>0</v>
      </c>
      <c r="M82" s="338"/>
      <c r="N82" s="337"/>
      <c r="O82" s="231">
        <f t="shared" si="8"/>
        <v>0</v>
      </c>
      <c r="P82" s="185"/>
    </row>
    <row r="83" spans="1:16" ht="24" x14ac:dyDescent="0.25">
      <c r="A83" s="339">
        <v>2120</v>
      </c>
      <c r="B83" s="223" t="s">
        <v>319</v>
      </c>
      <c r="C83" s="224">
        <f t="shared" si="4"/>
        <v>1965</v>
      </c>
      <c r="D83" s="340">
        <f>SUM(D84:D85)</f>
        <v>1750</v>
      </c>
      <c r="E83" s="390">
        <f>SUM(E84:E85)</f>
        <v>215</v>
      </c>
      <c r="F83" s="359">
        <f t="shared" si="5"/>
        <v>1965</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row>
    <row r="84" spans="1:16" ht="24" x14ac:dyDescent="0.25">
      <c r="A84" s="178">
        <v>2121</v>
      </c>
      <c r="B84" s="223" t="s">
        <v>216</v>
      </c>
      <c r="C84" s="224">
        <f t="shared" si="4"/>
        <v>496</v>
      </c>
      <c r="D84" s="229">
        <v>376</v>
      </c>
      <c r="E84" s="507">
        <f>3*40</f>
        <v>120</v>
      </c>
      <c r="F84" s="359">
        <f t="shared" si="5"/>
        <v>496</v>
      </c>
      <c r="G84" s="229"/>
      <c r="H84" s="230"/>
      <c r="I84" s="231">
        <f t="shared" si="6"/>
        <v>0</v>
      </c>
      <c r="J84" s="229"/>
      <c r="K84" s="230"/>
      <c r="L84" s="231">
        <f t="shared" si="7"/>
        <v>0</v>
      </c>
      <c r="M84" s="338"/>
      <c r="N84" s="337"/>
      <c r="O84" s="231">
        <f t="shared" si="8"/>
        <v>0</v>
      </c>
      <c r="P84" s="185" t="s">
        <v>1133</v>
      </c>
    </row>
    <row r="85" spans="1:16" ht="24" x14ac:dyDescent="0.25">
      <c r="A85" s="178">
        <v>2122</v>
      </c>
      <c r="B85" s="223" t="s">
        <v>318</v>
      </c>
      <c r="C85" s="224">
        <f t="shared" si="4"/>
        <v>1469</v>
      </c>
      <c r="D85" s="229">
        <v>1374</v>
      </c>
      <c r="E85" s="507">
        <v>95</v>
      </c>
      <c r="F85" s="359">
        <f t="shared" si="5"/>
        <v>1469</v>
      </c>
      <c r="G85" s="229"/>
      <c r="H85" s="230"/>
      <c r="I85" s="231">
        <f t="shared" si="6"/>
        <v>0</v>
      </c>
      <c r="J85" s="229"/>
      <c r="K85" s="230"/>
      <c r="L85" s="231">
        <f t="shared" si="7"/>
        <v>0</v>
      </c>
      <c r="M85" s="338"/>
      <c r="N85" s="337"/>
      <c r="O85" s="231">
        <f t="shared" si="8"/>
        <v>0</v>
      </c>
      <c r="P85" s="185" t="s">
        <v>1134</v>
      </c>
    </row>
    <row r="86" spans="1:16" x14ac:dyDescent="0.25">
      <c r="A86" s="198">
        <v>2200</v>
      </c>
      <c r="B86" s="323" t="s">
        <v>320</v>
      </c>
      <c r="C86" s="354">
        <f t="shared" si="4"/>
        <v>44492</v>
      </c>
      <c r="D86" s="209">
        <f>SUM(D87,D92,D98,D106,D115,D119,D125,D131)</f>
        <v>44432</v>
      </c>
      <c r="E86" s="505">
        <f>SUM(E87,E92,E98,E106,E115,E119,E125,E131)</f>
        <v>0</v>
      </c>
      <c r="F86" s="459">
        <f t="shared" si="5"/>
        <v>44432</v>
      </c>
      <c r="G86" s="209">
        <f>SUM(G87,G92,G98,G106,G115,G119,G125,G131)</f>
        <v>0</v>
      </c>
      <c r="H86" s="210">
        <f>SUM(H87,H92,H98,H106,H115,H119,H125,H131)</f>
        <v>0</v>
      </c>
      <c r="I86" s="211">
        <f t="shared" si="6"/>
        <v>0</v>
      </c>
      <c r="J86" s="209">
        <f>SUM(J87,J92,J98,J106,J115,J119,J125,J131)</f>
        <v>60</v>
      </c>
      <c r="K86" s="210">
        <f>SUM(K87,K92,K98,K106,K115,K119,K125,K131)</f>
        <v>0</v>
      </c>
      <c r="L86" s="211">
        <f t="shared" si="7"/>
        <v>60</v>
      </c>
      <c r="M86" s="355">
        <f>SUM(M87,M92,M98,M106,M115,M119,M125,M131)</f>
        <v>0</v>
      </c>
      <c r="N86" s="356">
        <f>SUM(N87,N92,N98,N106,N115,N119,N125,N131)</f>
        <v>0</v>
      </c>
      <c r="O86" s="357">
        <f t="shared" si="8"/>
        <v>0</v>
      </c>
      <c r="P86" s="358"/>
    </row>
    <row r="87" spans="1:16" ht="24" x14ac:dyDescent="0.25">
      <c r="A87" s="329">
        <v>2210</v>
      </c>
      <c r="B87" s="265" t="s">
        <v>321</v>
      </c>
      <c r="C87" s="276">
        <f t="shared" si="4"/>
        <v>9895</v>
      </c>
      <c r="D87" s="330">
        <f>SUM(D88:D91)</f>
        <v>9835</v>
      </c>
      <c r="E87" s="506">
        <f>SUM(E88:E91)</f>
        <v>0</v>
      </c>
      <c r="F87" s="460">
        <f t="shared" si="5"/>
        <v>9835</v>
      </c>
      <c r="G87" s="330">
        <f>SUM(G88:G91)</f>
        <v>0</v>
      </c>
      <c r="H87" s="333">
        <f>SUM(H88:H91)</f>
        <v>0</v>
      </c>
      <c r="I87" s="332">
        <f t="shared" si="6"/>
        <v>0</v>
      </c>
      <c r="J87" s="330">
        <f>SUM(J88:J91)</f>
        <v>60</v>
      </c>
      <c r="K87" s="333">
        <f>SUM(K88:K91)</f>
        <v>0</v>
      </c>
      <c r="L87" s="332">
        <f t="shared" si="7"/>
        <v>60</v>
      </c>
      <c r="M87" s="334">
        <f>SUM(M88:M91)</f>
        <v>0</v>
      </c>
      <c r="N87" s="331">
        <f>SUM(N88:N91)</f>
        <v>0</v>
      </c>
      <c r="O87" s="332">
        <f t="shared" si="8"/>
        <v>0</v>
      </c>
      <c r="P87" s="274"/>
    </row>
    <row r="88" spans="1:16" ht="24" hidden="1" x14ac:dyDescent="0.25">
      <c r="A88" s="169">
        <v>2211</v>
      </c>
      <c r="B88" s="213" t="s">
        <v>322</v>
      </c>
      <c r="C88" s="224">
        <f t="shared" si="4"/>
        <v>0</v>
      </c>
      <c r="D88" s="219"/>
      <c r="E88" s="335"/>
      <c r="F88" s="543">
        <f t="shared" si="5"/>
        <v>0</v>
      </c>
      <c r="G88" s="219"/>
      <c r="H88" s="220"/>
      <c r="I88" s="221">
        <f t="shared" si="6"/>
        <v>0</v>
      </c>
      <c r="J88" s="219"/>
      <c r="K88" s="220"/>
      <c r="L88" s="221">
        <f t="shared" si="7"/>
        <v>0</v>
      </c>
      <c r="M88" s="336"/>
      <c r="N88" s="335"/>
      <c r="O88" s="221">
        <f t="shared" si="8"/>
        <v>0</v>
      </c>
      <c r="P88" s="176"/>
    </row>
    <row r="89" spans="1:16" ht="42" customHeight="1" x14ac:dyDescent="0.25">
      <c r="A89" s="178">
        <v>2212</v>
      </c>
      <c r="B89" s="223" t="s">
        <v>323</v>
      </c>
      <c r="C89" s="224">
        <f t="shared" si="4"/>
        <v>6927</v>
      </c>
      <c r="D89" s="229">
        <v>6927</v>
      </c>
      <c r="E89" s="507"/>
      <c r="F89" s="359">
        <f t="shared" si="5"/>
        <v>6927</v>
      </c>
      <c r="G89" s="229"/>
      <c r="H89" s="230"/>
      <c r="I89" s="231">
        <f t="shared" si="6"/>
        <v>0</v>
      </c>
      <c r="J89" s="229"/>
      <c r="K89" s="230"/>
      <c r="L89" s="231">
        <f t="shared" si="7"/>
        <v>0</v>
      </c>
      <c r="M89" s="338"/>
      <c r="N89" s="337"/>
      <c r="O89" s="231">
        <f t="shared" si="8"/>
        <v>0</v>
      </c>
      <c r="P89" s="185"/>
    </row>
    <row r="90" spans="1:16" ht="24" x14ac:dyDescent="0.25">
      <c r="A90" s="178">
        <v>2214</v>
      </c>
      <c r="B90" s="223" t="s">
        <v>324</v>
      </c>
      <c r="C90" s="224">
        <f t="shared" si="4"/>
        <v>808</v>
      </c>
      <c r="D90" s="229">
        <v>748</v>
      </c>
      <c r="E90" s="507"/>
      <c r="F90" s="359">
        <f t="shared" si="5"/>
        <v>748</v>
      </c>
      <c r="G90" s="229"/>
      <c r="H90" s="230"/>
      <c r="I90" s="231">
        <f t="shared" si="6"/>
        <v>0</v>
      </c>
      <c r="J90" s="229">
        <v>60</v>
      </c>
      <c r="K90" s="230"/>
      <c r="L90" s="231">
        <f t="shared" si="7"/>
        <v>60</v>
      </c>
      <c r="M90" s="338"/>
      <c r="N90" s="337"/>
      <c r="O90" s="231">
        <f t="shared" si="8"/>
        <v>0</v>
      </c>
      <c r="P90" s="185"/>
    </row>
    <row r="91" spans="1:16" x14ac:dyDescent="0.25">
      <c r="A91" s="178">
        <v>2219</v>
      </c>
      <c r="B91" s="223" t="s">
        <v>325</v>
      </c>
      <c r="C91" s="224">
        <f t="shared" si="4"/>
        <v>2160</v>
      </c>
      <c r="D91" s="229">
        <v>2160</v>
      </c>
      <c r="E91" s="507"/>
      <c r="F91" s="359">
        <f t="shared" si="5"/>
        <v>2160</v>
      </c>
      <c r="G91" s="229"/>
      <c r="H91" s="230"/>
      <c r="I91" s="231">
        <f t="shared" si="6"/>
        <v>0</v>
      </c>
      <c r="J91" s="229"/>
      <c r="K91" s="230"/>
      <c r="L91" s="231">
        <f t="shared" si="7"/>
        <v>0</v>
      </c>
      <c r="M91" s="338"/>
      <c r="N91" s="337"/>
      <c r="O91" s="231">
        <f t="shared" si="8"/>
        <v>0</v>
      </c>
      <c r="P91" s="185"/>
    </row>
    <row r="92" spans="1:16" ht="24" x14ac:dyDescent="0.25">
      <c r="A92" s="339">
        <v>2220</v>
      </c>
      <c r="B92" s="223" t="s">
        <v>326</v>
      </c>
      <c r="C92" s="224">
        <f t="shared" si="4"/>
        <v>8859</v>
      </c>
      <c r="D92" s="340">
        <f>SUM(D93:D97)</f>
        <v>8859</v>
      </c>
      <c r="E92" s="390">
        <f>SUM(E93:E97)</f>
        <v>0</v>
      </c>
      <c r="F92" s="359">
        <f t="shared" si="5"/>
        <v>8859</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row>
    <row r="93" spans="1:16" x14ac:dyDescent="0.25">
      <c r="A93" s="178">
        <v>2221</v>
      </c>
      <c r="B93" s="223" t="s">
        <v>327</v>
      </c>
      <c r="C93" s="224">
        <f t="shared" si="4"/>
        <v>2200</v>
      </c>
      <c r="D93" s="229">
        <v>2200</v>
      </c>
      <c r="E93" s="507"/>
      <c r="F93" s="359">
        <f t="shared" si="5"/>
        <v>2200</v>
      </c>
      <c r="G93" s="229"/>
      <c r="H93" s="230"/>
      <c r="I93" s="231">
        <f t="shared" si="6"/>
        <v>0</v>
      </c>
      <c r="J93" s="229"/>
      <c r="K93" s="230"/>
      <c r="L93" s="231">
        <f t="shared" si="7"/>
        <v>0</v>
      </c>
      <c r="M93" s="338"/>
      <c r="N93" s="337"/>
      <c r="O93" s="231">
        <f t="shared" si="8"/>
        <v>0</v>
      </c>
      <c r="P93" s="185"/>
    </row>
    <row r="94" spans="1:16" hidden="1" x14ac:dyDescent="0.25">
      <c r="A94" s="178">
        <v>2222</v>
      </c>
      <c r="B94" s="223" t="s">
        <v>328</v>
      </c>
      <c r="C94" s="224">
        <f t="shared" si="4"/>
        <v>0</v>
      </c>
      <c r="D94" s="229"/>
      <c r="E94" s="337"/>
      <c r="F94" s="544">
        <f t="shared" si="5"/>
        <v>0</v>
      </c>
      <c r="G94" s="229"/>
      <c r="H94" s="230"/>
      <c r="I94" s="231">
        <f t="shared" si="6"/>
        <v>0</v>
      </c>
      <c r="J94" s="229"/>
      <c r="K94" s="230"/>
      <c r="L94" s="231">
        <f t="shared" si="7"/>
        <v>0</v>
      </c>
      <c r="M94" s="338"/>
      <c r="N94" s="337"/>
      <c r="O94" s="231">
        <f t="shared" si="8"/>
        <v>0</v>
      </c>
      <c r="P94" s="185"/>
    </row>
    <row r="95" spans="1:16" x14ac:dyDescent="0.25">
      <c r="A95" s="178">
        <v>2223</v>
      </c>
      <c r="B95" s="223" t="s">
        <v>329</v>
      </c>
      <c r="C95" s="224">
        <f t="shared" si="4"/>
        <v>6050</v>
      </c>
      <c r="D95" s="229">
        <v>6050</v>
      </c>
      <c r="E95" s="507"/>
      <c r="F95" s="359">
        <f t="shared" si="5"/>
        <v>6050</v>
      </c>
      <c r="G95" s="229"/>
      <c r="H95" s="230"/>
      <c r="I95" s="231">
        <f t="shared" si="6"/>
        <v>0</v>
      </c>
      <c r="J95" s="229"/>
      <c r="K95" s="230"/>
      <c r="L95" s="231">
        <f t="shared" si="7"/>
        <v>0</v>
      </c>
      <c r="M95" s="338"/>
      <c r="N95" s="337"/>
      <c r="O95" s="231">
        <f t="shared" si="8"/>
        <v>0</v>
      </c>
      <c r="P95" s="185"/>
    </row>
    <row r="96" spans="1:16" ht="48" x14ac:dyDescent="0.25">
      <c r="A96" s="178">
        <v>2224</v>
      </c>
      <c r="B96" s="223" t="s">
        <v>330</v>
      </c>
      <c r="C96" s="224">
        <f t="shared" si="4"/>
        <v>609</v>
      </c>
      <c r="D96" s="229">
        <v>609</v>
      </c>
      <c r="E96" s="507"/>
      <c r="F96" s="359">
        <f t="shared" si="5"/>
        <v>609</v>
      </c>
      <c r="G96" s="229"/>
      <c r="H96" s="230"/>
      <c r="I96" s="231">
        <f t="shared" si="6"/>
        <v>0</v>
      </c>
      <c r="J96" s="229"/>
      <c r="K96" s="230"/>
      <c r="L96" s="231">
        <f t="shared" si="7"/>
        <v>0</v>
      </c>
      <c r="M96" s="338"/>
      <c r="N96" s="337"/>
      <c r="O96" s="231">
        <f t="shared" si="8"/>
        <v>0</v>
      </c>
      <c r="P96" s="185"/>
    </row>
    <row r="97" spans="1:16" ht="24" hidden="1" x14ac:dyDescent="0.25">
      <c r="A97" s="178">
        <v>2229</v>
      </c>
      <c r="B97" s="223" t="s">
        <v>331</v>
      </c>
      <c r="C97" s="224">
        <f t="shared" si="4"/>
        <v>0</v>
      </c>
      <c r="D97" s="229"/>
      <c r="E97" s="337"/>
      <c r="F97" s="544">
        <f t="shared" si="5"/>
        <v>0</v>
      </c>
      <c r="G97" s="229"/>
      <c r="H97" s="230"/>
      <c r="I97" s="231">
        <f t="shared" si="6"/>
        <v>0</v>
      </c>
      <c r="J97" s="229"/>
      <c r="K97" s="230"/>
      <c r="L97" s="231">
        <f t="shared" si="7"/>
        <v>0</v>
      </c>
      <c r="M97" s="338"/>
      <c r="N97" s="337"/>
      <c r="O97" s="231">
        <f t="shared" si="8"/>
        <v>0</v>
      </c>
      <c r="P97" s="185"/>
    </row>
    <row r="98" spans="1:16" ht="36" x14ac:dyDescent="0.25">
      <c r="A98" s="339">
        <v>2230</v>
      </c>
      <c r="B98" s="223" t="s">
        <v>332</v>
      </c>
      <c r="C98" s="224">
        <f t="shared" si="4"/>
        <v>4589</v>
      </c>
      <c r="D98" s="340">
        <f>SUM(D99:D105)</f>
        <v>4589</v>
      </c>
      <c r="E98" s="390">
        <f>SUM(E99:E105)</f>
        <v>0</v>
      </c>
      <c r="F98" s="359">
        <f t="shared" si="5"/>
        <v>4589</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row>
    <row r="99" spans="1:16" ht="24" hidden="1" x14ac:dyDescent="0.25">
      <c r="A99" s="178">
        <v>2231</v>
      </c>
      <c r="B99" s="223" t="s">
        <v>333</v>
      </c>
      <c r="C99" s="224">
        <f t="shared" si="4"/>
        <v>0</v>
      </c>
      <c r="D99" s="229"/>
      <c r="E99" s="337"/>
      <c r="F99" s="544">
        <f t="shared" si="5"/>
        <v>0</v>
      </c>
      <c r="G99" s="229"/>
      <c r="H99" s="230"/>
      <c r="I99" s="231">
        <f t="shared" si="6"/>
        <v>0</v>
      </c>
      <c r="J99" s="229"/>
      <c r="K99" s="230"/>
      <c r="L99" s="231">
        <f t="shared" si="7"/>
        <v>0</v>
      </c>
      <c r="M99" s="338"/>
      <c r="N99" s="337"/>
      <c r="O99" s="231">
        <f t="shared" si="8"/>
        <v>0</v>
      </c>
      <c r="P99" s="185"/>
    </row>
    <row r="100" spans="1:16" ht="36" hidden="1" x14ac:dyDescent="0.25">
      <c r="A100" s="178">
        <v>2232</v>
      </c>
      <c r="B100" s="223" t="s">
        <v>334</v>
      </c>
      <c r="C100" s="224">
        <f t="shared" si="4"/>
        <v>0</v>
      </c>
      <c r="D100" s="229"/>
      <c r="E100" s="337"/>
      <c r="F100" s="544">
        <f t="shared" si="5"/>
        <v>0</v>
      </c>
      <c r="G100" s="229"/>
      <c r="H100" s="230"/>
      <c r="I100" s="231">
        <f t="shared" si="6"/>
        <v>0</v>
      </c>
      <c r="J100" s="229"/>
      <c r="K100" s="230"/>
      <c r="L100" s="231">
        <f t="shared" si="7"/>
        <v>0</v>
      </c>
      <c r="M100" s="338"/>
      <c r="N100" s="337"/>
      <c r="O100" s="231">
        <f t="shared" si="8"/>
        <v>0</v>
      </c>
      <c r="P100" s="185"/>
    </row>
    <row r="101" spans="1:16" ht="24" hidden="1" x14ac:dyDescent="0.25">
      <c r="A101" s="169">
        <v>2233</v>
      </c>
      <c r="B101" s="213" t="s">
        <v>335</v>
      </c>
      <c r="C101" s="224">
        <f t="shared" si="4"/>
        <v>0</v>
      </c>
      <c r="D101" s="219"/>
      <c r="E101" s="335"/>
      <c r="F101" s="543">
        <f t="shared" si="5"/>
        <v>0</v>
      </c>
      <c r="G101" s="219"/>
      <c r="H101" s="220"/>
      <c r="I101" s="221">
        <f t="shared" si="6"/>
        <v>0</v>
      </c>
      <c r="J101" s="219"/>
      <c r="K101" s="220"/>
      <c r="L101" s="221">
        <f t="shared" si="7"/>
        <v>0</v>
      </c>
      <c r="M101" s="336"/>
      <c r="N101" s="335"/>
      <c r="O101" s="221">
        <f t="shared" si="8"/>
        <v>0</v>
      </c>
      <c r="P101" s="176"/>
    </row>
    <row r="102" spans="1:16" ht="36" hidden="1" x14ac:dyDescent="0.25">
      <c r="A102" s="178">
        <v>2234</v>
      </c>
      <c r="B102" s="223" t="s">
        <v>336</v>
      </c>
      <c r="C102" s="224">
        <f t="shared" si="4"/>
        <v>0</v>
      </c>
      <c r="D102" s="229"/>
      <c r="E102" s="337"/>
      <c r="F102" s="544">
        <f t="shared" si="5"/>
        <v>0</v>
      </c>
      <c r="G102" s="229"/>
      <c r="H102" s="230"/>
      <c r="I102" s="231">
        <f t="shared" si="6"/>
        <v>0</v>
      </c>
      <c r="J102" s="229"/>
      <c r="K102" s="230"/>
      <c r="L102" s="231">
        <f t="shared" si="7"/>
        <v>0</v>
      </c>
      <c r="M102" s="338"/>
      <c r="N102" s="337"/>
      <c r="O102" s="231">
        <f t="shared" si="8"/>
        <v>0</v>
      </c>
      <c r="P102" s="185"/>
    </row>
    <row r="103" spans="1:16" ht="24" x14ac:dyDescent="0.25">
      <c r="A103" s="178">
        <v>2235</v>
      </c>
      <c r="B103" s="223" t="s">
        <v>337</v>
      </c>
      <c r="C103" s="224">
        <f t="shared" si="4"/>
        <v>1027</v>
      </c>
      <c r="D103" s="229">
        <v>1027</v>
      </c>
      <c r="E103" s="507"/>
      <c r="F103" s="359">
        <f t="shared" si="5"/>
        <v>1027</v>
      </c>
      <c r="G103" s="229"/>
      <c r="H103" s="230"/>
      <c r="I103" s="231">
        <f t="shared" si="6"/>
        <v>0</v>
      </c>
      <c r="J103" s="229"/>
      <c r="K103" s="230"/>
      <c r="L103" s="231">
        <f t="shared" si="7"/>
        <v>0</v>
      </c>
      <c r="M103" s="338"/>
      <c r="N103" s="337"/>
      <c r="O103" s="231">
        <f t="shared" si="8"/>
        <v>0</v>
      </c>
      <c r="P103" s="185"/>
    </row>
    <row r="104" spans="1:16" x14ac:dyDescent="0.25">
      <c r="A104" s="178">
        <v>2236</v>
      </c>
      <c r="B104" s="223" t="s">
        <v>338</v>
      </c>
      <c r="C104" s="224">
        <f t="shared" si="4"/>
        <v>29</v>
      </c>
      <c r="D104" s="229">
        <v>29</v>
      </c>
      <c r="E104" s="507"/>
      <c r="F104" s="359">
        <f t="shared" si="5"/>
        <v>29</v>
      </c>
      <c r="G104" s="229"/>
      <c r="H104" s="230"/>
      <c r="I104" s="231">
        <f t="shared" si="6"/>
        <v>0</v>
      </c>
      <c r="J104" s="229"/>
      <c r="K104" s="230"/>
      <c r="L104" s="231">
        <f t="shared" si="7"/>
        <v>0</v>
      </c>
      <c r="M104" s="338"/>
      <c r="N104" s="337"/>
      <c r="O104" s="231">
        <f t="shared" si="8"/>
        <v>0</v>
      </c>
      <c r="P104" s="185"/>
    </row>
    <row r="105" spans="1:16" ht="24" x14ac:dyDescent="0.25">
      <c r="A105" s="178">
        <v>2239</v>
      </c>
      <c r="B105" s="223" t="s">
        <v>339</v>
      </c>
      <c r="C105" s="224">
        <f t="shared" si="4"/>
        <v>3533</v>
      </c>
      <c r="D105" s="229">
        <v>3533</v>
      </c>
      <c r="E105" s="507"/>
      <c r="F105" s="359">
        <f t="shared" si="5"/>
        <v>3533</v>
      </c>
      <c r="G105" s="229"/>
      <c r="H105" s="230"/>
      <c r="I105" s="231">
        <f t="shared" si="6"/>
        <v>0</v>
      </c>
      <c r="J105" s="229"/>
      <c r="K105" s="230"/>
      <c r="L105" s="231">
        <f t="shared" si="7"/>
        <v>0</v>
      </c>
      <c r="M105" s="338"/>
      <c r="N105" s="337"/>
      <c r="O105" s="231">
        <f t="shared" si="8"/>
        <v>0</v>
      </c>
      <c r="P105" s="185"/>
    </row>
    <row r="106" spans="1:16" ht="36" x14ac:dyDescent="0.25">
      <c r="A106" s="339">
        <v>2240</v>
      </c>
      <c r="B106" s="223" t="s">
        <v>340</v>
      </c>
      <c r="C106" s="224">
        <f t="shared" si="4"/>
        <v>12729</v>
      </c>
      <c r="D106" s="340">
        <f>SUM(D107:D114)</f>
        <v>12729</v>
      </c>
      <c r="E106" s="390">
        <f>SUM(E107:E114)</f>
        <v>0</v>
      </c>
      <c r="F106" s="359">
        <f t="shared" si="5"/>
        <v>12729</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row>
    <row r="107" spans="1:16" hidden="1" x14ac:dyDescent="0.25">
      <c r="A107" s="178">
        <v>2241</v>
      </c>
      <c r="B107" s="223" t="s">
        <v>341</v>
      </c>
      <c r="C107" s="224">
        <f t="shared" si="4"/>
        <v>0</v>
      </c>
      <c r="D107" s="229"/>
      <c r="E107" s="337"/>
      <c r="F107" s="544">
        <f t="shared" si="5"/>
        <v>0</v>
      </c>
      <c r="G107" s="229"/>
      <c r="H107" s="230"/>
      <c r="I107" s="231">
        <f t="shared" si="6"/>
        <v>0</v>
      </c>
      <c r="J107" s="229"/>
      <c r="K107" s="230"/>
      <c r="L107" s="231">
        <f t="shared" si="7"/>
        <v>0</v>
      </c>
      <c r="M107" s="338"/>
      <c r="N107" s="337"/>
      <c r="O107" s="231">
        <f t="shared" si="8"/>
        <v>0</v>
      </c>
      <c r="P107" s="185"/>
    </row>
    <row r="108" spans="1:16" ht="24" x14ac:dyDescent="0.25">
      <c r="A108" s="178">
        <v>2242</v>
      </c>
      <c r="B108" s="223" t="s">
        <v>342</v>
      </c>
      <c r="C108" s="224">
        <f t="shared" si="4"/>
        <v>1798</v>
      </c>
      <c r="D108" s="229">
        <v>1798</v>
      </c>
      <c r="E108" s="507"/>
      <c r="F108" s="359">
        <f t="shared" si="5"/>
        <v>1798</v>
      </c>
      <c r="G108" s="229"/>
      <c r="H108" s="230"/>
      <c r="I108" s="231">
        <f t="shared" si="6"/>
        <v>0</v>
      </c>
      <c r="J108" s="229"/>
      <c r="K108" s="230"/>
      <c r="L108" s="231">
        <f t="shared" si="7"/>
        <v>0</v>
      </c>
      <c r="M108" s="338"/>
      <c r="N108" s="337"/>
      <c r="O108" s="231">
        <f t="shared" si="8"/>
        <v>0</v>
      </c>
      <c r="P108" s="185"/>
    </row>
    <row r="109" spans="1:16" ht="24" x14ac:dyDescent="0.25">
      <c r="A109" s="178">
        <v>2243</v>
      </c>
      <c r="B109" s="223" t="s">
        <v>343</v>
      </c>
      <c r="C109" s="224">
        <f t="shared" si="4"/>
        <v>773</v>
      </c>
      <c r="D109" s="229">
        <v>773</v>
      </c>
      <c r="E109" s="507"/>
      <c r="F109" s="359">
        <f t="shared" si="5"/>
        <v>773</v>
      </c>
      <c r="G109" s="229"/>
      <c r="H109" s="230"/>
      <c r="I109" s="231">
        <f t="shared" si="6"/>
        <v>0</v>
      </c>
      <c r="J109" s="229"/>
      <c r="K109" s="230"/>
      <c r="L109" s="231">
        <f t="shared" si="7"/>
        <v>0</v>
      </c>
      <c r="M109" s="338"/>
      <c r="N109" s="337"/>
      <c r="O109" s="231">
        <f t="shared" si="8"/>
        <v>0</v>
      </c>
      <c r="P109" s="185"/>
    </row>
    <row r="110" spans="1:16" x14ac:dyDescent="0.25">
      <c r="A110" s="178">
        <v>2244</v>
      </c>
      <c r="B110" s="223" t="s">
        <v>344</v>
      </c>
      <c r="C110" s="224">
        <f t="shared" si="4"/>
        <v>9651</v>
      </c>
      <c r="D110" s="229">
        <v>9651</v>
      </c>
      <c r="E110" s="507"/>
      <c r="F110" s="359">
        <f t="shared" si="5"/>
        <v>9651</v>
      </c>
      <c r="G110" s="229"/>
      <c r="H110" s="230"/>
      <c r="I110" s="231">
        <f t="shared" si="6"/>
        <v>0</v>
      </c>
      <c r="J110" s="229"/>
      <c r="K110" s="230"/>
      <c r="L110" s="231">
        <f t="shared" si="7"/>
        <v>0</v>
      </c>
      <c r="M110" s="338"/>
      <c r="N110" s="337"/>
      <c r="O110" s="231">
        <f t="shared" si="8"/>
        <v>0</v>
      </c>
      <c r="P110" s="185"/>
    </row>
    <row r="111" spans="1:16" ht="24" hidden="1" x14ac:dyDescent="0.25">
      <c r="A111" s="178">
        <v>2246</v>
      </c>
      <c r="B111" s="223" t="s">
        <v>345</v>
      </c>
      <c r="C111" s="224">
        <f t="shared" si="4"/>
        <v>0</v>
      </c>
      <c r="D111" s="229"/>
      <c r="E111" s="337"/>
      <c r="F111" s="544">
        <f t="shared" si="5"/>
        <v>0</v>
      </c>
      <c r="G111" s="229"/>
      <c r="H111" s="230"/>
      <c r="I111" s="231">
        <f t="shared" si="6"/>
        <v>0</v>
      </c>
      <c r="J111" s="229"/>
      <c r="K111" s="230"/>
      <c r="L111" s="231">
        <f t="shared" si="7"/>
        <v>0</v>
      </c>
      <c r="M111" s="338"/>
      <c r="N111" s="337"/>
      <c r="O111" s="231">
        <f t="shared" si="8"/>
        <v>0</v>
      </c>
      <c r="P111" s="185"/>
    </row>
    <row r="112" spans="1:16" x14ac:dyDescent="0.25">
      <c r="A112" s="178">
        <v>2247</v>
      </c>
      <c r="B112" s="223" t="s">
        <v>346</v>
      </c>
      <c r="C112" s="224">
        <f t="shared" si="4"/>
        <v>507</v>
      </c>
      <c r="D112" s="229">
        <v>507</v>
      </c>
      <c r="E112" s="507"/>
      <c r="F112" s="359">
        <f t="shared" si="5"/>
        <v>507</v>
      </c>
      <c r="G112" s="229"/>
      <c r="H112" s="230"/>
      <c r="I112" s="231">
        <f t="shared" si="6"/>
        <v>0</v>
      </c>
      <c r="J112" s="229"/>
      <c r="K112" s="230"/>
      <c r="L112" s="231">
        <f t="shared" si="7"/>
        <v>0</v>
      </c>
      <c r="M112" s="338"/>
      <c r="N112" s="337"/>
      <c r="O112" s="231">
        <f t="shared" si="8"/>
        <v>0</v>
      </c>
      <c r="P112" s="185"/>
    </row>
    <row r="113" spans="1:16" ht="24" hidden="1" x14ac:dyDescent="0.25">
      <c r="A113" s="178">
        <v>2248</v>
      </c>
      <c r="B113" s="223" t="s">
        <v>347</v>
      </c>
      <c r="C113" s="224">
        <f t="shared" si="4"/>
        <v>0</v>
      </c>
      <c r="D113" s="229"/>
      <c r="E113" s="337"/>
      <c r="F113" s="544">
        <f t="shared" si="5"/>
        <v>0</v>
      </c>
      <c r="G113" s="229"/>
      <c r="H113" s="230"/>
      <c r="I113" s="231">
        <f t="shared" si="6"/>
        <v>0</v>
      </c>
      <c r="J113" s="229"/>
      <c r="K113" s="230"/>
      <c r="L113" s="231">
        <f t="shared" si="7"/>
        <v>0</v>
      </c>
      <c r="M113" s="338"/>
      <c r="N113" s="337"/>
      <c r="O113" s="231">
        <f t="shared" si="8"/>
        <v>0</v>
      </c>
      <c r="P113" s="185"/>
    </row>
    <row r="114" spans="1:16" ht="24" hidden="1" x14ac:dyDescent="0.25">
      <c r="A114" s="178">
        <v>2249</v>
      </c>
      <c r="B114" s="223" t="s">
        <v>348</v>
      </c>
      <c r="C114" s="224">
        <f t="shared" si="4"/>
        <v>0</v>
      </c>
      <c r="D114" s="229"/>
      <c r="E114" s="337"/>
      <c r="F114" s="544">
        <f t="shared" si="5"/>
        <v>0</v>
      </c>
      <c r="G114" s="229"/>
      <c r="H114" s="230"/>
      <c r="I114" s="231">
        <f t="shared" si="6"/>
        <v>0</v>
      </c>
      <c r="J114" s="229"/>
      <c r="K114" s="230"/>
      <c r="L114" s="231">
        <f t="shared" si="7"/>
        <v>0</v>
      </c>
      <c r="M114" s="338"/>
      <c r="N114" s="337"/>
      <c r="O114" s="231">
        <f t="shared" si="8"/>
        <v>0</v>
      </c>
      <c r="P114" s="185"/>
    </row>
    <row r="115" spans="1:16" x14ac:dyDescent="0.25">
      <c r="A115" s="339">
        <v>2250</v>
      </c>
      <c r="B115" s="223" t="s">
        <v>349</v>
      </c>
      <c r="C115" s="224">
        <f t="shared" si="4"/>
        <v>285</v>
      </c>
      <c r="D115" s="340">
        <f>SUM(D116:D118)</f>
        <v>285</v>
      </c>
      <c r="E115" s="390">
        <f>SUM(E116:E118)</f>
        <v>0</v>
      </c>
      <c r="F115" s="359">
        <f t="shared" si="5"/>
        <v>285</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row>
    <row r="116" spans="1:16" hidden="1" x14ac:dyDescent="0.25">
      <c r="A116" s="178">
        <v>2251</v>
      </c>
      <c r="B116" s="223" t="s">
        <v>350</v>
      </c>
      <c r="C116" s="224">
        <f t="shared" si="4"/>
        <v>0</v>
      </c>
      <c r="D116" s="229"/>
      <c r="E116" s="337"/>
      <c r="F116" s="544">
        <f t="shared" si="5"/>
        <v>0</v>
      </c>
      <c r="G116" s="229"/>
      <c r="H116" s="230"/>
      <c r="I116" s="231">
        <f t="shared" si="6"/>
        <v>0</v>
      </c>
      <c r="J116" s="229"/>
      <c r="K116" s="230"/>
      <c r="L116" s="231">
        <f t="shared" si="7"/>
        <v>0</v>
      </c>
      <c r="M116" s="338"/>
      <c r="N116" s="337"/>
      <c r="O116" s="231">
        <f t="shared" si="8"/>
        <v>0</v>
      </c>
      <c r="P116" s="185"/>
    </row>
    <row r="117" spans="1:16" ht="24" hidden="1" x14ac:dyDescent="0.25">
      <c r="A117" s="178">
        <v>2252</v>
      </c>
      <c r="B117" s="223" t="s">
        <v>351</v>
      </c>
      <c r="C117" s="224">
        <f t="shared" ref="C117:C181" si="9">F117+I117+L117+O117</f>
        <v>0</v>
      </c>
      <c r="D117" s="229"/>
      <c r="E117" s="337"/>
      <c r="F117" s="544">
        <f t="shared" si="5"/>
        <v>0</v>
      </c>
      <c r="G117" s="229"/>
      <c r="H117" s="230"/>
      <c r="I117" s="231">
        <f t="shared" si="6"/>
        <v>0</v>
      </c>
      <c r="J117" s="229"/>
      <c r="K117" s="230"/>
      <c r="L117" s="231">
        <f t="shared" si="7"/>
        <v>0</v>
      </c>
      <c r="M117" s="338"/>
      <c r="N117" s="337"/>
      <c r="O117" s="231">
        <f t="shared" si="8"/>
        <v>0</v>
      </c>
      <c r="P117" s="185"/>
    </row>
    <row r="118" spans="1:16" ht="24" x14ac:dyDescent="0.25">
      <c r="A118" s="178">
        <v>2259</v>
      </c>
      <c r="B118" s="223" t="s">
        <v>352</v>
      </c>
      <c r="C118" s="224">
        <f t="shared" si="9"/>
        <v>285</v>
      </c>
      <c r="D118" s="229">
        <v>285</v>
      </c>
      <c r="E118" s="507"/>
      <c r="F118" s="359">
        <f t="shared" ref="F118:F182" si="10">D118+E118</f>
        <v>285</v>
      </c>
      <c r="G118" s="229"/>
      <c r="H118" s="230"/>
      <c r="I118" s="231">
        <f t="shared" ref="I118:I182" si="11">G118+H118</f>
        <v>0</v>
      </c>
      <c r="J118" s="229"/>
      <c r="K118" s="230"/>
      <c r="L118" s="231">
        <f t="shared" ref="L118:L182" si="12">J118+K118</f>
        <v>0</v>
      </c>
      <c r="M118" s="338"/>
      <c r="N118" s="337"/>
      <c r="O118" s="231">
        <f t="shared" ref="O118:O182" si="13">M118+N118</f>
        <v>0</v>
      </c>
      <c r="P118" s="185"/>
    </row>
    <row r="119" spans="1:16" ht="12.75" customHeight="1" x14ac:dyDescent="0.25">
      <c r="A119" s="339">
        <v>2260</v>
      </c>
      <c r="B119" s="223" t="s">
        <v>353</v>
      </c>
      <c r="C119" s="224">
        <f t="shared" si="9"/>
        <v>8054</v>
      </c>
      <c r="D119" s="340">
        <f>SUM(D120:D124)</f>
        <v>8054</v>
      </c>
      <c r="E119" s="390">
        <f>SUM(E120:E124)</f>
        <v>0</v>
      </c>
      <c r="F119" s="359">
        <f t="shared" si="10"/>
        <v>8054</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row>
    <row r="120" spans="1:16" hidden="1" x14ac:dyDescent="0.25">
      <c r="A120" s="178">
        <v>2261</v>
      </c>
      <c r="B120" s="223" t="s">
        <v>354</v>
      </c>
      <c r="C120" s="224">
        <f t="shared" si="9"/>
        <v>0</v>
      </c>
      <c r="D120" s="229"/>
      <c r="E120" s="337"/>
      <c r="F120" s="544">
        <f t="shared" si="10"/>
        <v>0</v>
      </c>
      <c r="G120" s="229"/>
      <c r="H120" s="230"/>
      <c r="I120" s="231">
        <f t="shared" si="11"/>
        <v>0</v>
      </c>
      <c r="J120" s="229"/>
      <c r="K120" s="230"/>
      <c r="L120" s="231">
        <f t="shared" si="12"/>
        <v>0</v>
      </c>
      <c r="M120" s="338"/>
      <c r="N120" s="337"/>
      <c r="O120" s="231">
        <f t="shared" si="13"/>
        <v>0</v>
      </c>
      <c r="P120" s="185"/>
    </row>
    <row r="121" spans="1:16" hidden="1" x14ac:dyDescent="0.25">
      <c r="A121" s="178">
        <v>2262</v>
      </c>
      <c r="B121" s="223" t="s">
        <v>355</v>
      </c>
      <c r="C121" s="224">
        <f t="shared" si="9"/>
        <v>0</v>
      </c>
      <c r="D121" s="229"/>
      <c r="E121" s="337"/>
      <c r="F121" s="544">
        <f t="shared" si="10"/>
        <v>0</v>
      </c>
      <c r="G121" s="229"/>
      <c r="H121" s="230"/>
      <c r="I121" s="231">
        <f t="shared" si="11"/>
        <v>0</v>
      </c>
      <c r="J121" s="229"/>
      <c r="K121" s="230"/>
      <c r="L121" s="231">
        <f t="shared" si="12"/>
        <v>0</v>
      </c>
      <c r="M121" s="338"/>
      <c r="N121" s="337"/>
      <c r="O121" s="231">
        <f t="shared" si="13"/>
        <v>0</v>
      </c>
      <c r="P121" s="185"/>
    </row>
    <row r="122" spans="1:16" x14ac:dyDescent="0.25">
      <c r="A122" s="178">
        <v>2263</v>
      </c>
      <c r="B122" s="223" t="s">
        <v>356</v>
      </c>
      <c r="C122" s="224">
        <f t="shared" si="9"/>
        <v>7757</v>
      </c>
      <c r="D122" s="229">
        <v>7757</v>
      </c>
      <c r="E122" s="507"/>
      <c r="F122" s="359">
        <f t="shared" si="10"/>
        <v>7757</v>
      </c>
      <c r="G122" s="229"/>
      <c r="H122" s="230"/>
      <c r="I122" s="231">
        <f t="shared" si="11"/>
        <v>0</v>
      </c>
      <c r="J122" s="229"/>
      <c r="K122" s="230"/>
      <c r="L122" s="231">
        <f t="shared" si="12"/>
        <v>0</v>
      </c>
      <c r="M122" s="338"/>
      <c r="N122" s="337"/>
      <c r="O122" s="231">
        <f t="shared" si="13"/>
        <v>0</v>
      </c>
      <c r="P122" s="185"/>
    </row>
    <row r="123" spans="1:16" ht="24" x14ac:dyDescent="0.25">
      <c r="A123" s="178">
        <v>2264</v>
      </c>
      <c r="B123" s="223" t="s">
        <v>357</v>
      </c>
      <c r="C123" s="224">
        <f t="shared" si="9"/>
        <v>297</v>
      </c>
      <c r="D123" s="229">
        <v>297</v>
      </c>
      <c r="E123" s="507"/>
      <c r="F123" s="359">
        <f t="shared" si="10"/>
        <v>297</v>
      </c>
      <c r="G123" s="229"/>
      <c r="H123" s="230"/>
      <c r="I123" s="231">
        <f t="shared" si="11"/>
        <v>0</v>
      </c>
      <c r="J123" s="229"/>
      <c r="K123" s="230"/>
      <c r="L123" s="231">
        <f t="shared" si="12"/>
        <v>0</v>
      </c>
      <c r="M123" s="338"/>
      <c r="N123" s="337"/>
      <c r="O123" s="231">
        <f t="shared" si="13"/>
        <v>0</v>
      </c>
      <c r="P123" s="185"/>
    </row>
    <row r="124" spans="1:16" hidden="1" x14ac:dyDescent="0.25">
      <c r="A124" s="178">
        <v>2269</v>
      </c>
      <c r="B124" s="223" t="s">
        <v>358</v>
      </c>
      <c r="C124" s="224">
        <f t="shared" si="9"/>
        <v>0</v>
      </c>
      <c r="D124" s="229"/>
      <c r="E124" s="337"/>
      <c r="F124" s="544">
        <f t="shared" si="10"/>
        <v>0</v>
      </c>
      <c r="G124" s="229"/>
      <c r="H124" s="230"/>
      <c r="I124" s="231">
        <f t="shared" si="11"/>
        <v>0</v>
      </c>
      <c r="J124" s="229"/>
      <c r="K124" s="230"/>
      <c r="L124" s="231">
        <f t="shared" si="12"/>
        <v>0</v>
      </c>
      <c r="M124" s="338"/>
      <c r="N124" s="337"/>
      <c r="O124" s="231">
        <f t="shared" si="13"/>
        <v>0</v>
      </c>
      <c r="P124" s="185"/>
    </row>
    <row r="125" spans="1:16" x14ac:dyDescent="0.25">
      <c r="A125" s="339">
        <v>2270</v>
      </c>
      <c r="B125" s="223" t="s">
        <v>359</v>
      </c>
      <c r="C125" s="224">
        <f t="shared" si="9"/>
        <v>81</v>
      </c>
      <c r="D125" s="340">
        <f>SUM(D126:D130)</f>
        <v>81</v>
      </c>
      <c r="E125" s="390">
        <f>SUM(E126:E130)</f>
        <v>0</v>
      </c>
      <c r="F125" s="359">
        <f t="shared" si="10"/>
        <v>81</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row>
    <row r="126" spans="1:16" hidden="1" x14ac:dyDescent="0.25">
      <c r="A126" s="178">
        <v>2272</v>
      </c>
      <c r="B126" s="117" t="s">
        <v>360</v>
      </c>
      <c r="C126" s="224">
        <f t="shared" si="9"/>
        <v>0</v>
      </c>
      <c r="D126" s="229"/>
      <c r="E126" s="337"/>
      <c r="F126" s="544">
        <f t="shared" si="10"/>
        <v>0</v>
      </c>
      <c r="G126" s="229"/>
      <c r="H126" s="230"/>
      <c r="I126" s="231">
        <f t="shared" si="11"/>
        <v>0</v>
      </c>
      <c r="J126" s="229"/>
      <c r="K126" s="230"/>
      <c r="L126" s="231">
        <f t="shared" si="12"/>
        <v>0</v>
      </c>
      <c r="M126" s="338"/>
      <c r="N126" s="337"/>
      <c r="O126" s="231">
        <f t="shared" si="13"/>
        <v>0</v>
      </c>
      <c r="P126" s="185"/>
    </row>
    <row r="127" spans="1:16" ht="24" hidden="1" x14ac:dyDescent="0.25">
      <c r="A127" s="178">
        <v>2275</v>
      </c>
      <c r="B127" s="223" t="s">
        <v>361</v>
      </c>
      <c r="C127" s="224">
        <f t="shared" si="9"/>
        <v>0</v>
      </c>
      <c r="D127" s="229"/>
      <c r="E127" s="337"/>
      <c r="F127" s="544">
        <f t="shared" si="10"/>
        <v>0</v>
      </c>
      <c r="G127" s="229"/>
      <c r="H127" s="230"/>
      <c r="I127" s="231">
        <f t="shared" si="11"/>
        <v>0</v>
      </c>
      <c r="J127" s="229"/>
      <c r="K127" s="230"/>
      <c r="L127" s="231">
        <f t="shared" si="12"/>
        <v>0</v>
      </c>
      <c r="M127" s="338"/>
      <c r="N127" s="337"/>
      <c r="O127" s="231">
        <f t="shared" si="13"/>
        <v>0</v>
      </c>
      <c r="P127" s="185"/>
    </row>
    <row r="128" spans="1:16" ht="36" x14ac:dyDescent="0.25">
      <c r="A128" s="178">
        <v>2276</v>
      </c>
      <c r="B128" s="223" t="s">
        <v>362</v>
      </c>
      <c r="C128" s="224">
        <f t="shared" si="9"/>
        <v>81</v>
      </c>
      <c r="D128" s="229">
        <v>81</v>
      </c>
      <c r="E128" s="507"/>
      <c r="F128" s="359">
        <f t="shared" si="10"/>
        <v>81</v>
      </c>
      <c r="G128" s="229"/>
      <c r="H128" s="230"/>
      <c r="I128" s="231">
        <f t="shared" si="11"/>
        <v>0</v>
      </c>
      <c r="J128" s="229"/>
      <c r="K128" s="230"/>
      <c r="L128" s="231">
        <f t="shared" si="12"/>
        <v>0</v>
      </c>
      <c r="M128" s="338"/>
      <c r="N128" s="337"/>
      <c r="O128" s="231">
        <f t="shared" si="13"/>
        <v>0</v>
      </c>
      <c r="P128" s="185"/>
    </row>
    <row r="129" spans="1:16" ht="24" hidden="1" x14ac:dyDescent="0.25">
      <c r="A129" s="178">
        <v>2278</v>
      </c>
      <c r="B129" s="223" t="s">
        <v>363</v>
      </c>
      <c r="C129" s="224">
        <f t="shared" si="9"/>
        <v>0</v>
      </c>
      <c r="D129" s="229"/>
      <c r="E129" s="337"/>
      <c r="F129" s="544">
        <f t="shared" si="10"/>
        <v>0</v>
      </c>
      <c r="G129" s="229"/>
      <c r="H129" s="230"/>
      <c r="I129" s="231">
        <f t="shared" si="11"/>
        <v>0</v>
      </c>
      <c r="J129" s="229"/>
      <c r="K129" s="230"/>
      <c r="L129" s="231">
        <f t="shared" si="12"/>
        <v>0</v>
      </c>
      <c r="M129" s="338"/>
      <c r="N129" s="337"/>
      <c r="O129" s="231">
        <f t="shared" si="13"/>
        <v>0</v>
      </c>
      <c r="P129" s="185"/>
    </row>
    <row r="130" spans="1:16" ht="24" hidden="1" x14ac:dyDescent="0.25">
      <c r="A130" s="178">
        <v>2279</v>
      </c>
      <c r="B130" s="223" t="s">
        <v>364</v>
      </c>
      <c r="C130" s="224">
        <f t="shared" si="9"/>
        <v>0</v>
      </c>
      <c r="D130" s="229"/>
      <c r="E130" s="337"/>
      <c r="F130" s="544">
        <f t="shared" si="10"/>
        <v>0</v>
      </c>
      <c r="G130" s="229"/>
      <c r="H130" s="230"/>
      <c r="I130" s="231">
        <f t="shared" si="11"/>
        <v>0</v>
      </c>
      <c r="J130" s="229"/>
      <c r="K130" s="230"/>
      <c r="L130" s="231">
        <f t="shared" si="12"/>
        <v>0</v>
      </c>
      <c r="M130" s="338"/>
      <c r="N130" s="337"/>
      <c r="O130" s="231">
        <f t="shared" si="13"/>
        <v>0</v>
      </c>
      <c r="P130" s="185"/>
    </row>
    <row r="131" spans="1:16" ht="24" hidden="1" x14ac:dyDescent="0.25">
      <c r="A131" s="906">
        <v>2280</v>
      </c>
      <c r="B131" s="213" t="s">
        <v>365</v>
      </c>
      <c r="C131" s="224">
        <f t="shared" si="9"/>
        <v>0</v>
      </c>
      <c r="D131" s="350">
        <f t="shared" ref="D131:N131" si="14">SUM(D132)</f>
        <v>0</v>
      </c>
      <c r="E131" s="351">
        <f t="shared" si="14"/>
        <v>0</v>
      </c>
      <c r="F131" s="543">
        <f t="shared" si="10"/>
        <v>0</v>
      </c>
      <c r="G131" s="350">
        <f t="shared" ref="G131" si="15">SUM(G132)</f>
        <v>0</v>
      </c>
      <c r="H131" s="352">
        <f t="shared" si="14"/>
        <v>0</v>
      </c>
      <c r="I131" s="221">
        <f t="shared" si="11"/>
        <v>0</v>
      </c>
      <c r="J131" s="350">
        <f t="shared" ref="J131" si="16">SUM(J132)</f>
        <v>0</v>
      </c>
      <c r="K131" s="352">
        <f t="shared" si="14"/>
        <v>0</v>
      </c>
      <c r="L131" s="221">
        <f t="shared" si="12"/>
        <v>0</v>
      </c>
      <c r="M131" s="343">
        <f t="shared" si="14"/>
        <v>0</v>
      </c>
      <c r="N131" s="341">
        <f t="shared" si="14"/>
        <v>0</v>
      </c>
      <c r="O131" s="231">
        <f t="shared" si="13"/>
        <v>0</v>
      </c>
      <c r="P131" s="185"/>
    </row>
    <row r="132" spans="1:16" ht="24" hidden="1" x14ac:dyDescent="0.25">
      <c r="A132" s="178">
        <v>2283</v>
      </c>
      <c r="B132" s="223" t="s">
        <v>366</v>
      </c>
      <c r="C132" s="224">
        <f t="shared" si="9"/>
        <v>0</v>
      </c>
      <c r="D132" s="229"/>
      <c r="E132" s="337"/>
      <c r="F132" s="544">
        <f t="shared" si="10"/>
        <v>0</v>
      </c>
      <c r="G132" s="229"/>
      <c r="H132" s="230"/>
      <c r="I132" s="231">
        <f t="shared" si="11"/>
        <v>0</v>
      </c>
      <c r="J132" s="229"/>
      <c r="K132" s="230"/>
      <c r="L132" s="231">
        <f t="shared" si="12"/>
        <v>0</v>
      </c>
      <c r="M132" s="338"/>
      <c r="N132" s="337"/>
      <c r="O132" s="231">
        <f t="shared" si="13"/>
        <v>0</v>
      </c>
      <c r="P132" s="185"/>
    </row>
    <row r="133" spans="1:16" ht="36" x14ac:dyDescent="0.25">
      <c r="A133" s="198">
        <v>2300</v>
      </c>
      <c r="B133" s="323" t="s">
        <v>367</v>
      </c>
      <c r="C133" s="199">
        <f t="shared" si="9"/>
        <v>25875</v>
      </c>
      <c r="D133" s="209">
        <f>SUM(D134,D139,D143,D144,D147,D154,D162,D163,D166)</f>
        <v>25875</v>
      </c>
      <c r="E133" s="505">
        <f>SUM(E134,E139,E143,E144,E147,E154,E162,E163,E166)</f>
        <v>0</v>
      </c>
      <c r="F133" s="459">
        <f t="shared" si="10"/>
        <v>25875</v>
      </c>
      <c r="G133" s="209">
        <f>SUM(G134,G139,G143,G144,G147,G154,G162,G163,G166)</f>
        <v>0</v>
      </c>
      <c r="H133" s="210">
        <f>SUM(H134,H139,H143,H144,H147,H154,H162,H163,H166)</f>
        <v>0</v>
      </c>
      <c r="I133" s="211">
        <f t="shared" si="11"/>
        <v>0</v>
      </c>
      <c r="J133" s="209">
        <f>SUM(J134,J139,J143,J144,J147,J154,J162,J163,J166)</f>
        <v>0</v>
      </c>
      <c r="K133" s="210">
        <f>SUM(K134,K139,K143,K144,K147,K154,K162,K163,K166)</f>
        <v>0</v>
      </c>
      <c r="L133" s="211">
        <f t="shared" si="12"/>
        <v>0</v>
      </c>
      <c r="M133" s="348">
        <f>SUM(M134,M139,M143,M144,M147,M154,M162,M163,M166)</f>
        <v>0</v>
      </c>
      <c r="N133" s="324">
        <f>SUM(N134,N139,N143,N144,N147,N154,N162,N163,N166)</f>
        <v>0</v>
      </c>
      <c r="O133" s="211">
        <f t="shared" si="13"/>
        <v>0</v>
      </c>
      <c r="P133" s="208"/>
    </row>
    <row r="134" spans="1:16" ht="24" x14ac:dyDescent="0.25">
      <c r="A134" s="906">
        <v>2310</v>
      </c>
      <c r="B134" s="213" t="s">
        <v>368</v>
      </c>
      <c r="C134" s="214">
        <f t="shared" si="9"/>
        <v>6340</v>
      </c>
      <c r="D134" s="360">
        <f>SUM(D135:D138)</f>
        <v>6340</v>
      </c>
      <c r="E134" s="353">
        <f>SUM(E135:E138)</f>
        <v>0</v>
      </c>
      <c r="F134" s="466">
        <f t="shared" si="10"/>
        <v>6340</v>
      </c>
      <c r="G134" s="350">
        <f>SUM(G135:G138)</f>
        <v>0</v>
      </c>
      <c r="H134" s="352">
        <f>SUM(H135:H138)</f>
        <v>0</v>
      </c>
      <c r="I134" s="221">
        <f t="shared" si="11"/>
        <v>0</v>
      </c>
      <c r="J134" s="350">
        <f>SUM(J135:J138)</f>
        <v>0</v>
      </c>
      <c r="K134" s="352">
        <f>SUM(K135:K138)</f>
        <v>0</v>
      </c>
      <c r="L134" s="221">
        <f t="shared" si="12"/>
        <v>0</v>
      </c>
      <c r="M134" s="353">
        <f>SUM(M135:M138)</f>
        <v>0</v>
      </c>
      <c r="N134" s="351">
        <f>SUM(N135:N138)</f>
        <v>0</v>
      </c>
      <c r="O134" s="221">
        <f t="shared" si="13"/>
        <v>0</v>
      </c>
      <c r="P134" s="176"/>
    </row>
    <row r="135" spans="1:16" x14ac:dyDescent="0.25">
      <c r="A135" s="178">
        <v>2311</v>
      </c>
      <c r="B135" s="223" t="s">
        <v>369</v>
      </c>
      <c r="C135" s="224">
        <f t="shared" si="9"/>
        <v>3828</v>
      </c>
      <c r="D135" s="229">
        <v>3828</v>
      </c>
      <c r="E135" s="507"/>
      <c r="F135" s="359">
        <f t="shared" si="10"/>
        <v>3828</v>
      </c>
      <c r="G135" s="229"/>
      <c r="H135" s="230"/>
      <c r="I135" s="231">
        <f t="shared" si="11"/>
        <v>0</v>
      </c>
      <c r="J135" s="229"/>
      <c r="K135" s="230"/>
      <c r="L135" s="231">
        <f t="shared" si="12"/>
        <v>0</v>
      </c>
      <c r="M135" s="338"/>
      <c r="N135" s="337"/>
      <c r="O135" s="231">
        <f t="shared" si="13"/>
        <v>0</v>
      </c>
      <c r="P135" s="185"/>
    </row>
    <row r="136" spans="1:16" x14ac:dyDescent="0.25">
      <c r="A136" s="178">
        <v>2312</v>
      </c>
      <c r="B136" s="223" t="s">
        <v>370</v>
      </c>
      <c r="C136" s="224">
        <f t="shared" si="9"/>
        <v>2369</v>
      </c>
      <c r="D136" s="229">
        <v>2369</v>
      </c>
      <c r="E136" s="507"/>
      <c r="F136" s="359">
        <f t="shared" si="10"/>
        <v>2369</v>
      </c>
      <c r="G136" s="229"/>
      <c r="H136" s="230"/>
      <c r="I136" s="231">
        <f t="shared" si="11"/>
        <v>0</v>
      </c>
      <c r="J136" s="229"/>
      <c r="K136" s="230"/>
      <c r="L136" s="231">
        <f t="shared" si="12"/>
        <v>0</v>
      </c>
      <c r="M136" s="338"/>
      <c r="N136" s="337"/>
      <c r="O136" s="231">
        <f t="shared" si="13"/>
        <v>0</v>
      </c>
      <c r="P136" s="185"/>
    </row>
    <row r="137" spans="1:16" hidden="1" x14ac:dyDescent="0.25">
      <c r="A137" s="178">
        <v>2313</v>
      </c>
      <c r="B137" s="223" t="s">
        <v>371</v>
      </c>
      <c r="C137" s="224">
        <f t="shared" si="9"/>
        <v>0</v>
      </c>
      <c r="D137" s="229"/>
      <c r="E137" s="337"/>
      <c r="F137" s="544">
        <f t="shared" si="10"/>
        <v>0</v>
      </c>
      <c r="G137" s="229"/>
      <c r="H137" s="230"/>
      <c r="I137" s="231">
        <f t="shared" si="11"/>
        <v>0</v>
      </c>
      <c r="J137" s="229"/>
      <c r="K137" s="230"/>
      <c r="L137" s="231">
        <f t="shared" si="12"/>
        <v>0</v>
      </c>
      <c r="M137" s="338"/>
      <c r="N137" s="337"/>
      <c r="O137" s="231">
        <f t="shared" si="13"/>
        <v>0</v>
      </c>
      <c r="P137" s="185"/>
    </row>
    <row r="138" spans="1:16" ht="36" x14ac:dyDescent="0.25">
      <c r="A138" s="178">
        <v>2314</v>
      </c>
      <c r="B138" s="223" t="s">
        <v>372</v>
      </c>
      <c r="C138" s="224">
        <f t="shared" si="9"/>
        <v>143</v>
      </c>
      <c r="D138" s="229">
        <v>143</v>
      </c>
      <c r="E138" s="507"/>
      <c r="F138" s="359">
        <f t="shared" si="10"/>
        <v>143</v>
      </c>
      <c r="G138" s="229"/>
      <c r="H138" s="230"/>
      <c r="I138" s="231">
        <f t="shared" si="11"/>
        <v>0</v>
      </c>
      <c r="J138" s="229"/>
      <c r="K138" s="230"/>
      <c r="L138" s="231">
        <f t="shared" si="12"/>
        <v>0</v>
      </c>
      <c r="M138" s="338"/>
      <c r="N138" s="337"/>
      <c r="O138" s="231">
        <f t="shared" si="13"/>
        <v>0</v>
      </c>
      <c r="P138" s="185"/>
    </row>
    <row r="139" spans="1:16" x14ac:dyDescent="0.25">
      <c r="A139" s="339">
        <v>2320</v>
      </c>
      <c r="B139" s="223" t="s">
        <v>373</v>
      </c>
      <c r="C139" s="224">
        <f t="shared" si="9"/>
        <v>12146</v>
      </c>
      <c r="D139" s="340">
        <f>SUM(D140:D142)</f>
        <v>12146</v>
      </c>
      <c r="E139" s="390">
        <f>SUM(E140:E142)</f>
        <v>0</v>
      </c>
      <c r="F139" s="359">
        <f t="shared" si="10"/>
        <v>12146</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row>
    <row r="140" spans="1:16" x14ac:dyDescent="0.25">
      <c r="A140" s="178">
        <v>2321</v>
      </c>
      <c r="B140" s="223" t="s">
        <v>374</v>
      </c>
      <c r="C140" s="224">
        <f t="shared" si="9"/>
        <v>8822</v>
      </c>
      <c r="D140" s="229">
        <v>8822</v>
      </c>
      <c r="E140" s="507"/>
      <c r="F140" s="359">
        <f t="shared" si="10"/>
        <v>8822</v>
      </c>
      <c r="G140" s="229"/>
      <c r="H140" s="230"/>
      <c r="I140" s="231">
        <f t="shared" si="11"/>
        <v>0</v>
      </c>
      <c r="J140" s="229"/>
      <c r="K140" s="230"/>
      <c r="L140" s="231">
        <f t="shared" si="12"/>
        <v>0</v>
      </c>
      <c r="M140" s="338"/>
      <c r="N140" s="337"/>
      <c r="O140" s="231">
        <f t="shared" si="13"/>
        <v>0</v>
      </c>
      <c r="P140" s="185"/>
    </row>
    <row r="141" spans="1:16" x14ac:dyDescent="0.25">
      <c r="A141" s="178">
        <v>2322</v>
      </c>
      <c r="B141" s="223" t="s">
        <v>375</v>
      </c>
      <c r="C141" s="224">
        <f t="shared" si="9"/>
        <v>3324</v>
      </c>
      <c r="D141" s="229">
        <v>3324</v>
      </c>
      <c r="E141" s="507"/>
      <c r="F141" s="359">
        <f t="shared" si="10"/>
        <v>3324</v>
      </c>
      <c r="G141" s="229"/>
      <c r="H141" s="230"/>
      <c r="I141" s="231">
        <f t="shared" si="11"/>
        <v>0</v>
      </c>
      <c r="J141" s="229"/>
      <c r="K141" s="230"/>
      <c r="L141" s="231">
        <f t="shared" si="12"/>
        <v>0</v>
      </c>
      <c r="M141" s="338"/>
      <c r="N141" s="337"/>
      <c r="O141" s="231">
        <f t="shared" si="13"/>
        <v>0</v>
      </c>
      <c r="P141" s="185"/>
    </row>
    <row r="142" spans="1:16" hidden="1" x14ac:dyDescent="0.25">
      <c r="A142" s="178">
        <v>2329</v>
      </c>
      <c r="B142" s="223" t="s">
        <v>376</v>
      </c>
      <c r="C142" s="224">
        <f t="shared" si="9"/>
        <v>0</v>
      </c>
      <c r="D142" s="229"/>
      <c r="E142" s="337"/>
      <c r="F142" s="544">
        <f t="shared" si="10"/>
        <v>0</v>
      </c>
      <c r="G142" s="229"/>
      <c r="H142" s="230"/>
      <c r="I142" s="231">
        <f t="shared" si="11"/>
        <v>0</v>
      </c>
      <c r="J142" s="229"/>
      <c r="K142" s="230"/>
      <c r="L142" s="231">
        <f t="shared" si="12"/>
        <v>0</v>
      </c>
      <c r="M142" s="338"/>
      <c r="N142" s="337"/>
      <c r="O142" s="231">
        <f t="shared" si="13"/>
        <v>0</v>
      </c>
      <c r="P142" s="185"/>
    </row>
    <row r="143" spans="1:16" hidden="1" x14ac:dyDescent="0.25">
      <c r="A143" s="339">
        <v>2330</v>
      </c>
      <c r="B143" s="223" t="s">
        <v>377</v>
      </c>
      <c r="C143" s="224">
        <f t="shared" si="9"/>
        <v>0</v>
      </c>
      <c r="D143" s="229"/>
      <c r="E143" s="337"/>
      <c r="F143" s="544">
        <f t="shared" si="10"/>
        <v>0</v>
      </c>
      <c r="G143" s="229"/>
      <c r="H143" s="230"/>
      <c r="I143" s="231">
        <f t="shared" si="11"/>
        <v>0</v>
      </c>
      <c r="J143" s="229"/>
      <c r="K143" s="230"/>
      <c r="L143" s="231">
        <f t="shared" si="12"/>
        <v>0</v>
      </c>
      <c r="M143" s="338"/>
      <c r="N143" s="337"/>
      <c r="O143" s="231">
        <f t="shared" si="13"/>
        <v>0</v>
      </c>
      <c r="P143" s="185"/>
    </row>
    <row r="144" spans="1:16" ht="48" hidden="1" x14ac:dyDescent="0.25">
      <c r="A144" s="339">
        <v>2340</v>
      </c>
      <c r="B144" s="223" t="s">
        <v>378</v>
      </c>
      <c r="C144" s="224">
        <f t="shared" si="9"/>
        <v>0</v>
      </c>
      <c r="D144" s="340">
        <f>SUM(D145:D146)</f>
        <v>0</v>
      </c>
      <c r="E144" s="341">
        <f>SUM(E145:E146)</f>
        <v>0</v>
      </c>
      <c r="F144" s="544">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row>
    <row r="145" spans="1:16" hidden="1" x14ac:dyDescent="0.25">
      <c r="A145" s="178">
        <v>2341</v>
      </c>
      <c r="B145" s="223" t="s">
        <v>379</v>
      </c>
      <c r="C145" s="224">
        <f t="shared" si="9"/>
        <v>0</v>
      </c>
      <c r="D145" s="229"/>
      <c r="E145" s="337"/>
      <c r="F145" s="544">
        <f t="shared" si="10"/>
        <v>0</v>
      </c>
      <c r="G145" s="229"/>
      <c r="H145" s="230"/>
      <c r="I145" s="231">
        <f t="shared" si="11"/>
        <v>0</v>
      </c>
      <c r="J145" s="229"/>
      <c r="K145" s="230"/>
      <c r="L145" s="231">
        <f t="shared" si="12"/>
        <v>0</v>
      </c>
      <c r="M145" s="338"/>
      <c r="N145" s="337"/>
      <c r="O145" s="231">
        <f t="shared" si="13"/>
        <v>0</v>
      </c>
      <c r="P145" s="185"/>
    </row>
    <row r="146" spans="1:16" ht="24" hidden="1" x14ac:dyDescent="0.25">
      <c r="A146" s="178">
        <v>2344</v>
      </c>
      <c r="B146" s="223" t="s">
        <v>380</v>
      </c>
      <c r="C146" s="224">
        <f t="shared" si="9"/>
        <v>0</v>
      </c>
      <c r="D146" s="229"/>
      <c r="E146" s="337"/>
      <c r="F146" s="544">
        <f t="shared" si="10"/>
        <v>0</v>
      </c>
      <c r="G146" s="229"/>
      <c r="H146" s="230"/>
      <c r="I146" s="231">
        <f t="shared" si="11"/>
        <v>0</v>
      </c>
      <c r="J146" s="229"/>
      <c r="K146" s="230"/>
      <c r="L146" s="231">
        <f t="shared" si="12"/>
        <v>0</v>
      </c>
      <c r="M146" s="338"/>
      <c r="N146" s="337"/>
      <c r="O146" s="231">
        <f t="shared" si="13"/>
        <v>0</v>
      </c>
      <c r="P146" s="185"/>
    </row>
    <row r="147" spans="1:16" ht="24" x14ac:dyDescent="0.25">
      <c r="A147" s="329">
        <v>2350</v>
      </c>
      <c r="B147" s="265" t="s">
        <v>381</v>
      </c>
      <c r="C147" s="224">
        <f t="shared" si="9"/>
        <v>2558</v>
      </c>
      <c r="D147" s="330">
        <f>SUM(D148:D153)</f>
        <v>2558</v>
      </c>
      <c r="E147" s="506">
        <f>SUM(E148:E153)</f>
        <v>0</v>
      </c>
      <c r="F147" s="460">
        <f t="shared" si="10"/>
        <v>2558</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row>
    <row r="148" spans="1:16" hidden="1" x14ac:dyDescent="0.25">
      <c r="A148" s="169">
        <v>2351</v>
      </c>
      <c r="B148" s="213" t="s">
        <v>382</v>
      </c>
      <c r="C148" s="224">
        <f t="shared" si="9"/>
        <v>0</v>
      </c>
      <c r="D148" s="219"/>
      <c r="E148" s="335"/>
      <c r="F148" s="543">
        <f t="shared" si="10"/>
        <v>0</v>
      </c>
      <c r="G148" s="219"/>
      <c r="H148" s="220"/>
      <c r="I148" s="221">
        <f t="shared" si="11"/>
        <v>0</v>
      </c>
      <c r="J148" s="219"/>
      <c r="K148" s="220"/>
      <c r="L148" s="221">
        <f t="shared" si="12"/>
        <v>0</v>
      </c>
      <c r="M148" s="336"/>
      <c r="N148" s="335"/>
      <c r="O148" s="221">
        <f t="shared" si="13"/>
        <v>0</v>
      </c>
      <c r="P148" s="176"/>
    </row>
    <row r="149" spans="1:16" x14ac:dyDescent="0.25">
      <c r="A149" s="178">
        <v>2352</v>
      </c>
      <c r="B149" s="223" t="s">
        <v>383</v>
      </c>
      <c r="C149" s="224">
        <f t="shared" si="9"/>
        <v>1500</v>
      </c>
      <c r="D149" s="229">
        <v>1500</v>
      </c>
      <c r="E149" s="507"/>
      <c r="F149" s="359">
        <f t="shared" si="10"/>
        <v>1500</v>
      </c>
      <c r="G149" s="229"/>
      <c r="H149" s="230"/>
      <c r="I149" s="231">
        <f t="shared" si="11"/>
        <v>0</v>
      </c>
      <c r="J149" s="229"/>
      <c r="K149" s="230"/>
      <c r="L149" s="231">
        <f t="shared" si="12"/>
        <v>0</v>
      </c>
      <c r="M149" s="338"/>
      <c r="N149" s="337"/>
      <c r="O149" s="231">
        <f t="shared" si="13"/>
        <v>0</v>
      </c>
      <c r="P149" s="185"/>
    </row>
    <row r="150" spans="1:16" ht="24" hidden="1" x14ac:dyDescent="0.25">
      <c r="A150" s="178">
        <v>2353</v>
      </c>
      <c r="B150" s="223" t="s">
        <v>384</v>
      </c>
      <c r="C150" s="224">
        <f t="shared" si="9"/>
        <v>0</v>
      </c>
      <c r="D150" s="229"/>
      <c r="E150" s="337"/>
      <c r="F150" s="544">
        <f t="shared" si="10"/>
        <v>0</v>
      </c>
      <c r="G150" s="229"/>
      <c r="H150" s="230"/>
      <c r="I150" s="231">
        <f t="shared" si="11"/>
        <v>0</v>
      </c>
      <c r="J150" s="229"/>
      <c r="K150" s="230"/>
      <c r="L150" s="231">
        <f t="shared" si="12"/>
        <v>0</v>
      </c>
      <c r="M150" s="338"/>
      <c r="N150" s="337"/>
      <c r="O150" s="231">
        <f t="shared" si="13"/>
        <v>0</v>
      </c>
      <c r="P150" s="185"/>
    </row>
    <row r="151" spans="1:16" ht="24" x14ac:dyDescent="0.25">
      <c r="A151" s="178">
        <v>2354</v>
      </c>
      <c r="B151" s="223" t="s">
        <v>385</v>
      </c>
      <c r="C151" s="224">
        <f t="shared" si="9"/>
        <v>1058</v>
      </c>
      <c r="D151" s="229">
        <v>1058</v>
      </c>
      <c r="E151" s="507"/>
      <c r="F151" s="359">
        <f t="shared" si="10"/>
        <v>1058</v>
      </c>
      <c r="G151" s="229"/>
      <c r="H151" s="230"/>
      <c r="I151" s="231">
        <f t="shared" si="11"/>
        <v>0</v>
      </c>
      <c r="J151" s="229"/>
      <c r="K151" s="230"/>
      <c r="L151" s="231">
        <f t="shared" si="12"/>
        <v>0</v>
      </c>
      <c r="M151" s="338"/>
      <c r="N151" s="337"/>
      <c r="O151" s="231">
        <f t="shared" si="13"/>
        <v>0</v>
      </c>
      <c r="P151" s="185"/>
    </row>
    <row r="152" spans="1:16" ht="24" hidden="1" x14ac:dyDescent="0.25">
      <c r="A152" s="178">
        <v>2355</v>
      </c>
      <c r="B152" s="223" t="s">
        <v>386</v>
      </c>
      <c r="C152" s="224">
        <f t="shared" si="9"/>
        <v>0</v>
      </c>
      <c r="D152" s="229"/>
      <c r="E152" s="337"/>
      <c r="F152" s="544">
        <f t="shared" si="10"/>
        <v>0</v>
      </c>
      <c r="G152" s="229"/>
      <c r="H152" s="230"/>
      <c r="I152" s="231">
        <f t="shared" si="11"/>
        <v>0</v>
      </c>
      <c r="J152" s="229"/>
      <c r="K152" s="230"/>
      <c r="L152" s="231">
        <f t="shared" si="12"/>
        <v>0</v>
      </c>
      <c r="M152" s="338"/>
      <c r="N152" s="337"/>
      <c r="O152" s="231">
        <f t="shared" si="13"/>
        <v>0</v>
      </c>
      <c r="P152" s="185"/>
    </row>
    <row r="153" spans="1:16" ht="24" hidden="1" x14ac:dyDescent="0.25">
      <c r="A153" s="178">
        <v>2359</v>
      </c>
      <c r="B153" s="223" t="s">
        <v>387</v>
      </c>
      <c r="C153" s="224">
        <f t="shared" si="9"/>
        <v>0</v>
      </c>
      <c r="D153" s="229"/>
      <c r="E153" s="337"/>
      <c r="F153" s="544">
        <f t="shared" si="10"/>
        <v>0</v>
      </c>
      <c r="G153" s="229"/>
      <c r="H153" s="230"/>
      <c r="I153" s="231">
        <f t="shared" si="11"/>
        <v>0</v>
      </c>
      <c r="J153" s="229"/>
      <c r="K153" s="230"/>
      <c r="L153" s="231">
        <f t="shared" si="12"/>
        <v>0</v>
      </c>
      <c r="M153" s="338"/>
      <c r="N153" s="337"/>
      <c r="O153" s="231">
        <f t="shared" si="13"/>
        <v>0</v>
      </c>
      <c r="P153" s="185"/>
    </row>
    <row r="154" spans="1:16" ht="24" x14ac:dyDescent="0.25">
      <c r="A154" s="339">
        <v>2360</v>
      </c>
      <c r="B154" s="223" t="s">
        <v>388</v>
      </c>
      <c r="C154" s="224">
        <f t="shared" si="9"/>
        <v>4320</v>
      </c>
      <c r="D154" s="340">
        <f>SUM(D155:D161)</f>
        <v>4320</v>
      </c>
      <c r="E154" s="390">
        <f>SUM(E155:E161)</f>
        <v>0</v>
      </c>
      <c r="F154" s="359">
        <f t="shared" si="10"/>
        <v>4320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row>
    <row r="155" spans="1:16" hidden="1" x14ac:dyDescent="0.25">
      <c r="A155" s="177">
        <v>2361</v>
      </c>
      <c r="B155" s="223" t="s">
        <v>389</v>
      </c>
      <c r="C155" s="224">
        <f t="shared" si="9"/>
        <v>0</v>
      </c>
      <c r="D155" s="229"/>
      <c r="E155" s="337"/>
      <c r="F155" s="544">
        <f t="shared" si="10"/>
        <v>0</v>
      </c>
      <c r="G155" s="229"/>
      <c r="H155" s="230"/>
      <c r="I155" s="231">
        <f t="shared" si="11"/>
        <v>0</v>
      </c>
      <c r="J155" s="229"/>
      <c r="K155" s="230"/>
      <c r="L155" s="231">
        <f t="shared" si="12"/>
        <v>0</v>
      </c>
      <c r="M155" s="338"/>
      <c r="N155" s="337"/>
      <c r="O155" s="231">
        <f t="shared" si="13"/>
        <v>0</v>
      </c>
      <c r="P155" s="185"/>
    </row>
    <row r="156" spans="1:16" ht="24" hidden="1" x14ac:dyDescent="0.25">
      <c r="A156" s="177">
        <v>2362</v>
      </c>
      <c r="B156" s="223" t="s">
        <v>390</v>
      </c>
      <c r="C156" s="224">
        <f t="shared" si="9"/>
        <v>0</v>
      </c>
      <c r="D156" s="229"/>
      <c r="E156" s="337"/>
      <c r="F156" s="544">
        <f t="shared" si="10"/>
        <v>0</v>
      </c>
      <c r="G156" s="229"/>
      <c r="H156" s="230"/>
      <c r="I156" s="231">
        <f t="shared" si="11"/>
        <v>0</v>
      </c>
      <c r="J156" s="229"/>
      <c r="K156" s="230"/>
      <c r="L156" s="231">
        <f t="shared" si="12"/>
        <v>0</v>
      </c>
      <c r="M156" s="338"/>
      <c r="N156" s="337"/>
      <c r="O156" s="231">
        <f t="shared" si="13"/>
        <v>0</v>
      </c>
      <c r="P156" s="185"/>
    </row>
    <row r="157" spans="1:16" x14ac:dyDescent="0.25">
      <c r="A157" s="177">
        <v>2363</v>
      </c>
      <c r="B157" s="223" t="s">
        <v>391</v>
      </c>
      <c r="C157" s="224">
        <f t="shared" si="9"/>
        <v>4320</v>
      </c>
      <c r="D157" s="229">
        <v>4320</v>
      </c>
      <c r="E157" s="507"/>
      <c r="F157" s="359">
        <f t="shared" si="10"/>
        <v>4320</v>
      </c>
      <c r="G157" s="229"/>
      <c r="H157" s="230"/>
      <c r="I157" s="231">
        <f t="shared" si="11"/>
        <v>0</v>
      </c>
      <c r="J157" s="229"/>
      <c r="K157" s="230"/>
      <c r="L157" s="231">
        <f t="shared" si="12"/>
        <v>0</v>
      </c>
      <c r="M157" s="338"/>
      <c r="N157" s="337"/>
      <c r="O157" s="231">
        <f t="shared" si="13"/>
        <v>0</v>
      </c>
      <c r="P157" s="185"/>
    </row>
    <row r="158" spans="1:16" hidden="1" x14ac:dyDescent="0.25">
      <c r="A158" s="177">
        <v>2364</v>
      </c>
      <c r="B158" s="223" t="s">
        <v>392</v>
      </c>
      <c r="C158" s="224">
        <f t="shared" si="9"/>
        <v>0</v>
      </c>
      <c r="D158" s="229"/>
      <c r="E158" s="337"/>
      <c r="F158" s="544">
        <f t="shared" si="10"/>
        <v>0</v>
      </c>
      <c r="G158" s="229"/>
      <c r="H158" s="230"/>
      <c r="I158" s="231">
        <f t="shared" si="11"/>
        <v>0</v>
      </c>
      <c r="J158" s="229"/>
      <c r="K158" s="230"/>
      <c r="L158" s="231">
        <f t="shared" si="12"/>
        <v>0</v>
      </c>
      <c r="M158" s="338"/>
      <c r="N158" s="337"/>
      <c r="O158" s="231">
        <f t="shared" si="13"/>
        <v>0</v>
      </c>
      <c r="P158" s="185"/>
    </row>
    <row r="159" spans="1:16" hidden="1" x14ac:dyDescent="0.25">
      <c r="A159" s="177">
        <v>2365</v>
      </c>
      <c r="B159" s="223" t="s">
        <v>393</v>
      </c>
      <c r="C159" s="224">
        <f t="shared" si="9"/>
        <v>0</v>
      </c>
      <c r="D159" s="229"/>
      <c r="E159" s="337"/>
      <c r="F159" s="544">
        <f t="shared" si="10"/>
        <v>0</v>
      </c>
      <c r="G159" s="229"/>
      <c r="H159" s="230"/>
      <c r="I159" s="231">
        <f t="shared" si="11"/>
        <v>0</v>
      </c>
      <c r="J159" s="229"/>
      <c r="K159" s="230"/>
      <c r="L159" s="231">
        <f t="shared" si="12"/>
        <v>0</v>
      </c>
      <c r="M159" s="338"/>
      <c r="N159" s="337"/>
      <c r="O159" s="231">
        <f t="shared" si="13"/>
        <v>0</v>
      </c>
      <c r="P159" s="185"/>
    </row>
    <row r="160" spans="1:16" ht="36" hidden="1" x14ac:dyDescent="0.25">
      <c r="A160" s="177">
        <v>2366</v>
      </c>
      <c r="B160" s="223" t="s">
        <v>394</v>
      </c>
      <c r="C160" s="224">
        <f t="shared" si="9"/>
        <v>0</v>
      </c>
      <c r="D160" s="229"/>
      <c r="E160" s="337"/>
      <c r="F160" s="544">
        <f t="shared" si="10"/>
        <v>0</v>
      </c>
      <c r="G160" s="229"/>
      <c r="H160" s="230"/>
      <c r="I160" s="231">
        <f t="shared" si="11"/>
        <v>0</v>
      </c>
      <c r="J160" s="229"/>
      <c r="K160" s="230"/>
      <c r="L160" s="231">
        <f t="shared" si="12"/>
        <v>0</v>
      </c>
      <c r="M160" s="338"/>
      <c r="N160" s="337"/>
      <c r="O160" s="231">
        <f t="shared" si="13"/>
        <v>0</v>
      </c>
      <c r="P160" s="185"/>
    </row>
    <row r="161" spans="1:16" ht="48" hidden="1" x14ac:dyDescent="0.25">
      <c r="A161" s="177">
        <v>2369</v>
      </c>
      <c r="B161" s="223" t="s">
        <v>395</v>
      </c>
      <c r="C161" s="224">
        <f t="shared" si="9"/>
        <v>0</v>
      </c>
      <c r="D161" s="229"/>
      <c r="E161" s="337"/>
      <c r="F161" s="544">
        <f t="shared" si="10"/>
        <v>0</v>
      </c>
      <c r="G161" s="229"/>
      <c r="H161" s="230"/>
      <c r="I161" s="231">
        <f t="shared" si="11"/>
        <v>0</v>
      </c>
      <c r="J161" s="229"/>
      <c r="K161" s="230"/>
      <c r="L161" s="231">
        <f t="shared" si="12"/>
        <v>0</v>
      </c>
      <c r="M161" s="338"/>
      <c r="N161" s="337"/>
      <c r="O161" s="231">
        <f t="shared" si="13"/>
        <v>0</v>
      </c>
      <c r="P161" s="185"/>
    </row>
    <row r="162" spans="1:16" x14ac:dyDescent="0.25">
      <c r="A162" s="329">
        <v>2370</v>
      </c>
      <c r="B162" s="265" t="s">
        <v>396</v>
      </c>
      <c r="C162" s="224">
        <f t="shared" si="9"/>
        <v>511</v>
      </c>
      <c r="D162" s="344">
        <v>511</v>
      </c>
      <c r="E162" s="509"/>
      <c r="F162" s="460">
        <f t="shared" si="10"/>
        <v>511</v>
      </c>
      <c r="G162" s="344"/>
      <c r="H162" s="346"/>
      <c r="I162" s="332">
        <f t="shared" si="11"/>
        <v>0</v>
      </c>
      <c r="J162" s="344"/>
      <c r="K162" s="346"/>
      <c r="L162" s="332">
        <f t="shared" si="12"/>
        <v>0</v>
      </c>
      <c r="M162" s="347"/>
      <c r="N162" s="345"/>
      <c r="O162" s="332">
        <f t="shared" si="13"/>
        <v>0</v>
      </c>
      <c r="P162" s="274"/>
    </row>
    <row r="163" spans="1:16" hidden="1" x14ac:dyDescent="0.25">
      <c r="A163" s="329">
        <v>2380</v>
      </c>
      <c r="B163" s="265" t="s">
        <v>397</v>
      </c>
      <c r="C163" s="224">
        <f t="shared" si="9"/>
        <v>0</v>
      </c>
      <c r="D163" s="330">
        <f>SUM(D164:D165)</f>
        <v>0</v>
      </c>
      <c r="E163" s="331">
        <f>SUM(E164:E165)</f>
        <v>0</v>
      </c>
      <c r="F163" s="542">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row>
    <row r="164" spans="1:16" hidden="1" x14ac:dyDescent="0.25">
      <c r="A164" s="168">
        <v>2381</v>
      </c>
      <c r="B164" s="213" t="s">
        <v>398</v>
      </c>
      <c r="C164" s="224">
        <f t="shared" si="9"/>
        <v>0</v>
      </c>
      <c r="D164" s="219"/>
      <c r="E164" s="335"/>
      <c r="F164" s="543">
        <f t="shared" si="10"/>
        <v>0</v>
      </c>
      <c r="G164" s="219"/>
      <c r="H164" s="220"/>
      <c r="I164" s="221">
        <f t="shared" si="11"/>
        <v>0</v>
      </c>
      <c r="J164" s="219"/>
      <c r="K164" s="220"/>
      <c r="L164" s="221">
        <f t="shared" si="12"/>
        <v>0</v>
      </c>
      <c r="M164" s="336"/>
      <c r="N164" s="335"/>
      <c r="O164" s="221">
        <f t="shared" si="13"/>
        <v>0</v>
      </c>
      <c r="P164" s="176"/>
    </row>
    <row r="165" spans="1:16" ht="24" hidden="1" x14ac:dyDescent="0.25">
      <c r="A165" s="177">
        <v>2389</v>
      </c>
      <c r="B165" s="223" t="s">
        <v>399</v>
      </c>
      <c r="C165" s="224">
        <f t="shared" si="9"/>
        <v>0</v>
      </c>
      <c r="D165" s="229"/>
      <c r="E165" s="337"/>
      <c r="F165" s="544">
        <f t="shared" si="10"/>
        <v>0</v>
      </c>
      <c r="G165" s="229"/>
      <c r="H165" s="230"/>
      <c r="I165" s="231">
        <f t="shared" si="11"/>
        <v>0</v>
      </c>
      <c r="J165" s="229"/>
      <c r="K165" s="230"/>
      <c r="L165" s="231">
        <f t="shared" si="12"/>
        <v>0</v>
      </c>
      <c r="M165" s="338"/>
      <c r="N165" s="337"/>
      <c r="O165" s="231">
        <f t="shared" si="13"/>
        <v>0</v>
      </c>
      <c r="P165" s="185"/>
    </row>
    <row r="166" spans="1:16" hidden="1" x14ac:dyDescent="0.25">
      <c r="A166" s="329">
        <v>2390</v>
      </c>
      <c r="B166" s="265" t="s">
        <v>400</v>
      </c>
      <c r="C166" s="224">
        <f t="shared" si="9"/>
        <v>0</v>
      </c>
      <c r="D166" s="344"/>
      <c r="E166" s="345"/>
      <c r="F166" s="542">
        <f t="shared" si="10"/>
        <v>0</v>
      </c>
      <c r="G166" s="344"/>
      <c r="H166" s="346"/>
      <c r="I166" s="332">
        <f t="shared" si="11"/>
        <v>0</v>
      </c>
      <c r="J166" s="344"/>
      <c r="K166" s="346"/>
      <c r="L166" s="332">
        <f t="shared" si="12"/>
        <v>0</v>
      </c>
      <c r="M166" s="347"/>
      <c r="N166" s="345"/>
      <c r="O166" s="332">
        <f t="shared" si="13"/>
        <v>0</v>
      </c>
      <c r="P166" s="274"/>
    </row>
    <row r="167" spans="1:16" hidden="1" x14ac:dyDescent="0.25">
      <c r="A167" s="198">
        <v>2400</v>
      </c>
      <c r="B167" s="323" t="s">
        <v>401</v>
      </c>
      <c r="C167" s="199">
        <f t="shared" si="9"/>
        <v>0</v>
      </c>
      <c r="D167" s="361"/>
      <c r="E167" s="362"/>
      <c r="F167" s="541">
        <f t="shared" si="10"/>
        <v>0</v>
      </c>
      <c r="G167" s="361"/>
      <c r="H167" s="363"/>
      <c r="I167" s="211">
        <f t="shared" si="11"/>
        <v>0</v>
      </c>
      <c r="J167" s="361"/>
      <c r="K167" s="363"/>
      <c r="L167" s="211">
        <f t="shared" si="12"/>
        <v>0</v>
      </c>
      <c r="M167" s="364"/>
      <c r="N167" s="362"/>
      <c r="O167" s="211">
        <f t="shared" si="13"/>
        <v>0</v>
      </c>
      <c r="P167" s="208"/>
    </row>
    <row r="168" spans="1:16" ht="24" x14ac:dyDescent="0.25">
      <c r="A168" s="198">
        <v>2500</v>
      </c>
      <c r="B168" s="323" t="s">
        <v>402</v>
      </c>
      <c r="C168" s="199">
        <f t="shared" si="9"/>
        <v>180</v>
      </c>
      <c r="D168" s="209">
        <f>SUM(D169,D174)</f>
        <v>180</v>
      </c>
      <c r="E168" s="505">
        <f>SUM(E169,E174)</f>
        <v>0</v>
      </c>
      <c r="F168" s="459">
        <f t="shared" si="10"/>
        <v>180</v>
      </c>
      <c r="G168" s="209">
        <f>SUM(G169,G174)</f>
        <v>0</v>
      </c>
      <c r="H168" s="210">
        <f t="shared" ref="H168" si="17">SUM(H169,H174)</f>
        <v>0</v>
      </c>
      <c r="I168" s="211">
        <f t="shared" si="11"/>
        <v>0</v>
      </c>
      <c r="J168" s="209">
        <f>SUM(J169,J174)</f>
        <v>0</v>
      </c>
      <c r="K168" s="210">
        <f t="shared" ref="K168" si="18">SUM(K169,K174)</f>
        <v>0</v>
      </c>
      <c r="L168" s="211">
        <f t="shared" si="12"/>
        <v>0</v>
      </c>
      <c r="M168" s="325">
        <f t="shared" ref="M168:N168" si="19">SUM(M169,M174)</f>
        <v>0</v>
      </c>
      <c r="N168" s="326">
        <f t="shared" si="19"/>
        <v>0</v>
      </c>
      <c r="O168" s="327">
        <f t="shared" si="13"/>
        <v>0</v>
      </c>
      <c r="P168" s="328"/>
    </row>
    <row r="169" spans="1:16" x14ac:dyDescent="0.25">
      <c r="A169" s="906">
        <v>2510</v>
      </c>
      <c r="B169" s="213" t="s">
        <v>403</v>
      </c>
      <c r="C169" s="214">
        <f t="shared" si="9"/>
        <v>180</v>
      </c>
      <c r="D169" s="350">
        <f>SUM(D170:D173)</f>
        <v>180</v>
      </c>
      <c r="E169" s="389">
        <f>SUM(E170:E173)</f>
        <v>0</v>
      </c>
      <c r="F169" s="466">
        <f t="shared" si="10"/>
        <v>180</v>
      </c>
      <c r="G169" s="350">
        <f>SUM(G170:G173)</f>
        <v>0</v>
      </c>
      <c r="H169" s="352">
        <f t="shared" ref="H169" si="20">SUM(H170:H173)</f>
        <v>0</v>
      </c>
      <c r="I169" s="221">
        <f t="shared" si="11"/>
        <v>0</v>
      </c>
      <c r="J169" s="350">
        <f>SUM(J170:J173)</f>
        <v>0</v>
      </c>
      <c r="K169" s="352">
        <f t="shared" ref="K169" si="21">SUM(K170:K173)</f>
        <v>0</v>
      </c>
      <c r="L169" s="221">
        <f t="shared" si="12"/>
        <v>0</v>
      </c>
      <c r="M169" s="365">
        <f t="shared" ref="M169:N169" si="22">SUM(M170:M173)</f>
        <v>0</v>
      </c>
      <c r="N169" s="366">
        <f t="shared" si="22"/>
        <v>0</v>
      </c>
      <c r="O169" s="242">
        <f t="shared" si="13"/>
        <v>0</v>
      </c>
      <c r="P169" s="244"/>
    </row>
    <row r="170" spans="1:16" ht="24" hidden="1" x14ac:dyDescent="0.25">
      <c r="A170" s="178">
        <v>2512</v>
      </c>
      <c r="B170" s="223" t="s">
        <v>404</v>
      </c>
      <c r="C170" s="224">
        <f t="shared" si="9"/>
        <v>0</v>
      </c>
      <c r="D170" s="229"/>
      <c r="E170" s="337"/>
      <c r="F170" s="544">
        <f t="shared" si="10"/>
        <v>0</v>
      </c>
      <c r="G170" s="229"/>
      <c r="H170" s="230"/>
      <c r="I170" s="231">
        <f t="shared" si="11"/>
        <v>0</v>
      </c>
      <c r="J170" s="229"/>
      <c r="K170" s="230"/>
      <c r="L170" s="231">
        <f t="shared" si="12"/>
        <v>0</v>
      </c>
      <c r="M170" s="338"/>
      <c r="N170" s="337"/>
      <c r="O170" s="231">
        <f t="shared" si="13"/>
        <v>0</v>
      </c>
      <c r="P170" s="185"/>
    </row>
    <row r="171" spans="1:16" ht="36" hidden="1" x14ac:dyDescent="0.25">
      <c r="A171" s="178">
        <v>2513</v>
      </c>
      <c r="B171" s="223" t="s">
        <v>405</v>
      </c>
      <c r="C171" s="224">
        <f t="shared" si="9"/>
        <v>0</v>
      </c>
      <c r="D171" s="229"/>
      <c r="E171" s="337"/>
      <c r="F171" s="544">
        <f t="shared" si="10"/>
        <v>0</v>
      </c>
      <c r="G171" s="229"/>
      <c r="H171" s="230"/>
      <c r="I171" s="231">
        <f t="shared" si="11"/>
        <v>0</v>
      </c>
      <c r="J171" s="229"/>
      <c r="K171" s="230"/>
      <c r="L171" s="231">
        <f t="shared" si="12"/>
        <v>0</v>
      </c>
      <c r="M171" s="338"/>
      <c r="N171" s="337"/>
      <c r="O171" s="231">
        <f t="shared" si="13"/>
        <v>0</v>
      </c>
      <c r="P171" s="185"/>
    </row>
    <row r="172" spans="1:16" ht="24" hidden="1" x14ac:dyDescent="0.25">
      <c r="A172" s="178">
        <v>2515</v>
      </c>
      <c r="B172" s="223" t="s">
        <v>406</v>
      </c>
      <c r="C172" s="224">
        <f t="shared" si="9"/>
        <v>0</v>
      </c>
      <c r="D172" s="229"/>
      <c r="E172" s="337"/>
      <c r="F172" s="544">
        <f t="shared" si="10"/>
        <v>0</v>
      </c>
      <c r="G172" s="229"/>
      <c r="H172" s="230"/>
      <c r="I172" s="231">
        <f t="shared" si="11"/>
        <v>0</v>
      </c>
      <c r="J172" s="229"/>
      <c r="K172" s="230"/>
      <c r="L172" s="231">
        <f t="shared" si="12"/>
        <v>0</v>
      </c>
      <c r="M172" s="338"/>
      <c r="N172" s="337"/>
      <c r="O172" s="231">
        <f t="shared" si="13"/>
        <v>0</v>
      </c>
      <c r="P172" s="185"/>
    </row>
    <row r="173" spans="1:16" ht="24" x14ac:dyDescent="0.25">
      <c r="A173" s="178">
        <v>2519</v>
      </c>
      <c r="B173" s="223" t="s">
        <v>407</v>
      </c>
      <c r="C173" s="224">
        <f t="shared" si="9"/>
        <v>180</v>
      </c>
      <c r="D173" s="229">
        <v>180</v>
      </c>
      <c r="E173" s="507"/>
      <c r="F173" s="359">
        <f t="shared" si="10"/>
        <v>180</v>
      </c>
      <c r="G173" s="229"/>
      <c r="H173" s="230"/>
      <c r="I173" s="231">
        <f t="shared" si="11"/>
        <v>0</v>
      </c>
      <c r="J173" s="229"/>
      <c r="K173" s="230"/>
      <c r="L173" s="231">
        <f t="shared" si="12"/>
        <v>0</v>
      </c>
      <c r="M173" s="338"/>
      <c r="N173" s="337"/>
      <c r="O173" s="231">
        <f t="shared" si="13"/>
        <v>0</v>
      </c>
      <c r="P173" s="185"/>
    </row>
    <row r="174" spans="1:16" ht="24" hidden="1" x14ac:dyDescent="0.25">
      <c r="A174" s="339">
        <v>2520</v>
      </c>
      <c r="B174" s="223" t="s">
        <v>408</v>
      </c>
      <c r="C174" s="224">
        <f t="shared" si="9"/>
        <v>0</v>
      </c>
      <c r="D174" s="229"/>
      <c r="E174" s="337"/>
      <c r="F174" s="544">
        <f t="shared" si="10"/>
        <v>0</v>
      </c>
      <c r="G174" s="229"/>
      <c r="H174" s="230"/>
      <c r="I174" s="231">
        <f t="shared" si="11"/>
        <v>0</v>
      </c>
      <c r="J174" s="229"/>
      <c r="K174" s="230"/>
      <c r="L174" s="231">
        <f t="shared" si="12"/>
        <v>0</v>
      </c>
      <c r="M174" s="338"/>
      <c r="N174" s="337"/>
      <c r="O174" s="231">
        <f t="shared" si="13"/>
        <v>0</v>
      </c>
      <c r="P174" s="185"/>
    </row>
    <row r="175" spans="1:16" s="367" customFormat="1" ht="48" hidden="1" x14ac:dyDescent="0.25">
      <c r="A175" s="140">
        <v>2800</v>
      </c>
      <c r="B175" s="213" t="s">
        <v>409</v>
      </c>
      <c r="C175" s="214">
        <f t="shared" si="9"/>
        <v>0</v>
      </c>
      <c r="D175" s="171"/>
      <c r="E175" s="172"/>
      <c r="F175" s="522">
        <f t="shared" si="10"/>
        <v>0</v>
      </c>
      <c r="G175" s="171"/>
      <c r="H175" s="174"/>
      <c r="I175" s="173">
        <f t="shared" si="11"/>
        <v>0</v>
      </c>
      <c r="J175" s="171"/>
      <c r="K175" s="174"/>
      <c r="L175" s="173">
        <f t="shared" si="12"/>
        <v>0</v>
      </c>
      <c r="M175" s="175"/>
      <c r="N175" s="172"/>
      <c r="O175" s="173">
        <f t="shared" si="13"/>
        <v>0</v>
      </c>
      <c r="P175" s="176"/>
    </row>
    <row r="176" spans="1:16" hidden="1" x14ac:dyDescent="0.25">
      <c r="A176" s="315">
        <v>3000</v>
      </c>
      <c r="B176" s="315" t="s">
        <v>410</v>
      </c>
      <c r="C176" s="316">
        <f t="shared" si="9"/>
        <v>0</v>
      </c>
      <c r="D176" s="317">
        <f>SUM(D177,D187)</f>
        <v>0</v>
      </c>
      <c r="E176" s="318">
        <f>SUM(E177,E187)</f>
        <v>0</v>
      </c>
      <c r="F176" s="540">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row>
    <row r="177" spans="1:16" ht="24" hidden="1" x14ac:dyDescent="0.25">
      <c r="A177" s="198">
        <v>3200</v>
      </c>
      <c r="B177" s="368" t="s">
        <v>411</v>
      </c>
      <c r="C177" s="199">
        <f t="shared" si="9"/>
        <v>0</v>
      </c>
      <c r="D177" s="209">
        <f>SUM(D178,D182)</f>
        <v>0</v>
      </c>
      <c r="E177" s="324">
        <f>SUM(E178,E182)</f>
        <v>0</v>
      </c>
      <c r="F177" s="541">
        <f t="shared" si="10"/>
        <v>0</v>
      </c>
      <c r="G177" s="209">
        <f>SUM(G178,G182)</f>
        <v>0</v>
      </c>
      <c r="H177" s="210">
        <f t="shared" ref="H177" si="23">SUM(H178,H182)</f>
        <v>0</v>
      </c>
      <c r="I177" s="211">
        <f t="shared" si="11"/>
        <v>0</v>
      </c>
      <c r="J177" s="209">
        <f>SUM(J178,J182)</f>
        <v>0</v>
      </c>
      <c r="K177" s="210">
        <f t="shared" ref="K177" si="24">SUM(K178,K182)</f>
        <v>0</v>
      </c>
      <c r="L177" s="211">
        <f t="shared" si="12"/>
        <v>0</v>
      </c>
      <c r="M177" s="325">
        <f t="shared" ref="M177:N177" si="25">SUM(M178,M182)</f>
        <v>0</v>
      </c>
      <c r="N177" s="326">
        <f t="shared" si="25"/>
        <v>0</v>
      </c>
      <c r="O177" s="327">
        <f t="shared" si="13"/>
        <v>0</v>
      </c>
      <c r="P177" s="328"/>
    </row>
    <row r="178" spans="1:16" ht="36" hidden="1" x14ac:dyDescent="0.25">
      <c r="A178" s="906">
        <v>3260</v>
      </c>
      <c r="B178" s="213" t="s">
        <v>412</v>
      </c>
      <c r="C178" s="214">
        <f t="shared" si="9"/>
        <v>0</v>
      </c>
      <c r="D178" s="350">
        <f>SUM(D179:D181)</f>
        <v>0</v>
      </c>
      <c r="E178" s="351">
        <f>SUM(E179:E181)</f>
        <v>0</v>
      </c>
      <c r="F178" s="543">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row>
    <row r="179" spans="1:16" ht="24" hidden="1" x14ac:dyDescent="0.25">
      <c r="A179" s="178">
        <v>3261</v>
      </c>
      <c r="B179" s="223" t="s">
        <v>413</v>
      </c>
      <c r="C179" s="224">
        <f t="shared" si="9"/>
        <v>0</v>
      </c>
      <c r="D179" s="229"/>
      <c r="E179" s="337"/>
      <c r="F179" s="544">
        <f t="shared" si="10"/>
        <v>0</v>
      </c>
      <c r="G179" s="229"/>
      <c r="H179" s="230"/>
      <c r="I179" s="231">
        <f t="shared" si="11"/>
        <v>0</v>
      </c>
      <c r="J179" s="229"/>
      <c r="K179" s="230"/>
      <c r="L179" s="231">
        <f t="shared" si="12"/>
        <v>0</v>
      </c>
      <c r="M179" s="338"/>
      <c r="N179" s="337"/>
      <c r="O179" s="231">
        <f t="shared" si="13"/>
        <v>0</v>
      </c>
      <c r="P179" s="185"/>
    </row>
    <row r="180" spans="1:16" ht="36" hidden="1" x14ac:dyDescent="0.25">
      <c r="A180" s="178">
        <v>3262</v>
      </c>
      <c r="B180" s="223" t="s">
        <v>414</v>
      </c>
      <c r="C180" s="224">
        <f t="shared" si="9"/>
        <v>0</v>
      </c>
      <c r="D180" s="229"/>
      <c r="E180" s="337"/>
      <c r="F180" s="544">
        <f t="shared" si="10"/>
        <v>0</v>
      </c>
      <c r="G180" s="229"/>
      <c r="H180" s="230"/>
      <c r="I180" s="231">
        <f t="shared" si="11"/>
        <v>0</v>
      </c>
      <c r="J180" s="229"/>
      <c r="K180" s="230"/>
      <c r="L180" s="231">
        <f t="shared" si="12"/>
        <v>0</v>
      </c>
      <c r="M180" s="338"/>
      <c r="N180" s="337"/>
      <c r="O180" s="231">
        <f t="shared" si="13"/>
        <v>0</v>
      </c>
      <c r="P180" s="185"/>
    </row>
    <row r="181" spans="1:16" ht="24" hidden="1" x14ac:dyDescent="0.25">
      <c r="A181" s="178">
        <v>3263</v>
      </c>
      <c r="B181" s="223" t="s">
        <v>415</v>
      </c>
      <c r="C181" s="224">
        <f t="shared" si="9"/>
        <v>0</v>
      </c>
      <c r="D181" s="229"/>
      <c r="E181" s="337"/>
      <c r="F181" s="544">
        <f t="shared" si="10"/>
        <v>0</v>
      </c>
      <c r="G181" s="229"/>
      <c r="H181" s="230"/>
      <c r="I181" s="231">
        <f t="shared" si="11"/>
        <v>0</v>
      </c>
      <c r="J181" s="229"/>
      <c r="K181" s="230"/>
      <c r="L181" s="231">
        <f t="shared" si="12"/>
        <v>0</v>
      </c>
      <c r="M181" s="338"/>
      <c r="N181" s="337"/>
      <c r="O181" s="231">
        <f t="shared" si="13"/>
        <v>0</v>
      </c>
      <c r="P181" s="185"/>
    </row>
    <row r="182" spans="1:16" ht="84" hidden="1" x14ac:dyDescent="0.25">
      <c r="A182" s="906">
        <v>3290</v>
      </c>
      <c r="B182" s="213" t="s">
        <v>416</v>
      </c>
      <c r="C182" s="224">
        <f t="shared" ref="C182:C258" si="26">F182+I182+L182+O182</f>
        <v>0</v>
      </c>
      <c r="D182" s="350">
        <f>SUM(D183:D186)</f>
        <v>0</v>
      </c>
      <c r="E182" s="351">
        <f>SUM(E183:E186)</f>
        <v>0</v>
      </c>
      <c r="F182" s="543">
        <f t="shared" si="10"/>
        <v>0</v>
      </c>
      <c r="G182" s="350">
        <f>SUM(G183:G186)</f>
        <v>0</v>
      </c>
      <c r="H182" s="352">
        <f t="shared" ref="H182" si="27">SUM(H183:H186)</f>
        <v>0</v>
      </c>
      <c r="I182" s="221">
        <f t="shared" si="11"/>
        <v>0</v>
      </c>
      <c r="J182" s="350">
        <f>SUM(J183:J186)</f>
        <v>0</v>
      </c>
      <c r="K182" s="352">
        <f t="shared" ref="K182" si="28">SUM(K183:K186)</f>
        <v>0</v>
      </c>
      <c r="L182" s="221">
        <f t="shared" si="12"/>
        <v>0</v>
      </c>
      <c r="M182" s="369">
        <f t="shared" ref="M182:N182" si="29">SUM(M183:M186)</f>
        <v>0</v>
      </c>
      <c r="N182" s="370">
        <f t="shared" si="29"/>
        <v>0</v>
      </c>
      <c r="O182" s="371">
        <f t="shared" si="13"/>
        <v>0</v>
      </c>
      <c r="P182" s="372"/>
    </row>
    <row r="183" spans="1:16" ht="72" hidden="1" x14ac:dyDescent="0.25">
      <c r="A183" s="178">
        <v>3291</v>
      </c>
      <c r="B183" s="223" t="s">
        <v>417</v>
      </c>
      <c r="C183" s="224">
        <f t="shared" si="26"/>
        <v>0</v>
      </c>
      <c r="D183" s="229"/>
      <c r="E183" s="337"/>
      <c r="F183" s="544">
        <f t="shared" ref="F183:F246" si="30">D183+E183</f>
        <v>0</v>
      </c>
      <c r="G183" s="229"/>
      <c r="H183" s="230"/>
      <c r="I183" s="231">
        <f t="shared" ref="I183:I246" si="31">G183+H183</f>
        <v>0</v>
      </c>
      <c r="J183" s="229"/>
      <c r="K183" s="230"/>
      <c r="L183" s="231">
        <f t="shared" ref="L183:L246" si="32">J183+K183</f>
        <v>0</v>
      </c>
      <c r="M183" s="338"/>
      <c r="N183" s="337"/>
      <c r="O183" s="231">
        <f t="shared" ref="O183:O246" si="33">M183+N183</f>
        <v>0</v>
      </c>
      <c r="P183" s="185"/>
    </row>
    <row r="184" spans="1:16" ht="72" hidden="1" x14ac:dyDescent="0.25">
      <c r="A184" s="178">
        <v>3292</v>
      </c>
      <c r="B184" s="223" t="s">
        <v>418</v>
      </c>
      <c r="C184" s="224">
        <f t="shared" si="26"/>
        <v>0</v>
      </c>
      <c r="D184" s="229"/>
      <c r="E184" s="337"/>
      <c r="F184" s="544">
        <f t="shared" si="30"/>
        <v>0</v>
      </c>
      <c r="G184" s="229"/>
      <c r="H184" s="230"/>
      <c r="I184" s="231">
        <f t="shared" si="31"/>
        <v>0</v>
      </c>
      <c r="J184" s="229"/>
      <c r="K184" s="230"/>
      <c r="L184" s="231">
        <f t="shared" si="32"/>
        <v>0</v>
      </c>
      <c r="M184" s="338"/>
      <c r="N184" s="337"/>
      <c r="O184" s="231">
        <f t="shared" si="33"/>
        <v>0</v>
      </c>
      <c r="P184" s="185"/>
    </row>
    <row r="185" spans="1:16" ht="72" hidden="1" x14ac:dyDescent="0.25">
      <c r="A185" s="178">
        <v>3293</v>
      </c>
      <c r="B185" s="223" t="s">
        <v>224</v>
      </c>
      <c r="C185" s="224">
        <f t="shared" si="26"/>
        <v>0</v>
      </c>
      <c r="D185" s="229"/>
      <c r="E185" s="337"/>
      <c r="F185" s="544">
        <f t="shared" si="30"/>
        <v>0</v>
      </c>
      <c r="G185" s="229"/>
      <c r="H185" s="230"/>
      <c r="I185" s="231">
        <f t="shared" si="31"/>
        <v>0</v>
      </c>
      <c r="J185" s="229"/>
      <c r="K185" s="230"/>
      <c r="L185" s="231">
        <f t="shared" si="32"/>
        <v>0</v>
      </c>
      <c r="M185" s="338"/>
      <c r="N185" s="337"/>
      <c r="O185" s="231">
        <f t="shared" si="33"/>
        <v>0</v>
      </c>
      <c r="P185" s="185"/>
    </row>
    <row r="186" spans="1:16" ht="60" hidden="1" x14ac:dyDescent="0.25">
      <c r="A186" s="373">
        <v>3294</v>
      </c>
      <c r="B186" s="223" t="s">
        <v>419</v>
      </c>
      <c r="C186" s="374">
        <f t="shared" si="26"/>
        <v>0</v>
      </c>
      <c r="D186" s="375"/>
      <c r="E186" s="376"/>
      <c r="F186" s="547">
        <f t="shared" si="30"/>
        <v>0</v>
      </c>
      <c r="G186" s="375"/>
      <c r="H186" s="377"/>
      <c r="I186" s="371">
        <f t="shared" si="31"/>
        <v>0</v>
      </c>
      <c r="J186" s="375"/>
      <c r="K186" s="377"/>
      <c r="L186" s="371">
        <f t="shared" si="32"/>
        <v>0</v>
      </c>
      <c r="M186" s="378"/>
      <c r="N186" s="376"/>
      <c r="O186" s="371">
        <f t="shared" si="33"/>
        <v>0</v>
      </c>
      <c r="P186" s="372"/>
    </row>
    <row r="187" spans="1:16" ht="48" hidden="1" x14ac:dyDescent="0.25">
      <c r="A187" s="249">
        <v>3300</v>
      </c>
      <c r="B187" s="368" t="s">
        <v>420</v>
      </c>
      <c r="C187" s="379">
        <f t="shared" si="26"/>
        <v>0</v>
      </c>
      <c r="D187" s="380">
        <f>SUM(D188:D189)</f>
        <v>0</v>
      </c>
      <c r="E187" s="326">
        <f>SUM(E188:E189)</f>
        <v>0</v>
      </c>
      <c r="F187" s="549">
        <f t="shared" si="30"/>
        <v>0</v>
      </c>
      <c r="G187" s="380">
        <f>SUM(G188:G189)</f>
        <v>0</v>
      </c>
      <c r="H187" s="381">
        <f t="shared" ref="H187" si="34">SUM(H188:H189)</f>
        <v>0</v>
      </c>
      <c r="I187" s="327">
        <f t="shared" si="31"/>
        <v>0</v>
      </c>
      <c r="J187" s="380">
        <f>SUM(J188:J189)</f>
        <v>0</v>
      </c>
      <c r="K187" s="381">
        <f t="shared" ref="K187" si="35">SUM(K188:K189)</f>
        <v>0</v>
      </c>
      <c r="L187" s="327">
        <f t="shared" si="32"/>
        <v>0</v>
      </c>
      <c r="M187" s="325">
        <f t="shared" ref="M187:N187" si="36">SUM(M188:M189)</f>
        <v>0</v>
      </c>
      <c r="N187" s="326">
        <f t="shared" si="36"/>
        <v>0</v>
      </c>
      <c r="O187" s="327">
        <f t="shared" si="33"/>
        <v>0</v>
      </c>
      <c r="P187" s="328"/>
    </row>
    <row r="188" spans="1:16" ht="48" hidden="1" x14ac:dyDescent="0.25">
      <c r="A188" s="264">
        <v>3310</v>
      </c>
      <c r="B188" s="265" t="s">
        <v>421</v>
      </c>
      <c r="C188" s="276">
        <f t="shared" si="26"/>
        <v>0</v>
      </c>
      <c r="D188" s="344"/>
      <c r="E188" s="345"/>
      <c r="F188" s="542">
        <f t="shared" si="30"/>
        <v>0</v>
      </c>
      <c r="G188" s="344"/>
      <c r="H188" s="346"/>
      <c r="I188" s="332">
        <f t="shared" si="31"/>
        <v>0</v>
      </c>
      <c r="J188" s="344"/>
      <c r="K188" s="346"/>
      <c r="L188" s="332">
        <f t="shared" si="32"/>
        <v>0</v>
      </c>
      <c r="M188" s="347"/>
      <c r="N188" s="345"/>
      <c r="O188" s="332">
        <f t="shared" si="33"/>
        <v>0</v>
      </c>
      <c r="P188" s="274"/>
    </row>
    <row r="189" spans="1:16" ht="60" hidden="1" x14ac:dyDescent="0.25">
      <c r="A189" s="169">
        <v>3320</v>
      </c>
      <c r="B189" s="213" t="s">
        <v>422</v>
      </c>
      <c r="C189" s="214">
        <f t="shared" si="26"/>
        <v>0</v>
      </c>
      <c r="D189" s="219"/>
      <c r="E189" s="335"/>
      <c r="F189" s="543">
        <f t="shared" si="30"/>
        <v>0</v>
      </c>
      <c r="G189" s="219"/>
      <c r="H189" s="220"/>
      <c r="I189" s="221">
        <f t="shared" si="31"/>
        <v>0</v>
      </c>
      <c r="J189" s="219"/>
      <c r="K189" s="220"/>
      <c r="L189" s="221">
        <f t="shared" si="32"/>
        <v>0</v>
      </c>
      <c r="M189" s="336"/>
      <c r="N189" s="335"/>
      <c r="O189" s="221">
        <f t="shared" si="33"/>
        <v>0</v>
      </c>
      <c r="P189" s="176"/>
    </row>
    <row r="190" spans="1:16" hidden="1" x14ac:dyDescent="0.25">
      <c r="A190" s="382">
        <v>4000</v>
      </c>
      <c r="B190" s="315" t="s">
        <v>423</v>
      </c>
      <c r="C190" s="316">
        <f t="shared" si="26"/>
        <v>0</v>
      </c>
      <c r="D190" s="317">
        <f>SUM(D191,D194)</f>
        <v>0</v>
      </c>
      <c r="E190" s="318">
        <f>SUM(E191,E194)</f>
        <v>0</v>
      </c>
      <c r="F190" s="540">
        <f t="shared" si="30"/>
        <v>0</v>
      </c>
      <c r="G190" s="317">
        <f>SUM(G191,G194)</f>
        <v>0</v>
      </c>
      <c r="H190" s="320">
        <f>SUM(H191,H194)</f>
        <v>0</v>
      </c>
      <c r="I190" s="319">
        <f t="shared" si="31"/>
        <v>0</v>
      </c>
      <c r="J190" s="317">
        <f>SUM(J191,J194)</f>
        <v>0</v>
      </c>
      <c r="K190" s="320">
        <f>SUM(K191,K194)</f>
        <v>0</v>
      </c>
      <c r="L190" s="319">
        <f t="shared" si="32"/>
        <v>0</v>
      </c>
      <c r="M190" s="321">
        <f>SUM(M191,M194)</f>
        <v>0</v>
      </c>
      <c r="N190" s="318">
        <f>SUM(N191,N194)</f>
        <v>0</v>
      </c>
      <c r="O190" s="319">
        <f t="shared" si="33"/>
        <v>0</v>
      </c>
      <c r="P190" s="322"/>
    </row>
    <row r="191" spans="1:16" ht="24" hidden="1" x14ac:dyDescent="0.25">
      <c r="A191" s="383">
        <v>4200</v>
      </c>
      <c r="B191" s="323" t="s">
        <v>424</v>
      </c>
      <c r="C191" s="199">
        <f t="shared" si="26"/>
        <v>0</v>
      </c>
      <c r="D191" s="209">
        <f>SUM(D192,D193)</f>
        <v>0</v>
      </c>
      <c r="E191" s="324">
        <f>SUM(E192,E193)</f>
        <v>0</v>
      </c>
      <c r="F191" s="541">
        <f t="shared" si="30"/>
        <v>0</v>
      </c>
      <c r="G191" s="209">
        <f>SUM(G192,G193)</f>
        <v>0</v>
      </c>
      <c r="H191" s="210">
        <f>SUM(H192,H193)</f>
        <v>0</v>
      </c>
      <c r="I191" s="211">
        <f t="shared" si="31"/>
        <v>0</v>
      </c>
      <c r="J191" s="209">
        <f>SUM(J192,J193)</f>
        <v>0</v>
      </c>
      <c r="K191" s="210">
        <f>SUM(K192,K193)</f>
        <v>0</v>
      </c>
      <c r="L191" s="211">
        <f t="shared" si="32"/>
        <v>0</v>
      </c>
      <c r="M191" s="348">
        <f>SUM(M192,M193)</f>
        <v>0</v>
      </c>
      <c r="N191" s="324">
        <f>SUM(N192,N193)</f>
        <v>0</v>
      </c>
      <c r="O191" s="211">
        <f t="shared" si="33"/>
        <v>0</v>
      </c>
      <c r="P191" s="208"/>
    </row>
    <row r="192" spans="1:16" ht="36" hidden="1" x14ac:dyDescent="0.25">
      <c r="A192" s="906">
        <v>4240</v>
      </c>
      <c r="B192" s="213" t="s">
        <v>425</v>
      </c>
      <c r="C192" s="214">
        <f t="shared" si="26"/>
        <v>0</v>
      </c>
      <c r="D192" s="219"/>
      <c r="E192" s="335"/>
      <c r="F192" s="543">
        <f t="shared" si="30"/>
        <v>0</v>
      </c>
      <c r="G192" s="219"/>
      <c r="H192" s="220"/>
      <c r="I192" s="221">
        <f t="shared" si="31"/>
        <v>0</v>
      </c>
      <c r="J192" s="219"/>
      <c r="K192" s="220"/>
      <c r="L192" s="221">
        <f t="shared" si="32"/>
        <v>0</v>
      </c>
      <c r="M192" s="336"/>
      <c r="N192" s="335"/>
      <c r="O192" s="221">
        <f t="shared" si="33"/>
        <v>0</v>
      </c>
      <c r="P192" s="176"/>
    </row>
    <row r="193" spans="1:16" ht="24" hidden="1" x14ac:dyDescent="0.25">
      <c r="A193" s="339">
        <v>4250</v>
      </c>
      <c r="B193" s="223" t="s">
        <v>426</v>
      </c>
      <c r="C193" s="224">
        <f t="shared" si="26"/>
        <v>0</v>
      </c>
      <c r="D193" s="229"/>
      <c r="E193" s="337"/>
      <c r="F193" s="544">
        <f t="shared" si="30"/>
        <v>0</v>
      </c>
      <c r="G193" s="229"/>
      <c r="H193" s="230"/>
      <c r="I193" s="231">
        <f t="shared" si="31"/>
        <v>0</v>
      </c>
      <c r="J193" s="229"/>
      <c r="K193" s="230"/>
      <c r="L193" s="231">
        <f t="shared" si="32"/>
        <v>0</v>
      </c>
      <c r="M193" s="338"/>
      <c r="N193" s="337"/>
      <c r="O193" s="231">
        <f t="shared" si="33"/>
        <v>0</v>
      </c>
      <c r="P193" s="185"/>
    </row>
    <row r="194" spans="1:16" hidden="1" x14ac:dyDescent="0.25">
      <c r="A194" s="198">
        <v>4300</v>
      </c>
      <c r="B194" s="323" t="s">
        <v>427</v>
      </c>
      <c r="C194" s="199">
        <f t="shared" si="26"/>
        <v>0</v>
      </c>
      <c r="D194" s="209">
        <f>SUM(D195)</f>
        <v>0</v>
      </c>
      <c r="E194" s="324">
        <f>SUM(E195)</f>
        <v>0</v>
      </c>
      <c r="F194" s="541">
        <f t="shared" si="30"/>
        <v>0</v>
      </c>
      <c r="G194" s="209">
        <f>SUM(G195)</f>
        <v>0</v>
      </c>
      <c r="H194" s="210">
        <f>SUM(H195)</f>
        <v>0</v>
      </c>
      <c r="I194" s="211">
        <f t="shared" si="31"/>
        <v>0</v>
      </c>
      <c r="J194" s="209">
        <f>SUM(J195)</f>
        <v>0</v>
      </c>
      <c r="K194" s="210">
        <f>SUM(K195)</f>
        <v>0</v>
      </c>
      <c r="L194" s="211">
        <f t="shared" si="32"/>
        <v>0</v>
      </c>
      <c r="M194" s="348">
        <f>SUM(M195)</f>
        <v>0</v>
      </c>
      <c r="N194" s="324">
        <f>SUM(N195)</f>
        <v>0</v>
      </c>
      <c r="O194" s="211">
        <f t="shared" si="33"/>
        <v>0</v>
      </c>
      <c r="P194" s="208"/>
    </row>
    <row r="195" spans="1:16" ht="24" hidden="1" x14ac:dyDescent="0.25">
      <c r="A195" s="906">
        <v>4310</v>
      </c>
      <c r="B195" s="213" t="s">
        <v>428</v>
      </c>
      <c r="C195" s="214">
        <f t="shared" si="26"/>
        <v>0</v>
      </c>
      <c r="D195" s="350">
        <f>SUM(D196:D196)</f>
        <v>0</v>
      </c>
      <c r="E195" s="351">
        <f>SUM(E196:E196)</f>
        <v>0</v>
      </c>
      <c r="F195" s="543">
        <f t="shared" si="30"/>
        <v>0</v>
      </c>
      <c r="G195" s="350">
        <f>SUM(G196:G196)</f>
        <v>0</v>
      </c>
      <c r="H195" s="352">
        <f>SUM(H196:H196)</f>
        <v>0</v>
      </c>
      <c r="I195" s="221">
        <f t="shared" si="31"/>
        <v>0</v>
      </c>
      <c r="J195" s="350">
        <f>SUM(J196:J196)</f>
        <v>0</v>
      </c>
      <c r="K195" s="352">
        <f>SUM(K196:K196)</f>
        <v>0</v>
      </c>
      <c r="L195" s="221">
        <f t="shared" si="32"/>
        <v>0</v>
      </c>
      <c r="M195" s="353">
        <f>SUM(M196:M196)</f>
        <v>0</v>
      </c>
      <c r="N195" s="351">
        <f>SUM(N196:N196)</f>
        <v>0</v>
      </c>
      <c r="O195" s="221">
        <f t="shared" si="33"/>
        <v>0</v>
      </c>
      <c r="P195" s="176"/>
    </row>
    <row r="196" spans="1:16" ht="36" hidden="1" x14ac:dyDescent="0.25">
      <c r="A196" s="178">
        <v>4311</v>
      </c>
      <c r="B196" s="223" t="s">
        <v>429</v>
      </c>
      <c r="C196" s="224">
        <f t="shared" si="26"/>
        <v>0</v>
      </c>
      <c r="D196" s="229"/>
      <c r="E196" s="337"/>
      <c r="F196" s="544">
        <f t="shared" si="30"/>
        <v>0</v>
      </c>
      <c r="G196" s="229"/>
      <c r="H196" s="230"/>
      <c r="I196" s="231">
        <f t="shared" si="31"/>
        <v>0</v>
      </c>
      <c r="J196" s="229"/>
      <c r="K196" s="230"/>
      <c r="L196" s="231">
        <f t="shared" si="32"/>
        <v>0</v>
      </c>
      <c r="M196" s="338"/>
      <c r="N196" s="337"/>
      <c r="O196" s="231">
        <f t="shared" si="33"/>
        <v>0</v>
      </c>
      <c r="P196" s="185"/>
    </row>
    <row r="197" spans="1:16" s="148" customFormat="1" ht="24" x14ac:dyDescent="0.25">
      <c r="A197" s="384"/>
      <c r="B197" s="140" t="s">
        <v>430</v>
      </c>
      <c r="C197" s="309">
        <f t="shared" si="26"/>
        <v>9632</v>
      </c>
      <c r="D197" s="310">
        <f>SUM(D198,D233,D271)</f>
        <v>8680</v>
      </c>
      <c r="E197" s="503">
        <f>SUM(E198,E233,E271)</f>
        <v>0</v>
      </c>
      <c r="F197" s="464">
        <f t="shared" si="30"/>
        <v>8680</v>
      </c>
      <c r="G197" s="310">
        <f>SUM(G198,G233,G271)</f>
        <v>0</v>
      </c>
      <c r="H197" s="313">
        <f>SUM(H198,H233,H271)</f>
        <v>0</v>
      </c>
      <c r="I197" s="312">
        <f t="shared" si="31"/>
        <v>0</v>
      </c>
      <c r="J197" s="310">
        <f>SUM(J198,J233,J271)</f>
        <v>952</v>
      </c>
      <c r="K197" s="313">
        <f>SUM(K198,K233,K271)</f>
        <v>0</v>
      </c>
      <c r="L197" s="312">
        <f t="shared" si="32"/>
        <v>952</v>
      </c>
      <c r="M197" s="385">
        <f>SUM(M198,M233,M271)</f>
        <v>0</v>
      </c>
      <c r="N197" s="386">
        <f>SUM(N198,N233,N271)</f>
        <v>0</v>
      </c>
      <c r="O197" s="387">
        <f t="shared" si="33"/>
        <v>0</v>
      </c>
      <c r="P197" s="388"/>
    </row>
    <row r="198" spans="1:16" x14ac:dyDescent="0.25">
      <c r="A198" s="315">
        <v>5000</v>
      </c>
      <c r="B198" s="315" t="s">
        <v>431</v>
      </c>
      <c r="C198" s="316">
        <f>F198+I198+L198+O198</f>
        <v>8680</v>
      </c>
      <c r="D198" s="317">
        <f>D199+D207</f>
        <v>8680</v>
      </c>
      <c r="E198" s="504">
        <f>E199+E207</f>
        <v>0</v>
      </c>
      <c r="F198" s="465">
        <f t="shared" si="30"/>
        <v>8680</v>
      </c>
      <c r="G198" s="317">
        <f>G199+G207</f>
        <v>0</v>
      </c>
      <c r="H198" s="320">
        <f>H199+H207</f>
        <v>0</v>
      </c>
      <c r="I198" s="319">
        <f t="shared" si="31"/>
        <v>0</v>
      </c>
      <c r="J198" s="317">
        <f>J199+J207</f>
        <v>0</v>
      </c>
      <c r="K198" s="320">
        <f>K199+K207</f>
        <v>0</v>
      </c>
      <c r="L198" s="319">
        <f t="shared" si="32"/>
        <v>0</v>
      </c>
      <c r="M198" s="321">
        <f>M199+M207</f>
        <v>0</v>
      </c>
      <c r="N198" s="318">
        <f>N199+N207</f>
        <v>0</v>
      </c>
      <c r="O198" s="319">
        <f t="shared" si="33"/>
        <v>0</v>
      </c>
      <c r="P198" s="322"/>
    </row>
    <row r="199" spans="1:16" x14ac:dyDescent="0.25">
      <c r="A199" s="198">
        <v>5100</v>
      </c>
      <c r="B199" s="323" t="s">
        <v>432</v>
      </c>
      <c r="C199" s="199">
        <f t="shared" si="26"/>
        <v>180</v>
      </c>
      <c r="D199" s="209">
        <f>D200+D201+D204+D205+D206</f>
        <v>180</v>
      </c>
      <c r="E199" s="505">
        <f>E200+E201+E204+E205+E206</f>
        <v>0</v>
      </c>
      <c r="F199" s="459">
        <f t="shared" si="30"/>
        <v>180</v>
      </c>
      <c r="G199" s="209">
        <f>G200+G201+G204+G205+G206</f>
        <v>0</v>
      </c>
      <c r="H199" s="210">
        <f>H200+H201+H204+H205+H206</f>
        <v>0</v>
      </c>
      <c r="I199" s="211">
        <f t="shared" si="31"/>
        <v>0</v>
      </c>
      <c r="J199" s="209">
        <f>J200+J201+J204+J205+J206</f>
        <v>0</v>
      </c>
      <c r="K199" s="210">
        <f>K200+K201+K204+K205+K206</f>
        <v>0</v>
      </c>
      <c r="L199" s="211">
        <f t="shared" si="32"/>
        <v>0</v>
      </c>
      <c r="M199" s="348">
        <f>M200+M201+M204+M205+M206</f>
        <v>0</v>
      </c>
      <c r="N199" s="324">
        <f>N200+N201+N204+N205+N206</f>
        <v>0</v>
      </c>
      <c r="O199" s="211">
        <f t="shared" si="33"/>
        <v>0</v>
      </c>
      <c r="P199" s="208"/>
    </row>
    <row r="200" spans="1:16" hidden="1" x14ac:dyDescent="0.25">
      <c r="A200" s="906">
        <v>5110</v>
      </c>
      <c r="B200" s="213" t="s">
        <v>433</v>
      </c>
      <c r="C200" s="214">
        <f t="shared" si="26"/>
        <v>0</v>
      </c>
      <c r="D200" s="219"/>
      <c r="E200" s="335"/>
      <c r="F200" s="543">
        <f t="shared" si="30"/>
        <v>0</v>
      </c>
      <c r="G200" s="219"/>
      <c r="H200" s="220"/>
      <c r="I200" s="221">
        <f t="shared" si="31"/>
        <v>0</v>
      </c>
      <c r="J200" s="219"/>
      <c r="K200" s="220"/>
      <c r="L200" s="221">
        <f t="shared" si="32"/>
        <v>0</v>
      </c>
      <c r="M200" s="336"/>
      <c r="N200" s="335"/>
      <c r="O200" s="221">
        <f t="shared" si="33"/>
        <v>0</v>
      </c>
      <c r="P200" s="176"/>
    </row>
    <row r="201" spans="1:16" ht="24" x14ac:dyDescent="0.25">
      <c r="A201" s="339">
        <v>5120</v>
      </c>
      <c r="B201" s="223" t="s">
        <v>434</v>
      </c>
      <c r="C201" s="224">
        <f t="shared" si="26"/>
        <v>180</v>
      </c>
      <c r="D201" s="340">
        <f>D202+D203</f>
        <v>180</v>
      </c>
      <c r="E201" s="390">
        <f>E202+E203</f>
        <v>0</v>
      </c>
      <c r="F201" s="359">
        <f t="shared" si="30"/>
        <v>180</v>
      </c>
      <c r="G201" s="340">
        <f>G202+G203</f>
        <v>0</v>
      </c>
      <c r="H201" s="342">
        <f>H202+H203</f>
        <v>0</v>
      </c>
      <c r="I201" s="231">
        <f t="shared" si="31"/>
        <v>0</v>
      </c>
      <c r="J201" s="340">
        <f>J202+J203</f>
        <v>0</v>
      </c>
      <c r="K201" s="342">
        <f>K202+K203</f>
        <v>0</v>
      </c>
      <c r="L201" s="231">
        <f t="shared" si="32"/>
        <v>0</v>
      </c>
      <c r="M201" s="343">
        <f>M202+M203</f>
        <v>0</v>
      </c>
      <c r="N201" s="341">
        <f>N202+N203</f>
        <v>0</v>
      </c>
      <c r="O201" s="231">
        <f t="shared" si="33"/>
        <v>0</v>
      </c>
      <c r="P201" s="185"/>
    </row>
    <row r="202" spans="1:16" x14ac:dyDescent="0.25">
      <c r="A202" s="178">
        <v>5121</v>
      </c>
      <c r="B202" s="223" t="s">
        <v>435</v>
      </c>
      <c r="C202" s="224">
        <f t="shared" si="26"/>
        <v>180</v>
      </c>
      <c r="D202" s="229">
        <v>180</v>
      </c>
      <c r="E202" s="507"/>
      <c r="F202" s="359">
        <f t="shared" si="30"/>
        <v>180</v>
      </c>
      <c r="G202" s="229"/>
      <c r="H202" s="230"/>
      <c r="I202" s="231">
        <f t="shared" si="31"/>
        <v>0</v>
      </c>
      <c r="J202" s="229"/>
      <c r="K202" s="230"/>
      <c r="L202" s="231">
        <f t="shared" si="32"/>
        <v>0</v>
      </c>
      <c r="M202" s="338"/>
      <c r="N202" s="337"/>
      <c r="O202" s="231">
        <f t="shared" si="33"/>
        <v>0</v>
      </c>
      <c r="P202" s="185"/>
    </row>
    <row r="203" spans="1:16" ht="24" hidden="1" x14ac:dyDescent="0.25">
      <c r="A203" s="178">
        <v>5129</v>
      </c>
      <c r="B203" s="223" t="s">
        <v>436</v>
      </c>
      <c r="C203" s="224">
        <f t="shared" si="26"/>
        <v>0</v>
      </c>
      <c r="D203" s="229"/>
      <c r="E203" s="337"/>
      <c r="F203" s="544">
        <f t="shared" si="30"/>
        <v>0</v>
      </c>
      <c r="G203" s="229"/>
      <c r="H203" s="230"/>
      <c r="I203" s="231">
        <f t="shared" si="31"/>
        <v>0</v>
      </c>
      <c r="J203" s="229"/>
      <c r="K203" s="230"/>
      <c r="L203" s="231">
        <f t="shared" si="32"/>
        <v>0</v>
      </c>
      <c r="M203" s="338"/>
      <c r="N203" s="337"/>
      <c r="O203" s="231">
        <f t="shared" si="33"/>
        <v>0</v>
      </c>
      <c r="P203" s="185"/>
    </row>
    <row r="204" spans="1:16" hidden="1" x14ac:dyDescent="0.25">
      <c r="A204" s="339">
        <v>5130</v>
      </c>
      <c r="B204" s="223" t="s">
        <v>437</v>
      </c>
      <c r="C204" s="224">
        <f t="shared" si="26"/>
        <v>0</v>
      </c>
      <c r="D204" s="229"/>
      <c r="E204" s="337"/>
      <c r="F204" s="544">
        <f t="shared" si="30"/>
        <v>0</v>
      </c>
      <c r="G204" s="229"/>
      <c r="H204" s="230"/>
      <c r="I204" s="231">
        <f t="shared" si="31"/>
        <v>0</v>
      </c>
      <c r="J204" s="229"/>
      <c r="K204" s="230"/>
      <c r="L204" s="231">
        <f t="shared" si="32"/>
        <v>0</v>
      </c>
      <c r="M204" s="338"/>
      <c r="N204" s="337"/>
      <c r="O204" s="231">
        <f t="shared" si="33"/>
        <v>0</v>
      </c>
      <c r="P204" s="185"/>
    </row>
    <row r="205" spans="1:16" hidden="1" x14ac:dyDescent="0.25">
      <c r="A205" s="339">
        <v>5140</v>
      </c>
      <c r="B205" s="223" t="s">
        <v>438</v>
      </c>
      <c r="C205" s="224">
        <f t="shared" si="26"/>
        <v>0</v>
      </c>
      <c r="D205" s="229"/>
      <c r="E205" s="337"/>
      <c r="F205" s="544">
        <f t="shared" si="30"/>
        <v>0</v>
      </c>
      <c r="G205" s="229"/>
      <c r="H205" s="230"/>
      <c r="I205" s="231">
        <f t="shared" si="31"/>
        <v>0</v>
      </c>
      <c r="J205" s="229"/>
      <c r="K205" s="230"/>
      <c r="L205" s="231">
        <f t="shared" si="32"/>
        <v>0</v>
      </c>
      <c r="M205" s="338"/>
      <c r="N205" s="337"/>
      <c r="O205" s="231">
        <f t="shared" si="33"/>
        <v>0</v>
      </c>
      <c r="P205" s="185"/>
    </row>
    <row r="206" spans="1:16" ht="24" hidden="1" x14ac:dyDescent="0.25">
      <c r="A206" s="339">
        <v>5170</v>
      </c>
      <c r="B206" s="223" t="s">
        <v>439</v>
      </c>
      <c r="C206" s="224">
        <f t="shared" si="26"/>
        <v>0</v>
      </c>
      <c r="D206" s="229"/>
      <c r="E206" s="337"/>
      <c r="F206" s="544">
        <f t="shared" si="30"/>
        <v>0</v>
      </c>
      <c r="G206" s="229"/>
      <c r="H206" s="230"/>
      <c r="I206" s="231">
        <f t="shared" si="31"/>
        <v>0</v>
      </c>
      <c r="J206" s="229"/>
      <c r="K206" s="230"/>
      <c r="L206" s="231">
        <f t="shared" si="32"/>
        <v>0</v>
      </c>
      <c r="M206" s="338"/>
      <c r="N206" s="337"/>
      <c r="O206" s="231">
        <f t="shared" si="33"/>
        <v>0</v>
      </c>
      <c r="P206" s="185"/>
    </row>
    <row r="207" spans="1:16" x14ac:dyDescent="0.25">
      <c r="A207" s="198">
        <v>5200</v>
      </c>
      <c r="B207" s="323" t="s">
        <v>440</v>
      </c>
      <c r="C207" s="199">
        <f t="shared" si="26"/>
        <v>8500</v>
      </c>
      <c r="D207" s="209">
        <f>D208+D218+D219+D228+D229+D230+D232</f>
        <v>8500</v>
      </c>
      <c r="E207" s="505">
        <f>E208+E218+E219+E228+E229+E230+E232</f>
        <v>0</v>
      </c>
      <c r="F207" s="459">
        <f t="shared" si="30"/>
        <v>8500</v>
      </c>
      <c r="G207" s="209">
        <f>G208+G218+G219+G228+G229+G230+G232</f>
        <v>0</v>
      </c>
      <c r="H207" s="210">
        <f>H208+H218+H219+H228+H229+H230+H232</f>
        <v>0</v>
      </c>
      <c r="I207" s="211">
        <f t="shared" si="31"/>
        <v>0</v>
      </c>
      <c r="J207" s="209">
        <f>J208+J218+J219+J228+J229+J230+J232</f>
        <v>0</v>
      </c>
      <c r="K207" s="210">
        <f>K208+K218+K219+K228+K229+K230+K232</f>
        <v>0</v>
      </c>
      <c r="L207" s="211">
        <f t="shared" si="32"/>
        <v>0</v>
      </c>
      <c r="M207" s="348">
        <f>M208+M218+M219+M228+M229+M230+M232</f>
        <v>0</v>
      </c>
      <c r="N207" s="324">
        <f>N208+N218+N219+N228+N229+N230+N232</f>
        <v>0</v>
      </c>
      <c r="O207" s="211">
        <f t="shared" si="33"/>
        <v>0</v>
      </c>
      <c r="P207" s="208"/>
    </row>
    <row r="208" spans="1:16" hidden="1" x14ac:dyDescent="0.25">
      <c r="A208" s="329">
        <v>5210</v>
      </c>
      <c r="B208" s="265" t="s">
        <v>441</v>
      </c>
      <c r="C208" s="276">
        <f t="shared" si="26"/>
        <v>0</v>
      </c>
      <c r="D208" s="330">
        <f>SUM(D209:D217)</f>
        <v>0</v>
      </c>
      <c r="E208" s="331">
        <f>SUM(E209:E217)</f>
        <v>0</v>
      </c>
      <c r="F208" s="542">
        <f t="shared" si="30"/>
        <v>0</v>
      </c>
      <c r="G208" s="330">
        <f>SUM(G209:G217)</f>
        <v>0</v>
      </c>
      <c r="H208" s="333">
        <f>SUM(H209:H217)</f>
        <v>0</v>
      </c>
      <c r="I208" s="332">
        <f t="shared" si="31"/>
        <v>0</v>
      </c>
      <c r="J208" s="330">
        <f>SUM(J209:J217)</f>
        <v>0</v>
      </c>
      <c r="K208" s="333">
        <f>SUM(K209:K217)</f>
        <v>0</v>
      </c>
      <c r="L208" s="332">
        <f t="shared" si="32"/>
        <v>0</v>
      </c>
      <c r="M208" s="334">
        <f>SUM(M209:M217)</f>
        <v>0</v>
      </c>
      <c r="N208" s="331">
        <f>SUM(N209:N217)</f>
        <v>0</v>
      </c>
      <c r="O208" s="332">
        <f t="shared" si="33"/>
        <v>0</v>
      </c>
      <c r="P208" s="274"/>
    </row>
    <row r="209" spans="1:16" hidden="1" x14ac:dyDescent="0.25">
      <c r="A209" s="169">
        <v>5211</v>
      </c>
      <c r="B209" s="213" t="s">
        <v>442</v>
      </c>
      <c r="C209" s="359">
        <f t="shared" si="26"/>
        <v>0</v>
      </c>
      <c r="D209" s="219"/>
      <c r="E209" s="335"/>
      <c r="F209" s="543">
        <f t="shared" si="30"/>
        <v>0</v>
      </c>
      <c r="G209" s="219"/>
      <c r="H209" s="220"/>
      <c r="I209" s="221">
        <f t="shared" si="31"/>
        <v>0</v>
      </c>
      <c r="J209" s="219"/>
      <c r="K209" s="220"/>
      <c r="L209" s="221">
        <f t="shared" si="32"/>
        <v>0</v>
      </c>
      <c r="M209" s="336"/>
      <c r="N209" s="335"/>
      <c r="O209" s="221">
        <f t="shared" si="33"/>
        <v>0</v>
      </c>
      <c r="P209" s="176"/>
    </row>
    <row r="210" spans="1:16" hidden="1" x14ac:dyDescent="0.25">
      <c r="A210" s="178">
        <v>5212</v>
      </c>
      <c r="B210" s="223" t="s">
        <v>443</v>
      </c>
      <c r="C210" s="359">
        <f t="shared" si="26"/>
        <v>0</v>
      </c>
      <c r="D210" s="229"/>
      <c r="E210" s="337"/>
      <c r="F210" s="544">
        <f t="shared" si="30"/>
        <v>0</v>
      </c>
      <c r="G210" s="229"/>
      <c r="H210" s="230"/>
      <c r="I210" s="231">
        <f t="shared" si="31"/>
        <v>0</v>
      </c>
      <c r="J210" s="229"/>
      <c r="K210" s="230"/>
      <c r="L210" s="231">
        <f t="shared" si="32"/>
        <v>0</v>
      </c>
      <c r="M210" s="338"/>
      <c r="N210" s="337"/>
      <c r="O210" s="231">
        <f t="shared" si="33"/>
        <v>0</v>
      </c>
      <c r="P210" s="185"/>
    </row>
    <row r="211" spans="1:16" hidden="1" x14ac:dyDescent="0.25">
      <c r="A211" s="178">
        <v>5213</v>
      </c>
      <c r="B211" s="223" t="s">
        <v>444</v>
      </c>
      <c r="C211" s="359">
        <f t="shared" si="26"/>
        <v>0</v>
      </c>
      <c r="D211" s="229"/>
      <c r="E211" s="337"/>
      <c r="F211" s="544">
        <f t="shared" si="30"/>
        <v>0</v>
      </c>
      <c r="G211" s="229"/>
      <c r="H211" s="230"/>
      <c r="I211" s="231">
        <f t="shared" si="31"/>
        <v>0</v>
      </c>
      <c r="J211" s="229"/>
      <c r="K211" s="230"/>
      <c r="L211" s="231">
        <f t="shared" si="32"/>
        <v>0</v>
      </c>
      <c r="M211" s="338"/>
      <c r="N211" s="337"/>
      <c r="O211" s="231">
        <f t="shared" si="33"/>
        <v>0</v>
      </c>
      <c r="P211" s="185"/>
    </row>
    <row r="212" spans="1:16" hidden="1" x14ac:dyDescent="0.25">
      <c r="A212" s="178">
        <v>5214</v>
      </c>
      <c r="B212" s="223" t="s">
        <v>445</v>
      </c>
      <c r="C212" s="359">
        <f t="shared" si="26"/>
        <v>0</v>
      </c>
      <c r="D212" s="229"/>
      <c r="E212" s="337"/>
      <c r="F212" s="544">
        <f t="shared" si="30"/>
        <v>0</v>
      </c>
      <c r="G212" s="229"/>
      <c r="H212" s="230"/>
      <c r="I212" s="231">
        <f t="shared" si="31"/>
        <v>0</v>
      </c>
      <c r="J212" s="229"/>
      <c r="K212" s="230"/>
      <c r="L212" s="231">
        <f t="shared" si="32"/>
        <v>0</v>
      </c>
      <c r="M212" s="338"/>
      <c r="N212" s="337"/>
      <c r="O212" s="231">
        <f t="shared" si="33"/>
        <v>0</v>
      </c>
      <c r="P212" s="185"/>
    </row>
    <row r="213" spans="1:16" hidden="1" x14ac:dyDescent="0.25">
      <c r="A213" s="178">
        <v>5215</v>
      </c>
      <c r="B213" s="223" t="s">
        <v>446</v>
      </c>
      <c r="C213" s="359">
        <f t="shared" si="26"/>
        <v>0</v>
      </c>
      <c r="D213" s="229"/>
      <c r="E213" s="337"/>
      <c r="F213" s="544">
        <f t="shared" si="30"/>
        <v>0</v>
      </c>
      <c r="G213" s="229"/>
      <c r="H213" s="230"/>
      <c r="I213" s="231">
        <f t="shared" si="31"/>
        <v>0</v>
      </c>
      <c r="J213" s="229"/>
      <c r="K213" s="230"/>
      <c r="L213" s="231">
        <f t="shared" si="32"/>
        <v>0</v>
      </c>
      <c r="M213" s="338"/>
      <c r="N213" s="337"/>
      <c r="O213" s="231">
        <f t="shared" si="33"/>
        <v>0</v>
      </c>
      <c r="P213" s="185"/>
    </row>
    <row r="214" spans="1:16" ht="24" hidden="1" x14ac:dyDescent="0.25">
      <c r="A214" s="178">
        <v>5216</v>
      </c>
      <c r="B214" s="223" t="s">
        <v>447</v>
      </c>
      <c r="C214" s="359">
        <f t="shared" si="26"/>
        <v>0</v>
      </c>
      <c r="D214" s="229"/>
      <c r="E214" s="337"/>
      <c r="F214" s="544">
        <f t="shared" si="30"/>
        <v>0</v>
      </c>
      <c r="G214" s="229"/>
      <c r="H214" s="230"/>
      <c r="I214" s="231">
        <f t="shared" si="31"/>
        <v>0</v>
      </c>
      <c r="J214" s="229"/>
      <c r="K214" s="230"/>
      <c r="L214" s="231">
        <f t="shared" si="32"/>
        <v>0</v>
      </c>
      <c r="M214" s="338"/>
      <c r="N214" s="337"/>
      <c r="O214" s="231">
        <f t="shared" si="33"/>
        <v>0</v>
      </c>
      <c r="P214" s="185"/>
    </row>
    <row r="215" spans="1:16" hidden="1" x14ac:dyDescent="0.25">
      <c r="A215" s="178">
        <v>5217</v>
      </c>
      <c r="B215" s="223" t="s">
        <v>448</v>
      </c>
      <c r="C215" s="359">
        <f t="shared" si="26"/>
        <v>0</v>
      </c>
      <c r="D215" s="229"/>
      <c r="E215" s="337"/>
      <c r="F215" s="544">
        <f t="shared" si="30"/>
        <v>0</v>
      </c>
      <c r="G215" s="229"/>
      <c r="H215" s="230"/>
      <c r="I215" s="231">
        <f t="shared" si="31"/>
        <v>0</v>
      </c>
      <c r="J215" s="229"/>
      <c r="K215" s="230"/>
      <c r="L215" s="231">
        <f t="shared" si="32"/>
        <v>0</v>
      </c>
      <c r="M215" s="338"/>
      <c r="N215" s="337"/>
      <c r="O215" s="231">
        <f t="shared" si="33"/>
        <v>0</v>
      </c>
      <c r="P215" s="185"/>
    </row>
    <row r="216" spans="1:16" hidden="1" x14ac:dyDescent="0.25">
      <c r="A216" s="178">
        <v>5218</v>
      </c>
      <c r="B216" s="223" t="s">
        <v>449</v>
      </c>
      <c r="C216" s="359">
        <f t="shared" si="26"/>
        <v>0</v>
      </c>
      <c r="D216" s="229"/>
      <c r="E216" s="337"/>
      <c r="F216" s="544">
        <f t="shared" si="30"/>
        <v>0</v>
      </c>
      <c r="G216" s="229"/>
      <c r="H216" s="230"/>
      <c r="I216" s="231">
        <f t="shared" si="31"/>
        <v>0</v>
      </c>
      <c r="J216" s="229"/>
      <c r="K216" s="230"/>
      <c r="L216" s="231">
        <f t="shared" si="32"/>
        <v>0</v>
      </c>
      <c r="M216" s="338"/>
      <c r="N216" s="337"/>
      <c r="O216" s="231">
        <f t="shared" si="33"/>
        <v>0</v>
      </c>
      <c r="P216" s="185"/>
    </row>
    <row r="217" spans="1:16" hidden="1" x14ac:dyDescent="0.25">
      <c r="A217" s="178">
        <v>5219</v>
      </c>
      <c r="B217" s="223" t="s">
        <v>450</v>
      </c>
      <c r="C217" s="359">
        <f t="shared" si="26"/>
        <v>0</v>
      </c>
      <c r="D217" s="229"/>
      <c r="E217" s="337"/>
      <c r="F217" s="544">
        <f t="shared" si="30"/>
        <v>0</v>
      </c>
      <c r="G217" s="229"/>
      <c r="H217" s="230"/>
      <c r="I217" s="231">
        <f t="shared" si="31"/>
        <v>0</v>
      </c>
      <c r="J217" s="229"/>
      <c r="K217" s="230"/>
      <c r="L217" s="231">
        <f t="shared" si="32"/>
        <v>0</v>
      </c>
      <c r="M217" s="338"/>
      <c r="N217" s="337"/>
      <c r="O217" s="231">
        <f t="shared" si="33"/>
        <v>0</v>
      </c>
      <c r="P217" s="185"/>
    </row>
    <row r="218" spans="1:16" hidden="1" x14ac:dyDescent="0.25">
      <c r="A218" s="339">
        <v>5220</v>
      </c>
      <c r="B218" s="223" t="s">
        <v>451</v>
      </c>
      <c r="C218" s="359">
        <f t="shared" si="26"/>
        <v>0</v>
      </c>
      <c r="D218" s="229"/>
      <c r="E218" s="337"/>
      <c r="F218" s="544">
        <f t="shared" si="30"/>
        <v>0</v>
      </c>
      <c r="G218" s="229"/>
      <c r="H218" s="230"/>
      <c r="I218" s="231">
        <f t="shared" si="31"/>
        <v>0</v>
      </c>
      <c r="J218" s="229"/>
      <c r="K218" s="230"/>
      <c r="L218" s="231">
        <f t="shared" si="32"/>
        <v>0</v>
      </c>
      <c r="M218" s="338"/>
      <c r="N218" s="337"/>
      <c r="O218" s="231">
        <f t="shared" si="33"/>
        <v>0</v>
      </c>
      <c r="P218" s="185"/>
    </row>
    <row r="219" spans="1:16" x14ac:dyDescent="0.25">
      <c r="A219" s="339">
        <v>5230</v>
      </c>
      <c r="B219" s="223" t="s">
        <v>452</v>
      </c>
      <c r="C219" s="359">
        <f t="shared" si="26"/>
        <v>8500</v>
      </c>
      <c r="D219" s="340">
        <f>SUM(D220:D227)</f>
        <v>8500</v>
      </c>
      <c r="E219" s="390">
        <f>SUM(E220:E227)</f>
        <v>0</v>
      </c>
      <c r="F219" s="359">
        <f t="shared" si="30"/>
        <v>8500</v>
      </c>
      <c r="G219" s="340">
        <f>SUM(G220:G227)</f>
        <v>0</v>
      </c>
      <c r="H219" s="342">
        <f>SUM(H220:H227)</f>
        <v>0</v>
      </c>
      <c r="I219" s="231">
        <f t="shared" si="31"/>
        <v>0</v>
      </c>
      <c r="J219" s="340">
        <f>SUM(J220:J227)</f>
        <v>0</v>
      </c>
      <c r="K219" s="342">
        <f>SUM(K220:K227)</f>
        <v>0</v>
      </c>
      <c r="L219" s="231">
        <f t="shared" si="32"/>
        <v>0</v>
      </c>
      <c r="M219" s="343">
        <f>SUM(M220:M227)</f>
        <v>0</v>
      </c>
      <c r="N219" s="341">
        <f>SUM(N220:N227)</f>
        <v>0</v>
      </c>
      <c r="O219" s="231">
        <f t="shared" si="33"/>
        <v>0</v>
      </c>
      <c r="P219" s="185"/>
    </row>
    <row r="220" spans="1:16" hidden="1" x14ac:dyDescent="0.25">
      <c r="A220" s="178">
        <v>5231</v>
      </c>
      <c r="B220" s="223" t="s">
        <v>453</v>
      </c>
      <c r="C220" s="359">
        <f t="shared" si="26"/>
        <v>0</v>
      </c>
      <c r="D220" s="229"/>
      <c r="E220" s="337"/>
      <c r="F220" s="544">
        <f t="shared" si="30"/>
        <v>0</v>
      </c>
      <c r="G220" s="229"/>
      <c r="H220" s="230"/>
      <c r="I220" s="231">
        <f t="shared" si="31"/>
        <v>0</v>
      </c>
      <c r="J220" s="229"/>
      <c r="K220" s="230"/>
      <c r="L220" s="231">
        <f t="shared" si="32"/>
        <v>0</v>
      </c>
      <c r="M220" s="338"/>
      <c r="N220" s="337"/>
      <c r="O220" s="231">
        <f t="shared" si="33"/>
        <v>0</v>
      </c>
      <c r="P220" s="185"/>
    </row>
    <row r="221" spans="1:16" hidden="1" x14ac:dyDescent="0.25">
      <c r="A221" s="178">
        <v>5232</v>
      </c>
      <c r="B221" s="223" t="s">
        <v>454</v>
      </c>
      <c r="C221" s="359">
        <f t="shared" si="26"/>
        <v>0</v>
      </c>
      <c r="D221" s="229"/>
      <c r="E221" s="337"/>
      <c r="F221" s="544">
        <f t="shared" si="30"/>
        <v>0</v>
      </c>
      <c r="G221" s="229"/>
      <c r="H221" s="230"/>
      <c r="I221" s="231">
        <f t="shared" si="31"/>
        <v>0</v>
      </c>
      <c r="J221" s="229"/>
      <c r="K221" s="230"/>
      <c r="L221" s="231">
        <f t="shared" si="32"/>
        <v>0</v>
      </c>
      <c r="M221" s="338"/>
      <c r="N221" s="337"/>
      <c r="O221" s="231">
        <f t="shared" si="33"/>
        <v>0</v>
      </c>
      <c r="P221" s="185"/>
    </row>
    <row r="222" spans="1:16" hidden="1" x14ac:dyDescent="0.25">
      <c r="A222" s="178">
        <v>5233</v>
      </c>
      <c r="B222" s="223" t="s">
        <v>455</v>
      </c>
      <c r="C222" s="359">
        <f t="shared" si="26"/>
        <v>0</v>
      </c>
      <c r="D222" s="229"/>
      <c r="E222" s="337"/>
      <c r="F222" s="544">
        <f t="shared" si="30"/>
        <v>0</v>
      </c>
      <c r="G222" s="229"/>
      <c r="H222" s="230"/>
      <c r="I222" s="231">
        <f t="shared" si="31"/>
        <v>0</v>
      </c>
      <c r="J222" s="229"/>
      <c r="K222" s="230"/>
      <c r="L222" s="231">
        <f t="shared" si="32"/>
        <v>0</v>
      </c>
      <c r="M222" s="338"/>
      <c r="N222" s="337"/>
      <c r="O222" s="231">
        <f t="shared" si="33"/>
        <v>0</v>
      </c>
      <c r="P222" s="185"/>
    </row>
    <row r="223" spans="1:16" ht="24" hidden="1" x14ac:dyDescent="0.25">
      <c r="A223" s="178">
        <v>5234</v>
      </c>
      <c r="B223" s="223" t="s">
        <v>456</v>
      </c>
      <c r="C223" s="359">
        <f t="shared" si="26"/>
        <v>0</v>
      </c>
      <c r="D223" s="229"/>
      <c r="E223" s="337"/>
      <c r="F223" s="544">
        <f t="shared" si="30"/>
        <v>0</v>
      </c>
      <c r="G223" s="229"/>
      <c r="H223" s="230"/>
      <c r="I223" s="231">
        <f t="shared" si="31"/>
        <v>0</v>
      </c>
      <c r="J223" s="229"/>
      <c r="K223" s="230"/>
      <c r="L223" s="231">
        <f t="shared" si="32"/>
        <v>0</v>
      </c>
      <c r="M223" s="338"/>
      <c r="N223" s="337"/>
      <c r="O223" s="231">
        <f t="shared" si="33"/>
        <v>0</v>
      </c>
      <c r="P223" s="185"/>
    </row>
    <row r="224" spans="1:16" hidden="1" x14ac:dyDescent="0.25">
      <c r="A224" s="178">
        <v>5236</v>
      </c>
      <c r="B224" s="223" t="s">
        <v>457</v>
      </c>
      <c r="C224" s="359">
        <f t="shared" si="26"/>
        <v>0</v>
      </c>
      <c r="D224" s="229"/>
      <c r="E224" s="337"/>
      <c r="F224" s="544">
        <f t="shared" si="30"/>
        <v>0</v>
      </c>
      <c r="G224" s="229"/>
      <c r="H224" s="230"/>
      <c r="I224" s="231">
        <f t="shared" si="31"/>
        <v>0</v>
      </c>
      <c r="J224" s="229"/>
      <c r="K224" s="230"/>
      <c r="L224" s="231">
        <f t="shared" si="32"/>
        <v>0</v>
      </c>
      <c r="M224" s="338"/>
      <c r="N224" s="337"/>
      <c r="O224" s="231">
        <f t="shared" si="33"/>
        <v>0</v>
      </c>
      <c r="P224" s="185"/>
    </row>
    <row r="225" spans="1:16" hidden="1" x14ac:dyDescent="0.25">
      <c r="A225" s="178">
        <v>5237</v>
      </c>
      <c r="B225" s="223" t="s">
        <v>458</v>
      </c>
      <c r="C225" s="359">
        <f t="shared" si="26"/>
        <v>0</v>
      </c>
      <c r="D225" s="229"/>
      <c r="E225" s="337"/>
      <c r="F225" s="544">
        <f t="shared" si="30"/>
        <v>0</v>
      </c>
      <c r="G225" s="229"/>
      <c r="H225" s="230"/>
      <c r="I225" s="231">
        <f t="shared" si="31"/>
        <v>0</v>
      </c>
      <c r="J225" s="229"/>
      <c r="K225" s="230"/>
      <c r="L225" s="231">
        <f t="shared" si="32"/>
        <v>0</v>
      </c>
      <c r="M225" s="338"/>
      <c r="N225" s="337"/>
      <c r="O225" s="231">
        <f t="shared" si="33"/>
        <v>0</v>
      </c>
      <c r="P225" s="185"/>
    </row>
    <row r="226" spans="1:16" ht="24" x14ac:dyDescent="0.25">
      <c r="A226" s="178">
        <v>5238</v>
      </c>
      <c r="B226" s="223" t="s">
        <v>459</v>
      </c>
      <c r="C226" s="359">
        <f t="shared" si="26"/>
        <v>5840</v>
      </c>
      <c r="D226" s="229">
        <v>5840</v>
      </c>
      <c r="E226" s="507"/>
      <c r="F226" s="359">
        <f t="shared" si="30"/>
        <v>5840</v>
      </c>
      <c r="G226" s="229"/>
      <c r="H226" s="230"/>
      <c r="I226" s="231">
        <f t="shared" si="31"/>
        <v>0</v>
      </c>
      <c r="J226" s="229"/>
      <c r="K226" s="230"/>
      <c r="L226" s="231">
        <f t="shared" si="32"/>
        <v>0</v>
      </c>
      <c r="M226" s="338"/>
      <c r="N226" s="337"/>
      <c r="O226" s="231">
        <f t="shared" si="33"/>
        <v>0</v>
      </c>
      <c r="P226" s="185"/>
    </row>
    <row r="227" spans="1:16" ht="24" x14ac:dyDescent="0.25">
      <c r="A227" s="178">
        <v>5239</v>
      </c>
      <c r="B227" s="223" t="s">
        <v>460</v>
      </c>
      <c r="C227" s="359">
        <f t="shared" si="26"/>
        <v>2660</v>
      </c>
      <c r="D227" s="229">
        <v>2660</v>
      </c>
      <c r="E227" s="507"/>
      <c r="F227" s="359">
        <f t="shared" si="30"/>
        <v>2660</v>
      </c>
      <c r="G227" s="229"/>
      <c r="H227" s="230"/>
      <c r="I227" s="231">
        <f t="shared" si="31"/>
        <v>0</v>
      </c>
      <c r="J227" s="229"/>
      <c r="K227" s="230"/>
      <c r="L227" s="231">
        <f t="shared" si="32"/>
        <v>0</v>
      </c>
      <c r="M227" s="338"/>
      <c r="N227" s="337"/>
      <c r="O227" s="231">
        <f t="shared" si="33"/>
        <v>0</v>
      </c>
      <c r="P227" s="185"/>
    </row>
    <row r="228" spans="1:16" ht="24" hidden="1" x14ac:dyDescent="0.25">
      <c r="A228" s="339">
        <v>5240</v>
      </c>
      <c r="B228" s="223" t="s">
        <v>461</v>
      </c>
      <c r="C228" s="359">
        <f t="shared" si="26"/>
        <v>0</v>
      </c>
      <c r="D228" s="229"/>
      <c r="E228" s="337"/>
      <c r="F228" s="544">
        <f t="shared" si="30"/>
        <v>0</v>
      </c>
      <c r="G228" s="229"/>
      <c r="H228" s="230"/>
      <c r="I228" s="231">
        <f t="shared" si="31"/>
        <v>0</v>
      </c>
      <c r="J228" s="229"/>
      <c r="K228" s="230"/>
      <c r="L228" s="231">
        <f t="shared" si="32"/>
        <v>0</v>
      </c>
      <c r="M228" s="338"/>
      <c r="N228" s="337"/>
      <c r="O228" s="231">
        <f t="shared" si="33"/>
        <v>0</v>
      </c>
      <c r="P228" s="185"/>
    </row>
    <row r="229" spans="1:16" hidden="1" x14ac:dyDescent="0.25">
      <c r="A229" s="339">
        <v>5250</v>
      </c>
      <c r="B229" s="223" t="s">
        <v>462</v>
      </c>
      <c r="C229" s="359">
        <f t="shared" si="26"/>
        <v>0</v>
      </c>
      <c r="D229" s="229"/>
      <c r="E229" s="337"/>
      <c r="F229" s="544">
        <f t="shared" si="30"/>
        <v>0</v>
      </c>
      <c r="G229" s="229"/>
      <c r="H229" s="230"/>
      <c r="I229" s="231">
        <f t="shared" si="31"/>
        <v>0</v>
      </c>
      <c r="J229" s="229"/>
      <c r="K229" s="230"/>
      <c r="L229" s="231">
        <f t="shared" si="32"/>
        <v>0</v>
      </c>
      <c r="M229" s="338"/>
      <c r="N229" s="337"/>
      <c r="O229" s="231">
        <f t="shared" si="33"/>
        <v>0</v>
      </c>
      <c r="P229" s="185"/>
    </row>
    <row r="230" spans="1:16" hidden="1" x14ac:dyDescent="0.25">
      <c r="A230" s="339">
        <v>5260</v>
      </c>
      <c r="B230" s="223" t="s">
        <v>463</v>
      </c>
      <c r="C230" s="359">
        <f t="shared" si="26"/>
        <v>0</v>
      </c>
      <c r="D230" s="340">
        <f>SUM(D231)</f>
        <v>0</v>
      </c>
      <c r="E230" s="341">
        <f>SUM(E231)</f>
        <v>0</v>
      </c>
      <c r="F230" s="544">
        <f t="shared" si="30"/>
        <v>0</v>
      </c>
      <c r="G230" s="340">
        <f>SUM(G231)</f>
        <v>0</v>
      </c>
      <c r="H230" s="342">
        <f>SUM(H231)</f>
        <v>0</v>
      </c>
      <c r="I230" s="231">
        <f t="shared" si="31"/>
        <v>0</v>
      </c>
      <c r="J230" s="340">
        <f>SUM(J231)</f>
        <v>0</v>
      </c>
      <c r="K230" s="342">
        <f>SUM(K231)</f>
        <v>0</v>
      </c>
      <c r="L230" s="231">
        <f t="shared" si="32"/>
        <v>0</v>
      </c>
      <c r="M230" s="343">
        <f>SUM(M231)</f>
        <v>0</v>
      </c>
      <c r="N230" s="341">
        <f>SUM(N231)</f>
        <v>0</v>
      </c>
      <c r="O230" s="231">
        <f t="shared" si="33"/>
        <v>0</v>
      </c>
      <c r="P230" s="185"/>
    </row>
    <row r="231" spans="1:16" ht="24" hidden="1" x14ac:dyDescent="0.25">
      <c r="A231" s="178">
        <v>5269</v>
      </c>
      <c r="B231" s="223" t="s">
        <v>464</v>
      </c>
      <c r="C231" s="359">
        <f t="shared" si="26"/>
        <v>0</v>
      </c>
      <c r="D231" s="229"/>
      <c r="E231" s="337"/>
      <c r="F231" s="544">
        <f t="shared" si="30"/>
        <v>0</v>
      </c>
      <c r="G231" s="229"/>
      <c r="H231" s="230"/>
      <c r="I231" s="231">
        <f t="shared" si="31"/>
        <v>0</v>
      </c>
      <c r="J231" s="229"/>
      <c r="K231" s="230"/>
      <c r="L231" s="231">
        <f t="shared" si="32"/>
        <v>0</v>
      </c>
      <c r="M231" s="338"/>
      <c r="N231" s="337"/>
      <c r="O231" s="231">
        <f t="shared" si="33"/>
        <v>0</v>
      </c>
      <c r="P231" s="185"/>
    </row>
    <row r="232" spans="1:16" ht="24" hidden="1" x14ac:dyDescent="0.25">
      <c r="A232" s="329">
        <v>5270</v>
      </c>
      <c r="B232" s="265" t="s">
        <v>465</v>
      </c>
      <c r="C232" s="354">
        <f t="shared" si="26"/>
        <v>0</v>
      </c>
      <c r="D232" s="344"/>
      <c r="E232" s="345"/>
      <c r="F232" s="542">
        <f t="shared" si="30"/>
        <v>0</v>
      </c>
      <c r="G232" s="344"/>
      <c r="H232" s="346"/>
      <c r="I232" s="332">
        <f t="shared" si="31"/>
        <v>0</v>
      </c>
      <c r="J232" s="344"/>
      <c r="K232" s="346"/>
      <c r="L232" s="332">
        <f t="shared" si="32"/>
        <v>0</v>
      </c>
      <c r="M232" s="347"/>
      <c r="N232" s="345"/>
      <c r="O232" s="332">
        <f t="shared" si="33"/>
        <v>0</v>
      </c>
      <c r="P232" s="274"/>
    </row>
    <row r="233" spans="1:16" hidden="1" x14ac:dyDescent="0.25">
      <c r="A233" s="315">
        <v>6000</v>
      </c>
      <c r="B233" s="315" t="s">
        <v>466</v>
      </c>
      <c r="C233" s="316">
        <f t="shared" si="26"/>
        <v>0</v>
      </c>
      <c r="D233" s="317">
        <f>D234+D254+D261</f>
        <v>0</v>
      </c>
      <c r="E233" s="318">
        <f>E234+E254+E261</f>
        <v>0</v>
      </c>
      <c r="F233" s="540">
        <f t="shared" si="30"/>
        <v>0</v>
      </c>
      <c r="G233" s="317">
        <f>G234+G254+G261</f>
        <v>0</v>
      </c>
      <c r="H233" s="320">
        <f>H234+H254+H261</f>
        <v>0</v>
      </c>
      <c r="I233" s="319">
        <f t="shared" si="31"/>
        <v>0</v>
      </c>
      <c r="J233" s="317">
        <f>J234+J254+J261</f>
        <v>0</v>
      </c>
      <c r="K233" s="320">
        <f>K234+K254+K261</f>
        <v>0</v>
      </c>
      <c r="L233" s="319">
        <f t="shared" si="32"/>
        <v>0</v>
      </c>
      <c r="M233" s="321">
        <f>M234+M254+M261</f>
        <v>0</v>
      </c>
      <c r="N233" s="318">
        <f>N234+N254+N261</f>
        <v>0</v>
      </c>
      <c r="O233" s="319">
        <f t="shared" si="33"/>
        <v>0</v>
      </c>
      <c r="P233" s="322"/>
    </row>
    <row r="234" spans="1:16" hidden="1" x14ac:dyDescent="0.25">
      <c r="A234" s="249">
        <v>6200</v>
      </c>
      <c r="B234" s="368" t="s">
        <v>467</v>
      </c>
      <c r="C234" s="379">
        <f>F234+I234+L234+O234</f>
        <v>0</v>
      </c>
      <c r="D234" s="380">
        <f>SUM(D235,D236,D238,D241,D247,D248,D249)</f>
        <v>0</v>
      </c>
      <c r="E234" s="326">
        <f>SUM(E235,E236,E238,E241,E247,E248,E249)</f>
        <v>0</v>
      </c>
      <c r="F234" s="549">
        <f>D234+E234</f>
        <v>0</v>
      </c>
      <c r="G234" s="380">
        <f>SUM(G235,G236,G238,G241,G247,G248,G249)</f>
        <v>0</v>
      </c>
      <c r="H234" s="381">
        <f>SUM(H235,H236,H238,H241,H247,H248,H249)</f>
        <v>0</v>
      </c>
      <c r="I234" s="327">
        <f t="shared" si="31"/>
        <v>0</v>
      </c>
      <c r="J234" s="380">
        <f>SUM(J235,J236,J238,J241,J247,J248,J249)</f>
        <v>0</v>
      </c>
      <c r="K234" s="381">
        <f>SUM(K235,K236,K238,K241,K247,K248,K249)</f>
        <v>0</v>
      </c>
      <c r="L234" s="327">
        <f t="shared" si="32"/>
        <v>0</v>
      </c>
      <c r="M234" s="325">
        <f>SUM(M235,M236,M238,M241,M247,M248,M249)</f>
        <v>0</v>
      </c>
      <c r="N234" s="326">
        <f>SUM(N235,N236,N238,N241,N247,N248,N249)</f>
        <v>0</v>
      </c>
      <c r="O234" s="327">
        <f t="shared" si="33"/>
        <v>0</v>
      </c>
      <c r="P234" s="328"/>
    </row>
    <row r="235" spans="1:16" ht="24" hidden="1" x14ac:dyDescent="0.25">
      <c r="A235" s="906">
        <v>6220</v>
      </c>
      <c r="B235" s="213" t="s">
        <v>468</v>
      </c>
      <c r="C235" s="389">
        <f t="shared" si="26"/>
        <v>0</v>
      </c>
      <c r="D235" s="219"/>
      <c r="E235" s="335"/>
      <c r="F235" s="543">
        <f t="shared" si="30"/>
        <v>0</v>
      </c>
      <c r="G235" s="219"/>
      <c r="H235" s="220"/>
      <c r="I235" s="221">
        <f t="shared" si="31"/>
        <v>0</v>
      </c>
      <c r="J235" s="219"/>
      <c r="K235" s="220"/>
      <c r="L235" s="221">
        <f t="shared" si="32"/>
        <v>0</v>
      </c>
      <c r="M235" s="336"/>
      <c r="N235" s="335"/>
      <c r="O235" s="221">
        <f t="shared" si="33"/>
        <v>0</v>
      </c>
      <c r="P235" s="176"/>
    </row>
    <row r="236" spans="1:16" hidden="1" x14ac:dyDescent="0.25">
      <c r="A236" s="339">
        <v>6230</v>
      </c>
      <c r="B236" s="223" t="s">
        <v>469</v>
      </c>
      <c r="C236" s="390">
        <f t="shared" si="26"/>
        <v>0</v>
      </c>
      <c r="D236" s="340">
        <f>SUM(D237)</f>
        <v>0</v>
      </c>
      <c r="E236" s="342">
        <f>SUM(E237)</f>
        <v>0</v>
      </c>
      <c r="F236" s="544">
        <f t="shared" si="30"/>
        <v>0</v>
      </c>
      <c r="G236" s="340">
        <f>SUM(G237)</f>
        <v>0</v>
      </c>
      <c r="H236" s="342">
        <f>SUM(H237)</f>
        <v>0</v>
      </c>
      <c r="I236" s="231">
        <f t="shared" si="31"/>
        <v>0</v>
      </c>
      <c r="J236" s="340">
        <f>SUM(J237)</f>
        <v>0</v>
      </c>
      <c r="K236" s="342">
        <f>SUM(K237)</f>
        <v>0</v>
      </c>
      <c r="L236" s="231">
        <f t="shared" si="32"/>
        <v>0</v>
      </c>
      <c r="M236" s="340">
        <f>SUM(M237)</f>
        <v>0</v>
      </c>
      <c r="N236" s="342">
        <f>SUM(N237)</f>
        <v>0</v>
      </c>
      <c r="O236" s="231">
        <f t="shared" si="33"/>
        <v>0</v>
      </c>
      <c r="P236" s="185"/>
    </row>
    <row r="237" spans="1:16" ht="24" hidden="1" x14ac:dyDescent="0.25">
      <c r="A237" s="178">
        <v>6239</v>
      </c>
      <c r="B237" s="213" t="s">
        <v>470</v>
      </c>
      <c r="C237" s="390">
        <f t="shared" si="26"/>
        <v>0</v>
      </c>
      <c r="D237" s="229"/>
      <c r="E237" s="337"/>
      <c r="F237" s="544">
        <f t="shared" si="30"/>
        <v>0</v>
      </c>
      <c r="G237" s="229"/>
      <c r="H237" s="230"/>
      <c r="I237" s="231">
        <f t="shared" si="31"/>
        <v>0</v>
      </c>
      <c r="J237" s="229"/>
      <c r="K237" s="230"/>
      <c r="L237" s="231">
        <f t="shared" si="32"/>
        <v>0</v>
      </c>
      <c r="M237" s="338"/>
      <c r="N237" s="337"/>
      <c r="O237" s="231">
        <f t="shared" si="33"/>
        <v>0</v>
      </c>
      <c r="P237" s="185"/>
    </row>
    <row r="238" spans="1:16" ht="24" hidden="1" x14ac:dyDescent="0.25">
      <c r="A238" s="339">
        <v>6240</v>
      </c>
      <c r="B238" s="223" t="s">
        <v>471</v>
      </c>
      <c r="C238" s="390">
        <f t="shared" si="26"/>
        <v>0</v>
      </c>
      <c r="D238" s="340">
        <f>SUM(D239:D240)</f>
        <v>0</v>
      </c>
      <c r="E238" s="341">
        <f>SUM(E239:E240)</f>
        <v>0</v>
      </c>
      <c r="F238" s="544">
        <f t="shared" si="30"/>
        <v>0</v>
      </c>
      <c r="G238" s="340">
        <f>SUM(G239:G240)</f>
        <v>0</v>
      </c>
      <c r="H238" s="342">
        <f>SUM(H239:H240)</f>
        <v>0</v>
      </c>
      <c r="I238" s="231">
        <f t="shared" si="31"/>
        <v>0</v>
      </c>
      <c r="J238" s="340">
        <f>SUM(J239:J240)</f>
        <v>0</v>
      </c>
      <c r="K238" s="342">
        <f>SUM(K239:K240)</f>
        <v>0</v>
      </c>
      <c r="L238" s="231">
        <f t="shared" si="32"/>
        <v>0</v>
      </c>
      <c r="M238" s="343">
        <f>SUM(M239:M240)</f>
        <v>0</v>
      </c>
      <c r="N238" s="341">
        <f>SUM(N239:N240)</f>
        <v>0</v>
      </c>
      <c r="O238" s="231">
        <f t="shared" si="33"/>
        <v>0</v>
      </c>
      <c r="P238" s="185"/>
    </row>
    <row r="239" spans="1:16" hidden="1" x14ac:dyDescent="0.25">
      <c r="A239" s="178">
        <v>6241</v>
      </c>
      <c r="B239" s="223" t="s">
        <v>472</v>
      </c>
      <c r="C239" s="390">
        <f t="shared" si="26"/>
        <v>0</v>
      </c>
      <c r="D239" s="229"/>
      <c r="E239" s="337"/>
      <c r="F239" s="544">
        <f t="shared" si="30"/>
        <v>0</v>
      </c>
      <c r="G239" s="229"/>
      <c r="H239" s="230"/>
      <c r="I239" s="231">
        <f t="shared" si="31"/>
        <v>0</v>
      </c>
      <c r="J239" s="229"/>
      <c r="K239" s="230"/>
      <c r="L239" s="231">
        <f t="shared" si="32"/>
        <v>0</v>
      </c>
      <c r="M239" s="338"/>
      <c r="N239" s="337"/>
      <c r="O239" s="231">
        <f t="shared" si="33"/>
        <v>0</v>
      </c>
      <c r="P239" s="185"/>
    </row>
    <row r="240" spans="1:16" hidden="1" x14ac:dyDescent="0.25">
      <c r="A240" s="178">
        <v>6242</v>
      </c>
      <c r="B240" s="223" t="s">
        <v>473</v>
      </c>
      <c r="C240" s="390">
        <f t="shared" si="26"/>
        <v>0</v>
      </c>
      <c r="D240" s="229"/>
      <c r="E240" s="337"/>
      <c r="F240" s="544">
        <f t="shared" si="30"/>
        <v>0</v>
      </c>
      <c r="G240" s="229"/>
      <c r="H240" s="230"/>
      <c r="I240" s="231">
        <f t="shared" si="31"/>
        <v>0</v>
      </c>
      <c r="J240" s="229"/>
      <c r="K240" s="230"/>
      <c r="L240" s="231">
        <f t="shared" si="32"/>
        <v>0</v>
      </c>
      <c r="M240" s="338"/>
      <c r="N240" s="337"/>
      <c r="O240" s="231">
        <f t="shared" si="33"/>
        <v>0</v>
      </c>
      <c r="P240" s="185"/>
    </row>
    <row r="241" spans="1:16" ht="24" hidden="1" x14ac:dyDescent="0.25">
      <c r="A241" s="339">
        <v>6250</v>
      </c>
      <c r="B241" s="223" t="s">
        <v>474</v>
      </c>
      <c r="C241" s="390">
        <f t="shared" si="26"/>
        <v>0</v>
      </c>
      <c r="D241" s="340">
        <f>SUM(D242:D246)</f>
        <v>0</v>
      </c>
      <c r="E241" s="341">
        <f>SUM(E242:E246)</f>
        <v>0</v>
      </c>
      <c r="F241" s="544">
        <f t="shared" si="30"/>
        <v>0</v>
      </c>
      <c r="G241" s="340">
        <f>SUM(G242:G246)</f>
        <v>0</v>
      </c>
      <c r="H241" s="342">
        <f>SUM(H242:H246)</f>
        <v>0</v>
      </c>
      <c r="I241" s="231">
        <f t="shared" si="31"/>
        <v>0</v>
      </c>
      <c r="J241" s="340">
        <f>SUM(J242:J246)</f>
        <v>0</v>
      </c>
      <c r="K241" s="342">
        <f>SUM(K242:K246)</f>
        <v>0</v>
      </c>
      <c r="L241" s="231">
        <f t="shared" si="32"/>
        <v>0</v>
      </c>
      <c r="M241" s="343">
        <f>SUM(M242:M246)</f>
        <v>0</v>
      </c>
      <c r="N241" s="341">
        <f>SUM(N242:N246)</f>
        <v>0</v>
      </c>
      <c r="O241" s="231">
        <f t="shared" si="33"/>
        <v>0</v>
      </c>
      <c r="P241" s="185"/>
    </row>
    <row r="242" spans="1:16" hidden="1" x14ac:dyDescent="0.25">
      <c r="A242" s="178">
        <v>6252</v>
      </c>
      <c r="B242" s="223" t="s">
        <v>475</v>
      </c>
      <c r="C242" s="390">
        <f t="shared" si="26"/>
        <v>0</v>
      </c>
      <c r="D242" s="229"/>
      <c r="E242" s="337"/>
      <c r="F242" s="544">
        <f t="shared" si="30"/>
        <v>0</v>
      </c>
      <c r="G242" s="229"/>
      <c r="H242" s="230"/>
      <c r="I242" s="231">
        <f t="shared" si="31"/>
        <v>0</v>
      </c>
      <c r="J242" s="229"/>
      <c r="K242" s="230"/>
      <c r="L242" s="231">
        <f t="shared" si="32"/>
        <v>0</v>
      </c>
      <c r="M242" s="338"/>
      <c r="N242" s="337"/>
      <c r="O242" s="231">
        <f t="shared" si="33"/>
        <v>0</v>
      </c>
      <c r="P242" s="185"/>
    </row>
    <row r="243" spans="1:16" hidden="1" x14ac:dyDescent="0.25">
      <c r="A243" s="178">
        <v>6253</v>
      </c>
      <c r="B243" s="223" t="s">
        <v>476</v>
      </c>
      <c r="C243" s="390">
        <f t="shared" si="26"/>
        <v>0</v>
      </c>
      <c r="D243" s="229"/>
      <c r="E243" s="337"/>
      <c r="F243" s="544">
        <f t="shared" si="30"/>
        <v>0</v>
      </c>
      <c r="G243" s="229"/>
      <c r="H243" s="230"/>
      <c r="I243" s="231">
        <f t="shared" si="31"/>
        <v>0</v>
      </c>
      <c r="J243" s="229"/>
      <c r="K243" s="230"/>
      <c r="L243" s="231">
        <f t="shared" si="32"/>
        <v>0</v>
      </c>
      <c r="M243" s="338"/>
      <c r="N243" s="337"/>
      <c r="O243" s="231">
        <f t="shared" si="33"/>
        <v>0</v>
      </c>
      <c r="P243" s="185"/>
    </row>
    <row r="244" spans="1:16" ht="24" hidden="1" x14ac:dyDescent="0.25">
      <c r="A244" s="178">
        <v>6254</v>
      </c>
      <c r="B244" s="223" t="s">
        <v>477</v>
      </c>
      <c r="C244" s="390">
        <f t="shared" si="26"/>
        <v>0</v>
      </c>
      <c r="D244" s="229"/>
      <c r="E244" s="337"/>
      <c r="F244" s="544">
        <f t="shared" si="30"/>
        <v>0</v>
      </c>
      <c r="G244" s="229"/>
      <c r="H244" s="230"/>
      <c r="I244" s="231">
        <f t="shared" si="31"/>
        <v>0</v>
      </c>
      <c r="J244" s="229"/>
      <c r="K244" s="230"/>
      <c r="L244" s="231">
        <f t="shared" si="32"/>
        <v>0</v>
      </c>
      <c r="M244" s="338"/>
      <c r="N244" s="337"/>
      <c r="O244" s="231">
        <f t="shared" si="33"/>
        <v>0</v>
      </c>
      <c r="P244" s="185"/>
    </row>
    <row r="245" spans="1:16" ht="24" hidden="1" x14ac:dyDescent="0.25">
      <c r="A245" s="178">
        <v>6255</v>
      </c>
      <c r="B245" s="223" t="s">
        <v>478</v>
      </c>
      <c r="C245" s="390">
        <f t="shared" si="26"/>
        <v>0</v>
      </c>
      <c r="D245" s="229"/>
      <c r="E245" s="337"/>
      <c r="F245" s="544">
        <f t="shared" si="30"/>
        <v>0</v>
      </c>
      <c r="G245" s="229"/>
      <c r="H245" s="230"/>
      <c r="I245" s="231">
        <f t="shared" si="31"/>
        <v>0</v>
      </c>
      <c r="J245" s="229"/>
      <c r="K245" s="230"/>
      <c r="L245" s="231">
        <f t="shared" si="32"/>
        <v>0</v>
      </c>
      <c r="M245" s="338"/>
      <c r="N245" s="337"/>
      <c r="O245" s="231">
        <f t="shared" si="33"/>
        <v>0</v>
      </c>
      <c r="P245" s="185"/>
    </row>
    <row r="246" spans="1:16" hidden="1" x14ac:dyDescent="0.25">
      <c r="A246" s="178">
        <v>6259</v>
      </c>
      <c r="B246" s="223" t="s">
        <v>479</v>
      </c>
      <c r="C246" s="390">
        <f t="shared" si="26"/>
        <v>0</v>
      </c>
      <c r="D246" s="229"/>
      <c r="E246" s="337"/>
      <c r="F246" s="544">
        <f t="shared" si="30"/>
        <v>0</v>
      </c>
      <c r="G246" s="229"/>
      <c r="H246" s="230"/>
      <c r="I246" s="231">
        <f t="shared" si="31"/>
        <v>0</v>
      </c>
      <c r="J246" s="229"/>
      <c r="K246" s="230"/>
      <c r="L246" s="231">
        <f t="shared" si="32"/>
        <v>0</v>
      </c>
      <c r="M246" s="338"/>
      <c r="N246" s="337"/>
      <c r="O246" s="231">
        <f t="shared" si="33"/>
        <v>0</v>
      </c>
      <c r="P246" s="185"/>
    </row>
    <row r="247" spans="1:16" ht="24" hidden="1" x14ac:dyDescent="0.25">
      <c r="A247" s="339">
        <v>6260</v>
      </c>
      <c r="B247" s="223" t="s">
        <v>480</v>
      </c>
      <c r="C247" s="390">
        <f t="shared" si="26"/>
        <v>0</v>
      </c>
      <c r="D247" s="229"/>
      <c r="E247" s="337"/>
      <c r="F247" s="544">
        <f t="shared" ref="F247:F299" si="37">D247+E247</f>
        <v>0</v>
      </c>
      <c r="G247" s="229"/>
      <c r="H247" s="230"/>
      <c r="I247" s="231">
        <f t="shared" ref="I247:I299" si="38">G247+H247</f>
        <v>0</v>
      </c>
      <c r="J247" s="229"/>
      <c r="K247" s="230"/>
      <c r="L247" s="231">
        <f t="shared" ref="L247:L299" si="39">J247+K247</f>
        <v>0</v>
      </c>
      <c r="M247" s="338"/>
      <c r="N247" s="337"/>
      <c r="O247" s="231">
        <f t="shared" ref="O247:O276" si="40">M247+N247</f>
        <v>0</v>
      </c>
      <c r="P247" s="185"/>
    </row>
    <row r="248" spans="1:16" hidden="1" x14ac:dyDescent="0.25">
      <c r="A248" s="339">
        <v>6270</v>
      </c>
      <c r="B248" s="223" t="s">
        <v>481</v>
      </c>
      <c r="C248" s="390">
        <f t="shared" si="26"/>
        <v>0</v>
      </c>
      <c r="D248" s="229"/>
      <c r="E248" s="337"/>
      <c r="F248" s="544">
        <f t="shared" si="37"/>
        <v>0</v>
      </c>
      <c r="G248" s="229"/>
      <c r="H248" s="230"/>
      <c r="I248" s="231">
        <f t="shared" si="38"/>
        <v>0</v>
      </c>
      <c r="J248" s="229"/>
      <c r="K248" s="230"/>
      <c r="L248" s="231">
        <f t="shared" si="39"/>
        <v>0</v>
      </c>
      <c r="M248" s="338"/>
      <c r="N248" s="337"/>
      <c r="O248" s="231">
        <f t="shared" si="40"/>
        <v>0</v>
      </c>
      <c r="P248" s="185"/>
    </row>
    <row r="249" spans="1:16" ht="24" hidden="1" x14ac:dyDescent="0.25">
      <c r="A249" s="906">
        <v>6290</v>
      </c>
      <c r="B249" s="213" t="s">
        <v>482</v>
      </c>
      <c r="C249" s="390">
        <f t="shared" si="26"/>
        <v>0</v>
      </c>
      <c r="D249" s="350">
        <f>SUM(D250:D253)</f>
        <v>0</v>
      </c>
      <c r="E249" s="351">
        <f>SUM(E250:E253)</f>
        <v>0</v>
      </c>
      <c r="F249" s="543">
        <f t="shared" si="37"/>
        <v>0</v>
      </c>
      <c r="G249" s="350">
        <f>SUM(G250:G253)</f>
        <v>0</v>
      </c>
      <c r="H249" s="352">
        <f t="shared" ref="H249" si="41">SUM(H250:H253)</f>
        <v>0</v>
      </c>
      <c r="I249" s="221">
        <f t="shared" si="38"/>
        <v>0</v>
      </c>
      <c r="J249" s="350">
        <f>SUM(J250:J253)</f>
        <v>0</v>
      </c>
      <c r="K249" s="352">
        <f t="shared" ref="K249" si="42">SUM(K250:K253)</f>
        <v>0</v>
      </c>
      <c r="L249" s="221">
        <f t="shared" si="39"/>
        <v>0</v>
      </c>
      <c r="M249" s="369">
        <f t="shared" ref="M249:N249" si="43">SUM(M250:M253)</f>
        <v>0</v>
      </c>
      <c r="N249" s="370">
        <f t="shared" si="43"/>
        <v>0</v>
      </c>
      <c r="O249" s="371">
        <f t="shared" si="40"/>
        <v>0</v>
      </c>
      <c r="P249" s="372"/>
    </row>
    <row r="250" spans="1:16" hidden="1" x14ac:dyDescent="0.25">
      <c r="A250" s="178">
        <v>6291</v>
      </c>
      <c r="B250" s="223" t="s">
        <v>483</v>
      </c>
      <c r="C250" s="390">
        <f t="shared" si="26"/>
        <v>0</v>
      </c>
      <c r="D250" s="229"/>
      <c r="E250" s="337"/>
      <c r="F250" s="544">
        <f t="shared" si="37"/>
        <v>0</v>
      </c>
      <c r="G250" s="229"/>
      <c r="H250" s="230"/>
      <c r="I250" s="231">
        <f t="shared" si="38"/>
        <v>0</v>
      </c>
      <c r="J250" s="229"/>
      <c r="K250" s="230"/>
      <c r="L250" s="231">
        <f t="shared" si="39"/>
        <v>0</v>
      </c>
      <c r="M250" s="338"/>
      <c r="N250" s="337"/>
      <c r="O250" s="231">
        <f t="shared" si="40"/>
        <v>0</v>
      </c>
      <c r="P250" s="185"/>
    </row>
    <row r="251" spans="1:16" hidden="1" x14ac:dyDescent="0.25">
      <c r="A251" s="178">
        <v>6292</v>
      </c>
      <c r="B251" s="223" t="s">
        <v>484</v>
      </c>
      <c r="C251" s="390">
        <f t="shared" si="26"/>
        <v>0</v>
      </c>
      <c r="D251" s="229"/>
      <c r="E251" s="337"/>
      <c r="F251" s="544">
        <f t="shared" si="37"/>
        <v>0</v>
      </c>
      <c r="G251" s="229"/>
      <c r="H251" s="230"/>
      <c r="I251" s="231">
        <f t="shared" si="38"/>
        <v>0</v>
      </c>
      <c r="J251" s="229"/>
      <c r="K251" s="230"/>
      <c r="L251" s="231">
        <f t="shared" si="39"/>
        <v>0</v>
      </c>
      <c r="M251" s="338"/>
      <c r="N251" s="337"/>
      <c r="O251" s="231">
        <f t="shared" si="40"/>
        <v>0</v>
      </c>
      <c r="P251" s="185"/>
    </row>
    <row r="252" spans="1:16" ht="72" hidden="1" x14ac:dyDescent="0.25">
      <c r="A252" s="178">
        <v>6296</v>
      </c>
      <c r="B252" s="223" t="s">
        <v>485</v>
      </c>
      <c r="C252" s="390">
        <f t="shared" si="26"/>
        <v>0</v>
      </c>
      <c r="D252" s="229"/>
      <c r="E252" s="337"/>
      <c r="F252" s="544">
        <f t="shared" si="37"/>
        <v>0</v>
      </c>
      <c r="G252" s="229"/>
      <c r="H252" s="230"/>
      <c r="I252" s="231">
        <f t="shared" si="38"/>
        <v>0</v>
      </c>
      <c r="J252" s="229"/>
      <c r="K252" s="230"/>
      <c r="L252" s="231">
        <f t="shared" si="39"/>
        <v>0</v>
      </c>
      <c r="M252" s="338"/>
      <c r="N252" s="337"/>
      <c r="O252" s="231">
        <f t="shared" si="40"/>
        <v>0</v>
      </c>
      <c r="P252" s="185"/>
    </row>
    <row r="253" spans="1:16" ht="36" hidden="1" x14ac:dyDescent="0.25">
      <c r="A253" s="178">
        <v>6299</v>
      </c>
      <c r="B253" s="223" t="s">
        <v>486</v>
      </c>
      <c r="C253" s="390">
        <f t="shared" si="26"/>
        <v>0</v>
      </c>
      <c r="D253" s="229"/>
      <c r="E253" s="337"/>
      <c r="F253" s="544">
        <f t="shared" si="37"/>
        <v>0</v>
      </c>
      <c r="G253" s="229"/>
      <c r="H253" s="230"/>
      <c r="I253" s="231">
        <f t="shared" si="38"/>
        <v>0</v>
      </c>
      <c r="J253" s="229"/>
      <c r="K253" s="230"/>
      <c r="L253" s="231">
        <f t="shared" si="39"/>
        <v>0</v>
      </c>
      <c r="M253" s="338"/>
      <c r="N253" s="337"/>
      <c r="O253" s="231">
        <f t="shared" si="40"/>
        <v>0</v>
      </c>
      <c r="P253" s="185"/>
    </row>
    <row r="254" spans="1:16" hidden="1" x14ac:dyDescent="0.25">
      <c r="A254" s="198">
        <v>6300</v>
      </c>
      <c r="B254" s="323" t="s">
        <v>487</v>
      </c>
      <c r="C254" s="199">
        <f t="shared" si="26"/>
        <v>0</v>
      </c>
      <c r="D254" s="209">
        <f>SUM(D255,D259,D260)</f>
        <v>0</v>
      </c>
      <c r="E254" s="324">
        <f>SUM(E255,E259,E260)</f>
        <v>0</v>
      </c>
      <c r="F254" s="541">
        <f t="shared" si="37"/>
        <v>0</v>
      </c>
      <c r="G254" s="209">
        <f>SUM(G255,G259,G260)</f>
        <v>0</v>
      </c>
      <c r="H254" s="210">
        <f t="shared" ref="H254" si="44">SUM(H255,H259,H260)</f>
        <v>0</v>
      </c>
      <c r="I254" s="211">
        <f t="shared" si="38"/>
        <v>0</v>
      </c>
      <c r="J254" s="209">
        <f>SUM(J255,J259,J260)</f>
        <v>0</v>
      </c>
      <c r="K254" s="210">
        <f t="shared" ref="K254" si="45">SUM(K255,K259,K260)</f>
        <v>0</v>
      </c>
      <c r="L254" s="211">
        <f t="shared" si="39"/>
        <v>0</v>
      </c>
      <c r="M254" s="355">
        <f t="shared" ref="M254:N254" si="46">SUM(M255,M259,M260)</f>
        <v>0</v>
      </c>
      <c r="N254" s="356">
        <f t="shared" si="46"/>
        <v>0</v>
      </c>
      <c r="O254" s="357">
        <f t="shared" si="40"/>
        <v>0</v>
      </c>
      <c r="P254" s="358"/>
    </row>
    <row r="255" spans="1:16" ht="24" hidden="1" x14ac:dyDescent="0.25">
      <c r="A255" s="906">
        <v>6320</v>
      </c>
      <c r="B255" s="213" t="s">
        <v>488</v>
      </c>
      <c r="C255" s="369">
        <f t="shared" si="26"/>
        <v>0</v>
      </c>
      <c r="D255" s="350">
        <f>SUM(D256:D258)</f>
        <v>0</v>
      </c>
      <c r="E255" s="351">
        <f>SUM(E256:E258)</f>
        <v>0</v>
      </c>
      <c r="F255" s="543">
        <f t="shared" si="37"/>
        <v>0</v>
      </c>
      <c r="G255" s="350">
        <f>SUM(G256:G258)</f>
        <v>0</v>
      </c>
      <c r="H255" s="352">
        <f t="shared" ref="H255" si="47">SUM(H256:H258)</f>
        <v>0</v>
      </c>
      <c r="I255" s="221">
        <f t="shared" si="38"/>
        <v>0</v>
      </c>
      <c r="J255" s="350">
        <f>SUM(J256:J258)</f>
        <v>0</v>
      </c>
      <c r="K255" s="352">
        <f t="shared" ref="K255" si="48">SUM(K256:K258)</f>
        <v>0</v>
      </c>
      <c r="L255" s="221">
        <f t="shared" si="39"/>
        <v>0</v>
      </c>
      <c r="M255" s="353">
        <f t="shared" ref="M255:N255" si="49">SUM(M256:M258)</f>
        <v>0</v>
      </c>
      <c r="N255" s="351">
        <f t="shared" si="49"/>
        <v>0</v>
      </c>
      <c r="O255" s="221">
        <f t="shared" si="40"/>
        <v>0</v>
      </c>
      <c r="P255" s="176"/>
    </row>
    <row r="256" spans="1:16" hidden="1" x14ac:dyDescent="0.25">
      <c r="A256" s="178">
        <v>6322</v>
      </c>
      <c r="B256" s="223" t="s">
        <v>489</v>
      </c>
      <c r="C256" s="343">
        <f t="shared" si="26"/>
        <v>0</v>
      </c>
      <c r="D256" s="229"/>
      <c r="E256" s="337"/>
      <c r="F256" s="544">
        <f t="shared" si="37"/>
        <v>0</v>
      </c>
      <c r="G256" s="229"/>
      <c r="H256" s="230"/>
      <c r="I256" s="231">
        <f t="shared" si="38"/>
        <v>0</v>
      </c>
      <c r="J256" s="229"/>
      <c r="K256" s="230"/>
      <c r="L256" s="231">
        <f t="shared" si="39"/>
        <v>0</v>
      </c>
      <c r="M256" s="338"/>
      <c r="N256" s="337"/>
      <c r="O256" s="231">
        <f t="shared" si="40"/>
        <v>0</v>
      </c>
      <c r="P256" s="185"/>
    </row>
    <row r="257" spans="1:16" ht="24" hidden="1" x14ac:dyDescent="0.25">
      <c r="A257" s="178">
        <v>6323</v>
      </c>
      <c r="B257" s="223" t="s">
        <v>490</v>
      </c>
      <c r="C257" s="343">
        <f t="shared" si="26"/>
        <v>0</v>
      </c>
      <c r="D257" s="229"/>
      <c r="E257" s="337"/>
      <c r="F257" s="544">
        <f t="shared" si="37"/>
        <v>0</v>
      </c>
      <c r="G257" s="229"/>
      <c r="H257" s="230"/>
      <c r="I257" s="231">
        <f t="shared" si="38"/>
        <v>0</v>
      </c>
      <c r="J257" s="229"/>
      <c r="K257" s="230"/>
      <c r="L257" s="231">
        <f t="shared" si="39"/>
        <v>0</v>
      </c>
      <c r="M257" s="338"/>
      <c r="N257" s="337"/>
      <c r="O257" s="231">
        <f t="shared" si="40"/>
        <v>0</v>
      </c>
      <c r="P257" s="185"/>
    </row>
    <row r="258" spans="1:16" ht="24" hidden="1" x14ac:dyDescent="0.25">
      <c r="A258" s="169">
        <v>6324</v>
      </c>
      <c r="B258" s="213" t="s">
        <v>491</v>
      </c>
      <c r="C258" s="343">
        <f t="shared" si="26"/>
        <v>0</v>
      </c>
      <c r="D258" s="219"/>
      <c r="E258" s="335"/>
      <c r="F258" s="543">
        <f t="shared" si="37"/>
        <v>0</v>
      </c>
      <c r="G258" s="219"/>
      <c r="H258" s="220"/>
      <c r="I258" s="221">
        <f t="shared" si="38"/>
        <v>0</v>
      </c>
      <c r="J258" s="219"/>
      <c r="K258" s="220"/>
      <c r="L258" s="221">
        <f t="shared" si="39"/>
        <v>0</v>
      </c>
      <c r="M258" s="336"/>
      <c r="N258" s="335"/>
      <c r="O258" s="221">
        <f t="shared" si="40"/>
        <v>0</v>
      </c>
      <c r="P258" s="176"/>
    </row>
    <row r="259" spans="1:16" ht="24" hidden="1" x14ac:dyDescent="0.25">
      <c r="A259" s="391">
        <v>6330</v>
      </c>
      <c r="B259" s="392" t="s">
        <v>492</v>
      </c>
      <c r="C259" s="343">
        <f t="shared" ref="C259:C286" si="50">F259+I259+L259+O259</f>
        <v>0</v>
      </c>
      <c r="D259" s="375"/>
      <c r="E259" s="376"/>
      <c r="F259" s="547">
        <f t="shared" si="37"/>
        <v>0</v>
      </c>
      <c r="G259" s="375"/>
      <c r="H259" s="377"/>
      <c r="I259" s="371">
        <f t="shared" si="38"/>
        <v>0</v>
      </c>
      <c r="J259" s="375"/>
      <c r="K259" s="377"/>
      <c r="L259" s="371">
        <f t="shared" si="39"/>
        <v>0</v>
      </c>
      <c r="M259" s="378"/>
      <c r="N259" s="376"/>
      <c r="O259" s="371">
        <f t="shared" si="40"/>
        <v>0</v>
      </c>
      <c r="P259" s="372"/>
    </row>
    <row r="260" spans="1:16" hidden="1" x14ac:dyDescent="0.25">
      <c r="A260" s="339">
        <v>6360</v>
      </c>
      <c r="B260" s="223" t="s">
        <v>493</v>
      </c>
      <c r="C260" s="343">
        <f t="shared" si="50"/>
        <v>0</v>
      </c>
      <c r="D260" s="229"/>
      <c r="E260" s="337"/>
      <c r="F260" s="544">
        <f t="shared" si="37"/>
        <v>0</v>
      </c>
      <c r="G260" s="229"/>
      <c r="H260" s="230"/>
      <c r="I260" s="231">
        <f t="shared" si="38"/>
        <v>0</v>
      </c>
      <c r="J260" s="229"/>
      <c r="K260" s="230"/>
      <c r="L260" s="231">
        <f t="shared" si="39"/>
        <v>0</v>
      </c>
      <c r="M260" s="338"/>
      <c r="N260" s="337"/>
      <c r="O260" s="231">
        <f t="shared" si="40"/>
        <v>0</v>
      </c>
      <c r="P260" s="185"/>
    </row>
    <row r="261" spans="1:16" ht="36" hidden="1" x14ac:dyDescent="0.25">
      <c r="A261" s="198">
        <v>6400</v>
      </c>
      <c r="B261" s="323" t="s">
        <v>494</v>
      </c>
      <c r="C261" s="199">
        <f t="shared" si="50"/>
        <v>0</v>
      </c>
      <c r="D261" s="209">
        <f>SUM(D262,D266)</f>
        <v>0</v>
      </c>
      <c r="E261" s="324">
        <f>SUM(E262,E266)</f>
        <v>0</v>
      </c>
      <c r="F261" s="541">
        <f t="shared" si="37"/>
        <v>0</v>
      </c>
      <c r="G261" s="209">
        <f>SUM(G262,G266)</f>
        <v>0</v>
      </c>
      <c r="H261" s="210">
        <f t="shared" ref="H261" si="51">SUM(H262,H266)</f>
        <v>0</v>
      </c>
      <c r="I261" s="211">
        <f t="shared" si="38"/>
        <v>0</v>
      </c>
      <c r="J261" s="209">
        <f>SUM(J262,J266)</f>
        <v>0</v>
      </c>
      <c r="K261" s="210">
        <f t="shared" ref="K261" si="52">SUM(K262,K266)</f>
        <v>0</v>
      </c>
      <c r="L261" s="211">
        <f t="shared" si="39"/>
        <v>0</v>
      </c>
      <c r="M261" s="355">
        <f t="shared" ref="M261:N261" si="53">SUM(M262,M266)</f>
        <v>0</v>
      </c>
      <c r="N261" s="356">
        <f t="shared" si="53"/>
        <v>0</v>
      </c>
      <c r="O261" s="357">
        <f t="shared" si="40"/>
        <v>0</v>
      </c>
      <c r="P261" s="358"/>
    </row>
    <row r="262" spans="1:16" ht="24" hidden="1" x14ac:dyDescent="0.25">
      <c r="A262" s="906">
        <v>6410</v>
      </c>
      <c r="B262" s="213" t="s">
        <v>495</v>
      </c>
      <c r="C262" s="353">
        <f t="shared" si="50"/>
        <v>0</v>
      </c>
      <c r="D262" s="350">
        <f>SUM(D263:D265)</f>
        <v>0</v>
      </c>
      <c r="E262" s="351">
        <f>SUM(E263:E265)</f>
        <v>0</v>
      </c>
      <c r="F262" s="543">
        <f t="shared" si="37"/>
        <v>0</v>
      </c>
      <c r="G262" s="350">
        <f>SUM(G263:G265)</f>
        <v>0</v>
      </c>
      <c r="H262" s="352">
        <f t="shared" ref="H262" si="54">SUM(H263:H265)</f>
        <v>0</v>
      </c>
      <c r="I262" s="221">
        <f t="shared" si="38"/>
        <v>0</v>
      </c>
      <c r="J262" s="350">
        <f>SUM(J263:J265)</f>
        <v>0</v>
      </c>
      <c r="K262" s="352">
        <f t="shared" ref="K262" si="55">SUM(K263:K265)</f>
        <v>0</v>
      </c>
      <c r="L262" s="221">
        <f t="shared" si="39"/>
        <v>0</v>
      </c>
      <c r="M262" s="365">
        <f t="shared" ref="M262:N262" si="56">SUM(M263:M265)</f>
        <v>0</v>
      </c>
      <c r="N262" s="366">
        <f t="shared" si="56"/>
        <v>0</v>
      </c>
      <c r="O262" s="242">
        <f t="shared" si="40"/>
        <v>0</v>
      </c>
      <c r="P262" s="244"/>
    </row>
    <row r="263" spans="1:16" hidden="1" x14ac:dyDescent="0.25">
      <c r="A263" s="178">
        <v>6411</v>
      </c>
      <c r="B263" s="393" t="s">
        <v>496</v>
      </c>
      <c r="C263" s="390">
        <f t="shared" si="50"/>
        <v>0</v>
      </c>
      <c r="D263" s="229"/>
      <c r="E263" s="337"/>
      <c r="F263" s="544">
        <f t="shared" si="37"/>
        <v>0</v>
      </c>
      <c r="G263" s="229"/>
      <c r="H263" s="230"/>
      <c r="I263" s="231">
        <f t="shared" si="38"/>
        <v>0</v>
      </c>
      <c r="J263" s="229"/>
      <c r="K263" s="230"/>
      <c r="L263" s="231">
        <f t="shared" si="39"/>
        <v>0</v>
      </c>
      <c r="M263" s="338"/>
      <c r="N263" s="337"/>
      <c r="O263" s="231">
        <f t="shared" si="40"/>
        <v>0</v>
      </c>
      <c r="P263" s="185"/>
    </row>
    <row r="264" spans="1:16" ht="36" hidden="1" x14ac:dyDescent="0.25">
      <c r="A264" s="178">
        <v>6412</v>
      </c>
      <c r="B264" s="223" t="s">
        <v>497</v>
      </c>
      <c r="C264" s="390">
        <f t="shared" si="50"/>
        <v>0</v>
      </c>
      <c r="D264" s="229"/>
      <c r="E264" s="337"/>
      <c r="F264" s="544">
        <f t="shared" si="37"/>
        <v>0</v>
      </c>
      <c r="G264" s="229"/>
      <c r="H264" s="230"/>
      <c r="I264" s="231">
        <f t="shared" si="38"/>
        <v>0</v>
      </c>
      <c r="J264" s="229"/>
      <c r="K264" s="230"/>
      <c r="L264" s="231">
        <f t="shared" si="39"/>
        <v>0</v>
      </c>
      <c r="M264" s="338"/>
      <c r="N264" s="337"/>
      <c r="O264" s="231">
        <f t="shared" si="40"/>
        <v>0</v>
      </c>
      <c r="P264" s="185"/>
    </row>
    <row r="265" spans="1:16" ht="36" hidden="1" x14ac:dyDescent="0.25">
      <c r="A265" s="178">
        <v>6419</v>
      </c>
      <c r="B265" s="223" t="s">
        <v>498</v>
      </c>
      <c r="C265" s="390">
        <f t="shared" si="50"/>
        <v>0</v>
      </c>
      <c r="D265" s="229"/>
      <c r="E265" s="337"/>
      <c r="F265" s="544">
        <f t="shared" si="37"/>
        <v>0</v>
      </c>
      <c r="G265" s="229"/>
      <c r="H265" s="230"/>
      <c r="I265" s="231">
        <f t="shared" si="38"/>
        <v>0</v>
      </c>
      <c r="J265" s="229"/>
      <c r="K265" s="230"/>
      <c r="L265" s="231">
        <f t="shared" si="39"/>
        <v>0</v>
      </c>
      <c r="M265" s="338"/>
      <c r="N265" s="337"/>
      <c r="O265" s="231">
        <f t="shared" si="40"/>
        <v>0</v>
      </c>
      <c r="P265" s="185"/>
    </row>
    <row r="266" spans="1:16" ht="36" hidden="1" x14ac:dyDescent="0.25">
      <c r="A266" s="339">
        <v>6420</v>
      </c>
      <c r="B266" s="223" t="s">
        <v>499</v>
      </c>
      <c r="C266" s="390">
        <f t="shared" si="50"/>
        <v>0</v>
      </c>
      <c r="D266" s="340">
        <f>SUM(D267:D270)</f>
        <v>0</v>
      </c>
      <c r="E266" s="341">
        <f>SUM(E267:E270)</f>
        <v>0</v>
      </c>
      <c r="F266" s="544">
        <f t="shared" si="37"/>
        <v>0</v>
      </c>
      <c r="G266" s="340">
        <f>SUM(G267:G270)</f>
        <v>0</v>
      </c>
      <c r="H266" s="342">
        <f>SUM(H267:H270)</f>
        <v>0</v>
      </c>
      <c r="I266" s="231">
        <f t="shared" si="38"/>
        <v>0</v>
      </c>
      <c r="J266" s="340">
        <f>SUM(J267:J270)</f>
        <v>0</v>
      </c>
      <c r="K266" s="342">
        <f>SUM(K267:K270)</f>
        <v>0</v>
      </c>
      <c r="L266" s="231">
        <f t="shared" si="39"/>
        <v>0</v>
      </c>
      <c r="M266" s="343">
        <f>SUM(M267:M270)</f>
        <v>0</v>
      </c>
      <c r="N266" s="341">
        <f>SUM(N267:N270)</f>
        <v>0</v>
      </c>
      <c r="O266" s="231">
        <f t="shared" si="40"/>
        <v>0</v>
      </c>
      <c r="P266" s="185"/>
    </row>
    <row r="267" spans="1:16" hidden="1" x14ac:dyDescent="0.25">
      <c r="A267" s="178">
        <v>6421</v>
      </c>
      <c r="B267" s="223" t="s">
        <v>500</v>
      </c>
      <c r="C267" s="390">
        <f t="shared" si="50"/>
        <v>0</v>
      </c>
      <c r="D267" s="229"/>
      <c r="E267" s="337"/>
      <c r="F267" s="544">
        <f t="shared" si="37"/>
        <v>0</v>
      </c>
      <c r="G267" s="229"/>
      <c r="H267" s="230"/>
      <c r="I267" s="231">
        <f t="shared" si="38"/>
        <v>0</v>
      </c>
      <c r="J267" s="229"/>
      <c r="K267" s="230"/>
      <c r="L267" s="231">
        <f t="shared" si="39"/>
        <v>0</v>
      </c>
      <c r="M267" s="338"/>
      <c r="N267" s="337"/>
      <c r="O267" s="231">
        <f t="shared" si="40"/>
        <v>0</v>
      </c>
      <c r="P267" s="185"/>
    </row>
    <row r="268" spans="1:16" hidden="1" x14ac:dyDescent="0.25">
      <c r="A268" s="178">
        <v>6422</v>
      </c>
      <c r="B268" s="223" t="s">
        <v>501</v>
      </c>
      <c r="C268" s="390">
        <f t="shared" si="50"/>
        <v>0</v>
      </c>
      <c r="D268" s="229"/>
      <c r="E268" s="337"/>
      <c r="F268" s="544">
        <f t="shared" si="37"/>
        <v>0</v>
      </c>
      <c r="G268" s="229"/>
      <c r="H268" s="230"/>
      <c r="I268" s="231">
        <f t="shared" si="38"/>
        <v>0</v>
      </c>
      <c r="J268" s="229"/>
      <c r="K268" s="230"/>
      <c r="L268" s="231">
        <f t="shared" si="39"/>
        <v>0</v>
      </c>
      <c r="M268" s="338"/>
      <c r="N268" s="337"/>
      <c r="O268" s="231">
        <f t="shared" si="40"/>
        <v>0</v>
      </c>
      <c r="P268" s="185"/>
    </row>
    <row r="269" spans="1:16" ht="24" hidden="1" x14ac:dyDescent="0.25">
      <c r="A269" s="178">
        <v>6423</v>
      </c>
      <c r="B269" s="223" t="s">
        <v>502</v>
      </c>
      <c r="C269" s="390">
        <f t="shared" si="50"/>
        <v>0</v>
      </c>
      <c r="D269" s="229"/>
      <c r="E269" s="337"/>
      <c r="F269" s="544">
        <f t="shared" si="37"/>
        <v>0</v>
      </c>
      <c r="G269" s="229"/>
      <c r="H269" s="230"/>
      <c r="I269" s="231">
        <f t="shared" si="38"/>
        <v>0</v>
      </c>
      <c r="J269" s="229"/>
      <c r="K269" s="230"/>
      <c r="L269" s="231">
        <f t="shared" si="39"/>
        <v>0</v>
      </c>
      <c r="M269" s="338"/>
      <c r="N269" s="337"/>
      <c r="O269" s="231">
        <f t="shared" si="40"/>
        <v>0</v>
      </c>
      <c r="P269" s="185"/>
    </row>
    <row r="270" spans="1:16" ht="36" hidden="1" x14ac:dyDescent="0.25">
      <c r="A270" s="178">
        <v>6424</v>
      </c>
      <c r="B270" s="223" t="s">
        <v>503</v>
      </c>
      <c r="C270" s="390">
        <f t="shared" si="50"/>
        <v>0</v>
      </c>
      <c r="D270" s="229"/>
      <c r="E270" s="337"/>
      <c r="F270" s="544">
        <f t="shared" si="37"/>
        <v>0</v>
      </c>
      <c r="G270" s="229"/>
      <c r="H270" s="230"/>
      <c r="I270" s="231">
        <f t="shared" si="38"/>
        <v>0</v>
      </c>
      <c r="J270" s="229"/>
      <c r="K270" s="230"/>
      <c r="L270" s="231">
        <f t="shared" si="39"/>
        <v>0</v>
      </c>
      <c r="M270" s="338"/>
      <c r="N270" s="337"/>
      <c r="O270" s="231">
        <f t="shared" si="40"/>
        <v>0</v>
      </c>
      <c r="P270" s="185"/>
    </row>
    <row r="271" spans="1:16" ht="36" x14ac:dyDescent="0.25">
      <c r="A271" s="394">
        <v>7000</v>
      </c>
      <c r="B271" s="394" t="s">
        <v>504</v>
      </c>
      <c r="C271" s="395">
        <f t="shared" si="50"/>
        <v>952</v>
      </c>
      <c r="D271" s="396">
        <f>SUM(D272,D282)</f>
        <v>0</v>
      </c>
      <c r="E271" s="582">
        <f>SUM(E272,E282)</f>
        <v>0</v>
      </c>
      <c r="F271" s="550">
        <f t="shared" si="37"/>
        <v>0</v>
      </c>
      <c r="G271" s="396">
        <f>SUM(G272,G282)</f>
        <v>0</v>
      </c>
      <c r="H271" s="399">
        <f>SUM(H272,H282)</f>
        <v>0</v>
      </c>
      <c r="I271" s="398">
        <f t="shared" si="38"/>
        <v>0</v>
      </c>
      <c r="J271" s="396">
        <f>SUM(J272,J282)</f>
        <v>952</v>
      </c>
      <c r="K271" s="399">
        <f>SUM(K272,K282)</f>
        <v>0</v>
      </c>
      <c r="L271" s="398">
        <f t="shared" si="39"/>
        <v>952</v>
      </c>
      <c r="M271" s="400">
        <f>SUM(M272,M282)</f>
        <v>0</v>
      </c>
      <c r="N271" s="401">
        <f>SUM(N272,N282)</f>
        <v>0</v>
      </c>
      <c r="O271" s="402">
        <f t="shared" si="40"/>
        <v>0</v>
      </c>
      <c r="P271" s="403"/>
    </row>
    <row r="272" spans="1:16" ht="24" x14ac:dyDescent="0.25">
      <c r="A272" s="198">
        <v>7200</v>
      </c>
      <c r="B272" s="323" t="s">
        <v>505</v>
      </c>
      <c r="C272" s="199">
        <f t="shared" si="50"/>
        <v>952</v>
      </c>
      <c r="D272" s="209">
        <f>SUM(D273,D274,D277,D278,D281)</f>
        <v>0</v>
      </c>
      <c r="E272" s="505">
        <f>SUM(E273,E274,E277,E278,E281)</f>
        <v>0</v>
      </c>
      <c r="F272" s="459">
        <f t="shared" si="37"/>
        <v>0</v>
      </c>
      <c r="G272" s="209">
        <f>SUM(G273,G274,G277,G278,G281)</f>
        <v>0</v>
      </c>
      <c r="H272" s="210">
        <f>SUM(H273,H274,H277,H278,H281)</f>
        <v>0</v>
      </c>
      <c r="I272" s="211">
        <f t="shared" si="38"/>
        <v>0</v>
      </c>
      <c r="J272" s="209">
        <f>SUM(J273,J274,J277,J278,J281)</f>
        <v>952</v>
      </c>
      <c r="K272" s="210">
        <f>SUM(K273,K274,K277,K278,K281)</f>
        <v>0</v>
      </c>
      <c r="L272" s="211">
        <f t="shared" si="39"/>
        <v>952</v>
      </c>
      <c r="M272" s="325">
        <f>SUM(M273,M274,M277,M278,M281)</f>
        <v>0</v>
      </c>
      <c r="N272" s="326">
        <f>SUM(N273,N274,N277,N278,N281)</f>
        <v>0</v>
      </c>
      <c r="O272" s="327">
        <f t="shared" si="40"/>
        <v>0</v>
      </c>
      <c r="P272" s="328"/>
    </row>
    <row r="273" spans="1:16" ht="24" hidden="1" x14ac:dyDescent="0.25">
      <c r="A273" s="906">
        <v>7210</v>
      </c>
      <c r="B273" s="213" t="s">
        <v>506</v>
      </c>
      <c r="C273" s="214">
        <f t="shared" si="50"/>
        <v>0</v>
      </c>
      <c r="D273" s="219"/>
      <c r="E273" s="335"/>
      <c r="F273" s="543">
        <f t="shared" si="37"/>
        <v>0</v>
      </c>
      <c r="G273" s="219"/>
      <c r="H273" s="220"/>
      <c r="I273" s="221">
        <f t="shared" si="38"/>
        <v>0</v>
      </c>
      <c r="J273" s="219"/>
      <c r="K273" s="220"/>
      <c r="L273" s="221">
        <f t="shared" si="39"/>
        <v>0</v>
      </c>
      <c r="M273" s="336"/>
      <c r="N273" s="335"/>
      <c r="O273" s="221">
        <f t="shared" si="40"/>
        <v>0</v>
      </c>
      <c r="P273" s="176"/>
    </row>
    <row r="274" spans="1:16" s="404" customFormat="1" ht="36" hidden="1" x14ac:dyDescent="0.25">
      <c r="A274" s="339">
        <v>7220</v>
      </c>
      <c r="B274" s="223" t="s">
        <v>507</v>
      </c>
      <c r="C274" s="224">
        <f t="shared" si="50"/>
        <v>0</v>
      </c>
      <c r="D274" s="340">
        <f>SUM(D275:D276)</f>
        <v>0</v>
      </c>
      <c r="E274" s="341">
        <f>SUM(E275:E276)</f>
        <v>0</v>
      </c>
      <c r="F274" s="544">
        <f t="shared" si="37"/>
        <v>0</v>
      </c>
      <c r="G274" s="340">
        <f>SUM(G275:G276)</f>
        <v>0</v>
      </c>
      <c r="H274" s="342">
        <f>SUM(H275:H276)</f>
        <v>0</v>
      </c>
      <c r="I274" s="231">
        <f t="shared" si="38"/>
        <v>0</v>
      </c>
      <c r="J274" s="340">
        <f>SUM(J275:J276)</f>
        <v>0</v>
      </c>
      <c r="K274" s="342">
        <f>SUM(K275:K276)</f>
        <v>0</v>
      </c>
      <c r="L274" s="231">
        <f t="shared" si="39"/>
        <v>0</v>
      </c>
      <c r="M274" s="343">
        <f>SUM(M275:M276)</f>
        <v>0</v>
      </c>
      <c r="N274" s="341">
        <f>SUM(N275:N276)</f>
        <v>0</v>
      </c>
      <c r="O274" s="231">
        <f t="shared" si="40"/>
        <v>0</v>
      </c>
      <c r="P274" s="185"/>
    </row>
    <row r="275" spans="1:16" s="404" customFormat="1" ht="36" hidden="1" x14ac:dyDescent="0.25">
      <c r="A275" s="178">
        <v>7221</v>
      </c>
      <c r="B275" s="223" t="s">
        <v>508</v>
      </c>
      <c r="C275" s="224">
        <f t="shared" si="50"/>
        <v>0</v>
      </c>
      <c r="D275" s="229"/>
      <c r="E275" s="337"/>
      <c r="F275" s="544">
        <f t="shared" si="37"/>
        <v>0</v>
      </c>
      <c r="G275" s="229"/>
      <c r="H275" s="230"/>
      <c r="I275" s="231">
        <f t="shared" si="38"/>
        <v>0</v>
      </c>
      <c r="J275" s="229"/>
      <c r="K275" s="230"/>
      <c r="L275" s="231">
        <f t="shared" si="39"/>
        <v>0</v>
      </c>
      <c r="M275" s="338"/>
      <c r="N275" s="337"/>
      <c r="O275" s="231">
        <f t="shared" si="40"/>
        <v>0</v>
      </c>
      <c r="P275" s="185"/>
    </row>
    <row r="276" spans="1:16" s="404" customFormat="1" ht="36" hidden="1" x14ac:dyDescent="0.25">
      <c r="A276" s="178">
        <v>7222</v>
      </c>
      <c r="B276" s="223" t="s">
        <v>509</v>
      </c>
      <c r="C276" s="224">
        <f t="shared" si="50"/>
        <v>0</v>
      </c>
      <c r="D276" s="229"/>
      <c r="E276" s="337"/>
      <c r="F276" s="544">
        <f t="shared" si="37"/>
        <v>0</v>
      </c>
      <c r="G276" s="229"/>
      <c r="H276" s="230"/>
      <c r="I276" s="231">
        <f t="shared" si="38"/>
        <v>0</v>
      </c>
      <c r="J276" s="229"/>
      <c r="K276" s="230"/>
      <c r="L276" s="231">
        <f t="shared" si="39"/>
        <v>0</v>
      </c>
      <c r="M276" s="338"/>
      <c r="N276" s="337"/>
      <c r="O276" s="231">
        <f t="shared" si="40"/>
        <v>0</v>
      </c>
      <c r="P276" s="185"/>
    </row>
    <row r="277" spans="1:16" s="404" customFormat="1" ht="24" x14ac:dyDescent="0.25">
      <c r="A277" s="339">
        <v>7230</v>
      </c>
      <c r="B277" s="223" t="s">
        <v>510</v>
      </c>
      <c r="C277" s="224">
        <f t="shared" si="50"/>
        <v>952</v>
      </c>
      <c r="D277" s="229"/>
      <c r="E277" s="507"/>
      <c r="F277" s="359">
        <f t="shared" si="37"/>
        <v>0</v>
      </c>
      <c r="G277" s="229"/>
      <c r="H277" s="230"/>
      <c r="I277" s="231">
        <f t="shared" si="38"/>
        <v>0</v>
      </c>
      <c r="J277" s="229">
        <v>952</v>
      </c>
      <c r="K277" s="230"/>
      <c r="L277" s="231">
        <f t="shared" si="39"/>
        <v>952</v>
      </c>
      <c r="M277" s="338"/>
      <c r="N277" s="337"/>
      <c r="O277" s="231">
        <f>M277+N277</f>
        <v>0</v>
      </c>
      <c r="P277" s="185"/>
    </row>
    <row r="278" spans="1:16" ht="24" hidden="1" x14ac:dyDescent="0.25">
      <c r="A278" s="339">
        <v>7240</v>
      </c>
      <c r="B278" s="223" t="s">
        <v>511</v>
      </c>
      <c r="C278" s="224">
        <f t="shared" si="50"/>
        <v>0</v>
      </c>
      <c r="D278" s="340">
        <f>SUM(D279:D280)</f>
        <v>0</v>
      </c>
      <c r="E278" s="341">
        <f>SUM(E279:E280)</f>
        <v>0</v>
      </c>
      <c r="F278" s="544">
        <f t="shared" si="37"/>
        <v>0</v>
      </c>
      <c r="G278" s="340">
        <f>SUM(G279:G280)</f>
        <v>0</v>
      </c>
      <c r="H278" s="342">
        <f>SUM(H279:H280)</f>
        <v>0</v>
      </c>
      <c r="I278" s="231">
        <f t="shared" si="38"/>
        <v>0</v>
      </c>
      <c r="J278" s="340">
        <f>SUM(J279:J280)</f>
        <v>0</v>
      </c>
      <c r="K278" s="342">
        <f>SUM(K279:K280)</f>
        <v>0</v>
      </c>
      <c r="L278" s="231">
        <f t="shared" si="39"/>
        <v>0</v>
      </c>
      <c r="M278" s="343">
        <f>SUM(M279:M280)</f>
        <v>0</v>
      </c>
      <c r="N278" s="341">
        <f>SUM(N279:N280)</f>
        <v>0</v>
      </c>
      <c r="O278" s="231">
        <f>SUM(O279:O280)</f>
        <v>0</v>
      </c>
      <c r="P278" s="185"/>
    </row>
    <row r="279" spans="1:16" ht="48" hidden="1" x14ac:dyDescent="0.25">
      <c r="A279" s="178">
        <v>7245</v>
      </c>
      <c r="B279" s="223" t="s">
        <v>512</v>
      </c>
      <c r="C279" s="224">
        <f t="shared" si="50"/>
        <v>0</v>
      </c>
      <c r="D279" s="229"/>
      <c r="E279" s="337"/>
      <c r="F279" s="544">
        <f t="shared" si="37"/>
        <v>0</v>
      </c>
      <c r="G279" s="229"/>
      <c r="H279" s="230"/>
      <c r="I279" s="231">
        <f t="shared" si="38"/>
        <v>0</v>
      </c>
      <c r="J279" s="229"/>
      <c r="K279" s="230"/>
      <c r="L279" s="231">
        <f t="shared" si="39"/>
        <v>0</v>
      </c>
      <c r="M279" s="338"/>
      <c r="N279" s="337"/>
      <c r="O279" s="231">
        <f t="shared" ref="O279:O282" si="57">M279+N279</f>
        <v>0</v>
      </c>
      <c r="P279" s="185"/>
    </row>
    <row r="280" spans="1:16" ht="96" hidden="1" x14ac:dyDescent="0.25">
      <c r="A280" s="178">
        <v>7246</v>
      </c>
      <c r="B280" s="223" t="s">
        <v>513</v>
      </c>
      <c r="C280" s="224">
        <f t="shared" si="50"/>
        <v>0</v>
      </c>
      <c r="D280" s="229"/>
      <c r="E280" s="337"/>
      <c r="F280" s="544">
        <f t="shared" si="37"/>
        <v>0</v>
      </c>
      <c r="G280" s="229"/>
      <c r="H280" s="230"/>
      <c r="I280" s="231">
        <f t="shared" si="38"/>
        <v>0</v>
      </c>
      <c r="J280" s="229"/>
      <c r="K280" s="230"/>
      <c r="L280" s="231">
        <f t="shared" si="39"/>
        <v>0</v>
      </c>
      <c r="M280" s="338"/>
      <c r="N280" s="337"/>
      <c r="O280" s="231">
        <f t="shared" si="57"/>
        <v>0</v>
      </c>
      <c r="P280" s="185"/>
    </row>
    <row r="281" spans="1:16" ht="24" hidden="1" x14ac:dyDescent="0.25">
      <c r="A281" s="339">
        <v>7260</v>
      </c>
      <c r="B281" s="223" t="s">
        <v>514</v>
      </c>
      <c r="C281" s="224">
        <f t="shared" si="50"/>
        <v>0</v>
      </c>
      <c r="D281" s="219"/>
      <c r="E281" s="335"/>
      <c r="F281" s="543">
        <f t="shared" si="37"/>
        <v>0</v>
      </c>
      <c r="G281" s="219"/>
      <c r="H281" s="220"/>
      <c r="I281" s="221">
        <f t="shared" si="38"/>
        <v>0</v>
      </c>
      <c r="J281" s="219"/>
      <c r="K281" s="220"/>
      <c r="L281" s="221">
        <f t="shared" si="39"/>
        <v>0</v>
      </c>
      <c r="M281" s="336"/>
      <c r="N281" s="335"/>
      <c r="O281" s="221">
        <f t="shared" si="57"/>
        <v>0</v>
      </c>
      <c r="P281" s="176"/>
    </row>
    <row r="282" spans="1:16" hidden="1" x14ac:dyDescent="0.25">
      <c r="A282" s="198">
        <v>7700</v>
      </c>
      <c r="B282" s="323" t="s">
        <v>515</v>
      </c>
      <c r="C282" s="405">
        <f t="shared" si="50"/>
        <v>0</v>
      </c>
      <c r="D282" s="406">
        <f>D283</f>
        <v>0</v>
      </c>
      <c r="E282" s="356">
        <f>SUM(E283)</f>
        <v>0</v>
      </c>
      <c r="F282" s="552">
        <f t="shared" si="37"/>
        <v>0</v>
      </c>
      <c r="G282" s="406">
        <f>G283</f>
        <v>0</v>
      </c>
      <c r="H282" s="407">
        <f>SUM(H283)</f>
        <v>0</v>
      </c>
      <c r="I282" s="357">
        <f t="shared" si="38"/>
        <v>0</v>
      </c>
      <c r="J282" s="406">
        <f>J283</f>
        <v>0</v>
      </c>
      <c r="K282" s="407">
        <f>SUM(K283)</f>
        <v>0</v>
      </c>
      <c r="L282" s="357">
        <f t="shared" si="39"/>
        <v>0</v>
      </c>
      <c r="M282" s="355">
        <f>SUM(M283)</f>
        <v>0</v>
      </c>
      <c r="N282" s="356">
        <f>SUM(N283)</f>
        <v>0</v>
      </c>
      <c r="O282" s="357">
        <f t="shared" si="57"/>
        <v>0</v>
      </c>
      <c r="P282" s="358"/>
    </row>
    <row r="283" spans="1:16" hidden="1" x14ac:dyDescent="0.25">
      <c r="A283" s="233">
        <v>7720</v>
      </c>
      <c r="B283" s="234" t="s">
        <v>516</v>
      </c>
      <c r="C283" s="408">
        <f t="shared" si="50"/>
        <v>0</v>
      </c>
      <c r="D283" s="240"/>
      <c r="E283" s="409"/>
      <c r="F283" s="553">
        <f t="shared" si="37"/>
        <v>0</v>
      </c>
      <c r="G283" s="240"/>
      <c r="H283" s="241"/>
      <c r="I283" s="242">
        <f t="shared" si="38"/>
        <v>0</v>
      </c>
      <c r="J283" s="240"/>
      <c r="K283" s="241"/>
      <c r="L283" s="242">
        <f t="shared" si="39"/>
        <v>0</v>
      </c>
      <c r="M283" s="410"/>
      <c r="N283" s="409"/>
      <c r="O283" s="242">
        <f>M283+N283</f>
        <v>0</v>
      </c>
      <c r="P283" s="244"/>
    </row>
    <row r="284" spans="1:16" hidden="1" x14ac:dyDescent="0.25">
      <c r="A284" s="411"/>
      <c r="B284" s="265" t="s">
        <v>517</v>
      </c>
      <c r="C284" s="214">
        <f t="shared" si="50"/>
        <v>0</v>
      </c>
      <c r="D284" s="330">
        <f>SUM(D285:D286)</f>
        <v>0</v>
      </c>
      <c r="E284" s="331">
        <f>SUM(E285:E286)</f>
        <v>0</v>
      </c>
      <c r="F284" s="542">
        <f t="shared" si="37"/>
        <v>0</v>
      </c>
      <c r="G284" s="330">
        <f>SUM(G285:G286)</f>
        <v>0</v>
      </c>
      <c r="H284" s="333">
        <f>SUM(H285:H286)</f>
        <v>0</v>
      </c>
      <c r="I284" s="332">
        <f t="shared" si="38"/>
        <v>0</v>
      </c>
      <c r="J284" s="330">
        <f>SUM(J285:J286)</f>
        <v>0</v>
      </c>
      <c r="K284" s="333">
        <f>SUM(K285:K286)</f>
        <v>0</v>
      </c>
      <c r="L284" s="332">
        <f t="shared" si="39"/>
        <v>0</v>
      </c>
      <c r="M284" s="334">
        <f>SUM(M285:M286)</f>
        <v>0</v>
      </c>
      <c r="N284" s="331">
        <f>SUM(N285:N286)</f>
        <v>0</v>
      </c>
      <c r="O284" s="332">
        <f t="shared" ref="O284:O299" si="58">M284+N284</f>
        <v>0</v>
      </c>
      <c r="P284" s="274"/>
    </row>
    <row r="285" spans="1:16" hidden="1" x14ac:dyDescent="0.25">
      <c r="A285" s="393" t="s">
        <v>518</v>
      </c>
      <c r="B285" s="178" t="s">
        <v>519</v>
      </c>
      <c r="C285" s="359">
        <f t="shared" si="50"/>
        <v>0</v>
      </c>
      <c r="D285" s="229"/>
      <c r="E285" s="337"/>
      <c r="F285" s="544">
        <f t="shared" si="37"/>
        <v>0</v>
      </c>
      <c r="G285" s="229"/>
      <c r="H285" s="230"/>
      <c r="I285" s="231">
        <f t="shared" si="38"/>
        <v>0</v>
      </c>
      <c r="J285" s="229"/>
      <c r="K285" s="230"/>
      <c r="L285" s="231">
        <f t="shared" si="39"/>
        <v>0</v>
      </c>
      <c r="M285" s="338"/>
      <c r="N285" s="337"/>
      <c r="O285" s="231">
        <f t="shared" si="58"/>
        <v>0</v>
      </c>
      <c r="P285" s="185"/>
    </row>
    <row r="286" spans="1:16" ht="24" hidden="1" x14ac:dyDescent="0.25">
      <c r="A286" s="393" t="s">
        <v>520</v>
      </c>
      <c r="B286" s="412" t="s">
        <v>521</v>
      </c>
      <c r="C286" s="214">
        <f t="shared" si="50"/>
        <v>0</v>
      </c>
      <c r="D286" s="219"/>
      <c r="E286" s="335"/>
      <c r="F286" s="543">
        <f t="shared" si="37"/>
        <v>0</v>
      </c>
      <c r="G286" s="219"/>
      <c r="H286" s="220"/>
      <c r="I286" s="221">
        <f t="shared" si="38"/>
        <v>0</v>
      </c>
      <c r="J286" s="219"/>
      <c r="K286" s="220"/>
      <c r="L286" s="221">
        <f t="shared" si="39"/>
        <v>0</v>
      </c>
      <c r="M286" s="336"/>
      <c r="N286" s="335"/>
      <c r="O286" s="221">
        <f t="shared" si="58"/>
        <v>0</v>
      </c>
      <c r="P286" s="176"/>
    </row>
    <row r="287" spans="1:16" x14ac:dyDescent="0.25">
      <c r="A287" s="413"/>
      <c r="B287" s="414" t="s">
        <v>522</v>
      </c>
      <c r="C287" s="415">
        <f>SUM(C284,C271,C233,C198,C190,C176,C78,C56)</f>
        <v>792179</v>
      </c>
      <c r="D287" s="416">
        <f>SUM(D284,D271,D233,D198,D190,D176,D78,D56)</f>
        <v>791167</v>
      </c>
      <c r="E287" s="511">
        <f>SUM(E284,E271,E233,E198,E190,E176,E78,E56)</f>
        <v>0</v>
      </c>
      <c r="F287" s="467">
        <f t="shared" si="37"/>
        <v>791167</v>
      </c>
      <c r="G287" s="416">
        <f>SUM(G284,G271,G233,G198,G190,G176,G78,G56)</f>
        <v>0</v>
      </c>
      <c r="H287" s="419">
        <f>SUM(H284,H271,H233,H198,H190,H176,H78,H56)</f>
        <v>0</v>
      </c>
      <c r="I287" s="418">
        <f t="shared" si="38"/>
        <v>0</v>
      </c>
      <c r="J287" s="416">
        <f>SUM(J284,J271,J233,J198,J190,J176,J78,J56)</f>
        <v>1012</v>
      </c>
      <c r="K287" s="419">
        <f>SUM(K284,K271,K233,K198,K190,K176,K78,K56)</f>
        <v>0</v>
      </c>
      <c r="L287" s="418">
        <f t="shared" si="39"/>
        <v>1012</v>
      </c>
      <c r="M287" s="325">
        <f>SUM(M284,M271,M233,M198,M190,M176,M78,M56)</f>
        <v>0</v>
      </c>
      <c r="N287" s="326">
        <f>SUM(N284,N271,N233,N198,N190,N176,N78,N56)</f>
        <v>0</v>
      </c>
      <c r="O287" s="327">
        <f t="shared" si="58"/>
        <v>0</v>
      </c>
      <c r="P287" s="328"/>
    </row>
    <row r="288" spans="1:16" hidden="1" x14ac:dyDescent="0.25">
      <c r="A288" s="420" t="s">
        <v>523</v>
      </c>
      <c r="B288" s="421"/>
      <c r="C288" s="422">
        <f t="shared" ref="C288" si="59">F288+I288+L288+O288</f>
        <v>0</v>
      </c>
      <c r="D288" s="423">
        <f>SUM(D28,D29,D45)-D54</f>
        <v>0</v>
      </c>
      <c r="E288" s="424">
        <f>SUM(E28,E29,E45)-E54</f>
        <v>0</v>
      </c>
      <c r="F288" s="555">
        <f t="shared" si="37"/>
        <v>0</v>
      </c>
      <c r="G288" s="423">
        <f>SUM(G28,G29,G45)-G54</f>
        <v>0</v>
      </c>
      <c r="H288" s="426">
        <f>SUM(H28,H29,H45)-H54</f>
        <v>0</v>
      </c>
      <c r="I288" s="425">
        <f t="shared" si="38"/>
        <v>0</v>
      </c>
      <c r="J288" s="423">
        <f>(J30+J46)-J54</f>
        <v>0</v>
      </c>
      <c r="K288" s="426">
        <f>(K30+K46)-K54</f>
        <v>0</v>
      </c>
      <c r="L288" s="425">
        <f t="shared" si="39"/>
        <v>0</v>
      </c>
      <c r="M288" s="422">
        <f>M48-M54</f>
        <v>0</v>
      </c>
      <c r="N288" s="424">
        <f>N48-N54</f>
        <v>0</v>
      </c>
      <c r="O288" s="425">
        <f t="shared" si="58"/>
        <v>0</v>
      </c>
      <c r="P288" s="427"/>
    </row>
    <row r="289" spans="1:17" s="148" customFormat="1" hidden="1" x14ac:dyDescent="0.25">
      <c r="A289" s="420" t="s">
        <v>524</v>
      </c>
      <c r="B289" s="421"/>
      <c r="C289" s="428">
        <f>SUM(C290,C291)-C298+C299</f>
        <v>0</v>
      </c>
      <c r="D289" s="423">
        <f>SUM(D290,D291)-D298+D299</f>
        <v>0</v>
      </c>
      <c r="E289" s="424">
        <f>SUM(E290,E291)-E298+E299</f>
        <v>0</v>
      </c>
      <c r="F289" s="555">
        <f t="shared" si="37"/>
        <v>0</v>
      </c>
      <c r="G289" s="423">
        <f>SUM(G290,G291)-G298+G299</f>
        <v>0</v>
      </c>
      <c r="H289" s="426">
        <f>SUM(H290,H291)-H298+H299</f>
        <v>0</v>
      </c>
      <c r="I289" s="425">
        <f t="shared" si="38"/>
        <v>0</v>
      </c>
      <c r="J289" s="423">
        <f>SUM(J290,J291)-J298+J299</f>
        <v>0</v>
      </c>
      <c r="K289" s="426">
        <f>SUM(K290,K291)-K298+K299</f>
        <v>0</v>
      </c>
      <c r="L289" s="425">
        <f t="shared" si="39"/>
        <v>0</v>
      </c>
      <c r="M289" s="422">
        <f>SUM(M290,M291)-M298+M299</f>
        <v>0</v>
      </c>
      <c r="N289" s="424">
        <f>SUM(N290,N291)-N298+N299</f>
        <v>0</v>
      </c>
      <c r="O289" s="425">
        <f t="shared" si="58"/>
        <v>0</v>
      </c>
      <c r="P289" s="427"/>
    </row>
    <row r="290" spans="1:17" s="148" customFormat="1" hidden="1" x14ac:dyDescent="0.25">
      <c r="A290" s="429" t="s">
        <v>525</v>
      </c>
      <c r="B290" s="429" t="s">
        <v>526</v>
      </c>
      <c r="C290" s="428">
        <f>C25-C284</f>
        <v>0</v>
      </c>
      <c r="D290" s="423">
        <f>D25-D284</f>
        <v>0</v>
      </c>
      <c r="E290" s="424">
        <f>E25-E284</f>
        <v>0</v>
      </c>
      <c r="F290" s="555">
        <f t="shared" si="37"/>
        <v>0</v>
      </c>
      <c r="G290" s="423">
        <f>G25-G284</f>
        <v>0</v>
      </c>
      <c r="H290" s="426">
        <f>H25-H284</f>
        <v>0</v>
      </c>
      <c r="I290" s="425">
        <f t="shared" si="38"/>
        <v>0</v>
      </c>
      <c r="J290" s="423">
        <f>J25-J284</f>
        <v>0</v>
      </c>
      <c r="K290" s="426">
        <f>K25-K284</f>
        <v>0</v>
      </c>
      <c r="L290" s="425">
        <f t="shared" si="39"/>
        <v>0</v>
      </c>
      <c r="M290" s="422">
        <f>M25-M284</f>
        <v>0</v>
      </c>
      <c r="N290" s="424">
        <f>N25-N284</f>
        <v>0</v>
      </c>
      <c r="O290" s="425">
        <f t="shared" si="58"/>
        <v>0</v>
      </c>
      <c r="P290" s="427"/>
    </row>
    <row r="291" spans="1:17" s="148" customFormat="1" hidden="1" x14ac:dyDescent="0.25">
      <c r="A291" s="430" t="s">
        <v>527</v>
      </c>
      <c r="B291" s="430" t="s">
        <v>528</v>
      </c>
      <c r="C291" s="428">
        <f>SUM(C292,C294,C296)-SUM(C293,C295,C297)</f>
        <v>0</v>
      </c>
      <c r="D291" s="423">
        <f t="shared" ref="D291:E291" si="60">SUM(D292,D294,D296)-SUM(D293,D295,D297)</f>
        <v>0</v>
      </c>
      <c r="E291" s="424">
        <f t="shared" si="60"/>
        <v>0</v>
      </c>
      <c r="F291" s="555">
        <f t="shared" si="37"/>
        <v>0</v>
      </c>
      <c r="G291" s="423">
        <f t="shared" ref="G291:H291" si="61">SUM(G292,G294,G296)-SUM(G293,G295,G297)</f>
        <v>0</v>
      </c>
      <c r="H291" s="426">
        <f t="shared" si="61"/>
        <v>0</v>
      </c>
      <c r="I291" s="425">
        <f t="shared" si="38"/>
        <v>0</v>
      </c>
      <c r="J291" s="423">
        <f t="shared" ref="J291:K291" si="62">SUM(J292,J294,J296)-SUM(J293,J295,J297)</f>
        <v>0</v>
      </c>
      <c r="K291" s="426">
        <f t="shared" si="62"/>
        <v>0</v>
      </c>
      <c r="L291" s="425">
        <f t="shared" si="39"/>
        <v>0</v>
      </c>
      <c r="M291" s="422">
        <f t="shared" ref="M291:N291" si="63">SUM(M292,M294,M296)-SUM(M293,M295,M297)</f>
        <v>0</v>
      </c>
      <c r="N291" s="424">
        <f t="shared" si="63"/>
        <v>0</v>
      </c>
      <c r="O291" s="425">
        <f t="shared" si="58"/>
        <v>0</v>
      </c>
      <c r="P291" s="427"/>
    </row>
    <row r="292" spans="1:17" s="148" customFormat="1" hidden="1" x14ac:dyDescent="0.25">
      <c r="A292" s="411" t="s">
        <v>529</v>
      </c>
      <c r="B292" s="275" t="s">
        <v>530</v>
      </c>
      <c r="C292" s="235">
        <f t="shared" ref="C292:C299" si="64">F292+I292+L292+O292</f>
        <v>0</v>
      </c>
      <c r="D292" s="240"/>
      <c r="E292" s="409"/>
      <c r="F292" s="553">
        <f t="shared" si="37"/>
        <v>0</v>
      </c>
      <c r="G292" s="240"/>
      <c r="H292" s="241"/>
      <c r="I292" s="242">
        <f t="shared" si="38"/>
        <v>0</v>
      </c>
      <c r="J292" s="240"/>
      <c r="K292" s="241"/>
      <c r="L292" s="242">
        <f t="shared" si="39"/>
        <v>0</v>
      </c>
      <c r="M292" s="410"/>
      <c r="N292" s="409"/>
      <c r="O292" s="242">
        <f t="shared" si="58"/>
        <v>0</v>
      </c>
      <c r="P292" s="244"/>
    </row>
    <row r="293" spans="1:17" ht="24" hidden="1" x14ac:dyDescent="0.25">
      <c r="A293" s="393" t="s">
        <v>531</v>
      </c>
      <c r="B293" s="177" t="s">
        <v>532</v>
      </c>
      <c r="C293" s="224">
        <f t="shared" si="64"/>
        <v>0</v>
      </c>
      <c r="D293" s="229"/>
      <c r="E293" s="337"/>
      <c r="F293" s="544">
        <f t="shared" si="37"/>
        <v>0</v>
      </c>
      <c r="G293" s="229"/>
      <c r="H293" s="230"/>
      <c r="I293" s="231">
        <f t="shared" si="38"/>
        <v>0</v>
      </c>
      <c r="J293" s="229"/>
      <c r="K293" s="230"/>
      <c r="L293" s="231">
        <f t="shared" si="39"/>
        <v>0</v>
      </c>
      <c r="M293" s="338"/>
      <c r="N293" s="337"/>
      <c r="O293" s="231">
        <f t="shared" si="58"/>
        <v>0</v>
      </c>
      <c r="P293" s="185"/>
    </row>
    <row r="294" spans="1:17" hidden="1" x14ac:dyDescent="0.25">
      <c r="A294" s="393" t="s">
        <v>533</v>
      </c>
      <c r="B294" s="177" t="s">
        <v>534</v>
      </c>
      <c r="C294" s="224">
        <f t="shared" si="64"/>
        <v>0</v>
      </c>
      <c r="D294" s="229"/>
      <c r="E294" s="337"/>
      <c r="F294" s="544">
        <f t="shared" si="37"/>
        <v>0</v>
      </c>
      <c r="G294" s="229"/>
      <c r="H294" s="230"/>
      <c r="I294" s="231">
        <f t="shared" si="38"/>
        <v>0</v>
      </c>
      <c r="J294" s="229"/>
      <c r="K294" s="230"/>
      <c r="L294" s="231">
        <f t="shared" si="39"/>
        <v>0</v>
      </c>
      <c r="M294" s="338"/>
      <c r="N294" s="337"/>
      <c r="O294" s="231">
        <f t="shared" si="58"/>
        <v>0</v>
      </c>
      <c r="P294" s="185"/>
    </row>
    <row r="295" spans="1:17" ht="24" hidden="1" x14ac:dyDescent="0.25">
      <c r="A295" s="393" t="s">
        <v>535</v>
      </c>
      <c r="B295" s="177" t="s">
        <v>536</v>
      </c>
      <c r="C295" s="224">
        <f t="shared" si="64"/>
        <v>0</v>
      </c>
      <c r="D295" s="229"/>
      <c r="E295" s="337"/>
      <c r="F295" s="544">
        <f t="shared" si="37"/>
        <v>0</v>
      </c>
      <c r="G295" s="229"/>
      <c r="H295" s="230"/>
      <c r="I295" s="231">
        <f t="shared" si="38"/>
        <v>0</v>
      </c>
      <c r="J295" s="229"/>
      <c r="K295" s="230"/>
      <c r="L295" s="231">
        <f t="shared" si="39"/>
        <v>0</v>
      </c>
      <c r="M295" s="338"/>
      <c r="N295" s="337"/>
      <c r="O295" s="231">
        <f t="shared" si="58"/>
        <v>0</v>
      </c>
      <c r="P295" s="185"/>
    </row>
    <row r="296" spans="1:17" hidden="1" x14ac:dyDescent="0.25">
      <c r="A296" s="393" t="s">
        <v>537</v>
      </c>
      <c r="B296" s="177" t="s">
        <v>538</v>
      </c>
      <c r="C296" s="224">
        <f t="shared" si="64"/>
        <v>0</v>
      </c>
      <c r="D296" s="229"/>
      <c r="E296" s="337"/>
      <c r="F296" s="544">
        <f t="shared" si="37"/>
        <v>0</v>
      </c>
      <c r="G296" s="229"/>
      <c r="H296" s="230"/>
      <c r="I296" s="231">
        <f t="shared" si="38"/>
        <v>0</v>
      </c>
      <c r="J296" s="229"/>
      <c r="K296" s="230"/>
      <c r="L296" s="231">
        <f t="shared" si="39"/>
        <v>0</v>
      </c>
      <c r="M296" s="338"/>
      <c r="N296" s="337"/>
      <c r="O296" s="231">
        <f t="shared" si="58"/>
        <v>0</v>
      </c>
      <c r="P296" s="185"/>
    </row>
    <row r="297" spans="1:17" ht="24" hidden="1" x14ac:dyDescent="0.25">
      <c r="A297" s="431" t="s">
        <v>539</v>
      </c>
      <c r="B297" s="432" t="s">
        <v>540</v>
      </c>
      <c r="C297" s="374">
        <f t="shared" si="64"/>
        <v>0</v>
      </c>
      <c r="D297" s="375"/>
      <c r="E297" s="376"/>
      <c r="F297" s="547">
        <f t="shared" si="37"/>
        <v>0</v>
      </c>
      <c r="G297" s="375"/>
      <c r="H297" s="377"/>
      <c r="I297" s="371">
        <f t="shared" si="38"/>
        <v>0</v>
      </c>
      <c r="J297" s="375"/>
      <c r="K297" s="377"/>
      <c r="L297" s="371">
        <f t="shared" si="39"/>
        <v>0</v>
      </c>
      <c r="M297" s="378"/>
      <c r="N297" s="376"/>
      <c r="O297" s="371">
        <f t="shared" si="58"/>
        <v>0</v>
      </c>
      <c r="P297" s="372"/>
    </row>
    <row r="298" spans="1:17" hidden="1" x14ac:dyDescent="0.25">
      <c r="A298" s="430" t="s">
        <v>541</v>
      </c>
      <c r="B298" s="430" t="s">
        <v>542</v>
      </c>
      <c r="C298" s="433">
        <f t="shared" si="64"/>
        <v>0</v>
      </c>
      <c r="D298" s="434"/>
      <c r="E298" s="435"/>
      <c r="F298" s="555">
        <f t="shared" si="37"/>
        <v>0</v>
      </c>
      <c r="G298" s="434"/>
      <c r="H298" s="436"/>
      <c r="I298" s="425">
        <f t="shared" si="38"/>
        <v>0</v>
      </c>
      <c r="J298" s="434"/>
      <c r="K298" s="436"/>
      <c r="L298" s="425">
        <f t="shared" si="39"/>
        <v>0</v>
      </c>
      <c r="M298" s="437"/>
      <c r="N298" s="435"/>
      <c r="O298" s="425">
        <f t="shared" si="58"/>
        <v>0</v>
      </c>
      <c r="P298" s="427"/>
    </row>
    <row r="299" spans="1:17" s="148" customFormat="1" ht="48" hidden="1" x14ac:dyDescent="0.25">
      <c r="A299" s="430" t="s">
        <v>543</v>
      </c>
      <c r="B299" s="438" t="s">
        <v>544</v>
      </c>
      <c r="C299" s="439">
        <f t="shared" si="64"/>
        <v>0</v>
      </c>
      <c r="D299" s="440"/>
      <c r="E299" s="441"/>
      <c r="F299" s="557">
        <f t="shared" si="37"/>
        <v>0</v>
      </c>
      <c r="G299" s="434"/>
      <c r="H299" s="436"/>
      <c r="I299" s="425">
        <f t="shared" si="38"/>
        <v>0</v>
      </c>
      <c r="J299" s="434"/>
      <c r="K299" s="436"/>
      <c r="L299" s="425">
        <f t="shared" si="39"/>
        <v>0</v>
      </c>
      <c r="M299" s="437"/>
      <c r="N299" s="435"/>
      <c r="O299" s="425">
        <f t="shared" si="58"/>
        <v>0</v>
      </c>
      <c r="P299" s="427"/>
    </row>
    <row r="300" spans="1:17" s="148" customFormat="1" x14ac:dyDescent="0.25">
      <c r="A300" s="443" t="s">
        <v>545</v>
      </c>
      <c r="B300" s="444"/>
      <c r="C300" s="444"/>
      <c r="D300" s="444"/>
      <c r="E300" s="444"/>
      <c r="F300" s="444"/>
      <c r="G300" s="444"/>
      <c r="H300" s="444"/>
      <c r="I300" s="444"/>
      <c r="J300" s="444"/>
      <c r="K300" s="444"/>
      <c r="L300" s="444"/>
      <c r="M300" s="444"/>
      <c r="N300" s="444"/>
      <c r="O300" s="444"/>
      <c r="P300" s="445"/>
      <c r="Q300" s="141"/>
    </row>
    <row r="301" spans="1:17" s="148" customFormat="1" x14ac:dyDescent="0.25">
      <c r="A301" s="738" t="s">
        <v>1135</v>
      </c>
      <c r="B301" s="739"/>
      <c r="C301" s="739"/>
      <c r="D301" s="739"/>
      <c r="E301" s="739"/>
      <c r="F301" s="739"/>
      <c r="G301" s="739"/>
      <c r="H301" s="739"/>
      <c r="I301" s="739"/>
      <c r="J301" s="739"/>
      <c r="K301" s="739"/>
      <c r="L301" s="739"/>
      <c r="M301" s="739"/>
      <c r="N301" s="739"/>
      <c r="O301" s="739"/>
      <c r="P301" s="875"/>
      <c r="Q301" s="141"/>
    </row>
    <row r="302" spans="1:17" s="148" customFormat="1" x14ac:dyDescent="0.25">
      <c r="A302" s="738" t="s">
        <v>1136</v>
      </c>
      <c r="B302" s="739"/>
      <c r="C302" s="739"/>
      <c r="D302" s="739"/>
      <c r="E302" s="739"/>
      <c r="F302" s="739"/>
      <c r="G302" s="739"/>
      <c r="H302" s="739"/>
      <c r="I302" s="739"/>
      <c r="J302" s="739"/>
      <c r="K302" s="739"/>
      <c r="L302" s="739"/>
      <c r="M302" s="739"/>
      <c r="N302" s="739"/>
      <c r="O302" s="739"/>
      <c r="P302" s="875"/>
      <c r="Q302" s="141"/>
    </row>
    <row r="303" spans="1:17" ht="12.75" thickBot="1" x14ac:dyDescent="0.3">
      <c r="A303" s="446"/>
      <c r="B303" s="447"/>
      <c r="C303" s="447"/>
      <c r="D303" s="447"/>
      <c r="E303" s="447"/>
      <c r="F303" s="447"/>
      <c r="G303" s="447"/>
      <c r="H303" s="447"/>
      <c r="I303" s="447"/>
      <c r="J303" s="447"/>
      <c r="K303" s="447"/>
      <c r="L303" s="447"/>
      <c r="M303" s="447"/>
      <c r="N303" s="447"/>
      <c r="O303" s="447"/>
      <c r="P303" s="448"/>
      <c r="Q303" s="118"/>
    </row>
    <row r="304" spans="1:17"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row r="322" spans="1:15" x14ac:dyDescent="0.25">
      <c r="A322" s="117"/>
      <c r="B322" s="117"/>
      <c r="C322" s="117"/>
      <c r="D322" s="117"/>
      <c r="E322" s="117"/>
      <c r="F322" s="117"/>
      <c r="G322" s="117"/>
      <c r="H322" s="117"/>
      <c r="I322" s="117"/>
      <c r="J322" s="117"/>
      <c r="K322" s="117"/>
      <c r="L322" s="117"/>
      <c r="M322" s="117"/>
      <c r="N322" s="117"/>
      <c r="O322" s="117"/>
    </row>
    <row r="323" spans="1:15" x14ac:dyDescent="0.25">
      <c r="A323" s="117"/>
      <c r="B323" s="117"/>
      <c r="C323" s="117"/>
      <c r="D323" s="117"/>
      <c r="E323" s="117"/>
      <c r="F323" s="117"/>
      <c r="G323" s="117"/>
      <c r="H323" s="117"/>
      <c r="I323" s="117"/>
      <c r="J323" s="117"/>
      <c r="K323" s="117"/>
      <c r="L323" s="117"/>
      <c r="M323" s="117"/>
      <c r="N323" s="117"/>
      <c r="O323" s="117"/>
    </row>
  </sheetData>
  <sheetProtection algorithmName="SHA-512" hashValue="gyjU8j2ViGO+9rG4+7+5rVpCaBo20oxAc4sznUUcQz6zXY/+P8XB4qiCCFtpJGt/QNMbzhUE0lWqIA+TO00J+A==" saltValue="59nU+hCdjKmVMtQmyzVpDw==" spinCount="100000" sheet="1" objects="1" scenarios="1" formatCells="0" formatColumns="0" formatRows="0"/>
  <autoFilter ref="A22:P302">
    <filterColumn colId="2">
      <filters blank="1">
        <filter val="1 012"/>
        <filter val="1 027"/>
        <filter val="1 058"/>
        <filter val="1 284"/>
        <filter val="1 469"/>
        <filter val="1 500"/>
        <filter val="1 798"/>
        <filter val="1 965"/>
        <filter val="10 199"/>
        <filter val="12 146"/>
        <filter val="12 729"/>
        <filter val="133 801"/>
        <filter val="143"/>
        <filter val="169 132"/>
        <filter val="180"/>
        <filter val="2 160"/>
        <filter val="2 200"/>
        <filter val="2 369"/>
        <filter val="2 558"/>
        <filter val="2 660"/>
        <filter val="24 076"/>
        <filter val="25 875"/>
        <filter val="285"/>
        <filter val="29"/>
        <filter val="297"/>
        <filter val="3 324"/>
        <filter val="3 533"/>
        <filter val="3 828"/>
        <filter val="30 654"/>
        <filter val="32 676"/>
        <filter val="35 331"/>
        <filter val="4 320"/>
        <filter val="4 589"/>
        <filter val="44 492"/>
        <filter val="467 374"/>
        <filter val="496"/>
        <filter val="5 840"/>
        <filter val="507"/>
        <filter val="511"/>
        <filter val="540 903"/>
        <filter val="6 050"/>
        <filter val="6 340"/>
        <filter val="6 927"/>
        <filter val="609"/>
        <filter val="7 757"/>
        <filter val="710 035"/>
        <filter val="72 512"/>
        <filter val="73 529"/>
        <filter val="773"/>
        <filter val="782 547"/>
        <filter val="791 167"/>
        <filter val="792 179"/>
        <filter val="8 054"/>
        <filter val="8 500"/>
        <filter val="8 680"/>
        <filter val="8 822"/>
        <filter val="8 859"/>
        <filter val="808"/>
        <filter val="81"/>
        <filter val="9 632"/>
        <filter val="9 651"/>
        <filter val="9 895"/>
        <filter val="9 971"/>
        <filter val="952"/>
      </filters>
    </filterColumn>
  </autoFilter>
  <mergeCells count="3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146.pielikums Jūrmalas pilsētas domes
2016.gada 25.novembra saistošajiem noteikumiem Nr.44
(protokols Nr.18, 5.punkts)</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R12" sqref="R12"/>
    </sheetView>
  </sheetViews>
  <sheetFormatPr defaultRowHeight="12" outlineLevelCol="1" x14ac:dyDescent="0.25"/>
  <cols>
    <col min="1" max="1" width="10.85546875" style="113" customWidth="1"/>
    <col min="2" max="2" width="28"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569</v>
      </c>
    </row>
    <row r="2" spans="1:17" x14ac:dyDescent="0.25">
      <c r="A2" s="513"/>
      <c r="B2" s="513"/>
      <c r="C2" s="513"/>
      <c r="D2" s="513"/>
      <c r="E2" s="513"/>
      <c r="F2" s="513"/>
      <c r="G2" s="513"/>
      <c r="H2" s="513"/>
      <c r="I2" s="513"/>
      <c r="J2" s="513"/>
      <c r="K2" s="513"/>
      <c r="L2" s="513"/>
      <c r="M2" s="513"/>
      <c r="N2" s="513"/>
      <c r="O2" s="513"/>
      <c r="P2" s="513"/>
    </row>
    <row r="3" spans="1:17" x14ac:dyDescent="0.25">
      <c r="A3" s="1224"/>
      <c r="B3" s="1225"/>
      <c r="C3" s="1225"/>
      <c r="D3" s="1225"/>
      <c r="E3" s="1225"/>
      <c r="F3" s="1225"/>
      <c r="G3" s="1225"/>
      <c r="H3" s="1225"/>
      <c r="I3" s="1225"/>
      <c r="J3" s="1225"/>
      <c r="K3" s="1225"/>
      <c r="L3" s="1225"/>
      <c r="M3" s="1225"/>
      <c r="N3" s="1225"/>
      <c r="O3" s="1225"/>
      <c r="P3" s="1226"/>
      <c r="Q3" s="118"/>
    </row>
    <row r="4" spans="1:17" ht="15.75" x14ac:dyDescent="0.25">
      <c r="A4" s="1227" t="s">
        <v>226</v>
      </c>
      <c r="B4" s="1228"/>
      <c r="C4" s="1228"/>
      <c r="D4" s="1228"/>
      <c r="E4" s="1228"/>
      <c r="F4" s="1228"/>
      <c r="G4" s="1228"/>
      <c r="H4" s="1228"/>
      <c r="I4" s="1228"/>
      <c r="J4" s="1228"/>
      <c r="K4" s="1228"/>
      <c r="L4" s="1228"/>
      <c r="M4" s="1228"/>
      <c r="N4" s="1228"/>
      <c r="O4" s="1228"/>
      <c r="P4" s="1229"/>
      <c r="Q4" s="118"/>
    </row>
    <row r="5" spans="1:17" x14ac:dyDescent="0.25">
      <c r="A5" s="123"/>
      <c r="B5" s="124"/>
      <c r="C5" s="514"/>
      <c r="D5" s="124"/>
      <c r="E5" s="124"/>
      <c r="F5" s="124"/>
      <c r="G5" s="124"/>
      <c r="H5" s="124"/>
      <c r="I5" s="124"/>
      <c r="J5" s="124"/>
      <c r="K5" s="124"/>
      <c r="L5" s="124"/>
      <c r="M5" s="124"/>
      <c r="N5" s="124"/>
      <c r="O5" s="515"/>
      <c r="P5" s="516"/>
      <c r="Q5" s="118"/>
    </row>
    <row r="6" spans="1:17" ht="12.75" x14ac:dyDescent="0.25">
      <c r="A6" s="121" t="s">
        <v>227</v>
      </c>
      <c r="B6" s="122"/>
      <c r="C6" s="1230" t="s">
        <v>570</v>
      </c>
      <c r="D6" s="1230"/>
      <c r="E6" s="1230"/>
      <c r="F6" s="1230"/>
      <c r="G6" s="1230"/>
      <c r="H6" s="1230"/>
      <c r="I6" s="1230"/>
      <c r="J6" s="1230"/>
      <c r="K6" s="1230"/>
      <c r="L6" s="1230"/>
      <c r="M6" s="1230"/>
      <c r="N6" s="1230"/>
      <c r="O6" s="1230"/>
      <c r="P6" s="1231"/>
      <c r="Q6" s="118"/>
    </row>
    <row r="7" spans="1:17" ht="12.75" x14ac:dyDescent="0.25">
      <c r="A7" s="121" t="s">
        <v>229</v>
      </c>
      <c r="B7" s="122"/>
      <c r="C7" s="1230" t="s">
        <v>230</v>
      </c>
      <c r="D7" s="1230"/>
      <c r="E7" s="1230"/>
      <c r="F7" s="1230"/>
      <c r="G7" s="1230"/>
      <c r="H7" s="1230"/>
      <c r="I7" s="1230"/>
      <c r="J7" s="1230"/>
      <c r="K7" s="1230"/>
      <c r="L7" s="1230"/>
      <c r="M7" s="1230"/>
      <c r="N7" s="1230"/>
      <c r="O7" s="1230"/>
      <c r="P7" s="1231"/>
      <c r="Q7" s="118"/>
    </row>
    <row r="8" spans="1:17" x14ac:dyDescent="0.25">
      <c r="A8" s="123" t="s">
        <v>231</v>
      </c>
      <c r="B8" s="124"/>
      <c r="C8" s="1222" t="s">
        <v>571</v>
      </c>
      <c r="D8" s="1222"/>
      <c r="E8" s="1222"/>
      <c r="F8" s="1222"/>
      <c r="G8" s="1222"/>
      <c r="H8" s="1222"/>
      <c r="I8" s="1222"/>
      <c r="J8" s="1222"/>
      <c r="K8" s="1222"/>
      <c r="L8" s="1222"/>
      <c r="M8" s="1222"/>
      <c r="N8" s="1222"/>
      <c r="O8" s="1222"/>
      <c r="P8" s="1223"/>
      <c r="Q8" s="118"/>
    </row>
    <row r="9" spans="1:17" x14ac:dyDescent="0.25">
      <c r="A9" s="123" t="s">
        <v>233</v>
      </c>
      <c r="B9" s="124"/>
      <c r="C9" s="1222" t="s">
        <v>572</v>
      </c>
      <c r="D9" s="1222"/>
      <c r="E9" s="1222"/>
      <c r="F9" s="1222"/>
      <c r="G9" s="1222"/>
      <c r="H9" s="1222"/>
      <c r="I9" s="1222"/>
      <c r="J9" s="1222"/>
      <c r="K9" s="1222"/>
      <c r="L9" s="1222"/>
      <c r="M9" s="1222"/>
      <c r="N9" s="1222"/>
      <c r="O9" s="1222"/>
      <c r="P9" s="1223"/>
      <c r="Q9" s="118"/>
    </row>
    <row r="10" spans="1:17" x14ac:dyDescent="0.25">
      <c r="A10" s="123" t="s">
        <v>234</v>
      </c>
      <c r="B10" s="124"/>
      <c r="C10" s="1230" t="s">
        <v>573</v>
      </c>
      <c r="D10" s="1230"/>
      <c r="E10" s="1230"/>
      <c r="F10" s="1230"/>
      <c r="G10" s="1230"/>
      <c r="H10" s="1230"/>
      <c r="I10" s="1230"/>
      <c r="J10" s="1230"/>
      <c r="K10" s="1230"/>
      <c r="L10" s="1230"/>
      <c r="M10" s="1230"/>
      <c r="N10" s="1230"/>
      <c r="O10" s="1230"/>
      <c r="P10" s="1231"/>
      <c r="Q10" s="118"/>
    </row>
    <row r="11" spans="1:17" x14ac:dyDescent="0.25">
      <c r="A11" s="123" t="s">
        <v>235</v>
      </c>
      <c r="B11" s="124"/>
      <c r="C11" s="1230"/>
      <c r="D11" s="1230"/>
      <c r="E11" s="1230"/>
      <c r="F11" s="1230"/>
      <c r="G11" s="1230"/>
      <c r="H11" s="1230"/>
      <c r="I11" s="1230"/>
      <c r="J11" s="1230"/>
      <c r="K11" s="1230"/>
      <c r="L11" s="1230"/>
      <c r="M11" s="1230"/>
      <c r="N11" s="1230"/>
      <c r="O11" s="1230"/>
      <c r="P11" s="1231"/>
      <c r="Q11" s="118"/>
    </row>
    <row r="12" spans="1:17" x14ac:dyDescent="0.25">
      <c r="A12" s="125" t="s">
        <v>236</v>
      </c>
      <c r="B12" s="124"/>
      <c r="C12" s="126"/>
      <c r="D12" s="126"/>
      <c r="E12" s="126"/>
      <c r="F12" s="126"/>
      <c r="G12" s="126"/>
      <c r="H12" s="126"/>
      <c r="I12" s="126"/>
      <c r="J12" s="126"/>
      <c r="K12" s="126"/>
      <c r="L12" s="126"/>
      <c r="M12" s="126"/>
      <c r="N12" s="126"/>
      <c r="O12" s="126"/>
      <c r="P12" s="484"/>
      <c r="Q12" s="118"/>
    </row>
    <row r="13" spans="1:17" x14ac:dyDescent="0.25">
      <c r="A13" s="123"/>
      <c r="B13" s="124" t="s">
        <v>237</v>
      </c>
      <c r="C13" s="1222" t="s">
        <v>574</v>
      </c>
      <c r="D13" s="1222"/>
      <c r="E13" s="1222"/>
      <c r="F13" s="1222"/>
      <c r="G13" s="1222"/>
      <c r="H13" s="1222"/>
      <c r="I13" s="1222"/>
      <c r="J13" s="1222"/>
      <c r="K13" s="1222"/>
      <c r="L13" s="1222"/>
      <c r="M13" s="1222"/>
      <c r="N13" s="1222"/>
      <c r="O13" s="1222"/>
      <c r="P13" s="1223"/>
      <c r="Q13" s="118"/>
    </row>
    <row r="14" spans="1:17" x14ac:dyDescent="0.25">
      <c r="A14" s="123"/>
      <c r="B14" s="124" t="s">
        <v>239</v>
      </c>
      <c r="C14" s="1222"/>
      <c r="D14" s="1222"/>
      <c r="E14" s="1222"/>
      <c r="F14" s="1222"/>
      <c r="G14" s="1222"/>
      <c r="H14" s="1222"/>
      <c r="I14" s="1222"/>
      <c r="J14" s="1222"/>
      <c r="K14" s="1222"/>
      <c r="L14" s="1222"/>
      <c r="M14" s="1222"/>
      <c r="N14" s="1222"/>
      <c r="O14" s="1222"/>
      <c r="P14" s="1223"/>
      <c r="Q14" s="118"/>
    </row>
    <row r="15" spans="1:17" x14ac:dyDescent="0.25">
      <c r="A15" s="123"/>
      <c r="B15" s="124" t="s">
        <v>240</v>
      </c>
      <c r="C15" s="1222"/>
      <c r="D15" s="1222"/>
      <c r="E15" s="1222"/>
      <c r="F15" s="1222"/>
      <c r="G15" s="1222"/>
      <c r="H15" s="1222"/>
      <c r="I15" s="1222"/>
      <c r="J15" s="1222"/>
      <c r="K15" s="1222"/>
      <c r="L15" s="1222"/>
      <c r="M15" s="1222"/>
      <c r="N15" s="1222"/>
      <c r="O15" s="1222"/>
      <c r="P15" s="1223"/>
      <c r="Q15" s="118"/>
    </row>
    <row r="16" spans="1:17" x14ac:dyDescent="0.25">
      <c r="A16" s="123"/>
      <c r="B16" s="124" t="s">
        <v>241</v>
      </c>
      <c r="C16" s="1222"/>
      <c r="D16" s="1222"/>
      <c r="E16" s="1222"/>
      <c r="F16" s="1222"/>
      <c r="G16" s="1222"/>
      <c r="H16" s="1222"/>
      <c r="I16" s="1222"/>
      <c r="J16" s="1222"/>
      <c r="K16" s="1222"/>
      <c r="L16" s="1222"/>
      <c r="M16" s="1222"/>
      <c r="N16" s="1222"/>
      <c r="O16" s="1222"/>
      <c r="P16" s="1223"/>
      <c r="Q16" s="118"/>
    </row>
    <row r="17" spans="1:17" x14ac:dyDescent="0.25">
      <c r="A17" s="123"/>
      <c r="B17" s="124" t="s">
        <v>242</v>
      </c>
      <c r="C17" s="1222"/>
      <c r="D17" s="1222"/>
      <c r="E17" s="1222"/>
      <c r="F17" s="1222"/>
      <c r="G17" s="1222"/>
      <c r="H17" s="1222"/>
      <c r="I17" s="1222"/>
      <c r="J17" s="1222"/>
      <c r="K17" s="1222"/>
      <c r="L17" s="1222"/>
      <c r="M17" s="1222"/>
      <c r="N17" s="1222"/>
      <c r="O17" s="1222"/>
      <c r="P17" s="1223"/>
      <c r="Q17" s="118"/>
    </row>
    <row r="18" spans="1:17" x14ac:dyDescent="0.25">
      <c r="A18" s="128"/>
      <c r="B18" s="129"/>
      <c r="C18" s="1234"/>
      <c r="D18" s="1234"/>
      <c r="E18" s="1234"/>
      <c r="F18" s="1234"/>
      <c r="G18" s="1234"/>
      <c r="H18" s="1234"/>
      <c r="I18" s="1234"/>
      <c r="J18" s="1234"/>
      <c r="K18" s="1234"/>
      <c r="L18" s="1234"/>
      <c r="M18" s="1234"/>
      <c r="N18" s="1234"/>
      <c r="O18" s="1234"/>
      <c r="P18" s="1235"/>
      <c r="Q18" s="118"/>
    </row>
    <row r="19" spans="1:17"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7" s="130" customFormat="1" x14ac:dyDescent="0.25">
      <c r="A20" s="1237"/>
      <c r="B20" s="1240"/>
      <c r="C20" s="1245" t="s">
        <v>246</v>
      </c>
      <c r="D20" s="1247" t="s">
        <v>247</v>
      </c>
      <c r="E20" s="1252" t="s">
        <v>248</v>
      </c>
      <c r="F20" s="1254" t="s">
        <v>249</v>
      </c>
      <c r="G20" s="1247" t="s">
        <v>250</v>
      </c>
      <c r="H20" s="1220" t="s">
        <v>251</v>
      </c>
      <c r="I20" s="1232" t="s">
        <v>252</v>
      </c>
      <c r="J20" s="1247" t="s">
        <v>253</v>
      </c>
      <c r="K20" s="1220" t="s">
        <v>254</v>
      </c>
      <c r="L20" s="1232" t="s">
        <v>255</v>
      </c>
      <c r="M20" s="1247" t="s">
        <v>256</v>
      </c>
      <c r="N20" s="1220" t="s">
        <v>257</v>
      </c>
      <c r="O20" s="1232" t="s">
        <v>258</v>
      </c>
      <c r="P20" s="1240"/>
    </row>
    <row r="21" spans="1:17" s="131" customFormat="1" ht="70.5" customHeight="1" thickBot="1" x14ac:dyDescent="0.3">
      <c r="A21" s="1238"/>
      <c r="B21" s="1241"/>
      <c r="C21" s="1246"/>
      <c r="D21" s="1248"/>
      <c r="E21" s="1253"/>
      <c r="F21" s="1255"/>
      <c r="G21" s="1248"/>
      <c r="H21" s="1221"/>
      <c r="I21" s="1233"/>
      <c r="J21" s="1248"/>
      <c r="K21" s="1221"/>
      <c r="L21" s="1233"/>
      <c r="M21" s="1248"/>
      <c r="N21" s="1221"/>
      <c r="O21" s="1233"/>
      <c r="P21" s="1241"/>
    </row>
    <row r="22" spans="1:17" s="131" customFormat="1" ht="9" thickTop="1" x14ac:dyDescent="0.25">
      <c r="A22" s="132">
        <v>1</v>
      </c>
      <c r="B22" s="132">
        <v>2</v>
      </c>
      <c r="C22" s="132">
        <v>3</v>
      </c>
      <c r="D22" s="137">
        <v>4</v>
      </c>
      <c r="E22" s="487">
        <v>5</v>
      </c>
      <c r="F22" s="132">
        <v>6</v>
      </c>
      <c r="G22" s="134">
        <v>7</v>
      </c>
      <c r="H22" s="137">
        <v>8</v>
      </c>
      <c r="I22" s="136">
        <v>9</v>
      </c>
      <c r="J22" s="134">
        <v>10</v>
      </c>
      <c r="K22" s="138">
        <v>11</v>
      </c>
      <c r="L22" s="136">
        <v>12</v>
      </c>
      <c r="M22" s="138">
        <v>13</v>
      </c>
      <c r="N22" s="135">
        <v>14</v>
      </c>
      <c r="O22" s="136">
        <v>15</v>
      </c>
      <c r="P22" s="136">
        <v>16</v>
      </c>
    </row>
    <row r="23" spans="1:17" s="148" customFormat="1" x14ac:dyDescent="0.25">
      <c r="A23" s="139"/>
      <c r="B23" s="140" t="s">
        <v>260</v>
      </c>
      <c r="C23" s="308"/>
      <c r="D23" s="145"/>
      <c r="E23" s="488"/>
      <c r="F23" s="308"/>
      <c r="G23" s="142"/>
      <c r="H23" s="145"/>
      <c r="I23" s="144"/>
      <c r="J23" s="142"/>
      <c r="K23" s="146"/>
      <c r="L23" s="144"/>
      <c r="M23" s="146"/>
      <c r="N23" s="143"/>
      <c r="O23" s="144"/>
      <c r="P23" s="147"/>
    </row>
    <row r="24" spans="1:17" s="148" customFormat="1" ht="12.75" thickBot="1" x14ac:dyDescent="0.3">
      <c r="A24" s="149"/>
      <c r="B24" s="150" t="s">
        <v>261</v>
      </c>
      <c r="C24" s="455">
        <f>F24+I24+L24+O24</f>
        <v>75670</v>
      </c>
      <c r="D24" s="155">
        <f>SUM(D25,D28,D29,D45,D46)</f>
        <v>79667</v>
      </c>
      <c r="E24" s="489">
        <f>SUM(E25,E28,E29,E45,E46)</f>
        <v>-3997</v>
      </c>
      <c r="F24" s="455">
        <f t="shared" ref="F24:F29" si="0">D24+E24</f>
        <v>75670</v>
      </c>
      <c r="G24" s="152">
        <f>SUM(G25,G28,G46)</f>
        <v>0</v>
      </c>
      <c r="H24" s="155">
        <f>SUM(H25,H28,H46)</f>
        <v>0</v>
      </c>
      <c r="I24" s="154">
        <f>G24+H24</f>
        <v>0</v>
      </c>
      <c r="J24" s="152">
        <f>SUM(J25,J30,J46)</f>
        <v>0</v>
      </c>
      <c r="K24" s="155">
        <f>SUM(K25,K30,K46)</f>
        <v>0</v>
      </c>
      <c r="L24" s="154">
        <f>J24+K24</f>
        <v>0</v>
      </c>
      <c r="M24" s="156">
        <f>SUM(M25,M48)</f>
        <v>0</v>
      </c>
      <c r="N24" s="153">
        <f>SUM(N25,N48)</f>
        <v>0</v>
      </c>
      <c r="O24" s="154">
        <f>M24+N24</f>
        <v>0</v>
      </c>
      <c r="P24" s="157"/>
    </row>
    <row r="25" spans="1:17" ht="12.75" hidden="1" thickTop="1" x14ac:dyDescent="0.25">
      <c r="A25" s="159"/>
      <c r="B25" s="160" t="s">
        <v>262</v>
      </c>
      <c r="C25" s="456">
        <f>F25+I25+L25+O25</f>
        <v>0</v>
      </c>
      <c r="D25" s="165">
        <f>SUM(D26:D27)</f>
        <v>0</v>
      </c>
      <c r="E25" s="490">
        <f>SUM(E26:E27)</f>
        <v>0</v>
      </c>
      <c r="F25" s="456">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row>
    <row r="26" spans="1:17" ht="12.75" hidden="1" thickTop="1" x14ac:dyDescent="0.25">
      <c r="A26" s="168"/>
      <c r="B26" s="169" t="s">
        <v>263</v>
      </c>
      <c r="C26" s="521">
        <f>F26+I26+L26+O26</f>
        <v>0</v>
      </c>
      <c r="D26" s="174"/>
      <c r="E26" s="561"/>
      <c r="F26" s="521">
        <f t="shared" si="0"/>
        <v>0</v>
      </c>
      <c r="G26" s="171"/>
      <c r="H26" s="174"/>
      <c r="I26" s="173">
        <f>G26+H26</f>
        <v>0</v>
      </c>
      <c r="J26" s="171"/>
      <c r="K26" s="174"/>
      <c r="L26" s="173">
        <f>J26+K26</f>
        <v>0</v>
      </c>
      <c r="M26" s="175"/>
      <c r="N26" s="172"/>
      <c r="O26" s="173">
        <f>M26+N26</f>
        <v>0</v>
      </c>
      <c r="P26" s="176"/>
    </row>
    <row r="27" spans="1:17" ht="12.75" hidden="1" thickTop="1" x14ac:dyDescent="0.25">
      <c r="A27" s="177"/>
      <c r="B27" s="178" t="s">
        <v>264</v>
      </c>
      <c r="C27" s="457">
        <f>F27+I27+L27+O27</f>
        <v>0</v>
      </c>
      <c r="D27" s="183"/>
      <c r="E27" s="491"/>
      <c r="F27" s="457">
        <f t="shared" si="0"/>
        <v>0</v>
      </c>
      <c r="G27" s="180"/>
      <c r="H27" s="183"/>
      <c r="I27" s="182">
        <f>G27+H27</f>
        <v>0</v>
      </c>
      <c r="J27" s="180"/>
      <c r="K27" s="183"/>
      <c r="L27" s="182">
        <f>J27+K27</f>
        <v>0</v>
      </c>
      <c r="M27" s="184"/>
      <c r="N27" s="181"/>
      <c r="O27" s="182">
        <f>M27+N27</f>
        <v>0</v>
      </c>
      <c r="P27" s="185"/>
    </row>
    <row r="28" spans="1:17" s="148" customFormat="1" ht="25.5" thickTop="1" thickBot="1" x14ac:dyDescent="0.3">
      <c r="A28" s="186">
        <v>19300</v>
      </c>
      <c r="B28" s="186" t="s">
        <v>265</v>
      </c>
      <c r="C28" s="458">
        <f>SUM(F28,I28)</f>
        <v>75670</v>
      </c>
      <c r="D28" s="191">
        <f>D54</f>
        <v>79667</v>
      </c>
      <c r="E28" s="492">
        <f>-3897-100</f>
        <v>-3997</v>
      </c>
      <c r="F28" s="458">
        <f t="shared" si="0"/>
        <v>75670</v>
      </c>
      <c r="G28" s="188"/>
      <c r="H28" s="191"/>
      <c r="I28" s="190">
        <f>G28+H28</f>
        <v>0</v>
      </c>
      <c r="J28" s="192" t="s">
        <v>266</v>
      </c>
      <c r="K28" s="193" t="s">
        <v>266</v>
      </c>
      <c r="L28" s="194" t="s">
        <v>266</v>
      </c>
      <c r="M28" s="195" t="s">
        <v>266</v>
      </c>
      <c r="N28" s="196" t="s">
        <v>266</v>
      </c>
      <c r="O28" s="194" t="s">
        <v>266</v>
      </c>
      <c r="P28" s="197"/>
    </row>
    <row r="29" spans="1:17" s="148" customFormat="1" ht="34.5" hidden="1" customHeight="1" thickTop="1" x14ac:dyDescent="0.25">
      <c r="A29" s="198"/>
      <c r="B29" s="198" t="s">
        <v>267</v>
      </c>
      <c r="C29" s="459">
        <f>F29</f>
        <v>0</v>
      </c>
      <c r="D29" s="562"/>
      <c r="E29" s="563"/>
      <c r="F29" s="530">
        <f t="shared" si="0"/>
        <v>0</v>
      </c>
      <c r="G29" s="203" t="s">
        <v>266</v>
      </c>
      <c r="H29" s="204" t="s">
        <v>266</v>
      </c>
      <c r="I29" s="205" t="s">
        <v>266</v>
      </c>
      <c r="J29" s="203" t="s">
        <v>266</v>
      </c>
      <c r="K29" s="204" t="s">
        <v>266</v>
      </c>
      <c r="L29" s="205" t="s">
        <v>266</v>
      </c>
      <c r="M29" s="206" t="s">
        <v>266</v>
      </c>
      <c r="N29" s="207" t="s">
        <v>266</v>
      </c>
      <c r="O29" s="205" t="s">
        <v>266</v>
      </c>
      <c r="P29" s="208"/>
    </row>
    <row r="30" spans="1:17" s="148" customFormat="1" ht="36.75" hidden="1" thickTop="1" x14ac:dyDescent="0.25">
      <c r="A30" s="198">
        <v>21300</v>
      </c>
      <c r="B30" s="198" t="s">
        <v>268</v>
      </c>
      <c r="C30" s="459">
        <f t="shared" ref="C30:C44" si="1">L30</f>
        <v>0</v>
      </c>
      <c r="D30" s="204" t="s">
        <v>266</v>
      </c>
      <c r="E30" s="493" t="s">
        <v>266</v>
      </c>
      <c r="F30" s="494" t="s">
        <v>266</v>
      </c>
      <c r="G30" s="203" t="s">
        <v>266</v>
      </c>
      <c r="H30" s="204" t="s">
        <v>266</v>
      </c>
      <c r="I30" s="205" t="s">
        <v>266</v>
      </c>
      <c r="J30" s="209">
        <f>SUM(J31,J35,J37,J40)</f>
        <v>0</v>
      </c>
      <c r="K30" s="210">
        <f>SUM(K31,K35,K37,K40)</f>
        <v>0</v>
      </c>
      <c r="L30" s="211">
        <f t="shared" ref="L30:L44" si="2">J30+K30</f>
        <v>0</v>
      </c>
      <c r="M30" s="206" t="s">
        <v>266</v>
      </c>
      <c r="N30" s="207" t="s">
        <v>266</v>
      </c>
      <c r="O30" s="205" t="s">
        <v>266</v>
      </c>
      <c r="P30" s="208"/>
    </row>
    <row r="31" spans="1:17" s="148" customFormat="1" ht="24.75" hidden="1" thickTop="1" x14ac:dyDescent="0.25">
      <c r="A31" s="212">
        <v>21350</v>
      </c>
      <c r="B31" s="198" t="s">
        <v>269</v>
      </c>
      <c r="C31" s="459">
        <f t="shared" si="1"/>
        <v>0</v>
      </c>
      <c r="D31" s="204" t="s">
        <v>266</v>
      </c>
      <c r="E31" s="493" t="s">
        <v>266</v>
      </c>
      <c r="F31" s="494" t="s">
        <v>266</v>
      </c>
      <c r="G31" s="203" t="s">
        <v>266</v>
      </c>
      <c r="H31" s="204" t="s">
        <v>266</v>
      </c>
      <c r="I31" s="205" t="s">
        <v>266</v>
      </c>
      <c r="J31" s="209">
        <f>SUM(J32:J34)</f>
        <v>0</v>
      </c>
      <c r="K31" s="210">
        <f>SUM(K32:K34)</f>
        <v>0</v>
      </c>
      <c r="L31" s="211">
        <f t="shared" si="2"/>
        <v>0</v>
      </c>
      <c r="M31" s="206" t="s">
        <v>266</v>
      </c>
      <c r="N31" s="207" t="s">
        <v>266</v>
      </c>
      <c r="O31" s="205" t="s">
        <v>266</v>
      </c>
      <c r="P31" s="208"/>
    </row>
    <row r="32" spans="1:17" ht="12.75" hidden="1" thickTop="1" x14ac:dyDescent="0.25">
      <c r="A32" s="168">
        <v>21351</v>
      </c>
      <c r="B32" s="213" t="s">
        <v>270</v>
      </c>
      <c r="C32" s="466">
        <f t="shared" si="1"/>
        <v>0</v>
      </c>
      <c r="D32" s="218" t="s">
        <v>266</v>
      </c>
      <c r="E32" s="564" t="s">
        <v>266</v>
      </c>
      <c r="F32" s="565" t="s">
        <v>266</v>
      </c>
      <c r="G32" s="215" t="s">
        <v>266</v>
      </c>
      <c r="H32" s="218" t="s">
        <v>266</v>
      </c>
      <c r="I32" s="217" t="s">
        <v>266</v>
      </c>
      <c r="J32" s="219"/>
      <c r="K32" s="220"/>
      <c r="L32" s="221">
        <f t="shared" si="2"/>
        <v>0</v>
      </c>
      <c r="M32" s="222" t="s">
        <v>266</v>
      </c>
      <c r="N32" s="216" t="s">
        <v>266</v>
      </c>
      <c r="O32" s="217" t="s">
        <v>266</v>
      </c>
      <c r="P32" s="176"/>
    </row>
    <row r="33" spans="1:16" ht="12.75" hidden="1" thickTop="1" x14ac:dyDescent="0.25">
      <c r="A33" s="177">
        <v>21352</v>
      </c>
      <c r="B33" s="223" t="s">
        <v>271</v>
      </c>
      <c r="C33" s="359">
        <f t="shared" si="1"/>
        <v>0</v>
      </c>
      <c r="D33" s="228" t="s">
        <v>266</v>
      </c>
      <c r="E33" s="495" t="s">
        <v>266</v>
      </c>
      <c r="F33" s="496" t="s">
        <v>266</v>
      </c>
      <c r="G33" s="225" t="s">
        <v>266</v>
      </c>
      <c r="H33" s="228" t="s">
        <v>266</v>
      </c>
      <c r="I33" s="227" t="s">
        <v>266</v>
      </c>
      <c r="J33" s="229"/>
      <c r="K33" s="230"/>
      <c r="L33" s="231">
        <f t="shared" si="2"/>
        <v>0</v>
      </c>
      <c r="M33" s="232" t="s">
        <v>266</v>
      </c>
      <c r="N33" s="226" t="s">
        <v>266</v>
      </c>
      <c r="O33" s="227" t="s">
        <v>266</v>
      </c>
      <c r="P33" s="185"/>
    </row>
    <row r="34" spans="1:16" ht="24.75" hidden="1" thickTop="1" x14ac:dyDescent="0.25">
      <c r="A34" s="177">
        <v>21359</v>
      </c>
      <c r="B34" s="223" t="s">
        <v>272</v>
      </c>
      <c r="C34" s="359">
        <f t="shared" si="1"/>
        <v>0</v>
      </c>
      <c r="D34" s="228" t="s">
        <v>266</v>
      </c>
      <c r="E34" s="495" t="s">
        <v>266</v>
      </c>
      <c r="F34" s="496" t="s">
        <v>266</v>
      </c>
      <c r="G34" s="225" t="s">
        <v>266</v>
      </c>
      <c r="H34" s="228" t="s">
        <v>266</v>
      </c>
      <c r="I34" s="227" t="s">
        <v>266</v>
      </c>
      <c r="J34" s="229"/>
      <c r="K34" s="230"/>
      <c r="L34" s="231">
        <f t="shared" si="2"/>
        <v>0</v>
      </c>
      <c r="M34" s="232" t="s">
        <v>266</v>
      </c>
      <c r="N34" s="226" t="s">
        <v>266</v>
      </c>
      <c r="O34" s="227" t="s">
        <v>266</v>
      </c>
      <c r="P34" s="185"/>
    </row>
    <row r="35" spans="1:16" s="148" customFormat="1" ht="36.75" hidden="1" thickTop="1" x14ac:dyDescent="0.25">
      <c r="A35" s="212">
        <v>21370</v>
      </c>
      <c r="B35" s="198" t="s">
        <v>273</v>
      </c>
      <c r="C35" s="459">
        <f t="shared" si="1"/>
        <v>0</v>
      </c>
      <c r="D35" s="204" t="s">
        <v>266</v>
      </c>
      <c r="E35" s="493" t="s">
        <v>266</v>
      </c>
      <c r="F35" s="494" t="s">
        <v>266</v>
      </c>
      <c r="G35" s="203" t="s">
        <v>266</v>
      </c>
      <c r="H35" s="204" t="s">
        <v>266</v>
      </c>
      <c r="I35" s="205" t="s">
        <v>266</v>
      </c>
      <c r="J35" s="209">
        <f>SUM(J36)</f>
        <v>0</v>
      </c>
      <c r="K35" s="210">
        <f>SUM(K36)</f>
        <v>0</v>
      </c>
      <c r="L35" s="211">
        <f t="shared" si="2"/>
        <v>0</v>
      </c>
      <c r="M35" s="206" t="s">
        <v>266</v>
      </c>
      <c r="N35" s="207" t="s">
        <v>266</v>
      </c>
      <c r="O35" s="205" t="s">
        <v>266</v>
      </c>
      <c r="P35" s="208"/>
    </row>
    <row r="36" spans="1:16" ht="36.75" hidden="1" thickTop="1" x14ac:dyDescent="0.25">
      <c r="A36" s="233">
        <v>21379</v>
      </c>
      <c r="B36" s="234" t="s">
        <v>274</v>
      </c>
      <c r="C36" s="408">
        <f t="shared" si="1"/>
        <v>0</v>
      </c>
      <c r="D36" s="239" t="s">
        <v>266</v>
      </c>
      <c r="E36" s="566" t="s">
        <v>266</v>
      </c>
      <c r="F36" s="567" t="s">
        <v>266</v>
      </c>
      <c r="G36" s="236" t="s">
        <v>266</v>
      </c>
      <c r="H36" s="239" t="s">
        <v>266</v>
      </c>
      <c r="I36" s="238" t="s">
        <v>266</v>
      </c>
      <c r="J36" s="240"/>
      <c r="K36" s="241"/>
      <c r="L36" s="242">
        <f t="shared" si="2"/>
        <v>0</v>
      </c>
      <c r="M36" s="243" t="s">
        <v>266</v>
      </c>
      <c r="N36" s="237" t="s">
        <v>266</v>
      </c>
      <c r="O36" s="238" t="s">
        <v>266</v>
      </c>
      <c r="P36" s="244"/>
    </row>
    <row r="37" spans="1:16" s="148" customFormat="1" ht="12.75" hidden="1" thickTop="1" x14ac:dyDescent="0.25">
      <c r="A37" s="212">
        <v>21380</v>
      </c>
      <c r="B37" s="198" t="s">
        <v>275</v>
      </c>
      <c r="C37" s="459">
        <f t="shared" si="1"/>
        <v>0</v>
      </c>
      <c r="D37" s="204" t="s">
        <v>266</v>
      </c>
      <c r="E37" s="493" t="s">
        <v>266</v>
      </c>
      <c r="F37" s="494" t="s">
        <v>266</v>
      </c>
      <c r="G37" s="203" t="s">
        <v>266</v>
      </c>
      <c r="H37" s="204" t="s">
        <v>266</v>
      </c>
      <c r="I37" s="205" t="s">
        <v>266</v>
      </c>
      <c r="J37" s="209">
        <f>SUM(J38:J39)</f>
        <v>0</v>
      </c>
      <c r="K37" s="210">
        <f>SUM(K38:K39)</f>
        <v>0</v>
      </c>
      <c r="L37" s="211">
        <f t="shared" si="2"/>
        <v>0</v>
      </c>
      <c r="M37" s="206" t="s">
        <v>266</v>
      </c>
      <c r="N37" s="207" t="s">
        <v>266</v>
      </c>
      <c r="O37" s="205" t="s">
        <v>266</v>
      </c>
      <c r="P37" s="208"/>
    </row>
    <row r="38" spans="1:16" ht="12.75" hidden="1" thickTop="1" x14ac:dyDescent="0.25">
      <c r="A38" s="169">
        <v>21381</v>
      </c>
      <c r="B38" s="213" t="s">
        <v>276</v>
      </c>
      <c r="C38" s="466">
        <f t="shared" si="1"/>
        <v>0</v>
      </c>
      <c r="D38" s="218" t="s">
        <v>266</v>
      </c>
      <c r="E38" s="564" t="s">
        <v>266</v>
      </c>
      <c r="F38" s="565" t="s">
        <v>266</v>
      </c>
      <c r="G38" s="215" t="s">
        <v>266</v>
      </c>
      <c r="H38" s="218" t="s">
        <v>266</v>
      </c>
      <c r="I38" s="217" t="s">
        <v>266</v>
      </c>
      <c r="J38" s="219"/>
      <c r="K38" s="220"/>
      <c r="L38" s="221">
        <f t="shared" si="2"/>
        <v>0</v>
      </c>
      <c r="M38" s="222" t="s">
        <v>266</v>
      </c>
      <c r="N38" s="216" t="s">
        <v>266</v>
      </c>
      <c r="O38" s="217" t="s">
        <v>266</v>
      </c>
      <c r="P38" s="176"/>
    </row>
    <row r="39" spans="1:16" ht="24.75" hidden="1" thickTop="1" x14ac:dyDescent="0.25">
      <c r="A39" s="178">
        <v>21383</v>
      </c>
      <c r="B39" s="223" t="s">
        <v>277</v>
      </c>
      <c r="C39" s="359">
        <f t="shared" si="1"/>
        <v>0</v>
      </c>
      <c r="D39" s="228" t="s">
        <v>266</v>
      </c>
      <c r="E39" s="495" t="s">
        <v>266</v>
      </c>
      <c r="F39" s="496" t="s">
        <v>266</v>
      </c>
      <c r="G39" s="225" t="s">
        <v>266</v>
      </c>
      <c r="H39" s="228" t="s">
        <v>266</v>
      </c>
      <c r="I39" s="227" t="s">
        <v>266</v>
      </c>
      <c r="J39" s="229"/>
      <c r="K39" s="230"/>
      <c r="L39" s="231">
        <f t="shared" si="2"/>
        <v>0</v>
      </c>
      <c r="M39" s="232" t="s">
        <v>266</v>
      </c>
      <c r="N39" s="226" t="s">
        <v>266</v>
      </c>
      <c r="O39" s="227" t="s">
        <v>266</v>
      </c>
      <c r="P39" s="185"/>
    </row>
    <row r="40" spans="1:16" s="148" customFormat="1" ht="24.75" hidden="1" thickTop="1" x14ac:dyDescent="0.25">
      <c r="A40" s="212">
        <v>21390</v>
      </c>
      <c r="B40" s="198" t="s">
        <v>278</v>
      </c>
      <c r="C40" s="459">
        <f t="shared" si="1"/>
        <v>0</v>
      </c>
      <c r="D40" s="204" t="s">
        <v>266</v>
      </c>
      <c r="E40" s="493" t="s">
        <v>266</v>
      </c>
      <c r="F40" s="494" t="s">
        <v>266</v>
      </c>
      <c r="G40" s="203" t="s">
        <v>266</v>
      </c>
      <c r="H40" s="204" t="s">
        <v>266</v>
      </c>
      <c r="I40" s="205" t="s">
        <v>266</v>
      </c>
      <c r="J40" s="209">
        <f>SUM(J41:J44)</f>
        <v>0</v>
      </c>
      <c r="K40" s="210">
        <f>SUM(K41:K44)</f>
        <v>0</v>
      </c>
      <c r="L40" s="211">
        <f t="shared" si="2"/>
        <v>0</v>
      </c>
      <c r="M40" s="206" t="s">
        <v>266</v>
      </c>
      <c r="N40" s="207" t="s">
        <v>266</v>
      </c>
      <c r="O40" s="205" t="s">
        <v>266</v>
      </c>
      <c r="P40" s="208"/>
    </row>
    <row r="41" spans="1:16" ht="24.75" hidden="1" thickTop="1" x14ac:dyDescent="0.25">
      <c r="A41" s="169">
        <v>21391</v>
      </c>
      <c r="B41" s="213" t="s">
        <v>279</v>
      </c>
      <c r="C41" s="466">
        <f t="shared" si="1"/>
        <v>0</v>
      </c>
      <c r="D41" s="218" t="s">
        <v>266</v>
      </c>
      <c r="E41" s="564" t="s">
        <v>266</v>
      </c>
      <c r="F41" s="565" t="s">
        <v>266</v>
      </c>
      <c r="G41" s="215" t="s">
        <v>266</v>
      </c>
      <c r="H41" s="218" t="s">
        <v>266</v>
      </c>
      <c r="I41" s="217" t="s">
        <v>266</v>
      </c>
      <c r="J41" s="219"/>
      <c r="K41" s="220"/>
      <c r="L41" s="221">
        <f t="shared" si="2"/>
        <v>0</v>
      </c>
      <c r="M41" s="222" t="s">
        <v>266</v>
      </c>
      <c r="N41" s="216" t="s">
        <v>266</v>
      </c>
      <c r="O41" s="217" t="s">
        <v>266</v>
      </c>
      <c r="P41" s="176"/>
    </row>
    <row r="42" spans="1:16" ht="12.75" hidden="1" thickTop="1" x14ac:dyDescent="0.25">
      <c r="A42" s="178">
        <v>21393</v>
      </c>
      <c r="B42" s="223" t="s">
        <v>280</v>
      </c>
      <c r="C42" s="359">
        <f t="shared" si="1"/>
        <v>0</v>
      </c>
      <c r="D42" s="228" t="s">
        <v>266</v>
      </c>
      <c r="E42" s="495" t="s">
        <v>266</v>
      </c>
      <c r="F42" s="496" t="s">
        <v>266</v>
      </c>
      <c r="G42" s="225" t="s">
        <v>266</v>
      </c>
      <c r="H42" s="228" t="s">
        <v>266</v>
      </c>
      <c r="I42" s="227" t="s">
        <v>266</v>
      </c>
      <c r="J42" s="229"/>
      <c r="K42" s="230"/>
      <c r="L42" s="231">
        <f t="shared" si="2"/>
        <v>0</v>
      </c>
      <c r="M42" s="232" t="s">
        <v>266</v>
      </c>
      <c r="N42" s="226" t="s">
        <v>266</v>
      </c>
      <c r="O42" s="227" t="s">
        <v>266</v>
      </c>
      <c r="P42" s="185"/>
    </row>
    <row r="43" spans="1:16" ht="12.75" hidden="1" thickTop="1" x14ac:dyDescent="0.25">
      <c r="A43" s="178">
        <v>21395</v>
      </c>
      <c r="B43" s="223" t="s">
        <v>281</v>
      </c>
      <c r="C43" s="359">
        <f t="shared" si="1"/>
        <v>0</v>
      </c>
      <c r="D43" s="228" t="s">
        <v>266</v>
      </c>
      <c r="E43" s="495" t="s">
        <v>266</v>
      </c>
      <c r="F43" s="496" t="s">
        <v>266</v>
      </c>
      <c r="G43" s="225" t="s">
        <v>266</v>
      </c>
      <c r="H43" s="228" t="s">
        <v>266</v>
      </c>
      <c r="I43" s="227" t="s">
        <v>266</v>
      </c>
      <c r="J43" s="229"/>
      <c r="K43" s="230"/>
      <c r="L43" s="231">
        <f t="shared" si="2"/>
        <v>0</v>
      </c>
      <c r="M43" s="232" t="s">
        <v>266</v>
      </c>
      <c r="N43" s="226" t="s">
        <v>266</v>
      </c>
      <c r="O43" s="227" t="s">
        <v>266</v>
      </c>
      <c r="P43" s="185"/>
    </row>
    <row r="44" spans="1:16" ht="24.75" hidden="1" thickTop="1" x14ac:dyDescent="0.25">
      <c r="A44" s="178">
        <v>21399</v>
      </c>
      <c r="B44" s="223" t="s">
        <v>282</v>
      </c>
      <c r="C44" s="359">
        <f t="shared" si="1"/>
        <v>0</v>
      </c>
      <c r="D44" s="228" t="s">
        <v>266</v>
      </c>
      <c r="E44" s="495" t="s">
        <v>266</v>
      </c>
      <c r="F44" s="496" t="s">
        <v>266</v>
      </c>
      <c r="G44" s="225" t="s">
        <v>266</v>
      </c>
      <c r="H44" s="228" t="s">
        <v>266</v>
      </c>
      <c r="I44" s="227" t="s">
        <v>266</v>
      </c>
      <c r="J44" s="229"/>
      <c r="K44" s="230"/>
      <c r="L44" s="231">
        <f t="shared" si="2"/>
        <v>0</v>
      </c>
      <c r="M44" s="232" t="s">
        <v>266</v>
      </c>
      <c r="N44" s="226" t="s">
        <v>266</v>
      </c>
      <c r="O44" s="227" t="s">
        <v>266</v>
      </c>
      <c r="P44" s="185"/>
    </row>
    <row r="45" spans="1:16" s="148" customFormat="1" ht="24.75" hidden="1" thickTop="1" x14ac:dyDescent="0.25">
      <c r="A45" s="212">
        <v>21420</v>
      </c>
      <c r="B45" s="198" t="s">
        <v>283</v>
      </c>
      <c r="C45" s="530">
        <f>F45</f>
        <v>0</v>
      </c>
      <c r="D45" s="568"/>
      <c r="E45" s="569"/>
      <c r="F45" s="530">
        <f>D45+E45</f>
        <v>0</v>
      </c>
      <c r="G45" s="203" t="s">
        <v>266</v>
      </c>
      <c r="H45" s="204" t="s">
        <v>266</v>
      </c>
      <c r="I45" s="205" t="s">
        <v>266</v>
      </c>
      <c r="J45" s="203" t="s">
        <v>266</v>
      </c>
      <c r="K45" s="204" t="s">
        <v>266</v>
      </c>
      <c r="L45" s="205" t="s">
        <v>266</v>
      </c>
      <c r="M45" s="206" t="s">
        <v>266</v>
      </c>
      <c r="N45" s="207" t="s">
        <v>266</v>
      </c>
      <c r="O45" s="205" t="s">
        <v>266</v>
      </c>
      <c r="P45" s="208"/>
    </row>
    <row r="46" spans="1:16" s="148" customFormat="1" ht="24.75" hidden="1" thickTop="1" x14ac:dyDescent="0.25">
      <c r="A46" s="248">
        <v>21490</v>
      </c>
      <c r="B46" s="249" t="s">
        <v>284</v>
      </c>
      <c r="C46" s="530">
        <f>F46+I46+L46</f>
        <v>0</v>
      </c>
      <c r="D46" s="253">
        <f>D47</f>
        <v>0</v>
      </c>
      <c r="E46" s="570">
        <f>E47</f>
        <v>0</v>
      </c>
      <c r="F46" s="571">
        <f>D46+E46</f>
        <v>0</v>
      </c>
      <c r="G46" s="250">
        <f>G47</f>
        <v>0</v>
      </c>
      <c r="H46" s="253">
        <f t="shared" ref="H46:K46" si="3">H47</f>
        <v>0</v>
      </c>
      <c r="I46" s="252">
        <f>G46+H46</f>
        <v>0</v>
      </c>
      <c r="J46" s="250">
        <f>J47</f>
        <v>0</v>
      </c>
      <c r="K46" s="253">
        <f t="shared" si="3"/>
        <v>0</v>
      </c>
      <c r="L46" s="252">
        <f>J46+K46</f>
        <v>0</v>
      </c>
      <c r="M46" s="206" t="s">
        <v>266</v>
      </c>
      <c r="N46" s="207" t="s">
        <v>266</v>
      </c>
      <c r="O46" s="205" t="s">
        <v>266</v>
      </c>
      <c r="P46" s="208"/>
    </row>
    <row r="47" spans="1:16" s="148" customFormat="1" ht="24.75" hidden="1" thickTop="1" x14ac:dyDescent="0.25">
      <c r="A47" s="178">
        <v>21499</v>
      </c>
      <c r="B47" s="223" t="s">
        <v>285</v>
      </c>
      <c r="C47" s="532">
        <f>F47+I47+L47</f>
        <v>0</v>
      </c>
      <c r="D47" s="174"/>
      <c r="E47" s="561"/>
      <c r="F47" s="521">
        <f>D47+E47</f>
        <v>0</v>
      </c>
      <c r="G47" s="255"/>
      <c r="H47" s="174"/>
      <c r="I47" s="173">
        <f>G47+H47</f>
        <v>0</v>
      </c>
      <c r="J47" s="171"/>
      <c r="K47" s="174"/>
      <c r="L47" s="173">
        <f>J47+K47</f>
        <v>0</v>
      </c>
      <c r="M47" s="243" t="s">
        <v>266</v>
      </c>
      <c r="N47" s="237" t="s">
        <v>266</v>
      </c>
      <c r="O47" s="238" t="s">
        <v>266</v>
      </c>
      <c r="P47" s="244"/>
    </row>
    <row r="48" spans="1:16" ht="24.75" hidden="1" thickTop="1" x14ac:dyDescent="0.25">
      <c r="A48" s="256">
        <v>23000</v>
      </c>
      <c r="B48" s="257" t="s">
        <v>286</v>
      </c>
      <c r="C48" s="530">
        <f>O48</f>
        <v>0</v>
      </c>
      <c r="D48" s="261" t="s">
        <v>266</v>
      </c>
      <c r="E48" s="572" t="s">
        <v>266</v>
      </c>
      <c r="F48" s="573" t="s">
        <v>266</v>
      </c>
      <c r="G48" s="258" t="s">
        <v>266</v>
      </c>
      <c r="H48" s="261" t="s">
        <v>266</v>
      </c>
      <c r="I48" s="260" t="s">
        <v>266</v>
      </c>
      <c r="J48" s="258" t="s">
        <v>266</v>
      </c>
      <c r="K48" s="261" t="s">
        <v>266</v>
      </c>
      <c r="L48" s="260" t="s">
        <v>266</v>
      </c>
      <c r="M48" s="262">
        <f>SUM(M49:M50)</f>
        <v>0</v>
      </c>
      <c r="N48" s="263">
        <f>SUM(N49:N50)</f>
        <v>0</v>
      </c>
      <c r="O48" s="202">
        <f>M48+N48</f>
        <v>0</v>
      </c>
      <c r="P48" s="208"/>
    </row>
    <row r="49" spans="1:16" ht="24.75" hidden="1" thickTop="1" x14ac:dyDescent="0.25">
      <c r="A49" s="264">
        <v>23410</v>
      </c>
      <c r="B49" s="265" t="s">
        <v>287</v>
      </c>
      <c r="C49" s="498">
        <f>O49</f>
        <v>0</v>
      </c>
      <c r="D49" s="270" t="s">
        <v>266</v>
      </c>
      <c r="E49" s="574" t="s">
        <v>266</v>
      </c>
      <c r="F49" s="575" t="s">
        <v>266</v>
      </c>
      <c r="G49" s="267" t="s">
        <v>266</v>
      </c>
      <c r="H49" s="270" t="s">
        <v>266</v>
      </c>
      <c r="I49" s="269" t="s">
        <v>266</v>
      </c>
      <c r="J49" s="267" t="s">
        <v>266</v>
      </c>
      <c r="K49" s="270" t="s">
        <v>266</v>
      </c>
      <c r="L49" s="269" t="s">
        <v>266</v>
      </c>
      <c r="M49" s="271"/>
      <c r="N49" s="272"/>
      <c r="O49" s="273">
        <f>M49+N49</f>
        <v>0</v>
      </c>
      <c r="P49" s="274"/>
    </row>
    <row r="50" spans="1:16" ht="24.75" hidden="1" thickTop="1" x14ac:dyDescent="0.25">
      <c r="A50" s="264">
        <v>23510</v>
      </c>
      <c r="B50" s="265" t="s">
        <v>288</v>
      </c>
      <c r="C50" s="498">
        <f>O50</f>
        <v>0</v>
      </c>
      <c r="D50" s="270" t="s">
        <v>266</v>
      </c>
      <c r="E50" s="574" t="s">
        <v>266</v>
      </c>
      <c r="F50" s="575" t="s">
        <v>266</v>
      </c>
      <c r="G50" s="267" t="s">
        <v>266</v>
      </c>
      <c r="H50" s="270" t="s">
        <v>266</v>
      </c>
      <c r="I50" s="269" t="s">
        <v>266</v>
      </c>
      <c r="J50" s="267" t="s">
        <v>266</v>
      </c>
      <c r="K50" s="270" t="s">
        <v>266</v>
      </c>
      <c r="L50" s="269" t="s">
        <v>266</v>
      </c>
      <c r="M50" s="271"/>
      <c r="N50" s="272"/>
      <c r="O50" s="273">
        <f>M50+N50</f>
        <v>0</v>
      </c>
      <c r="P50" s="274"/>
    </row>
    <row r="51" spans="1:16" ht="12.75" thickTop="1" x14ac:dyDescent="0.25">
      <c r="A51" s="275"/>
      <c r="B51" s="265"/>
      <c r="C51" s="460"/>
      <c r="D51" s="270"/>
      <c r="E51" s="497"/>
      <c r="F51" s="498"/>
      <c r="G51" s="277"/>
      <c r="H51" s="279"/>
      <c r="I51" s="269"/>
      <c r="J51" s="280"/>
      <c r="K51" s="281"/>
      <c r="L51" s="273"/>
      <c r="M51" s="271"/>
      <c r="N51" s="272"/>
      <c r="O51" s="273"/>
      <c r="P51" s="274"/>
    </row>
    <row r="52" spans="1:16" s="148" customFormat="1" x14ac:dyDescent="0.25">
      <c r="A52" s="282"/>
      <c r="B52" s="283" t="s">
        <v>289</v>
      </c>
      <c r="C52" s="461"/>
      <c r="D52" s="576"/>
      <c r="E52" s="499"/>
      <c r="F52" s="500"/>
      <c r="G52" s="285"/>
      <c r="H52" s="288"/>
      <c r="I52" s="289"/>
      <c r="J52" s="285"/>
      <c r="K52" s="288"/>
      <c r="L52" s="289"/>
      <c r="M52" s="290"/>
      <c r="N52" s="286"/>
      <c r="O52" s="289"/>
      <c r="P52" s="291"/>
    </row>
    <row r="53" spans="1:16" s="148" customFormat="1" ht="12.75" thickBot="1" x14ac:dyDescent="0.3">
      <c r="A53" s="292"/>
      <c r="B53" s="149" t="s">
        <v>290</v>
      </c>
      <c r="C53" s="462">
        <f t="shared" ref="C53:C116" si="4">F53+I53+L53+O53</f>
        <v>75670</v>
      </c>
      <c r="D53" s="297">
        <f>SUM(D54,D284)</f>
        <v>79667</v>
      </c>
      <c r="E53" s="501">
        <f>SUM(E54,E284)</f>
        <v>-3997</v>
      </c>
      <c r="F53" s="462">
        <f t="shared" ref="F53:F117" si="5">D53+E53</f>
        <v>75670</v>
      </c>
      <c r="G53" s="294">
        <f>SUM(G54,G284)</f>
        <v>0</v>
      </c>
      <c r="H53" s="297">
        <f>SUM(H54,H284)</f>
        <v>0</v>
      </c>
      <c r="I53" s="296">
        <f t="shared" ref="I53:I117" si="6">G53+H53</f>
        <v>0</v>
      </c>
      <c r="J53" s="294">
        <f>SUM(J54,J284)</f>
        <v>0</v>
      </c>
      <c r="K53" s="297">
        <f>SUM(K54,K284)</f>
        <v>0</v>
      </c>
      <c r="L53" s="296">
        <f t="shared" ref="L53:L117" si="7">J53+K53</f>
        <v>0</v>
      </c>
      <c r="M53" s="298">
        <f>SUM(M54,M284)</f>
        <v>0</v>
      </c>
      <c r="N53" s="295">
        <f>SUM(N54,N284)</f>
        <v>0</v>
      </c>
      <c r="O53" s="296">
        <f t="shared" ref="O53:O117" si="8">M53+N53</f>
        <v>0</v>
      </c>
      <c r="P53" s="157"/>
    </row>
    <row r="54" spans="1:16" s="148" customFormat="1" ht="36.75" thickTop="1" x14ac:dyDescent="0.25">
      <c r="A54" s="299"/>
      <c r="B54" s="300" t="s">
        <v>291</v>
      </c>
      <c r="C54" s="463">
        <f t="shared" si="4"/>
        <v>75670</v>
      </c>
      <c r="D54" s="305">
        <f>SUM(D55,D197)</f>
        <v>79667</v>
      </c>
      <c r="E54" s="502">
        <f>SUM(E55,E197)</f>
        <v>-3997</v>
      </c>
      <c r="F54" s="463">
        <f t="shared" si="5"/>
        <v>75670</v>
      </c>
      <c r="G54" s="302">
        <f>SUM(G55,G197)</f>
        <v>0</v>
      </c>
      <c r="H54" s="305">
        <f>SUM(H55,H197)</f>
        <v>0</v>
      </c>
      <c r="I54" s="304">
        <f t="shared" si="6"/>
        <v>0</v>
      </c>
      <c r="J54" s="302">
        <f>SUM(J55,J197)</f>
        <v>0</v>
      </c>
      <c r="K54" s="305">
        <f>SUM(K55,K197)</f>
        <v>0</v>
      </c>
      <c r="L54" s="304">
        <f t="shared" si="7"/>
        <v>0</v>
      </c>
      <c r="M54" s="306">
        <f>SUM(M55,M197)</f>
        <v>0</v>
      </c>
      <c r="N54" s="303">
        <f>SUM(N55,N197)</f>
        <v>0</v>
      </c>
      <c r="O54" s="304">
        <f t="shared" si="8"/>
        <v>0</v>
      </c>
      <c r="P54" s="307"/>
    </row>
    <row r="55" spans="1:16" s="148" customFormat="1" ht="24" x14ac:dyDescent="0.25">
      <c r="A55" s="308"/>
      <c r="B55" s="139" t="s">
        <v>292</v>
      </c>
      <c r="C55" s="464">
        <f t="shared" si="4"/>
        <v>75670</v>
      </c>
      <c r="D55" s="313">
        <f>SUM(D56,D78,D176,D190)</f>
        <v>79667</v>
      </c>
      <c r="E55" s="503">
        <f>SUM(E56,E78,E176,E190)</f>
        <v>-3997</v>
      </c>
      <c r="F55" s="464">
        <f t="shared" si="5"/>
        <v>75670</v>
      </c>
      <c r="G55" s="310">
        <f>SUM(G56,G78,G176,G190)</f>
        <v>0</v>
      </c>
      <c r="H55" s="313">
        <f>SUM(H56,H78,H176,H190)</f>
        <v>0</v>
      </c>
      <c r="I55" s="312">
        <f t="shared" si="6"/>
        <v>0</v>
      </c>
      <c r="J55" s="310">
        <f>SUM(J56,J78,J176,J190)</f>
        <v>0</v>
      </c>
      <c r="K55" s="313">
        <f>SUM(K56,K78,K176,K190)</f>
        <v>0</v>
      </c>
      <c r="L55" s="312">
        <f t="shared" si="7"/>
        <v>0</v>
      </c>
      <c r="M55" s="158">
        <f>SUM(M56,M78,M176,M190)</f>
        <v>0</v>
      </c>
      <c r="N55" s="311">
        <f>SUM(N56,N78,N176,N190)</f>
        <v>0</v>
      </c>
      <c r="O55" s="312">
        <f t="shared" si="8"/>
        <v>0</v>
      </c>
      <c r="P55" s="314"/>
    </row>
    <row r="56" spans="1:16" s="148" customFormat="1" hidden="1" x14ac:dyDescent="0.25">
      <c r="A56" s="315">
        <v>1000</v>
      </c>
      <c r="B56" s="315" t="s">
        <v>293</v>
      </c>
      <c r="C56" s="465">
        <f t="shared" si="4"/>
        <v>0</v>
      </c>
      <c r="D56" s="577">
        <f>SUM(D57,D70)</f>
        <v>0</v>
      </c>
      <c r="E56" s="504">
        <f>SUM(E57,E70)</f>
        <v>0</v>
      </c>
      <c r="F56" s="465">
        <f t="shared" si="5"/>
        <v>0</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row>
    <row r="57" spans="1:16" hidden="1" x14ac:dyDescent="0.25">
      <c r="A57" s="198">
        <v>1100</v>
      </c>
      <c r="B57" s="323" t="s">
        <v>294</v>
      </c>
      <c r="C57" s="459">
        <f t="shared" si="4"/>
        <v>0</v>
      </c>
      <c r="D57" s="210">
        <f>SUM(D58,D61,D69)</f>
        <v>0</v>
      </c>
      <c r="E57" s="505">
        <f>SUM(E58,E61,E69)</f>
        <v>0</v>
      </c>
      <c r="F57" s="459">
        <f t="shared" si="5"/>
        <v>0</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row>
    <row r="58" spans="1:16" hidden="1" x14ac:dyDescent="0.25">
      <c r="A58" s="329">
        <v>1110</v>
      </c>
      <c r="B58" s="265" t="s">
        <v>295</v>
      </c>
      <c r="C58" s="460">
        <f t="shared" si="4"/>
        <v>0</v>
      </c>
      <c r="D58" s="333">
        <f>SUM(D59:D60)</f>
        <v>0</v>
      </c>
      <c r="E58" s="506">
        <f>SUM(E59:E60)</f>
        <v>0</v>
      </c>
      <c r="F58" s="460">
        <f t="shared" si="5"/>
        <v>0</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row>
    <row r="59" spans="1:16" hidden="1" x14ac:dyDescent="0.25">
      <c r="A59" s="169">
        <v>1111</v>
      </c>
      <c r="B59" s="213" t="s">
        <v>296</v>
      </c>
      <c r="C59" s="466">
        <f t="shared" si="4"/>
        <v>0</v>
      </c>
      <c r="D59" s="220"/>
      <c r="E59" s="510"/>
      <c r="F59" s="466">
        <f t="shared" si="5"/>
        <v>0</v>
      </c>
      <c r="G59" s="219"/>
      <c r="H59" s="220"/>
      <c r="I59" s="221">
        <f t="shared" si="6"/>
        <v>0</v>
      </c>
      <c r="J59" s="219"/>
      <c r="K59" s="220"/>
      <c r="L59" s="221">
        <f t="shared" si="7"/>
        <v>0</v>
      </c>
      <c r="M59" s="336"/>
      <c r="N59" s="335"/>
      <c r="O59" s="221">
        <f t="shared" si="8"/>
        <v>0</v>
      </c>
      <c r="P59" s="176"/>
    </row>
    <row r="60" spans="1:16" ht="24" hidden="1" x14ac:dyDescent="0.25">
      <c r="A60" s="178">
        <v>1119</v>
      </c>
      <c r="B60" s="223" t="s">
        <v>297</v>
      </c>
      <c r="C60" s="359">
        <f t="shared" si="4"/>
        <v>0</v>
      </c>
      <c r="D60" s="230"/>
      <c r="E60" s="507"/>
      <c r="F60" s="359">
        <f t="shared" si="5"/>
        <v>0</v>
      </c>
      <c r="G60" s="229"/>
      <c r="H60" s="230"/>
      <c r="I60" s="231">
        <f t="shared" si="6"/>
        <v>0</v>
      </c>
      <c r="J60" s="229"/>
      <c r="K60" s="230"/>
      <c r="L60" s="231">
        <f t="shared" si="7"/>
        <v>0</v>
      </c>
      <c r="M60" s="338"/>
      <c r="N60" s="337"/>
      <c r="O60" s="231">
        <f t="shared" si="8"/>
        <v>0</v>
      </c>
      <c r="P60" s="185"/>
    </row>
    <row r="61" spans="1:16" ht="24" hidden="1" x14ac:dyDescent="0.25">
      <c r="A61" s="339">
        <v>1140</v>
      </c>
      <c r="B61" s="223" t="s">
        <v>298</v>
      </c>
      <c r="C61" s="359">
        <f t="shared" si="4"/>
        <v>0</v>
      </c>
      <c r="D61" s="342">
        <f>SUM(D62:D68)</f>
        <v>0</v>
      </c>
      <c r="E61" s="390">
        <f>SUM(E62:E68)</f>
        <v>0</v>
      </c>
      <c r="F61" s="359">
        <f>D61+E61</f>
        <v>0</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row>
    <row r="62" spans="1:16" hidden="1" x14ac:dyDescent="0.25">
      <c r="A62" s="178">
        <v>1141</v>
      </c>
      <c r="B62" s="223" t="s">
        <v>299</v>
      </c>
      <c r="C62" s="359">
        <f t="shared" si="4"/>
        <v>0</v>
      </c>
      <c r="D62" s="230"/>
      <c r="E62" s="507"/>
      <c r="F62" s="359">
        <f t="shared" si="5"/>
        <v>0</v>
      </c>
      <c r="G62" s="229"/>
      <c r="H62" s="230"/>
      <c r="I62" s="231">
        <f t="shared" si="6"/>
        <v>0</v>
      </c>
      <c r="J62" s="229"/>
      <c r="K62" s="230"/>
      <c r="L62" s="231">
        <f t="shared" si="7"/>
        <v>0</v>
      </c>
      <c r="M62" s="338"/>
      <c r="N62" s="337"/>
      <c r="O62" s="231">
        <f t="shared" si="8"/>
        <v>0</v>
      </c>
      <c r="P62" s="185"/>
    </row>
    <row r="63" spans="1:16" ht="24" hidden="1" x14ac:dyDescent="0.25">
      <c r="A63" s="178">
        <v>1142</v>
      </c>
      <c r="B63" s="223" t="s">
        <v>300</v>
      </c>
      <c r="C63" s="359">
        <f t="shared" si="4"/>
        <v>0</v>
      </c>
      <c r="D63" s="230"/>
      <c r="E63" s="507"/>
      <c r="F63" s="359">
        <f t="shared" si="5"/>
        <v>0</v>
      </c>
      <c r="G63" s="229"/>
      <c r="H63" s="230"/>
      <c r="I63" s="231">
        <f t="shared" si="6"/>
        <v>0</v>
      </c>
      <c r="J63" s="229"/>
      <c r="K63" s="230"/>
      <c r="L63" s="231">
        <f t="shared" si="7"/>
        <v>0</v>
      </c>
      <c r="M63" s="338"/>
      <c r="N63" s="337"/>
      <c r="O63" s="231">
        <f t="shared" si="8"/>
        <v>0</v>
      </c>
      <c r="P63" s="185"/>
    </row>
    <row r="64" spans="1:16" ht="24" hidden="1" x14ac:dyDescent="0.25">
      <c r="A64" s="178">
        <v>1145</v>
      </c>
      <c r="B64" s="223" t="s">
        <v>301</v>
      </c>
      <c r="C64" s="359">
        <f t="shared" si="4"/>
        <v>0</v>
      </c>
      <c r="D64" s="230"/>
      <c r="E64" s="507"/>
      <c r="F64" s="359">
        <f t="shared" si="5"/>
        <v>0</v>
      </c>
      <c r="G64" s="229"/>
      <c r="H64" s="230"/>
      <c r="I64" s="231">
        <f t="shared" si="6"/>
        <v>0</v>
      </c>
      <c r="J64" s="229"/>
      <c r="K64" s="230"/>
      <c r="L64" s="231">
        <f t="shared" si="7"/>
        <v>0</v>
      </c>
      <c r="M64" s="338"/>
      <c r="N64" s="337"/>
      <c r="O64" s="231">
        <f t="shared" si="8"/>
        <v>0</v>
      </c>
      <c r="P64" s="185"/>
    </row>
    <row r="65" spans="1:16" ht="24" hidden="1" x14ac:dyDescent="0.25">
      <c r="A65" s="178">
        <v>1146</v>
      </c>
      <c r="B65" s="223" t="s">
        <v>302</v>
      </c>
      <c r="C65" s="359">
        <f t="shared" si="4"/>
        <v>0</v>
      </c>
      <c r="D65" s="230"/>
      <c r="E65" s="507"/>
      <c r="F65" s="359">
        <f t="shared" si="5"/>
        <v>0</v>
      </c>
      <c r="G65" s="229"/>
      <c r="H65" s="230"/>
      <c r="I65" s="231">
        <f t="shared" si="6"/>
        <v>0</v>
      </c>
      <c r="J65" s="229"/>
      <c r="K65" s="230"/>
      <c r="L65" s="231">
        <f t="shared" si="7"/>
        <v>0</v>
      </c>
      <c r="M65" s="338"/>
      <c r="N65" s="337"/>
      <c r="O65" s="231">
        <f t="shared" si="8"/>
        <v>0</v>
      </c>
      <c r="P65" s="185"/>
    </row>
    <row r="66" spans="1:16" hidden="1" x14ac:dyDescent="0.25">
      <c r="A66" s="178">
        <v>1147</v>
      </c>
      <c r="B66" s="223" t="s">
        <v>303</v>
      </c>
      <c r="C66" s="359">
        <f t="shared" si="4"/>
        <v>0</v>
      </c>
      <c r="D66" s="230"/>
      <c r="E66" s="507"/>
      <c r="F66" s="359">
        <f t="shared" si="5"/>
        <v>0</v>
      </c>
      <c r="G66" s="229"/>
      <c r="H66" s="230"/>
      <c r="I66" s="231">
        <f t="shared" si="6"/>
        <v>0</v>
      </c>
      <c r="J66" s="229"/>
      <c r="K66" s="230"/>
      <c r="L66" s="231">
        <f t="shared" si="7"/>
        <v>0</v>
      </c>
      <c r="M66" s="338"/>
      <c r="N66" s="337"/>
      <c r="O66" s="231">
        <f t="shared" si="8"/>
        <v>0</v>
      </c>
      <c r="P66" s="185"/>
    </row>
    <row r="67" spans="1:16" hidden="1" x14ac:dyDescent="0.25">
      <c r="A67" s="178">
        <v>1148</v>
      </c>
      <c r="B67" s="223" t="s">
        <v>304</v>
      </c>
      <c r="C67" s="359">
        <f t="shared" si="4"/>
        <v>0</v>
      </c>
      <c r="D67" s="230"/>
      <c r="E67" s="507"/>
      <c r="F67" s="359">
        <f t="shared" si="5"/>
        <v>0</v>
      </c>
      <c r="G67" s="229"/>
      <c r="H67" s="230"/>
      <c r="I67" s="231">
        <f t="shared" si="6"/>
        <v>0</v>
      </c>
      <c r="J67" s="229"/>
      <c r="K67" s="230"/>
      <c r="L67" s="231">
        <f t="shared" si="7"/>
        <v>0</v>
      </c>
      <c r="M67" s="338"/>
      <c r="N67" s="337"/>
      <c r="O67" s="231">
        <f t="shared" si="8"/>
        <v>0</v>
      </c>
      <c r="P67" s="185"/>
    </row>
    <row r="68" spans="1:16" ht="36" hidden="1" x14ac:dyDescent="0.25">
      <c r="A68" s="178">
        <v>1149</v>
      </c>
      <c r="B68" s="223" t="s">
        <v>305</v>
      </c>
      <c r="C68" s="359">
        <f t="shared" si="4"/>
        <v>0</v>
      </c>
      <c r="D68" s="230"/>
      <c r="E68" s="507"/>
      <c r="F68" s="359">
        <f t="shared" si="5"/>
        <v>0</v>
      </c>
      <c r="G68" s="229"/>
      <c r="H68" s="230"/>
      <c r="I68" s="231">
        <f t="shared" si="6"/>
        <v>0</v>
      </c>
      <c r="J68" s="229"/>
      <c r="K68" s="230"/>
      <c r="L68" s="231">
        <f t="shared" si="7"/>
        <v>0</v>
      </c>
      <c r="M68" s="338"/>
      <c r="N68" s="337"/>
      <c r="O68" s="231">
        <f t="shared" si="8"/>
        <v>0</v>
      </c>
      <c r="P68" s="185"/>
    </row>
    <row r="69" spans="1:16" ht="36" hidden="1" x14ac:dyDescent="0.25">
      <c r="A69" s="329">
        <v>1150</v>
      </c>
      <c r="B69" s="265" t="s">
        <v>306</v>
      </c>
      <c r="C69" s="359">
        <f t="shared" si="4"/>
        <v>0</v>
      </c>
      <c r="D69" s="346"/>
      <c r="E69" s="509"/>
      <c r="F69" s="460">
        <f t="shared" si="5"/>
        <v>0</v>
      </c>
      <c r="G69" s="344"/>
      <c r="H69" s="346"/>
      <c r="I69" s="332">
        <f t="shared" si="6"/>
        <v>0</v>
      </c>
      <c r="J69" s="344"/>
      <c r="K69" s="346"/>
      <c r="L69" s="332">
        <f t="shared" si="7"/>
        <v>0</v>
      </c>
      <c r="M69" s="347"/>
      <c r="N69" s="345"/>
      <c r="O69" s="332">
        <f t="shared" si="8"/>
        <v>0</v>
      </c>
      <c r="P69" s="274"/>
    </row>
    <row r="70" spans="1:16" ht="36" hidden="1" x14ac:dyDescent="0.25">
      <c r="A70" s="198">
        <v>1200</v>
      </c>
      <c r="B70" s="323" t="s">
        <v>307</v>
      </c>
      <c r="C70" s="459">
        <f t="shared" si="4"/>
        <v>0</v>
      </c>
      <c r="D70" s="210">
        <f>SUM(D71:D72)</f>
        <v>0</v>
      </c>
      <c r="E70" s="505">
        <f>SUM(E71:E72)</f>
        <v>0</v>
      </c>
      <c r="F70" s="459">
        <f>D70+E70</f>
        <v>0</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row>
    <row r="71" spans="1:16" ht="24" hidden="1" x14ac:dyDescent="0.25">
      <c r="A71" s="349">
        <v>1210</v>
      </c>
      <c r="B71" s="213" t="s">
        <v>308</v>
      </c>
      <c r="C71" s="466">
        <f t="shared" si="4"/>
        <v>0</v>
      </c>
      <c r="D71" s="220"/>
      <c r="E71" s="510"/>
      <c r="F71" s="466">
        <f t="shared" si="5"/>
        <v>0</v>
      </c>
      <c r="G71" s="219"/>
      <c r="H71" s="220"/>
      <c r="I71" s="221">
        <f t="shared" si="6"/>
        <v>0</v>
      </c>
      <c r="J71" s="219"/>
      <c r="K71" s="220"/>
      <c r="L71" s="221">
        <f t="shared" si="7"/>
        <v>0</v>
      </c>
      <c r="M71" s="336"/>
      <c r="N71" s="335"/>
      <c r="O71" s="221">
        <f t="shared" si="8"/>
        <v>0</v>
      </c>
      <c r="P71" s="176"/>
    </row>
    <row r="72" spans="1:16" ht="24" hidden="1" x14ac:dyDescent="0.25">
      <c r="A72" s="339">
        <v>1220</v>
      </c>
      <c r="B72" s="223" t="s">
        <v>309</v>
      </c>
      <c r="C72" s="359">
        <f t="shared" si="4"/>
        <v>0</v>
      </c>
      <c r="D72" s="342">
        <f>SUM(D73:D77)</f>
        <v>0</v>
      </c>
      <c r="E72" s="390">
        <f>SUM(E73:E77)</f>
        <v>0</v>
      </c>
      <c r="F72" s="359">
        <f t="shared" si="5"/>
        <v>0</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row>
    <row r="73" spans="1:16" ht="60" hidden="1" x14ac:dyDescent="0.25">
      <c r="A73" s="178">
        <v>1221</v>
      </c>
      <c r="B73" s="223" t="s">
        <v>310</v>
      </c>
      <c r="C73" s="359">
        <f t="shared" si="4"/>
        <v>0</v>
      </c>
      <c r="D73" s="230"/>
      <c r="E73" s="507"/>
      <c r="F73" s="359">
        <f t="shared" si="5"/>
        <v>0</v>
      </c>
      <c r="G73" s="229"/>
      <c r="H73" s="230"/>
      <c r="I73" s="231">
        <f t="shared" si="6"/>
        <v>0</v>
      </c>
      <c r="J73" s="229"/>
      <c r="K73" s="230"/>
      <c r="L73" s="231">
        <f t="shared" si="7"/>
        <v>0</v>
      </c>
      <c r="M73" s="338"/>
      <c r="N73" s="337"/>
      <c r="O73" s="231">
        <f t="shared" si="8"/>
        <v>0</v>
      </c>
      <c r="P73" s="185"/>
    </row>
    <row r="74" spans="1:16" hidden="1" x14ac:dyDescent="0.25">
      <c r="A74" s="178">
        <v>1223</v>
      </c>
      <c r="B74" s="223" t="s">
        <v>311</v>
      </c>
      <c r="C74" s="359">
        <f t="shared" si="4"/>
        <v>0</v>
      </c>
      <c r="D74" s="230"/>
      <c r="E74" s="507"/>
      <c r="F74" s="359">
        <f t="shared" si="5"/>
        <v>0</v>
      </c>
      <c r="G74" s="229"/>
      <c r="H74" s="230"/>
      <c r="I74" s="231">
        <f t="shared" si="6"/>
        <v>0</v>
      </c>
      <c r="J74" s="229"/>
      <c r="K74" s="230"/>
      <c r="L74" s="231">
        <f t="shared" si="7"/>
        <v>0</v>
      </c>
      <c r="M74" s="338"/>
      <c r="N74" s="337"/>
      <c r="O74" s="231">
        <f t="shared" si="8"/>
        <v>0</v>
      </c>
      <c r="P74" s="185"/>
    </row>
    <row r="75" spans="1:16" hidden="1" x14ac:dyDescent="0.25">
      <c r="A75" s="178">
        <v>1225</v>
      </c>
      <c r="B75" s="223" t="s">
        <v>312</v>
      </c>
      <c r="C75" s="359">
        <f t="shared" si="4"/>
        <v>0</v>
      </c>
      <c r="D75" s="230"/>
      <c r="E75" s="507"/>
      <c r="F75" s="359">
        <f t="shared" si="5"/>
        <v>0</v>
      </c>
      <c r="G75" s="229"/>
      <c r="H75" s="230"/>
      <c r="I75" s="231">
        <f t="shared" si="6"/>
        <v>0</v>
      </c>
      <c r="J75" s="229"/>
      <c r="K75" s="230"/>
      <c r="L75" s="231">
        <f t="shared" si="7"/>
        <v>0</v>
      </c>
      <c r="M75" s="338"/>
      <c r="N75" s="337"/>
      <c r="O75" s="231">
        <f t="shared" si="8"/>
        <v>0</v>
      </c>
      <c r="P75" s="185"/>
    </row>
    <row r="76" spans="1:16" ht="36" hidden="1" x14ac:dyDescent="0.25">
      <c r="A76" s="178">
        <v>1227</v>
      </c>
      <c r="B76" s="223" t="s">
        <v>313</v>
      </c>
      <c r="C76" s="359">
        <f t="shared" si="4"/>
        <v>0</v>
      </c>
      <c r="D76" s="230"/>
      <c r="E76" s="507"/>
      <c r="F76" s="359">
        <f t="shared" si="5"/>
        <v>0</v>
      </c>
      <c r="G76" s="229"/>
      <c r="H76" s="230"/>
      <c r="I76" s="231">
        <f t="shared" si="6"/>
        <v>0</v>
      </c>
      <c r="J76" s="229"/>
      <c r="K76" s="230"/>
      <c r="L76" s="231">
        <f t="shared" si="7"/>
        <v>0</v>
      </c>
      <c r="M76" s="338"/>
      <c r="N76" s="337"/>
      <c r="O76" s="231">
        <f t="shared" si="8"/>
        <v>0</v>
      </c>
      <c r="P76" s="185"/>
    </row>
    <row r="77" spans="1:16" ht="60" hidden="1" x14ac:dyDescent="0.25">
      <c r="A77" s="178">
        <v>1228</v>
      </c>
      <c r="B77" s="223" t="s">
        <v>314</v>
      </c>
      <c r="C77" s="359">
        <f t="shared" si="4"/>
        <v>0</v>
      </c>
      <c r="D77" s="230"/>
      <c r="E77" s="507"/>
      <c r="F77" s="359">
        <f t="shared" si="5"/>
        <v>0</v>
      </c>
      <c r="G77" s="229"/>
      <c r="H77" s="230"/>
      <c r="I77" s="231">
        <f t="shared" si="6"/>
        <v>0</v>
      </c>
      <c r="J77" s="229"/>
      <c r="K77" s="230"/>
      <c r="L77" s="231">
        <f t="shared" si="7"/>
        <v>0</v>
      </c>
      <c r="M77" s="338"/>
      <c r="N77" s="337"/>
      <c r="O77" s="231">
        <f t="shared" si="8"/>
        <v>0</v>
      </c>
      <c r="P77" s="185"/>
    </row>
    <row r="78" spans="1:16" x14ac:dyDescent="0.25">
      <c r="A78" s="315">
        <v>2000</v>
      </c>
      <c r="B78" s="315" t="s">
        <v>315</v>
      </c>
      <c r="C78" s="465">
        <f t="shared" si="4"/>
        <v>75670</v>
      </c>
      <c r="D78" s="577">
        <f>SUM(D79,D86,D133,D167,D168,D175)</f>
        <v>79667</v>
      </c>
      <c r="E78" s="504">
        <f>SUM(E79,E86,E133,E167,E168,E175)</f>
        <v>-3997</v>
      </c>
      <c r="F78" s="465">
        <f t="shared" si="5"/>
        <v>75670</v>
      </c>
      <c r="G78" s="317">
        <f>SUM(G79,G86,G133,G167,G168,G175)</f>
        <v>0</v>
      </c>
      <c r="H78" s="320">
        <f>SUM(H79,H86,H133,H167,H168,H175)</f>
        <v>0</v>
      </c>
      <c r="I78" s="319">
        <f t="shared" si="6"/>
        <v>0</v>
      </c>
      <c r="J78" s="317">
        <f>SUM(J79,J86,J133,J167,J168,J175)</f>
        <v>0</v>
      </c>
      <c r="K78" s="320">
        <f>SUM(K79,K86,K133,K167,K168,K175)</f>
        <v>0</v>
      </c>
      <c r="L78" s="319">
        <f t="shared" si="7"/>
        <v>0</v>
      </c>
      <c r="M78" s="321">
        <f>SUM(M79,M86,M133,M167,M168,M175)</f>
        <v>0</v>
      </c>
      <c r="N78" s="318">
        <f>SUM(N79,N86,N133,N167,N168,N175)</f>
        <v>0</v>
      </c>
      <c r="O78" s="319">
        <f t="shared" si="8"/>
        <v>0</v>
      </c>
      <c r="P78" s="322"/>
    </row>
    <row r="79" spans="1:16" ht="24" hidden="1" x14ac:dyDescent="0.25">
      <c r="A79" s="198">
        <v>2100</v>
      </c>
      <c r="B79" s="323" t="s">
        <v>316</v>
      </c>
      <c r="C79" s="459">
        <f t="shared" si="4"/>
        <v>0</v>
      </c>
      <c r="D79" s="210">
        <f>SUM(D80,D83)</f>
        <v>0</v>
      </c>
      <c r="E79" s="505">
        <f>SUM(E80,E83)</f>
        <v>0</v>
      </c>
      <c r="F79" s="459">
        <f t="shared" si="5"/>
        <v>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row>
    <row r="80" spans="1:16" ht="24" hidden="1" x14ac:dyDescent="0.25">
      <c r="A80" s="349">
        <v>2110</v>
      </c>
      <c r="B80" s="213" t="s">
        <v>317</v>
      </c>
      <c r="C80" s="466">
        <f t="shared" si="4"/>
        <v>0</v>
      </c>
      <c r="D80" s="352">
        <f>SUM(D81:D82)</f>
        <v>0</v>
      </c>
      <c r="E80" s="389">
        <f>SUM(E81:E82)</f>
        <v>0</v>
      </c>
      <c r="F80" s="466">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row>
    <row r="81" spans="1:16" hidden="1" x14ac:dyDescent="0.25">
      <c r="A81" s="178">
        <v>2111</v>
      </c>
      <c r="B81" s="223" t="s">
        <v>216</v>
      </c>
      <c r="C81" s="359">
        <f t="shared" si="4"/>
        <v>0</v>
      </c>
      <c r="D81" s="230"/>
      <c r="E81" s="507"/>
      <c r="F81" s="359">
        <f t="shared" si="5"/>
        <v>0</v>
      </c>
      <c r="G81" s="229"/>
      <c r="H81" s="230"/>
      <c r="I81" s="231">
        <f t="shared" si="6"/>
        <v>0</v>
      </c>
      <c r="J81" s="229"/>
      <c r="K81" s="230"/>
      <c r="L81" s="231">
        <f t="shared" si="7"/>
        <v>0</v>
      </c>
      <c r="M81" s="338"/>
      <c r="N81" s="337"/>
      <c r="O81" s="231">
        <f t="shared" si="8"/>
        <v>0</v>
      </c>
      <c r="P81" s="185"/>
    </row>
    <row r="82" spans="1:16" ht="24" hidden="1" x14ac:dyDescent="0.25">
      <c r="A82" s="178">
        <v>2112</v>
      </c>
      <c r="B82" s="223" t="s">
        <v>318</v>
      </c>
      <c r="C82" s="359">
        <f t="shared" si="4"/>
        <v>0</v>
      </c>
      <c r="D82" s="230"/>
      <c r="E82" s="507"/>
      <c r="F82" s="359">
        <f t="shared" si="5"/>
        <v>0</v>
      </c>
      <c r="G82" s="229"/>
      <c r="H82" s="230"/>
      <c r="I82" s="231">
        <f t="shared" si="6"/>
        <v>0</v>
      </c>
      <c r="J82" s="229"/>
      <c r="K82" s="230"/>
      <c r="L82" s="231">
        <f t="shared" si="7"/>
        <v>0</v>
      </c>
      <c r="M82" s="338"/>
      <c r="N82" s="337"/>
      <c r="O82" s="231">
        <f t="shared" si="8"/>
        <v>0</v>
      </c>
      <c r="P82" s="185"/>
    </row>
    <row r="83" spans="1:16" ht="24" hidden="1" x14ac:dyDescent="0.25">
      <c r="A83" s="339">
        <v>2120</v>
      </c>
      <c r="B83" s="223" t="s">
        <v>319</v>
      </c>
      <c r="C83" s="359">
        <f t="shared" si="4"/>
        <v>0</v>
      </c>
      <c r="D83" s="342">
        <f>SUM(D84:D85)</f>
        <v>0</v>
      </c>
      <c r="E83" s="390">
        <f>SUM(E84:E85)</f>
        <v>0</v>
      </c>
      <c r="F83" s="359">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row>
    <row r="84" spans="1:16" hidden="1" x14ac:dyDescent="0.25">
      <c r="A84" s="178">
        <v>2121</v>
      </c>
      <c r="B84" s="223" t="s">
        <v>216</v>
      </c>
      <c r="C84" s="359">
        <f t="shared" si="4"/>
        <v>0</v>
      </c>
      <c r="D84" s="230"/>
      <c r="E84" s="507"/>
      <c r="F84" s="359">
        <f t="shared" si="5"/>
        <v>0</v>
      </c>
      <c r="G84" s="229"/>
      <c r="H84" s="230"/>
      <c r="I84" s="231">
        <f t="shared" si="6"/>
        <v>0</v>
      </c>
      <c r="J84" s="229"/>
      <c r="K84" s="230"/>
      <c r="L84" s="231">
        <f t="shared" si="7"/>
        <v>0</v>
      </c>
      <c r="M84" s="338"/>
      <c r="N84" s="337"/>
      <c r="O84" s="231">
        <f t="shared" si="8"/>
        <v>0</v>
      </c>
      <c r="P84" s="185"/>
    </row>
    <row r="85" spans="1:16" ht="24" hidden="1" x14ac:dyDescent="0.25">
      <c r="A85" s="178">
        <v>2122</v>
      </c>
      <c r="B85" s="223" t="s">
        <v>318</v>
      </c>
      <c r="C85" s="359">
        <f t="shared" si="4"/>
        <v>0</v>
      </c>
      <c r="D85" s="230"/>
      <c r="E85" s="507"/>
      <c r="F85" s="359">
        <f t="shared" si="5"/>
        <v>0</v>
      </c>
      <c r="G85" s="229"/>
      <c r="H85" s="230"/>
      <c r="I85" s="231">
        <f t="shared" si="6"/>
        <v>0</v>
      </c>
      <c r="J85" s="229"/>
      <c r="K85" s="230"/>
      <c r="L85" s="231">
        <f t="shared" si="7"/>
        <v>0</v>
      </c>
      <c r="M85" s="338"/>
      <c r="N85" s="337"/>
      <c r="O85" s="231">
        <f t="shared" si="8"/>
        <v>0</v>
      </c>
      <c r="P85" s="185"/>
    </row>
    <row r="86" spans="1:16" x14ac:dyDescent="0.25">
      <c r="A86" s="198">
        <v>2200</v>
      </c>
      <c r="B86" s="323" t="s">
        <v>320</v>
      </c>
      <c r="C86" s="354">
        <f t="shared" si="4"/>
        <v>75670</v>
      </c>
      <c r="D86" s="210">
        <f>SUM(D87,D92,D98,D106,D115,D119,D125,D131)</f>
        <v>79667</v>
      </c>
      <c r="E86" s="505">
        <f>SUM(E87,E92,E98,E106,E115,E119,E125,E131)</f>
        <v>-3997</v>
      </c>
      <c r="F86" s="459">
        <f t="shared" si="5"/>
        <v>75670</v>
      </c>
      <c r="G86" s="209">
        <f>SUM(G87,G92,G98,G106,G115,G119,G125,G131)</f>
        <v>0</v>
      </c>
      <c r="H86" s="210">
        <f>SUM(H87,H92,H98,H106,H115,H119,H125,H131)</f>
        <v>0</v>
      </c>
      <c r="I86" s="211">
        <f t="shared" si="6"/>
        <v>0</v>
      </c>
      <c r="J86" s="209">
        <f>SUM(J87,J92,J98,J106,J115,J119,J125,J131)</f>
        <v>0</v>
      </c>
      <c r="K86" s="210">
        <f>SUM(K87,K92,K98,K106,K115,K119,K125,K131)</f>
        <v>0</v>
      </c>
      <c r="L86" s="211">
        <f t="shared" si="7"/>
        <v>0</v>
      </c>
      <c r="M86" s="355">
        <f>SUM(M87,M92,M98,M106,M115,M119,M125,M131)</f>
        <v>0</v>
      </c>
      <c r="N86" s="356">
        <f>SUM(N87,N92,N98,N106,N115,N119,N125,N131)</f>
        <v>0</v>
      </c>
      <c r="O86" s="357">
        <f t="shared" si="8"/>
        <v>0</v>
      </c>
      <c r="P86" s="358"/>
    </row>
    <row r="87" spans="1:16" ht="24" hidden="1" x14ac:dyDescent="0.25">
      <c r="A87" s="329">
        <v>2210</v>
      </c>
      <c r="B87" s="265" t="s">
        <v>321</v>
      </c>
      <c r="C87" s="460">
        <f t="shared" si="4"/>
        <v>0</v>
      </c>
      <c r="D87" s="333">
        <f>SUM(D88:D91)</f>
        <v>0</v>
      </c>
      <c r="E87" s="506">
        <f>SUM(E88:E91)</f>
        <v>0</v>
      </c>
      <c r="F87" s="460">
        <f t="shared" si="5"/>
        <v>0</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row>
    <row r="88" spans="1:16" ht="24" hidden="1" x14ac:dyDescent="0.25">
      <c r="A88" s="169">
        <v>2211</v>
      </c>
      <c r="B88" s="213" t="s">
        <v>322</v>
      </c>
      <c r="C88" s="359">
        <f t="shared" si="4"/>
        <v>0</v>
      </c>
      <c r="D88" s="220"/>
      <c r="E88" s="510"/>
      <c r="F88" s="466">
        <f t="shared" si="5"/>
        <v>0</v>
      </c>
      <c r="G88" s="219"/>
      <c r="H88" s="220"/>
      <c r="I88" s="221">
        <f t="shared" si="6"/>
        <v>0</v>
      </c>
      <c r="J88" s="219"/>
      <c r="K88" s="220"/>
      <c r="L88" s="221">
        <f t="shared" si="7"/>
        <v>0</v>
      </c>
      <c r="M88" s="336"/>
      <c r="N88" s="335"/>
      <c r="O88" s="221">
        <f t="shared" si="8"/>
        <v>0</v>
      </c>
      <c r="P88" s="176"/>
    </row>
    <row r="89" spans="1:16" ht="36" hidden="1" x14ac:dyDescent="0.25">
      <c r="A89" s="178">
        <v>2212</v>
      </c>
      <c r="B89" s="223" t="s">
        <v>323</v>
      </c>
      <c r="C89" s="359">
        <f t="shared" si="4"/>
        <v>0</v>
      </c>
      <c r="D89" s="230"/>
      <c r="E89" s="507"/>
      <c r="F89" s="359">
        <f t="shared" si="5"/>
        <v>0</v>
      </c>
      <c r="G89" s="229"/>
      <c r="H89" s="230"/>
      <c r="I89" s="231">
        <f t="shared" si="6"/>
        <v>0</v>
      </c>
      <c r="J89" s="229"/>
      <c r="K89" s="230"/>
      <c r="L89" s="231">
        <f t="shared" si="7"/>
        <v>0</v>
      </c>
      <c r="M89" s="338"/>
      <c r="N89" s="337"/>
      <c r="O89" s="231">
        <f t="shared" si="8"/>
        <v>0</v>
      </c>
      <c r="P89" s="185"/>
    </row>
    <row r="90" spans="1:16" ht="24" hidden="1" x14ac:dyDescent="0.25">
      <c r="A90" s="178">
        <v>2214</v>
      </c>
      <c r="B90" s="223" t="s">
        <v>324</v>
      </c>
      <c r="C90" s="359">
        <f t="shared" si="4"/>
        <v>0</v>
      </c>
      <c r="D90" s="230"/>
      <c r="E90" s="507"/>
      <c r="F90" s="359">
        <f t="shared" si="5"/>
        <v>0</v>
      </c>
      <c r="G90" s="229"/>
      <c r="H90" s="230"/>
      <c r="I90" s="231">
        <f t="shared" si="6"/>
        <v>0</v>
      </c>
      <c r="J90" s="229"/>
      <c r="K90" s="230"/>
      <c r="L90" s="231">
        <f t="shared" si="7"/>
        <v>0</v>
      </c>
      <c r="M90" s="338"/>
      <c r="N90" s="337"/>
      <c r="O90" s="231">
        <f t="shared" si="8"/>
        <v>0</v>
      </c>
      <c r="P90" s="185"/>
    </row>
    <row r="91" spans="1:16" hidden="1" x14ac:dyDescent="0.25">
      <c r="A91" s="178">
        <v>2219</v>
      </c>
      <c r="B91" s="223" t="s">
        <v>325</v>
      </c>
      <c r="C91" s="359">
        <f t="shared" si="4"/>
        <v>0</v>
      </c>
      <c r="D91" s="230"/>
      <c r="E91" s="507"/>
      <c r="F91" s="359">
        <f t="shared" si="5"/>
        <v>0</v>
      </c>
      <c r="G91" s="229"/>
      <c r="H91" s="230"/>
      <c r="I91" s="231">
        <f t="shared" si="6"/>
        <v>0</v>
      </c>
      <c r="J91" s="229"/>
      <c r="K91" s="230"/>
      <c r="L91" s="231">
        <f t="shared" si="7"/>
        <v>0</v>
      </c>
      <c r="M91" s="338"/>
      <c r="N91" s="337"/>
      <c r="O91" s="231">
        <f t="shared" si="8"/>
        <v>0</v>
      </c>
      <c r="P91" s="185"/>
    </row>
    <row r="92" spans="1:16" ht="24" hidden="1" x14ac:dyDescent="0.25">
      <c r="A92" s="339">
        <v>2220</v>
      </c>
      <c r="B92" s="223" t="s">
        <v>326</v>
      </c>
      <c r="C92" s="359">
        <f t="shared" si="4"/>
        <v>0</v>
      </c>
      <c r="D92" s="342">
        <f>SUM(D93:D97)</f>
        <v>0</v>
      </c>
      <c r="E92" s="390">
        <f>SUM(E93:E97)</f>
        <v>0</v>
      </c>
      <c r="F92" s="359">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row>
    <row r="93" spans="1:16" hidden="1" x14ac:dyDescent="0.25">
      <c r="A93" s="178">
        <v>2221</v>
      </c>
      <c r="B93" s="223" t="s">
        <v>327</v>
      </c>
      <c r="C93" s="359">
        <f t="shared" si="4"/>
        <v>0</v>
      </c>
      <c r="D93" s="230"/>
      <c r="E93" s="507"/>
      <c r="F93" s="359">
        <f t="shared" si="5"/>
        <v>0</v>
      </c>
      <c r="G93" s="229"/>
      <c r="H93" s="230"/>
      <c r="I93" s="231">
        <f t="shared" si="6"/>
        <v>0</v>
      </c>
      <c r="J93" s="229"/>
      <c r="K93" s="230"/>
      <c r="L93" s="231">
        <f t="shared" si="7"/>
        <v>0</v>
      </c>
      <c r="M93" s="338"/>
      <c r="N93" s="337"/>
      <c r="O93" s="231">
        <f t="shared" si="8"/>
        <v>0</v>
      </c>
      <c r="P93" s="185"/>
    </row>
    <row r="94" spans="1:16" hidden="1" x14ac:dyDescent="0.25">
      <c r="A94" s="178">
        <v>2222</v>
      </c>
      <c r="B94" s="223" t="s">
        <v>328</v>
      </c>
      <c r="C94" s="359">
        <f t="shared" si="4"/>
        <v>0</v>
      </c>
      <c r="D94" s="230"/>
      <c r="E94" s="507"/>
      <c r="F94" s="359">
        <f t="shared" si="5"/>
        <v>0</v>
      </c>
      <c r="G94" s="229"/>
      <c r="H94" s="230"/>
      <c r="I94" s="231">
        <f t="shared" si="6"/>
        <v>0</v>
      </c>
      <c r="J94" s="229"/>
      <c r="K94" s="230"/>
      <c r="L94" s="231">
        <f t="shared" si="7"/>
        <v>0</v>
      </c>
      <c r="M94" s="338"/>
      <c r="N94" s="337"/>
      <c r="O94" s="231">
        <f t="shared" si="8"/>
        <v>0</v>
      </c>
      <c r="P94" s="185"/>
    </row>
    <row r="95" spans="1:16" hidden="1" x14ac:dyDescent="0.25">
      <c r="A95" s="178">
        <v>2223</v>
      </c>
      <c r="B95" s="223" t="s">
        <v>329</v>
      </c>
      <c r="C95" s="359">
        <f t="shared" si="4"/>
        <v>0</v>
      </c>
      <c r="D95" s="230"/>
      <c r="E95" s="507"/>
      <c r="F95" s="359">
        <f t="shared" si="5"/>
        <v>0</v>
      </c>
      <c r="G95" s="229"/>
      <c r="H95" s="230"/>
      <c r="I95" s="231">
        <f t="shared" si="6"/>
        <v>0</v>
      </c>
      <c r="J95" s="229"/>
      <c r="K95" s="230"/>
      <c r="L95" s="231">
        <f t="shared" si="7"/>
        <v>0</v>
      </c>
      <c r="M95" s="338"/>
      <c r="N95" s="337"/>
      <c r="O95" s="231">
        <f t="shared" si="8"/>
        <v>0</v>
      </c>
      <c r="P95" s="185"/>
    </row>
    <row r="96" spans="1:16" ht="48" hidden="1" x14ac:dyDescent="0.25">
      <c r="A96" s="178">
        <v>2224</v>
      </c>
      <c r="B96" s="223" t="s">
        <v>330</v>
      </c>
      <c r="C96" s="359">
        <f t="shared" si="4"/>
        <v>0</v>
      </c>
      <c r="D96" s="230"/>
      <c r="E96" s="507"/>
      <c r="F96" s="359">
        <f t="shared" si="5"/>
        <v>0</v>
      </c>
      <c r="G96" s="229"/>
      <c r="H96" s="230"/>
      <c r="I96" s="231">
        <f t="shared" si="6"/>
        <v>0</v>
      </c>
      <c r="J96" s="229"/>
      <c r="K96" s="230"/>
      <c r="L96" s="231">
        <f t="shared" si="7"/>
        <v>0</v>
      </c>
      <c r="M96" s="338"/>
      <c r="N96" s="337"/>
      <c r="O96" s="231">
        <f t="shared" si="8"/>
        <v>0</v>
      </c>
      <c r="P96" s="185"/>
    </row>
    <row r="97" spans="1:16" ht="24" hidden="1" x14ac:dyDescent="0.25">
      <c r="A97" s="178">
        <v>2229</v>
      </c>
      <c r="B97" s="223" t="s">
        <v>331</v>
      </c>
      <c r="C97" s="359">
        <f t="shared" si="4"/>
        <v>0</v>
      </c>
      <c r="D97" s="230"/>
      <c r="E97" s="507"/>
      <c r="F97" s="359">
        <f t="shared" si="5"/>
        <v>0</v>
      </c>
      <c r="G97" s="229"/>
      <c r="H97" s="230"/>
      <c r="I97" s="231">
        <f t="shared" si="6"/>
        <v>0</v>
      </c>
      <c r="J97" s="229"/>
      <c r="K97" s="230"/>
      <c r="L97" s="231">
        <f t="shared" si="7"/>
        <v>0</v>
      </c>
      <c r="M97" s="338"/>
      <c r="N97" s="337"/>
      <c r="O97" s="231">
        <f t="shared" si="8"/>
        <v>0</v>
      </c>
      <c r="P97" s="185"/>
    </row>
    <row r="98" spans="1:16" ht="36" hidden="1" x14ac:dyDescent="0.25">
      <c r="A98" s="339">
        <v>2230</v>
      </c>
      <c r="B98" s="223" t="s">
        <v>332</v>
      </c>
      <c r="C98" s="359">
        <f t="shared" si="4"/>
        <v>0</v>
      </c>
      <c r="D98" s="342">
        <f>SUM(D99:D105)</f>
        <v>0</v>
      </c>
      <c r="E98" s="390">
        <f>SUM(E99:E105)</f>
        <v>0</v>
      </c>
      <c r="F98" s="359">
        <f t="shared" si="5"/>
        <v>0</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row>
    <row r="99" spans="1:16" ht="24" hidden="1" x14ac:dyDescent="0.25">
      <c r="A99" s="178">
        <v>2231</v>
      </c>
      <c r="B99" s="223" t="s">
        <v>333</v>
      </c>
      <c r="C99" s="359">
        <f t="shared" si="4"/>
        <v>0</v>
      </c>
      <c r="D99" s="230"/>
      <c r="E99" s="507"/>
      <c r="F99" s="359">
        <f t="shared" si="5"/>
        <v>0</v>
      </c>
      <c r="G99" s="229"/>
      <c r="H99" s="230"/>
      <c r="I99" s="231">
        <f t="shared" si="6"/>
        <v>0</v>
      </c>
      <c r="J99" s="229"/>
      <c r="K99" s="230"/>
      <c r="L99" s="231">
        <f t="shared" si="7"/>
        <v>0</v>
      </c>
      <c r="M99" s="338"/>
      <c r="N99" s="337"/>
      <c r="O99" s="231">
        <f t="shared" si="8"/>
        <v>0</v>
      </c>
      <c r="P99" s="185"/>
    </row>
    <row r="100" spans="1:16" ht="36" hidden="1" x14ac:dyDescent="0.25">
      <c r="A100" s="178">
        <v>2232</v>
      </c>
      <c r="B100" s="223" t="s">
        <v>334</v>
      </c>
      <c r="C100" s="359">
        <f t="shared" si="4"/>
        <v>0</v>
      </c>
      <c r="D100" s="230"/>
      <c r="E100" s="507"/>
      <c r="F100" s="359">
        <f t="shared" si="5"/>
        <v>0</v>
      </c>
      <c r="G100" s="229"/>
      <c r="H100" s="230"/>
      <c r="I100" s="231">
        <f t="shared" si="6"/>
        <v>0</v>
      </c>
      <c r="J100" s="229"/>
      <c r="K100" s="230"/>
      <c r="L100" s="231">
        <f t="shared" si="7"/>
        <v>0</v>
      </c>
      <c r="M100" s="338"/>
      <c r="N100" s="337"/>
      <c r="O100" s="231">
        <f t="shared" si="8"/>
        <v>0</v>
      </c>
      <c r="P100" s="185"/>
    </row>
    <row r="101" spans="1:16" ht="24" hidden="1" x14ac:dyDescent="0.25">
      <c r="A101" s="169">
        <v>2233</v>
      </c>
      <c r="B101" s="213" t="s">
        <v>335</v>
      </c>
      <c r="C101" s="359">
        <f t="shared" si="4"/>
        <v>0</v>
      </c>
      <c r="D101" s="220"/>
      <c r="E101" s="510"/>
      <c r="F101" s="466">
        <f t="shared" si="5"/>
        <v>0</v>
      </c>
      <c r="G101" s="219"/>
      <c r="H101" s="220"/>
      <c r="I101" s="221">
        <f t="shared" si="6"/>
        <v>0</v>
      </c>
      <c r="J101" s="219"/>
      <c r="K101" s="220"/>
      <c r="L101" s="221">
        <f t="shared" si="7"/>
        <v>0</v>
      </c>
      <c r="M101" s="336"/>
      <c r="N101" s="335"/>
      <c r="O101" s="221">
        <f t="shared" si="8"/>
        <v>0</v>
      </c>
      <c r="P101" s="176"/>
    </row>
    <row r="102" spans="1:16" ht="36" hidden="1" x14ac:dyDescent="0.25">
      <c r="A102" s="178">
        <v>2234</v>
      </c>
      <c r="B102" s="223" t="s">
        <v>336</v>
      </c>
      <c r="C102" s="359">
        <f t="shared" si="4"/>
        <v>0</v>
      </c>
      <c r="D102" s="230"/>
      <c r="E102" s="507"/>
      <c r="F102" s="359">
        <f t="shared" si="5"/>
        <v>0</v>
      </c>
      <c r="G102" s="229"/>
      <c r="H102" s="230"/>
      <c r="I102" s="231">
        <f t="shared" si="6"/>
        <v>0</v>
      </c>
      <c r="J102" s="229"/>
      <c r="K102" s="230"/>
      <c r="L102" s="231">
        <f t="shared" si="7"/>
        <v>0</v>
      </c>
      <c r="M102" s="338"/>
      <c r="N102" s="337"/>
      <c r="O102" s="231">
        <f t="shared" si="8"/>
        <v>0</v>
      </c>
      <c r="P102" s="185"/>
    </row>
    <row r="103" spans="1:16" ht="24" hidden="1" x14ac:dyDescent="0.25">
      <c r="A103" s="178">
        <v>2235</v>
      </c>
      <c r="B103" s="223" t="s">
        <v>337</v>
      </c>
      <c r="C103" s="359">
        <f t="shared" si="4"/>
        <v>0</v>
      </c>
      <c r="D103" s="230"/>
      <c r="E103" s="507"/>
      <c r="F103" s="359">
        <f t="shared" si="5"/>
        <v>0</v>
      </c>
      <c r="G103" s="229"/>
      <c r="H103" s="230"/>
      <c r="I103" s="231">
        <f t="shared" si="6"/>
        <v>0</v>
      </c>
      <c r="J103" s="229"/>
      <c r="K103" s="230"/>
      <c r="L103" s="231">
        <f t="shared" si="7"/>
        <v>0</v>
      </c>
      <c r="M103" s="338"/>
      <c r="N103" s="337"/>
      <c r="O103" s="231">
        <f t="shared" si="8"/>
        <v>0</v>
      </c>
      <c r="P103" s="185"/>
    </row>
    <row r="104" spans="1:16" hidden="1" x14ac:dyDescent="0.25">
      <c r="A104" s="178">
        <v>2236</v>
      </c>
      <c r="B104" s="223" t="s">
        <v>338</v>
      </c>
      <c r="C104" s="359">
        <f t="shared" si="4"/>
        <v>0</v>
      </c>
      <c r="D104" s="230"/>
      <c r="E104" s="507"/>
      <c r="F104" s="359">
        <f t="shared" si="5"/>
        <v>0</v>
      </c>
      <c r="G104" s="229"/>
      <c r="H104" s="230"/>
      <c r="I104" s="231">
        <f t="shared" si="6"/>
        <v>0</v>
      </c>
      <c r="J104" s="229"/>
      <c r="K104" s="230"/>
      <c r="L104" s="231">
        <f t="shared" si="7"/>
        <v>0</v>
      </c>
      <c r="M104" s="338"/>
      <c r="N104" s="337"/>
      <c r="O104" s="231">
        <f t="shared" si="8"/>
        <v>0</v>
      </c>
      <c r="P104" s="185"/>
    </row>
    <row r="105" spans="1:16" ht="24" hidden="1" x14ac:dyDescent="0.25">
      <c r="A105" s="178">
        <v>2239</v>
      </c>
      <c r="B105" s="223" t="s">
        <v>339</v>
      </c>
      <c r="C105" s="359">
        <f t="shared" si="4"/>
        <v>0</v>
      </c>
      <c r="D105" s="230"/>
      <c r="E105" s="507"/>
      <c r="F105" s="359">
        <f t="shared" si="5"/>
        <v>0</v>
      </c>
      <c r="G105" s="229"/>
      <c r="H105" s="230"/>
      <c r="I105" s="231">
        <f t="shared" si="6"/>
        <v>0</v>
      </c>
      <c r="J105" s="229"/>
      <c r="K105" s="230"/>
      <c r="L105" s="231">
        <f t="shared" si="7"/>
        <v>0</v>
      </c>
      <c r="M105" s="338"/>
      <c r="N105" s="337"/>
      <c r="O105" s="231">
        <f t="shared" si="8"/>
        <v>0</v>
      </c>
      <c r="P105" s="185"/>
    </row>
    <row r="106" spans="1:16" ht="36" hidden="1" x14ac:dyDescent="0.25">
      <c r="A106" s="339">
        <v>2240</v>
      </c>
      <c r="B106" s="223" t="s">
        <v>340</v>
      </c>
      <c r="C106" s="359">
        <f t="shared" si="4"/>
        <v>0</v>
      </c>
      <c r="D106" s="342">
        <f>SUM(D107:D114)</f>
        <v>0</v>
      </c>
      <c r="E106" s="390">
        <f>SUM(E107:E114)</f>
        <v>0</v>
      </c>
      <c r="F106" s="359">
        <f t="shared" si="5"/>
        <v>0</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row>
    <row r="107" spans="1:16" hidden="1" x14ac:dyDescent="0.25">
      <c r="A107" s="178">
        <v>2241</v>
      </c>
      <c r="B107" s="223" t="s">
        <v>341</v>
      </c>
      <c r="C107" s="359">
        <f t="shared" si="4"/>
        <v>0</v>
      </c>
      <c r="D107" s="230"/>
      <c r="E107" s="507"/>
      <c r="F107" s="359">
        <f t="shared" si="5"/>
        <v>0</v>
      </c>
      <c r="G107" s="229"/>
      <c r="H107" s="230"/>
      <c r="I107" s="231">
        <f t="shared" si="6"/>
        <v>0</v>
      </c>
      <c r="J107" s="229"/>
      <c r="K107" s="230"/>
      <c r="L107" s="231">
        <f t="shared" si="7"/>
        <v>0</v>
      </c>
      <c r="M107" s="338"/>
      <c r="N107" s="337"/>
      <c r="O107" s="231">
        <f t="shared" si="8"/>
        <v>0</v>
      </c>
      <c r="P107" s="185"/>
    </row>
    <row r="108" spans="1:16" ht="24" hidden="1" x14ac:dyDescent="0.25">
      <c r="A108" s="178">
        <v>2242</v>
      </c>
      <c r="B108" s="223" t="s">
        <v>342</v>
      </c>
      <c r="C108" s="359">
        <f t="shared" si="4"/>
        <v>0</v>
      </c>
      <c r="D108" s="230"/>
      <c r="E108" s="507"/>
      <c r="F108" s="359">
        <f t="shared" si="5"/>
        <v>0</v>
      </c>
      <c r="G108" s="229"/>
      <c r="H108" s="230"/>
      <c r="I108" s="231">
        <f t="shared" si="6"/>
        <v>0</v>
      </c>
      <c r="J108" s="229"/>
      <c r="K108" s="230"/>
      <c r="L108" s="231">
        <f t="shared" si="7"/>
        <v>0</v>
      </c>
      <c r="M108" s="338"/>
      <c r="N108" s="337"/>
      <c r="O108" s="231">
        <f t="shared" si="8"/>
        <v>0</v>
      </c>
      <c r="P108" s="185"/>
    </row>
    <row r="109" spans="1:16" ht="24" hidden="1" x14ac:dyDescent="0.25">
      <c r="A109" s="178">
        <v>2243</v>
      </c>
      <c r="B109" s="223" t="s">
        <v>343</v>
      </c>
      <c r="C109" s="359">
        <f t="shared" si="4"/>
        <v>0</v>
      </c>
      <c r="D109" s="230"/>
      <c r="E109" s="507"/>
      <c r="F109" s="359">
        <f t="shared" si="5"/>
        <v>0</v>
      </c>
      <c r="G109" s="229"/>
      <c r="H109" s="230"/>
      <c r="I109" s="231">
        <f t="shared" si="6"/>
        <v>0</v>
      </c>
      <c r="J109" s="229"/>
      <c r="K109" s="230"/>
      <c r="L109" s="231">
        <f t="shared" si="7"/>
        <v>0</v>
      </c>
      <c r="M109" s="338"/>
      <c r="N109" s="337"/>
      <c r="O109" s="231">
        <f t="shared" si="8"/>
        <v>0</v>
      </c>
      <c r="P109" s="185"/>
    </row>
    <row r="110" spans="1:16" hidden="1" x14ac:dyDescent="0.25">
      <c r="A110" s="178">
        <v>2244</v>
      </c>
      <c r="B110" s="223" t="s">
        <v>344</v>
      </c>
      <c r="C110" s="359">
        <f t="shared" si="4"/>
        <v>0</v>
      </c>
      <c r="D110" s="230"/>
      <c r="E110" s="507"/>
      <c r="F110" s="359">
        <f t="shared" si="5"/>
        <v>0</v>
      </c>
      <c r="G110" s="229"/>
      <c r="H110" s="230"/>
      <c r="I110" s="231">
        <f t="shared" si="6"/>
        <v>0</v>
      </c>
      <c r="J110" s="229"/>
      <c r="K110" s="230"/>
      <c r="L110" s="231">
        <f t="shared" si="7"/>
        <v>0</v>
      </c>
      <c r="M110" s="338"/>
      <c r="N110" s="337"/>
      <c r="O110" s="231">
        <f t="shared" si="8"/>
        <v>0</v>
      </c>
      <c r="P110" s="185"/>
    </row>
    <row r="111" spans="1:16" ht="24" hidden="1" x14ac:dyDescent="0.25">
      <c r="A111" s="178">
        <v>2246</v>
      </c>
      <c r="B111" s="223" t="s">
        <v>345</v>
      </c>
      <c r="C111" s="359">
        <f t="shared" si="4"/>
        <v>0</v>
      </c>
      <c r="D111" s="230"/>
      <c r="E111" s="507"/>
      <c r="F111" s="359">
        <f t="shared" si="5"/>
        <v>0</v>
      </c>
      <c r="G111" s="229"/>
      <c r="H111" s="230"/>
      <c r="I111" s="231">
        <f t="shared" si="6"/>
        <v>0</v>
      </c>
      <c r="J111" s="229"/>
      <c r="K111" s="230"/>
      <c r="L111" s="231">
        <f t="shared" si="7"/>
        <v>0</v>
      </c>
      <c r="M111" s="338"/>
      <c r="N111" s="337"/>
      <c r="O111" s="231">
        <f t="shared" si="8"/>
        <v>0</v>
      </c>
      <c r="P111" s="185"/>
    </row>
    <row r="112" spans="1:16" hidden="1" x14ac:dyDescent="0.25">
      <c r="A112" s="178">
        <v>2247</v>
      </c>
      <c r="B112" s="223" t="s">
        <v>346</v>
      </c>
      <c r="C112" s="359">
        <f t="shared" si="4"/>
        <v>0</v>
      </c>
      <c r="D112" s="230"/>
      <c r="E112" s="507"/>
      <c r="F112" s="359">
        <f t="shared" si="5"/>
        <v>0</v>
      </c>
      <c r="G112" s="229"/>
      <c r="H112" s="230"/>
      <c r="I112" s="231">
        <f t="shared" si="6"/>
        <v>0</v>
      </c>
      <c r="J112" s="229"/>
      <c r="K112" s="230"/>
      <c r="L112" s="231">
        <f t="shared" si="7"/>
        <v>0</v>
      </c>
      <c r="M112" s="338"/>
      <c r="N112" s="337"/>
      <c r="O112" s="231">
        <f t="shared" si="8"/>
        <v>0</v>
      </c>
      <c r="P112" s="185"/>
    </row>
    <row r="113" spans="1:16" ht="24" hidden="1" x14ac:dyDescent="0.25">
      <c r="A113" s="178">
        <v>2248</v>
      </c>
      <c r="B113" s="223" t="s">
        <v>347</v>
      </c>
      <c r="C113" s="359">
        <f t="shared" si="4"/>
        <v>0</v>
      </c>
      <c r="D113" s="230"/>
      <c r="E113" s="507"/>
      <c r="F113" s="359">
        <f t="shared" si="5"/>
        <v>0</v>
      </c>
      <c r="G113" s="229"/>
      <c r="H113" s="230"/>
      <c r="I113" s="231">
        <f t="shared" si="6"/>
        <v>0</v>
      </c>
      <c r="J113" s="229"/>
      <c r="K113" s="230"/>
      <c r="L113" s="231">
        <f t="shared" si="7"/>
        <v>0</v>
      </c>
      <c r="M113" s="338"/>
      <c r="N113" s="337"/>
      <c r="O113" s="231">
        <f t="shared" si="8"/>
        <v>0</v>
      </c>
      <c r="P113" s="185"/>
    </row>
    <row r="114" spans="1:16" ht="24" hidden="1" x14ac:dyDescent="0.25">
      <c r="A114" s="178">
        <v>2249</v>
      </c>
      <c r="B114" s="223" t="s">
        <v>348</v>
      </c>
      <c r="C114" s="359">
        <f t="shared" si="4"/>
        <v>0</v>
      </c>
      <c r="D114" s="230"/>
      <c r="E114" s="507"/>
      <c r="F114" s="359">
        <f t="shared" si="5"/>
        <v>0</v>
      </c>
      <c r="G114" s="229"/>
      <c r="H114" s="230"/>
      <c r="I114" s="231">
        <f t="shared" si="6"/>
        <v>0</v>
      </c>
      <c r="J114" s="229"/>
      <c r="K114" s="230"/>
      <c r="L114" s="231">
        <f t="shared" si="7"/>
        <v>0</v>
      </c>
      <c r="M114" s="338"/>
      <c r="N114" s="337"/>
      <c r="O114" s="231">
        <f t="shared" si="8"/>
        <v>0</v>
      </c>
      <c r="P114" s="185"/>
    </row>
    <row r="115" spans="1:16" hidden="1" x14ac:dyDescent="0.25">
      <c r="A115" s="339">
        <v>2250</v>
      </c>
      <c r="B115" s="223" t="s">
        <v>349</v>
      </c>
      <c r="C115" s="359">
        <f t="shared" si="4"/>
        <v>0</v>
      </c>
      <c r="D115" s="342">
        <f>SUM(D116:D118)</f>
        <v>0</v>
      </c>
      <c r="E115" s="390">
        <f>SUM(E116:E118)</f>
        <v>0</v>
      </c>
      <c r="F115" s="359">
        <f t="shared" si="5"/>
        <v>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row>
    <row r="116" spans="1:16" hidden="1" x14ac:dyDescent="0.25">
      <c r="A116" s="178">
        <v>2251</v>
      </c>
      <c r="B116" s="223" t="s">
        <v>350</v>
      </c>
      <c r="C116" s="359">
        <f t="shared" si="4"/>
        <v>0</v>
      </c>
      <c r="D116" s="230"/>
      <c r="E116" s="507"/>
      <c r="F116" s="359">
        <f t="shared" si="5"/>
        <v>0</v>
      </c>
      <c r="G116" s="229"/>
      <c r="H116" s="230"/>
      <c r="I116" s="231">
        <f t="shared" si="6"/>
        <v>0</v>
      </c>
      <c r="J116" s="229"/>
      <c r="K116" s="230"/>
      <c r="L116" s="231">
        <f t="shared" si="7"/>
        <v>0</v>
      </c>
      <c r="M116" s="338"/>
      <c r="N116" s="337"/>
      <c r="O116" s="231">
        <f t="shared" si="8"/>
        <v>0</v>
      </c>
      <c r="P116" s="185"/>
    </row>
    <row r="117" spans="1:16" ht="24" hidden="1" x14ac:dyDescent="0.25">
      <c r="A117" s="178">
        <v>2252</v>
      </c>
      <c r="B117" s="223" t="s">
        <v>351</v>
      </c>
      <c r="C117" s="359">
        <f t="shared" ref="C117:C181" si="9">F117+I117+L117+O117</f>
        <v>0</v>
      </c>
      <c r="D117" s="230"/>
      <c r="E117" s="507"/>
      <c r="F117" s="359">
        <f t="shared" si="5"/>
        <v>0</v>
      </c>
      <c r="G117" s="229"/>
      <c r="H117" s="230"/>
      <c r="I117" s="231">
        <f t="shared" si="6"/>
        <v>0</v>
      </c>
      <c r="J117" s="229"/>
      <c r="K117" s="230"/>
      <c r="L117" s="231">
        <f t="shared" si="7"/>
        <v>0</v>
      </c>
      <c r="M117" s="338"/>
      <c r="N117" s="337"/>
      <c r="O117" s="231">
        <f t="shared" si="8"/>
        <v>0</v>
      </c>
      <c r="P117" s="185"/>
    </row>
    <row r="118" spans="1:16" ht="24" hidden="1" x14ac:dyDescent="0.25">
      <c r="A118" s="178">
        <v>2259</v>
      </c>
      <c r="B118" s="223" t="s">
        <v>352</v>
      </c>
      <c r="C118" s="359">
        <f t="shared" si="9"/>
        <v>0</v>
      </c>
      <c r="D118" s="230"/>
      <c r="E118" s="507"/>
      <c r="F118" s="359">
        <f t="shared" ref="F118:F182" si="10">D118+E118</f>
        <v>0</v>
      </c>
      <c r="G118" s="229"/>
      <c r="H118" s="230"/>
      <c r="I118" s="231">
        <f t="shared" ref="I118:I182" si="11">G118+H118</f>
        <v>0</v>
      </c>
      <c r="J118" s="229"/>
      <c r="K118" s="230"/>
      <c r="L118" s="231">
        <f t="shared" ref="L118:L182" si="12">J118+K118</f>
        <v>0</v>
      </c>
      <c r="M118" s="338"/>
      <c r="N118" s="337"/>
      <c r="O118" s="231">
        <f t="shared" ref="O118:O182" si="13">M118+N118</f>
        <v>0</v>
      </c>
      <c r="P118" s="185"/>
    </row>
    <row r="119" spans="1:16" hidden="1" x14ac:dyDescent="0.25">
      <c r="A119" s="339">
        <v>2260</v>
      </c>
      <c r="B119" s="223" t="s">
        <v>353</v>
      </c>
      <c r="C119" s="359">
        <f t="shared" si="9"/>
        <v>0</v>
      </c>
      <c r="D119" s="342">
        <f>SUM(D120:D124)</f>
        <v>0</v>
      </c>
      <c r="E119" s="390">
        <f>SUM(E120:E124)</f>
        <v>0</v>
      </c>
      <c r="F119" s="359">
        <f t="shared" si="10"/>
        <v>0</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row>
    <row r="120" spans="1:16" hidden="1" x14ac:dyDescent="0.25">
      <c r="A120" s="178">
        <v>2261</v>
      </c>
      <c r="B120" s="223" t="s">
        <v>354</v>
      </c>
      <c r="C120" s="359">
        <f t="shared" si="9"/>
        <v>0</v>
      </c>
      <c r="D120" s="230"/>
      <c r="E120" s="507"/>
      <c r="F120" s="359">
        <f t="shared" si="10"/>
        <v>0</v>
      </c>
      <c r="G120" s="229"/>
      <c r="H120" s="230"/>
      <c r="I120" s="231">
        <f t="shared" si="11"/>
        <v>0</v>
      </c>
      <c r="J120" s="229"/>
      <c r="K120" s="230"/>
      <c r="L120" s="231">
        <f t="shared" si="12"/>
        <v>0</v>
      </c>
      <c r="M120" s="338"/>
      <c r="N120" s="337"/>
      <c r="O120" s="231">
        <f t="shared" si="13"/>
        <v>0</v>
      </c>
      <c r="P120" s="185"/>
    </row>
    <row r="121" spans="1:16" hidden="1" x14ac:dyDescent="0.25">
      <c r="A121" s="178">
        <v>2262</v>
      </c>
      <c r="B121" s="223" t="s">
        <v>355</v>
      </c>
      <c r="C121" s="359">
        <f t="shared" si="9"/>
        <v>0</v>
      </c>
      <c r="D121" s="230"/>
      <c r="E121" s="507"/>
      <c r="F121" s="359">
        <f t="shared" si="10"/>
        <v>0</v>
      </c>
      <c r="G121" s="229"/>
      <c r="H121" s="230"/>
      <c r="I121" s="231">
        <f t="shared" si="11"/>
        <v>0</v>
      </c>
      <c r="J121" s="229"/>
      <c r="K121" s="230"/>
      <c r="L121" s="231">
        <f t="shared" si="12"/>
        <v>0</v>
      </c>
      <c r="M121" s="338"/>
      <c r="N121" s="337"/>
      <c r="O121" s="231">
        <f t="shared" si="13"/>
        <v>0</v>
      </c>
      <c r="P121" s="185"/>
    </row>
    <row r="122" spans="1:16" hidden="1" x14ac:dyDescent="0.25">
      <c r="A122" s="178">
        <v>2263</v>
      </c>
      <c r="B122" s="223" t="s">
        <v>356</v>
      </c>
      <c r="C122" s="359">
        <f t="shared" si="9"/>
        <v>0</v>
      </c>
      <c r="D122" s="230"/>
      <c r="E122" s="507"/>
      <c r="F122" s="359">
        <f t="shared" si="10"/>
        <v>0</v>
      </c>
      <c r="G122" s="229"/>
      <c r="H122" s="230"/>
      <c r="I122" s="231">
        <f t="shared" si="11"/>
        <v>0</v>
      </c>
      <c r="J122" s="229"/>
      <c r="K122" s="230"/>
      <c r="L122" s="231">
        <f t="shared" si="12"/>
        <v>0</v>
      </c>
      <c r="M122" s="338"/>
      <c r="N122" s="337"/>
      <c r="O122" s="231">
        <f t="shared" si="13"/>
        <v>0</v>
      </c>
      <c r="P122" s="185"/>
    </row>
    <row r="123" spans="1:16" ht="24" hidden="1" x14ac:dyDescent="0.25">
      <c r="A123" s="178">
        <v>2264</v>
      </c>
      <c r="B123" s="223" t="s">
        <v>357</v>
      </c>
      <c r="C123" s="359">
        <f t="shared" si="9"/>
        <v>0</v>
      </c>
      <c r="D123" s="230"/>
      <c r="E123" s="507"/>
      <c r="F123" s="359">
        <f t="shared" si="10"/>
        <v>0</v>
      </c>
      <c r="G123" s="229"/>
      <c r="H123" s="230"/>
      <c r="I123" s="231">
        <f t="shared" si="11"/>
        <v>0</v>
      </c>
      <c r="J123" s="229"/>
      <c r="K123" s="230"/>
      <c r="L123" s="231">
        <f t="shared" si="12"/>
        <v>0</v>
      </c>
      <c r="M123" s="338"/>
      <c r="N123" s="337"/>
      <c r="O123" s="231">
        <f t="shared" si="13"/>
        <v>0</v>
      </c>
      <c r="P123" s="185"/>
    </row>
    <row r="124" spans="1:16" hidden="1" x14ac:dyDescent="0.25">
      <c r="A124" s="178">
        <v>2269</v>
      </c>
      <c r="B124" s="223" t="s">
        <v>358</v>
      </c>
      <c r="C124" s="359">
        <f t="shared" si="9"/>
        <v>0</v>
      </c>
      <c r="D124" s="230"/>
      <c r="E124" s="507"/>
      <c r="F124" s="359">
        <f t="shared" si="10"/>
        <v>0</v>
      </c>
      <c r="G124" s="229"/>
      <c r="H124" s="230"/>
      <c r="I124" s="231">
        <f t="shared" si="11"/>
        <v>0</v>
      </c>
      <c r="J124" s="229"/>
      <c r="K124" s="230"/>
      <c r="L124" s="231">
        <f t="shared" si="12"/>
        <v>0</v>
      </c>
      <c r="M124" s="338"/>
      <c r="N124" s="337"/>
      <c r="O124" s="231">
        <f t="shared" si="13"/>
        <v>0</v>
      </c>
      <c r="P124" s="185"/>
    </row>
    <row r="125" spans="1:16" x14ac:dyDescent="0.25">
      <c r="A125" s="339">
        <v>2270</v>
      </c>
      <c r="B125" s="223" t="s">
        <v>359</v>
      </c>
      <c r="C125" s="359">
        <f t="shared" si="9"/>
        <v>75670</v>
      </c>
      <c r="D125" s="342">
        <f>SUM(D126:D130)</f>
        <v>79667</v>
      </c>
      <c r="E125" s="390">
        <f>SUM(E126:E130)</f>
        <v>-3997</v>
      </c>
      <c r="F125" s="359">
        <f t="shared" si="10"/>
        <v>75670</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row>
    <row r="126" spans="1:16" hidden="1" x14ac:dyDescent="0.25">
      <c r="A126" s="178">
        <v>2272</v>
      </c>
      <c r="B126" s="117" t="s">
        <v>360</v>
      </c>
      <c r="C126" s="359">
        <f t="shared" si="9"/>
        <v>0</v>
      </c>
      <c r="D126" s="230"/>
      <c r="E126" s="507"/>
      <c r="F126" s="359">
        <f t="shared" si="10"/>
        <v>0</v>
      </c>
      <c r="G126" s="229"/>
      <c r="H126" s="230"/>
      <c r="I126" s="231">
        <f t="shared" si="11"/>
        <v>0</v>
      </c>
      <c r="J126" s="229"/>
      <c r="K126" s="230"/>
      <c r="L126" s="231">
        <f t="shared" si="12"/>
        <v>0</v>
      </c>
      <c r="M126" s="338"/>
      <c r="N126" s="337"/>
      <c r="O126" s="231">
        <f t="shared" si="13"/>
        <v>0</v>
      </c>
      <c r="P126" s="185"/>
    </row>
    <row r="127" spans="1:16" ht="24" x14ac:dyDescent="0.25">
      <c r="A127" s="178">
        <v>2275</v>
      </c>
      <c r="B127" s="223" t="s">
        <v>361</v>
      </c>
      <c r="C127" s="359">
        <f t="shared" si="9"/>
        <v>75670</v>
      </c>
      <c r="D127" s="230">
        <f>200000-54680-3838-556-9581-6234-2070-498-4598-6124-5637-21948-4031-538</f>
        <v>79667</v>
      </c>
      <c r="E127" s="507">
        <f>-3897-100</f>
        <v>-3997</v>
      </c>
      <c r="F127" s="359">
        <f t="shared" si="10"/>
        <v>75670</v>
      </c>
      <c r="G127" s="229"/>
      <c r="H127" s="230"/>
      <c r="I127" s="231">
        <f t="shared" si="11"/>
        <v>0</v>
      </c>
      <c r="J127" s="229"/>
      <c r="K127" s="230"/>
      <c r="L127" s="231">
        <f t="shared" si="12"/>
        <v>0</v>
      </c>
      <c r="M127" s="338"/>
      <c r="N127" s="337"/>
      <c r="O127" s="231">
        <f t="shared" si="13"/>
        <v>0</v>
      </c>
      <c r="P127" s="185"/>
    </row>
    <row r="128" spans="1:16" ht="36" hidden="1" x14ac:dyDescent="0.25">
      <c r="A128" s="178">
        <v>2276</v>
      </c>
      <c r="B128" s="223" t="s">
        <v>362</v>
      </c>
      <c r="C128" s="359">
        <f t="shared" si="9"/>
        <v>0</v>
      </c>
      <c r="D128" s="230"/>
      <c r="E128" s="507"/>
      <c r="F128" s="359">
        <f t="shared" si="10"/>
        <v>0</v>
      </c>
      <c r="G128" s="229"/>
      <c r="H128" s="230"/>
      <c r="I128" s="231">
        <f t="shared" si="11"/>
        <v>0</v>
      </c>
      <c r="J128" s="229"/>
      <c r="K128" s="230"/>
      <c r="L128" s="231">
        <f t="shared" si="12"/>
        <v>0</v>
      </c>
      <c r="M128" s="338"/>
      <c r="N128" s="337"/>
      <c r="O128" s="231">
        <f t="shared" si="13"/>
        <v>0</v>
      </c>
      <c r="P128" s="185"/>
    </row>
    <row r="129" spans="1:16" ht="24" hidden="1" x14ac:dyDescent="0.25">
      <c r="A129" s="178">
        <v>2278</v>
      </c>
      <c r="B129" s="223" t="s">
        <v>363</v>
      </c>
      <c r="C129" s="359">
        <f t="shared" si="9"/>
        <v>0</v>
      </c>
      <c r="D129" s="230"/>
      <c r="E129" s="507"/>
      <c r="F129" s="359">
        <f t="shared" si="10"/>
        <v>0</v>
      </c>
      <c r="G129" s="229"/>
      <c r="H129" s="230"/>
      <c r="I129" s="231">
        <f t="shared" si="11"/>
        <v>0</v>
      </c>
      <c r="J129" s="229"/>
      <c r="K129" s="230"/>
      <c r="L129" s="231">
        <f t="shared" si="12"/>
        <v>0</v>
      </c>
      <c r="M129" s="338"/>
      <c r="N129" s="337"/>
      <c r="O129" s="231">
        <f t="shared" si="13"/>
        <v>0</v>
      </c>
      <c r="P129" s="185"/>
    </row>
    <row r="130" spans="1:16" ht="24" hidden="1" x14ac:dyDescent="0.25">
      <c r="A130" s="178">
        <v>2279</v>
      </c>
      <c r="B130" s="223" t="s">
        <v>364</v>
      </c>
      <c r="C130" s="359">
        <f t="shared" si="9"/>
        <v>0</v>
      </c>
      <c r="D130" s="230"/>
      <c r="E130" s="507"/>
      <c r="F130" s="359">
        <f t="shared" si="10"/>
        <v>0</v>
      </c>
      <c r="G130" s="229"/>
      <c r="H130" s="230"/>
      <c r="I130" s="231">
        <f t="shared" si="11"/>
        <v>0</v>
      </c>
      <c r="J130" s="229"/>
      <c r="K130" s="230"/>
      <c r="L130" s="231">
        <f t="shared" si="12"/>
        <v>0</v>
      </c>
      <c r="M130" s="338"/>
      <c r="N130" s="337"/>
      <c r="O130" s="231">
        <f t="shared" si="13"/>
        <v>0</v>
      </c>
      <c r="P130" s="185"/>
    </row>
    <row r="131" spans="1:16" ht="24" hidden="1" x14ac:dyDescent="0.25">
      <c r="A131" s="349">
        <v>2280</v>
      </c>
      <c r="B131" s="213" t="s">
        <v>365</v>
      </c>
      <c r="C131" s="359">
        <f t="shared" si="9"/>
        <v>0</v>
      </c>
      <c r="D131" s="352">
        <f t="shared" ref="D131" si="14">SUM(D132)</f>
        <v>0</v>
      </c>
      <c r="E131" s="389">
        <f t="shared" ref="E131:N131" si="15">SUM(E132)</f>
        <v>0</v>
      </c>
      <c r="F131" s="466">
        <f t="shared" si="10"/>
        <v>0</v>
      </c>
      <c r="G131" s="350">
        <f t="shared" ref="G131" si="16">SUM(G132)</f>
        <v>0</v>
      </c>
      <c r="H131" s="352">
        <f t="shared" si="15"/>
        <v>0</v>
      </c>
      <c r="I131" s="221">
        <f t="shared" si="11"/>
        <v>0</v>
      </c>
      <c r="J131" s="350">
        <f t="shared" ref="J131" si="17">SUM(J132)</f>
        <v>0</v>
      </c>
      <c r="K131" s="352">
        <f t="shared" si="15"/>
        <v>0</v>
      </c>
      <c r="L131" s="221">
        <f t="shared" si="12"/>
        <v>0</v>
      </c>
      <c r="M131" s="343">
        <f t="shared" si="15"/>
        <v>0</v>
      </c>
      <c r="N131" s="341">
        <f t="shared" si="15"/>
        <v>0</v>
      </c>
      <c r="O131" s="231">
        <f t="shared" si="13"/>
        <v>0</v>
      </c>
      <c r="P131" s="185"/>
    </row>
    <row r="132" spans="1:16" ht="24" hidden="1" x14ac:dyDescent="0.25">
      <c r="A132" s="178">
        <v>2283</v>
      </c>
      <c r="B132" s="223" t="s">
        <v>366</v>
      </c>
      <c r="C132" s="359">
        <f t="shared" si="9"/>
        <v>0</v>
      </c>
      <c r="D132" s="230"/>
      <c r="E132" s="507"/>
      <c r="F132" s="359">
        <f t="shared" si="10"/>
        <v>0</v>
      </c>
      <c r="G132" s="229"/>
      <c r="H132" s="230"/>
      <c r="I132" s="231">
        <f t="shared" si="11"/>
        <v>0</v>
      </c>
      <c r="J132" s="229"/>
      <c r="K132" s="230"/>
      <c r="L132" s="231">
        <f t="shared" si="12"/>
        <v>0</v>
      </c>
      <c r="M132" s="338"/>
      <c r="N132" s="337"/>
      <c r="O132" s="231">
        <f t="shared" si="13"/>
        <v>0</v>
      </c>
      <c r="P132" s="185"/>
    </row>
    <row r="133" spans="1:16" ht="36" hidden="1" x14ac:dyDescent="0.25">
      <c r="A133" s="198">
        <v>2300</v>
      </c>
      <c r="B133" s="323" t="s">
        <v>367</v>
      </c>
      <c r="C133" s="459">
        <f t="shared" si="9"/>
        <v>0</v>
      </c>
      <c r="D133" s="210">
        <f>SUM(D134,D139,D143,D144,D147,D154,D162,D163,D166)</f>
        <v>0</v>
      </c>
      <c r="E133" s="505">
        <f>SUM(E134,E139,E143,E144,E147,E154,E162,E163,E166)</f>
        <v>0</v>
      </c>
      <c r="F133" s="459">
        <f t="shared" si="10"/>
        <v>0</v>
      </c>
      <c r="G133" s="209">
        <f>SUM(G134,G139,G143,G144,G147,G154,G162,G163,G166)</f>
        <v>0</v>
      </c>
      <c r="H133" s="210">
        <f>SUM(H134,H139,H143,H144,H147,H154,H162,H163,H166)</f>
        <v>0</v>
      </c>
      <c r="I133" s="211">
        <f t="shared" si="11"/>
        <v>0</v>
      </c>
      <c r="J133" s="209">
        <f>SUM(J134,J139,J143,J144,J147,J154,J162,J163,J166)</f>
        <v>0</v>
      </c>
      <c r="K133" s="210">
        <f>SUM(K134,K139,K143,K144,K147,K154,K162,K163,K166)</f>
        <v>0</v>
      </c>
      <c r="L133" s="211">
        <f t="shared" si="12"/>
        <v>0</v>
      </c>
      <c r="M133" s="348">
        <f>SUM(M134,M139,M143,M144,M147,M154,M162,M163,M166)</f>
        <v>0</v>
      </c>
      <c r="N133" s="324">
        <f>SUM(N134,N139,N143,N144,N147,N154,N162,N163,N166)</f>
        <v>0</v>
      </c>
      <c r="O133" s="211">
        <f t="shared" si="13"/>
        <v>0</v>
      </c>
      <c r="P133" s="208"/>
    </row>
    <row r="134" spans="1:16" ht="24" hidden="1" x14ac:dyDescent="0.25">
      <c r="A134" s="349">
        <v>2310</v>
      </c>
      <c r="B134" s="213" t="s">
        <v>368</v>
      </c>
      <c r="C134" s="466">
        <f t="shared" si="9"/>
        <v>0</v>
      </c>
      <c r="D134" s="352">
        <f>SUM(D135:D138)</f>
        <v>0</v>
      </c>
      <c r="E134" s="353">
        <f>SUM(E135:E138)</f>
        <v>0</v>
      </c>
      <c r="F134" s="466">
        <f t="shared" si="10"/>
        <v>0</v>
      </c>
      <c r="G134" s="350">
        <f>SUM(G135:G138)</f>
        <v>0</v>
      </c>
      <c r="H134" s="352">
        <f>SUM(H135:H138)</f>
        <v>0</v>
      </c>
      <c r="I134" s="221">
        <f t="shared" si="11"/>
        <v>0</v>
      </c>
      <c r="J134" s="350">
        <f>SUM(J135:J138)</f>
        <v>0</v>
      </c>
      <c r="K134" s="352">
        <f>SUM(K135:K138)</f>
        <v>0</v>
      </c>
      <c r="L134" s="221">
        <f t="shared" si="12"/>
        <v>0</v>
      </c>
      <c r="M134" s="353">
        <f>SUM(M135:M138)</f>
        <v>0</v>
      </c>
      <c r="N134" s="351">
        <f>SUM(N135:N138)</f>
        <v>0</v>
      </c>
      <c r="O134" s="221">
        <f t="shared" si="13"/>
        <v>0</v>
      </c>
      <c r="P134" s="176"/>
    </row>
    <row r="135" spans="1:16" hidden="1" x14ac:dyDescent="0.25">
      <c r="A135" s="178">
        <v>2311</v>
      </c>
      <c r="B135" s="223" t="s">
        <v>369</v>
      </c>
      <c r="C135" s="359">
        <f t="shared" si="9"/>
        <v>0</v>
      </c>
      <c r="D135" s="230"/>
      <c r="E135" s="507"/>
      <c r="F135" s="359">
        <f t="shared" si="10"/>
        <v>0</v>
      </c>
      <c r="G135" s="229"/>
      <c r="H135" s="230"/>
      <c r="I135" s="231">
        <f t="shared" si="11"/>
        <v>0</v>
      </c>
      <c r="J135" s="229"/>
      <c r="K135" s="230"/>
      <c r="L135" s="231">
        <f t="shared" si="12"/>
        <v>0</v>
      </c>
      <c r="M135" s="338"/>
      <c r="N135" s="337"/>
      <c r="O135" s="231">
        <f t="shared" si="13"/>
        <v>0</v>
      </c>
      <c r="P135" s="185"/>
    </row>
    <row r="136" spans="1:16" hidden="1" x14ac:dyDescent="0.25">
      <c r="A136" s="178">
        <v>2312</v>
      </c>
      <c r="B136" s="223" t="s">
        <v>370</v>
      </c>
      <c r="C136" s="359">
        <f t="shared" si="9"/>
        <v>0</v>
      </c>
      <c r="D136" s="230"/>
      <c r="E136" s="507"/>
      <c r="F136" s="359">
        <f t="shared" si="10"/>
        <v>0</v>
      </c>
      <c r="G136" s="229"/>
      <c r="H136" s="230"/>
      <c r="I136" s="231">
        <f t="shared" si="11"/>
        <v>0</v>
      </c>
      <c r="J136" s="229"/>
      <c r="K136" s="230"/>
      <c r="L136" s="231">
        <f t="shared" si="12"/>
        <v>0</v>
      </c>
      <c r="M136" s="338"/>
      <c r="N136" s="337"/>
      <c r="O136" s="231">
        <f t="shared" si="13"/>
        <v>0</v>
      </c>
      <c r="P136" s="185"/>
    </row>
    <row r="137" spans="1:16" hidden="1" x14ac:dyDescent="0.25">
      <c r="A137" s="178">
        <v>2313</v>
      </c>
      <c r="B137" s="223" t="s">
        <v>371</v>
      </c>
      <c r="C137" s="359">
        <f t="shared" si="9"/>
        <v>0</v>
      </c>
      <c r="D137" s="230"/>
      <c r="E137" s="507"/>
      <c r="F137" s="359">
        <f t="shared" si="10"/>
        <v>0</v>
      </c>
      <c r="G137" s="229"/>
      <c r="H137" s="230"/>
      <c r="I137" s="231">
        <f t="shared" si="11"/>
        <v>0</v>
      </c>
      <c r="J137" s="229"/>
      <c r="K137" s="230"/>
      <c r="L137" s="231">
        <f t="shared" si="12"/>
        <v>0</v>
      </c>
      <c r="M137" s="338"/>
      <c r="N137" s="337"/>
      <c r="O137" s="231">
        <f t="shared" si="13"/>
        <v>0</v>
      </c>
      <c r="P137" s="185"/>
    </row>
    <row r="138" spans="1:16" ht="36" hidden="1" x14ac:dyDescent="0.25">
      <c r="A138" s="178">
        <v>2314</v>
      </c>
      <c r="B138" s="223" t="s">
        <v>372</v>
      </c>
      <c r="C138" s="359">
        <f t="shared" si="9"/>
        <v>0</v>
      </c>
      <c r="D138" s="230"/>
      <c r="E138" s="507"/>
      <c r="F138" s="359">
        <f t="shared" si="10"/>
        <v>0</v>
      </c>
      <c r="G138" s="229"/>
      <c r="H138" s="230"/>
      <c r="I138" s="231">
        <f t="shared" si="11"/>
        <v>0</v>
      </c>
      <c r="J138" s="229"/>
      <c r="K138" s="230"/>
      <c r="L138" s="231">
        <f t="shared" si="12"/>
        <v>0</v>
      </c>
      <c r="M138" s="338"/>
      <c r="N138" s="337"/>
      <c r="O138" s="231">
        <f t="shared" si="13"/>
        <v>0</v>
      </c>
      <c r="P138" s="185"/>
    </row>
    <row r="139" spans="1:16" hidden="1" x14ac:dyDescent="0.25">
      <c r="A139" s="339">
        <v>2320</v>
      </c>
      <c r="B139" s="223" t="s">
        <v>373</v>
      </c>
      <c r="C139" s="359">
        <f t="shared" si="9"/>
        <v>0</v>
      </c>
      <c r="D139" s="342">
        <f>SUM(D140:D142)</f>
        <v>0</v>
      </c>
      <c r="E139" s="390">
        <f>SUM(E140:E142)</f>
        <v>0</v>
      </c>
      <c r="F139" s="359">
        <f t="shared" si="10"/>
        <v>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row>
    <row r="140" spans="1:16" hidden="1" x14ac:dyDescent="0.25">
      <c r="A140" s="178">
        <v>2321</v>
      </c>
      <c r="B140" s="223" t="s">
        <v>374</v>
      </c>
      <c r="C140" s="359">
        <f t="shared" si="9"/>
        <v>0</v>
      </c>
      <c r="D140" s="230"/>
      <c r="E140" s="507"/>
      <c r="F140" s="359">
        <f t="shared" si="10"/>
        <v>0</v>
      </c>
      <c r="G140" s="229"/>
      <c r="H140" s="230"/>
      <c r="I140" s="231">
        <f t="shared" si="11"/>
        <v>0</v>
      </c>
      <c r="J140" s="229"/>
      <c r="K140" s="230"/>
      <c r="L140" s="231">
        <f t="shared" si="12"/>
        <v>0</v>
      </c>
      <c r="M140" s="338"/>
      <c r="N140" s="337"/>
      <c r="O140" s="231">
        <f t="shared" si="13"/>
        <v>0</v>
      </c>
      <c r="P140" s="185"/>
    </row>
    <row r="141" spans="1:16" hidden="1" x14ac:dyDescent="0.25">
      <c r="A141" s="178">
        <v>2322</v>
      </c>
      <c r="B141" s="223" t="s">
        <v>375</v>
      </c>
      <c r="C141" s="359">
        <f t="shared" si="9"/>
        <v>0</v>
      </c>
      <c r="D141" s="230"/>
      <c r="E141" s="507"/>
      <c r="F141" s="359">
        <f t="shared" si="10"/>
        <v>0</v>
      </c>
      <c r="G141" s="229"/>
      <c r="H141" s="230"/>
      <c r="I141" s="231">
        <f t="shared" si="11"/>
        <v>0</v>
      </c>
      <c r="J141" s="229"/>
      <c r="K141" s="230"/>
      <c r="L141" s="231">
        <f t="shared" si="12"/>
        <v>0</v>
      </c>
      <c r="M141" s="338"/>
      <c r="N141" s="337"/>
      <c r="O141" s="231">
        <f t="shared" si="13"/>
        <v>0</v>
      </c>
      <c r="P141" s="185"/>
    </row>
    <row r="142" spans="1:16" hidden="1" x14ac:dyDescent="0.25">
      <c r="A142" s="178">
        <v>2329</v>
      </c>
      <c r="B142" s="223" t="s">
        <v>376</v>
      </c>
      <c r="C142" s="359">
        <f t="shared" si="9"/>
        <v>0</v>
      </c>
      <c r="D142" s="230"/>
      <c r="E142" s="507"/>
      <c r="F142" s="359">
        <f t="shared" si="10"/>
        <v>0</v>
      </c>
      <c r="G142" s="229"/>
      <c r="H142" s="230"/>
      <c r="I142" s="231">
        <f t="shared" si="11"/>
        <v>0</v>
      </c>
      <c r="J142" s="229"/>
      <c r="K142" s="230"/>
      <c r="L142" s="231">
        <f t="shared" si="12"/>
        <v>0</v>
      </c>
      <c r="M142" s="338"/>
      <c r="N142" s="337"/>
      <c r="O142" s="231">
        <f t="shared" si="13"/>
        <v>0</v>
      </c>
      <c r="P142" s="185"/>
    </row>
    <row r="143" spans="1:16" hidden="1" x14ac:dyDescent="0.25">
      <c r="A143" s="339">
        <v>2330</v>
      </c>
      <c r="B143" s="223" t="s">
        <v>377</v>
      </c>
      <c r="C143" s="359">
        <f t="shared" si="9"/>
        <v>0</v>
      </c>
      <c r="D143" s="230"/>
      <c r="E143" s="507"/>
      <c r="F143" s="359">
        <f t="shared" si="10"/>
        <v>0</v>
      </c>
      <c r="G143" s="229"/>
      <c r="H143" s="230"/>
      <c r="I143" s="231">
        <f t="shared" si="11"/>
        <v>0</v>
      </c>
      <c r="J143" s="229"/>
      <c r="K143" s="230"/>
      <c r="L143" s="231">
        <f t="shared" si="12"/>
        <v>0</v>
      </c>
      <c r="M143" s="338"/>
      <c r="N143" s="337"/>
      <c r="O143" s="231">
        <f t="shared" si="13"/>
        <v>0</v>
      </c>
      <c r="P143" s="185"/>
    </row>
    <row r="144" spans="1:16" ht="48" hidden="1" x14ac:dyDescent="0.25">
      <c r="A144" s="339">
        <v>2340</v>
      </c>
      <c r="B144" s="223" t="s">
        <v>378</v>
      </c>
      <c r="C144" s="359">
        <f t="shared" si="9"/>
        <v>0</v>
      </c>
      <c r="D144" s="342">
        <f>SUM(D145:D146)</f>
        <v>0</v>
      </c>
      <c r="E144" s="390">
        <f>SUM(E145:E146)</f>
        <v>0</v>
      </c>
      <c r="F144" s="359">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row>
    <row r="145" spans="1:16" hidden="1" x14ac:dyDescent="0.25">
      <c r="A145" s="178">
        <v>2341</v>
      </c>
      <c r="B145" s="223" t="s">
        <v>379</v>
      </c>
      <c r="C145" s="359">
        <f t="shared" si="9"/>
        <v>0</v>
      </c>
      <c r="D145" s="230"/>
      <c r="E145" s="507"/>
      <c r="F145" s="359">
        <f t="shared" si="10"/>
        <v>0</v>
      </c>
      <c r="G145" s="229"/>
      <c r="H145" s="230"/>
      <c r="I145" s="231">
        <f t="shared" si="11"/>
        <v>0</v>
      </c>
      <c r="J145" s="229"/>
      <c r="K145" s="230"/>
      <c r="L145" s="231">
        <f t="shared" si="12"/>
        <v>0</v>
      </c>
      <c r="M145" s="338"/>
      <c r="N145" s="337"/>
      <c r="O145" s="231">
        <f t="shared" si="13"/>
        <v>0</v>
      </c>
      <c r="P145" s="185"/>
    </row>
    <row r="146" spans="1:16" ht="24" hidden="1" x14ac:dyDescent="0.25">
      <c r="A146" s="178">
        <v>2344</v>
      </c>
      <c r="B146" s="223" t="s">
        <v>380</v>
      </c>
      <c r="C146" s="359">
        <f t="shared" si="9"/>
        <v>0</v>
      </c>
      <c r="D146" s="230"/>
      <c r="E146" s="507"/>
      <c r="F146" s="359">
        <f t="shared" si="10"/>
        <v>0</v>
      </c>
      <c r="G146" s="229"/>
      <c r="H146" s="230"/>
      <c r="I146" s="231">
        <f t="shared" si="11"/>
        <v>0</v>
      </c>
      <c r="J146" s="229"/>
      <c r="K146" s="230"/>
      <c r="L146" s="231">
        <f t="shared" si="12"/>
        <v>0</v>
      </c>
      <c r="M146" s="338"/>
      <c r="N146" s="337"/>
      <c r="O146" s="231">
        <f t="shared" si="13"/>
        <v>0</v>
      </c>
      <c r="P146" s="185"/>
    </row>
    <row r="147" spans="1:16" ht="24" hidden="1" x14ac:dyDescent="0.25">
      <c r="A147" s="329">
        <v>2350</v>
      </c>
      <c r="B147" s="265" t="s">
        <v>381</v>
      </c>
      <c r="C147" s="359">
        <f t="shared" si="9"/>
        <v>0</v>
      </c>
      <c r="D147" s="333">
        <f>SUM(D148:D153)</f>
        <v>0</v>
      </c>
      <c r="E147" s="506">
        <f>SUM(E148:E153)</f>
        <v>0</v>
      </c>
      <c r="F147" s="460">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row>
    <row r="148" spans="1:16" hidden="1" x14ac:dyDescent="0.25">
      <c r="A148" s="169">
        <v>2351</v>
      </c>
      <c r="B148" s="213" t="s">
        <v>382</v>
      </c>
      <c r="C148" s="359">
        <f t="shared" si="9"/>
        <v>0</v>
      </c>
      <c r="D148" s="220"/>
      <c r="E148" s="510"/>
      <c r="F148" s="466">
        <f t="shared" si="10"/>
        <v>0</v>
      </c>
      <c r="G148" s="219"/>
      <c r="H148" s="220"/>
      <c r="I148" s="221">
        <f t="shared" si="11"/>
        <v>0</v>
      </c>
      <c r="J148" s="219"/>
      <c r="K148" s="220"/>
      <c r="L148" s="221">
        <f t="shared" si="12"/>
        <v>0</v>
      </c>
      <c r="M148" s="336"/>
      <c r="N148" s="335"/>
      <c r="O148" s="221">
        <f t="shared" si="13"/>
        <v>0</v>
      </c>
      <c r="P148" s="176"/>
    </row>
    <row r="149" spans="1:16" hidden="1" x14ac:dyDescent="0.25">
      <c r="A149" s="178">
        <v>2352</v>
      </c>
      <c r="B149" s="223" t="s">
        <v>383</v>
      </c>
      <c r="C149" s="359">
        <f t="shared" si="9"/>
        <v>0</v>
      </c>
      <c r="D149" s="230"/>
      <c r="E149" s="507"/>
      <c r="F149" s="359">
        <f t="shared" si="10"/>
        <v>0</v>
      </c>
      <c r="G149" s="229"/>
      <c r="H149" s="230"/>
      <c r="I149" s="231">
        <f t="shared" si="11"/>
        <v>0</v>
      </c>
      <c r="J149" s="229"/>
      <c r="K149" s="230"/>
      <c r="L149" s="231">
        <f t="shared" si="12"/>
        <v>0</v>
      </c>
      <c r="M149" s="338"/>
      <c r="N149" s="337"/>
      <c r="O149" s="231">
        <f t="shared" si="13"/>
        <v>0</v>
      </c>
      <c r="P149" s="185"/>
    </row>
    <row r="150" spans="1:16" ht="24" hidden="1" x14ac:dyDescent="0.25">
      <c r="A150" s="178">
        <v>2353</v>
      </c>
      <c r="B150" s="223" t="s">
        <v>384</v>
      </c>
      <c r="C150" s="359">
        <f t="shared" si="9"/>
        <v>0</v>
      </c>
      <c r="D150" s="230"/>
      <c r="E150" s="507"/>
      <c r="F150" s="359">
        <f t="shared" si="10"/>
        <v>0</v>
      </c>
      <c r="G150" s="229"/>
      <c r="H150" s="230"/>
      <c r="I150" s="231">
        <f t="shared" si="11"/>
        <v>0</v>
      </c>
      <c r="J150" s="229"/>
      <c r="K150" s="230"/>
      <c r="L150" s="231">
        <f t="shared" si="12"/>
        <v>0</v>
      </c>
      <c r="M150" s="338"/>
      <c r="N150" s="337"/>
      <c r="O150" s="231">
        <f t="shared" si="13"/>
        <v>0</v>
      </c>
      <c r="P150" s="185"/>
    </row>
    <row r="151" spans="1:16" ht="24" hidden="1" x14ac:dyDescent="0.25">
      <c r="A151" s="178">
        <v>2354</v>
      </c>
      <c r="B151" s="223" t="s">
        <v>385</v>
      </c>
      <c r="C151" s="359">
        <f t="shared" si="9"/>
        <v>0</v>
      </c>
      <c r="D151" s="230"/>
      <c r="E151" s="507"/>
      <c r="F151" s="359">
        <f t="shared" si="10"/>
        <v>0</v>
      </c>
      <c r="G151" s="229"/>
      <c r="H151" s="230"/>
      <c r="I151" s="231">
        <f t="shared" si="11"/>
        <v>0</v>
      </c>
      <c r="J151" s="229"/>
      <c r="K151" s="230"/>
      <c r="L151" s="231">
        <f t="shared" si="12"/>
        <v>0</v>
      </c>
      <c r="M151" s="338"/>
      <c r="N151" s="337"/>
      <c r="O151" s="231">
        <f t="shared" si="13"/>
        <v>0</v>
      </c>
      <c r="P151" s="185"/>
    </row>
    <row r="152" spans="1:16" ht="24" hidden="1" x14ac:dyDescent="0.25">
      <c r="A152" s="178">
        <v>2355</v>
      </c>
      <c r="B152" s="223" t="s">
        <v>386</v>
      </c>
      <c r="C152" s="359">
        <f t="shared" si="9"/>
        <v>0</v>
      </c>
      <c r="D152" s="230"/>
      <c r="E152" s="507"/>
      <c r="F152" s="359">
        <f t="shared" si="10"/>
        <v>0</v>
      </c>
      <c r="G152" s="229"/>
      <c r="H152" s="230"/>
      <c r="I152" s="231">
        <f t="shared" si="11"/>
        <v>0</v>
      </c>
      <c r="J152" s="229"/>
      <c r="K152" s="230"/>
      <c r="L152" s="231">
        <f t="shared" si="12"/>
        <v>0</v>
      </c>
      <c r="M152" s="338"/>
      <c r="N152" s="337"/>
      <c r="O152" s="231">
        <f t="shared" si="13"/>
        <v>0</v>
      </c>
      <c r="P152" s="185"/>
    </row>
    <row r="153" spans="1:16" ht="24" hidden="1" x14ac:dyDescent="0.25">
      <c r="A153" s="178">
        <v>2359</v>
      </c>
      <c r="B153" s="223" t="s">
        <v>387</v>
      </c>
      <c r="C153" s="359">
        <f t="shared" si="9"/>
        <v>0</v>
      </c>
      <c r="D153" s="230"/>
      <c r="E153" s="507"/>
      <c r="F153" s="359">
        <f t="shared" si="10"/>
        <v>0</v>
      </c>
      <c r="G153" s="229"/>
      <c r="H153" s="230"/>
      <c r="I153" s="231">
        <f t="shared" si="11"/>
        <v>0</v>
      </c>
      <c r="J153" s="229"/>
      <c r="K153" s="230"/>
      <c r="L153" s="231">
        <f t="shared" si="12"/>
        <v>0</v>
      </c>
      <c r="M153" s="338"/>
      <c r="N153" s="337"/>
      <c r="O153" s="231">
        <f t="shared" si="13"/>
        <v>0</v>
      </c>
      <c r="P153" s="185"/>
    </row>
    <row r="154" spans="1:16" ht="24" hidden="1" x14ac:dyDescent="0.25">
      <c r="A154" s="339">
        <v>2360</v>
      </c>
      <c r="B154" s="223" t="s">
        <v>388</v>
      </c>
      <c r="C154" s="359">
        <f t="shared" si="9"/>
        <v>0</v>
      </c>
      <c r="D154" s="342">
        <f>SUM(D155:D161)</f>
        <v>0</v>
      </c>
      <c r="E154" s="390">
        <f>SUM(E155:E161)</f>
        <v>0</v>
      </c>
      <c r="F154" s="359">
        <f t="shared" si="10"/>
        <v>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row>
    <row r="155" spans="1:16" hidden="1" x14ac:dyDescent="0.25">
      <c r="A155" s="177">
        <v>2361</v>
      </c>
      <c r="B155" s="223" t="s">
        <v>389</v>
      </c>
      <c r="C155" s="359">
        <f t="shared" si="9"/>
        <v>0</v>
      </c>
      <c r="D155" s="230"/>
      <c r="E155" s="507"/>
      <c r="F155" s="359">
        <f t="shared" si="10"/>
        <v>0</v>
      </c>
      <c r="G155" s="229"/>
      <c r="H155" s="230"/>
      <c r="I155" s="231">
        <f t="shared" si="11"/>
        <v>0</v>
      </c>
      <c r="J155" s="229"/>
      <c r="K155" s="230"/>
      <c r="L155" s="231">
        <f t="shared" si="12"/>
        <v>0</v>
      </c>
      <c r="M155" s="338"/>
      <c r="N155" s="337"/>
      <c r="O155" s="231">
        <f t="shared" si="13"/>
        <v>0</v>
      </c>
      <c r="P155" s="185"/>
    </row>
    <row r="156" spans="1:16" ht="24" hidden="1" x14ac:dyDescent="0.25">
      <c r="A156" s="177">
        <v>2362</v>
      </c>
      <c r="B156" s="223" t="s">
        <v>390</v>
      </c>
      <c r="C156" s="359">
        <f t="shared" si="9"/>
        <v>0</v>
      </c>
      <c r="D156" s="230"/>
      <c r="E156" s="507"/>
      <c r="F156" s="359">
        <f t="shared" si="10"/>
        <v>0</v>
      </c>
      <c r="G156" s="229"/>
      <c r="H156" s="230"/>
      <c r="I156" s="231">
        <f t="shared" si="11"/>
        <v>0</v>
      </c>
      <c r="J156" s="229"/>
      <c r="K156" s="230"/>
      <c r="L156" s="231">
        <f t="shared" si="12"/>
        <v>0</v>
      </c>
      <c r="M156" s="338"/>
      <c r="N156" s="337"/>
      <c r="O156" s="231">
        <f t="shared" si="13"/>
        <v>0</v>
      </c>
      <c r="P156" s="185"/>
    </row>
    <row r="157" spans="1:16" hidden="1" x14ac:dyDescent="0.25">
      <c r="A157" s="177">
        <v>2363</v>
      </c>
      <c r="B157" s="223" t="s">
        <v>391</v>
      </c>
      <c r="C157" s="359">
        <f t="shared" si="9"/>
        <v>0</v>
      </c>
      <c r="D157" s="230"/>
      <c r="E157" s="507"/>
      <c r="F157" s="359">
        <f t="shared" si="10"/>
        <v>0</v>
      </c>
      <c r="G157" s="229"/>
      <c r="H157" s="230"/>
      <c r="I157" s="231">
        <f t="shared" si="11"/>
        <v>0</v>
      </c>
      <c r="J157" s="229"/>
      <c r="K157" s="230"/>
      <c r="L157" s="231">
        <f t="shared" si="12"/>
        <v>0</v>
      </c>
      <c r="M157" s="338"/>
      <c r="N157" s="337"/>
      <c r="O157" s="231">
        <f t="shared" si="13"/>
        <v>0</v>
      </c>
      <c r="P157" s="185"/>
    </row>
    <row r="158" spans="1:16" hidden="1" x14ac:dyDescent="0.25">
      <c r="A158" s="177">
        <v>2364</v>
      </c>
      <c r="B158" s="223" t="s">
        <v>392</v>
      </c>
      <c r="C158" s="359">
        <f t="shared" si="9"/>
        <v>0</v>
      </c>
      <c r="D158" s="230"/>
      <c r="E158" s="507"/>
      <c r="F158" s="359">
        <f t="shared" si="10"/>
        <v>0</v>
      </c>
      <c r="G158" s="229"/>
      <c r="H158" s="230"/>
      <c r="I158" s="231">
        <f t="shared" si="11"/>
        <v>0</v>
      </c>
      <c r="J158" s="229"/>
      <c r="K158" s="230"/>
      <c r="L158" s="231">
        <f t="shared" si="12"/>
        <v>0</v>
      </c>
      <c r="M158" s="338"/>
      <c r="N158" s="337"/>
      <c r="O158" s="231">
        <f t="shared" si="13"/>
        <v>0</v>
      </c>
      <c r="P158" s="185"/>
    </row>
    <row r="159" spans="1:16" hidden="1" x14ac:dyDescent="0.25">
      <c r="A159" s="177">
        <v>2365</v>
      </c>
      <c r="B159" s="223" t="s">
        <v>393</v>
      </c>
      <c r="C159" s="359">
        <f t="shared" si="9"/>
        <v>0</v>
      </c>
      <c r="D159" s="230"/>
      <c r="E159" s="507"/>
      <c r="F159" s="359">
        <f t="shared" si="10"/>
        <v>0</v>
      </c>
      <c r="G159" s="229"/>
      <c r="H159" s="230"/>
      <c r="I159" s="231">
        <f t="shared" si="11"/>
        <v>0</v>
      </c>
      <c r="J159" s="229"/>
      <c r="K159" s="230"/>
      <c r="L159" s="231">
        <f t="shared" si="12"/>
        <v>0</v>
      </c>
      <c r="M159" s="338"/>
      <c r="N159" s="337"/>
      <c r="O159" s="231">
        <f t="shared" si="13"/>
        <v>0</v>
      </c>
      <c r="P159" s="185"/>
    </row>
    <row r="160" spans="1:16" ht="36" hidden="1" x14ac:dyDescent="0.25">
      <c r="A160" s="177">
        <v>2366</v>
      </c>
      <c r="B160" s="223" t="s">
        <v>394</v>
      </c>
      <c r="C160" s="359">
        <f t="shared" si="9"/>
        <v>0</v>
      </c>
      <c r="D160" s="230"/>
      <c r="E160" s="507"/>
      <c r="F160" s="359">
        <f t="shared" si="10"/>
        <v>0</v>
      </c>
      <c r="G160" s="229"/>
      <c r="H160" s="230"/>
      <c r="I160" s="231">
        <f t="shared" si="11"/>
        <v>0</v>
      </c>
      <c r="J160" s="229"/>
      <c r="K160" s="230"/>
      <c r="L160" s="231">
        <f t="shared" si="12"/>
        <v>0</v>
      </c>
      <c r="M160" s="338"/>
      <c r="N160" s="337"/>
      <c r="O160" s="231">
        <f t="shared" si="13"/>
        <v>0</v>
      </c>
      <c r="P160" s="185"/>
    </row>
    <row r="161" spans="1:16" ht="48" hidden="1" x14ac:dyDescent="0.25">
      <c r="A161" s="177">
        <v>2369</v>
      </c>
      <c r="B161" s="223" t="s">
        <v>395</v>
      </c>
      <c r="C161" s="359">
        <f t="shared" si="9"/>
        <v>0</v>
      </c>
      <c r="D161" s="230"/>
      <c r="E161" s="507"/>
      <c r="F161" s="359">
        <f t="shared" si="10"/>
        <v>0</v>
      </c>
      <c r="G161" s="229"/>
      <c r="H161" s="230"/>
      <c r="I161" s="231">
        <f t="shared" si="11"/>
        <v>0</v>
      </c>
      <c r="J161" s="229"/>
      <c r="K161" s="230"/>
      <c r="L161" s="231">
        <f t="shared" si="12"/>
        <v>0</v>
      </c>
      <c r="M161" s="338"/>
      <c r="N161" s="337"/>
      <c r="O161" s="231">
        <f t="shared" si="13"/>
        <v>0</v>
      </c>
      <c r="P161" s="185"/>
    </row>
    <row r="162" spans="1:16" hidden="1" x14ac:dyDescent="0.25">
      <c r="A162" s="329">
        <v>2370</v>
      </c>
      <c r="B162" s="265" t="s">
        <v>396</v>
      </c>
      <c r="C162" s="359">
        <f t="shared" si="9"/>
        <v>0</v>
      </c>
      <c r="D162" s="346"/>
      <c r="E162" s="509"/>
      <c r="F162" s="460">
        <f t="shared" si="10"/>
        <v>0</v>
      </c>
      <c r="G162" s="344"/>
      <c r="H162" s="346"/>
      <c r="I162" s="332">
        <f t="shared" si="11"/>
        <v>0</v>
      </c>
      <c r="J162" s="344"/>
      <c r="K162" s="346"/>
      <c r="L162" s="332">
        <f t="shared" si="12"/>
        <v>0</v>
      </c>
      <c r="M162" s="347"/>
      <c r="N162" s="345"/>
      <c r="O162" s="332">
        <f t="shared" si="13"/>
        <v>0</v>
      </c>
      <c r="P162" s="274"/>
    </row>
    <row r="163" spans="1:16" hidden="1" x14ac:dyDescent="0.25">
      <c r="A163" s="329">
        <v>2380</v>
      </c>
      <c r="B163" s="265" t="s">
        <v>397</v>
      </c>
      <c r="C163" s="359">
        <f t="shared" si="9"/>
        <v>0</v>
      </c>
      <c r="D163" s="333">
        <f>SUM(D164:D165)</f>
        <v>0</v>
      </c>
      <c r="E163" s="506">
        <f>SUM(E164:E165)</f>
        <v>0</v>
      </c>
      <c r="F163" s="460">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row>
    <row r="164" spans="1:16" hidden="1" x14ac:dyDescent="0.25">
      <c r="A164" s="168">
        <v>2381</v>
      </c>
      <c r="B164" s="213" t="s">
        <v>398</v>
      </c>
      <c r="C164" s="359">
        <f t="shared" si="9"/>
        <v>0</v>
      </c>
      <c r="D164" s="220"/>
      <c r="E164" s="510"/>
      <c r="F164" s="466">
        <f t="shared" si="10"/>
        <v>0</v>
      </c>
      <c r="G164" s="219"/>
      <c r="H164" s="220"/>
      <c r="I164" s="221">
        <f t="shared" si="11"/>
        <v>0</v>
      </c>
      <c r="J164" s="219"/>
      <c r="K164" s="220"/>
      <c r="L164" s="221">
        <f t="shared" si="12"/>
        <v>0</v>
      </c>
      <c r="M164" s="336"/>
      <c r="N164" s="335"/>
      <c r="O164" s="221">
        <f t="shared" si="13"/>
        <v>0</v>
      </c>
      <c r="P164" s="176"/>
    </row>
    <row r="165" spans="1:16" ht="24" hidden="1" x14ac:dyDescent="0.25">
      <c r="A165" s="177">
        <v>2389</v>
      </c>
      <c r="B165" s="223" t="s">
        <v>399</v>
      </c>
      <c r="C165" s="359">
        <f t="shared" si="9"/>
        <v>0</v>
      </c>
      <c r="D165" s="230"/>
      <c r="E165" s="507"/>
      <c r="F165" s="359">
        <f t="shared" si="10"/>
        <v>0</v>
      </c>
      <c r="G165" s="229"/>
      <c r="H165" s="230"/>
      <c r="I165" s="231">
        <f t="shared" si="11"/>
        <v>0</v>
      </c>
      <c r="J165" s="229"/>
      <c r="K165" s="230"/>
      <c r="L165" s="231">
        <f t="shared" si="12"/>
        <v>0</v>
      </c>
      <c r="M165" s="338"/>
      <c r="N165" s="337"/>
      <c r="O165" s="231">
        <f t="shared" si="13"/>
        <v>0</v>
      </c>
      <c r="P165" s="185"/>
    </row>
    <row r="166" spans="1:16" hidden="1" x14ac:dyDescent="0.25">
      <c r="A166" s="329">
        <v>2390</v>
      </c>
      <c r="B166" s="265" t="s">
        <v>400</v>
      </c>
      <c r="C166" s="359">
        <f t="shared" si="9"/>
        <v>0</v>
      </c>
      <c r="D166" s="346"/>
      <c r="E166" s="509"/>
      <c r="F166" s="460">
        <f t="shared" si="10"/>
        <v>0</v>
      </c>
      <c r="G166" s="344"/>
      <c r="H166" s="346"/>
      <c r="I166" s="332">
        <f t="shared" si="11"/>
        <v>0</v>
      </c>
      <c r="J166" s="344"/>
      <c r="K166" s="346"/>
      <c r="L166" s="332">
        <f t="shared" si="12"/>
        <v>0</v>
      </c>
      <c r="M166" s="347"/>
      <c r="N166" s="345"/>
      <c r="O166" s="332">
        <f t="shared" si="13"/>
        <v>0</v>
      </c>
      <c r="P166" s="274"/>
    </row>
    <row r="167" spans="1:16" hidden="1" x14ac:dyDescent="0.25">
      <c r="A167" s="198">
        <v>2400</v>
      </c>
      <c r="B167" s="323" t="s">
        <v>401</v>
      </c>
      <c r="C167" s="459">
        <f t="shared" si="9"/>
        <v>0</v>
      </c>
      <c r="D167" s="363"/>
      <c r="E167" s="578"/>
      <c r="F167" s="459">
        <f t="shared" si="10"/>
        <v>0</v>
      </c>
      <c r="G167" s="361"/>
      <c r="H167" s="363"/>
      <c r="I167" s="211">
        <f t="shared" si="11"/>
        <v>0</v>
      </c>
      <c r="J167" s="361"/>
      <c r="K167" s="363"/>
      <c r="L167" s="211">
        <f t="shared" si="12"/>
        <v>0</v>
      </c>
      <c r="M167" s="364"/>
      <c r="N167" s="362"/>
      <c r="O167" s="211">
        <f t="shared" si="13"/>
        <v>0</v>
      </c>
      <c r="P167" s="208"/>
    </row>
    <row r="168" spans="1:16" ht="24" hidden="1" x14ac:dyDescent="0.25">
      <c r="A168" s="198">
        <v>2500</v>
      </c>
      <c r="B168" s="323" t="s">
        <v>402</v>
      </c>
      <c r="C168" s="459">
        <f t="shared" si="9"/>
        <v>0</v>
      </c>
      <c r="D168" s="210">
        <f>SUM(D169,D174)</f>
        <v>0</v>
      </c>
      <c r="E168" s="505">
        <f>SUM(E169,E174)</f>
        <v>0</v>
      </c>
      <c r="F168" s="459">
        <f t="shared" si="10"/>
        <v>0</v>
      </c>
      <c r="G168" s="209">
        <f>SUM(G169,G174)</f>
        <v>0</v>
      </c>
      <c r="H168" s="210">
        <f t="shared" ref="H168" si="18">SUM(H169,H174)</f>
        <v>0</v>
      </c>
      <c r="I168" s="211">
        <f t="shared" si="11"/>
        <v>0</v>
      </c>
      <c r="J168" s="209">
        <f>SUM(J169,J174)</f>
        <v>0</v>
      </c>
      <c r="K168" s="210">
        <f t="shared" ref="K168" si="19">SUM(K169,K174)</f>
        <v>0</v>
      </c>
      <c r="L168" s="211">
        <f t="shared" si="12"/>
        <v>0</v>
      </c>
      <c r="M168" s="325">
        <f t="shared" ref="M168:N168" si="20">SUM(M169,M174)</f>
        <v>0</v>
      </c>
      <c r="N168" s="326">
        <f t="shared" si="20"/>
        <v>0</v>
      </c>
      <c r="O168" s="327">
        <f t="shared" si="13"/>
        <v>0</v>
      </c>
      <c r="P168" s="328"/>
    </row>
    <row r="169" spans="1:16" hidden="1" x14ac:dyDescent="0.25">
      <c r="A169" s="349">
        <v>2510</v>
      </c>
      <c r="B169" s="213" t="s">
        <v>403</v>
      </c>
      <c r="C169" s="466">
        <f t="shared" si="9"/>
        <v>0</v>
      </c>
      <c r="D169" s="352">
        <f>SUM(D170:D173)</f>
        <v>0</v>
      </c>
      <c r="E169" s="389">
        <f>SUM(E170:E173)</f>
        <v>0</v>
      </c>
      <c r="F169" s="466">
        <f t="shared" si="10"/>
        <v>0</v>
      </c>
      <c r="G169" s="350">
        <f>SUM(G170:G173)</f>
        <v>0</v>
      </c>
      <c r="H169" s="352">
        <f t="shared" ref="H169" si="21">SUM(H170:H173)</f>
        <v>0</v>
      </c>
      <c r="I169" s="221">
        <f t="shared" si="11"/>
        <v>0</v>
      </c>
      <c r="J169" s="350">
        <f>SUM(J170:J173)</f>
        <v>0</v>
      </c>
      <c r="K169" s="352">
        <f t="shared" ref="K169" si="22">SUM(K170:K173)</f>
        <v>0</v>
      </c>
      <c r="L169" s="221">
        <f t="shared" si="12"/>
        <v>0</v>
      </c>
      <c r="M169" s="365">
        <f t="shared" ref="M169:N169" si="23">SUM(M170:M173)</f>
        <v>0</v>
      </c>
      <c r="N169" s="366">
        <f t="shared" si="23"/>
        <v>0</v>
      </c>
      <c r="O169" s="242">
        <f t="shared" si="13"/>
        <v>0</v>
      </c>
      <c r="P169" s="244"/>
    </row>
    <row r="170" spans="1:16" ht="24" hidden="1" x14ac:dyDescent="0.25">
      <c r="A170" s="178">
        <v>2512</v>
      </c>
      <c r="B170" s="223" t="s">
        <v>404</v>
      </c>
      <c r="C170" s="359">
        <f t="shared" si="9"/>
        <v>0</v>
      </c>
      <c r="D170" s="230"/>
      <c r="E170" s="507"/>
      <c r="F170" s="359">
        <f t="shared" si="10"/>
        <v>0</v>
      </c>
      <c r="G170" s="229"/>
      <c r="H170" s="230"/>
      <c r="I170" s="231">
        <f t="shared" si="11"/>
        <v>0</v>
      </c>
      <c r="J170" s="229"/>
      <c r="K170" s="230"/>
      <c r="L170" s="231">
        <f t="shared" si="12"/>
        <v>0</v>
      </c>
      <c r="M170" s="338"/>
      <c r="N170" s="337"/>
      <c r="O170" s="231">
        <f t="shared" si="13"/>
        <v>0</v>
      </c>
      <c r="P170" s="185"/>
    </row>
    <row r="171" spans="1:16" ht="36" hidden="1" x14ac:dyDescent="0.25">
      <c r="A171" s="178">
        <v>2513</v>
      </c>
      <c r="B171" s="223" t="s">
        <v>405</v>
      </c>
      <c r="C171" s="359">
        <f t="shared" si="9"/>
        <v>0</v>
      </c>
      <c r="D171" s="230"/>
      <c r="E171" s="507"/>
      <c r="F171" s="359">
        <f t="shared" si="10"/>
        <v>0</v>
      </c>
      <c r="G171" s="229"/>
      <c r="H171" s="230"/>
      <c r="I171" s="231">
        <f t="shared" si="11"/>
        <v>0</v>
      </c>
      <c r="J171" s="229"/>
      <c r="K171" s="230"/>
      <c r="L171" s="231">
        <f t="shared" si="12"/>
        <v>0</v>
      </c>
      <c r="M171" s="338"/>
      <c r="N171" s="337"/>
      <c r="O171" s="231">
        <f t="shared" si="13"/>
        <v>0</v>
      </c>
      <c r="P171" s="185"/>
    </row>
    <row r="172" spans="1:16" ht="24" hidden="1" x14ac:dyDescent="0.25">
      <c r="A172" s="178">
        <v>2515</v>
      </c>
      <c r="B172" s="223" t="s">
        <v>406</v>
      </c>
      <c r="C172" s="359">
        <f t="shared" si="9"/>
        <v>0</v>
      </c>
      <c r="D172" s="230"/>
      <c r="E172" s="507"/>
      <c r="F172" s="359">
        <f t="shared" si="10"/>
        <v>0</v>
      </c>
      <c r="G172" s="229"/>
      <c r="H172" s="230"/>
      <c r="I172" s="231">
        <f t="shared" si="11"/>
        <v>0</v>
      </c>
      <c r="J172" s="229"/>
      <c r="K172" s="230"/>
      <c r="L172" s="231">
        <f t="shared" si="12"/>
        <v>0</v>
      </c>
      <c r="M172" s="338"/>
      <c r="N172" s="337"/>
      <c r="O172" s="231">
        <f t="shared" si="13"/>
        <v>0</v>
      </c>
      <c r="P172" s="185"/>
    </row>
    <row r="173" spans="1:16" ht="24" hidden="1" x14ac:dyDescent="0.25">
      <c r="A173" s="178">
        <v>2519</v>
      </c>
      <c r="B173" s="223" t="s">
        <v>407</v>
      </c>
      <c r="C173" s="359">
        <f t="shared" si="9"/>
        <v>0</v>
      </c>
      <c r="D173" s="230"/>
      <c r="E173" s="507"/>
      <c r="F173" s="359">
        <f t="shared" si="10"/>
        <v>0</v>
      </c>
      <c r="G173" s="229"/>
      <c r="H173" s="230"/>
      <c r="I173" s="231">
        <f t="shared" si="11"/>
        <v>0</v>
      </c>
      <c r="J173" s="229"/>
      <c r="K173" s="230"/>
      <c r="L173" s="231">
        <f t="shared" si="12"/>
        <v>0</v>
      </c>
      <c r="M173" s="338"/>
      <c r="N173" s="337"/>
      <c r="O173" s="231">
        <f t="shared" si="13"/>
        <v>0</v>
      </c>
      <c r="P173" s="185"/>
    </row>
    <row r="174" spans="1:16" ht="24" hidden="1" x14ac:dyDescent="0.25">
      <c r="A174" s="339">
        <v>2520</v>
      </c>
      <c r="B174" s="223" t="s">
        <v>408</v>
      </c>
      <c r="C174" s="359">
        <f t="shared" si="9"/>
        <v>0</v>
      </c>
      <c r="D174" s="230"/>
      <c r="E174" s="507"/>
      <c r="F174" s="359">
        <f t="shared" si="10"/>
        <v>0</v>
      </c>
      <c r="G174" s="229"/>
      <c r="H174" s="230"/>
      <c r="I174" s="231">
        <f t="shared" si="11"/>
        <v>0</v>
      </c>
      <c r="J174" s="229"/>
      <c r="K174" s="230"/>
      <c r="L174" s="231">
        <f t="shared" si="12"/>
        <v>0</v>
      </c>
      <c r="M174" s="338"/>
      <c r="N174" s="337"/>
      <c r="O174" s="231">
        <f t="shared" si="13"/>
        <v>0</v>
      </c>
      <c r="P174" s="185"/>
    </row>
    <row r="175" spans="1:16" s="367" customFormat="1" ht="48" hidden="1" x14ac:dyDescent="0.25">
      <c r="A175" s="140">
        <v>2800</v>
      </c>
      <c r="B175" s="213" t="s">
        <v>409</v>
      </c>
      <c r="C175" s="466">
        <f t="shared" si="9"/>
        <v>0</v>
      </c>
      <c r="D175" s="174"/>
      <c r="E175" s="561"/>
      <c r="F175" s="521">
        <f t="shared" si="10"/>
        <v>0</v>
      </c>
      <c r="G175" s="171"/>
      <c r="H175" s="174"/>
      <c r="I175" s="173">
        <f t="shared" si="11"/>
        <v>0</v>
      </c>
      <c r="J175" s="171"/>
      <c r="K175" s="174"/>
      <c r="L175" s="173">
        <f t="shared" si="12"/>
        <v>0</v>
      </c>
      <c r="M175" s="175"/>
      <c r="N175" s="172"/>
      <c r="O175" s="173">
        <f t="shared" si="13"/>
        <v>0</v>
      </c>
      <c r="P175" s="176"/>
    </row>
    <row r="176" spans="1:16" hidden="1" x14ac:dyDescent="0.25">
      <c r="A176" s="315">
        <v>3000</v>
      </c>
      <c r="B176" s="315" t="s">
        <v>410</v>
      </c>
      <c r="C176" s="465">
        <f t="shared" si="9"/>
        <v>0</v>
      </c>
      <c r="D176" s="577">
        <f>SUM(D177,D187)</f>
        <v>0</v>
      </c>
      <c r="E176" s="504">
        <f>SUM(E177,E187)</f>
        <v>0</v>
      </c>
      <c r="F176" s="465">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row>
    <row r="177" spans="1:16" ht="24" hidden="1" x14ac:dyDescent="0.25">
      <c r="A177" s="198">
        <v>3200</v>
      </c>
      <c r="B177" s="368" t="s">
        <v>411</v>
      </c>
      <c r="C177" s="459">
        <f t="shared" si="9"/>
        <v>0</v>
      </c>
      <c r="D177" s="210">
        <f>SUM(D178,D182)</f>
        <v>0</v>
      </c>
      <c r="E177" s="505">
        <f>SUM(E178,E182)</f>
        <v>0</v>
      </c>
      <c r="F177" s="459">
        <f t="shared" si="10"/>
        <v>0</v>
      </c>
      <c r="G177" s="209">
        <f>SUM(G178,G182)</f>
        <v>0</v>
      </c>
      <c r="H177" s="210">
        <f t="shared" ref="H177" si="24">SUM(H178,H182)</f>
        <v>0</v>
      </c>
      <c r="I177" s="211">
        <f t="shared" si="11"/>
        <v>0</v>
      </c>
      <c r="J177" s="209">
        <f>SUM(J178,J182)</f>
        <v>0</v>
      </c>
      <c r="K177" s="210">
        <f t="shared" ref="K177" si="25">SUM(K178,K182)</f>
        <v>0</v>
      </c>
      <c r="L177" s="211">
        <f t="shared" si="12"/>
        <v>0</v>
      </c>
      <c r="M177" s="325">
        <f t="shared" ref="M177:N177" si="26">SUM(M178,M182)</f>
        <v>0</v>
      </c>
      <c r="N177" s="326">
        <f t="shared" si="26"/>
        <v>0</v>
      </c>
      <c r="O177" s="327">
        <f t="shared" si="13"/>
        <v>0</v>
      </c>
      <c r="P177" s="328"/>
    </row>
    <row r="178" spans="1:16" ht="36" hidden="1" x14ac:dyDescent="0.25">
      <c r="A178" s="349">
        <v>3260</v>
      </c>
      <c r="B178" s="213" t="s">
        <v>412</v>
      </c>
      <c r="C178" s="466">
        <f t="shared" si="9"/>
        <v>0</v>
      </c>
      <c r="D178" s="352">
        <f>SUM(D179:D181)</f>
        <v>0</v>
      </c>
      <c r="E178" s="389">
        <f>SUM(E179:E181)</f>
        <v>0</v>
      </c>
      <c r="F178" s="466">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row>
    <row r="179" spans="1:16" ht="24" hidden="1" x14ac:dyDescent="0.25">
      <c r="A179" s="178">
        <v>3261</v>
      </c>
      <c r="B179" s="223" t="s">
        <v>413</v>
      </c>
      <c r="C179" s="359">
        <f t="shared" si="9"/>
        <v>0</v>
      </c>
      <c r="D179" s="230"/>
      <c r="E179" s="507"/>
      <c r="F179" s="359">
        <f t="shared" si="10"/>
        <v>0</v>
      </c>
      <c r="G179" s="229"/>
      <c r="H179" s="230"/>
      <c r="I179" s="231">
        <f t="shared" si="11"/>
        <v>0</v>
      </c>
      <c r="J179" s="229"/>
      <c r="K179" s="230"/>
      <c r="L179" s="231">
        <f t="shared" si="12"/>
        <v>0</v>
      </c>
      <c r="M179" s="338"/>
      <c r="N179" s="337"/>
      <c r="O179" s="231">
        <f t="shared" si="13"/>
        <v>0</v>
      </c>
      <c r="P179" s="185"/>
    </row>
    <row r="180" spans="1:16" ht="36" hidden="1" x14ac:dyDescent="0.25">
      <c r="A180" s="178">
        <v>3262</v>
      </c>
      <c r="B180" s="223" t="s">
        <v>414</v>
      </c>
      <c r="C180" s="359">
        <f t="shared" si="9"/>
        <v>0</v>
      </c>
      <c r="D180" s="230"/>
      <c r="E180" s="507"/>
      <c r="F180" s="359">
        <f t="shared" si="10"/>
        <v>0</v>
      </c>
      <c r="G180" s="229"/>
      <c r="H180" s="230"/>
      <c r="I180" s="231">
        <f t="shared" si="11"/>
        <v>0</v>
      </c>
      <c r="J180" s="229"/>
      <c r="K180" s="230"/>
      <c r="L180" s="231">
        <f t="shared" si="12"/>
        <v>0</v>
      </c>
      <c r="M180" s="338"/>
      <c r="N180" s="337"/>
      <c r="O180" s="231">
        <f t="shared" si="13"/>
        <v>0</v>
      </c>
      <c r="P180" s="185"/>
    </row>
    <row r="181" spans="1:16" ht="24" hidden="1" x14ac:dyDescent="0.25">
      <c r="A181" s="178">
        <v>3263</v>
      </c>
      <c r="B181" s="223" t="s">
        <v>415</v>
      </c>
      <c r="C181" s="359">
        <f t="shared" si="9"/>
        <v>0</v>
      </c>
      <c r="D181" s="230"/>
      <c r="E181" s="507"/>
      <c r="F181" s="359">
        <f t="shared" si="10"/>
        <v>0</v>
      </c>
      <c r="G181" s="229"/>
      <c r="H181" s="230"/>
      <c r="I181" s="231">
        <f t="shared" si="11"/>
        <v>0</v>
      </c>
      <c r="J181" s="229"/>
      <c r="K181" s="230"/>
      <c r="L181" s="231">
        <f t="shared" si="12"/>
        <v>0</v>
      </c>
      <c r="M181" s="338"/>
      <c r="N181" s="337"/>
      <c r="O181" s="231">
        <f t="shared" si="13"/>
        <v>0</v>
      </c>
      <c r="P181" s="185"/>
    </row>
    <row r="182" spans="1:16" ht="84" hidden="1" x14ac:dyDescent="0.25">
      <c r="A182" s="349">
        <v>3290</v>
      </c>
      <c r="B182" s="213" t="s">
        <v>416</v>
      </c>
      <c r="C182" s="359">
        <f t="shared" ref="C182:C258" si="27">F182+I182+L182+O182</f>
        <v>0</v>
      </c>
      <c r="D182" s="352">
        <f>SUM(D183:D186)</f>
        <v>0</v>
      </c>
      <c r="E182" s="389">
        <f>SUM(E183:E186)</f>
        <v>0</v>
      </c>
      <c r="F182" s="466">
        <f t="shared" si="10"/>
        <v>0</v>
      </c>
      <c r="G182" s="350">
        <f>SUM(G183:G186)</f>
        <v>0</v>
      </c>
      <c r="H182" s="352">
        <f t="shared" ref="H182" si="28">SUM(H183:H186)</f>
        <v>0</v>
      </c>
      <c r="I182" s="221">
        <f t="shared" si="11"/>
        <v>0</v>
      </c>
      <c r="J182" s="350">
        <f>SUM(J183:J186)</f>
        <v>0</v>
      </c>
      <c r="K182" s="352">
        <f t="shared" ref="K182" si="29">SUM(K183:K186)</f>
        <v>0</v>
      </c>
      <c r="L182" s="221">
        <f t="shared" si="12"/>
        <v>0</v>
      </c>
      <c r="M182" s="369">
        <f t="shared" ref="M182:N182" si="30">SUM(M183:M186)</f>
        <v>0</v>
      </c>
      <c r="N182" s="370">
        <f t="shared" si="30"/>
        <v>0</v>
      </c>
      <c r="O182" s="371">
        <f t="shared" si="13"/>
        <v>0</v>
      </c>
      <c r="P182" s="372"/>
    </row>
    <row r="183" spans="1:16" ht="72" hidden="1" x14ac:dyDescent="0.25">
      <c r="A183" s="178">
        <v>3291</v>
      </c>
      <c r="B183" s="223" t="s">
        <v>417</v>
      </c>
      <c r="C183" s="359">
        <f t="shared" si="27"/>
        <v>0</v>
      </c>
      <c r="D183" s="230"/>
      <c r="E183" s="507"/>
      <c r="F183" s="359">
        <f t="shared" ref="F183:F246" si="31">D183+E183</f>
        <v>0</v>
      </c>
      <c r="G183" s="229"/>
      <c r="H183" s="230"/>
      <c r="I183" s="231">
        <f t="shared" ref="I183:I246" si="32">G183+H183</f>
        <v>0</v>
      </c>
      <c r="J183" s="229"/>
      <c r="K183" s="230"/>
      <c r="L183" s="231">
        <f t="shared" ref="L183:L246" si="33">J183+K183</f>
        <v>0</v>
      </c>
      <c r="M183" s="338"/>
      <c r="N183" s="337"/>
      <c r="O183" s="231">
        <f t="shared" ref="O183:O246" si="34">M183+N183</f>
        <v>0</v>
      </c>
      <c r="P183" s="185"/>
    </row>
    <row r="184" spans="1:16" ht="72" hidden="1" x14ac:dyDescent="0.25">
      <c r="A184" s="178">
        <v>3292</v>
      </c>
      <c r="B184" s="223" t="s">
        <v>418</v>
      </c>
      <c r="C184" s="359">
        <f t="shared" si="27"/>
        <v>0</v>
      </c>
      <c r="D184" s="230"/>
      <c r="E184" s="507"/>
      <c r="F184" s="359">
        <f t="shared" si="31"/>
        <v>0</v>
      </c>
      <c r="G184" s="229"/>
      <c r="H184" s="230"/>
      <c r="I184" s="231">
        <f t="shared" si="32"/>
        <v>0</v>
      </c>
      <c r="J184" s="229"/>
      <c r="K184" s="230"/>
      <c r="L184" s="231">
        <f t="shared" si="33"/>
        <v>0</v>
      </c>
      <c r="M184" s="338"/>
      <c r="N184" s="337"/>
      <c r="O184" s="231">
        <f t="shared" si="34"/>
        <v>0</v>
      </c>
      <c r="P184" s="185"/>
    </row>
    <row r="185" spans="1:16" ht="72" hidden="1" x14ac:dyDescent="0.25">
      <c r="A185" s="178">
        <v>3293</v>
      </c>
      <c r="B185" s="223" t="s">
        <v>224</v>
      </c>
      <c r="C185" s="359">
        <f t="shared" si="27"/>
        <v>0</v>
      </c>
      <c r="D185" s="230"/>
      <c r="E185" s="507"/>
      <c r="F185" s="359">
        <f t="shared" si="31"/>
        <v>0</v>
      </c>
      <c r="G185" s="229"/>
      <c r="H185" s="230"/>
      <c r="I185" s="231">
        <f t="shared" si="32"/>
        <v>0</v>
      </c>
      <c r="J185" s="229"/>
      <c r="K185" s="230"/>
      <c r="L185" s="231">
        <f t="shared" si="33"/>
        <v>0</v>
      </c>
      <c r="M185" s="338"/>
      <c r="N185" s="337"/>
      <c r="O185" s="231">
        <f t="shared" si="34"/>
        <v>0</v>
      </c>
      <c r="P185" s="185"/>
    </row>
    <row r="186" spans="1:16" ht="60" hidden="1" x14ac:dyDescent="0.25">
      <c r="A186" s="373">
        <v>3294</v>
      </c>
      <c r="B186" s="223" t="s">
        <v>419</v>
      </c>
      <c r="C186" s="546">
        <f t="shared" si="27"/>
        <v>0</v>
      </c>
      <c r="D186" s="377"/>
      <c r="E186" s="579"/>
      <c r="F186" s="546">
        <f t="shared" si="31"/>
        <v>0</v>
      </c>
      <c r="G186" s="375"/>
      <c r="H186" s="377"/>
      <c r="I186" s="371">
        <f t="shared" si="32"/>
        <v>0</v>
      </c>
      <c r="J186" s="375"/>
      <c r="K186" s="377"/>
      <c r="L186" s="371">
        <f t="shared" si="33"/>
        <v>0</v>
      </c>
      <c r="M186" s="378"/>
      <c r="N186" s="376"/>
      <c r="O186" s="371">
        <f t="shared" si="34"/>
        <v>0</v>
      </c>
      <c r="P186" s="372"/>
    </row>
    <row r="187" spans="1:16" ht="48" hidden="1" x14ac:dyDescent="0.25">
      <c r="A187" s="249">
        <v>3300</v>
      </c>
      <c r="B187" s="368" t="s">
        <v>420</v>
      </c>
      <c r="C187" s="548">
        <f t="shared" si="27"/>
        <v>0</v>
      </c>
      <c r="D187" s="381">
        <f>SUM(D188:D189)</f>
        <v>0</v>
      </c>
      <c r="E187" s="580">
        <f>SUM(E188:E189)</f>
        <v>0</v>
      </c>
      <c r="F187" s="548">
        <f t="shared" si="31"/>
        <v>0</v>
      </c>
      <c r="G187" s="380">
        <f>SUM(G188:G189)</f>
        <v>0</v>
      </c>
      <c r="H187" s="381">
        <f t="shared" ref="H187" si="35">SUM(H188:H189)</f>
        <v>0</v>
      </c>
      <c r="I187" s="327">
        <f t="shared" si="32"/>
        <v>0</v>
      </c>
      <c r="J187" s="380">
        <f>SUM(J188:J189)</f>
        <v>0</v>
      </c>
      <c r="K187" s="381">
        <f t="shared" ref="K187" si="36">SUM(K188:K189)</f>
        <v>0</v>
      </c>
      <c r="L187" s="327">
        <f t="shared" si="33"/>
        <v>0</v>
      </c>
      <c r="M187" s="325">
        <f t="shared" ref="M187:N187" si="37">SUM(M188:M189)</f>
        <v>0</v>
      </c>
      <c r="N187" s="326">
        <f t="shared" si="37"/>
        <v>0</v>
      </c>
      <c r="O187" s="327">
        <f t="shared" si="34"/>
        <v>0</v>
      </c>
      <c r="P187" s="328"/>
    </row>
    <row r="188" spans="1:16" ht="48" hidden="1" x14ac:dyDescent="0.25">
      <c r="A188" s="264">
        <v>3310</v>
      </c>
      <c r="B188" s="265" t="s">
        <v>421</v>
      </c>
      <c r="C188" s="460">
        <f t="shared" si="27"/>
        <v>0</v>
      </c>
      <c r="D188" s="346"/>
      <c r="E188" s="509"/>
      <c r="F188" s="460">
        <f t="shared" si="31"/>
        <v>0</v>
      </c>
      <c r="G188" s="344"/>
      <c r="H188" s="346"/>
      <c r="I188" s="332">
        <f t="shared" si="32"/>
        <v>0</v>
      </c>
      <c r="J188" s="344"/>
      <c r="K188" s="346"/>
      <c r="L188" s="332">
        <f t="shared" si="33"/>
        <v>0</v>
      </c>
      <c r="M188" s="347"/>
      <c r="N188" s="345"/>
      <c r="O188" s="332">
        <f t="shared" si="34"/>
        <v>0</v>
      </c>
      <c r="P188" s="274"/>
    </row>
    <row r="189" spans="1:16" ht="60" hidden="1" x14ac:dyDescent="0.25">
      <c r="A189" s="169">
        <v>3320</v>
      </c>
      <c r="B189" s="213" t="s">
        <v>422</v>
      </c>
      <c r="C189" s="466">
        <f t="shared" si="27"/>
        <v>0</v>
      </c>
      <c r="D189" s="220"/>
      <c r="E189" s="510"/>
      <c r="F189" s="466">
        <f t="shared" si="31"/>
        <v>0</v>
      </c>
      <c r="G189" s="219"/>
      <c r="H189" s="220"/>
      <c r="I189" s="221">
        <f t="shared" si="32"/>
        <v>0</v>
      </c>
      <c r="J189" s="219"/>
      <c r="K189" s="220"/>
      <c r="L189" s="221">
        <f t="shared" si="33"/>
        <v>0</v>
      </c>
      <c r="M189" s="336"/>
      <c r="N189" s="335"/>
      <c r="O189" s="221">
        <f t="shared" si="34"/>
        <v>0</v>
      </c>
      <c r="P189" s="176"/>
    </row>
    <row r="190" spans="1:16" hidden="1" x14ac:dyDescent="0.25">
      <c r="A190" s="382">
        <v>4000</v>
      </c>
      <c r="B190" s="315" t="s">
        <v>423</v>
      </c>
      <c r="C190" s="465">
        <f t="shared" si="27"/>
        <v>0</v>
      </c>
      <c r="D190" s="577">
        <f>SUM(D191,D194)</f>
        <v>0</v>
      </c>
      <c r="E190" s="504">
        <f>SUM(E191,E194)</f>
        <v>0</v>
      </c>
      <c r="F190" s="465">
        <f t="shared" si="31"/>
        <v>0</v>
      </c>
      <c r="G190" s="317">
        <f>SUM(G191,G194)</f>
        <v>0</v>
      </c>
      <c r="H190" s="320">
        <f>SUM(H191,H194)</f>
        <v>0</v>
      </c>
      <c r="I190" s="319">
        <f t="shared" si="32"/>
        <v>0</v>
      </c>
      <c r="J190" s="317">
        <f>SUM(J191,J194)</f>
        <v>0</v>
      </c>
      <c r="K190" s="320">
        <f>SUM(K191,K194)</f>
        <v>0</v>
      </c>
      <c r="L190" s="319">
        <f t="shared" si="33"/>
        <v>0</v>
      </c>
      <c r="M190" s="321">
        <f>SUM(M191,M194)</f>
        <v>0</v>
      </c>
      <c r="N190" s="318">
        <f>SUM(N191,N194)</f>
        <v>0</v>
      </c>
      <c r="O190" s="319">
        <f t="shared" si="34"/>
        <v>0</v>
      </c>
      <c r="P190" s="322"/>
    </row>
    <row r="191" spans="1:16" ht="24" hidden="1" x14ac:dyDescent="0.25">
      <c r="A191" s="383">
        <v>4200</v>
      </c>
      <c r="B191" s="323" t="s">
        <v>424</v>
      </c>
      <c r="C191" s="459">
        <f t="shared" si="27"/>
        <v>0</v>
      </c>
      <c r="D191" s="210">
        <f>SUM(D192,D193)</f>
        <v>0</v>
      </c>
      <c r="E191" s="505">
        <f>SUM(E192,E193)</f>
        <v>0</v>
      </c>
      <c r="F191" s="459">
        <f t="shared" si="31"/>
        <v>0</v>
      </c>
      <c r="G191" s="209">
        <f>SUM(G192,G193)</f>
        <v>0</v>
      </c>
      <c r="H191" s="210">
        <f>SUM(H192,H193)</f>
        <v>0</v>
      </c>
      <c r="I191" s="211">
        <f t="shared" si="32"/>
        <v>0</v>
      </c>
      <c r="J191" s="209">
        <f>SUM(J192,J193)</f>
        <v>0</v>
      </c>
      <c r="K191" s="210">
        <f>SUM(K192,K193)</f>
        <v>0</v>
      </c>
      <c r="L191" s="211">
        <f t="shared" si="33"/>
        <v>0</v>
      </c>
      <c r="M191" s="348">
        <f>SUM(M192,M193)</f>
        <v>0</v>
      </c>
      <c r="N191" s="324">
        <f>SUM(N192,N193)</f>
        <v>0</v>
      </c>
      <c r="O191" s="211">
        <f t="shared" si="34"/>
        <v>0</v>
      </c>
      <c r="P191" s="208"/>
    </row>
    <row r="192" spans="1:16" ht="36" hidden="1" x14ac:dyDescent="0.25">
      <c r="A192" s="349">
        <v>4240</v>
      </c>
      <c r="B192" s="213" t="s">
        <v>425</v>
      </c>
      <c r="C192" s="466">
        <f t="shared" si="27"/>
        <v>0</v>
      </c>
      <c r="D192" s="220"/>
      <c r="E192" s="510"/>
      <c r="F192" s="466">
        <f t="shared" si="31"/>
        <v>0</v>
      </c>
      <c r="G192" s="219"/>
      <c r="H192" s="220"/>
      <c r="I192" s="221">
        <f t="shared" si="32"/>
        <v>0</v>
      </c>
      <c r="J192" s="219"/>
      <c r="K192" s="220"/>
      <c r="L192" s="221">
        <f t="shared" si="33"/>
        <v>0</v>
      </c>
      <c r="M192" s="336"/>
      <c r="N192" s="335"/>
      <c r="O192" s="221">
        <f t="shared" si="34"/>
        <v>0</v>
      </c>
      <c r="P192" s="176"/>
    </row>
    <row r="193" spans="1:16" ht="24" hidden="1" x14ac:dyDescent="0.25">
      <c r="A193" s="339">
        <v>4250</v>
      </c>
      <c r="B193" s="223" t="s">
        <v>426</v>
      </c>
      <c r="C193" s="359">
        <f t="shared" si="27"/>
        <v>0</v>
      </c>
      <c r="D193" s="230"/>
      <c r="E193" s="507"/>
      <c r="F193" s="359">
        <f t="shared" si="31"/>
        <v>0</v>
      </c>
      <c r="G193" s="229"/>
      <c r="H193" s="230"/>
      <c r="I193" s="231">
        <f t="shared" si="32"/>
        <v>0</v>
      </c>
      <c r="J193" s="229"/>
      <c r="K193" s="230"/>
      <c r="L193" s="231">
        <f t="shared" si="33"/>
        <v>0</v>
      </c>
      <c r="M193" s="338"/>
      <c r="N193" s="337"/>
      <c r="O193" s="231">
        <f t="shared" si="34"/>
        <v>0</v>
      </c>
      <c r="P193" s="185"/>
    </row>
    <row r="194" spans="1:16" hidden="1" x14ac:dyDescent="0.25">
      <c r="A194" s="198">
        <v>4300</v>
      </c>
      <c r="B194" s="323" t="s">
        <v>427</v>
      </c>
      <c r="C194" s="459">
        <f t="shared" si="27"/>
        <v>0</v>
      </c>
      <c r="D194" s="210">
        <f>SUM(D195)</f>
        <v>0</v>
      </c>
      <c r="E194" s="505">
        <f>SUM(E195)</f>
        <v>0</v>
      </c>
      <c r="F194" s="459">
        <f t="shared" si="31"/>
        <v>0</v>
      </c>
      <c r="G194" s="209">
        <f>SUM(G195)</f>
        <v>0</v>
      </c>
      <c r="H194" s="210">
        <f>SUM(H195)</f>
        <v>0</v>
      </c>
      <c r="I194" s="211">
        <f t="shared" si="32"/>
        <v>0</v>
      </c>
      <c r="J194" s="209">
        <f>SUM(J195)</f>
        <v>0</v>
      </c>
      <c r="K194" s="210">
        <f>SUM(K195)</f>
        <v>0</v>
      </c>
      <c r="L194" s="211">
        <f t="shared" si="33"/>
        <v>0</v>
      </c>
      <c r="M194" s="348">
        <f>SUM(M195)</f>
        <v>0</v>
      </c>
      <c r="N194" s="324">
        <f>SUM(N195)</f>
        <v>0</v>
      </c>
      <c r="O194" s="211">
        <f t="shared" si="34"/>
        <v>0</v>
      </c>
      <c r="P194" s="208"/>
    </row>
    <row r="195" spans="1:16" ht="24" hidden="1" x14ac:dyDescent="0.25">
      <c r="A195" s="349">
        <v>4310</v>
      </c>
      <c r="B195" s="213" t="s">
        <v>428</v>
      </c>
      <c r="C195" s="466">
        <f t="shared" si="27"/>
        <v>0</v>
      </c>
      <c r="D195" s="352">
        <f>SUM(D196:D196)</f>
        <v>0</v>
      </c>
      <c r="E195" s="389">
        <f>SUM(E196:E196)</f>
        <v>0</v>
      </c>
      <c r="F195" s="466">
        <f t="shared" si="31"/>
        <v>0</v>
      </c>
      <c r="G195" s="350">
        <f>SUM(G196:G196)</f>
        <v>0</v>
      </c>
      <c r="H195" s="352">
        <f>SUM(H196:H196)</f>
        <v>0</v>
      </c>
      <c r="I195" s="221">
        <f t="shared" si="32"/>
        <v>0</v>
      </c>
      <c r="J195" s="350">
        <f>SUM(J196:J196)</f>
        <v>0</v>
      </c>
      <c r="K195" s="352">
        <f>SUM(K196:K196)</f>
        <v>0</v>
      </c>
      <c r="L195" s="221">
        <f t="shared" si="33"/>
        <v>0</v>
      </c>
      <c r="M195" s="353">
        <f>SUM(M196:M196)</f>
        <v>0</v>
      </c>
      <c r="N195" s="351">
        <f>SUM(N196:N196)</f>
        <v>0</v>
      </c>
      <c r="O195" s="221">
        <f t="shared" si="34"/>
        <v>0</v>
      </c>
      <c r="P195" s="176"/>
    </row>
    <row r="196" spans="1:16" ht="36" hidden="1" x14ac:dyDescent="0.25">
      <c r="A196" s="178">
        <v>4311</v>
      </c>
      <c r="B196" s="223" t="s">
        <v>429</v>
      </c>
      <c r="C196" s="359">
        <f t="shared" si="27"/>
        <v>0</v>
      </c>
      <c r="D196" s="230"/>
      <c r="E196" s="507"/>
      <c r="F196" s="359">
        <f t="shared" si="31"/>
        <v>0</v>
      </c>
      <c r="G196" s="229"/>
      <c r="H196" s="230"/>
      <c r="I196" s="231">
        <f t="shared" si="32"/>
        <v>0</v>
      </c>
      <c r="J196" s="229"/>
      <c r="K196" s="230"/>
      <c r="L196" s="231">
        <f t="shared" si="33"/>
        <v>0</v>
      </c>
      <c r="M196" s="338"/>
      <c r="N196" s="337"/>
      <c r="O196" s="231">
        <f t="shared" si="34"/>
        <v>0</v>
      </c>
      <c r="P196" s="185"/>
    </row>
    <row r="197" spans="1:16" s="148" customFormat="1" ht="24" hidden="1" x14ac:dyDescent="0.25">
      <c r="A197" s="384"/>
      <c r="B197" s="140" t="s">
        <v>430</v>
      </c>
      <c r="C197" s="464">
        <f t="shared" si="27"/>
        <v>0</v>
      </c>
      <c r="D197" s="313">
        <f>SUM(D198,D233,D271)</f>
        <v>0</v>
      </c>
      <c r="E197" s="503">
        <f>SUM(E198,E233,E271)</f>
        <v>0</v>
      </c>
      <c r="F197" s="464">
        <f t="shared" si="31"/>
        <v>0</v>
      </c>
      <c r="G197" s="310">
        <f>SUM(G198,G233,G271)</f>
        <v>0</v>
      </c>
      <c r="H197" s="313">
        <f>SUM(H198,H233,H271)</f>
        <v>0</v>
      </c>
      <c r="I197" s="312">
        <f t="shared" si="32"/>
        <v>0</v>
      </c>
      <c r="J197" s="310">
        <f>SUM(J198,J233,J271)</f>
        <v>0</v>
      </c>
      <c r="K197" s="313">
        <f>SUM(K198,K233,K271)</f>
        <v>0</v>
      </c>
      <c r="L197" s="312">
        <f t="shared" si="33"/>
        <v>0</v>
      </c>
      <c r="M197" s="385">
        <f>SUM(M198,M233,M271)</f>
        <v>0</v>
      </c>
      <c r="N197" s="386">
        <f>SUM(N198,N233,N271)</f>
        <v>0</v>
      </c>
      <c r="O197" s="387">
        <f t="shared" si="34"/>
        <v>0</v>
      </c>
      <c r="P197" s="388"/>
    </row>
    <row r="198" spans="1:16" hidden="1" x14ac:dyDescent="0.25">
      <c r="A198" s="315">
        <v>5000</v>
      </c>
      <c r="B198" s="315" t="s">
        <v>431</v>
      </c>
      <c r="C198" s="465">
        <f>F198+I198+L198+O198</f>
        <v>0</v>
      </c>
      <c r="D198" s="577">
        <f>D199+D207</f>
        <v>0</v>
      </c>
      <c r="E198" s="504">
        <f>E199+E207</f>
        <v>0</v>
      </c>
      <c r="F198" s="465">
        <f t="shared" si="31"/>
        <v>0</v>
      </c>
      <c r="G198" s="317">
        <f>G199+G207</f>
        <v>0</v>
      </c>
      <c r="H198" s="320">
        <f>H199+H207</f>
        <v>0</v>
      </c>
      <c r="I198" s="319">
        <f t="shared" si="32"/>
        <v>0</v>
      </c>
      <c r="J198" s="317">
        <f>J199+J207</f>
        <v>0</v>
      </c>
      <c r="K198" s="320">
        <f>K199+K207</f>
        <v>0</v>
      </c>
      <c r="L198" s="319">
        <f t="shared" si="33"/>
        <v>0</v>
      </c>
      <c r="M198" s="321">
        <f>M199+M207</f>
        <v>0</v>
      </c>
      <c r="N198" s="318">
        <f>N199+N207</f>
        <v>0</v>
      </c>
      <c r="O198" s="319">
        <f t="shared" si="34"/>
        <v>0</v>
      </c>
      <c r="P198" s="322"/>
    </row>
    <row r="199" spans="1:16" hidden="1" x14ac:dyDescent="0.25">
      <c r="A199" s="198">
        <v>5100</v>
      </c>
      <c r="B199" s="323" t="s">
        <v>432</v>
      </c>
      <c r="C199" s="459">
        <f t="shared" si="27"/>
        <v>0</v>
      </c>
      <c r="D199" s="210">
        <f>D200+D201+D204+D205+D206</f>
        <v>0</v>
      </c>
      <c r="E199" s="505">
        <f>E200+E201+E204+E205+E206</f>
        <v>0</v>
      </c>
      <c r="F199" s="459">
        <f t="shared" si="31"/>
        <v>0</v>
      </c>
      <c r="G199" s="209">
        <f>G200+G201+G204+G205+G206</f>
        <v>0</v>
      </c>
      <c r="H199" s="210">
        <f>H200+H201+H204+H205+H206</f>
        <v>0</v>
      </c>
      <c r="I199" s="211">
        <f t="shared" si="32"/>
        <v>0</v>
      </c>
      <c r="J199" s="209">
        <f>J200+J201+J204+J205+J206</f>
        <v>0</v>
      </c>
      <c r="K199" s="210">
        <f>K200+K201+K204+K205+K206</f>
        <v>0</v>
      </c>
      <c r="L199" s="211">
        <f t="shared" si="33"/>
        <v>0</v>
      </c>
      <c r="M199" s="348">
        <f>M200+M201+M204+M205+M206</f>
        <v>0</v>
      </c>
      <c r="N199" s="324">
        <f>N200+N201+N204+N205+N206</f>
        <v>0</v>
      </c>
      <c r="O199" s="211">
        <f t="shared" si="34"/>
        <v>0</v>
      </c>
      <c r="P199" s="208"/>
    </row>
    <row r="200" spans="1:16" hidden="1" x14ac:dyDescent="0.25">
      <c r="A200" s="349">
        <v>5110</v>
      </c>
      <c r="B200" s="213" t="s">
        <v>433</v>
      </c>
      <c r="C200" s="466">
        <f t="shared" si="27"/>
        <v>0</v>
      </c>
      <c r="D200" s="220"/>
      <c r="E200" s="510"/>
      <c r="F200" s="466">
        <f t="shared" si="31"/>
        <v>0</v>
      </c>
      <c r="G200" s="219"/>
      <c r="H200" s="220"/>
      <c r="I200" s="221">
        <f t="shared" si="32"/>
        <v>0</v>
      </c>
      <c r="J200" s="219"/>
      <c r="K200" s="220"/>
      <c r="L200" s="221">
        <f t="shared" si="33"/>
        <v>0</v>
      </c>
      <c r="M200" s="336"/>
      <c r="N200" s="335"/>
      <c r="O200" s="221">
        <f t="shared" si="34"/>
        <v>0</v>
      </c>
      <c r="P200" s="176"/>
    </row>
    <row r="201" spans="1:16" ht="24" hidden="1" x14ac:dyDescent="0.25">
      <c r="A201" s="339">
        <v>5120</v>
      </c>
      <c r="B201" s="223" t="s">
        <v>434</v>
      </c>
      <c r="C201" s="359">
        <f t="shared" si="27"/>
        <v>0</v>
      </c>
      <c r="D201" s="342">
        <f>D202+D203</f>
        <v>0</v>
      </c>
      <c r="E201" s="390">
        <f>E202+E203</f>
        <v>0</v>
      </c>
      <c r="F201" s="359">
        <f t="shared" si="31"/>
        <v>0</v>
      </c>
      <c r="G201" s="340">
        <f>G202+G203</f>
        <v>0</v>
      </c>
      <c r="H201" s="342">
        <f>H202+H203</f>
        <v>0</v>
      </c>
      <c r="I201" s="231">
        <f t="shared" si="32"/>
        <v>0</v>
      </c>
      <c r="J201" s="340">
        <f>J202+J203</f>
        <v>0</v>
      </c>
      <c r="K201" s="342">
        <f>K202+K203</f>
        <v>0</v>
      </c>
      <c r="L201" s="231">
        <f t="shared" si="33"/>
        <v>0</v>
      </c>
      <c r="M201" s="343">
        <f>M202+M203</f>
        <v>0</v>
      </c>
      <c r="N201" s="341">
        <f>N202+N203</f>
        <v>0</v>
      </c>
      <c r="O201" s="231">
        <f t="shared" si="34"/>
        <v>0</v>
      </c>
      <c r="P201" s="185"/>
    </row>
    <row r="202" spans="1:16" hidden="1" x14ac:dyDescent="0.25">
      <c r="A202" s="178">
        <v>5121</v>
      </c>
      <c r="B202" s="223" t="s">
        <v>435</v>
      </c>
      <c r="C202" s="359">
        <f t="shared" si="27"/>
        <v>0</v>
      </c>
      <c r="D202" s="230"/>
      <c r="E202" s="507"/>
      <c r="F202" s="359">
        <f t="shared" si="31"/>
        <v>0</v>
      </c>
      <c r="G202" s="229"/>
      <c r="H202" s="230"/>
      <c r="I202" s="231">
        <f t="shared" si="32"/>
        <v>0</v>
      </c>
      <c r="J202" s="229"/>
      <c r="K202" s="230"/>
      <c r="L202" s="231">
        <f t="shared" si="33"/>
        <v>0</v>
      </c>
      <c r="M202" s="338"/>
      <c r="N202" s="337"/>
      <c r="O202" s="231">
        <f t="shared" si="34"/>
        <v>0</v>
      </c>
      <c r="P202" s="185"/>
    </row>
    <row r="203" spans="1:16" ht="24" hidden="1" x14ac:dyDescent="0.25">
      <c r="A203" s="178">
        <v>5129</v>
      </c>
      <c r="B203" s="223" t="s">
        <v>436</v>
      </c>
      <c r="C203" s="359">
        <f t="shared" si="27"/>
        <v>0</v>
      </c>
      <c r="D203" s="230"/>
      <c r="E203" s="507"/>
      <c r="F203" s="359">
        <f t="shared" si="31"/>
        <v>0</v>
      </c>
      <c r="G203" s="229"/>
      <c r="H203" s="230"/>
      <c r="I203" s="231">
        <f t="shared" si="32"/>
        <v>0</v>
      </c>
      <c r="J203" s="229"/>
      <c r="K203" s="230"/>
      <c r="L203" s="231">
        <f t="shared" si="33"/>
        <v>0</v>
      </c>
      <c r="M203" s="338"/>
      <c r="N203" s="337"/>
      <c r="O203" s="231">
        <f t="shared" si="34"/>
        <v>0</v>
      </c>
      <c r="P203" s="185"/>
    </row>
    <row r="204" spans="1:16" hidden="1" x14ac:dyDescent="0.25">
      <c r="A204" s="339">
        <v>5130</v>
      </c>
      <c r="B204" s="223" t="s">
        <v>437</v>
      </c>
      <c r="C204" s="359">
        <f t="shared" si="27"/>
        <v>0</v>
      </c>
      <c r="D204" s="230"/>
      <c r="E204" s="507"/>
      <c r="F204" s="359">
        <f t="shared" si="31"/>
        <v>0</v>
      </c>
      <c r="G204" s="229"/>
      <c r="H204" s="230"/>
      <c r="I204" s="231">
        <f t="shared" si="32"/>
        <v>0</v>
      </c>
      <c r="J204" s="229"/>
      <c r="K204" s="230"/>
      <c r="L204" s="231">
        <f t="shared" si="33"/>
        <v>0</v>
      </c>
      <c r="M204" s="338"/>
      <c r="N204" s="337"/>
      <c r="O204" s="231">
        <f t="shared" si="34"/>
        <v>0</v>
      </c>
      <c r="P204" s="185"/>
    </row>
    <row r="205" spans="1:16" hidden="1" x14ac:dyDescent="0.25">
      <c r="A205" s="339">
        <v>5140</v>
      </c>
      <c r="B205" s="223" t="s">
        <v>438</v>
      </c>
      <c r="C205" s="359">
        <f t="shared" si="27"/>
        <v>0</v>
      </c>
      <c r="D205" s="230"/>
      <c r="E205" s="507"/>
      <c r="F205" s="359">
        <f t="shared" si="31"/>
        <v>0</v>
      </c>
      <c r="G205" s="229"/>
      <c r="H205" s="230"/>
      <c r="I205" s="231">
        <f t="shared" si="32"/>
        <v>0</v>
      </c>
      <c r="J205" s="229"/>
      <c r="K205" s="230"/>
      <c r="L205" s="231">
        <f t="shared" si="33"/>
        <v>0</v>
      </c>
      <c r="M205" s="338"/>
      <c r="N205" s="337"/>
      <c r="O205" s="231">
        <f t="shared" si="34"/>
        <v>0</v>
      </c>
      <c r="P205" s="185"/>
    </row>
    <row r="206" spans="1:16" ht="24" hidden="1" x14ac:dyDescent="0.25">
      <c r="A206" s="339">
        <v>5170</v>
      </c>
      <c r="B206" s="223" t="s">
        <v>439</v>
      </c>
      <c r="C206" s="359">
        <f t="shared" si="27"/>
        <v>0</v>
      </c>
      <c r="D206" s="230"/>
      <c r="E206" s="507"/>
      <c r="F206" s="359">
        <f t="shared" si="31"/>
        <v>0</v>
      </c>
      <c r="G206" s="229"/>
      <c r="H206" s="230"/>
      <c r="I206" s="231">
        <f t="shared" si="32"/>
        <v>0</v>
      </c>
      <c r="J206" s="229"/>
      <c r="K206" s="230"/>
      <c r="L206" s="231">
        <f t="shared" si="33"/>
        <v>0</v>
      </c>
      <c r="M206" s="338"/>
      <c r="N206" s="337"/>
      <c r="O206" s="231">
        <f t="shared" si="34"/>
        <v>0</v>
      </c>
      <c r="P206" s="185"/>
    </row>
    <row r="207" spans="1:16" hidden="1" x14ac:dyDescent="0.25">
      <c r="A207" s="198">
        <v>5200</v>
      </c>
      <c r="B207" s="323" t="s">
        <v>440</v>
      </c>
      <c r="C207" s="459">
        <f t="shared" si="27"/>
        <v>0</v>
      </c>
      <c r="D207" s="210">
        <f>D208+D218+D219+D228+D229+D230+D232</f>
        <v>0</v>
      </c>
      <c r="E207" s="505">
        <f>E208+E218+E219+E228+E229+E230+E232</f>
        <v>0</v>
      </c>
      <c r="F207" s="459">
        <f t="shared" si="31"/>
        <v>0</v>
      </c>
      <c r="G207" s="209">
        <f>G208+G218+G219+G228+G229+G230+G232</f>
        <v>0</v>
      </c>
      <c r="H207" s="210">
        <f>H208+H218+H219+H228+H229+H230+H232</f>
        <v>0</v>
      </c>
      <c r="I207" s="211">
        <f t="shared" si="32"/>
        <v>0</v>
      </c>
      <c r="J207" s="209">
        <f>J208+J218+J219+J228+J229+J230+J232</f>
        <v>0</v>
      </c>
      <c r="K207" s="210">
        <f>K208+K218+K219+K228+K229+K230+K232</f>
        <v>0</v>
      </c>
      <c r="L207" s="211">
        <f t="shared" si="33"/>
        <v>0</v>
      </c>
      <c r="M207" s="348">
        <f>M208+M218+M219+M228+M229+M230+M232</f>
        <v>0</v>
      </c>
      <c r="N207" s="324">
        <f>N208+N218+N219+N228+N229+N230+N232</f>
        <v>0</v>
      </c>
      <c r="O207" s="211">
        <f t="shared" si="34"/>
        <v>0</v>
      </c>
      <c r="P207" s="208"/>
    </row>
    <row r="208" spans="1:16" hidden="1" x14ac:dyDescent="0.25">
      <c r="A208" s="329">
        <v>5210</v>
      </c>
      <c r="B208" s="265" t="s">
        <v>441</v>
      </c>
      <c r="C208" s="460">
        <f t="shared" si="27"/>
        <v>0</v>
      </c>
      <c r="D208" s="333">
        <f>SUM(D209:D217)</f>
        <v>0</v>
      </c>
      <c r="E208" s="506">
        <f>SUM(E209:E217)</f>
        <v>0</v>
      </c>
      <c r="F208" s="460">
        <f t="shared" si="31"/>
        <v>0</v>
      </c>
      <c r="G208" s="330">
        <f>SUM(G209:G217)</f>
        <v>0</v>
      </c>
      <c r="H208" s="333">
        <f>SUM(H209:H217)</f>
        <v>0</v>
      </c>
      <c r="I208" s="332">
        <f t="shared" si="32"/>
        <v>0</v>
      </c>
      <c r="J208" s="330">
        <f>SUM(J209:J217)</f>
        <v>0</v>
      </c>
      <c r="K208" s="333">
        <f>SUM(K209:K217)</f>
        <v>0</v>
      </c>
      <c r="L208" s="332">
        <f t="shared" si="33"/>
        <v>0</v>
      </c>
      <c r="M208" s="334">
        <f>SUM(M209:M217)</f>
        <v>0</v>
      </c>
      <c r="N208" s="331">
        <f>SUM(N209:N217)</f>
        <v>0</v>
      </c>
      <c r="O208" s="332">
        <f t="shared" si="34"/>
        <v>0</v>
      </c>
      <c r="P208" s="274"/>
    </row>
    <row r="209" spans="1:16" hidden="1" x14ac:dyDescent="0.25">
      <c r="A209" s="169">
        <v>5211</v>
      </c>
      <c r="B209" s="213" t="s">
        <v>442</v>
      </c>
      <c r="C209" s="359">
        <f t="shared" si="27"/>
        <v>0</v>
      </c>
      <c r="D209" s="220"/>
      <c r="E209" s="510"/>
      <c r="F209" s="466">
        <f t="shared" si="31"/>
        <v>0</v>
      </c>
      <c r="G209" s="219"/>
      <c r="H209" s="220"/>
      <c r="I209" s="221">
        <f t="shared" si="32"/>
        <v>0</v>
      </c>
      <c r="J209" s="219"/>
      <c r="K209" s="220"/>
      <c r="L209" s="221">
        <f t="shared" si="33"/>
        <v>0</v>
      </c>
      <c r="M209" s="336"/>
      <c r="N209" s="335"/>
      <c r="O209" s="221">
        <f t="shared" si="34"/>
        <v>0</v>
      </c>
      <c r="P209" s="176"/>
    </row>
    <row r="210" spans="1:16" hidden="1" x14ac:dyDescent="0.25">
      <c r="A210" s="178">
        <v>5212</v>
      </c>
      <c r="B210" s="223" t="s">
        <v>443</v>
      </c>
      <c r="C210" s="359">
        <f t="shared" si="27"/>
        <v>0</v>
      </c>
      <c r="D210" s="230"/>
      <c r="E210" s="507"/>
      <c r="F210" s="359">
        <f t="shared" si="31"/>
        <v>0</v>
      </c>
      <c r="G210" s="229"/>
      <c r="H210" s="230"/>
      <c r="I210" s="231">
        <f t="shared" si="32"/>
        <v>0</v>
      </c>
      <c r="J210" s="229"/>
      <c r="K210" s="230"/>
      <c r="L210" s="231">
        <f t="shared" si="33"/>
        <v>0</v>
      </c>
      <c r="M210" s="338"/>
      <c r="N210" s="337"/>
      <c r="O210" s="231">
        <f t="shared" si="34"/>
        <v>0</v>
      </c>
      <c r="P210" s="185"/>
    </row>
    <row r="211" spans="1:16" hidden="1" x14ac:dyDescent="0.25">
      <c r="A211" s="178">
        <v>5213</v>
      </c>
      <c r="B211" s="223" t="s">
        <v>444</v>
      </c>
      <c r="C211" s="359">
        <f t="shared" si="27"/>
        <v>0</v>
      </c>
      <c r="D211" s="230"/>
      <c r="E211" s="507"/>
      <c r="F211" s="359">
        <f t="shared" si="31"/>
        <v>0</v>
      </c>
      <c r="G211" s="229"/>
      <c r="H211" s="230"/>
      <c r="I211" s="231">
        <f t="shared" si="32"/>
        <v>0</v>
      </c>
      <c r="J211" s="229"/>
      <c r="K211" s="230"/>
      <c r="L211" s="231">
        <f t="shared" si="33"/>
        <v>0</v>
      </c>
      <c r="M211" s="338"/>
      <c r="N211" s="337"/>
      <c r="O211" s="231">
        <f t="shared" si="34"/>
        <v>0</v>
      </c>
      <c r="P211" s="185"/>
    </row>
    <row r="212" spans="1:16" hidden="1" x14ac:dyDescent="0.25">
      <c r="A212" s="178">
        <v>5214</v>
      </c>
      <c r="B212" s="223" t="s">
        <v>445</v>
      </c>
      <c r="C212" s="359">
        <f t="shared" si="27"/>
        <v>0</v>
      </c>
      <c r="D212" s="230"/>
      <c r="E212" s="507"/>
      <c r="F212" s="359">
        <f t="shared" si="31"/>
        <v>0</v>
      </c>
      <c r="G212" s="229"/>
      <c r="H212" s="230"/>
      <c r="I212" s="231">
        <f t="shared" si="32"/>
        <v>0</v>
      </c>
      <c r="J212" s="229"/>
      <c r="K212" s="230"/>
      <c r="L212" s="231">
        <f t="shared" si="33"/>
        <v>0</v>
      </c>
      <c r="M212" s="338"/>
      <c r="N212" s="337"/>
      <c r="O212" s="231">
        <f t="shared" si="34"/>
        <v>0</v>
      </c>
      <c r="P212" s="185"/>
    </row>
    <row r="213" spans="1:16" hidden="1" x14ac:dyDescent="0.25">
      <c r="A213" s="178">
        <v>5215</v>
      </c>
      <c r="B213" s="223" t="s">
        <v>446</v>
      </c>
      <c r="C213" s="359">
        <f t="shared" si="27"/>
        <v>0</v>
      </c>
      <c r="D213" s="230"/>
      <c r="E213" s="507"/>
      <c r="F213" s="359">
        <f t="shared" si="31"/>
        <v>0</v>
      </c>
      <c r="G213" s="229"/>
      <c r="H213" s="230"/>
      <c r="I213" s="231">
        <f t="shared" si="32"/>
        <v>0</v>
      </c>
      <c r="J213" s="229"/>
      <c r="K213" s="230"/>
      <c r="L213" s="231">
        <f t="shared" si="33"/>
        <v>0</v>
      </c>
      <c r="M213" s="338"/>
      <c r="N213" s="337"/>
      <c r="O213" s="231">
        <f t="shared" si="34"/>
        <v>0</v>
      </c>
      <c r="P213" s="185"/>
    </row>
    <row r="214" spans="1:16" ht="24" hidden="1" x14ac:dyDescent="0.25">
      <c r="A214" s="178">
        <v>5216</v>
      </c>
      <c r="B214" s="223" t="s">
        <v>447</v>
      </c>
      <c r="C214" s="359">
        <f t="shared" si="27"/>
        <v>0</v>
      </c>
      <c r="D214" s="230"/>
      <c r="E214" s="507"/>
      <c r="F214" s="359">
        <f t="shared" si="31"/>
        <v>0</v>
      </c>
      <c r="G214" s="229"/>
      <c r="H214" s="230"/>
      <c r="I214" s="231">
        <f t="shared" si="32"/>
        <v>0</v>
      </c>
      <c r="J214" s="229"/>
      <c r="K214" s="230"/>
      <c r="L214" s="231">
        <f t="shared" si="33"/>
        <v>0</v>
      </c>
      <c r="M214" s="338"/>
      <c r="N214" s="337"/>
      <c r="O214" s="231">
        <f t="shared" si="34"/>
        <v>0</v>
      </c>
      <c r="P214" s="185"/>
    </row>
    <row r="215" spans="1:16" hidden="1" x14ac:dyDescent="0.25">
      <c r="A215" s="178">
        <v>5217</v>
      </c>
      <c r="B215" s="223" t="s">
        <v>448</v>
      </c>
      <c r="C215" s="359">
        <f t="shared" si="27"/>
        <v>0</v>
      </c>
      <c r="D215" s="230"/>
      <c r="E215" s="507"/>
      <c r="F215" s="359">
        <f t="shared" si="31"/>
        <v>0</v>
      </c>
      <c r="G215" s="229"/>
      <c r="H215" s="230"/>
      <c r="I215" s="231">
        <f t="shared" si="32"/>
        <v>0</v>
      </c>
      <c r="J215" s="229"/>
      <c r="K215" s="230"/>
      <c r="L215" s="231">
        <f t="shared" si="33"/>
        <v>0</v>
      </c>
      <c r="M215" s="338"/>
      <c r="N215" s="337"/>
      <c r="O215" s="231">
        <f t="shared" si="34"/>
        <v>0</v>
      </c>
      <c r="P215" s="185"/>
    </row>
    <row r="216" spans="1:16" hidden="1" x14ac:dyDescent="0.25">
      <c r="A216" s="178">
        <v>5218</v>
      </c>
      <c r="B216" s="223" t="s">
        <v>449</v>
      </c>
      <c r="C216" s="359">
        <f t="shared" si="27"/>
        <v>0</v>
      </c>
      <c r="D216" s="230"/>
      <c r="E216" s="507"/>
      <c r="F216" s="359">
        <f t="shared" si="31"/>
        <v>0</v>
      </c>
      <c r="G216" s="229"/>
      <c r="H216" s="230"/>
      <c r="I216" s="231">
        <f t="shared" si="32"/>
        <v>0</v>
      </c>
      <c r="J216" s="229"/>
      <c r="K216" s="230"/>
      <c r="L216" s="231">
        <f t="shared" si="33"/>
        <v>0</v>
      </c>
      <c r="M216" s="338"/>
      <c r="N216" s="337"/>
      <c r="O216" s="231">
        <f t="shared" si="34"/>
        <v>0</v>
      </c>
      <c r="P216" s="185"/>
    </row>
    <row r="217" spans="1:16" hidden="1" x14ac:dyDescent="0.25">
      <c r="A217" s="178">
        <v>5219</v>
      </c>
      <c r="B217" s="223" t="s">
        <v>450</v>
      </c>
      <c r="C217" s="359">
        <f t="shared" si="27"/>
        <v>0</v>
      </c>
      <c r="D217" s="230"/>
      <c r="E217" s="507"/>
      <c r="F217" s="359">
        <f t="shared" si="31"/>
        <v>0</v>
      </c>
      <c r="G217" s="229"/>
      <c r="H217" s="230"/>
      <c r="I217" s="231">
        <f t="shared" si="32"/>
        <v>0</v>
      </c>
      <c r="J217" s="229"/>
      <c r="K217" s="230"/>
      <c r="L217" s="231">
        <f t="shared" si="33"/>
        <v>0</v>
      </c>
      <c r="M217" s="338"/>
      <c r="N217" s="337"/>
      <c r="O217" s="231">
        <f t="shared" si="34"/>
        <v>0</v>
      </c>
      <c r="P217" s="185"/>
    </row>
    <row r="218" spans="1:16" hidden="1" x14ac:dyDescent="0.25">
      <c r="A218" s="339">
        <v>5220</v>
      </c>
      <c r="B218" s="223" t="s">
        <v>451</v>
      </c>
      <c r="C218" s="359">
        <f t="shared" si="27"/>
        <v>0</v>
      </c>
      <c r="D218" s="230"/>
      <c r="E218" s="507"/>
      <c r="F218" s="359">
        <f t="shared" si="31"/>
        <v>0</v>
      </c>
      <c r="G218" s="229"/>
      <c r="H218" s="230"/>
      <c r="I218" s="231">
        <f t="shared" si="32"/>
        <v>0</v>
      </c>
      <c r="J218" s="229"/>
      <c r="K218" s="230"/>
      <c r="L218" s="231">
        <f t="shared" si="33"/>
        <v>0</v>
      </c>
      <c r="M218" s="338"/>
      <c r="N218" s="337"/>
      <c r="O218" s="231">
        <f t="shared" si="34"/>
        <v>0</v>
      </c>
      <c r="P218" s="185"/>
    </row>
    <row r="219" spans="1:16" hidden="1" x14ac:dyDescent="0.25">
      <c r="A219" s="339">
        <v>5230</v>
      </c>
      <c r="B219" s="223" t="s">
        <v>452</v>
      </c>
      <c r="C219" s="359">
        <f t="shared" si="27"/>
        <v>0</v>
      </c>
      <c r="D219" s="342">
        <f>SUM(D220:D227)</f>
        <v>0</v>
      </c>
      <c r="E219" s="390">
        <f>SUM(E220:E227)</f>
        <v>0</v>
      </c>
      <c r="F219" s="359">
        <f t="shared" si="31"/>
        <v>0</v>
      </c>
      <c r="G219" s="340">
        <f>SUM(G220:G227)</f>
        <v>0</v>
      </c>
      <c r="H219" s="342">
        <f>SUM(H220:H227)</f>
        <v>0</v>
      </c>
      <c r="I219" s="231">
        <f t="shared" si="32"/>
        <v>0</v>
      </c>
      <c r="J219" s="340">
        <f>SUM(J220:J227)</f>
        <v>0</v>
      </c>
      <c r="K219" s="342">
        <f>SUM(K220:K227)</f>
        <v>0</v>
      </c>
      <c r="L219" s="231">
        <f t="shared" si="33"/>
        <v>0</v>
      </c>
      <c r="M219" s="343">
        <f>SUM(M220:M227)</f>
        <v>0</v>
      </c>
      <c r="N219" s="341">
        <f>SUM(N220:N227)</f>
        <v>0</v>
      </c>
      <c r="O219" s="231">
        <f t="shared" si="34"/>
        <v>0</v>
      </c>
      <c r="P219" s="185"/>
    </row>
    <row r="220" spans="1:16" hidden="1" x14ac:dyDescent="0.25">
      <c r="A220" s="178">
        <v>5231</v>
      </c>
      <c r="B220" s="223" t="s">
        <v>453</v>
      </c>
      <c r="C220" s="359">
        <f t="shared" si="27"/>
        <v>0</v>
      </c>
      <c r="D220" s="230"/>
      <c r="E220" s="507"/>
      <c r="F220" s="359">
        <f t="shared" si="31"/>
        <v>0</v>
      </c>
      <c r="G220" s="229"/>
      <c r="H220" s="230"/>
      <c r="I220" s="231">
        <f t="shared" si="32"/>
        <v>0</v>
      </c>
      <c r="J220" s="229"/>
      <c r="K220" s="230"/>
      <c r="L220" s="231">
        <f t="shared" si="33"/>
        <v>0</v>
      </c>
      <c r="M220" s="338"/>
      <c r="N220" s="337"/>
      <c r="O220" s="231">
        <f t="shared" si="34"/>
        <v>0</v>
      </c>
      <c r="P220" s="185"/>
    </row>
    <row r="221" spans="1:16" hidden="1" x14ac:dyDescent="0.25">
      <c r="A221" s="178">
        <v>5232</v>
      </c>
      <c r="B221" s="223" t="s">
        <v>454</v>
      </c>
      <c r="C221" s="359">
        <f t="shared" si="27"/>
        <v>0</v>
      </c>
      <c r="D221" s="230"/>
      <c r="E221" s="507"/>
      <c r="F221" s="359">
        <f t="shared" si="31"/>
        <v>0</v>
      </c>
      <c r="G221" s="229"/>
      <c r="H221" s="230"/>
      <c r="I221" s="231">
        <f t="shared" si="32"/>
        <v>0</v>
      </c>
      <c r="J221" s="229"/>
      <c r="K221" s="230"/>
      <c r="L221" s="231">
        <f t="shared" si="33"/>
        <v>0</v>
      </c>
      <c r="M221" s="338"/>
      <c r="N221" s="337"/>
      <c r="O221" s="231">
        <f t="shared" si="34"/>
        <v>0</v>
      </c>
      <c r="P221" s="185"/>
    </row>
    <row r="222" spans="1:16" hidden="1" x14ac:dyDescent="0.25">
      <c r="A222" s="178">
        <v>5233</v>
      </c>
      <c r="B222" s="223" t="s">
        <v>455</v>
      </c>
      <c r="C222" s="359">
        <f t="shared" si="27"/>
        <v>0</v>
      </c>
      <c r="D222" s="230"/>
      <c r="E222" s="507"/>
      <c r="F222" s="359">
        <f t="shared" si="31"/>
        <v>0</v>
      </c>
      <c r="G222" s="229"/>
      <c r="H222" s="230"/>
      <c r="I222" s="231">
        <f t="shared" si="32"/>
        <v>0</v>
      </c>
      <c r="J222" s="229"/>
      <c r="K222" s="230"/>
      <c r="L222" s="231">
        <f t="shared" si="33"/>
        <v>0</v>
      </c>
      <c r="M222" s="338"/>
      <c r="N222" s="337"/>
      <c r="O222" s="231">
        <f t="shared" si="34"/>
        <v>0</v>
      </c>
      <c r="P222" s="185"/>
    </row>
    <row r="223" spans="1:16" ht="24" hidden="1" x14ac:dyDescent="0.25">
      <c r="A223" s="178">
        <v>5234</v>
      </c>
      <c r="B223" s="223" t="s">
        <v>456</v>
      </c>
      <c r="C223" s="359">
        <f t="shared" si="27"/>
        <v>0</v>
      </c>
      <c r="D223" s="230"/>
      <c r="E223" s="507"/>
      <c r="F223" s="359">
        <f t="shared" si="31"/>
        <v>0</v>
      </c>
      <c r="G223" s="229"/>
      <c r="H223" s="230"/>
      <c r="I223" s="231">
        <f t="shared" si="32"/>
        <v>0</v>
      </c>
      <c r="J223" s="229"/>
      <c r="K223" s="230"/>
      <c r="L223" s="231">
        <f t="shared" si="33"/>
        <v>0</v>
      </c>
      <c r="M223" s="338"/>
      <c r="N223" s="337"/>
      <c r="O223" s="231">
        <f t="shared" si="34"/>
        <v>0</v>
      </c>
      <c r="P223" s="185"/>
    </row>
    <row r="224" spans="1:16" hidden="1" x14ac:dyDescent="0.25">
      <c r="A224" s="178">
        <v>5236</v>
      </c>
      <c r="B224" s="223" t="s">
        <v>457</v>
      </c>
      <c r="C224" s="359">
        <f t="shared" si="27"/>
        <v>0</v>
      </c>
      <c r="D224" s="230"/>
      <c r="E224" s="507"/>
      <c r="F224" s="359">
        <f t="shared" si="31"/>
        <v>0</v>
      </c>
      <c r="G224" s="229"/>
      <c r="H224" s="230"/>
      <c r="I224" s="231">
        <f t="shared" si="32"/>
        <v>0</v>
      </c>
      <c r="J224" s="229"/>
      <c r="K224" s="230"/>
      <c r="L224" s="231">
        <f t="shared" si="33"/>
        <v>0</v>
      </c>
      <c r="M224" s="338"/>
      <c r="N224" s="337"/>
      <c r="O224" s="231">
        <f t="shared" si="34"/>
        <v>0</v>
      </c>
      <c r="P224" s="185"/>
    </row>
    <row r="225" spans="1:16" hidden="1" x14ac:dyDescent="0.25">
      <c r="A225" s="178">
        <v>5237</v>
      </c>
      <c r="B225" s="223" t="s">
        <v>458</v>
      </c>
      <c r="C225" s="359">
        <f t="shared" si="27"/>
        <v>0</v>
      </c>
      <c r="D225" s="230"/>
      <c r="E225" s="507"/>
      <c r="F225" s="359">
        <f t="shared" si="31"/>
        <v>0</v>
      </c>
      <c r="G225" s="229"/>
      <c r="H225" s="230"/>
      <c r="I225" s="231">
        <f t="shared" si="32"/>
        <v>0</v>
      </c>
      <c r="J225" s="229"/>
      <c r="K225" s="230"/>
      <c r="L225" s="231">
        <f t="shared" si="33"/>
        <v>0</v>
      </c>
      <c r="M225" s="338"/>
      <c r="N225" s="337"/>
      <c r="O225" s="231">
        <f t="shared" si="34"/>
        <v>0</v>
      </c>
      <c r="P225" s="185"/>
    </row>
    <row r="226" spans="1:16" ht="24" hidden="1" x14ac:dyDescent="0.25">
      <c r="A226" s="178">
        <v>5238</v>
      </c>
      <c r="B226" s="223" t="s">
        <v>459</v>
      </c>
      <c r="C226" s="359">
        <f t="shared" si="27"/>
        <v>0</v>
      </c>
      <c r="D226" s="230"/>
      <c r="E226" s="507"/>
      <c r="F226" s="359">
        <f t="shared" si="31"/>
        <v>0</v>
      </c>
      <c r="G226" s="229"/>
      <c r="H226" s="230"/>
      <c r="I226" s="231">
        <f t="shared" si="32"/>
        <v>0</v>
      </c>
      <c r="J226" s="229"/>
      <c r="K226" s="230"/>
      <c r="L226" s="231">
        <f t="shared" si="33"/>
        <v>0</v>
      </c>
      <c r="M226" s="338"/>
      <c r="N226" s="337"/>
      <c r="O226" s="231">
        <f t="shared" si="34"/>
        <v>0</v>
      </c>
      <c r="P226" s="185"/>
    </row>
    <row r="227" spans="1:16" ht="24" hidden="1" x14ac:dyDescent="0.25">
      <c r="A227" s="178">
        <v>5239</v>
      </c>
      <c r="B227" s="223" t="s">
        <v>460</v>
      </c>
      <c r="C227" s="359">
        <f t="shared" si="27"/>
        <v>0</v>
      </c>
      <c r="D227" s="230"/>
      <c r="E227" s="507"/>
      <c r="F227" s="359">
        <f t="shared" si="31"/>
        <v>0</v>
      </c>
      <c r="G227" s="229"/>
      <c r="H227" s="230"/>
      <c r="I227" s="231">
        <f t="shared" si="32"/>
        <v>0</v>
      </c>
      <c r="J227" s="229"/>
      <c r="K227" s="230"/>
      <c r="L227" s="231">
        <f t="shared" si="33"/>
        <v>0</v>
      </c>
      <c r="M227" s="338"/>
      <c r="N227" s="337"/>
      <c r="O227" s="231">
        <f t="shared" si="34"/>
        <v>0</v>
      </c>
      <c r="P227" s="185"/>
    </row>
    <row r="228" spans="1:16" ht="24" hidden="1" x14ac:dyDescent="0.25">
      <c r="A228" s="339">
        <v>5240</v>
      </c>
      <c r="B228" s="223" t="s">
        <v>461</v>
      </c>
      <c r="C228" s="359">
        <f t="shared" si="27"/>
        <v>0</v>
      </c>
      <c r="D228" s="230"/>
      <c r="E228" s="507"/>
      <c r="F228" s="359">
        <f t="shared" si="31"/>
        <v>0</v>
      </c>
      <c r="G228" s="229"/>
      <c r="H228" s="230"/>
      <c r="I228" s="231">
        <f t="shared" si="32"/>
        <v>0</v>
      </c>
      <c r="J228" s="229"/>
      <c r="K228" s="230"/>
      <c r="L228" s="231">
        <f t="shared" si="33"/>
        <v>0</v>
      </c>
      <c r="M228" s="338"/>
      <c r="N228" s="337"/>
      <c r="O228" s="231">
        <f t="shared" si="34"/>
        <v>0</v>
      </c>
      <c r="P228" s="185"/>
    </row>
    <row r="229" spans="1:16" hidden="1" x14ac:dyDescent="0.25">
      <c r="A229" s="339">
        <v>5250</v>
      </c>
      <c r="B229" s="223" t="s">
        <v>462</v>
      </c>
      <c r="C229" s="359">
        <f t="shared" si="27"/>
        <v>0</v>
      </c>
      <c r="D229" s="230"/>
      <c r="E229" s="507"/>
      <c r="F229" s="359">
        <f t="shared" si="31"/>
        <v>0</v>
      </c>
      <c r="G229" s="229"/>
      <c r="H229" s="230"/>
      <c r="I229" s="231">
        <f t="shared" si="32"/>
        <v>0</v>
      </c>
      <c r="J229" s="229"/>
      <c r="K229" s="230"/>
      <c r="L229" s="231">
        <f t="shared" si="33"/>
        <v>0</v>
      </c>
      <c r="M229" s="338"/>
      <c r="N229" s="337"/>
      <c r="O229" s="231">
        <f t="shared" si="34"/>
        <v>0</v>
      </c>
      <c r="P229" s="185"/>
    </row>
    <row r="230" spans="1:16" hidden="1" x14ac:dyDescent="0.25">
      <c r="A230" s="339">
        <v>5260</v>
      </c>
      <c r="B230" s="223" t="s">
        <v>463</v>
      </c>
      <c r="C230" s="359">
        <f t="shared" si="27"/>
        <v>0</v>
      </c>
      <c r="D230" s="342">
        <f>SUM(D231)</f>
        <v>0</v>
      </c>
      <c r="E230" s="390">
        <f>SUM(E231)</f>
        <v>0</v>
      </c>
      <c r="F230" s="359">
        <f t="shared" si="31"/>
        <v>0</v>
      </c>
      <c r="G230" s="340">
        <f>SUM(G231)</f>
        <v>0</v>
      </c>
      <c r="H230" s="342">
        <f>SUM(H231)</f>
        <v>0</v>
      </c>
      <c r="I230" s="231">
        <f t="shared" si="32"/>
        <v>0</v>
      </c>
      <c r="J230" s="340">
        <f>SUM(J231)</f>
        <v>0</v>
      </c>
      <c r="K230" s="342">
        <f>SUM(K231)</f>
        <v>0</v>
      </c>
      <c r="L230" s="231">
        <f t="shared" si="33"/>
        <v>0</v>
      </c>
      <c r="M230" s="343">
        <f>SUM(M231)</f>
        <v>0</v>
      </c>
      <c r="N230" s="341">
        <f>SUM(N231)</f>
        <v>0</v>
      </c>
      <c r="O230" s="231">
        <f t="shared" si="34"/>
        <v>0</v>
      </c>
      <c r="P230" s="185"/>
    </row>
    <row r="231" spans="1:16" ht="24" hidden="1" x14ac:dyDescent="0.25">
      <c r="A231" s="178">
        <v>5269</v>
      </c>
      <c r="B231" s="223" t="s">
        <v>464</v>
      </c>
      <c r="C231" s="359">
        <f t="shared" si="27"/>
        <v>0</v>
      </c>
      <c r="D231" s="230"/>
      <c r="E231" s="507"/>
      <c r="F231" s="359">
        <f t="shared" si="31"/>
        <v>0</v>
      </c>
      <c r="G231" s="229"/>
      <c r="H231" s="230"/>
      <c r="I231" s="231">
        <f t="shared" si="32"/>
        <v>0</v>
      </c>
      <c r="J231" s="229"/>
      <c r="K231" s="230"/>
      <c r="L231" s="231">
        <f t="shared" si="33"/>
        <v>0</v>
      </c>
      <c r="M231" s="338"/>
      <c r="N231" s="337"/>
      <c r="O231" s="231">
        <f t="shared" si="34"/>
        <v>0</v>
      </c>
      <c r="P231" s="185"/>
    </row>
    <row r="232" spans="1:16" ht="24" hidden="1" x14ac:dyDescent="0.25">
      <c r="A232" s="329">
        <v>5270</v>
      </c>
      <c r="B232" s="265" t="s">
        <v>465</v>
      </c>
      <c r="C232" s="354">
        <f t="shared" si="27"/>
        <v>0</v>
      </c>
      <c r="D232" s="346"/>
      <c r="E232" s="509"/>
      <c r="F232" s="460">
        <f t="shared" si="31"/>
        <v>0</v>
      </c>
      <c r="G232" s="344"/>
      <c r="H232" s="346"/>
      <c r="I232" s="332">
        <f t="shared" si="32"/>
        <v>0</v>
      </c>
      <c r="J232" s="344"/>
      <c r="K232" s="346"/>
      <c r="L232" s="332">
        <f t="shared" si="33"/>
        <v>0</v>
      </c>
      <c r="M232" s="347"/>
      <c r="N232" s="345"/>
      <c r="O232" s="332">
        <f t="shared" si="34"/>
        <v>0</v>
      </c>
      <c r="P232" s="274"/>
    </row>
    <row r="233" spans="1:16" hidden="1" x14ac:dyDescent="0.25">
      <c r="A233" s="315">
        <v>6000</v>
      </c>
      <c r="B233" s="315" t="s">
        <v>466</v>
      </c>
      <c r="C233" s="465">
        <f t="shared" si="27"/>
        <v>0</v>
      </c>
      <c r="D233" s="577">
        <f>D234+D254+D261</f>
        <v>0</v>
      </c>
      <c r="E233" s="504">
        <f>E234+E254+E261</f>
        <v>0</v>
      </c>
      <c r="F233" s="465">
        <f t="shared" si="31"/>
        <v>0</v>
      </c>
      <c r="G233" s="317">
        <f>G234+G254+G261</f>
        <v>0</v>
      </c>
      <c r="H233" s="320">
        <f>H234+H254+H261</f>
        <v>0</v>
      </c>
      <c r="I233" s="319">
        <f t="shared" si="32"/>
        <v>0</v>
      </c>
      <c r="J233" s="317">
        <f>J234+J254+J261</f>
        <v>0</v>
      </c>
      <c r="K233" s="320">
        <f>K234+K254+K261</f>
        <v>0</v>
      </c>
      <c r="L233" s="319">
        <f t="shared" si="33"/>
        <v>0</v>
      </c>
      <c r="M233" s="321">
        <f>M234+M254+M261</f>
        <v>0</v>
      </c>
      <c r="N233" s="318">
        <f>N234+N254+N261</f>
        <v>0</v>
      </c>
      <c r="O233" s="319">
        <f t="shared" si="34"/>
        <v>0</v>
      </c>
      <c r="P233" s="322"/>
    </row>
    <row r="234" spans="1:16" hidden="1" x14ac:dyDescent="0.25">
      <c r="A234" s="249">
        <v>6200</v>
      </c>
      <c r="B234" s="368" t="s">
        <v>467</v>
      </c>
      <c r="C234" s="548">
        <f>F234+I234+L234+O234</f>
        <v>0</v>
      </c>
      <c r="D234" s="381">
        <f>SUM(D235,D236,D238,D241,D247,D248,D249)</f>
        <v>0</v>
      </c>
      <c r="E234" s="580">
        <f>SUM(E235,E236,E238,E241,E247,E248,E249)</f>
        <v>0</v>
      </c>
      <c r="F234" s="548">
        <f>D234+E234</f>
        <v>0</v>
      </c>
      <c r="G234" s="380">
        <f>SUM(G235,G236,G238,G241,G247,G248,G249)</f>
        <v>0</v>
      </c>
      <c r="H234" s="381">
        <f>SUM(H235,H236,H238,H241,H247,H248,H249)</f>
        <v>0</v>
      </c>
      <c r="I234" s="327">
        <f t="shared" si="32"/>
        <v>0</v>
      </c>
      <c r="J234" s="380">
        <f>SUM(J235,J236,J238,J241,J247,J248,J249)</f>
        <v>0</v>
      </c>
      <c r="K234" s="381">
        <f>SUM(K235,K236,K238,K241,K247,K248,K249)</f>
        <v>0</v>
      </c>
      <c r="L234" s="327">
        <f t="shared" si="33"/>
        <v>0</v>
      </c>
      <c r="M234" s="325">
        <f>SUM(M235,M236,M238,M241,M247,M248,M249)</f>
        <v>0</v>
      </c>
      <c r="N234" s="326">
        <f>SUM(N235,N236,N238,N241,N247,N248,N249)</f>
        <v>0</v>
      </c>
      <c r="O234" s="327">
        <f t="shared" si="34"/>
        <v>0</v>
      </c>
      <c r="P234" s="328"/>
    </row>
    <row r="235" spans="1:16" ht="24" hidden="1" x14ac:dyDescent="0.25">
      <c r="A235" s="349">
        <v>6220</v>
      </c>
      <c r="B235" s="213" t="s">
        <v>468</v>
      </c>
      <c r="C235" s="466">
        <f t="shared" si="27"/>
        <v>0</v>
      </c>
      <c r="D235" s="220"/>
      <c r="E235" s="510"/>
      <c r="F235" s="466">
        <f t="shared" si="31"/>
        <v>0</v>
      </c>
      <c r="G235" s="219"/>
      <c r="H235" s="220"/>
      <c r="I235" s="221">
        <f t="shared" si="32"/>
        <v>0</v>
      </c>
      <c r="J235" s="219"/>
      <c r="K235" s="220"/>
      <c r="L235" s="221">
        <f t="shared" si="33"/>
        <v>0</v>
      </c>
      <c r="M235" s="336"/>
      <c r="N235" s="335"/>
      <c r="O235" s="221">
        <f t="shared" si="34"/>
        <v>0</v>
      </c>
      <c r="P235" s="176"/>
    </row>
    <row r="236" spans="1:16" hidden="1" x14ac:dyDescent="0.25">
      <c r="A236" s="339">
        <v>6230</v>
      </c>
      <c r="B236" s="223" t="s">
        <v>469</v>
      </c>
      <c r="C236" s="359">
        <f t="shared" si="27"/>
        <v>0</v>
      </c>
      <c r="D236" s="342">
        <f>SUM(D237)</f>
        <v>0</v>
      </c>
      <c r="E236" s="343">
        <f>SUM(E237)</f>
        <v>0</v>
      </c>
      <c r="F236" s="359">
        <f t="shared" si="31"/>
        <v>0</v>
      </c>
      <c r="G236" s="340">
        <f>SUM(G237)</f>
        <v>0</v>
      </c>
      <c r="H236" s="342">
        <f>SUM(H237)</f>
        <v>0</v>
      </c>
      <c r="I236" s="231">
        <f t="shared" si="32"/>
        <v>0</v>
      </c>
      <c r="J236" s="340">
        <f>SUM(J237)</f>
        <v>0</v>
      </c>
      <c r="K236" s="342">
        <f>SUM(K237)</f>
        <v>0</v>
      </c>
      <c r="L236" s="231">
        <f t="shared" si="33"/>
        <v>0</v>
      </c>
      <c r="M236" s="340">
        <f>SUM(M237)</f>
        <v>0</v>
      </c>
      <c r="N236" s="342">
        <f>SUM(N237)</f>
        <v>0</v>
      </c>
      <c r="O236" s="231">
        <f t="shared" si="34"/>
        <v>0</v>
      </c>
      <c r="P236" s="185"/>
    </row>
    <row r="237" spans="1:16" ht="24" hidden="1" x14ac:dyDescent="0.25">
      <c r="A237" s="178">
        <v>6239</v>
      </c>
      <c r="B237" s="213" t="s">
        <v>470</v>
      </c>
      <c r="C237" s="359">
        <f t="shared" si="27"/>
        <v>0</v>
      </c>
      <c r="D237" s="220"/>
      <c r="E237" s="507"/>
      <c r="F237" s="359">
        <f t="shared" si="31"/>
        <v>0</v>
      </c>
      <c r="G237" s="229"/>
      <c r="H237" s="230"/>
      <c r="I237" s="231">
        <f t="shared" si="32"/>
        <v>0</v>
      </c>
      <c r="J237" s="229"/>
      <c r="K237" s="230"/>
      <c r="L237" s="231">
        <f t="shared" si="33"/>
        <v>0</v>
      </c>
      <c r="M237" s="338"/>
      <c r="N237" s="337"/>
      <c r="O237" s="231">
        <f t="shared" si="34"/>
        <v>0</v>
      </c>
      <c r="P237" s="185"/>
    </row>
    <row r="238" spans="1:16" ht="24" hidden="1" x14ac:dyDescent="0.25">
      <c r="A238" s="339">
        <v>6240</v>
      </c>
      <c r="B238" s="223" t="s">
        <v>471</v>
      </c>
      <c r="C238" s="359">
        <f t="shared" si="27"/>
        <v>0</v>
      </c>
      <c r="D238" s="342">
        <f>SUM(D239:D240)</f>
        <v>0</v>
      </c>
      <c r="E238" s="390">
        <f>SUM(E239:E240)</f>
        <v>0</v>
      </c>
      <c r="F238" s="359">
        <f t="shared" si="31"/>
        <v>0</v>
      </c>
      <c r="G238" s="340">
        <f>SUM(G239:G240)</f>
        <v>0</v>
      </c>
      <c r="H238" s="342">
        <f>SUM(H239:H240)</f>
        <v>0</v>
      </c>
      <c r="I238" s="231">
        <f t="shared" si="32"/>
        <v>0</v>
      </c>
      <c r="J238" s="340">
        <f>SUM(J239:J240)</f>
        <v>0</v>
      </c>
      <c r="K238" s="342">
        <f>SUM(K239:K240)</f>
        <v>0</v>
      </c>
      <c r="L238" s="231">
        <f t="shared" si="33"/>
        <v>0</v>
      </c>
      <c r="M238" s="343">
        <f>SUM(M239:M240)</f>
        <v>0</v>
      </c>
      <c r="N238" s="341">
        <f>SUM(N239:N240)</f>
        <v>0</v>
      </c>
      <c r="O238" s="231">
        <f t="shared" si="34"/>
        <v>0</v>
      </c>
      <c r="P238" s="185"/>
    </row>
    <row r="239" spans="1:16" hidden="1" x14ac:dyDescent="0.25">
      <c r="A239" s="178">
        <v>6241</v>
      </c>
      <c r="B239" s="223" t="s">
        <v>472</v>
      </c>
      <c r="C239" s="359">
        <f t="shared" si="27"/>
        <v>0</v>
      </c>
      <c r="D239" s="230"/>
      <c r="E239" s="507"/>
      <c r="F239" s="359">
        <f t="shared" si="31"/>
        <v>0</v>
      </c>
      <c r="G239" s="229"/>
      <c r="H239" s="230"/>
      <c r="I239" s="231">
        <f t="shared" si="32"/>
        <v>0</v>
      </c>
      <c r="J239" s="229"/>
      <c r="K239" s="230"/>
      <c r="L239" s="231">
        <f t="shared" si="33"/>
        <v>0</v>
      </c>
      <c r="M239" s="338"/>
      <c r="N239" s="337"/>
      <c r="O239" s="231">
        <f t="shared" si="34"/>
        <v>0</v>
      </c>
      <c r="P239" s="185"/>
    </row>
    <row r="240" spans="1:16" hidden="1" x14ac:dyDescent="0.25">
      <c r="A240" s="178">
        <v>6242</v>
      </c>
      <c r="B240" s="223" t="s">
        <v>473</v>
      </c>
      <c r="C240" s="359">
        <f t="shared" si="27"/>
        <v>0</v>
      </c>
      <c r="D240" s="230"/>
      <c r="E240" s="507"/>
      <c r="F240" s="359">
        <f t="shared" si="31"/>
        <v>0</v>
      </c>
      <c r="G240" s="229"/>
      <c r="H240" s="230"/>
      <c r="I240" s="231">
        <f t="shared" si="32"/>
        <v>0</v>
      </c>
      <c r="J240" s="229"/>
      <c r="K240" s="230"/>
      <c r="L240" s="231">
        <f t="shared" si="33"/>
        <v>0</v>
      </c>
      <c r="M240" s="338"/>
      <c r="N240" s="337"/>
      <c r="O240" s="231">
        <f t="shared" si="34"/>
        <v>0</v>
      </c>
      <c r="P240" s="185"/>
    </row>
    <row r="241" spans="1:16" ht="24" hidden="1" x14ac:dyDescent="0.25">
      <c r="A241" s="339">
        <v>6250</v>
      </c>
      <c r="B241" s="223" t="s">
        <v>474</v>
      </c>
      <c r="C241" s="359">
        <f t="shared" si="27"/>
        <v>0</v>
      </c>
      <c r="D241" s="342">
        <f>SUM(D242:D246)</f>
        <v>0</v>
      </c>
      <c r="E241" s="390">
        <f>SUM(E242:E246)</f>
        <v>0</v>
      </c>
      <c r="F241" s="359">
        <f t="shared" si="31"/>
        <v>0</v>
      </c>
      <c r="G241" s="340">
        <f>SUM(G242:G246)</f>
        <v>0</v>
      </c>
      <c r="H241" s="342">
        <f>SUM(H242:H246)</f>
        <v>0</v>
      </c>
      <c r="I241" s="231">
        <f t="shared" si="32"/>
        <v>0</v>
      </c>
      <c r="J241" s="340">
        <f>SUM(J242:J246)</f>
        <v>0</v>
      </c>
      <c r="K241" s="342">
        <f>SUM(K242:K246)</f>
        <v>0</v>
      </c>
      <c r="L241" s="231">
        <f t="shared" si="33"/>
        <v>0</v>
      </c>
      <c r="M241" s="343">
        <f>SUM(M242:M246)</f>
        <v>0</v>
      </c>
      <c r="N241" s="341">
        <f>SUM(N242:N246)</f>
        <v>0</v>
      </c>
      <c r="O241" s="231">
        <f t="shared" si="34"/>
        <v>0</v>
      </c>
      <c r="P241" s="185"/>
    </row>
    <row r="242" spans="1:16" hidden="1" x14ac:dyDescent="0.25">
      <c r="A242" s="178">
        <v>6252</v>
      </c>
      <c r="B242" s="223" t="s">
        <v>475</v>
      </c>
      <c r="C242" s="359">
        <f t="shared" si="27"/>
        <v>0</v>
      </c>
      <c r="D242" s="230"/>
      <c r="E242" s="507"/>
      <c r="F242" s="359">
        <f t="shared" si="31"/>
        <v>0</v>
      </c>
      <c r="G242" s="229"/>
      <c r="H242" s="230"/>
      <c r="I242" s="231">
        <f t="shared" si="32"/>
        <v>0</v>
      </c>
      <c r="J242" s="229"/>
      <c r="K242" s="230"/>
      <c r="L242" s="231">
        <f t="shared" si="33"/>
        <v>0</v>
      </c>
      <c r="M242" s="338"/>
      <c r="N242" s="337"/>
      <c r="O242" s="231">
        <f t="shared" si="34"/>
        <v>0</v>
      </c>
      <c r="P242" s="185"/>
    </row>
    <row r="243" spans="1:16" hidden="1" x14ac:dyDescent="0.25">
      <c r="A243" s="178">
        <v>6253</v>
      </c>
      <c r="B243" s="223" t="s">
        <v>476</v>
      </c>
      <c r="C243" s="359">
        <f t="shared" si="27"/>
        <v>0</v>
      </c>
      <c r="D243" s="230"/>
      <c r="E243" s="507"/>
      <c r="F243" s="359">
        <f t="shared" si="31"/>
        <v>0</v>
      </c>
      <c r="G243" s="229"/>
      <c r="H243" s="230"/>
      <c r="I243" s="231">
        <f t="shared" si="32"/>
        <v>0</v>
      </c>
      <c r="J243" s="229"/>
      <c r="K243" s="230"/>
      <c r="L243" s="231">
        <f t="shared" si="33"/>
        <v>0</v>
      </c>
      <c r="M243" s="338"/>
      <c r="N243" s="337"/>
      <c r="O243" s="231">
        <f t="shared" si="34"/>
        <v>0</v>
      </c>
      <c r="P243" s="185"/>
    </row>
    <row r="244" spans="1:16" ht="24" hidden="1" x14ac:dyDescent="0.25">
      <c r="A244" s="178">
        <v>6254</v>
      </c>
      <c r="B244" s="223" t="s">
        <v>477</v>
      </c>
      <c r="C244" s="359">
        <f t="shared" si="27"/>
        <v>0</v>
      </c>
      <c r="D244" s="230"/>
      <c r="E244" s="507"/>
      <c r="F244" s="359">
        <f t="shared" si="31"/>
        <v>0</v>
      </c>
      <c r="G244" s="229"/>
      <c r="H244" s="230"/>
      <c r="I244" s="231">
        <f t="shared" si="32"/>
        <v>0</v>
      </c>
      <c r="J244" s="229"/>
      <c r="K244" s="230"/>
      <c r="L244" s="231">
        <f t="shared" si="33"/>
        <v>0</v>
      </c>
      <c r="M244" s="338"/>
      <c r="N244" s="337"/>
      <c r="O244" s="231">
        <f t="shared" si="34"/>
        <v>0</v>
      </c>
      <c r="P244" s="185"/>
    </row>
    <row r="245" spans="1:16" ht="24" hidden="1" x14ac:dyDescent="0.25">
      <c r="A245" s="178">
        <v>6255</v>
      </c>
      <c r="B245" s="223" t="s">
        <v>478</v>
      </c>
      <c r="C245" s="359">
        <f t="shared" si="27"/>
        <v>0</v>
      </c>
      <c r="D245" s="230"/>
      <c r="E245" s="507"/>
      <c r="F245" s="359">
        <f t="shared" si="31"/>
        <v>0</v>
      </c>
      <c r="G245" s="229"/>
      <c r="H245" s="230"/>
      <c r="I245" s="231">
        <f t="shared" si="32"/>
        <v>0</v>
      </c>
      <c r="J245" s="229"/>
      <c r="K245" s="230"/>
      <c r="L245" s="231">
        <f t="shared" si="33"/>
        <v>0</v>
      </c>
      <c r="M245" s="338"/>
      <c r="N245" s="337"/>
      <c r="O245" s="231">
        <f t="shared" si="34"/>
        <v>0</v>
      </c>
      <c r="P245" s="185"/>
    </row>
    <row r="246" spans="1:16" hidden="1" x14ac:dyDescent="0.25">
      <c r="A246" s="178">
        <v>6259</v>
      </c>
      <c r="B246" s="223" t="s">
        <v>479</v>
      </c>
      <c r="C246" s="359">
        <f t="shared" si="27"/>
        <v>0</v>
      </c>
      <c r="D246" s="230"/>
      <c r="E246" s="507"/>
      <c r="F246" s="359">
        <f t="shared" si="31"/>
        <v>0</v>
      </c>
      <c r="G246" s="229"/>
      <c r="H246" s="230"/>
      <c r="I246" s="231">
        <f t="shared" si="32"/>
        <v>0</v>
      </c>
      <c r="J246" s="229"/>
      <c r="K246" s="230"/>
      <c r="L246" s="231">
        <f t="shared" si="33"/>
        <v>0</v>
      </c>
      <c r="M246" s="338"/>
      <c r="N246" s="337"/>
      <c r="O246" s="231">
        <f t="shared" si="34"/>
        <v>0</v>
      </c>
      <c r="P246" s="185"/>
    </row>
    <row r="247" spans="1:16" ht="24" hidden="1" x14ac:dyDescent="0.25">
      <c r="A247" s="339">
        <v>6260</v>
      </c>
      <c r="B247" s="223" t="s">
        <v>480</v>
      </c>
      <c r="C247" s="359">
        <f t="shared" si="27"/>
        <v>0</v>
      </c>
      <c r="D247" s="230"/>
      <c r="E247" s="507"/>
      <c r="F247" s="359">
        <f t="shared" ref="F247:F299" si="38">D247+E247</f>
        <v>0</v>
      </c>
      <c r="G247" s="229"/>
      <c r="H247" s="230"/>
      <c r="I247" s="231">
        <f t="shared" ref="I247:I299" si="39">G247+H247</f>
        <v>0</v>
      </c>
      <c r="J247" s="229"/>
      <c r="K247" s="230"/>
      <c r="L247" s="231">
        <f t="shared" ref="L247:L299" si="40">J247+K247</f>
        <v>0</v>
      </c>
      <c r="M247" s="338"/>
      <c r="N247" s="337"/>
      <c r="O247" s="231">
        <f t="shared" ref="O247:O276" si="41">M247+N247</f>
        <v>0</v>
      </c>
      <c r="P247" s="185"/>
    </row>
    <row r="248" spans="1:16" hidden="1" x14ac:dyDescent="0.25">
      <c r="A248" s="339">
        <v>6270</v>
      </c>
      <c r="B248" s="223" t="s">
        <v>481</v>
      </c>
      <c r="C248" s="359">
        <f t="shared" si="27"/>
        <v>0</v>
      </c>
      <c r="D248" s="230"/>
      <c r="E248" s="507"/>
      <c r="F248" s="359">
        <f t="shared" si="38"/>
        <v>0</v>
      </c>
      <c r="G248" s="229"/>
      <c r="H248" s="230"/>
      <c r="I248" s="231">
        <f t="shared" si="39"/>
        <v>0</v>
      </c>
      <c r="J248" s="229"/>
      <c r="K248" s="230"/>
      <c r="L248" s="231">
        <f t="shared" si="40"/>
        <v>0</v>
      </c>
      <c r="M248" s="338"/>
      <c r="N248" s="337"/>
      <c r="O248" s="231">
        <f t="shared" si="41"/>
        <v>0</v>
      </c>
      <c r="P248" s="185"/>
    </row>
    <row r="249" spans="1:16" ht="24" hidden="1" x14ac:dyDescent="0.25">
      <c r="A249" s="349">
        <v>6290</v>
      </c>
      <c r="B249" s="213" t="s">
        <v>482</v>
      </c>
      <c r="C249" s="359">
        <f t="shared" si="27"/>
        <v>0</v>
      </c>
      <c r="D249" s="352">
        <f>SUM(D250:D253)</f>
        <v>0</v>
      </c>
      <c r="E249" s="389">
        <f>SUM(E250:E253)</f>
        <v>0</v>
      </c>
      <c r="F249" s="466">
        <f t="shared" si="38"/>
        <v>0</v>
      </c>
      <c r="G249" s="350">
        <f>SUM(G250:G253)</f>
        <v>0</v>
      </c>
      <c r="H249" s="352">
        <f t="shared" ref="H249" si="42">SUM(H250:H253)</f>
        <v>0</v>
      </c>
      <c r="I249" s="221">
        <f t="shared" si="39"/>
        <v>0</v>
      </c>
      <c r="J249" s="350">
        <f>SUM(J250:J253)</f>
        <v>0</v>
      </c>
      <c r="K249" s="352">
        <f t="shared" ref="K249" si="43">SUM(K250:K253)</f>
        <v>0</v>
      </c>
      <c r="L249" s="221">
        <f t="shared" si="40"/>
        <v>0</v>
      </c>
      <c r="M249" s="369">
        <f t="shared" ref="M249:N249" si="44">SUM(M250:M253)</f>
        <v>0</v>
      </c>
      <c r="N249" s="370">
        <f t="shared" si="44"/>
        <v>0</v>
      </c>
      <c r="O249" s="371">
        <f t="shared" si="41"/>
        <v>0</v>
      </c>
      <c r="P249" s="372"/>
    </row>
    <row r="250" spans="1:16" hidden="1" x14ac:dyDescent="0.25">
      <c r="A250" s="178">
        <v>6291</v>
      </c>
      <c r="B250" s="223" t="s">
        <v>483</v>
      </c>
      <c r="C250" s="359">
        <f t="shared" si="27"/>
        <v>0</v>
      </c>
      <c r="D250" s="230"/>
      <c r="E250" s="507"/>
      <c r="F250" s="359">
        <f t="shared" si="38"/>
        <v>0</v>
      </c>
      <c r="G250" s="229"/>
      <c r="H250" s="230"/>
      <c r="I250" s="231">
        <f t="shared" si="39"/>
        <v>0</v>
      </c>
      <c r="J250" s="229"/>
      <c r="K250" s="230"/>
      <c r="L250" s="231">
        <f t="shared" si="40"/>
        <v>0</v>
      </c>
      <c r="M250" s="338"/>
      <c r="N250" s="337"/>
      <c r="O250" s="231">
        <f t="shared" si="41"/>
        <v>0</v>
      </c>
      <c r="P250" s="185"/>
    </row>
    <row r="251" spans="1:16" hidden="1" x14ac:dyDescent="0.25">
      <c r="A251" s="178">
        <v>6292</v>
      </c>
      <c r="B251" s="223" t="s">
        <v>484</v>
      </c>
      <c r="C251" s="359">
        <f t="shared" si="27"/>
        <v>0</v>
      </c>
      <c r="D251" s="230"/>
      <c r="E251" s="507"/>
      <c r="F251" s="359">
        <f t="shared" si="38"/>
        <v>0</v>
      </c>
      <c r="G251" s="229"/>
      <c r="H251" s="230"/>
      <c r="I251" s="231">
        <f t="shared" si="39"/>
        <v>0</v>
      </c>
      <c r="J251" s="229"/>
      <c r="K251" s="230"/>
      <c r="L251" s="231">
        <f t="shared" si="40"/>
        <v>0</v>
      </c>
      <c r="M251" s="338"/>
      <c r="N251" s="337"/>
      <c r="O251" s="231">
        <f t="shared" si="41"/>
        <v>0</v>
      </c>
      <c r="P251" s="185"/>
    </row>
    <row r="252" spans="1:16" ht="72" hidden="1" x14ac:dyDescent="0.25">
      <c r="A252" s="178">
        <v>6296</v>
      </c>
      <c r="B252" s="223" t="s">
        <v>485</v>
      </c>
      <c r="C252" s="359">
        <f t="shared" si="27"/>
        <v>0</v>
      </c>
      <c r="D252" s="230"/>
      <c r="E252" s="507"/>
      <c r="F252" s="359">
        <f t="shared" si="38"/>
        <v>0</v>
      </c>
      <c r="G252" s="229"/>
      <c r="H252" s="230"/>
      <c r="I252" s="231">
        <f t="shared" si="39"/>
        <v>0</v>
      </c>
      <c r="J252" s="229"/>
      <c r="K252" s="230"/>
      <c r="L252" s="231">
        <f t="shared" si="40"/>
        <v>0</v>
      </c>
      <c r="M252" s="338"/>
      <c r="N252" s="337"/>
      <c r="O252" s="231">
        <f t="shared" si="41"/>
        <v>0</v>
      </c>
      <c r="P252" s="185"/>
    </row>
    <row r="253" spans="1:16" ht="36" hidden="1" x14ac:dyDescent="0.25">
      <c r="A253" s="178">
        <v>6299</v>
      </c>
      <c r="B253" s="223" t="s">
        <v>486</v>
      </c>
      <c r="C253" s="359">
        <f t="shared" si="27"/>
        <v>0</v>
      </c>
      <c r="D253" s="230"/>
      <c r="E253" s="507"/>
      <c r="F253" s="359">
        <f t="shared" si="38"/>
        <v>0</v>
      </c>
      <c r="G253" s="229"/>
      <c r="H253" s="230"/>
      <c r="I253" s="231">
        <f t="shared" si="39"/>
        <v>0</v>
      </c>
      <c r="J253" s="229"/>
      <c r="K253" s="230"/>
      <c r="L253" s="231">
        <f t="shared" si="40"/>
        <v>0</v>
      </c>
      <c r="M253" s="338"/>
      <c r="N253" s="337"/>
      <c r="O253" s="231">
        <f t="shared" si="41"/>
        <v>0</v>
      </c>
      <c r="P253" s="185"/>
    </row>
    <row r="254" spans="1:16" hidden="1" x14ac:dyDescent="0.25">
      <c r="A254" s="198">
        <v>6300</v>
      </c>
      <c r="B254" s="323" t="s">
        <v>487</v>
      </c>
      <c r="C254" s="459">
        <f t="shared" si="27"/>
        <v>0</v>
      </c>
      <c r="D254" s="210">
        <f>SUM(D255,D259,D260)</f>
        <v>0</v>
      </c>
      <c r="E254" s="505">
        <f>SUM(E255,E259,E260)</f>
        <v>0</v>
      </c>
      <c r="F254" s="459">
        <f t="shared" si="38"/>
        <v>0</v>
      </c>
      <c r="G254" s="209">
        <f>SUM(G255,G259,G260)</f>
        <v>0</v>
      </c>
      <c r="H254" s="210">
        <f t="shared" ref="H254" si="45">SUM(H255,H259,H260)</f>
        <v>0</v>
      </c>
      <c r="I254" s="211">
        <f t="shared" si="39"/>
        <v>0</v>
      </c>
      <c r="J254" s="209">
        <f>SUM(J255,J259,J260)</f>
        <v>0</v>
      </c>
      <c r="K254" s="210">
        <f t="shared" ref="K254" si="46">SUM(K255,K259,K260)</f>
        <v>0</v>
      </c>
      <c r="L254" s="211">
        <f t="shared" si="40"/>
        <v>0</v>
      </c>
      <c r="M254" s="355">
        <f t="shared" ref="M254:N254" si="47">SUM(M255,M259,M260)</f>
        <v>0</v>
      </c>
      <c r="N254" s="356">
        <f t="shared" si="47"/>
        <v>0</v>
      </c>
      <c r="O254" s="357">
        <f t="shared" si="41"/>
        <v>0</v>
      </c>
      <c r="P254" s="358"/>
    </row>
    <row r="255" spans="1:16" ht="24" hidden="1" x14ac:dyDescent="0.25">
      <c r="A255" s="349">
        <v>6320</v>
      </c>
      <c r="B255" s="213" t="s">
        <v>488</v>
      </c>
      <c r="C255" s="546">
        <f t="shared" si="27"/>
        <v>0</v>
      </c>
      <c r="D255" s="352">
        <f>SUM(D256:D258)</f>
        <v>0</v>
      </c>
      <c r="E255" s="389">
        <f>SUM(E256:E258)</f>
        <v>0</v>
      </c>
      <c r="F255" s="466">
        <f t="shared" si="38"/>
        <v>0</v>
      </c>
      <c r="G255" s="350">
        <f>SUM(G256:G258)</f>
        <v>0</v>
      </c>
      <c r="H255" s="352">
        <f t="shared" ref="H255" si="48">SUM(H256:H258)</f>
        <v>0</v>
      </c>
      <c r="I255" s="221">
        <f t="shared" si="39"/>
        <v>0</v>
      </c>
      <c r="J255" s="350">
        <f>SUM(J256:J258)</f>
        <v>0</v>
      </c>
      <c r="K255" s="352">
        <f t="shared" ref="K255" si="49">SUM(K256:K258)</f>
        <v>0</v>
      </c>
      <c r="L255" s="221">
        <f t="shared" si="40"/>
        <v>0</v>
      </c>
      <c r="M255" s="353">
        <f t="shared" ref="M255:N255" si="50">SUM(M256:M258)</f>
        <v>0</v>
      </c>
      <c r="N255" s="351">
        <f t="shared" si="50"/>
        <v>0</v>
      </c>
      <c r="O255" s="221">
        <f t="shared" si="41"/>
        <v>0</v>
      </c>
      <c r="P255" s="176"/>
    </row>
    <row r="256" spans="1:16" hidden="1" x14ac:dyDescent="0.25">
      <c r="A256" s="178">
        <v>6322</v>
      </c>
      <c r="B256" s="223" t="s">
        <v>489</v>
      </c>
      <c r="C256" s="359">
        <f t="shared" si="27"/>
        <v>0</v>
      </c>
      <c r="D256" s="230"/>
      <c r="E256" s="507"/>
      <c r="F256" s="359">
        <f t="shared" si="38"/>
        <v>0</v>
      </c>
      <c r="G256" s="229"/>
      <c r="H256" s="230"/>
      <c r="I256" s="231">
        <f t="shared" si="39"/>
        <v>0</v>
      </c>
      <c r="J256" s="229"/>
      <c r="K256" s="230"/>
      <c r="L256" s="231">
        <f t="shared" si="40"/>
        <v>0</v>
      </c>
      <c r="M256" s="338"/>
      <c r="N256" s="337"/>
      <c r="O256" s="231">
        <f t="shared" si="41"/>
        <v>0</v>
      </c>
      <c r="P256" s="185"/>
    </row>
    <row r="257" spans="1:16" ht="24" hidden="1" x14ac:dyDescent="0.25">
      <c r="A257" s="178">
        <v>6323</v>
      </c>
      <c r="B257" s="223" t="s">
        <v>490</v>
      </c>
      <c r="C257" s="359">
        <f t="shared" si="27"/>
        <v>0</v>
      </c>
      <c r="D257" s="230"/>
      <c r="E257" s="507"/>
      <c r="F257" s="359">
        <f t="shared" si="38"/>
        <v>0</v>
      </c>
      <c r="G257" s="229"/>
      <c r="H257" s="230"/>
      <c r="I257" s="231">
        <f t="shared" si="39"/>
        <v>0</v>
      </c>
      <c r="J257" s="229"/>
      <c r="K257" s="230"/>
      <c r="L257" s="231">
        <f t="shared" si="40"/>
        <v>0</v>
      </c>
      <c r="M257" s="338"/>
      <c r="N257" s="337"/>
      <c r="O257" s="231">
        <f t="shared" si="41"/>
        <v>0</v>
      </c>
      <c r="P257" s="185"/>
    </row>
    <row r="258" spans="1:16" ht="24" hidden="1" x14ac:dyDescent="0.25">
      <c r="A258" s="169">
        <v>6324</v>
      </c>
      <c r="B258" s="213" t="s">
        <v>491</v>
      </c>
      <c r="C258" s="359">
        <f t="shared" si="27"/>
        <v>0</v>
      </c>
      <c r="D258" s="220"/>
      <c r="E258" s="510"/>
      <c r="F258" s="466">
        <f t="shared" si="38"/>
        <v>0</v>
      </c>
      <c r="G258" s="219"/>
      <c r="H258" s="220"/>
      <c r="I258" s="221">
        <f t="shared" si="39"/>
        <v>0</v>
      </c>
      <c r="J258" s="219"/>
      <c r="K258" s="220"/>
      <c r="L258" s="221">
        <f t="shared" si="40"/>
        <v>0</v>
      </c>
      <c r="M258" s="336"/>
      <c r="N258" s="335"/>
      <c r="O258" s="221">
        <f t="shared" si="41"/>
        <v>0</v>
      </c>
      <c r="P258" s="176"/>
    </row>
    <row r="259" spans="1:16" ht="24" hidden="1" x14ac:dyDescent="0.25">
      <c r="A259" s="391">
        <v>6330</v>
      </c>
      <c r="B259" s="392" t="s">
        <v>492</v>
      </c>
      <c r="C259" s="359">
        <f t="shared" ref="C259:C286" si="51">F259+I259+L259+O259</f>
        <v>0</v>
      </c>
      <c r="D259" s="377"/>
      <c r="E259" s="579"/>
      <c r="F259" s="546">
        <f t="shared" si="38"/>
        <v>0</v>
      </c>
      <c r="G259" s="375"/>
      <c r="H259" s="377"/>
      <c r="I259" s="371">
        <f t="shared" si="39"/>
        <v>0</v>
      </c>
      <c r="J259" s="375"/>
      <c r="K259" s="377"/>
      <c r="L259" s="371">
        <f t="shared" si="40"/>
        <v>0</v>
      </c>
      <c r="M259" s="378"/>
      <c r="N259" s="376"/>
      <c r="O259" s="371">
        <f t="shared" si="41"/>
        <v>0</v>
      </c>
      <c r="P259" s="372"/>
    </row>
    <row r="260" spans="1:16" hidden="1" x14ac:dyDescent="0.25">
      <c r="A260" s="339">
        <v>6360</v>
      </c>
      <c r="B260" s="223" t="s">
        <v>493</v>
      </c>
      <c r="C260" s="359">
        <f t="shared" si="51"/>
        <v>0</v>
      </c>
      <c r="D260" s="230"/>
      <c r="E260" s="507"/>
      <c r="F260" s="359">
        <f t="shared" si="38"/>
        <v>0</v>
      </c>
      <c r="G260" s="229"/>
      <c r="H260" s="230"/>
      <c r="I260" s="231">
        <f t="shared" si="39"/>
        <v>0</v>
      </c>
      <c r="J260" s="229"/>
      <c r="K260" s="230"/>
      <c r="L260" s="231">
        <f t="shared" si="40"/>
        <v>0</v>
      </c>
      <c r="M260" s="338"/>
      <c r="N260" s="337"/>
      <c r="O260" s="231">
        <f t="shared" si="41"/>
        <v>0</v>
      </c>
      <c r="P260" s="185"/>
    </row>
    <row r="261" spans="1:16" ht="36" hidden="1" x14ac:dyDescent="0.25">
      <c r="A261" s="198">
        <v>6400</v>
      </c>
      <c r="B261" s="323" t="s">
        <v>494</v>
      </c>
      <c r="C261" s="459">
        <f t="shared" si="51"/>
        <v>0</v>
      </c>
      <c r="D261" s="210">
        <f>SUM(D262,D266)</f>
        <v>0</v>
      </c>
      <c r="E261" s="505">
        <f>SUM(E262,E266)</f>
        <v>0</v>
      </c>
      <c r="F261" s="459">
        <f t="shared" si="38"/>
        <v>0</v>
      </c>
      <c r="G261" s="209">
        <f>SUM(G262,G266)</f>
        <v>0</v>
      </c>
      <c r="H261" s="210">
        <f t="shared" ref="H261" si="52">SUM(H262,H266)</f>
        <v>0</v>
      </c>
      <c r="I261" s="211">
        <f t="shared" si="39"/>
        <v>0</v>
      </c>
      <c r="J261" s="209">
        <f>SUM(J262,J266)</f>
        <v>0</v>
      </c>
      <c r="K261" s="210">
        <f t="shared" ref="K261" si="53">SUM(K262,K266)</f>
        <v>0</v>
      </c>
      <c r="L261" s="211">
        <f t="shared" si="40"/>
        <v>0</v>
      </c>
      <c r="M261" s="355">
        <f t="shared" ref="M261:N261" si="54">SUM(M262,M266)</f>
        <v>0</v>
      </c>
      <c r="N261" s="356">
        <f t="shared" si="54"/>
        <v>0</v>
      </c>
      <c r="O261" s="357">
        <f t="shared" si="41"/>
        <v>0</v>
      </c>
      <c r="P261" s="358"/>
    </row>
    <row r="262" spans="1:16" ht="24" hidden="1" x14ac:dyDescent="0.25">
      <c r="A262" s="349">
        <v>6410</v>
      </c>
      <c r="B262" s="213" t="s">
        <v>495</v>
      </c>
      <c r="C262" s="466">
        <f t="shared" si="51"/>
        <v>0</v>
      </c>
      <c r="D262" s="352">
        <f>SUM(D263:D265)</f>
        <v>0</v>
      </c>
      <c r="E262" s="389">
        <f>SUM(E263:E265)</f>
        <v>0</v>
      </c>
      <c r="F262" s="466">
        <f t="shared" si="38"/>
        <v>0</v>
      </c>
      <c r="G262" s="350">
        <f>SUM(G263:G265)</f>
        <v>0</v>
      </c>
      <c r="H262" s="352">
        <f t="shared" ref="H262" si="55">SUM(H263:H265)</f>
        <v>0</v>
      </c>
      <c r="I262" s="221">
        <f t="shared" si="39"/>
        <v>0</v>
      </c>
      <c r="J262" s="350">
        <f>SUM(J263:J265)</f>
        <v>0</v>
      </c>
      <c r="K262" s="352">
        <f t="shared" ref="K262" si="56">SUM(K263:K265)</f>
        <v>0</v>
      </c>
      <c r="L262" s="221">
        <f t="shared" si="40"/>
        <v>0</v>
      </c>
      <c r="M262" s="365">
        <f t="shared" ref="M262:N262" si="57">SUM(M263:M265)</f>
        <v>0</v>
      </c>
      <c r="N262" s="366">
        <f t="shared" si="57"/>
        <v>0</v>
      </c>
      <c r="O262" s="242">
        <f t="shared" si="41"/>
        <v>0</v>
      </c>
      <c r="P262" s="244"/>
    </row>
    <row r="263" spans="1:16" hidden="1" x14ac:dyDescent="0.25">
      <c r="A263" s="178">
        <v>6411</v>
      </c>
      <c r="B263" s="393" t="s">
        <v>496</v>
      </c>
      <c r="C263" s="359">
        <f t="shared" si="51"/>
        <v>0</v>
      </c>
      <c r="D263" s="230"/>
      <c r="E263" s="507"/>
      <c r="F263" s="359">
        <f t="shared" si="38"/>
        <v>0</v>
      </c>
      <c r="G263" s="229"/>
      <c r="H263" s="230"/>
      <c r="I263" s="231">
        <f t="shared" si="39"/>
        <v>0</v>
      </c>
      <c r="J263" s="229"/>
      <c r="K263" s="230"/>
      <c r="L263" s="231">
        <f t="shared" si="40"/>
        <v>0</v>
      </c>
      <c r="M263" s="338"/>
      <c r="N263" s="337"/>
      <c r="O263" s="231">
        <f t="shared" si="41"/>
        <v>0</v>
      </c>
      <c r="P263" s="185"/>
    </row>
    <row r="264" spans="1:16" ht="36" hidden="1" x14ac:dyDescent="0.25">
      <c r="A264" s="178">
        <v>6412</v>
      </c>
      <c r="B264" s="223" t="s">
        <v>497</v>
      </c>
      <c r="C264" s="359">
        <f t="shared" si="51"/>
        <v>0</v>
      </c>
      <c r="D264" s="230"/>
      <c r="E264" s="507"/>
      <c r="F264" s="359">
        <f t="shared" si="38"/>
        <v>0</v>
      </c>
      <c r="G264" s="229"/>
      <c r="H264" s="230"/>
      <c r="I264" s="231">
        <f t="shared" si="39"/>
        <v>0</v>
      </c>
      <c r="J264" s="229"/>
      <c r="K264" s="230"/>
      <c r="L264" s="231">
        <f t="shared" si="40"/>
        <v>0</v>
      </c>
      <c r="M264" s="338"/>
      <c r="N264" s="337"/>
      <c r="O264" s="231">
        <f t="shared" si="41"/>
        <v>0</v>
      </c>
      <c r="P264" s="185"/>
    </row>
    <row r="265" spans="1:16" ht="36" hidden="1" x14ac:dyDescent="0.25">
      <c r="A265" s="178">
        <v>6419</v>
      </c>
      <c r="B265" s="223" t="s">
        <v>498</v>
      </c>
      <c r="C265" s="359">
        <f t="shared" si="51"/>
        <v>0</v>
      </c>
      <c r="D265" s="230"/>
      <c r="E265" s="507"/>
      <c r="F265" s="359">
        <f t="shared" si="38"/>
        <v>0</v>
      </c>
      <c r="G265" s="229"/>
      <c r="H265" s="230"/>
      <c r="I265" s="231">
        <f t="shared" si="39"/>
        <v>0</v>
      </c>
      <c r="J265" s="229"/>
      <c r="K265" s="230"/>
      <c r="L265" s="231">
        <f t="shared" si="40"/>
        <v>0</v>
      </c>
      <c r="M265" s="338"/>
      <c r="N265" s="337"/>
      <c r="O265" s="231">
        <f t="shared" si="41"/>
        <v>0</v>
      </c>
      <c r="P265" s="185"/>
    </row>
    <row r="266" spans="1:16" ht="36" hidden="1" x14ac:dyDescent="0.25">
      <c r="A266" s="339">
        <v>6420</v>
      </c>
      <c r="B266" s="223" t="s">
        <v>499</v>
      </c>
      <c r="C266" s="359">
        <f t="shared" si="51"/>
        <v>0</v>
      </c>
      <c r="D266" s="342">
        <f>SUM(D267:D270)</f>
        <v>0</v>
      </c>
      <c r="E266" s="390">
        <f>SUM(E267:E270)</f>
        <v>0</v>
      </c>
      <c r="F266" s="359">
        <f t="shared" si="38"/>
        <v>0</v>
      </c>
      <c r="G266" s="340">
        <f>SUM(G267:G270)</f>
        <v>0</v>
      </c>
      <c r="H266" s="342">
        <f>SUM(H267:H270)</f>
        <v>0</v>
      </c>
      <c r="I266" s="231">
        <f t="shared" si="39"/>
        <v>0</v>
      </c>
      <c r="J266" s="340">
        <f>SUM(J267:J270)</f>
        <v>0</v>
      </c>
      <c r="K266" s="342">
        <f>SUM(K267:K270)</f>
        <v>0</v>
      </c>
      <c r="L266" s="231">
        <f t="shared" si="40"/>
        <v>0</v>
      </c>
      <c r="M266" s="343">
        <f>SUM(M267:M270)</f>
        <v>0</v>
      </c>
      <c r="N266" s="341">
        <f>SUM(N267:N270)</f>
        <v>0</v>
      </c>
      <c r="O266" s="231">
        <f t="shared" si="41"/>
        <v>0</v>
      </c>
      <c r="P266" s="185"/>
    </row>
    <row r="267" spans="1:16" hidden="1" x14ac:dyDescent="0.25">
      <c r="A267" s="178">
        <v>6421</v>
      </c>
      <c r="B267" s="223" t="s">
        <v>500</v>
      </c>
      <c r="C267" s="359">
        <f t="shared" si="51"/>
        <v>0</v>
      </c>
      <c r="D267" s="230"/>
      <c r="E267" s="507"/>
      <c r="F267" s="359">
        <f t="shared" si="38"/>
        <v>0</v>
      </c>
      <c r="G267" s="229"/>
      <c r="H267" s="230"/>
      <c r="I267" s="231">
        <f t="shared" si="39"/>
        <v>0</v>
      </c>
      <c r="J267" s="229"/>
      <c r="K267" s="230"/>
      <c r="L267" s="231">
        <f t="shared" si="40"/>
        <v>0</v>
      </c>
      <c r="M267" s="338"/>
      <c r="N267" s="337"/>
      <c r="O267" s="231">
        <f t="shared" si="41"/>
        <v>0</v>
      </c>
      <c r="P267" s="185"/>
    </row>
    <row r="268" spans="1:16" hidden="1" x14ac:dyDescent="0.25">
      <c r="A268" s="178">
        <v>6422</v>
      </c>
      <c r="B268" s="223" t="s">
        <v>501</v>
      </c>
      <c r="C268" s="359">
        <f t="shared" si="51"/>
        <v>0</v>
      </c>
      <c r="D268" s="230"/>
      <c r="E268" s="507"/>
      <c r="F268" s="359">
        <f t="shared" si="38"/>
        <v>0</v>
      </c>
      <c r="G268" s="229"/>
      <c r="H268" s="230"/>
      <c r="I268" s="231">
        <f t="shared" si="39"/>
        <v>0</v>
      </c>
      <c r="J268" s="229"/>
      <c r="K268" s="230"/>
      <c r="L268" s="231">
        <f t="shared" si="40"/>
        <v>0</v>
      </c>
      <c r="M268" s="338"/>
      <c r="N268" s="337"/>
      <c r="O268" s="231">
        <f t="shared" si="41"/>
        <v>0</v>
      </c>
      <c r="P268" s="185"/>
    </row>
    <row r="269" spans="1:16" ht="24" hidden="1" x14ac:dyDescent="0.25">
      <c r="A269" s="178">
        <v>6423</v>
      </c>
      <c r="B269" s="223" t="s">
        <v>502</v>
      </c>
      <c r="C269" s="359">
        <f t="shared" si="51"/>
        <v>0</v>
      </c>
      <c r="D269" s="230"/>
      <c r="E269" s="507"/>
      <c r="F269" s="359">
        <f t="shared" si="38"/>
        <v>0</v>
      </c>
      <c r="G269" s="229"/>
      <c r="H269" s="230"/>
      <c r="I269" s="231">
        <f t="shared" si="39"/>
        <v>0</v>
      </c>
      <c r="J269" s="229"/>
      <c r="K269" s="230"/>
      <c r="L269" s="231">
        <f t="shared" si="40"/>
        <v>0</v>
      </c>
      <c r="M269" s="338"/>
      <c r="N269" s="337"/>
      <c r="O269" s="231">
        <f t="shared" si="41"/>
        <v>0</v>
      </c>
      <c r="P269" s="185"/>
    </row>
    <row r="270" spans="1:16" ht="36" hidden="1" x14ac:dyDescent="0.25">
      <c r="A270" s="178">
        <v>6424</v>
      </c>
      <c r="B270" s="223" t="s">
        <v>503</v>
      </c>
      <c r="C270" s="359">
        <f t="shared" si="51"/>
        <v>0</v>
      </c>
      <c r="D270" s="230"/>
      <c r="E270" s="507"/>
      <c r="F270" s="359">
        <f t="shared" si="38"/>
        <v>0</v>
      </c>
      <c r="G270" s="229"/>
      <c r="H270" s="230"/>
      <c r="I270" s="231">
        <f t="shared" si="39"/>
        <v>0</v>
      </c>
      <c r="J270" s="229"/>
      <c r="K270" s="230"/>
      <c r="L270" s="231">
        <f t="shared" si="40"/>
        <v>0</v>
      </c>
      <c r="M270" s="338"/>
      <c r="N270" s="337"/>
      <c r="O270" s="231">
        <f t="shared" si="41"/>
        <v>0</v>
      </c>
      <c r="P270" s="185"/>
    </row>
    <row r="271" spans="1:16" ht="36" hidden="1" x14ac:dyDescent="0.25">
      <c r="A271" s="394">
        <v>7000</v>
      </c>
      <c r="B271" s="394" t="s">
        <v>504</v>
      </c>
      <c r="C271" s="550">
        <f t="shared" si="51"/>
        <v>0</v>
      </c>
      <c r="D271" s="581">
        <f>SUM(D272,D282)</f>
        <v>0</v>
      </c>
      <c r="E271" s="582">
        <f>SUM(E272,E282)</f>
        <v>0</v>
      </c>
      <c r="F271" s="550">
        <f t="shared" si="38"/>
        <v>0</v>
      </c>
      <c r="G271" s="396">
        <f>SUM(G272,G282)</f>
        <v>0</v>
      </c>
      <c r="H271" s="399">
        <f>SUM(H272,H282)</f>
        <v>0</v>
      </c>
      <c r="I271" s="398">
        <f t="shared" si="39"/>
        <v>0</v>
      </c>
      <c r="J271" s="396">
        <f>SUM(J272,J282)</f>
        <v>0</v>
      </c>
      <c r="K271" s="399">
        <f>SUM(K272,K282)</f>
        <v>0</v>
      </c>
      <c r="L271" s="398">
        <f t="shared" si="40"/>
        <v>0</v>
      </c>
      <c r="M271" s="400">
        <f>SUM(M272,M282)</f>
        <v>0</v>
      </c>
      <c r="N271" s="401">
        <f>SUM(N272,N282)</f>
        <v>0</v>
      </c>
      <c r="O271" s="402">
        <f t="shared" si="41"/>
        <v>0</v>
      </c>
      <c r="P271" s="403"/>
    </row>
    <row r="272" spans="1:16" ht="24" hidden="1" x14ac:dyDescent="0.25">
      <c r="A272" s="198">
        <v>7200</v>
      </c>
      <c r="B272" s="323" t="s">
        <v>505</v>
      </c>
      <c r="C272" s="459">
        <f t="shared" si="51"/>
        <v>0</v>
      </c>
      <c r="D272" s="210">
        <f>SUM(D273,D274,D277,D278,D281)</f>
        <v>0</v>
      </c>
      <c r="E272" s="505">
        <f>SUM(E273,E274,E277,E278,E281)</f>
        <v>0</v>
      </c>
      <c r="F272" s="459">
        <f t="shared" si="38"/>
        <v>0</v>
      </c>
      <c r="G272" s="209">
        <f>SUM(G273,G274,G277,G278,G281)</f>
        <v>0</v>
      </c>
      <c r="H272" s="210">
        <f>SUM(H273,H274,H277,H278,H281)</f>
        <v>0</v>
      </c>
      <c r="I272" s="211">
        <f t="shared" si="39"/>
        <v>0</v>
      </c>
      <c r="J272" s="209">
        <f>SUM(J273,J274,J277,J278,J281)</f>
        <v>0</v>
      </c>
      <c r="K272" s="210">
        <f>SUM(K273,K274,K277,K278,K281)</f>
        <v>0</v>
      </c>
      <c r="L272" s="211">
        <f t="shared" si="40"/>
        <v>0</v>
      </c>
      <c r="M272" s="325">
        <f>SUM(M273,M274,M277,M278,M281)</f>
        <v>0</v>
      </c>
      <c r="N272" s="326">
        <f>SUM(N273,N274,N277,N278,N281)</f>
        <v>0</v>
      </c>
      <c r="O272" s="327">
        <f t="shared" si="41"/>
        <v>0</v>
      </c>
      <c r="P272" s="328"/>
    </row>
    <row r="273" spans="1:16" ht="24" hidden="1" x14ac:dyDescent="0.25">
      <c r="A273" s="349">
        <v>7210</v>
      </c>
      <c r="B273" s="213" t="s">
        <v>506</v>
      </c>
      <c r="C273" s="466">
        <f t="shared" si="51"/>
        <v>0</v>
      </c>
      <c r="D273" s="220"/>
      <c r="E273" s="510"/>
      <c r="F273" s="466">
        <f t="shared" si="38"/>
        <v>0</v>
      </c>
      <c r="G273" s="219"/>
      <c r="H273" s="220"/>
      <c r="I273" s="221">
        <f t="shared" si="39"/>
        <v>0</v>
      </c>
      <c r="J273" s="219"/>
      <c r="K273" s="220"/>
      <c r="L273" s="221">
        <f t="shared" si="40"/>
        <v>0</v>
      </c>
      <c r="M273" s="336"/>
      <c r="N273" s="335"/>
      <c r="O273" s="221">
        <f t="shared" si="41"/>
        <v>0</v>
      </c>
      <c r="P273" s="176"/>
    </row>
    <row r="274" spans="1:16" s="404" customFormat="1" ht="36" hidden="1" x14ac:dyDescent="0.25">
      <c r="A274" s="339">
        <v>7220</v>
      </c>
      <c r="B274" s="223" t="s">
        <v>507</v>
      </c>
      <c r="C274" s="359">
        <f t="shared" si="51"/>
        <v>0</v>
      </c>
      <c r="D274" s="342">
        <f>SUM(D275:D276)</f>
        <v>0</v>
      </c>
      <c r="E274" s="390">
        <f>SUM(E275:E276)</f>
        <v>0</v>
      </c>
      <c r="F274" s="359">
        <f t="shared" si="38"/>
        <v>0</v>
      </c>
      <c r="G274" s="340">
        <f>SUM(G275:G276)</f>
        <v>0</v>
      </c>
      <c r="H274" s="342">
        <f>SUM(H275:H276)</f>
        <v>0</v>
      </c>
      <c r="I274" s="231">
        <f t="shared" si="39"/>
        <v>0</v>
      </c>
      <c r="J274" s="340">
        <f>SUM(J275:J276)</f>
        <v>0</v>
      </c>
      <c r="K274" s="342">
        <f>SUM(K275:K276)</f>
        <v>0</v>
      </c>
      <c r="L274" s="231">
        <f t="shared" si="40"/>
        <v>0</v>
      </c>
      <c r="M274" s="343">
        <f>SUM(M275:M276)</f>
        <v>0</v>
      </c>
      <c r="N274" s="341">
        <f>SUM(N275:N276)</f>
        <v>0</v>
      </c>
      <c r="O274" s="231">
        <f t="shared" si="41"/>
        <v>0</v>
      </c>
      <c r="P274" s="185"/>
    </row>
    <row r="275" spans="1:16" s="404" customFormat="1" ht="36" hidden="1" x14ac:dyDescent="0.25">
      <c r="A275" s="178">
        <v>7221</v>
      </c>
      <c r="B275" s="223" t="s">
        <v>508</v>
      </c>
      <c r="C275" s="359">
        <f t="shared" si="51"/>
        <v>0</v>
      </c>
      <c r="D275" s="230"/>
      <c r="E275" s="507"/>
      <c r="F275" s="359">
        <f t="shared" si="38"/>
        <v>0</v>
      </c>
      <c r="G275" s="229"/>
      <c r="H275" s="230"/>
      <c r="I275" s="231">
        <f t="shared" si="39"/>
        <v>0</v>
      </c>
      <c r="J275" s="229"/>
      <c r="K275" s="230"/>
      <c r="L275" s="231">
        <f t="shared" si="40"/>
        <v>0</v>
      </c>
      <c r="M275" s="338"/>
      <c r="N275" s="337"/>
      <c r="O275" s="231">
        <f t="shared" si="41"/>
        <v>0</v>
      </c>
      <c r="P275" s="185"/>
    </row>
    <row r="276" spans="1:16" s="404" customFormat="1" ht="36" hidden="1" x14ac:dyDescent="0.25">
      <c r="A276" s="178">
        <v>7222</v>
      </c>
      <c r="B276" s="223" t="s">
        <v>509</v>
      </c>
      <c r="C276" s="359">
        <f t="shared" si="51"/>
        <v>0</v>
      </c>
      <c r="D276" s="230"/>
      <c r="E276" s="507"/>
      <c r="F276" s="359">
        <f t="shared" si="38"/>
        <v>0</v>
      </c>
      <c r="G276" s="229"/>
      <c r="H276" s="230"/>
      <c r="I276" s="231">
        <f t="shared" si="39"/>
        <v>0</v>
      </c>
      <c r="J276" s="229"/>
      <c r="K276" s="230"/>
      <c r="L276" s="231">
        <f t="shared" si="40"/>
        <v>0</v>
      </c>
      <c r="M276" s="338"/>
      <c r="N276" s="337"/>
      <c r="O276" s="231">
        <f t="shared" si="41"/>
        <v>0</v>
      </c>
      <c r="P276" s="185"/>
    </row>
    <row r="277" spans="1:16" s="404" customFormat="1" ht="24" hidden="1" x14ac:dyDescent="0.25">
      <c r="A277" s="339">
        <v>7230</v>
      </c>
      <c r="B277" s="223" t="s">
        <v>510</v>
      </c>
      <c r="C277" s="359">
        <f t="shared" si="51"/>
        <v>0</v>
      </c>
      <c r="D277" s="230"/>
      <c r="E277" s="507"/>
      <c r="F277" s="359">
        <f t="shared" si="38"/>
        <v>0</v>
      </c>
      <c r="G277" s="229"/>
      <c r="H277" s="230"/>
      <c r="I277" s="231">
        <f t="shared" si="39"/>
        <v>0</v>
      </c>
      <c r="J277" s="229"/>
      <c r="K277" s="230"/>
      <c r="L277" s="231">
        <f t="shared" si="40"/>
        <v>0</v>
      </c>
      <c r="M277" s="338"/>
      <c r="N277" s="337"/>
      <c r="O277" s="231">
        <f>M277+N277</f>
        <v>0</v>
      </c>
      <c r="P277" s="185"/>
    </row>
    <row r="278" spans="1:16" ht="24" hidden="1" x14ac:dyDescent="0.25">
      <c r="A278" s="339">
        <v>7240</v>
      </c>
      <c r="B278" s="223" t="s">
        <v>511</v>
      </c>
      <c r="C278" s="359">
        <f t="shared" si="51"/>
        <v>0</v>
      </c>
      <c r="D278" s="342">
        <f>SUM(D279:D280)</f>
        <v>0</v>
      </c>
      <c r="E278" s="390">
        <f>SUM(E279:E280)</f>
        <v>0</v>
      </c>
      <c r="F278" s="359">
        <f t="shared" si="38"/>
        <v>0</v>
      </c>
      <c r="G278" s="340">
        <f>SUM(G279:G280)</f>
        <v>0</v>
      </c>
      <c r="H278" s="342">
        <f>SUM(H279:H280)</f>
        <v>0</v>
      </c>
      <c r="I278" s="231">
        <f t="shared" si="39"/>
        <v>0</v>
      </c>
      <c r="J278" s="340">
        <f>SUM(J279:J280)</f>
        <v>0</v>
      </c>
      <c r="K278" s="342">
        <f>SUM(K279:K280)</f>
        <v>0</v>
      </c>
      <c r="L278" s="231">
        <f t="shared" si="40"/>
        <v>0</v>
      </c>
      <c r="M278" s="343">
        <f>SUM(M279:M280)</f>
        <v>0</v>
      </c>
      <c r="N278" s="341">
        <f>SUM(N279:N280)</f>
        <v>0</v>
      </c>
      <c r="O278" s="231">
        <f>SUM(O279:O280)</f>
        <v>0</v>
      </c>
      <c r="P278" s="185"/>
    </row>
    <row r="279" spans="1:16" ht="48" hidden="1" x14ac:dyDescent="0.25">
      <c r="A279" s="178">
        <v>7245</v>
      </c>
      <c r="B279" s="223" t="s">
        <v>512</v>
      </c>
      <c r="C279" s="359">
        <f t="shared" si="51"/>
        <v>0</v>
      </c>
      <c r="D279" s="230"/>
      <c r="E279" s="507"/>
      <c r="F279" s="359">
        <f t="shared" si="38"/>
        <v>0</v>
      </c>
      <c r="G279" s="229"/>
      <c r="H279" s="230"/>
      <c r="I279" s="231">
        <f t="shared" si="39"/>
        <v>0</v>
      </c>
      <c r="J279" s="229"/>
      <c r="K279" s="230"/>
      <c r="L279" s="231">
        <f t="shared" si="40"/>
        <v>0</v>
      </c>
      <c r="M279" s="338"/>
      <c r="N279" s="337"/>
      <c r="O279" s="231">
        <f t="shared" ref="O279:O282" si="58">M279+N279</f>
        <v>0</v>
      </c>
      <c r="P279" s="185"/>
    </row>
    <row r="280" spans="1:16" ht="96" hidden="1" x14ac:dyDescent="0.25">
      <c r="A280" s="178">
        <v>7246</v>
      </c>
      <c r="B280" s="223" t="s">
        <v>513</v>
      </c>
      <c r="C280" s="359">
        <f t="shared" si="51"/>
        <v>0</v>
      </c>
      <c r="D280" s="230"/>
      <c r="E280" s="507"/>
      <c r="F280" s="359">
        <f t="shared" si="38"/>
        <v>0</v>
      </c>
      <c r="G280" s="229"/>
      <c r="H280" s="230"/>
      <c r="I280" s="231">
        <f t="shared" si="39"/>
        <v>0</v>
      </c>
      <c r="J280" s="229"/>
      <c r="K280" s="230"/>
      <c r="L280" s="231">
        <f t="shared" si="40"/>
        <v>0</v>
      </c>
      <c r="M280" s="338"/>
      <c r="N280" s="337"/>
      <c r="O280" s="231">
        <f t="shared" si="58"/>
        <v>0</v>
      </c>
      <c r="P280" s="185"/>
    </row>
    <row r="281" spans="1:16" ht="24" hidden="1" x14ac:dyDescent="0.25">
      <c r="A281" s="339">
        <v>7260</v>
      </c>
      <c r="B281" s="223" t="s">
        <v>514</v>
      </c>
      <c r="C281" s="359">
        <f t="shared" si="51"/>
        <v>0</v>
      </c>
      <c r="D281" s="220"/>
      <c r="E281" s="510"/>
      <c r="F281" s="466">
        <f t="shared" si="38"/>
        <v>0</v>
      </c>
      <c r="G281" s="219"/>
      <c r="H281" s="220"/>
      <c r="I281" s="221">
        <f t="shared" si="39"/>
        <v>0</v>
      </c>
      <c r="J281" s="219"/>
      <c r="K281" s="220"/>
      <c r="L281" s="221">
        <f t="shared" si="40"/>
        <v>0</v>
      </c>
      <c r="M281" s="336"/>
      <c r="N281" s="335"/>
      <c r="O281" s="221">
        <f t="shared" si="58"/>
        <v>0</v>
      </c>
      <c r="P281" s="176"/>
    </row>
    <row r="282" spans="1:16" hidden="1" x14ac:dyDescent="0.25">
      <c r="A282" s="198">
        <v>7700</v>
      </c>
      <c r="B282" s="323" t="s">
        <v>515</v>
      </c>
      <c r="C282" s="354">
        <f t="shared" si="51"/>
        <v>0</v>
      </c>
      <c r="D282" s="407">
        <f>D283</f>
        <v>0</v>
      </c>
      <c r="E282" s="583">
        <f>SUM(E283)</f>
        <v>0</v>
      </c>
      <c r="F282" s="354">
        <f t="shared" si="38"/>
        <v>0</v>
      </c>
      <c r="G282" s="406">
        <f>G283</f>
        <v>0</v>
      </c>
      <c r="H282" s="407">
        <f>SUM(H283)</f>
        <v>0</v>
      </c>
      <c r="I282" s="357">
        <f t="shared" si="39"/>
        <v>0</v>
      </c>
      <c r="J282" s="406">
        <f>J283</f>
        <v>0</v>
      </c>
      <c r="K282" s="407">
        <f>SUM(K283)</f>
        <v>0</v>
      </c>
      <c r="L282" s="357">
        <f t="shared" si="40"/>
        <v>0</v>
      </c>
      <c r="M282" s="355">
        <f>SUM(M283)</f>
        <v>0</v>
      </c>
      <c r="N282" s="356">
        <f>SUM(N283)</f>
        <v>0</v>
      </c>
      <c r="O282" s="357">
        <f t="shared" si="58"/>
        <v>0</v>
      </c>
      <c r="P282" s="358"/>
    </row>
    <row r="283" spans="1:16" hidden="1" x14ac:dyDescent="0.25">
      <c r="A283" s="233">
        <v>7720</v>
      </c>
      <c r="B283" s="234" t="s">
        <v>516</v>
      </c>
      <c r="C283" s="408">
        <f t="shared" si="51"/>
        <v>0</v>
      </c>
      <c r="D283" s="241"/>
      <c r="E283" s="584"/>
      <c r="F283" s="408">
        <f t="shared" si="38"/>
        <v>0</v>
      </c>
      <c r="G283" s="240"/>
      <c r="H283" s="241"/>
      <c r="I283" s="242">
        <f t="shared" si="39"/>
        <v>0</v>
      </c>
      <c r="J283" s="240"/>
      <c r="K283" s="241"/>
      <c r="L283" s="242">
        <f t="shared" si="40"/>
        <v>0</v>
      </c>
      <c r="M283" s="410"/>
      <c r="N283" s="409"/>
      <c r="O283" s="242">
        <f>M283+N283</f>
        <v>0</v>
      </c>
      <c r="P283" s="244"/>
    </row>
    <row r="284" spans="1:16" hidden="1" x14ac:dyDescent="0.25">
      <c r="A284" s="411"/>
      <c r="B284" s="265" t="s">
        <v>517</v>
      </c>
      <c r="C284" s="466">
        <f t="shared" si="51"/>
        <v>0</v>
      </c>
      <c r="D284" s="342">
        <f>SUM(D285:D286)</f>
        <v>0</v>
      </c>
      <c r="E284" s="506">
        <f>SUM(E285:E286)</f>
        <v>0</v>
      </c>
      <c r="F284" s="460">
        <f t="shared" si="38"/>
        <v>0</v>
      </c>
      <c r="G284" s="330">
        <f>SUM(G285:G286)</f>
        <v>0</v>
      </c>
      <c r="H284" s="333">
        <f>SUM(H285:H286)</f>
        <v>0</v>
      </c>
      <c r="I284" s="332">
        <f t="shared" si="39"/>
        <v>0</v>
      </c>
      <c r="J284" s="330">
        <f>SUM(J285:J286)</f>
        <v>0</v>
      </c>
      <c r="K284" s="333">
        <f>SUM(K285:K286)</f>
        <v>0</v>
      </c>
      <c r="L284" s="332">
        <f t="shared" si="40"/>
        <v>0</v>
      </c>
      <c r="M284" s="334">
        <f>SUM(M285:M286)</f>
        <v>0</v>
      </c>
      <c r="N284" s="331">
        <f>SUM(N285:N286)</f>
        <v>0</v>
      </c>
      <c r="O284" s="332">
        <f t="shared" ref="O284:O299" si="59">M284+N284</f>
        <v>0</v>
      </c>
      <c r="P284" s="274"/>
    </row>
    <row r="285" spans="1:16" hidden="1" x14ac:dyDescent="0.25">
      <c r="A285" s="393" t="s">
        <v>518</v>
      </c>
      <c r="B285" s="178" t="s">
        <v>519</v>
      </c>
      <c r="C285" s="359">
        <f t="shared" si="51"/>
        <v>0</v>
      </c>
      <c r="D285" s="230"/>
      <c r="E285" s="507"/>
      <c r="F285" s="359">
        <f t="shared" si="38"/>
        <v>0</v>
      </c>
      <c r="G285" s="229"/>
      <c r="H285" s="230"/>
      <c r="I285" s="231">
        <f t="shared" si="39"/>
        <v>0</v>
      </c>
      <c r="J285" s="229"/>
      <c r="K285" s="230"/>
      <c r="L285" s="231">
        <f t="shared" si="40"/>
        <v>0</v>
      </c>
      <c r="M285" s="338"/>
      <c r="N285" s="337"/>
      <c r="O285" s="231">
        <f t="shared" si="59"/>
        <v>0</v>
      </c>
      <c r="P285" s="185"/>
    </row>
    <row r="286" spans="1:16" ht="24" hidden="1" x14ac:dyDescent="0.25">
      <c r="A286" s="393" t="s">
        <v>520</v>
      </c>
      <c r="B286" s="412" t="s">
        <v>521</v>
      </c>
      <c r="C286" s="466">
        <f t="shared" si="51"/>
        <v>0</v>
      </c>
      <c r="D286" s="220"/>
      <c r="E286" s="510"/>
      <c r="F286" s="466">
        <f t="shared" si="38"/>
        <v>0</v>
      </c>
      <c r="G286" s="219"/>
      <c r="H286" s="220"/>
      <c r="I286" s="221">
        <f t="shared" si="39"/>
        <v>0</v>
      </c>
      <c r="J286" s="219"/>
      <c r="K286" s="220"/>
      <c r="L286" s="221">
        <f t="shared" si="40"/>
        <v>0</v>
      </c>
      <c r="M286" s="336"/>
      <c r="N286" s="335"/>
      <c r="O286" s="221">
        <f t="shared" si="59"/>
        <v>0</v>
      </c>
      <c r="P286" s="176"/>
    </row>
    <row r="287" spans="1:16" x14ac:dyDescent="0.25">
      <c r="A287" s="413"/>
      <c r="B287" s="414" t="s">
        <v>522</v>
      </c>
      <c r="C287" s="548">
        <f>SUM(C284,C271,C233,C198,C190,C176,C78,C56)</f>
        <v>75670</v>
      </c>
      <c r="D287" s="381">
        <f t="shared" ref="D287" si="60">SUM(D284,D271,D233,D198,D190,D176,D78,D56)</f>
        <v>79667</v>
      </c>
      <c r="E287" s="580">
        <f>SUM(E284,E271,E233,E198,E190,E176,E78,E56)</f>
        <v>-3997</v>
      </c>
      <c r="F287" s="467">
        <f t="shared" si="38"/>
        <v>75670</v>
      </c>
      <c r="G287" s="416">
        <f>SUM(G284,G271,G233,G198,G190,G176,G78,G56)</f>
        <v>0</v>
      </c>
      <c r="H287" s="419">
        <f>SUM(H284,H271,H233,H198,H190,H176,H78,H56)</f>
        <v>0</v>
      </c>
      <c r="I287" s="418">
        <f t="shared" si="39"/>
        <v>0</v>
      </c>
      <c r="J287" s="416">
        <f>SUM(J284,J271,J233,J198,J190,J176,J78,J56)</f>
        <v>0</v>
      </c>
      <c r="K287" s="419">
        <f>SUM(K284,K271,K233,K198,K190,K176,K78,K56)</f>
        <v>0</v>
      </c>
      <c r="L287" s="418">
        <f t="shared" si="40"/>
        <v>0</v>
      </c>
      <c r="M287" s="325">
        <f>SUM(M284,M271,M233,M198,M190,M176,M78,M56)</f>
        <v>0</v>
      </c>
      <c r="N287" s="326">
        <f>SUM(N284,N271,N233,N198,N190,N176,N78,N56)</f>
        <v>0</v>
      </c>
      <c r="O287" s="327">
        <f t="shared" si="59"/>
        <v>0</v>
      </c>
      <c r="P287" s="328"/>
    </row>
    <row r="288" spans="1:16" hidden="1" x14ac:dyDescent="0.25">
      <c r="A288" s="420" t="s">
        <v>523</v>
      </c>
      <c r="B288" s="421"/>
      <c r="C288" s="468">
        <f t="shared" ref="C288" si="61">F288+I288+L288+O288</f>
        <v>0</v>
      </c>
      <c r="D288" s="426">
        <f>SUM(D28,D29,D45)-D54</f>
        <v>0</v>
      </c>
      <c r="E288" s="428">
        <f>SUM(E28,E29,E45)-E54</f>
        <v>0</v>
      </c>
      <c r="F288" s="468">
        <f t="shared" si="38"/>
        <v>0</v>
      </c>
      <c r="G288" s="423">
        <f>SUM(G28,G29,G45)-G54</f>
        <v>0</v>
      </c>
      <c r="H288" s="426">
        <f>SUM(H28,H29,H45)-H54</f>
        <v>0</v>
      </c>
      <c r="I288" s="425">
        <f t="shared" si="39"/>
        <v>0</v>
      </c>
      <c r="J288" s="423">
        <f>(J30+J46)-J54</f>
        <v>0</v>
      </c>
      <c r="K288" s="426">
        <f>(K30+K46)-K54</f>
        <v>0</v>
      </c>
      <c r="L288" s="425">
        <f t="shared" si="40"/>
        <v>0</v>
      </c>
      <c r="M288" s="422">
        <f>M48-M54</f>
        <v>0</v>
      </c>
      <c r="N288" s="424">
        <f>N48-N54</f>
        <v>0</v>
      </c>
      <c r="O288" s="425">
        <f t="shared" si="59"/>
        <v>0</v>
      </c>
      <c r="P288" s="427"/>
    </row>
    <row r="289" spans="1:17" s="148" customFormat="1" hidden="1" x14ac:dyDescent="0.25">
      <c r="A289" s="420" t="s">
        <v>524</v>
      </c>
      <c r="B289" s="421"/>
      <c r="C289" s="468">
        <f>SUM(C290,C291)-C298+C299</f>
        <v>0</v>
      </c>
      <c r="D289" s="426">
        <f t="shared" ref="D289" si="62">SUM(D290,D291)-D298+D299</f>
        <v>0</v>
      </c>
      <c r="E289" s="428">
        <f>SUM(E290,E291)-E298+E299</f>
        <v>0</v>
      </c>
      <c r="F289" s="468">
        <f t="shared" si="38"/>
        <v>0</v>
      </c>
      <c r="G289" s="423">
        <f>SUM(G290,G291)-G298+G299</f>
        <v>0</v>
      </c>
      <c r="H289" s="426">
        <f>SUM(H290,H291)-H298+H299</f>
        <v>0</v>
      </c>
      <c r="I289" s="425">
        <f t="shared" si="39"/>
        <v>0</v>
      </c>
      <c r="J289" s="423">
        <f>SUM(J290,J291)-J298+J299</f>
        <v>0</v>
      </c>
      <c r="K289" s="426">
        <f>SUM(K290,K291)-K298+K299</f>
        <v>0</v>
      </c>
      <c r="L289" s="425">
        <f t="shared" si="40"/>
        <v>0</v>
      </c>
      <c r="M289" s="422">
        <f>SUM(M290,M291)-M298+M299</f>
        <v>0</v>
      </c>
      <c r="N289" s="424">
        <f>SUM(N290,N291)-N298+N299</f>
        <v>0</v>
      </c>
      <c r="O289" s="425">
        <f t="shared" si="59"/>
        <v>0</v>
      </c>
      <c r="P289" s="427"/>
    </row>
    <row r="290" spans="1:17" s="148" customFormat="1" hidden="1" x14ac:dyDescent="0.25">
      <c r="A290" s="429" t="s">
        <v>525</v>
      </c>
      <c r="B290" s="429" t="s">
        <v>526</v>
      </c>
      <c r="C290" s="468">
        <f>C25-C284</f>
        <v>0</v>
      </c>
      <c r="D290" s="426">
        <f t="shared" ref="D290" si="63">D25-D284</f>
        <v>0</v>
      </c>
      <c r="E290" s="428">
        <f>E25-E284</f>
        <v>0</v>
      </c>
      <c r="F290" s="468">
        <f t="shared" si="38"/>
        <v>0</v>
      </c>
      <c r="G290" s="423">
        <f>G25-G284</f>
        <v>0</v>
      </c>
      <c r="H290" s="426">
        <f>H25-H284</f>
        <v>0</v>
      </c>
      <c r="I290" s="425">
        <f t="shared" si="39"/>
        <v>0</v>
      </c>
      <c r="J290" s="423">
        <f>J25-J284</f>
        <v>0</v>
      </c>
      <c r="K290" s="426">
        <f>K25-K284</f>
        <v>0</v>
      </c>
      <c r="L290" s="425">
        <f t="shared" si="40"/>
        <v>0</v>
      </c>
      <c r="M290" s="422">
        <f>M25-M284</f>
        <v>0</v>
      </c>
      <c r="N290" s="424">
        <f>N25-N284</f>
        <v>0</v>
      </c>
      <c r="O290" s="425">
        <f t="shared" si="59"/>
        <v>0</v>
      </c>
      <c r="P290" s="427"/>
    </row>
    <row r="291" spans="1:17" s="148" customFormat="1" hidden="1" x14ac:dyDescent="0.25">
      <c r="A291" s="430" t="s">
        <v>527</v>
      </c>
      <c r="B291" s="430" t="s">
        <v>528</v>
      </c>
      <c r="C291" s="468">
        <f>SUM(C292,C294,C296)-SUM(C293,C295,C297)</f>
        <v>0</v>
      </c>
      <c r="D291" s="426">
        <f t="shared" ref="D291:E291" si="64">SUM(D292,D294,D296)-SUM(D293,D295,D297)</f>
        <v>0</v>
      </c>
      <c r="E291" s="428">
        <f t="shared" si="64"/>
        <v>0</v>
      </c>
      <c r="F291" s="468">
        <f t="shared" si="38"/>
        <v>0</v>
      </c>
      <c r="G291" s="423">
        <f t="shared" ref="G291:H291" si="65">SUM(G292,G294,G296)-SUM(G293,G295,G297)</f>
        <v>0</v>
      </c>
      <c r="H291" s="426">
        <f t="shared" si="65"/>
        <v>0</v>
      </c>
      <c r="I291" s="425">
        <f t="shared" si="39"/>
        <v>0</v>
      </c>
      <c r="J291" s="423">
        <f t="shared" ref="J291:K291" si="66">SUM(J292,J294,J296)-SUM(J293,J295,J297)</f>
        <v>0</v>
      </c>
      <c r="K291" s="426">
        <f t="shared" si="66"/>
        <v>0</v>
      </c>
      <c r="L291" s="425">
        <f t="shared" si="40"/>
        <v>0</v>
      </c>
      <c r="M291" s="422">
        <f t="shared" ref="M291:N291" si="67">SUM(M292,M294,M296)-SUM(M293,M295,M297)</f>
        <v>0</v>
      </c>
      <c r="N291" s="424">
        <f t="shared" si="67"/>
        <v>0</v>
      </c>
      <c r="O291" s="425">
        <f t="shared" si="59"/>
        <v>0</v>
      </c>
      <c r="P291" s="427"/>
    </row>
    <row r="292" spans="1:17" s="148" customFormat="1" hidden="1" x14ac:dyDescent="0.25">
      <c r="A292" s="411" t="s">
        <v>529</v>
      </c>
      <c r="B292" s="275" t="s">
        <v>530</v>
      </c>
      <c r="C292" s="408">
        <f t="shared" ref="C292:C299" si="68">F292+I292+L292+O292</f>
        <v>0</v>
      </c>
      <c r="D292" s="241"/>
      <c r="E292" s="584"/>
      <c r="F292" s="408">
        <f t="shared" si="38"/>
        <v>0</v>
      </c>
      <c r="G292" s="240"/>
      <c r="H292" s="241"/>
      <c r="I292" s="242">
        <f t="shared" si="39"/>
        <v>0</v>
      </c>
      <c r="J292" s="240"/>
      <c r="K292" s="241"/>
      <c r="L292" s="242">
        <f t="shared" si="40"/>
        <v>0</v>
      </c>
      <c r="M292" s="410"/>
      <c r="N292" s="409"/>
      <c r="O292" s="242">
        <f t="shared" si="59"/>
        <v>0</v>
      </c>
      <c r="P292" s="244"/>
    </row>
    <row r="293" spans="1:17" ht="24" hidden="1" x14ac:dyDescent="0.25">
      <c r="A293" s="393" t="s">
        <v>531</v>
      </c>
      <c r="B293" s="177" t="s">
        <v>532</v>
      </c>
      <c r="C293" s="359">
        <f t="shared" si="68"/>
        <v>0</v>
      </c>
      <c r="D293" s="230"/>
      <c r="E293" s="507"/>
      <c r="F293" s="359">
        <f t="shared" si="38"/>
        <v>0</v>
      </c>
      <c r="G293" s="229"/>
      <c r="H293" s="230"/>
      <c r="I293" s="231">
        <f t="shared" si="39"/>
        <v>0</v>
      </c>
      <c r="J293" s="229"/>
      <c r="K293" s="230"/>
      <c r="L293" s="231">
        <f t="shared" si="40"/>
        <v>0</v>
      </c>
      <c r="M293" s="338"/>
      <c r="N293" s="337"/>
      <c r="O293" s="231">
        <f t="shared" si="59"/>
        <v>0</v>
      </c>
      <c r="P293" s="185"/>
    </row>
    <row r="294" spans="1:17" hidden="1" x14ac:dyDescent="0.25">
      <c r="A294" s="393" t="s">
        <v>533</v>
      </c>
      <c r="B294" s="177" t="s">
        <v>534</v>
      </c>
      <c r="C294" s="359">
        <f t="shared" si="68"/>
        <v>0</v>
      </c>
      <c r="D294" s="230"/>
      <c r="E294" s="507"/>
      <c r="F294" s="359">
        <f t="shared" si="38"/>
        <v>0</v>
      </c>
      <c r="G294" s="229"/>
      <c r="H294" s="230"/>
      <c r="I294" s="231">
        <f t="shared" si="39"/>
        <v>0</v>
      </c>
      <c r="J294" s="229"/>
      <c r="K294" s="230"/>
      <c r="L294" s="231">
        <f t="shared" si="40"/>
        <v>0</v>
      </c>
      <c r="M294" s="338"/>
      <c r="N294" s="337"/>
      <c r="O294" s="231">
        <f t="shared" si="59"/>
        <v>0</v>
      </c>
      <c r="P294" s="185"/>
    </row>
    <row r="295" spans="1:17" ht="24" hidden="1" x14ac:dyDescent="0.25">
      <c r="A295" s="393" t="s">
        <v>535</v>
      </c>
      <c r="B295" s="177" t="s">
        <v>536</v>
      </c>
      <c r="C295" s="359">
        <f t="shared" si="68"/>
        <v>0</v>
      </c>
      <c r="D295" s="230"/>
      <c r="E295" s="507"/>
      <c r="F295" s="359">
        <f t="shared" si="38"/>
        <v>0</v>
      </c>
      <c r="G295" s="229"/>
      <c r="H295" s="230"/>
      <c r="I295" s="231">
        <f t="shared" si="39"/>
        <v>0</v>
      </c>
      <c r="J295" s="229"/>
      <c r="K295" s="230"/>
      <c r="L295" s="231">
        <f t="shared" si="40"/>
        <v>0</v>
      </c>
      <c r="M295" s="338"/>
      <c r="N295" s="337"/>
      <c r="O295" s="231">
        <f t="shared" si="59"/>
        <v>0</v>
      </c>
      <c r="P295" s="185"/>
    </row>
    <row r="296" spans="1:17" hidden="1" x14ac:dyDescent="0.25">
      <c r="A296" s="393" t="s">
        <v>537</v>
      </c>
      <c r="B296" s="177" t="s">
        <v>538</v>
      </c>
      <c r="C296" s="359">
        <f t="shared" si="68"/>
        <v>0</v>
      </c>
      <c r="D296" s="230"/>
      <c r="E296" s="507"/>
      <c r="F296" s="359">
        <f t="shared" si="38"/>
        <v>0</v>
      </c>
      <c r="G296" s="229"/>
      <c r="H296" s="230"/>
      <c r="I296" s="231">
        <f t="shared" si="39"/>
        <v>0</v>
      </c>
      <c r="J296" s="229"/>
      <c r="K296" s="230"/>
      <c r="L296" s="231">
        <f t="shared" si="40"/>
        <v>0</v>
      </c>
      <c r="M296" s="338"/>
      <c r="N296" s="337"/>
      <c r="O296" s="231">
        <f t="shared" si="59"/>
        <v>0</v>
      </c>
      <c r="P296" s="185"/>
    </row>
    <row r="297" spans="1:17" ht="24" hidden="1" x14ac:dyDescent="0.25">
      <c r="A297" s="431" t="s">
        <v>539</v>
      </c>
      <c r="B297" s="432" t="s">
        <v>540</v>
      </c>
      <c r="C297" s="354">
        <f t="shared" si="68"/>
        <v>0</v>
      </c>
      <c r="D297" s="377"/>
      <c r="E297" s="585"/>
      <c r="F297" s="354">
        <f t="shared" si="38"/>
        <v>0</v>
      </c>
      <c r="G297" s="375"/>
      <c r="H297" s="377"/>
      <c r="I297" s="371">
        <f t="shared" si="39"/>
        <v>0</v>
      </c>
      <c r="J297" s="375"/>
      <c r="K297" s="377"/>
      <c r="L297" s="371">
        <f t="shared" si="40"/>
        <v>0</v>
      </c>
      <c r="M297" s="378"/>
      <c r="N297" s="376"/>
      <c r="O297" s="371">
        <f t="shared" si="59"/>
        <v>0</v>
      </c>
      <c r="P297" s="372"/>
    </row>
    <row r="298" spans="1:17" hidden="1" x14ac:dyDescent="0.25">
      <c r="A298" s="430" t="s">
        <v>541</v>
      </c>
      <c r="B298" s="430" t="s">
        <v>542</v>
      </c>
      <c r="C298" s="468">
        <f t="shared" si="68"/>
        <v>0</v>
      </c>
      <c r="D298" s="436"/>
      <c r="E298" s="586"/>
      <c r="F298" s="468">
        <f t="shared" si="38"/>
        <v>0</v>
      </c>
      <c r="G298" s="434"/>
      <c r="H298" s="436"/>
      <c r="I298" s="425">
        <f t="shared" si="39"/>
        <v>0</v>
      </c>
      <c r="J298" s="434"/>
      <c r="K298" s="436"/>
      <c r="L298" s="425">
        <f t="shared" si="40"/>
        <v>0</v>
      </c>
      <c r="M298" s="437"/>
      <c r="N298" s="435"/>
      <c r="O298" s="425">
        <f t="shared" si="59"/>
        <v>0</v>
      </c>
      <c r="P298" s="427"/>
    </row>
    <row r="299" spans="1:17" s="148" customFormat="1" ht="48" hidden="1" x14ac:dyDescent="0.25">
      <c r="A299" s="430" t="s">
        <v>543</v>
      </c>
      <c r="B299" s="438" t="s">
        <v>544</v>
      </c>
      <c r="C299" s="468">
        <f t="shared" si="68"/>
        <v>0</v>
      </c>
      <c r="D299" s="363"/>
      <c r="E299" s="586"/>
      <c r="F299" s="556">
        <f t="shared" si="38"/>
        <v>0</v>
      </c>
      <c r="G299" s="434"/>
      <c r="H299" s="436"/>
      <c r="I299" s="425">
        <f t="shared" si="39"/>
        <v>0</v>
      </c>
      <c r="J299" s="434"/>
      <c r="K299" s="436"/>
      <c r="L299" s="425">
        <f t="shared" si="40"/>
        <v>0</v>
      </c>
      <c r="M299" s="437"/>
      <c r="N299" s="435"/>
      <c r="O299" s="425">
        <f t="shared" si="59"/>
        <v>0</v>
      </c>
      <c r="P299" s="512"/>
      <c r="Q299" s="141"/>
    </row>
    <row r="300" spans="1:17" s="148" customFormat="1" x14ac:dyDescent="0.25">
      <c r="A300" s="443" t="s">
        <v>545</v>
      </c>
      <c r="B300" s="444"/>
      <c r="C300" s="444"/>
      <c r="D300" s="444"/>
      <c r="E300" s="444"/>
      <c r="F300" s="444"/>
      <c r="G300" s="444"/>
      <c r="H300" s="444"/>
      <c r="I300" s="444"/>
      <c r="J300" s="444"/>
      <c r="K300" s="444"/>
      <c r="L300" s="444"/>
      <c r="M300" s="444"/>
      <c r="N300" s="444"/>
      <c r="O300" s="444"/>
      <c r="P300" s="444"/>
      <c r="Q300" s="141"/>
    </row>
    <row r="301" spans="1:17" ht="12.75" thickBot="1" x14ac:dyDescent="0.3">
      <c r="A301" s="446"/>
      <c r="B301" s="447"/>
      <c r="C301" s="447"/>
      <c r="D301" s="447"/>
      <c r="E301" s="447"/>
      <c r="F301" s="447"/>
      <c r="G301" s="447"/>
      <c r="H301" s="447"/>
      <c r="I301" s="447"/>
      <c r="J301" s="447"/>
      <c r="K301" s="447"/>
      <c r="L301" s="447"/>
      <c r="M301" s="447"/>
      <c r="N301" s="447"/>
      <c r="O301" s="447"/>
      <c r="P301" s="447"/>
      <c r="Q301" s="118"/>
    </row>
    <row r="302" spans="1:17" x14ac:dyDescent="0.25">
      <c r="A302" s="117"/>
      <c r="B302" s="117"/>
      <c r="C302" s="117"/>
      <c r="D302" s="117"/>
      <c r="E302" s="117"/>
      <c r="F302" s="117"/>
      <c r="G302" s="117"/>
      <c r="H302" s="117"/>
      <c r="I302" s="117"/>
      <c r="J302" s="117"/>
      <c r="K302" s="117"/>
      <c r="L302" s="117"/>
      <c r="M302" s="117"/>
      <c r="N302" s="117"/>
      <c r="O302" s="117"/>
    </row>
    <row r="303" spans="1:17" x14ac:dyDescent="0.25">
      <c r="A303" s="117"/>
      <c r="B303" s="117"/>
      <c r="C303" s="117"/>
      <c r="D303" s="117"/>
      <c r="E303" s="117"/>
      <c r="F303" s="117"/>
      <c r="G303" s="117"/>
      <c r="H303" s="117"/>
      <c r="I303" s="117"/>
      <c r="J303" s="117"/>
      <c r="K303" s="117"/>
      <c r="L303" s="117"/>
      <c r="M303" s="117"/>
      <c r="N303" s="117"/>
      <c r="O303" s="117"/>
    </row>
    <row r="304" spans="1:17"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YPjenx6T0KwUkZYZ0HRUBFfuLFlHmy7WMIBqD8jTGnEMosc43B/sfVK6hA7fg8y+v+RvgV+EQx/EhEpFm40a/g==" saltValue="aEifd3q9L47Hmu3v5RRCEA==" spinCount="100000" sheet="1" objects="1" scenarios="1" formatCells="0" formatColumns="0" formatRows="0"/>
  <autoFilter ref="A22:P300">
    <filterColumn colId="2">
      <filters>
        <filter val="107 098"/>
      </filters>
    </filterColumn>
  </autoFilter>
  <mergeCells count="31">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120.pielikums Jūrmalas pilsētas domes
2016.gada 25.novembra saistošajiem noteikumiem Nr.44
(protokols Nr.18, 5.punkts)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215"/>
  <sheetViews>
    <sheetView view="pageLayout" zoomScaleNormal="100" workbookViewId="0">
      <selection activeCell="M5" sqref="M5"/>
    </sheetView>
  </sheetViews>
  <sheetFormatPr defaultRowHeight="15" outlineLevelCol="1" x14ac:dyDescent="0.25"/>
  <cols>
    <col min="1" max="1" width="6.140625" style="2" customWidth="1"/>
    <col min="2" max="2" width="17.28515625" style="2" customWidth="1"/>
    <col min="3" max="3" width="16.7109375" style="2" customWidth="1"/>
    <col min="4" max="4" width="10.5703125" style="2" customWidth="1"/>
    <col min="5" max="5" width="11.5703125" style="2" hidden="1" customWidth="1" outlineLevel="1"/>
    <col min="6" max="6" width="9.7109375" style="2" hidden="1" customWidth="1" outlineLevel="1"/>
    <col min="7" max="7" width="12" style="2" customWidth="1" collapsed="1"/>
    <col min="8" max="8" width="31.28515625" style="2" hidden="1" customWidth="1" outlineLevel="1"/>
    <col min="9" max="9" width="9.7109375" style="2" customWidth="1" collapsed="1"/>
    <col min="10" max="10" width="15.28515625" customWidth="1"/>
  </cols>
  <sheetData>
    <row r="1" spans="1:12" x14ac:dyDescent="0.25">
      <c r="A1" s="740"/>
      <c r="B1" s="740"/>
      <c r="C1" s="740"/>
      <c r="D1" s="740"/>
      <c r="E1" s="740"/>
      <c r="F1" s="740"/>
      <c r="G1" s="740"/>
      <c r="H1" s="740"/>
      <c r="I1" s="3" t="s">
        <v>625</v>
      </c>
    </row>
    <row r="2" spans="1:12" x14ac:dyDescent="0.25">
      <c r="A2" s="740"/>
      <c r="B2" s="740"/>
      <c r="C2" s="740"/>
      <c r="D2" s="740"/>
      <c r="E2" s="740"/>
      <c r="F2" s="740"/>
      <c r="G2" s="740"/>
      <c r="H2" s="740"/>
      <c r="I2" s="3" t="s">
        <v>0</v>
      </c>
    </row>
    <row r="3" spans="1:12" x14ac:dyDescent="0.25">
      <c r="A3" s="740"/>
      <c r="B3" s="740"/>
      <c r="C3" s="740"/>
      <c r="D3" s="740"/>
      <c r="E3" s="740"/>
      <c r="F3" s="740"/>
      <c r="G3" s="740"/>
      <c r="H3" s="740"/>
      <c r="I3" s="3" t="s">
        <v>1</v>
      </c>
    </row>
    <row r="4" spans="1:12" x14ac:dyDescent="0.25">
      <c r="A4" s="740" t="s">
        <v>2</v>
      </c>
      <c r="B4" s="740"/>
      <c r="C4" s="740"/>
      <c r="D4" s="740"/>
      <c r="E4" s="740"/>
      <c r="F4" s="740"/>
      <c r="G4" s="740"/>
      <c r="H4" s="740"/>
      <c r="I4" s="740"/>
    </row>
    <row r="5" spans="1:12" x14ac:dyDescent="0.25">
      <c r="A5" s="1292" t="s">
        <v>3</v>
      </c>
      <c r="B5" s="1292"/>
      <c r="C5" s="740"/>
      <c r="D5" s="740"/>
      <c r="E5" s="740"/>
      <c r="F5" s="740"/>
      <c r="G5" s="740"/>
      <c r="H5" s="740"/>
      <c r="I5" s="740"/>
    </row>
    <row r="6" spans="1:12" ht="15.75" x14ac:dyDescent="0.25">
      <c r="A6" s="1319" t="s">
        <v>4</v>
      </c>
      <c r="B6" s="1319"/>
      <c r="C6" s="1319"/>
      <c r="D6" s="1319"/>
      <c r="E6" s="1319"/>
      <c r="F6" s="1319"/>
      <c r="G6" s="1319"/>
      <c r="H6" s="1319"/>
      <c r="I6" s="1319"/>
    </row>
    <row r="7" spans="1:12" ht="15.75" x14ac:dyDescent="0.25">
      <c r="A7" s="1292" t="s">
        <v>5</v>
      </c>
      <c r="B7" s="1292"/>
      <c r="C7" s="741" t="s">
        <v>626</v>
      </c>
      <c r="D7" s="741"/>
      <c r="E7" s="741"/>
      <c r="F7" s="741"/>
      <c r="G7" s="741"/>
      <c r="H7" s="741"/>
      <c r="I7" s="741"/>
    </row>
    <row r="8" spans="1:12" ht="15.75" x14ac:dyDescent="0.25">
      <c r="A8" s="477"/>
      <c r="B8" s="477"/>
      <c r="C8" s="741"/>
      <c r="D8" s="741"/>
      <c r="E8" s="741"/>
      <c r="F8" s="741"/>
      <c r="G8" s="741"/>
      <c r="H8" s="741"/>
      <c r="I8" s="741"/>
    </row>
    <row r="9" spans="1:12" x14ac:dyDescent="0.25">
      <c r="A9" s="1292" t="s">
        <v>7</v>
      </c>
      <c r="B9" s="1292"/>
      <c r="C9" s="1318" t="s">
        <v>627</v>
      </c>
      <c r="D9" s="1318"/>
      <c r="E9" s="1318"/>
      <c r="F9" s="1318"/>
      <c r="G9" s="1318"/>
      <c r="H9" s="1318"/>
      <c r="I9" s="1318"/>
    </row>
    <row r="10" spans="1:12" x14ac:dyDescent="0.25">
      <c r="A10" s="1292" t="s">
        <v>9</v>
      </c>
      <c r="B10" s="1292"/>
      <c r="C10" s="1293" t="s">
        <v>628</v>
      </c>
      <c r="D10" s="1293"/>
      <c r="E10" s="1293"/>
      <c r="F10" s="1293"/>
      <c r="G10" s="1293"/>
      <c r="H10" s="1293"/>
      <c r="I10" s="1293"/>
    </row>
    <row r="11" spans="1:12" ht="48" x14ac:dyDescent="0.25">
      <c r="A11" s="474" t="s">
        <v>11</v>
      </c>
      <c r="B11" s="1294" t="s">
        <v>12</v>
      </c>
      <c r="C11" s="1294"/>
      <c r="D11" s="474" t="s">
        <v>13</v>
      </c>
      <c r="E11" s="8" t="s">
        <v>14</v>
      </c>
      <c r="F11" s="475" t="s">
        <v>15</v>
      </c>
      <c r="G11" s="475" t="s">
        <v>16</v>
      </c>
      <c r="H11" s="8" t="s">
        <v>17</v>
      </c>
      <c r="I11" s="474" t="s">
        <v>18</v>
      </c>
    </row>
    <row r="12" spans="1:12" x14ac:dyDescent="0.25">
      <c r="A12" s="1283" t="s">
        <v>19</v>
      </c>
      <c r="B12" s="1283"/>
      <c r="C12" s="1283"/>
      <c r="D12" s="84"/>
      <c r="E12" s="84">
        <f>SUM(E13:E16)</f>
        <v>126087</v>
      </c>
      <c r="F12" s="90">
        <f t="shared" ref="F12" si="0">SUM(F13:F16)</f>
        <v>0</v>
      </c>
      <c r="G12" s="84">
        <f>SUM(G13:G16)</f>
        <v>124087</v>
      </c>
      <c r="H12" s="742"/>
      <c r="I12" s="743"/>
    </row>
    <row r="13" spans="1:12" x14ac:dyDescent="0.25">
      <c r="A13" s="1317">
        <v>1</v>
      </c>
      <c r="B13" s="1291" t="s">
        <v>629</v>
      </c>
      <c r="C13" s="1291"/>
      <c r="D13" s="745">
        <v>5250</v>
      </c>
      <c r="E13" s="21">
        <v>100033</v>
      </c>
      <c r="F13" s="746"/>
      <c r="G13" s="21">
        <f>E13+F13</f>
        <v>100033</v>
      </c>
      <c r="H13" s="21"/>
      <c r="I13" s="22"/>
      <c r="L13" s="747"/>
    </row>
    <row r="14" spans="1:12" x14ac:dyDescent="0.25">
      <c r="A14" s="1317"/>
      <c r="B14" s="1291"/>
      <c r="C14" s="1291"/>
      <c r="D14" s="745">
        <v>5232</v>
      </c>
      <c r="E14" s="21">
        <v>12000</v>
      </c>
      <c r="F14" s="748"/>
      <c r="G14" s="21">
        <f t="shared" ref="G14:G16" si="1">E14+F14</f>
        <v>12000</v>
      </c>
      <c r="H14" s="21"/>
      <c r="I14" s="22"/>
    </row>
    <row r="15" spans="1:12" x14ac:dyDescent="0.25">
      <c r="A15" s="1317"/>
      <c r="B15" s="1291"/>
      <c r="C15" s="1291"/>
      <c r="D15" s="745">
        <v>2239</v>
      </c>
      <c r="E15" s="21">
        <v>2000</v>
      </c>
      <c r="F15" s="748"/>
      <c r="G15" s="21"/>
      <c r="H15" s="21"/>
      <c r="I15" s="22"/>
    </row>
    <row r="16" spans="1:12" x14ac:dyDescent="0.25">
      <c r="A16" s="1317"/>
      <c r="B16" s="1291"/>
      <c r="C16" s="1291"/>
      <c r="D16" s="745">
        <v>2241</v>
      </c>
      <c r="E16" s="21">
        <v>12054</v>
      </c>
      <c r="F16" s="748"/>
      <c r="G16" s="21">
        <f t="shared" si="1"/>
        <v>12054</v>
      </c>
      <c r="H16" s="21"/>
      <c r="I16" s="22"/>
    </row>
    <row r="17" spans="1:9" x14ac:dyDescent="0.25">
      <c r="A17" s="37"/>
      <c r="B17" s="749"/>
      <c r="C17" s="749"/>
      <c r="D17" s="750"/>
      <c r="E17" s="751"/>
      <c r="F17" s="751"/>
      <c r="G17" s="751"/>
      <c r="H17" s="751"/>
      <c r="I17" s="37"/>
    </row>
    <row r="18" spans="1:9" x14ac:dyDescent="0.25">
      <c r="A18" s="1292" t="s">
        <v>7</v>
      </c>
      <c r="B18" s="1292"/>
      <c r="C18" s="1318" t="s">
        <v>630</v>
      </c>
      <c r="D18" s="1318"/>
      <c r="E18" s="1318"/>
      <c r="F18" s="1318"/>
      <c r="G18" s="1318"/>
      <c r="H18" s="1318"/>
      <c r="I18" s="1318"/>
    </row>
    <row r="19" spans="1:9" x14ac:dyDescent="0.25">
      <c r="A19" s="1292" t="s">
        <v>9</v>
      </c>
      <c r="B19" s="1292"/>
      <c r="C19" s="1293" t="s">
        <v>631</v>
      </c>
      <c r="D19" s="1293"/>
      <c r="E19" s="1293"/>
      <c r="F19" s="1293"/>
      <c r="G19" s="1293"/>
      <c r="H19" s="1293"/>
      <c r="I19" s="1293"/>
    </row>
    <row r="20" spans="1:9" ht="48" x14ac:dyDescent="0.25">
      <c r="A20" s="474" t="s">
        <v>11</v>
      </c>
      <c r="B20" s="1294" t="s">
        <v>12</v>
      </c>
      <c r="C20" s="1294"/>
      <c r="D20" s="474" t="s">
        <v>13</v>
      </c>
      <c r="E20" s="8" t="s">
        <v>14</v>
      </c>
      <c r="F20" s="475" t="s">
        <v>15</v>
      </c>
      <c r="G20" s="475" t="s">
        <v>16</v>
      </c>
      <c r="H20" s="8" t="s">
        <v>17</v>
      </c>
      <c r="I20" s="474" t="s">
        <v>18</v>
      </c>
    </row>
    <row r="21" spans="1:9" x14ac:dyDescent="0.25">
      <c r="A21" s="1283" t="s">
        <v>19</v>
      </c>
      <c r="B21" s="1283"/>
      <c r="C21" s="1283"/>
      <c r="D21" s="84"/>
      <c r="E21" s="84">
        <f>SUM(E22:E23)</f>
        <v>13045</v>
      </c>
      <c r="F21" s="84">
        <f t="shared" ref="F21:G21" si="2">SUM(F22:F23)</f>
        <v>0</v>
      </c>
      <c r="G21" s="84">
        <f t="shared" si="2"/>
        <v>13045</v>
      </c>
      <c r="H21" s="84"/>
      <c r="I21" s="22" t="s">
        <v>632</v>
      </c>
    </row>
    <row r="22" spans="1:9" x14ac:dyDescent="0.25">
      <c r="A22" s="19">
        <v>1</v>
      </c>
      <c r="B22" s="1291" t="s">
        <v>633</v>
      </c>
      <c r="C22" s="1291"/>
      <c r="D22" s="745">
        <v>5250</v>
      </c>
      <c r="E22" s="21">
        <v>5045</v>
      </c>
      <c r="F22" s="748"/>
      <c r="G22" s="21">
        <f t="shared" ref="G22:G23" si="3">E22+F22</f>
        <v>5045</v>
      </c>
      <c r="H22" s="21"/>
      <c r="I22" s="22"/>
    </row>
    <row r="23" spans="1:9" x14ac:dyDescent="0.25">
      <c r="A23" s="19">
        <v>2</v>
      </c>
      <c r="B23" s="1291" t="s">
        <v>634</v>
      </c>
      <c r="C23" s="1291"/>
      <c r="D23" s="745">
        <v>5240</v>
      </c>
      <c r="E23" s="21">
        <v>8000</v>
      </c>
      <c r="F23" s="748"/>
      <c r="G23" s="21">
        <f t="shared" si="3"/>
        <v>8000</v>
      </c>
      <c r="H23" s="21"/>
      <c r="I23" s="22"/>
    </row>
    <row r="24" spans="1:9" x14ac:dyDescent="0.25">
      <c r="A24" s="33"/>
      <c r="B24" s="749"/>
      <c r="C24" s="749"/>
      <c r="D24" s="750"/>
      <c r="E24" s="751"/>
      <c r="F24" s="751"/>
      <c r="G24" s="751"/>
      <c r="H24" s="751"/>
      <c r="I24" s="37"/>
    </row>
    <row r="25" spans="1:9" x14ac:dyDescent="0.25">
      <c r="A25" s="1292" t="s">
        <v>7</v>
      </c>
      <c r="B25" s="1292"/>
      <c r="C25" s="1292" t="s">
        <v>595</v>
      </c>
      <c r="D25" s="1292"/>
      <c r="E25" s="1292"/>
      <c r="F25" s="1292"/>
      <c r="G25" s="1292"/>
      <c r="H25" s="1292"/>
      <c r="I25" s="1292"/>
    </row>
    <row r="26" spans="1:9" x14ac:dyDescent="0.25">
      <c r="A26" s="1292" t="s">
        <v>9</v>
      </c>
      <c r="B26" s="1292"/>
      <c r="C26" s="1293" t="s">
        <v>635</v>
      </c>
      <c r="D26" s="1293"/>
      <c r="E26" s="1293"/>
      <c r="F26" s="1293"/>
      <c r="G26" s="1293"/>
      <c r="H26" s="1293"/>
      <c r="I26" s="1293"/>
    </row>
    <row r="27" spans="1:9" ht="48" x14ac:dyDescent="0.25">
      <c r="A27" s="474" t="s">
        <v>11</v>
      </c>
      <c r="B27" s="1294" t="s">
        <v>12</v>
      </c>
      <c r="C27" s="1294"/>
      <c r="D27" s="474" t="s">
        <v>13</v>
      </c>
      <c r="E27" s="8" t="s">
        <v>14</v>
      </c>
      <c r="F27" s="475" t="s">
        <v>15</v>
      </c>
      <c r="G27" s="475" t="s">
        <v>16</v>
      </c>
      <c r="H27" s="8" t="s">
        <v>17</v>
      </c>
      <c r="I27" s="474" t="s">
        <v>18</v>
      </c>
    </row>
    <row r="28" spans="1:9" x14ac:dyDescent="0.25">
      <c r="A28" s="1283" t="s">
        <v>19</v>
      </c>
      <c r="B28" s="1283"/>
      <c r="C28" s="1283"/>
      <c r="D28" s="84"/>
      <c r="E28" s="84">
        <f>SUM(E29:E30)</f>
        <v>28000</v>
      </c>
      <c r="F28" s="84">
        <f t="shared" ref="F28:G28" si="4">SUM(F29:F30)</f>
        <v>0</v>
      </c>
      <c r="G28" s="84">
        <f t="shared" si="4"/>
        <v>28000</v>
      </c>
      <c r="H28" s="84"/>
      <c r="I28" s="22" t="s">
        <v>636</v>
      </c>
    </row>
    <row r="29" spans="1:9" ht="23.25" customHeight="1" x14ac:dyDescent="0.25">
      <c r="A29" s="19">
        <v>1</v>
      </c>
      <c r="B29" s="1291" t="s">
        <v>637</v>
      </c>
      <c r="C29" s="1291"/>
      <c r="D29" s="745">
        <v>2244</v>
      </c>
      <c r="E29" s="21">
        <v>28000</v>
      </c>
      <c r="F29" s="748">
        <v>-6579</v>
      </c>
      <c r="G29" s="21">
        <f>E29+F29</f>
        <v>21421</v>
      </c>
      <c r="H29" s="21"/>
      <c r="I29" s="21"/>
    </row>
    <row r="30" spans="1:9" ht="36" x14ac:dyDescent="0.25">
      <c r="A30" s="19">
        <v>2</v>
      </c>
      <c r="B30" s="1291" t="s">
        <v>638</v>
      </c>
      <c r="C30" s="1291"/>
      <c r="D30" s="745">
        <v>5250</v>
      </c>
      <c r="E30" s="21"/>
      <c r="F30" s="748">
        <v>6579</v>
      </c>
      <c r="G30" s="21">
        <f>E30+F30</f>
        <v>6579</v>
      </c>
      <c r="H30" s="21" t="s">
        <v>596</v>
      </c>
      <c r="I30" s="21"/>
    </row>
    <row r="31" spans="1:9" x14ac:dyDescent="0.25">
      <c r="A31" s="33"/>
      <c r="B31" s="749"/>
      <c r="C31" s="749"/>
      <c r="D31" s="750"/>
      <c r="E31" s="751"/>
      <c r="F31" s="751"/>
      <c r="G31" s="751"/>
      <c r="H31" s="751"/>
      <c r="I31" s="751"/>
    </row>
    <row r="32" spans="1:9" x14ac:dyDescent="0.25">
      <c r="A32" s="1292" t="s">
        <v>7</v>
      </c>
      <c r="B32" s="1292"/>
      <c r="C32" s="740" t="s">
        <v>601</v>
      </c>
      <c r="D32" s="740"/>
      <c r="E32" s="740"/>
      <c r="F32" s="740"/>
      <c r="G32" s="740"/>
      <c r="H32" s="740"/>
      <c r="I32" s="740"/>
    </row>
    <row r="33" spans="1:9" x14ac:dyDescent="0.25">
      <c r="A33" s="1292" t="s">
        <v>9</v>
      </c>
      <c r="B33" s="1292"/>
      <c r="C33" s="1293" t="s">
        <v>598</v>
      </c>
      <c r="D33" s="1293"/>
      <c r="E33" s="1293"/>
      <c r="F33" s="1293"/>
      <c r="G33" s="1293"/>
      <c r="H33" s="1293"/>
      <c r="I33" s="1293"/>
    </row>
    <row r="34" spans="1:9" ht="48" x14ac:dyDescent="0.25">
      <c r="A34" s="474" t="s">
        <v>11</v>
      </c>
      <c r="B34" s="1294" t="s">
        <v>12</v>
      </c>
      <c r="C34" s="1294"/>
      <c r="D34" s="474" t="s">
        <v>13</v>
      </c>
      <c r="E34" s="8" t="s">
        <v>14</v>
      </c>
      <c r="F34" s="475" t="s">
        <v>15</v>
      </c>
      <c r="G34" s="475" t="s">
        <v>16</v>
      </c>
      <c r="H34" s="8" t="s">
        <v>17</v>
      </c>
      <c r="I34" s="474" t="s">
        <v>18</v>
      </c>
    </row>
    <row r="35" spans="1:9" x14ac:dyDescent="0.25">
      <c r="A35" s="1283" t="s">
        <v>19</v>
      </c>
      <c r="B35" s="1283"/>
      <c r="C35" s="1283"/>
      <c r="D35" s="84"/>
      <c r="E35" s="84">
        <f>SUM(E36:E58)</f>
        <v>5460388</v>
      </c>
      <c r="F35" s="84">
        <f t="shared" ref="F35:G35" si="5">SUM(F36:F58)</f>
        <v>0</v>
      </c>
      <c r="G35" s="84">
        <f t="shared" si="5"/>
        <v>5460388</v>
      </c>
      <c r="H35" s="84"/>
      <c r="I35" s="743"/>
    </row>
    <row r="36" spans="1:9" x14ac:dyDescent="0.25">
      <c r="A36" s="72">
        <v>1</v>
      </c>
      <c r="B36" s="1295" t="s">
        <v>639</v>
      </c>
      <c r="C36" s="1296"/>
      <c r="D36" s="745">
        <v>5240</v>
      </c>
      <c r="E36" s="21">
        <v>245427</v>
      </c>
      <c r="F36" s="746">
        <v>-60747</v>
      </c>
      <c r="G36" s="21">
        <f t="shared" ref="G36:G58" si="6">E36+F36</f>
        <v>184680</v>
      </c>
      <c r="H36" s="21"/>
      <c r="I36" s="22" t="s">
        <v>640</v>
      </c>
    </row>
    <row r="37" spans="1:9" ht="24.75" customHeight="1" x14ac:dyDescent="0.25">
      <c r="A37" s="72">
        <v>2</v>
      </c>
      <c r="B37" s="1295" t="s">
        <v>641</v>
      </c>
      <c r="C37" s="1296"/>
      <c r="D37" s="745">
        <v>2241</v>
      </c>
      <c r="E37" s="21">
        <v>900</v>
      </c>
      <c r="F37" s="746"/>
      <c r="G37" s="21">
        <f t="shared" si="6"/>
        <v>900</v>
      </c>
      <c r="H37" s="21"/>
      <c r="I37" s="22"/>
    </row>
    <row r="38" spans="1:9" x14ac:dyDescent="0.25">
      <c r="A38" s="1286">
        <v>3</v>
      </c>
      <c r="B38" s="1284" t="s">
        <v>642</v>
      </c>
      <c r="C38" s="1285"/>
      <c r="D38" s="745">
        <v>5240</v>
      </c>
      <c r="E38" s="27">
        <f>3413000</f>
        <v>3413000</v>
      </c>
      <c r="F38" s="746"/>
      <c r="G38" s="27">
        <f t="shared" si="6"/>
        <v>3413000</v>
      </c>
      <c r="H38" s="27"/>
      <c r="I38" s="22"/>
    </row>
    <row r="39" spans="1:9" x14ac:dyDescent="0.25">
      <c r="A39" s="1314"/>
      <c r="B39" s="1315"/>
      <c r="C39" s="1316"/>
      <c r="D39" s="745">
        <v>5240</v>
      </c>
      <c r="E39" s="27">
        <v>19544</v>
      </c>
      <c r="F39" s="746"/>
      <c r="G39" s="27">
        <f t="shared" si="6"/>
        <v>19544</v>
      </c>
      <c r="H39" s="27"/>
      <c r="I39" s="22"/>
    </row>
    <row r="40" spans="1:9" x14ac:dyDescent="0.25">
      <c r="A40" s="1314"/>
      <c r="B40" s="1315"/>
      <c r="C40" s="1316"/>
      <c r="D40" s="745">
        <v>2239</v>
      </c>
      <c r="E40" s="27">
        <v>6729</v>
      </c>
      <c r="F40" s="746"/>
      <c r="G40" s="27">
        <f t="shared" si="6"/>
        <v>6729</v>
      </c>
      <c r="H40" s="27"/>
      <c r="I40" s="22"/>
    </row>
    <row r="41" spans="1:9" x14ac:dyDescent="0.25">
      <c r="A41" s="1287"/>
      <c r="B41" s="1306"/>
      <c r="C41" s="1307"/>
      <c r="D41" s="745">
        <v>5250</v>
      </c>
      <c r="E41" s="27">
        <f>1365000-4659-68081-15363-630</f>
        <v>1276267</v>
      </c>
      <c r="F41" s="746"/>
      <c r="G41" s="27">
        <f t="shared" si="6"/>
        <v>1276267</v>
      </c>
      <c r="H41" s="27"/>
      <c r="I41" s="22"/>
    </row>
    <row r="42" spans="1:9" x14ac:dyDescent="0.25">
      <c r="A42" s="19">
        <v>4</v>
      </c>
      <c r="B42" s="1291" t="s">
        <v>643</v>
      </c>
      <c r="C42" s="1291"/>
      <c r="D42" s="745">
        <v>5250</v>
      </c>
      <c r="E42" s="27">
        <v>7000</v>
      </c>
      <c r="F42" s="746"/>
      <c r="G42" s="27">
        <f t="shared" si="6"/>
        <v>7000</v>
      </c>
      <c r="H42" s="27"/>
      <c r="I42" s="22" t="s">
        <v>644</v>
      </c>
    </row>
    <row r="43" spans="1:9" ht="49.5" customHeight="1" x14ac:dyDescent="0.25">
      <c r="A43" s="72">
        <v>5</v>
      </c>
      <c r="B43" s="1291" t="s">
        <v>645</v>
      </c>
      <c r="C43" s="1291"/>
      <c r="D43" s="745">
        <v>5250</v>
      </c>
      <c r="E43" s="21">
        <v>43500</v>
      </c>
      <c r="F43" s="746"/>
      <c r="G43" s="21">
        <f t="shared" si="6"/>
        <v>43500</v>
      </c>
      <c r="H43" s="21"/>
      <c r="I43" s="22" t="s">
        <v>646</v>
      </c>
    </row>
    <row r="44" spans="1:9" ht="27" customHeight="1" x14ac:dyDescent="0.25">
      <c r="A44" s="1286">
        <v>6</v>
      </c>
      <c r="B44" s="1291" t="s">
        <v>647</v>
      </c>
      <c r="C44" s="1291"/>
      <c r="D44" s="745">
        <v>5240</v>
      </c>
      <c r="E44" s="21">
        <v>50000</v>
      </c>
      <c r="F44" s="746"/>
      <c r="G44" s="21">
        <f t="shared" si="6"/>
        <v>50000</v>
      </c>
      <c r="H44" s="21"/>
      <c r="I44" s="22" t="s">
        <v>648</v>
      </c>
    </row>
    <row r="45" spans="1:9" ht="27" customHeight="1" x14ac:dyDescent="0.25">
      <c r="A45" s="1314">
        <v>7.0813953488372103</v>
      </c>
      <c r="B45" s="1291" t="s">
        <v>649</v>
      </c>
      <c r="C45" s="1291"/>
      <c r="D45" s="745">
        <v>5240</v>
      </c>
      <c r="E45" s="21">
        <v>40000</v>
      </c>
      <c r="F45" s="746"/>
      <c r="G45" s="21">
        <f t="shared" si="6"/>
        <v>40000</v>
      </c>
      <c r="H45" s="21"/>
      <c r="I45" s="22" t="s">
        <v>648</v>
      </c>
    </row>
    <row r="46" spans="1:9" x14ac:dyDescent="0.25">
      <c r="A46" s="72">
        <v>7</v>
      </c>
      <c r="B46" s="1291" t="s">
        <v>650</v>
      </c>
      <c r="C46" s="1291"/>
      <c r="D46" s="745">
        <v>2241</v>
      </c>
      <c r="E46" s="21">
        <v>1900</v>
      </c>
      <c r="F46" s="746"/>
      <c r="G46" s="21">
        <f t="shared" si="6"/>
        <v>1900</v>
      </c>
      <c r="H46" s="21"/>
      <c r="I46" s="22" t="s">
        <v>646</v>
      </c>
    </row>
    <row r="47" spans="1:9" x14ac:dyDescent="0.25">
      <c r="A47" s="19">
        <v>8</v>
      </c>
      <c r="B47" s="1291" t="s">
        <v>651</v>
      </c>
      <c r="C47" s="1291"/>
      <c r="D47" s="745">
        <v>5250</v>
      </c>
      <c r="E47" s="21">
        <v>0</v>
      </c>
      <c r="F47" s="746"/>
      <c r="G47" s="21">
        <f t="shared" si="6"/>
        <v>0</v>
      </c>
      <c r="H47" s="21"/>
      <c r="I47" s="22" t="s">
        <v>644</v>
      </c>
    </row>
    <row r="48" spans="1:9" ht="38.25" customHeight="1" x14ac:dyDescent="0.25">
      <c r="A48" s="72">
        <v>9</v>
      </c>
      <c r="B48" s="1284" t="s">
        <v>652</v>
      </c>
      <c r="C48" s="1285"/>
      <c r="D48" s="745">
        <v>5240</v>
      </c>
      <c r="E48" s="21">
        <v>56745</v>
      </c>
      <c r="F48" s="746"/>
      <c r="G48" s="21">
        <f t="shared" si="6"/>
        <v>56745</v>
      </c>
      <c r="H48" s="21"/>
      <c r="I48" s="22"/>
    </row>
    <row r="49" spans="1:9" ht="51.75" customHeight="1" x14ac:dyDescent="0.25">
      <c r="A49" s="72">
        <v>10</v>
      </c>
      <c r="B49" s="1295" t="s">
        <v>653</v>
      </c>
      <c r="C49" s="1296"/>
      <c r="D49" s="745">
        <v>5250</v>
      </c>
      <c r="E49" s="21">
        <v>0</v>
      </c>
      <c r="F49" s="746">
        <v>16904</v>
      </c>
      <c r="G49" s="21">
        <f t="shared" si="6"/>
        <v>16904</v>
      </c>
      <c r="H49" s="21" t="s">
        <v>654</v>
      </c>
      <c r="I49" s="22"/>
    </row>
    <row r="50" spans="1:9" ht="48" x14ac:dyDescent="0.25">
      <c r="A50" s="72">
        <v>10</v>
      </c>
      <c r="B50" s="1284" t="s">
        <v>655</v>
      </c>
      <c r="C50" s="1285"/>
      <c r="D50" s="745">
        <v>5250</v>
      </c>
      <c r="E50" s="21">
        <v>100000</v>
      </c>
      <c r="F50" s="746">
        <v>43843</v>
      </c>
      <c r="G50" s="21">
        <f t="shared" si="6"/>
        <v>143843</v>
      </c>
      <c r="H50" s="21" t="s">
        <v>656</v>
      </c>
      <c r="I50" s="22" t="s">
        <v>657</v>
      </c>
    </row>
    <row r="51" spans="1:9" x14ac:dyDescent="0.25">
      <c r="A51" s="753">
        <v>11</v>
      </c>
      <c r="B51" s="1284" t="s">
        <v>658</v>
      </c>
      <c r="C51" s="1285"/>
      <c r="D51" s="745">
        <v>2241</v>
      </c>
      <c r="E51" s="21">
        <v>122020</v>
      </c>
      <c r="F51" s="746"/>
      <c r="G51" s="21">
        <f t="shared" si="6"/>
        <v>122020</v>
      </c>
      <c r="H51" s="21"/>
      <c r="I51" s="22" t="s">
        <v>84</v>
      </c>
    </row>
    <row r="52" spans="1:9" x14ac:dyDescent="0.25">
      <c r="A52" s="753">
        <v>12</v>
      </c>
      <c r="B52" s="1284" t="s">
        <v>659</v>
      </c>
      <c r="C52" s="1285"/>
      <c r="D52" s="745">
        <v>5250</v>
      </c>
      <c r="E52" s="21">
        <v>15000</v>
      </c>
      <c r="F52" s="746"/>
      <c r="G52" s="21">
        <f t="shared" si="6"/>
        <v>15000</v>
      </c>
      <c r="H52" s="21"/>
      <c r="I52" s="22"/>
    </row>
    <row r="53" spans="1:9" ht="23.25" customHeight="1" x14ac:dyDescent="0.25">
      <c r="A53" s="45">
        <v>13</v>
      </c>
      <c r="B53" s="1291" t="s">
        <v>660</v>
      </c>
      <c r="C53" s="1291"/>
      <c r="D53" s="745">
        <v>5250</v>
      </c>
      <c r="E53" s="21">
        <v>8991</v>
      </c>
      <c r="F53" s="746"/>
      <c r="G53" s="21">
        <f t="shared" si="6"/>
        <v>8991</v>
      </c>
      <c r="H53" s="21"/>
      <c r="I53" s="22" t="s">
        <v>661</v>
      </c>
    </row>
    <row r="54" spans="1:9" ht="15" customHeight="1" x14ac:dyDescent="0.25">
      <c r="A54" s="1286">
        <v>14</v>
      </c>
      <c r="B54" s="1284" t="s">
        <v>662</v>
      </c>
      <c r="C54" s="1285"/>
      <c r="D54" s="745">
        <v>2241</v>
      </c>
      <c r="E54" s="21">
        <v>0</v>
      </c>
      <c r="F54" s="746"/>
      <c r="G54" s="21">
        <f t="shared" si="6"/>
        <v>0</v>
      </c>
      <c r="H54" s="21"/>
      <c r="I54" s="22" t="s">
        <v>640</v>
      </c>
    </row>
    <row r="55" spans="1:9" x14ac:dyDescent="0.25">
      <c r="A55" s="1287"/>
      <c r="B55" s="1306"/>
      <c r="C55" s="1307"/>
      <c r="D55" s="745">
        <v>5250</v>
      </c>
      <c r="E55" s="21">
        <v>7992</v>
      </c>
      <c r="F55" s="746"/>
      <c r="G55" s="21">
        <f t="shared" si="6"/>
        <v>7992</v>
      </c>
      <c r="H55" s="21"/>
      <c r="I55" s="22"/>
    </row>
    <row r="56" spans="1:9" ht="27" customHeight="1" x14ac:dyDescent="0.25">
      <c r="A56" s="19">
        <v>15</v>
      </c>
      <c r="B56" s="1291" t="s">
        <v>663</v>
      </c>
      <c r="C56" s="1291"/>
      <c r="D56" s="745">
        <v>5240</v>
      </c>
      <c r="E56" s="21">
        <v>40000</v>
      </c>
      <c r="F56" s="746"/>
      <c r="G56" s="21">
        <f t="shared" si="6"/>
        <v>40000</v>
      </c>
      <c r="H56" s="21"/>
      <c r="I56" s="22"/>
    </row>
    <row r="57" spans="1:9" ht="27" customHeight="1" x14ac:dyDescent="0.25">
      <c r="A57" s="19">
        <v>16</v>
      </c>
      <c r="B57" s="1291" t="s">
        <v>664</v>
      </c>
      <c r="C57" s="1291"/>
      <c r="D57" s="745">
        <v>5240</v>
      </c>
      <c r="E57" s="21">
        <v>2373</v>
      </c>
      <c r="F57" s="746"/>
      <c r="G57" s="21">
        <f t="shared" si="6"/>
        <v>2373</v>
      </c>
      <c r="H57" s="21"/>
      <c r="I57" s="22"/>
    </row>
    <row r="58" spans="1:9" ht="27" customHeight="1" x14ac:dyDescent="0.25">
      <c r="A58" s="19">
        <v>17</v>
      </c>
      <c r="B58" s="1291" t="s">
        <v>665</v>
      </c>
      <c r="C58" s="1291"/>
      <c r="D58" s="745">
        <v>2239</v>
      </c>
      <c r="E58" s="21">
        <v>3000</v>
      </c>
      <c r="F58" s="746"/>
      <c r="G58" s="21">
        <f t="shared" si="6"/>
        <v>3000</v>
      </c>
      <c r="H58" s="21"/>
      <c r="I58" s="22"/>
    </row>
    <row r="59" spans="1:9" x14ac:dyDescent="0.25">
      <c r="A59" s="754"/>
      <c r="B59" s="755"/>
      <c r="C59" s="755"/>
      <c r="D59" s="756"/>
      <c r="E59" s="757"/>
      <c r="F59" s="758"/>
      <c r="G59" s="757"/>
      <c r="H59" s="757"/>
      <c r="I59" s="759"/>
    </row>
    <row r="60" spans="1:9" x14ac:dyDescent="0.25">
      <c r="A60" s="1313" t="s">
        <v>7</v>
      </c>
      <c r="B60" s="1313"/>
      <c r="C60" s="1313" t="s">
        <v>666</v>
      </c>
      <c r="D60" s="1313"/>
      <c r="E60" s="1313"/>
      <c r="F60" s="1313"/>
      <c r="G60" s="1313"/>
      <c r="H60" s="1313"/>
      <c r="I60" s="1313"/>
    </row>
    <row r="61" spans="1:9" x14ac:dyDescent="0.25">
      <c r="A61" s="1292" t="s">
        <v>9</v>
      </c>
      <c r="B61" s="1292"/>
      <c r="C61" s="1293" t="s">
        <v>667</v>
      </c>
      <c r="D61" s="1293"/>
      <c r="E61" s="1293"/>
      <c r="F61" s="1293"/>
      <c r="G61" s="1293"/>
      <c r="H61" s="1293"/>
      <c r="I61" s="1293"/>
    </row>
    <row r="62" spans="1:9" ht="48" x14ac:dyDescent="0.25">
      <c r="A62" s="474" t="s">
        <v>11</v>
      </c>
      <c r="B62" s="1294" t="s">
        <v>12</v>
      </c>
      <c r="C62" s="1294"/>
      <c r="D62" s="474" t="s">
        <v>13</v>
      </c>
      <c r="E62" s="8" t="s">
        <v>14</v>
      </c>
      <c r="F62" s="475" t="s">
        <v>15</v>
      </c>
      <c r="G62" s="475" t="s">
        <v>16</v>
      </c>
      <c r="H62" s="8" t="s">
        <v>17</v>
      </c>
      <c r="I62" s="474" t="s">
        <v>18</v>
      </c>
    </row>
    <row r="63" spans="1:9" x14ac:dyDescent="0.25">
      <c r="A63" s="1283" t="s">
        <v>19</v>
      </c>
      <c r="B63" s="1283"/>
      <c r="C63" s="1283"/>
      <c r="D63" s="84"/>
      <c r="E63" s="84">
        <f>SUM(E64:E67)</f>
        <v>249967</v>
      </c>
      <c r="F63" s="84">
        <f t="shared" ref="F63:G63" si="7">SUM(F64:F67)</f>
        <v>0</v>
      </c>
      <c r="G63" s="84">
        <f t="shared" si="7"/>
        <v>249967</v>
      </c>
      <c r="H63" s="84"/>
      <c r="I63" s="11"/>
    </row>
    <row r="64" spans="1:9" x14ac:dyDescent="0.25">
      <c r="A64" s="19">
        <v>1</v>
      </c>
      <c r="B64" s="1291" t="s">
        <v>668</v>
      </c>
      <c r="C64" s="1291"/>
      <c r="D64" s="745">
        <v>5250</v>
      </c>
      <c r="E64" s="21">
        <f>49900+5000</f>
        <v>54900</v>
      </c>
      <c r="F64" s="748"/>
      <c r="G64" s="21">
        <f t="shared" ref="G64:G67" si="8">E64+F64</f>
        <v>54900</v>
      </c>
      <c r="H64" s="27"/>
      <c r="I64" s="22" t="s">
        <v>669</v>
      </c>
    </row>
    <row r="65" spans="1:9" ht="25.5" customHeight="1" x14ac:dyDescent="0.25">
      <c r="A65" s="32">
        <v>2</v>
      </c>
      <c r="B65" s="1302" t="s">
        <v>670</v>
      </c>
      <c r="C65" s="1303"/>
      <c r="D65" s="760">
        <v>5240</v>
      </c>
      <c r="E65" s="27">
        <v>15000</v>
      </c>
      <c r="F65" s="746"/>
      <c r="G65" s="27">
        <f t="shared" si="8"/>
        <v>15000</v>
      </c>
      <c r="H65" s="27"/>
      <c r="I65" s="476" t="s">
        <v>669</v>
      </c>
    </row>
    <row r="66" spans="1:9" x14ac:dyDescent="0.25">
      <c r="A66" s="32">
        <v>3</v>
      </c>
      <c r="B66" s="1302" t="s">
        <v>671</v>
      </c>
      <c r="C66" s="1303"/>
      <c r="D66" s="760">
        <v>5240</v>
      </c>
      <c r="E66" s="27">
        <v>16767</v>
      </c>
      <c r="F66" s="746"/>
      <c r="G66" s="27">
        <f t="shared" si="8"/>
        <v>16767</v>
      </c>
      <c r="H66" s="27"/>
      <c r="I66" s="476" t="s">
        <v>669</v>
      </c>
    </row>
    <row r="67" spans="1:9" x14ac:dyDescent="0.25">
      <c r="A67" s="19">
        <v>4</v>
      </c>
      <c r="B67" s="1291" t="s">
        <v>672</v>
      </c>
      <c r="C67" s="1291"/>
      <c r="D67" s="745">
        <v>5250</v>
      </c>
      <c r="E67" s="21">
        <v>163300</v>
      </c>
      <c r="F67" s="748"/>
      <c r="G67" s="21">
        <f t="shared" si="8"/>
        <v>163300</v>
      </c>
      <c r="H67" s="27"/>
      <c r="I67" s="22" t="s">
        <v>673</v>
      </c>
    </row>
    <row r="68" spans="1:9" x14ac:dyDescent="0.25">
      <c r="A68" s="33"/>
      <c r="B68" s="749"/>
      <c r="C68" s="749"/>
      <c r="D68" s="750"/>
      <c r="E68" s="751"/>
      <c r="F68" s="751"/>
      <c r="G68" s="751"/>
      <c r="H68" s="751"/>
      <c r="I68" s="37"/>
    </row>
    <row r="69" spans="1:9" x14ac:dyDescent="0.25">
      <c r="A69" s="1292" t="s">
        <v>7</v>
      </c>
      <c r="B69" s="1292"/>
      <c r="C69" s="1292" t="s">
        <v>674</v>
      </c>
      <c r="D69" s="1292"/>
      <c r="E69" s="1292"/>
      <c r="F69" s="1292"/>
      <c r="G69" s="1292"/>
      <c r="H69" s="1292"/>
      <c r="I69" s="1292"/>
    </row>
    <row r="70" spans="1:9" x14ac:dyDescent="0.25">
      <c r="A70" s="1292" t="s">
        <v>9</v>
      </c>
      <c r="B70" s="1292"/>
      <c r="C70" s="1293" t="s">
        <v>675</v>
      </c>
      <c r="D70" s="1293"/>
      <c r="E70" s="1293"/>
      <c r="F70" s="1293"/>
      <c r="G70" s="1293"/>
      <c r="H70" s="1293"/>
      <c r="I70" s="1293"/>
    </row>
    <row r="71" spans="1:9" ht="48" x14ac:dyDescent="0.25">
      <c r="A71" s="474" t="s">
        <v>11</v>
      </c>
      <c r="B71" s="1294" t="s">
        <v>12</v>
      </c>
      <c r="C71" s="1294"/>
      <c r="D71" s="474" t="s">
        <v>13</v>
      </c>
      <c r="E71" s="8" t="s">
        <v>14</v>
      </c>
      <c r="F71" s="475" t="s">
        <v>15</v>
      </c>
      <c r="G71" s="475" t="s">
        <v>16</v>
      </c>
      <c r="H71" s="8" t="s">
        <v>17</v>
      </c>
      <c r="I71" s="474" t="s">
        <v>18</v>
      </c>
    </row>
    <row r="72" spans="1:9" x14ac:dyDescent="0.25">
      <c r="A72" s="1283" t="s">
        <v>19</v>
      </c>
      <c r="B72" s="1283"/>
      <c r="C72" s="1283"/>
      <c r="D72" s="84"/>
      <c r="E72" s="84">
        <f>SUM(E73:E73)</f>
        <v>4055</v>
      </c>
      <c r="F72" s="84">
        <f t="shared" ref="F72:G72" si="9">SUM(F73:F73)</f>
        <v>0</v>
      </c>
      <c r="G72" s="84">
        <f t="shared" si="9"/>
        <v>4055</v>
      </c>
      <c r="H72" s="84"/>
      <c r="I72" s="22" t="s">
        <v>676</v>
      </c>
    </row>
    <row r="73" spans="1:9" x14ac:dyDescent="0.25">
      <c r="A73" s="19">
        <v>2</v>
      </c>
      <c r="B73" s="1291" t="s">
        <v>677</v>
      </c>
      <c r="C73" s="1291"/>
      <c r="D73" s="745">
        <v>5250</v>
      </c>
      <c r="E73" s="21">
        <v>4055</v>
      </c>
      <c r="F73" s="21"/>
      <c r="G73" s="21">
        <f>E73+F73</f>
        <v>4055</v>
      </c>
      <c r="H73" s="21"/>
      <c r="I73" s="22"/>
    </row>
    <row r="74" spans="1:9" x14ac:dyDescent="0.25">
      <c r="A74" s="33"/>
      <c r="B74" s="749"/>
      <c r="C74" s="749"/>
      <c r="D74" s="750"/>
      <c r="E74" s="751"/>
      <c r="F74" s="751"/>
      <c r="G74" s="751"/>
      <c r="H74" s="751"/>
      <c r="I74" s="37"/>
    </row>
    <row r="75" spans="1:9" x14ac:dyDescent="0.25">
      <c r="A75" s="1292" t="s">
        <v>7</v>
      </c>
      <c r="B75" s="1292"/>
      <c r="C75" s="1292" t="s">
        <v>678</v>
      </c>
      <c r="D75" s="1292"/>
      <c r="E75" s="1292"/>
      <c r="F75" s="1292"/>
      <c r="G75" s="1292"/>
      <c r="H75" s="1292"/>
      <c r="I75" s="1292"/>
    </row>
    <row r="76" spans="1:9" x14ac:dyDescent="0.25">
      <c r="A76" s="1292" t="s">
        <v>9</v>
      </c>
      <c r="B76" s="1292"/>
      <c r="C76" s="1293" t="s">
        <v>679</v>
      </c>
      <c r="D76" s="1293"/>
      <c r="E76" s="1293"/>
      <c r="F76" s="1293"/>
      <c r="G76" s="1293"/>
      <c r="H76" s="1293"/>
      <c r="I76" s="1293"/>
    </row>
    <row r="77" spans="1:9" ht="48" x14ac:dyDescent="0.25">
      <c r="A77" s="474" t="s">
        <v>11</v>
      </c>
      <c r="B77" s="1294" t="s">
        <v>12</v>
      </c>
      <c r="C77" s="1294"/>
      <c r="D77" s="474" t="s">
        <v>13</v>
      </c>
      <c r="E77" s="8" t="s">
        <v>14</v>
      </c>
      <c r="F77" s="475" t="s">
        <v>15</v>
      </c>
      <c r="G77" s="475" t="s">
        <v>16</v>
      </c>
      <c r="H77" s="8" t="s">
        <v>17</v>
      </c>
      <c r="I77" s="474" t="s">
        <v>18</v>
      </c>
    </row>
    <row r="78" spans="1:9" x14ac:dyDescent="0.25">
      <c r="A78" s="1283" t="s">
        <v>19</v>
      </c>
      <c r="B78" s="1283"/>
      <c r="C78" s="1283"/>
      <c r="D78" s="84"/>
      <c r="E78" s="84">
        <f>SUM(E79:E79)</f>
        <v>57700</v>
      </c>
      <c r="F78" s="84">
        <f t="shared" ref="F78:G78" si="10">SUM(F79:F79)</f>
        <v>0</v>
      </c>
      <c r="G78" s="84">
        <f t="shared" si="10"/>
        <v>57700</v>
      </c>
      <c r="H78" s="84"/>
      <c r="I78" s="761"/>
    </row>
    <row r="79" spans="1:9" x14ac:dyDescent="0.25">
      <c r="A79" s="19">
        <v>1</v>
      </c>
      <c r="B79" s="1302" t="s">
        <v>680</v>
      </c>
      <c r="C79" s="1303"/>
      <c r="D79" s="745">
        <v>5240</v>
      </c>
      <c r="E79" s="21">
        <v>57700</v>
      </c>
      <c r="F79" s="748"/>
      <c r="G79" s="21">
        <f>E79+F79</f>
        <v>57700</v>
      </c>
      <c r="H79" s="27"/>
      <c r="I79" s="22" t="s">
        <v>648</v>
      </c>
    </row>
    <row r="80" spans="1:9" x14ac:dyDescent="0.25">
      <c r="A80" s="33"/>
      <c r="B80" s="762"/>
      <c r="C80" s="762"/>
      <c r="D80" s="750"/>
      <c r="E80" s="751"/>
      <c r="F80" s="751"/>
      <c r="G80" s="751"/>
      <c r="H80" s="751"/>
      <c r="I80" s="37"/>
    </row>
    <row r="81" spans="1:9" x14ac:dyDescent="0.25">
      <c r="A81" s="1292" t="s">
        <v>7</v>
      </c>
      <c r="B81" s="1292"/>
      <c r="C81" s="1292" t="s">
        <v>681</v>
      </c>
      <c r="D81" s="1292"/>
      <c r="E81" s="1292"/>
      <c r="F81" s="1292"/>
      <c r="G81" s="1292"/>
      <c r="H81" s="1292"/>
      <c r="I81" s="1292"/>
    </row>
    <row r="82" spans="1:9" x14ac:dyDescent="0.25">
      <c r="A82" s="1292" t="s">
        <v>9</v>
      </c>
      <c r="B82" s="1292"/>
      <c r="C82" s="1293" t="s">
        <v>682</v>
      </c>
      <c r="D82" s="1293"/>
      <c r="E82" s="1293"/>
      <c r="F82" s="1293"/>
      <c r="G82" s="1293"/>
      <c r="H82" s="1293"/>
      <c r="I82" s="1293"/>
    </row>
    <row r="83" spans="1:9" ht="48" x14ac:dyDescent="0.25">
      <c r="A83" s="474" t="s">
        <v>11</v>
      </c>
      <c r="B83" s="1294" t="s">
        <v>12</v>
      </c>
      <c r="C83" s="1294"/>
      <c r="D83" s="474" t="s">
        <v>13</v>
      </c>
      <c r="E83" s="8" t="s">
        <v>14</v>
      </c>
      <c r="F83" s="475" t="s">
        <v>15</v>
      </c>
      <c r="G83" s="475" t="s">
        <v>16</v>
      </c>
      <c r="H83" s="8" t="s">
        <v>17</v>
      </c>
      <c r="I83" s="474" t="s">
        <v>18</v>
      </c>
    </row>
    <row r="84" spans="1:9" x14ac:dyDescent="0.25">
      <c r="A84" s="1283" t="s">
        <v>19</v>
      </c>
      <c r="B84" s="1283"/>
      <c r="C84" s="1283"/>
      <c r="D84" s="84"/>
      <c r="E84" s="84">
        <f>SUM(E85:E87)</f>
        <v>88710</v>
      </c>
      <c r="F84" s="84">
        <f t="shared" ref="F84:G84" si="11">SUM(F85:F87)</f>
        <v>0</v>
      </c>
      <c r="G84" s="84">
        <f t="shared" si="11"/>
        <v>88710</v>
      </c>
      <c r="H84" s="84"/>
      <c r="I84" s="22" t="s">
        <v>683</v>
      </c>
    </row>
    <row r="85" spans="1:9" ht="24" customHeight="1" x14ac:dyDescent="0.25">
      <c r="A85" s="19">
        <v>1</v>
      </c>
      <c r="B85" s="1291" t="s">
        <v>684</v>
      </c>
      <c r="C85" s="1291"/>
      <c r="D85" s="745">
        <v>5240</v>
      </c>
      <c r="E85" s="21">
        <f>77300-77300</f>
        <v>0</v>
      </c>
      <c r="F85" s="21"/>
      <c r="G85" s="21">
        <f t="shared" ref="G85:G87" si="12">E85+F85</f>
        <v>0</v>
      </c>
      <c r="H85" s="21"/>
      <c r="I85" s="21"/>
    </row>
    <row r="86" spans="1:9" x14ac:dyDescent="0.25">
      <c r="A86" s="72">
        <v>2</v>
      </c>
      <c r="B86" s="1284" t="s">
        <v>685</v>
      </c>
      <c r="C86" s="1285"/>
      <c r="D86" s="745">
        <v>5250</v>
      </c>
      <c r="E86" s="21">
        <v>52200</v>
      </c>
      <c r="F86" s="748"/>
      <c r="G86" s="21">
        <f t="shared" si="12"/>
        <v>52200</v>
      </c>
      <c r="H86" s="27"/>
      <c r="I86" s="21"/>
    </row>
    <row r="87" spans="1:9" x14ac:dyDescent="0.25">
      <c r="A87" s="19">
        <v>3</v>
      </c>
      <c r="B87" s="1291" t="s">
        <v>686</v>
      </c>
      <c r="C87" s="1291"/>
      <c r="D87" s="745">
        <v>5250</v>
      </c>
      <c r="E87" s="21">
        <v>36510</v>
      </c>
      <c r="F87" s="748"/>
      <c r="G87" s="21">
        <f t="shared" si="12"/>
        <v>36510</v>
      </c>
      <c r="H87" s="21"/>
      <c r="I87" s="21"/>
    </row>
    <row r="88" spans="1:9" x14ac:dyDescent="0.25">
      <c r="A88" s="33"/>
      <c r="B88" s="749"/>
      <c r="C88" s="749"/>
      <c r="D88" s="750"/>
      <c r="E88" s="751"/>
      <c r="F88" s="751"/>
      <c r="G88" s="751"/>
      <c r="H88" s="751"/>
      <c r="I88" s="751"/>
    </row>
    <row r="89" spans="1:9" x14ac:dyDescent="0.25">
      <c r="A89" s="1292" t="s">
        <v>7</v>
      </c>
      <c r="B89" s="1292"/>
      <c r="C89" s="1292" t="s">
        <v>687</v>
      </c>
      <c r="D89" s="1292"/>
      <c r="E89" s="1292"/>
      <c r="F89" s="1292"/>
      <c r="G89" s="1292"/>
      <c r="H89" s="1292"/>
      <c r="I89" s="1292"/>
    </row>
    <row r="90" spans="1:9" x14ac:dyDescent="0.25">
      <c r="A90" s="1292" t="s">
        <v>9</v>
      </c>
      <c r="B90" s="1292"/>
      <c r="C90" s="1293" t="s">
        <v>688</v>
      </c>
      <c r="D90" s="1293"/>
      <c r="E90" s="1293"/>
      <c r="F90" s="1293"/>
      <c r="G90" s="1293"/>
      <c r="H90" s="1293"/>
      <c r="I90" s="1293"/>
    </row>
    <row r="91" spans="1:9" ht="48" x14ac:dyDescent="0.25">
      <c r="A91" s="474" t="s">
        <v>11</v>
      </c>
      <c r="B91" s="1311" t="s">
        <v>12</v>
      </c>
      <c r="C91" s="1312"/>
      <c r="D91" s="474" t="s">
        <v>13</v>
      </c>
      <c r="E91" s="8" t="s">
        <v>14</v>
      </c>
      <c r="F91" s="475" t="s">
        <v>15</v>
      </c>
      <c r="G91" s="475" t="s">
        <v>16</v>
      </c>
      <c r="H91" s="8" t="s">
        <v>17</v>
      </c>
      <c r="I91" s="474" t="s">
        <v>18</v>
      </c>
    </row>
    <row r="92" spans="1:9" x14ac:dyDescent="0.25">
      <c r="A92" s="1308" t="s">
        <v>19</v>
      </c>
      <c r="B92" s="1309"/>
      <c r="C92" s="1310"/>
      <c r="D92" s="84"/>
      <c r="E92" s="84">
        <f>SUM(E93:E96)</f>
        <v>619677</v>
      </c>
      <c r="F92" s="84">
        <f t="shared" ref="F92:G92" si="13">SUM(F93:F96)</f>
        <v>0</v>
      </c>
      <c r="G92" s="84">
        <f t="shared" si="13"/>
        <v>619677</v>
      </c>
      <c r="H92" s="84"/>
      <c r="I92" s="22" t="s">
        <v>644</v>
      </c>
    </row>
    <row r="93" spans="1:9" ht="27.75" customHeight="1" x14ac:dyDescent="0.25">
      <c r="A93" s="19">
        <v>1</v>
      </c>
      <c r="B93" s="1295" t="s">
        <v>689</v>
      </c>
      <c r="C93" s="1296"/>
      <c r="D93" s="745">
        <v>5250</v>
      </c>
      <c r="E93" s="21">
        <v>579191</v>
      </c>
      <c r="F93" s="748"/>
      <c r="G93" s="21">
        <f t="shared" ref="G93:G96" si="14">E93+F93</f>
        <v>579191</v>
      </c>
      <c r="H93" s="63"/>
      <c r="I93" s="21"/>
    </row>
    <row r="94" spans="1:9" x14ac:dyDescent="0.25">
      <c r="A94" s="1286">
        <v>2</v>
      </c>
      <c r="B94" s="1284" t="s">
        <v>690</v>
      </c>
      <c r="C94" s="1285"/>
      <c r="D94" s="745">
        <v>5250</v>
      </c>
      <c r="E94" s="21">
        <v>34430</v>
      </c>
      <c r="F94" s="748"/>
      <c r="G94" s="21">
        <f t="shared" si="14"/>
        <v>34430</v>
      </c>
      <c r="H94" s="21"/>
      <c r="I94" s="21"/>
    </row>
    <row r="95" spans="1:9" x14ac:dyDescent="0.25">
      <c r="A95" s="1287"/>
      <c r="B95" s="1306"/>
      <c r="C95" s="1307"/>
      <c r="D95" s="745">
        <v>2241</v>
      </c>
      <c r="E95" s="21">
        <v>5256</v>
      </c>
      <c r="F95" s="748"/>
      <c r="G95" s="21">
        <f t="shared" si="14"/>
        <v>5256</v>
      </c>
      <c r="H95" s="27"/>
      <c r="I95" s="21"/>
    </row>
    <row r="96" spans="1:9" ht="15" customHeight="1" x14ac:dyDescent="0.25">
      <c r="A96" s="19">
        <v>3</v>
      </c>
      <c r="B96" s="1295" t="s">
        <v>691</v>
      </c>
      <c r="C96" s="1296"/>
      <c r="D96" s="745">
        <v>5250</v>
      </c>
      <c r="E96" s="21">
        <v>800</v>
      </c>
      <c r="F96" s="748"/>
      <c r="G96" s="21">
        <f t="shared" si="14"/>
        <v>800</v>
      </c>
      <c r="H96" s="763"/>
      <c r="I96" s="21"/>
    </row>
    <row r="97" spans="1:9" ht="15" customHeight="1" x14ac:dyDescent="0.25">
      <c r="A97" s="33"/>
      <c r="B97" s="749"/>
      <c r="C97" s="749"/>
      <c r="D97" s="750"/>
      <c r="E97" s="751"/>
      <c r="F97" s="751"/>
      <c r="G97" s="751"/>
      <c r="H97" s="751"/>
      <c r="I97" s="751"/>
    </row>
    <row r="98" spans="1:9" x14ac:dyDescent="0.25">
      <c r="A98" s="1292" t="s">
        <v>7</v>
      </c>
      <c r="B98" s="1292"/>
      <c r="C98" s="1292" t="s">
        <v>692</v>
      </c>
      <c r="D98" s="1292"/>
      <c r="E98" s="1292"/>
      <c r="F98" s="1292"/>
      <c r="G98" s="1292"/>
      <c r="H98" s="1292"/>
      <c r="I98" s="1292"/>
    </row>
    <row r="99" spans="1:9" x14ac:dyDescent="0.25">
      <c r="A99" s="1292" t="s">
        <v>9</v>
      </c>
      <c r="B99" s="1292"/>
      <c r="C99" s="1293" t="s">
        <v>607</v>
      </c>
      <c r="D99" s="1293"/>
      <c r="E99" s="1293"/>
      <c r="F99" s="1293"/>
      <c r="G99" s="1293"/>
      <c r="H99" s="1293"/>
      <c r="I99" s="1293"/>
    </row>
    <row r="100" spans="1:9" ht="48" x14ac:dyDescent="0.25">
      <c r="A100" s="474" t="s">
        <v>11</v>
      </c>
      <c r="B100" s="1311" t="s">
        <v>12</v>
      </c>
      <c r="C100" s="1312"/>
      <c r="D100" s="474" t="s">
        <v>13</v>
      </c>
      <c r="E100" s="8" t="s">
        <v>14</v>
      </c>
      <c r="F100" s="475" t="s">
        <v>15</v>
      </c>
      <c r="G100" s="475" t="s">
        <v>16</v>
      </c>
      <c r="H100" s="8" t="s">
        <v>17</v>
      </c>
      <c r="I100" s="474" t="s">
        <v>18</v>
      </c>
    </row>
    <row r="101" spans="1:9" x14ac:dyDescent="0.25">
      <c r="A101" s="1308" t="s">
        <v>19</v>
      </c>
      <c r="B101" s="1309"/>
      <c r="C101" s="1310"/>
      <c r="D101" s="84"/>
      <c r="E101" s="84">
        <f>SUM(E102:E116)</f>
        <v>538457</v>
      </c>
      <c r="F101" s="90">
        <f t="shared" ref="F101" si="15">SUM(F102:F116)</f>
        <v>8000</v>
      </c>
      <c r="G101" s="84">
        <f>SUM(G102:G116)</f>
        <v>546457</v>
      </c>
      <c r="H101" s="84"/>
      <c r="I101" s="22" t="s">
        <v>693</v>
      </c>
    </row>
    <row r="102" spans="1:9" ht="24" x14ac:dyDescent="0.25">
      <c r="A102" s="473">
        <v>1</v>
      </c>
      <c r="B102" s="1295" t="s">
        <v>694</v>
      </c>
      <c r="C102" s="1296"/>
      <c r="D102" s="745">
        <v>2241</v>
      </c>
      <c r="E102" s="12">
        <v>48979</v>
      </c>
      <c r="F102" s="91">
        <v>8000</v>
      </c>
      <c r="G102" s="12">
        <f t="shared" ref="G102:G116" si="16">E102+F102</f>
        <v>56979</v>
      </c>
      <c r="H102" s="12" t="s">
        <v>695</v>
      </c>
      <c r="I102" s="84"/>
    </row>
    <row r="103" spans="1:9" ht="24.75" customHeight="1" x14ac:dyDescent="0.25">
      <c r="A103" s="764">
        <v>2</v>
      </c>
      <c r="B103" s="1284" t="s">
        <v>696</v>
      </c>
      <c r="C103" s="1285"/>
      <c r="D103" s="745">
        <v>5250</v>
      </c>
      <c r="E103" s="12">
        <v>0</v>
      </c>
      <c r="F103" s="91"/>
      <c r="G103" s="12">
        <f t="shared" si="16"/>
        <v>0</v>
      </c>
      <c r="H103" s="12"/>
      <c r="I103" s="84"/>
    </row>
    <row r="104" spans="1:9" ht="15" customHeight="1" x14ac:dyDescent="0.25">
      <c r="A104" s="1304">
        <v>3</v>
      </c>
      <c r="B104" s="1284" t="s">
        <v>697</v>
      </c>
      <c r="C104" s="1285"/>
      <c r="D104" s="745">
        <v>5250</v>
      </c>
      <c r="E104" s="12">
        <v>20233</v>
      </c>
      <c r="F104" s="91"/>
      <c r="G104" s="12">
        <f t="shared" si="16"/>
        <v>20233</v>
      </c>
      <c r="H104" s="12"/>
      <c r="I104" s="84"/>
    </row>
    <row r="105" spans="1:9" x14ac:dyDescent="0.25">
      <c r="A105" s="1305"/>
      <c r="B105" s="1306"/>
      <c r="C105" s="1307"/>
      <c r="D105" s="745">
        <v>2279</v>
      </c>
      <c r="E105" s="12">
        <v>167</v>
      </c>
      <c r="F105" s="91"/>
      <c r="G105" s="12">
        <f t="shared" si="16"/>
        <v>167</v>
      </c>
      <c r="H105" s="12"/>
      <c r="I105" s="84"/>
    </row>
    <row r="106" spans="1:9" x14ac:dyDescent="0.25">
      <c r="A106" s="764">
        <v>4</v>
      </c>
      <c r="B106" s="1291" t="s">
        <v>698</v>
      </c>
      <c r="C106" s="1291"/>
      <c r="D106" s="745">
        <v>5250</v>
      </c>
      <c r="E106" s="12">
        <v>1609</v>
      </c>
      <c r="F106" s="91"/>
      <c r="G106" s="12">
        <f t="shared" si="16"/>
        <v>1609</v>
      </c>
      <c r="H106" s="12"/>
      <c r="I106" s="84"/>
    </row>
    <row r="107" spans="1:9" x14ac:dyDescent="0.25">
      <c r="A107" s="764">
        <v>5</v>
      </c>
      <c r="B107" s="1291" t="s">
        <v>699</v>
      </c>
      <c r="C107" s="1291"/>
      <c r="D107" s="745">
        <v>5250</v>
      </c>
      <c r="E107" s="12">
        <f>26005-958</f>
        <v>25047</v>
      </c>
      <c r="F107" s="91"/>
      <c r="G107" s="12">
        <f t="shared" si="16"/>
        <v>25047</v>
      </c>
      <c r="H107" s="763"/>
      <c r="I107" s="84"/>
    </row>
    <row r="108" spans="1:9" x14ac:dyDescent="0.25">
      <c r="A108" s="764">
        <v>6</v>
      </c>
      <c r="B108" s="1291" t="s">
        <v>700</v>
      </c>
      <c r="C108" s="1291"/>
      <c r="D108" s="745">
        <v>5250</v>
      </c>
      <c r="E108" s="12">
        <v>0</v>
      </c>
      <c r="F108" s="91"/>
      <c r="G108" s="12">
        <f t="shared" si="16"/>
        <v>0</v>
      </c>
      <c r="H108" s="763"/>
      <c r="I108" s="84"/>
    </row>
    <row r="109" spans="1:9" x14ac:dyDescent="0.25">
      <c r="A109" s="764">
        <v>7</v>
      </c>
      <c r="B109" s="1291" t="s">
        <v>701</v>
      </c>
      <c r="C109" s="1291"/>
      <c r="D109" s="745">
        <v>5250</v>
      </c>
      <c r="E109" s="12">
        <v>0</v>
      </c>
      <c r="F109" s="91"/>
      <c r="G109" s="12">
        <f t="shared" si="16"/>
        <v>0</v>
      </c>
      <c r="H109" s="763"/>
      <c r="I109" s="84"/>
    </row>
    <row r="110" spans="1:9" x14ac:dyDescent="0.25">
      <c r="A110" s="764">
        <v>8</v>
      </c>
      <c r="B110" s="1291" t="s">
        <v>702</v>
      </c>
      <c r="C110" s="1291"/>
      <c r="D110" s="745">
        <v>5250</v>
      </c>
      <c r="E110" s="12">
        <v>79725</v>
      </c>
      <c r="F110" s="91"/>
      <c r="G110" s="12">
        <f t="shared" si="16"/>
        <v>79725</v>
      </c>
      <c r="I110" s="84"/>
    </row>
    <row r="111" spans="1:9" x14ac:dyDescent="0.25">
      <c r="A111" s="764">
        <v>9</v>
      </c>
      <c r="B111" s="1291" t="s">
        <v>703</v>
      </c>
      <c r="C111" s="1291"/>
      <c r="D111" s="745">
        <v>5250</v>
      </c>
      <c r="E111" s="12">
        <f>13663-10</f>
        <v>13653</v>
      </c>
      <c r="F111" s="91"/>
      <c r="G111" s="12">
        <f t="shared" si="16"/>
        <v>13653</v>
      </c>
      <c r="H111" s="763"/>
      <c r="I111" s="84"/>
    </row>
    <row r="112" spans="1:9" x14ac:dyDescent="0.25">
      <c r="A112" s="764">
        <v>10</v>
      </c>
      <c r="B112" s="1291" t="s">
        <v>704</v>
      </c>
      <c r="C112" s="1291"/>
      <c r="D112" s="745">
        <v>5250</v>
      </c>
      <c r="E112" s="12">
        <v>35206</v>
      </c>
      <c r="F112" s="91"/>
      <c r="G112" s="12">
        <f t="shared" si="16"/>
        <v>35206</v>
      </c>
      <c r="H112" s="12"/>
      <c r="I112" s="84"/>
    </row>
    <row r="113" spans="1:9" x14ac:dyDescent="0.25">
      <c r="A113" s="764">
        <v>11</v>
      </c>
      <c r="B113" s="1291" t="s">
        <v>705</v>
      </c>
      <c r="C113" s="1291"/>
      <c r="D113" s="745">
        <v>5250</v>
      </c>
      <c r="E113" s="12">
        <f>37225-11</f>
        <v>37214</v>
      </c>
      <c r="F113" s="91"/>
      <c r="G113" s="12">
        <f t="shared" si="16"/>
        <v>37214</v>
      </c>
      <c r="H113" s="763"/>
      <c r="I113" s="84"/>
    </row>
    <row r="114" spans="1:9" x14ac:dyDescent="0.25">
      <c r="A114" s="764">
        <v>12</v>
      </c>
      <c r="B114" s="1291" t="s">
        <v>706</v>
      </c>
      <c r="C114" s="1291"/>
      <c r="D114" s="745">
        <v>5250</v>
      </c>
      <c r="E114" s="12">
        <v>0</v>
      </c>
      <c r="F114" s="91"/>
      <c r="G114" s="12">
        <f t="shared" si="16"/>
        <v>0</v>
      </c>
      <c r="H114" s="763"/>
      <c r="I114" s="84"/>
    </row>
    <row r="115" spans="1:9" x14ac:dyDescent="0.25">
      <c r="A115" s="764">
        <v>13</v>
      </c>
      <c r="B115" s="1284" t="s">
        <v>707</v>
      </c>
      <c r="C115" s="1285"/>
      <c r="D115" s="745">
        <v>5250</v>
      </c>
      <c r="E115" s="12">
        <v>8293</v>
      </c>
      <c r="F115" s="91"/>
      <c r="G115" s="12">
        <f t="shared" si="16"/>
        <v>8293</v>
      </c>
      <c r="H115" s="12"/>
      <c r="I115" s="84"/>
    </row>
    <row r="116" spans="1:9" ht="28.5" customHeight="1" x14ac:dyDescent="0.25">
      <c r="A116" s="765">
        <v>14</v>
      </c>
      <c r="B116" s="1302" t="s">
        <v>708</v>
      </c>
      <c r="C116" s="1303"/>
      <c r="D116" s="760">
        <v>5250</v>
      </c>
      <c r="E116" s="87">
        <f>139932+128399</f>
        <v>268331</v>
      </c>
      <c r="F116" s="91"/>
      <c r="G116" s="87">
        <f t="shared" si="16"/>
        <v>268331</v>
      </c>
      <c r="H116" s="87"/>
      <c r="I116" s="90"/>
    </row>
    <row r="117" spans="1:9" x14ac:dyDescent="0.25">
      <c r="A117" s="766"/>
      <c r="B117" s="762"/>
      <c r="C117" s="762"/>
      <c r="D117" s="767"/>
      <c r="E117" s="768"/>
      <c r="F117" s="769"/>
      <c r="G117" s="768"/>
      <c r="H117" s="768"/>
      <c r="I117" s="769"/>
    </row>
    <row r="118" spans="1:9" x14ac:dyDescent="0.25">
      <c r="A118" s="1292" t="s">
        <v>7</v>
      </c>
      <c r="B118" s="1292"/>
      <c r="C118" s="740" t="s">
        <v>709</v>
      </c>
      <c r="D118" s="740"/>
      <c r="E118" s="740"/>
      <c r="F118" s="740"/>
      <c r="G118" s="740"/>
      <c r="H118" s="740"/>
      <c r="I118" s="740"/>
    </row>
    <row r="119" spans="1:9" x14ac:dyDescent="0.25">
      <c r="A119" s="1292" t="s">
        <v>9</v>
      </c>
      <c r="B119" s="1292"/>
      <c r="C119" s="1293" t="s">
        <v>610</v>
      </c>
      <c r="D119" s="1293"/>
      <c r="E119" s="1293"/>
      <c r="F119" s="1293"/>
      <c r="G119" s="1293"/>
      <c r="H119" s="1293"/>
      <c r="I119" s="1293"/>
    </row>
    <row r="120" spans="1:9" ht="48" x14ac:dyDescent="0.25">
      <c r="A120" s="474" t="s">
        <v>11</v>
      </c>
      <c r="B120" s="1294" t="s">
        <v>12</v>
      </c>
      <c r="C120" s="1294"/>
      <c r="D120" s="474" t="s">
        <v>13</v>
      </c>
      <c r="E120" s="8" t="s">
        <v>14</v>
      </c>
      <c r="F120" s="475" t="s">
        <v>15</v>
      </c>
      <c r="G120" s="475" t="s">
        <v>16</v>
      </c>
      <c r="H120" s="8" t="s">
        <v>17</v>
      </c>
      <c r="I120" s="474" t="s">
        <v>18</v>
      </c>
    </row>
    <row r="121" spans="1:9" x14ac:dyDescent="0.25">
      <c r="A121" s="1283" t="s">
        <v>19</v>
      </c>
      <c r="B121" s="1283"/>
      <c r="C121" s="1283"/>
      <c r="D121" s="84"/>
      <c r="E121" s="84">
        <f>SUM(E122:E145)</f>
        <v>3920673</v>
      </c>
      <c r="F121" s="90">
        <f>SUM(F122:F145)</f>
        <v>8000</v>
      </c>
      <c r="G121" s="84">
        <f>SUM(G122:G145)</f>
        <v>3928673</v>
      </c>
      <c r="H121" s="84"/>
      <c r="I121" s="22" t="s">
        <v>710</v>
      </c>
    </row>
    <row r="122" spans="1:9" ht="24" x14ac:dyDescent="0.25">
      <c r="A122" s="19">
        <v>1</v>
      </c>
      <c r="B122" s="1291" t="s">
        <v>694</v>
      </c>
      <c r="C122" s="1291"/>
      <c r="D122" s="745">
        <v>2241</v>
      </c>
      <c r="E122" s="21">
        <v>62245</v>
      </c>
      <c r="F122" s="746">
        <v>8000</v>
      </c>
      <c r="G122" s="21">
        <f t="shared" ref="G122:G145" si="17">E122+F122</f>
        <v>70245</v>
      </c>
      <c r="H122" s="12" t="s">
        <v>695</v>
      </c>
      <c r="I122" s="21"/>
    </row>
    <row r="123" spans="1:9" ht="25.5" customHeight="1" x14ac:dyDescent="0.25">
      <c r="A123" s="764">
        <v>2</v>
      </c>
      <c r="B123" s="1284" t="s">
        <v>711</v>
      </c>
      <c r="C123" s="1285"/>
      <c r="D123" s="745">
        <v>5250</v>
      </c>
      <c r="E123" s="12">
        <v>0</v>
      </c>
      <c r="F123" s="91"/>
      <c r="G123" s="12">
        <f t="shared" si="17"/>
        <v>0</v>
      </c>
      <c r="H123" s="12"/>
      <c r="I123" s="84"/>
    </row>
    <row r="124" spans="1:9" ht="15" customHeight="1" x14ac:dyDescent="0.25">
      <c r="A124" s="1304">
        <v>3</v>
      </c>
      <c r="B124" s="1284" t="s">
        <v>712</v>
      </c>
      <c r="C124" s="1285"/>
      <c r="D124" s="745">
        <v>5250</v>
      </c>
      <c r="E124" s="12">
        <v>39072</v>
      </c>
      <c r="F124" s="91"/>
      <c r="G124" s="12">
        <f t="shared" si="17"/>
        <v>39072</v>
      </c>
      <c r="H124" s="12"/>
      <c r="I124" s="84"/>
    </row>
    <row r="125" spans="1:9" x14ac:dyDescent="0.25">
      <c r="A125" s="1305"/>
      <c r="B125" s="1306"/>
      <c r="C125" s="1307"/>
      <c r="D125" s="745">
        <v>2279</v>
      </c>
      <c r="E125" s="12">
        <v>378</v>
      </c>
      <c r="F125" s="91"/>
      <c r="G125" s="12">
        <f t="shared" si="17"/>
        <v>378</v>
      </c>
      <c r="H125" s="12"/>
      <c r="I125" s="84"/>
    </row>
    <row r="126" spans="1:9" x14ac:dyDescent="0.25">
      <c r="A126" s="764">
        <v>4</v>
      </c>
      <c r="B126" s="1284" t="s">
        <v>713</v>
      </c>
      <c r="C126" s="1285"/>
      <c r="D126" s="745">
        <v>5250</v>
      </c>
      <c r="E126" s="12">
        <f>19509+11801</f>
        <v>31310</v>
      </c>
      <c r="F126" s="91"/>
      <c r="G126" s="12">
        <f t="shared" si="17"/>
        <v>31310</v>
      </c>
      <c r="H126" s="763"/>
      <c r="I126" s="84"/>
    </row>
    <row r="127" spans="1:9" x14ac:dyDescent="0.25">
      <c r="A127" s="764">
        <v>5</v>
      </c>
      <c r="B127" s="1284" t="s">
        <v>714</v>
      </c>
      <c r="C127" s="1285"/>
      <c r="D127" s="745">
        <v>5250</v>
      </c>
      <c r="E127" s="12">
        <v>16784</v>
      </c>
      <c r="F127" s="91"/>
      <c r="G127" s="12">
        <f t="shared" si="17"/>
        <v>16784</v>
      </c>
      <c r="H127" s="12"/>
      <c r="I127" s="84"/>
    </row>
    <row r="128" spans="1:9" x14ac:dyDescent="0.25">
      <c r="A128" s="764">
        <v>6</v>
      </c>
      <c r="B128" s="1284" t="s">
        <v>715</v>
      </c>
      <c r="C128" s="1285"/>
      <c r="D128" s="745">
        <v>5250</v>
      </c>
      <c r="E128" s="12">
        <v>41376</v>
      </c>
      <c r="F128" s="91"/>
      <c r="G128" s="12">
        <f t="shared" si="17"/>
        <v>41376</v>
      </c>
      <c r="H128" s="12"/>
      <c r="I128" s="84"/>
    </row>
    <row r="129" spans="1:9" x14ac:dyDescent="0.25">
      <c r="A129" s="764">
        <v>7</v>
      </c>
      <c r="B129" s="1284" t="s">
        <v>716</v>
      </c>
      <c r="C129" s="1285"/>
      <c r="D129" s="745">
        <v>5250</v>
      </c>
      <c r="E129" s="12">
        <v>32672</v>
      </c>
      <c r="F129" s="91"/>
      <c r="G129" s="12">
        <f t="shared" si="17"/>
        <v>32672</v>
      </c>
      <c r="H129" s="12"/>
      <c r="I129" s="84"/>
    </row>
    <row r="130" spans="1:9" x14ac:dyDescent="0.25">
      <c r="A130" s="764">
        <v>8</v>
      </c>
      <c r="B130" s="1295" t="s">
        <v>717</v>
      </c>
      <c r="C130" s="1296"/>
      <c r="D130" s="745">
        <v>5250</v>
      </c>
      <c r="E130" s="12">
        <f>33545+7401</f>
        <v>40946</v>
      </c>
      <c r="F130" s="91"/>
      <c r="G130" s="12">
        <f t="shared" si="17"/>
        <v>40946</v>
      </c>
      <c r="H130" s="763"/>
      <c r="I130" s="84"/>
    </row>
    <row r="131" spans="1:9" x14ac:dyDescent="0.25">
      <c r="A131" s="764">
        <v>9</v>
      </c>
      <c r="B131" s="1295" t="s">
        <v>718</v>
      </c>
      <c r="C131" s="1296"/>
      <c r="D131" s="745">
        <v>5250</v>
      </c>
      <c r="E131" s="12">
        <v>55171</v>
      </c>
      <c r="F131" s="91"/>
      <c r="G131" s="12">
        <f t="shared" si="17"/>
        <v>55171</v>
      </c>
      <c r="I131" s="84"/>
    </row>
    <row r="132" spans="1:9" x14ac:dyDescent="0.25">
      <c r="A132" s="764">
        <v>10</v>
      </c>
      <c r="B132" s="1295" t="s">
        <v>719</v>
      </c>
      <c r="C132" s="1296"/>
      <c r="D132" s="745">
        <v>5250</v>
      </c>
      <c r="E132" s="12">
        <f>16940-242</f>
        <v>16698</v>
      </c>
      <c r="F132" s="91"/>
      <c r="G132" s="12">
        <f t="shared" si="17"/>
        <v>16698</v>
      </c>
      <c r="H132" s="763"/>
      <c r="I132" s="84"/>
    </row>
    <row r="133" spans="1:9" x14ac:dyDescent="0.25">
      <c r="A133" s="764">
        <v>11</v>
      </c>
      <c r="B133" s="1295" t="s">
        <v>720</v>
      </c>
      <c r="C133" s="1296"/>
      <c r="D133" s="745">
        <v>5250</v>
      </c>
      <c r="E133" s="12">
        <v>28258</v>
      </c>
      <c r="F133" s="91"/>
      <c r="G133" s="12">
        <f t="shared" si="17"/>
        <v>28258</v>
      </c>
      <c r="H133" s="12"/>
      <c r="I133" s="84"/>
    </row>
    <row r="134" spans="1:9" x14ac:dyDescent="0.25">
      <c r="A134" s="764">
        <v>12</v>
      </c>
      <c r="B134" s="1295" t="s">
        <v>614</v>
      </c>
      <c r="C134" s="1296"/>
      <c r="D134" s="745">
        <v>5250</v>
      </c>
      <c r="E134" s="12">
        <f>5000-3</f>
        <v>4997</v>
      </c>
      <c r="F134" s="91"/>
      <c r="G134" s="12">
        <f t="shared" si="17"/>
        <v>4997</v>
      </c>
      <c r="H134" s="763"/>
      <c r="I134" s="84"/>
    </row>
    <row r="135" spans="1:9" x14ac:dyDescent="0.25">
      <c r="A135" s="764">
        <v>13</v>
      </c>
      <c r="B135" s="1295" t="s">
        <v>721</v>
      </c>
      <c r="C135" s="1296"/>
      <c r="D135" s="745">
        <v>5250</v>
      </c>
      <c r="E135" s="12">
        <f>53682+9967</f>
        <v>63649</v>
      </c>
      <c r="F135" s="91"/>
      <c r="G135" s="12">
        <f t="shared" si="17"/>
        <v>63649</v>
      </c>
      <c r="H135" s="763"/>
      <c r="I135" s="84"/>
    </row>
    <row r="136" spans="1:9" x14ac:dyDescent="0.25">
      <c r="A136" s="764">
        <v>14</v>
      </c>
      <c r="B136" s="1295" t="s">
        <v>722</v>
      </c>
      <c r="C136" s="1296"/>
      <c r="D136" s="745">
        <v>5250</v>
      </c>
      <c r="E136" s="12">
        <v>38243</v>
      </c>
      <c r="F136" s="91">
        <v>14706</v>
      </c>
      <c r="G136" s="12">
        <f t="shared" si="17"/>
        <v>52949</v>
      </c>
      <c r="H136" s="12" t="s">
        <v>723</v>
      </c>
      <c r="I136" s="84"/>
    </row>
    <row r="137" spans="1:9" ht="25.5" customHeight="1" x14ac:dyDescent="0.25">
      <c r="A137" s="764">
        <v>15</v>
      </c>
      <c r="B137" s="1302" t="s">
        <v>724</v>
      </c>
      <c r="C137" s="1303"/>
      <c r="D137" s="760">
        <v>5250</v>
      </c>
      <c r="E137" s="87">
        <v>24000</v>
      </c>
      <c r="F137" s="91">
        <v>-14706</v>
      </c>
      <c r="G137" s="87">
        <f t="shared" si="17"/>
        <v>9294</v>
      </c>
      <c r="H137" s="763" t="s">
        <v>725</v>
      </c>
      <c r="I137" s="90"/>
    </row>
    <row r="138" spans="1:9" ht="36.75" customHeight="1" x14ac:dyDescent="0.25">
      <c r="A138" s="764">
        <v>16</v>
      </c>
      <c r="B138" s="1291" t="s">
        <v>726</v>
      </c>
      <c r="C138" s="1291"/>
      <c r="D138" s="745">
        <v>5240</v>
      </c>
      <c r="E138" s="21">
        <f>1694+7321+500+3000+2140970</f>
        <v>2153485</v>
      </c>
      <c r="F138" s="746"/>
      <c r="G138" s="21">
        <f t="shared" si="17"/>
        <v>2153485</v>
      </c>
      <c r="H138" s="21"/>
      <c r="I138" s="21"/>
    </row>
    <row r="139" spans="1:9" x14ac:dyDescent="0.25">
      <c r="A139" s="1298">
        <v>17</v>
      </c>
      <c r="B139" s="1291" t="s">
        <v>727</v>
      </c>
      <c r="C139" s="1291"/>
      <c r="D139" s="771">
        <v>5240</v>
      </c>
      <c r="E139" s="27">
        <v>0</v>
      </c>
      <c r="F139" s="746"/>
      <c r="G139" s="21">
        <f t="shared" si="17"/>
        <v>0</v>
      </c>
      <c r="H139" s="21"/>
      <c r="I139" s="21"/>
    </row>
    <row r="140" spans="1:9" x14ac:dyDescent="0.25">
      <c r="A140" s="1298"/>
      <c r="B140" s="1291"/>
      <c r="C140" s="1291"/>
      <c r="D140" s="771">
        <v>2239</v>
      </c>
      <c r="E140" s="27">
        <v>630</v>
      </c>
      <c r="F140" s="746"/>
      <c r="G140" s="21">
        <f t="shared" si="17"/>
        <v>630</v>
      </c>
      <c r="H140" s="21"/>
      <c r="I140" s="21"/>
    </row>
    <row r="141" spans="1:9" x14ac:dyDescent="0.25">
      <c r="A141" s="1298"/>
      <c r="B141" s="1299"/>
      <c r="C141" s="1299"/>
      <c r="D141" s="760">
        <v>5250</v>
      </c>
      <c r="E141" s="27">
        <f>1000000</f>
        <v>1000000</v>
      </c>
      <c r="F141" s="746"/>
      <c r="G141" s="21">
        <f t="shared" si="17"/>
        <v>1000000</v>
      </c>
      <c r="H141" s="21"/>
      <c r="I141" s="21"/>
    </row>
    <row r="142" spans="1:9" ht="24.75" customHeight="1" x14ac:dyDescent="0.25">
      <c r="A142" s="19">
        <v>18</v>
      </c>
      <c r="B142" s="1291" t="s">
        <v>728</v>
      </c>
      <c r="C142" s="1291"/>
      <c r="D142" s="745">
        <v>5250</v>
      </c>
      <c r="E142" s="21">
        <v>63050</v>
      </c>
      <c r="F142" s="746"/>
      <c r="G142" s="21">
        <f t="shared" si="17"/>
        <v>63050</v>
      </c>
      <c r="H142" s="763"/>
      <c r="I142" s="21"/>
    </row>
    <row r="143" spans="1:9" x14ac:dyDescent="0.25">
      <c r="A143" s="72">
        <v>19</v>
      </c>
      <c r="B143" s="1300" t="s">
        <v>729</v>
      </c>
      <c r="C143" s="1301"/>
      <c r="D143" s="745">
        <v>5250</v>
      </c>
      <c r="E143" s="21">
        <v>95496</v>
      </c>
      <c r="F143" s="746"/>
      <c r="G143" s="21">
        <f t="shared" si="17"/>
        <v>95496</v>
      </c>
      <c r="H143" s="12"/>
      <c r="I143" s="21"/>
    </row>
    <row r="144" spans="1:9" x14ac:dyDescent="0.25">
      <c r="A144" s="19">
        <v>20</v>
      </c>
      <c r="B144" s="1297" t="s">
        <v>730</v>
      </c>
      <c r="C144" s="1297"/>
      <c r="D144" s="745">
        <v>5250</v>
      </c>
      <c r="E144" s="21">
        <v>77849</v>
      </c>
      <c r="F144" s="746"/>
      <c r="G144" s="21">
        <f t="shared" si="17"/>
        <v>77849</v>
      </c>
      <c r="H144" s="21"/>
      <c r="I144" s="21"/>
    </row>
    <row r="145" spans="1:9" x14ac:dyDescent="0.25">
      <c r="A145" s="45">
        <v>21</v>
      </c>
      <c r="B145" s="1297" t="s">
        <v>731</v>
      </c>
      <c r="C145" s="1297"/>
      <c r="D145" s="745">
        <v>5250</v>
      </c>
      <c r="E145" s="21">
        <f>49870-15506</f>
        <v>34364</v>
      </c>
      <c r="F145" s="746"/>
      <c r="G145" s="21">
        <f t="shared" si="17"/>
        <v>34364</v>
      </c>
      <c r="H145" s="21"/>
      <c r="I145" s="21"/>
    </row>
    <row r="146" spans="1:9" x14ac:dyDescent="0.25">
      <c r="A146" s="772"/>
      <c r="B146" s="762"/>
      <c r="C146" s="762"/>
      <c r="D146" s="750"/>
      <c r="E146" s="751"/>
      <c r="F146" s="773"/>
      <c r="G146" s="751"/>
      <c r="H146" s="751"/>
      <c r="I146" s="751"/>
    </row>
    <row r="147" spans="1:9" x14ac:dyDescent="0.25">
      <c r="A147" s="1292" t="s">
        <v>7</v>
      </c>
      <c r="B147" s="1292"/>
      <c r="C147" s="740" t="s">
        <v>732</v>
      </c>
      <c r="D147" s="740"/>
      <c r="E147" s="740"/>
      <c r="F147" s="740"/>
      <c r="G147" s="740"/>
      <c r="H147" s="740"/>
      <c r="I147" s="740"/>
    </row>
    <row r="148" spans="1:9" x14ac:dyDescent="0.25">
      <c r="A148" s="1292" t="s">
        <v>9</v>
      </c>
      <c r="B148" s="1292"/>
      <c r="C148" s="1293" t="s">
        <v>733</v>
      </c>
      <c r="D148" s="1293"/>
      <c r="E148" s="1293"/>
      <c r="F148" s="1293"/>
      <c r="G148" s="1293"/>
      <c r="H148" s="1293"/>
      <c r="I148" s="1293"/>
    </row>
    <row r="149" spans="1:9" ht="48" x14ac:dyDescent="0.25">
      <c r="A149" s="474" t="s">
        <v>11</v>
      </c>
      <c r="B149" s="1294" t="s">
        <v>12</v>
      </c>
      <c r="C149" s="1294"/>
      <c r="D149" s="474" t="s">
        <v>13</v>
      </c>
      <c r="E149" s="8" t="s">
        <v>14</v>
      </c>
      <c r="F149" s="475" t="s">
        <v>15</v>
      </c>
      <c r="G149" s="475" t="s">
        <v>16</v>
      </c>
      <c r="H149" s="8" t="s">
        <v>17</v>
      </c>
      <c r="I149" s="474" t="s">
        <v>18</v>
      </c>
    </row>
    <row r="150" spans="1:9" x14ac:dyDescent="0.25">
      <c r="A150" s="1283" t="s">
        <v>19</v>
      </c>
      <c r="B150" s="1283"/>
      <c r="C150" s="1283"/>
      <c r="D150" s="84"/>
      <c r="E150" s="84">
        <f>SUM(E151:E157)</f>
        <v>146280</v>
      </c>
      <c r="F150" s="90">
        <f>SUM(F151:F157)</f>
        <v>0</v>
      </c>
      <c r="G150" s="84">
        <f>SUM(G151:G157)</f>
        <v>146280</v>
      </c>
      <c r="H150" s="84"/>
      <c r="I150" s="22" t="s">
        <v>734</v>
      </c>
    </row>
    <row r="151" spans="1:9" ht="37.5" customHeight="1" x14ac:dyDescent="0.25">
      <c r="A151" s="19">
        <v>1</v>
      </c>
      <c r="B151" s="1291" t="s">
        <v>735</v>
      </c>
      <c r="C151" s="1291"/>
      <c r="D151" s="745">
        <v>5250</v>
      </c>
      <c r="E151" s="21">
        <v>16392</v>
      </c>
      <c r="F151" s="746"/>
      <c r="G151" s="21">
        <f t="shared" ref="G151:G157" si="18">E151+F151</f>
        <v>16392</v>
      </c>
      <c r="H151" s="21"/>
      <c r="I151" s="21"/>
    </row>
    <row r="152" spans="1:9" x14ac:dyDescent="0.25">
      <c r="A152" s="19">
        <v>2</v>
      </c>
      <c r="B152" s="1291" t="s">
        <v>694</v>
      </c>
      <c r="C152" s="1291"/>
      <c r="D152" s="745">
        <v>2241</v>
      </c>
      <c r="E152" s="21">
        <v>8767</v>
      </c>
      <c r="F152" s="746"/>
      <c r="G152" s="21">
        <f t="shared" si="18"/>
        <v>8767</v>
      </c>
      <c r="H152" s="12"/>
      <c r="I152" s="21"/>
    </row>
    <row r="153" spans="1:9" x14ac:dyDescent="0.25">
      <c r="A153" s="19">
        <v>3</v>
      </c>
      <c r="B153" s="1291" t="s">
        <v>736</v>
      </c>
      <c r="C153" s="1291"/>
      <c r="D153" s="745">
        <v>5250</v>
      </c>
      <c r="E153" s="21">
        <v>0</v>
      </c>
      <c r="F153" s="746"/>
      <c r="G153" s="21">
        <f t="shared" si="18"/>
        <v>0</v>
      </c>
      <c r="H153" s="21"/>
      <c r="I153" s="21"/>
    </row>
    <row r="154" spans="1:9" x14ac:dyDescent="0.25">
      <c r="A154" s="72">
        <v>4</v>
      </c>
      <c r="B154" s="1295" t="s">
        <v>737</v>
      </c>
      <c r="C154" s="1296"/>
      <c r="D154" s="745">
        <v>5250</v>
      </c>
      <c r="E154" s="21">
        <v>39082</v>
      </c>
      <c r="F154" s="746"/>
      <c r="G154" s="21">
        <f t="shared" si="18"/>
        <v>39082</v>
      </c>
      <c r="H154" s="21"/>
      <c r="I154" s="21"/>
    </row>
    <row r="155" spans="1:9" x14ac:dyDescent="0.25">
      <c r="A155" s="753">
        <v>5</v>
      </c>
      <c r="B155" s="1284" t="s">
        <v>738</v>
      </c>
      <c r="C155" s="1285"/>
      <c r="D155" s="745">
        <v>5250</v>
      </c>
      <c r="E155" s="21">
        <v>73550</v>
      </c>
      <c r="F155" s="746"/>
      <c r="G155" s="21">
        <f t="shared" si="18"/>
        <v>73550</v>
      </c>
      <c r="H155" s="763"/>
      <c r="I155" s="21"/>
    </row>
    <row r="156" spans="1:9" x14ac:dyDescent="0.25">
      <c r="A156" s="45">
        <v>6</v>
      </c>
      <c r="B156" s="1291" t="s">
        <v>739</v>
      </c>
      <c r="C156" s="1291"/>
      <c r="D156" s="745">
        <v>5250</v>
      </c>
      <c r="E156" s="21">
        <f>8382+1</f>
        <v>8383</v>
      </c>
      <c r="F156" s="746"/>
      <c r="G156" s="21">
        <f t="shared" si="18"/>
        <v>8383</v>
      </c>
      <c r="H156" s="21"/>
      <c r="I156" s="21"/>
    </row>
    <row r="157" spans="1:9" x14ac:dyDescent="0.25">
      <c r="A157" s="45">
        <v>7</v>
      </c>
      <c r="B157" s="1291" t="s">
        <v>740</v>
      </c>
      <c r="C157" s="1291"/>
      <c r="D157" s="745">
        <v>2279</v>
      </c>
      <c r="E157" s="21">
        <v>106</v>
      </c>
      <c r="F157" s="746"/>
      <c r="G157" s="21">
        <f t="shared" si="18"/>
        <v>106</v>
      </c>
      <c r="H157" s="21"/>
      <c r="I157" s="21"/>
    </row>
    <row r="158" spans="1:9" x14ac:dyDescent="0.25">
      <c r="A158" s="772"/>
      <c r="B158" s="749"/>
      <c r="C158" s="749"/>
      <c r="D158" s="750"/>
      <c r="E158" s="751"/>
      <c r="F158" s="774"/>
      <c r="G158" s="751"/>
      <c r="H158" s="751"/>
      <c r="I158" s="751"/>
    </row>
    <row r="159" spans="1:9" x14ac:dyDescent="0.25">
      <c r="A159" s="1292" t="s">
        <v>7</v>
      </c>
      <c r="B159" s="1292"/>
      <c r="C159" s="740" t="s">
        <v>741</v>
      </c>
      <c r="D159" s="740"/>
      <c r="E159" s="740"/>
      <c r="F159" s="740"/>
      <c r="G159" s="740"/>
      <c r="H159" s="740"/>
      <c r="I159" s="740"/>
    </row>
    <row r="160" spans="1:9" x14ac:dyDescent="0.25">
      <c r="A160" s="1292" t="s">
        <v>9</v>
      </c>
      <c r="B160" s="1292"/>
      <c r="C160" s="1293" t="s">
        <v>742</v>
      </c>
      <c r="D160" s="1293"/>
      <c r="E160" s="1293"/>
      <c r="F160" s="1293"/>
      <c r="G160" s="1293"/>
      <c r="H160" s="1293"/>
      <c r="I160" s="1293"/>
    </row>
    <row r="161" spans="1:9" ht="48" x14ac:dyDescent="0.25">
      <c r="A161" s="474" t="s">
        <v>11</v>
      </c>
      <c r="B161" s="1294" t="s">
        <v>12</v>
      </c>
      <c r="C161" s="1294"/>
      <c r="D161" s="474" t="s">
        <v>13</v>
      </c>
      <c r="E161" s="8" t="s">
        <v>14</v>
      </c>
      <c r="F161" s="475" t="s">
        <v>15</v>
      </c>
      <c r="G161" s="475" t="s">
        <v>16</v>
      </c>
      <c r="H161" s="8" t="s">
        <v>17</v>
      </c>
      <c r="I161" s="474" t="s">
        <v>18</v>
      </c>
    </row>
    <row r="162" spans="1:9" x14ac:dyDescent="0.25">
      <c r="A162" s="1283" t="s">
        <v>19</v>
      </c>
      <c r="B162" s="1283"/>
      <c r="C162" s="1283"/>
      <c r="D162" s="84"/>
      <c r="E162" s="84">
        <f>SUM(E163:E163)</f>
        <v>4492</v>
      </c>
      <c r="F162" s="90">
        <f t="shared" ref="F162:G162" si="19">SUM(F163:F163)</f>
        <v>0</v>
      </c>
      <c r="G162" s="84">
        <f t="shared" si="19"/>
        <v>4492</v>
      </c>
      <c r="H162" s="84"/>
      <c r="I162" s="22" t="s">
        <v>743</v>
      </c>
    </row>
    <row r="163" spans="1:9" ht="27" customHeight="1" x14ac:dyDescent="0.25">
      <c r="A163" s="19">
        <v>1</v>
      </c>
      <c r="B163" s="1291" t="s">
        <v>744</v>
      </c>
      <c r="C163" s="1291"/>
      <c r="D163" s="745">
        <v>5250</v>
      </c>
      <c r="E163" s="21">
        <v>4492</v>
      </c>
      <c r="F163" s="746"/>
      <c r="G163" s="21">
        <f>E163+F163</f>
        <v>4492</v>
      </c>
      <c r="H163" s="27"/>
      <c r="I163" s="21"/>
    </row>
    <row r="164" spans="1:9" ht="108.75" customHeight="1" x14ac:dyDescent="0.25">
      <c r="A164" s="33"/>
      <c r="B164" s="749"/>
      <c r="C164" s="749"/>
      <c r="D164" s="750"/>
      <c r="E164" s="751"/>
      <c r="F164" s="773"/>
      <c r="G164" s="751"/>
      <c r="H164" s="751"/>
      <c r="I164" s="751"/>
    </row>
    <row r="165" spans="1:9" x14ac:dyDescent="0.25">
      <c r="A165" s="1292" t="s">
        <v>7</v>
      </c>
      <c r="B165" s="1292"/>
      <c r="C165" s="740" t="s">
        <v>745</v>
      </c>
      <c r="D165" s="740"/>
      <c r="E165" s="740"/>
      <c r="F165" s="740"/>
      <c r="G165" s="740"/>
      <c r="H165" s="740"/>
      <c r="I165" s="740"/>
    </row>
    <row r="166" spans="1:9" x14ac:dyDescent="0.25">
      <c r="A166" s="1292" t="s">
        <v>9</v>
      </c>
      <c r="B166" s="1292"/>
      <c r="C166" s="1293" t="s">
        <v>746</v>
      </c>
      <c r="D166" s="1293"/>
      <c r="E166" s="1293"/>
      <c r="F166" s="1293"/>
      <c r="G166" s="1293"/>
      <c r="H166" s="1293"/>
      <c r="I166" s="1293"/>
    </row>
    <row r="167" spans="1:9" ht="48" x14ac:dyDescent="0.25">
      <c r="A167" s="474" t="s">
        <v>11</v>
      </c>
      <c r="B167" s="1294" t="s">
        <v>12</v>
      </c>
      <c r="C167" s="1294"/>
      <c r="D167" s="474" t="s">
        <v>13</v>
      </c>
      <c r="E167" s="8" t="s">
        <v>14</v>
      </c>
      <c r="F167" s="475" t="s">
        <v>15</v>
      </c>
      <c r="G167" s="475" t="s">
        <v>16</v>
      </c>
      <c r="H167" s="8" t="s">
        <v>17</v>
      </c>
      <c r="I167" s="474" t="s">
        <v>18</v>
      </c>
    </row>
    <row r="168" spans="1:9" x14ac:dyDescent="0.25">
      <c r="A168" s="1283" t="s">
        <v>19</v>
      </c>
      <c r="B168" s="1283"/>
      <c r="C168" s="1283"/>
      <c r="D168" s="84"/>
      <c r="E168" s="84">
        <f>SUM(E169:E169)</f>
        <v>16697</v>
      </c>
      <c r="F168" s="84">
        <f t="shared" ref="F168:G168" si="20">SUM(F169:F169)</f>
        <v>0</v>
      </c>
      <c r="G168" s="84">
        <f t="shared" si="20"/>
        <v>16697</v>
      </c>
      <c r="H168" s="84"/>
      <c r="I168" s="22" t="s">
        <v>743</v>
      </c>
    </row>
    <row r="169" spans="1:9" ht="27" customHeight="1" x14ac:dyDescent="0.25">
      <c r="A169" s="19">
        <v>1</v>
      </c>
      <c r="B169" s="1291" t="s">
        <v>747</v>
      </c>
      <c r="C169" s="1291"/>
      <c r="D169" s="745">
        <v>5250</v>
      </c>
      <c r="E169" s="21">
        <v>16697</v>
      </c>
      <c r="F169" s="21"/>
      <c r="G169" s="21">
        <f>E169+F169</f>
        <v>16697</v>
      </c>
      <c r="H169" s="21"/>
      <c r="I169" s="21"/>
    </row>
    <row r="170" spans="1:9" x14ac:dyDescent="0.25">
      <c r="A170" s="33"/>
      <c r="B170" s="749"/>
      <c r="C170" s="749"/>
      <c r="D170" s="750"/>
      <c r="E170" s="751"/>
      <c r="F170" s="751"/>
      <c r="G170" s="751"/>
      <c r="H170" s="751"/>
      <c r="I170" s="751"/>
    </row>
    <row r="171" spans="1:9" x14ac:dyDescent="0.25">
      <c r="A171" s="1292" t="s">
        <v>7</v>
      </c>
      <c r="B171" s="1292"/>
      <c r="C171" s="1292" t="s">
        <v>748</v>
      </c>
      <c r="D171" s="1292"/>
      <c r="E171" s="1292"/>
      <c r="F171" s="1292"/>
      <c r="G171" s="1292"/>
      <c r="H171" s="1292"/>
      <c r="I171" s="1292"/>
    </row>
    <row r="172" spans="1:9" x14ac:dyDescent="0.25">
      <c r="A172" s="1292" t="s">
        <v>9</v>
      </c>
      <c r="B172" s="1292"/>
      <c r="C172" s="1293" t="s">
        <v>749</v>
      </c>
      <c r="D172" s="1293"/>
      <c r="E172" s="1293"/>
      <c r="F172" s="1293"/>
      <c r="G172" s="1293"/>
      <c r="H172" s="1293"/>
      <c r="I172" s="1293"/>
    </row>
    <row r="173" spans="1:9" ht="48" x14ac:dyDescent="0.25">
      <c r="A173" s="474" t="s">
        <v>11</v>
      </c>
      <c r="B173" s="1294" t="s">
        <v>12</v>
      </c>
      <c r="C173" s="1294"/>
      <c r="D173" s="474" t="s">
        <v>13</v>
      </c>
      <c r="E173" s="8" t="s">
        <v>14</v>
      </c>
      <c r="F173" s="475" t="s">
        <v>15</v>
      </c>
      <c r="G173" s="475" t="s">
        <v>16</v>
      </c>
      <c r="H173" s="8" t="s">
        <v>17</v>
      </c>
      <c r="I173" s="474" t="s">
        <v>18</v>
      </c>
    </row>
    <row r="174" spans="1:9" x14ac:dyDescent="0.25">
      <c r="A174" s="1283" t="s">
        <v>19</v>
      </c>
      <c r="B174" s="1283"/>
      <c r="C174" s="1283"/>
      <c r="D174" s="84"/>
      <c r="E174" s="84">
        <f>SUM(E175:E177)</f>
        <v>21679</v>
      </c>
      <c r="F174" s="84">
        <f>SUM(F175:F177)</f>
        <v>0</v>
      </c>
      <c r="G174" s="84">
        <f>SUM(G175:G177)</f>
        <v>21679</v>
      </c>
      <c r="H174" s="84"/>
      <c r="I174" s="22" t="s">
        <v>743</v>
      </c>
    </row>
    <row r="175" spans="1:9" ht="37.5" customHeight="1" x14ac:dyDescent="0.25">
      <c r="A175" s="72">
        <v>1</v>
      </c>
      <c r="B175" s="1284" t="s">
        <v>750</v>
      </c>
      <c r="C175" s="1285"/>
      <c r="D175" s="745">
        <v>5250</v>
      </c>
      <c r="E175" s="21">
        <v>10402</v>
      </c>
      <c r="F175" s="21"/>
      <c r="G175" s="21">
        <f t="shared" ref="G175:G177" si="21">E175+F175</f>
        <v>10402</v>
      </c>
      <c r="H175" s="21"/>
      <c r="I175" s="21"/>
    </row>
    <row r="176" spans="1:9" x14ac:dyDescent="0.25">
      <c r="A176" s="1286">
        <v>2</v>
      </c>
      <c r="B176" s="1288" t="s">
        <v>751</v>
      </c>
      <c r="C176" s="1288"/>
      <c r="D176" s="745">
        <v>2279</v>
      </c>
      <c r="E176" s="21">
        <v>31</v>
      </c>
      <c r="F176" s="21"/>
      <c r="G176" s="21">
        <f t="shared" si="21"/>
        <v>31</v>
      </c>
      <c r="H176" s="21"/>
      <c r="I176" s="21"/>
    </row>
    <row r="177" spans="1:9" x14ac:dyDescent="0.25">
      <c r="A177" s="1287"/>
      <c r="B177" s="1289"/>
      <c r="C177" s="1289"/>
      <c r="D177" s="745">
        <v>5250</v>
      </c>
      <c r="E177" s="21">
        <v>11246</v>
      </c>
      <c r="F177" s="27"/>
      <c r="G177" s="21">
        <f t="shared" si="21"/>
        <v>11246</v>
      </c>
      <c r="H177" s="742"/>
      <c r="I177" s="21"/>
    </row>
    <row r="178" spans="1:9" x14ac:dyDescent="0.25">
      <c r="A178" s="775"/>
      <c r="B178" s="775"/>
      <c r="C178" s="775"/>
      <c r="D178" s="775"/>
      <c r="E178" s="776"/>
      <c r="F178" s="776"/>
      <c r="G178" s="776"/>
      <c r="H178" s="776"/>
      <c r="I178" s="776"/>
    </row>
    <row r="179" spans="1:9" ht="36" customHeight="1" x14ac:dyDescent="0.25">
      <c r="A179" s="1290" t="s">
        <v>752</v>
      </c>
      <c r="B179" s="1290"/>
      <c r="C179" s="1290"/>
      <c r="D179" s="1290"/>
      <c r="E179" s="1290"/>
      <c r="F179" s="1290"/>
      <c r="G179" s="1290"/>
      <c r="H179" s="1290"/>
      <c r="I179" s="1290"/>
    </row>
    <row r="180" spans="1:9" x14ac:dyDescent="0.25">
      <c r="A180" s="777" t="s">
        <v>753</v>
      </c>
      <c r="B180" s="777"/>
      <c r="C180" s="777"/>
      <c r="D180" s="777"/>
      <c r="E180" s="777"/>
      <c r="F180" s="777"/>
      <c r="G180" s="777"/>
      <c r="H180" s="777"/>
      <c r="I180" s="777"/>
    </row>
    <row r="181" spans="1:9" x14ac:dyDescent="0.25">
      <c r="A181" s="777" t="s">
        <v>754</v>
      </c>
      <c r="B181" s="777"/>
      <c r="C181" s="777"/>
      <c r="D181" s="777"/>
      <c r="E181" s="777"/>
      <c r="F181" s="777"/>
      <c r="G181" s="777"/>
      <c r="H181" s="777"/>
      <c r="I181" s="777"/>
    </row>
    <row r="183" spans="1:9" x14ac:dyDescent="0.25">
      <c r="A183" s="82"/>
      <c r="B183" s="82"/>
      <c r="C183" s="82"/>
      <c r="D183" s="82"/>
      <c r="E183" s="82"/>
      <c r="F183" s="82"/>
      <c r="G183" s="82"/>
      <c r="H183" s="82"/>
      <c r="I183" s="82"/>
    </row>
    <row r="184" spans="1:9" x14ac:dyDescent="0.25">
      <c r="A184" s="56"/>
      <c r="B184" s="56"/>
      <c r="C184" s="56"/>
      <c r="D184" s="778"/>
      <c r="E184" s="56"/>
      <c r="F184" s="56"/>
      <c r="G184" s="56"/>
      <c r="H184" s="82"/>
      <c r="I184" s="82"/>
    </row>
    <row r="185" spans="1:9" x14ac:dyDescent="0.25">
      <c r="A185" s="56"/>
      <c r="B185" s="56"/>
      <c r="C185" s="56"/>
      <c r="D185" s="778"/>
      <c r="E185" s="56"/>
      <c r="F185" s="56"/>
      <c r="G185" s="56"/>
      <c r="H185"/>
      <c r="I185"/>
    </row>
    <row r="186" spans="1:9" x14ac:dyDescent="0.25">
      <c r="A186" s="56"/>
      <c r="B186" s="56"/>
      <c r="C186" s="56"/>
      <c r="D186" s="778"/>
      <c r="E186" s="56"/>
      <c r="F186" s="56"/>
      <c r="G186" s="56"/>
      <c r="H186"/>
      <c r="I186"/>
    </row>
    <row r="187" spans="1:9" x14ac:dyDescent="0.25">
      <c r="A187" s="56"/>
      <c r="B187" s="56"/>
      <c r="C187" s="56"/>
      <c r="D187" s="778"/>
      <c r="E187" s="56"/>
      <c r="F187" s="56"/>
      <c r="G187" s="56"/>
      <c r="H187"/>
      <c r="I187"/>
    </row>
    <row r="188" spans="1:9" x14ac:dyDescent="0.25">
      <c r="A188" s="56"/>
      <c r="B188" s="56"/>
      <c r="C188" s="56"/>
      <c r="D188" s="778"/>
      <c r="E188" s="56"/>
      <c r="F188" s="56"/>
      <c r="G188" s="56"/>
      <c r="H188"/>
      <c r="I188"/>
    </row>
    <row r="189" spans="1:9" x14ac:dyDescent="0.25">
      <c r="A189" s="56"/>
      <c r="B189" s="56"/>
      <c r="C189" s="56"/>
      <c r="D189" s="778"/>
      <c r="E189" s="56"/>
      <c r="F189" s="56"/>
      <c r="G189" s="56"/>
      <c r="H189"/>
      <c r="I189"/>
    </row>
    <row r="190" spans="1:9" x14ac:dyDescent="0.25">
      <c r="A190" s="56"/>
      <c r="B190" s="56"/>
      <c r="C190" s="56"/>
      <c r="D190" s="778"/>
      <c r="E190" s="56"/>
      <c r="F190" s="56"/>
      <c r="G190" s="56"/>
      <c r="H190"/>
      <c r="I190"/>
    </row>
    <row r="191" spans="1:9" x14ac:dyDescent="0.25">
      <c r="A191" s="56"/>
      <c r="B191" s="56"/>
      <c r="C191" s="56"/>
      <c r="D191" s="778"/>
      <c r="E191" s="56"/>
      <c r="F191" s="56"/>
      <c r="G191" s="56"/>
      <c r="H191"/>
      <c r="I191"/>
    </row>
    <row r="192" spans="1:9" x14ac:dyDescent="0.25">
      <c r="A192" s="56"/>
      <c r="B192" s="56"/>
      <c r="C192" s="56"/>
      <c r="D192" s="778"/>
      <c r="E192" s="56"/>
      <c r="F192" s="56"/>
      <c r="G192" s="56"/>
      <c r="H192"/>
      <c r="I192"/>
    </row>
    <row r="193" spans="1:9" x14ac:dyDescent="0.25">
      <c r="A193" s="56"/>
      <c r="B193" s="56"/>
      <c r="C193" s="56"/>
      <c r="D193" s="778"/>
      <c r="E193" s="56"/>
      <c r="F193" s="56"/>
      <c r="G193" s="56"/>
      <c r="H193"/>
      <c r="I193"/>
    </row>
    <row r="194" spans="1:9" x14ac:dyDescent="0.25">
      <c r="A194" s="56"/>
      <c r="B194" s="56"/>
      <c r="C194" s="56"/>
      <c r="D194" s="778"/>
      <c r="E194" s="56"/>
      <c r="F194" s="56"/>
      <c r="G194" s="56"/>
      <c r="H194"/>
      <c r="I194"/>
    </row>
    <row r="195" spans="1:9" x14ac:dyDescent="0.25">
      <c r="A195" s="56"/>
      <c r="B195" s="56"/>
      <c r="C195" s="56"/>
      <c r="D195" s="778"/>
      <c r="E195" s="56"/>
      <c r="F195" s="56"/>
      <c r="G195" s="56"/>
      <c r="H195"/>
      <c r="I195"/>
    </row>
    <row r="196" spans="1:9" x14ac:dyDescent="0.25">
      <c r="A196" s="56"/>
      <c r="B196" s="56"/>
      <c r="C196" s="56"/>
      <c r="D196" s="778"/>
      <c r="E196" s="56"/>
      <c r="F196" s="56"/>
      <c r="G196" s="56"/>
      <c r="H196"/>
      <c r="I196"/>
    </row>
    <row r="197" spans="1:9" x14ac:dyDescent="0.25">
      <c r="A197" s="56"/>
      <c r="B197" s="56"/>
      <c r="C197" s="56"/>
      <c r="D197" s="778"/>
      <c r="E197" s="56"/>
      <c r="F197" s="56"/>
      <c r="G197" s="56"/>
      <c r="H197" s="82"/>
      <c r="I197" s="82"/>
    </row>
    <row r="198" spans="1:9" x14ac:dyDescent="0.25">
      <c r="A198" s="56"/>
      <c r="B198" s="56"/>
      <c r="C198" s="56"/>
      <c r="D198" s="778"/>
      <c r="E198" s="56"/>
      <c r="F198" s="56"/>
      <c r="G198" s="56"/>
      <c r="H198" s="82"/>
      <c r="I198" s="82"/>
    </row>
    <row r="199" spans="1:9" x14ac:dyDescent="0.25">
      <c r="A199" s="56"/>
      <c r="B199" s="56"/>
      <c r="C199" s="56"/>
      <c r="D199" s="778"/>
      <c r="E199" s="56"/>
      <c r="F199" s="56"/>
      <c r="G199" s="56"/>
      <c r="H199" s="82"/>
      <c r="I199" s="82"/>
    </row>
    <row r="200" spans="1:9" x14ac:dyDescent="0.25">
      <c r="A200" s="56"/>
      <c r="B200" s="56"/>
      <c r="C200" s="56"/>
      <c r="D200" s="778"/>
      <c r="E200" s="56"/>
      <c r="F200" s="56"/>
      <c r="G200" s="56"/>
      <c r="H200" s="82"/>
      <c r="I200" s="82"/>
    </row>
    <row r="201" spans="1:9" x14ac:dyDescent="0.25">
      <c r="A201" s="779"/>
      <c r="B201" s="779"/>
      <c r="C201" s="779"/>
      <c r="D201" s="780"/>
      <c r="E201" s="779"/>
      <c r="F201" s="779"/>
      <c r="G201" s="779"/>
      <c r="H201" s="82"/>
      <c r="I201" s="82"/>
    </row>
    <row r="202" spans="1:9" x14ac:dyDescent="0.25">
      <c r="A202" s="779"/>
      <c r="B202" s="779"/>
      <c r="C202" s="779"/>
      <c r="D202" s="780"/>
      <c r="E202" s="779"/>
      <c r="F202" s="779"/>
      <c r="G202" s="779"/>
      <c r="H202" s="82"/>
      <c r="I202" s="82"/>
    </row>
    <row r="203" spans="1:9" x14ac:dyDescent="0.25">
      <c r="A203" s="112"/>
      <c r="B203" s="112"/>
      <c r="C203" s="112"/>
      <c r="D203" s="780"/>
      <c r="E203" s="112"/>
      <c r="F203" s="112"/>
      <c r="G203" s="112"/>
      <c r="H203" s="82"/>
      <c r="I203" s="82"/>
    </row>
    <row r="204" spans="1:9" x14ac:dyDescent="0.25">
      <c r="A204" s="112"/>
      <c r="B204" s="112"/>
      <c r="C204" s="112"/>
      <c r="D204" s="780"/>
      <c r="E204" s="112"/>
      <c r="F204" s="112"/>
      <c r="G204" s="112"/>
      <c r="H204" s="82"/>
      <c r="I204" s="82"/>
    </row>
    <row r="205" spans="1:9" x14ac:dyDescent="0.25">
      <c r="A205" s="779"/>
      <c r="B205" s="779"/>
      <c r="C205" s="779"/>
      <c r="D205" s="780"/>
      <c r="E205" s="779"/>
      <c r="F205" s="779"/>
      <c r="G205" s="779"/>
      <c r="H205" s="82"/>
      <c r="I205" s="82"/>
    </row>
    <row r="206" spans="1:9" x14ac:dyDescent="0.25">
      <c r="A206" s="112"/>
      <c r="B206" s="112"/>
      <c r="C206" s="112"/>
      <c r="D206" s="780"/>
      <c r="E206" s="112"/>
      <c r="F206" s="112"/>
      <c r="G206" s="112"/>
      <c r="H206" s="82"/>
      <c r="I206" s="82"/>
    </row>
    <row r="207" spans="1:9" x14ac:dyDescent="0.25">
      <c r="A207" s="112"/>
      <c r="B207" s="112"/>
      <c r="C207" s="112"/>
      <c r="D207" s="780"/>
      <c r="E207" s="112"/>
      <c r="F207" s="112"/>
      <c r="G207" s="112"/>
      <c r="H207" s="82"/>
      <c r="I207" s="82"/>
    </row>
    <row r="208" spans="1:9" x14ac:dyDescent="0.25">
      <c r="A208" s="112"/>
      <c r="B208" s="112"/>
      <c r="C208" s="112"/>
      <c r="D208" s="780"/>
      <c r="E208" s="112"/>
      <c r="F208" s="112"/>
      <c r="G208" s="112"/>
      <c r="H208" s="82"/>
      <c r="I208" s="82"/>
    </row>
    <row r="209" spans="1:9" x14ac:dyDescent="0.25">
      <c r="A209" s="112"/>
      <c r="B209" s="112"/>
      <c r="C209" s="112"/>
      <c r="D209" s="780"/>
      <c r="E209" s="112"/>
      <c r="F209" s="112"/>
      <c r="G209" s="112"/>
      <c r="H209" s="82"/>
      <c r="I209" s="82"/>
    </row>
    <row r="210" spans="1:9" x14ac:dyDescent="0.25">
      <c r="A210" s="112"/>
      <c r="B210" s="112"/>
      <c r="C210" s="112"/>
      <c r="D210" s="780"/>
      <c r="E210" s="112"/>
      <c r="F210" s="112"/>
      <c r="G210" s="112"/>
      <c r="H210" s="82"/>
      <c r="I210" s="82"/>
    </row>
    <row r="211" spans="1:9" x14ac:dyDescent="0.25">
      <c r="A211" s="112"/>
      <c r="B211" s="112"/>
      <c r="C211" s="112"/>
      <c r="D211" s="780"/>
      <c r="E211" s="112"/>
      <c r="F211" s="112"/>
      <c r="G211" s="112"/>
      <c r="H211" s="82"/>
      <c r="I211" s="82"/>
    </row>
    <row r="212" spans="1:9" x14ac:dyDescent="0.25">
      <c r="A212" s="112"/>
      <c r="B212" s="112"/>
      <c r="C212" s="112"/>
      <c r="D212" s="780"/>
      <c r="E212" s="112"/>
      <c r="F212" s="112"/>
      <c r="G212" s="112"/>
      <c r="H212" s="82"/>
      <c r="I212" s="82"/>
    </row>
    <row r="213" spans="1:9" x14ac:dyDescent="0.25">
      <c r="A213" s="112"/>
      <c r="B213" s="112"/>
      <c r="C213" s="112"/>
      <c r="D213" s="780"/>
      <c r="E213" s="112"/>
      <c r="F213" s="112"/>
      <c r="G213" s="112"/>
      <c r="H213" s="82"/>
      <c r="I213" s="82"/>
    </row>
    <row r="214" spans="1:9" x14ac:dyDescent="0.25">
      <c r="A214" s="82"/>
      <c r="B214" s="82"/>
      <c r="C214" s="82"/>
      <c r="D214" s="82"/>
      <c r="E214" s="82"/>
      <c r="F214" s="82"/>
      <c r="G214" s="82"/>
      <c r="H214" s="82"/>
      <c r="I214" s="82"/>
    </row>
    <row r="215" spans="1:9" x14ac:dyDescent="0.25">
      <c r="A215" s="82"/>
      <c r="B215" s="82"/>
      <c r="C215" s="82"/>
      <c r="D215" s="82"/>
      <c r="E215" s="82"/>
      <c r="F215" s="82"/>
      <c r="G215" s="82"/>
      <c r="H215" s="82"/>
      <c r="I215" s="82"/>
    </row>
  </sheetData>
  <sheetProtection algorithmName="SHA-512" hashValue="zfKq6/QooBxkS+4SKLvXvW6v06S/s59GVKSMm6chjW9NrGzsF15ZzKxdA/bvN8DwvCCJeCKhda+cLTB/q3ZfdA==" saltValue="7IVe6mkC3lbMX4WPigELPw==" spinCount="100000" sheet="1" objects="1" scenarios="1"/>
  <mergeCells count="180">
    <mergeCell ref="A5:B5"/>
    <mergeCell ref="A6:I6"/>
    <mergeCell ref="A7:B7"/>
    <mergeCell ref="A9:B9"/>
    <mergeCell ref="C9:I9"/>
    <mergeCell ref="A10:B10"/>
    <mergeCell ref="C10:I10"/>
    <mergeCell ref="A19:B19"/>
    <mergeCell ref="C19:I19"/>
    <mergeCell ref="B20:C20"/>
    <mergeCell ref="A21:C21"/>
    <mergeCell ref="B22:C22"/>
    <mergeCell ref="B23:C23"/>
    <mergeCell ref="B11:C11"/>
    <mergeCell ref="A12:C12"/>
    <mergeCell ref="A13:A16"/>
    <mergeCell ref="B13:C16"/>
    <mergeCell ref="A18:B18"/>
    <mergeCell ref="C18:I18"/>
    <mergeCell ref="B29:C29"/>
    <mergeCell ref="B30:C30"/>
    <mergeCell ref="A32:B32"/>
    <mergeCell ref="A33:B33"/>
    <mergeCell ref="C33:I33"/>
    <mergeCell ref="B34:C34"/>
    <mergeCell ref="A25:B25"/>
    <mergeCell ref="C25:I25"/>
    <mergeCell ref="A26:B26"/>
    <mergeCell ref="C26:I26"/>
    <mergeCell ref="B27:C27"/>
    <mergeCell ref="A28:C28"/>
    <mergeCell ref="B43:C43"/>
    <mergeCell ref="A44:A45"/>
    <mergeCell ref="B44:C44"/>
    <mergeCell ref="B45:C45"/>
    <mergeCell ref="B46:C46"/>
    <mergeCell ref="B47:C47"/>
    <mergeCell ref="A35:C35"/>
    <mergeCell ref="B36:C36"/>
    <mergeCell ref="B37:C37"/>
    <mergeCell ref="A38:A41"/>
    <mergeCell ref="B38:C41"/>
    <mergeCell ref="B42:C42"/>
    <mergeCell ref="A54:A55"/>
    <mergeCell ref="B54:C55"/>
    <mergeCell ref="B56:C56"/>
    <mergeCell ref="B57:C57"/>
    <mergeCell ref="B58:C58"/>
    <mergeCell ref="A60:B60"/>
    <mergeCell ref="C60:I60"/>
    <mergeCell ref="B48:C48"/>
    <mergeCell ref="B49:C49"/>
    <mergeCell ref="B50:C50"/>
    <mergeCell ref="B51:C51"/>
    <mergeCell ref="B52:C52"/>
    <mergeCell ref="B53:C53"/>
    <mergeCell ref="B66:C66"/>
    <mergeCell ref="B67:C67"/>
    <mergeCell ref="A69:B69"/>
    <mergeCell ref="C69:I69"/>
    <mergeCell ref="A70:B70"/>
    <mergeCell ref="C70:I70"/>
    <mergeCell ref="A61:B61"/>
    <mergeCell ref="C61:I61"/>
    <mergeCell ref="B62:C62"/>
    <mergeCell ref="A63:C63"/>
    <mergeCell ref="B64:C64"/>
    <mergeCell ref="B65:C65"/>
    <mergeCell ref="B77:C77"/>
    <mergeCell ref="A78:C78"/>
    <mergeCell ref="B79:C79"/>
    <mergeCell ref="A81:B81"/>
    <mergeCell ref="C81:I81"/>
    <mergeCell ref="A82:B82"/>
    <mergeCell ref="C82:I82"/>
    <mergeCell ref="B71:C71"/>
    <mergeCell ref="A72:C72"/>
    <mergeCell ref="B73:C73"/>
    <mergeCell ref="A75:B75"/>
    <mergeCell ref="C75:I75"/>
    <mergeCell ref="A76:B76"/>
    <mergeCell ref="C76:I76"/>
    <mergeCell ref="A90:B90"/>
    <mergeCell ref="C90:I90"/>
    <mergeCell ref="B91:C91"/>
    <mergeCell ref="A92:C92"/>
    <mergeCell ref="B93:C93"/>
    <mergeCell ref="A94:A95"/>
    <mergeCell ref="B94:C95"/>
    <mergeCell ref="B83:C83"/>
    <mergeCell ref="A84:C84"/>
    <mergeCell ref="B85:C85"/>
    <mergeCell ref="B86:C86"/>
    <mergeCell ref="B87:C87"/>
    <mergeCell ref="A89:B89"/>
    <mergeCell ref="C89:I89"/>
    <mergeCell ref="A101:C101"/>
    <mergeCell ref="B102:C102"/>
    <mergeCell ref="B103:C103"/>
    <mergeCell ref="A104:A105"/>
    <mergeCell ref="B104:C105"/>
    <mergeCell ref="B106:C106"/>
    <mergeCell ref="B96:C96"/>
    <mergeCell ref="A98:B98"/>
    <mergeCell ref="C98:I98"/>
    <mergeCell ref="A99:B99"/>
    <mergeCell ref="C99:I99"/>
    <mergeCell ref="B100:C100"/>
    <mergeCell ref="B113:C113"/>
    <mergeCell ref="B114:C114"/>
    <mergeCell ref="B115:C115"/>
    <mergeCell ref="B116:C116"/>
    <mergeCell ref="A118:B118"/>
    <mergeCell ref="A119:B119"/>
    <mergeCell ref="C119:I119"/>
    <mergeCell ref="B107:C107"/>
    <mergeCell ref="B108:C108"/>
    <mergeCell ref="B109:C109"/>
    <mergeCell ref="B110:C110"/>
    <mergeCell ref="B111:C111"/>
    <mergeCell ref="B112:C112"/>
    <mergeCell ref="B126:C126"/>
    <mergeCell ref="B127:C127"/>
    <mergeCell ref="B128:C128"/>
    <mergeCell ref="B129:C129"/>
    <mergeCell ref="B130:C130"/>
    <mergeCell ref="B131:C131"/>
    <mergeCell ref="B120:C120"/>
    <mergeCell ref="A121:C121"/>
    <mergeCell ref="B122:C122"/>
    <mergeCell ref="B123:C123"/>
    <mergeCell ref="A124:A125"/>
    <mergeCell ref="B124:C125"/>
    <mergeCell ref="B138:C138"/>
    <mergeCell ref="A139:A141"/>
    <mergeCell ref="B139:C141"/>
    <mergeCell ref="B142:C142"/>
    <mergeCell ref="B143:C143"/>
    <mergeCell ref="B144:C144"/>
    <mergeCell ref="B132:C132"/>
    <mergeCell ref="B133:C133"/>
    <mergeCell ref="B134:C134"/>
    <mergeCell ref="B135:C135"/>
    <mergeCell ref="B136:C136"/>
    <mergeCell ref="B137:C137"/>
    <mergeCell ref="B151:C151"/>
    <mergeCell ref="B152:C152"/>
    <mergeCell ref="B153:C153"/>
    <mergeCell ref="B154:C154"/>
    <mergeCell ref="B155:C155"/>
    <mergeCell ref="B156:C156"/>
    <mergeCell ref="B145:C145"/>
    <mergeCell ref="A147:B147"/>
    <mergeCell ref="A148:B148"/>
    <mergeCell ref="C148:I148"/>
    <mergeCell ref="B149:C149"/>
    <mergeCell ref="A150:C150"/>
    <mergeCell ref="B163:C163"/>
    <mergeCell ref="A165:B165"/>
    <mergeCell ref="A166:B166"/>
    <mergeCell ref="C166:I166"/>
    <mergeCell ref="B167:C167"/>
    <mergeCell ref="A168:C168"/>
    <mergeCell ref="B157:C157"/>
    <mergeCell ref="A159:B159"/>
    <mergeCell ref="A160:B160"/>
    <mergeCell ref="C160:I160"/>
    <mergeCell ref="B161:C161"/>
    <mergeCell ref="A162:C162"/>
    <mergeCell ref="A174:C174"/>
    <mergeCell ref="B175:C175"/>
    <mergeCell ref="A176:A177"/>
    <mergeCell ref="B176:C177"/>
    <mergeCell ref="A179:I179"/>
    <mergeCell ref="B169:C169"/>
    <mergeCell ref="A171:B171"/>
    <mergeCell ref="C171:I171"/>
    <mergeCell ref="A172:B172"/>
    <mergeCell ref="C172:I172"/>
    <mergeCell ref="B173:C173"/>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147.pielikums Jūrmalas pilsētas domes
2016.gada 25.novembra saistošajiem noteikumiem Nr.44
(protokols Nr.18, 5.punkts) </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02"/>
  <sheetViews>
    <sheetView view="pageLayout" zoomScaleNormal="100" workbookViewId="0">
      <selection activeCell="I4" sqref="I4"/>
    </sheetView>
  </sheetViews>
  <sheetFormatPr defaultRowHeight="12" outlineLevelCol="1" x14ac:dyDescent="0.2"/>
  <cols>
    <col min="1" max="1" width="6.140625" style="2" customWidth="1"/>
    <col min="2" max="2" width="26.42578125" style="2" customWidth="1"/>
    <col min="3" max="3" width="9.85546875" style="2" customWidth="1"/>
    <col min="4" max="4" width="10.5703125" style="2" hidden="1" customWidth="1" outlineLevel="1"/>
    <col min="5" max="5" width="9.85546875" style="2" hidden="1" customWidth="1" outlineLevel="1"/>
    <col min="6" max="6" width="10.85546875" style="2" hidden="1" customWidth="1" outlineLevel="1"/>
    <col min="7" max="7" width="10.140625" style="2" hidden="1" customWidth="1" outlineLevel="1"/>
    <col min="8" max="8" width="10.85546875" style="2" customWidth="1" collapsed="1"/>
    <col min="9" max="9" width="9.85546875" style="2" customWidth="1"/>
    <col min="10" max="10" width="36.140625" style="2" hidden="1" customWidth="1" outlineLevel="1"/>
    <col min="11" max="11" width="56.85546875" style="2" customWidth="1" collapsed="1"/>
    <col min="12" max="16384" width="9.140625" style="2"/>
  </cols>
  <sheetData>
    <row r="1" spans="1:15" x14ac:dyDescent="0.2">
      <c r="K1" s="79" t="s">
        <v>120</v>
      </c>
    </row>
    <row r="2" spans="1:15" x14ac:dyDescent="0.2">
      <c r="K2" s="79" t="s">
        <v>0</v>
      </c>
    </row>
    <row r="3" spans="1:15" x14ac:dyDescent="0.2">
      <c r="K3" s="79" t="s">
        <v>1</v>
      </c>
    </row>
    <row r="4" spans="1:15" x14ac:dyDescent="0.2">
      <c r="A4" s="2" t="s">
        <v>2</v>
      </c>
      <c r="B4" s="78"/>
      <c r="C4" s="78"/>
      <c r="D4" s="78"/>
      <c r="E4" s="78"/>
      <c r="F4" s="78"/>
      <c r="G4" s="78"/>
      <c r="H4" s="78"/>
      <c r="I4" s="78"/>
      <c r="J4" s="78"/>
      <c r="K4" s="78"/>
    </row>
    <row r="5" spans="1:15" x14ac:dyDescent="0.2">
      <c r="A5" s="1331" t="s">
        <v>3</v>
      </c>
      <c r="B5" s="1331"/>
      <c r="C5" s="78"/>
      <c r="D5" s="78"/>
      <c r="E5" s="76"/>
      <c r="F5" s="76"/>
      <c r="G5" s="76"/>
      <c r="H5" s="76"/>
      <c r="I5" s="76"/>
      <c r="J5" s="76"/>
      <c r="K5" s="76"/>
    </row>
    <row r="6" spans="1:15" ht="15.75" x14ac:dyDescent="0.25">
      <c r="A6" s="1332" t="s">
        <v>121</v>
      </c>
      <c r="B6" s="1332"/>
      <c r="C6" s="1332"/>
      <c r="D6" s="1332"/>
      <c r="E6" s="1332"/>
      <c r="F6" s="1332"/>
      <c r="G6" s="1332"/>
      <c r="H6" s="1332"/>
      <c r="I6" s="1332"/>
      <c r="J6" s="1332"/>
      <c r="K6" s="1332"/>
    </row>
    <row r="7" spans="1:15" x14ac:dyDescent="0.2">
      <c r="A7" s="80"/>
      <c r="B7" s="80"/>
      <c r="C7" s="80"/>
      <c r="D7" s="80"/>
      <c r="E7" s="80"/>
      <c r="F7" s="80"/>
      <c r="G7" s="80"/>
      <c r="H7" s="80"/>
      <c r="I7" s="80"/>
      <c r="J7" s="80"/>
      <c r="K7" s="80"/>
    </row>
    <row r="8" spans="1:15" ht="15.75" x14ac:dyDescent="0.25">
      <c r="A8" s="2" t="s">
        <v>122</v>
      </c>
      <c r="C8" s="78"/>
      <c r="D8" s="78"/>
      <c r="E8" s="78"/>
      <c r="F8" s="78"/>
      <c r="G8" s="78"/>
      <c r="H8" s="78"/>
      <c r="I8" s="78"/>
      <c r="J8" s="78"/>
      <c r="K8" s="78"/>
    </row>
    <row r="9" spans="1:15" x14ac:dyDescent="0.2">
      <c r="C9" s="78"/>
      <c r="D9" s="78"/>
      <c r="E9" s="78"/>
      <c r="F9" s="78"/>
      <c r="G9" s="78"/>
      <c r="H9" s="78"/>
      <c r="I9" s="78"/>
      <c r="J9" s="78"/>
      <c r="K9" s="78"/>
    </row>
    <row r="10" spans="1:15" x14ac:dyDescent="0.2">
      <c r="A10" s="2" t="s">
        <v>123</v>
      </c>
      <c r="C10" s="81"/>
      <c r="D10" s="81"/>
      <c r="E10" s="81"/>
      <c r="F10" s="81"/>
      <c r="G10" s="81"/>
      <c r="H10" s="81"/>
      <c r="I10" s="81"/>
      <c r="J10" s="81"/>
      <c r="K10" s="81"/>
    </row>
    <row r="11" spans="1:15" ht="14.25" customHeight="1" x14ac:dyDescent="0.2">
      <c r="A11" s="82" t="s">
        <v>124</v>
      </c>
      <c r="B11" s="82"/>
      <c r="C11" s="81"/>
      <c r="D11" s="81"/>
      <c r="E11" s="81"/>
      <c r="F11" s="81"/>
      <c r="G11" s="81"/>
      <c r="H11" s="81"/>
      <c r="I11" s="81"/>
      <c r="J11" s="81"/>
      <c r="K11" s="81"/>
    </row>
    <row r="12" spans="1:15" ht="12" customHeight="1" x14ac:dyDescent="0.2">
      <c r="A12" s="1294" t="s">
        <v>11</v>
      </c>
      <c r="B12" s="1333" t="s">
        <v>12</v>
      </c>
      <c r="C12" s="1294" t="s">
        <v>13</v>
      </c>
      <c r="D12" s="1334" t="s">
        <v>125</v>
      </c>
      <c r="E12" s="1334"/>
      <c r="F12" s="1294" t="s">
        <v>126</v>
      </c>
      <c r="G12" s="1294"/>
      <c r="H12" s="1294" t="s">
        <v>16</v>
      </c>
      <c r="I12" s="1294"/>
      <c r="J12" s="1294" t="s">
        <v>17</v>
      </c>
      <c r="K12" s="1294" t="s">
        <v>18</v>
      </c>
    </row>
    <row r="13" spans="1:15" ht="24" x14ac:dyDescent="0.2">
      <c r="A13" s="1294"/>
      <c r="B13" s="1333"/>
      <c r="C13" s="1294"/>
      <c r="D13" s="83" t="s">
        <v>127</v>
      </c>
      <c r="E13" s="83" t="s">
        <v>128</v>
      </c>
      <c r="F13" s="77" t="s">
        <v>127</v>
      </c>
      <c r="G13" s="77" t="s">
        <v>128</v>
      </c>
      <c r="H13" s="77" t="s">
        <v>127</v>
      </c>
      <c r="I13" s="77" t="s">
        <v>128</v>
      </c>
      <c r="J13" s="1294"/>
      <c r="K13" s="1294"/>
    </row>
    <row r="14" spans="1:15" x14ac:dyDescent="0.2">
      <c r="A14" s="1283" t="s">
        <v>129</v>
      </c>
      <c r="B14" s="1283"/>
      <c r="C14" s="84"/>
      <c r="D14" s="84">
        <f t="shared" ref="D14:I14" si="0">SUM(D15:D59)</f>
        <v>155249</v>
      </c>
      <c r="E14" s="84">
        <f t="shared" si="0"/>
        <v>6194</v>
      </c>
      <c r="F14" s="84">
        <f>SUM(F15:F59)</f>
        <v>3927</v>
      </c>
      <c r="G14" s="84">
        <f t="shared" si="0"/>
        <v>0</v>
      </c>
      <c r="H14" s="84">
        <f t="shared" si="0"/>
        <v>159176</v>
      </c>
      <c r="I14" s="84">
        <f t="shared" si="0"/>
        <v>6194</v>
      </c>
      <c r="J14" s="84"/>
      <c r="K14" s="84"/>
      <c r="M14" s="469"/>
      <c r="N14" s="469"/>
      <c r="O14" s="469"/>
    </row>
    <row r="15" spans="1:15" ht="96" x14ac:dyDescent="0.2">
      <c r="A15" s="85">
        <v>1</v>
      </c>
      <c r="B15" s="86" t="s">
        <v>130</v>
      </c>
      <c r="C15" s="87"/>
      <c r="D15" s="87"/>
      <c r="E15" s="87"/>
      <c r="F15" s="87"/>
      <c r="G15" s="87"/>
      <c r="H15" s="87"/>
      <c r="I15" s="87"/>
      <c r="J15" s="87"/>
      <c r="K15" s="87" t="s">
        <v>131</v>
      </c>
      <c r="M15" s="469"/>
      <c r="N15" s="469"/>
      <c r="O15" s="469"/>
    </row>
    <row r="16" spans="1:15" ht="24" x14ac:dyDescent="0.2">
      <c r="A16" s="88" t="s">
        <v>132</v>
      </c>
      <c r="B16" s="89" t="s">
        <v>133</v>
      </c>
      <c r="C16" s="90">
        <v>2279</v>
      </c>
      <c r="D16" s="87">
        <v>934</v>
      </c>
      <c r="E16" s="87">
        <f>2066-516</f>
        <v>1550</v>
      </c>
      <c r="F16" s="87"/>
      <c r="G16" s="87"/>
      <c r="H16" s="87">
        <f>D16+F16</f>
        <v>934</v>
      </c>
      <c r="I16" s="87">
        <f>E16+G16</f>
        <v>1550</v>
      </c>
      <c r="J16" s="87"/>
      <c r="K16" s="87"/>
      <c r="M16" s="469"/>
      <c r="N16" s="469"/>
      <c r="O16" s="469"/>
    </row>
    <row r="17" spans="1:18" ht="72" x14ac:dyDescent="0.2">
      <c r="A17" s="85">
        <v>2</v>
      </c>
      <c r="B17" s="86" t="s">
        <v>134</v>
      </c>
      <c r="C17" s="90"/>
      <c r="D17" s="87"/>
      <c r="E17" s="87"/>
      <c r="F17" s="87"/>
      <c r="G17" s="87"/>
      <c r="H17" s="87"/>
      <c r="I17" s="87"/>
      <c r="J17" s="87"/>
      <c r="K17" s="87" t="s">
        <v>135</v>
      </c>
      <c r="M17" s="469"/>
      <c r="N17" s="469"/>
      <c r="O17" s="469"/>
    </row>
    <row r="18" spans="1:18" x14ac:dyDescent="0.2">
      <c r="A18" s="1328" t="s">
        <v>136</v>
      </c>
      <c r="B18" s="1321" t="s">
        <v>137</v>
      </c>
      <c r="C18" s="90">
        <v>2121</v>
      </c>
      <c r="D18" s="87">
        <f>800-195</f>
        <v>605</v>
      </c>
      <c r="E18" s="87"/>
      <c r="F18" s="91"/>
      <c r="G18" s="87"/>
      <c r="H18" s="87">
        <f t="shared" ref="H18:I22" si="1">D18+F18</f>
        <v>605</v>
      </c>
      <c r="I18" s="87">
        <f t="shared" si="1"/>
        <v>0</v>
      </c>
      <c r="J18" s="87"/>
      <c r="K18" s="87"/>
      <c r="M18" s="469"/>
      <c r="N18" s="469"/>
      <c r="O18" s="469"/>
    </row>
    <row r="19" spans="1:18" x14ac:dyDescent="0.2">
      <c r="A19" s="1328"/>
      <c r="B19" s="1321"/>
      <c r="C19" s="90">
        <v>2390</v>
      </c>
      <c r="D19" s="87">
        <v>30</v>
      </c>
      <c r="E19" s="87"/>
      <c r="F19" s="87"/>
      <c r="G19" s="87"/>
      <c r="H19" s="87">
        <f t="shared" si="1"/>
        <v>30</v>
      </c>
      <c r="I19" s="87">
        <f t="shared" si="1"/>
        <v>0</v>
      </c>
      <c r="J19" s="87"/>
      <c r="K19" s="87"/>
      <c r="M19" s="469"/>
      <c r="N19" s="469"/>
      <c r="O19" s="469"/>
    </row>
    <row r="20" spans="1:18" x14ac:dyDescent="0.2">
      <c r="A20" s="1328"/>
      <c r="B20" s="1321"/>
      <c r="C20" s="90">
        <v>2122</v>
      </c>
      <c r="D20" s="87">
        <f>5000-500</f>
        <v>4500</v>
      </c>
      <c r="E20" s="87"/>
      <c r="F20" s="91"/>
      <c r="G20" s="87"/>
      <c r="H20" s="87">
        <f t="shared" si="1"/>
        <v>4500</v>
      </c>
      <c r="I20" s="87">
        <f t="shared" si="1"/>
        <v>0</v>
      </c>
      <c r="J20" s="87"/>
      <c r="K20" s="87"/>
      <c r="M20" s="469"/>
      <c r="N20" s="469"/>
      <c r="O20" s="469"/>
    </row>
    <row r="21" spans="1:18" x14ac:dyDescent="0.2">
      <c r="A21" s="1328" t="s">
        <v>138</v>
      </c>
      <c r="B21" s="1321" t="s">
        <v>139</v>
      </c>
      <c r="C21" s="90">
        <v>2121</v>
      </c>
      <c r="D21" s="87">
        <f>400-175</f>
        <v>225</v>
      </c>
      <c r="E21" s="87"/>
      <c r="F21" s="91"/>
      <c r="G21" s="87"/>
      <c r="H21" s="87">
        <f t="shared" si="1"/>
        <v>225</v>
      </c>
      <c r="I21" s="87">
        <f t="shared" si="1"/>
        <v>0</v>
      </c>
      <c r="J21" s="87"/>
      <c r="K21" s="87"/>
      <c r="M21" s="469"/>
      <c r="N21" s="469"/>
      <c r="O21" s="469"/>
    </row>
    <row r="22" spans="1:18" x14ac:dyDescent="0.2">
      <c r="A22" s="1328"/>
      <c r="B22" s="1321"/>
      <c r="C22" s="90">
        <v>2122</v>
      </c>
      <c r="D22" s="87">
        <v>0</v>
      </c>
      <c r="E22" s="87"/>
      <c r="F22" s="91"/>
      <c r="G22" s="87"/>
      <c r="H22" s="87">
        <f t="shared" si="1"/>
        <v>0</v>
      </c>
      <c r="I22" s="87">
        <f t="shared" si="1"/>
        <v>0</v>
      </c>
      <c r="J22" s="87"/>
      <c r="K22" s="87"/>
      <c r="M22" s="469"/>
      <c r="N22" s="469"/>
      <c r="O22" s="469"/>
      <c r="P22" s="82"/>
      <c r="Q22" s="82"/>
      <c r="R22" s="82"/>
    </row>
    <row r="23" spans="1:18" ht="72" x14ac:dyDescent="0.2">
      <c r="A23" s="85">
        <v>3</v>
      </c>
      <c r="B23" s="86" t="s">
        <v>140</v>
      </c>
      <c r="C23" s="90"/>
      <c r="D23" s="87"/>
      <c r="E23" s="87"/>
      <c r="F23" s="87"/>
      <c r="G23" s="87"/>
      <c r="H23" s="87"/>
      <c r="I23" s="87"/>
      <c r="J23" s="87"/>
      <c r="K23" s="87" t="s">
        <v>141</v>
      </c>
      <c r="M23" s="469"/>
      <c r="N23" s="469"/>
      <c r="O23" s="469"/>
    </row>
    <row r="24" spans="1:18" s="82" customFormat="1" ht="36" x14ac:dyDescent="0.2">
      <c r="A24" s="92" t="s">
        <v>142</v>
      </c>
      <c r="B24" s="89" t="s">
        <v>143</v>
      </c>
      <c r="C24" s="93">
        <v>2314</v>
      </c>
      <c r="D24" s="87">
        <v>35000</v>
      </c>
      <c r="E24" s="87"/>
      <c r="F24" s="87"/>
      <c r="G24" s="87"/>
      <c r="H24" s="87">
        <f t="shared" ref="H24:I35" si="2">D24+F24</f>
        <v>35000</v>
      </c>
      <c r="I24" s="87">
        <f t="shared" si="2"/>
        <v>0</v>
      </c>
      <c r="J24" s="87"/>
      <c r="K24" s="87"/>
      <c r="M24" s="469"/>
      <c r="N24" s="469"/>
      <c r="O24" s="469"/>
      <c r="P24" s="2"/>
      <c r="Q24" s="2"/>
      <c r="R24" s="2"/>
    </row>
    <row r="25" spans="1:18" x14ac:dyDescent="0.2">
      <c r="A25" s="92" t="s">
        <v>144</v>
      </c>
      <c r="B25" s="94" t="s">
        <v>145</v>
      </c>
      <c r="C25" s="93">
        <v>2314</v>
      </c>
      <c r="D25" s="87">
        <f>9967-1078</f>
        <v>8889</v>
      </c>
      <c r="E25" s="87"/>
      <c r="F25" s="91"/>
      <c r="G25" s="87"/>
      <c r="H25" s="87">
        <f t="shared" si="2"/>
        <v>8889</v>
      </c>
      <c r="I25" s="87">
        <f t="shared" si="2"/>
        <v>0</v>
      </c>
      <c r="J25" s="87"/>
      <c r="K25" s="87"/>
      <c r="M25" s="469"/>
      <c r="N25" s="469"/>
      <c r="O25" s="469"/>
    </row>
    <row r="26" spans="1:18" ht="24" x14ac:dyDescent="0.2">
      <c r="A26" s="95" t="s">
        <v>146</v>
      </c>
      <c r="B26" s="89" t="s">
        <v>147</v>
      </c>
      <c r="C26" s="86">
        <v>2314</v>
      </c>
      <c r="D26" s="87">
        <v>1792</v>
      </c>
      <c r="E26" s="87"/>
      <c r="F26" s="87"/>
      <c r="G26" s="87"/>
      <c r="H26" s="87">
        <f t="shared" si="2"/>
        <v>1792</v>
      </c>
      <c r="I26" s="87">
        <f t="shared" si="2"/>
        <v>0</v>
      </c>
      <c r="J26" s="87"/>
      <c r="K26" s="89"/>
      <c r="M26" s="469"/>
      <c r="N26" s="469"/>
      <c r="O26" s="469"/>
    </row>
    <row r="27" spans="1:18" x14ac:dyDescent="0.2">
      <c r="A27" s="95" t="s">
        <v>148</v>
      </c>
      <c r="B27" s="89" t="s">
        <v>149</v>
      </c>
      <c r="C27" s="86">
        <v>2314</v>
      </c>
      <c r="D27" s="87">
        <v>908</v>
      </c>
      <c r="E27" s="87"/>
      <c r="F27" s="87"/>
      <c r="G27" s="87"/>
      <c r="H27" s="87">
        <f t="shared" si="2"/>
        <v>908</v>
      </c>
      <c r="I27" s="87">
        <f t="shared" si="2"/>
        <v>0</v>
      </c>
      <c r="J27" s="87"/>
      <c r="K27" s="89"/>
      <c r="M27" s="469"/>
      <c r="N27" s="469"/>
      <c r="O27" s="469"/>
    </row>
    <row r="28" spans="1:18" x14ac:dyDescent="0.2">
      <c r="A28" s="88" t="s">
        <v>150</v>
      </c>
      <c r="B28" s="89" t="s">
        <v>151</v>
      </c>
      <c r="C28" s="86">
        <v>2314</v>
      </c>
      <c r="D28" s="87">
        <v>280</v>
      </c>
      <c r="E28" s="87"/>
      <c r="F28" s="87"/>
      <c r="G28" s="87"/>
      <c r="H28" s="87">
        <f t="shared" si="2"/>
        <v>280</v>
      </c>
      <c r="I28" s="87">
        <f t="shared" si="2"/>
        <v>0</v>
      </c>
      <c r="J28" s="87"/>
      <c r="K28" s="89"/>
      <c r="M28" s="469"/>
      <c r="N28" s="469"/>
      <c r="O28" s="469"/>
    </row>
    <row r="29" spans="1:18" x14ac:dyDescent="0.2">
      <c r="A29" s="95" t="s">
        <v>152</v>
      </c>
      <c r="B29" s="89" t="s">
        <v>153</v>
      </c>
      <c r="C29" s="86">
        <v>2314</v>
      </c>
      <c r="D29" s="87">
        <v>244</v>
      </c>
      <c r="E29" s="87"/>
      <c r="F29" s="87"/>
      <c r="G29" s="87"/>
      <c r="H29" s="87">
        <f t="shared" si="2"/>
        <v>244</v>
      </c>
      <c r="I29" s="87">
        <f t="shared" si="2"/>
        <v>0</v>
      </c>
      <c r="J29" s="87"/>
      <c r="K29" s="89"/>
      <c r="M29" s="469"/>
      <c r="N29" s="469"/>
      <c r="O29" s="469"/>
      <c r="P29" s="82"/>
      <c r="Q29" s="82"/>
      <c r="R29" s="82"/>
    </row>
    <row r="30" spans="1:18" ht="24" x14ac:dyDescent="0.2">
      <c r="A30" s="95" t="s">
        <v>154</v>
      </c>
      <c r="B30" s="89" t="s">
        <v>155</v>
      </c>
      <c r="C30" s="86">
        <v>2314</v>
      </c>
      <c r="D30" s="87">
        <v>223</v>
      </c>
      <c r="E30" s="87"/>
      <c r="F30" s="87"/>
      <c r="G30" s="87"/>
      <c r="H30" s="87">
        <f t="shared" si="2"/>
        <v>223</v>
      </c>
      <c r="I30" s="87">
        <f t="shared" si="2"/>
        <v>0</v>
      </c>
      <c r="J30" s="87"/>
      <c r="K30" s="89"/>
      <c r="M30" s="469"/>
      <c r="N30" s="469"/>
      <c r="O30" s="469"/>
    </row>
    <row r="31" spans="1:18" s="82" customFormat="1" ht="24" x14ac:dyDescent="0.2">
      <c r="A31" s="95" t="s">
        <v>156</v>
      </c>
      <c r="B31" s="89" t="s">
        <v>157</v>
      </c>
      <c r="C31" s="86">
        <v>2314</v>
      </c>
      <c r="D31" s="87">
        <v>239</v>
      </c>
      <c r="E31" s="87"/>
      <c r="F31" s="87"/>
      <c r="G31" s="87"/>
      <c r="H31" s="87">
        <f t="shared" si="2"/>
        <v>239</v>
      </c>
      <c r="I31" s="87">
        <f t="shared" si="2"/>
        <v>0</v>
      </c>
      <c r="J31" s="87"/>
      <c r="K31" s="89"/>
      <c r="M31" s="469"/>
      <c r="N31" s="469"/>
      <c r="O31" s="469"/>
      <c r="P31" s="2"/>
      <c r="Q31" s="2"/>
      <c r="R31" s="2"/>
    </row>
    <row r="32" spans="1:18" ht="24" x14ac:dyDescent="0.2">
      <c r="A32" s="95" t="s">
        <v>158</v>
      </c>
      <c r="B32" s="89" t="s">
        <v>159</v>
      </c>
      <c r="C32" s="86">
        <v>2314</v>
      </c>
      <c r="D32" s="87">
        <v>1128</v>
      </c>
      <c r="E32" s="87"/>
      <c r="F32" s="87"/>
      <c r="G32" s="87"/>
      <c r="H32" s="87">
        <f t="shared" si="2"/>
        <v>1128</v>
      </c>
      <c r="I32" s="87">
        <f t="shared" si="2"/>
        <v>0</v>
      </c>
      <c r="J32" s="87"/>
      <c r="K32" s="89"/>
      <c r="M32" s="469"/>
      <c r="N32" s="469"/>
      <c r="O32" s="469"/>
    </row>
    <row r="33" spans="1:18" x14ac:dyDescent="0.2">
      <c r="A33" s="95" t="s">
        <v>160</v>
      </c>
      <c r="B33" s="96" t="s">
        <v>161</v>
      </c>
      <c r="C33" s="86">
        <v>2314</v>
      </c>
      <c r="D33" s="87">
        <f>1074-57</f>
        <v>1017</v>
      </c>
      <c r="E33" s="87"/>
      <c r="F33" s="91"/>
      <c r="G33" s="87"/>
      <c r="H33" s="87">
        <f t="shared" si="2"/>
        <v>1017</v>
      </c>
      <c r="I33" s="87">
        <f t="shared" si="2"/>
        <v>0</v>
      </c>
      <c r="J33" s="87"/>
      <c r="K33" s="89"/>
      <c r="M33" s="469"/>
      <c r="N33" s="469"/>
      <c r="O33" s="469"/>
    </row>
    <row r="34" spans="1:18" x14ac:dyDescent="0.2">
      <c r="A34" s="95" t="s">
        <v>162</v>
      </c>
      <c r="B34" s="96" t="s">
        <v>163</v>
      </c>
      <c r="C34" s="86">
        <v>2314</v>
      </c>
      <c r="D34" s="87">
        <v>2516</v>
      </c>
      <c r="E34" s="87"/>
      <c r="F34" s="87"/>
      <c r="G34" s="87"/>
      <c r="H34" s="87">
        <f t="shared" si="2"/>
        <v>2516</v>
      </c>
      <c r="I34" s="87">
        <f t="shared" si="2"/>
        <v>0</v>
      </c>
      <c r="J34" s="87"/>
      <c r="K34" s="89"/>
      <c r="M34" s="469"/>
      <c r="N34" s="469"/>
      <c r="O34" s="469"/>
    </row>
    <row r="35" spans="1:18" ht="24" x14ac:dyDescent="0.2">
      <c r="A35" s="95" t="s">
        <v>164</v>
      </c>
      <c r="B35" s="96" t="s">
        <v>165</v>
      </c>
      <c r="C35" s="86">
        <v>2314</v>
      </c>
      <c r="D35" s="87">
        <v>0</v>
      </c>
      <c r="E35" s="87">
        <f>1030-74</f>
        <v>956</v>
      </c>
      <c r="F35" s="87"/>
      <c r="G35" s="91"/>
      <c r="H35" s="87">
        <f t="shared" si="2"/>
        <v>0</v>
      </c>
      <c r="I35" s="87">
        <f t="shared" si="2"/>
        <v>956</v>
      </c>
      <c r="J35" s="87"/>
      <c r="K35" s="89"/>
      <c r="M35" s="469"/>
      <c r="N35" s="469"/>
      <c r="O35" s="469"/>
    </row>
    <row r="36" spans="1:18" ht="84" x14ac:dyDescent="0.2">
      <c r="A36" s="85">
        <v>4</v>
      </c>
      <c r="B36" s="86" t="s">
        <v>166</v>
      </c>
      <c r="C36" s="86"/>
      <c r="D36" s="87"/>
      <c r="E36" s="87"/>
      <c r="F36" s="87"/>
      <c r="G36" s="87"/>
      <c r="H36" s="87"/>
      <c r="I36" s="87"/>
      <c r="J36" s="87"/>
      <c r="K36" s="87" t="s">
        <v>167</v>
      </c>
      <c r="M36" s="469"/>
      <c r="N36" s="469"/>
      <c r="O36" s="469"/>
    </row>
    <row r="37" spans="1:18" ht="24" x14ac:dyDescent="0.2">
      <c r="A37" s="95" t="s">
        <v>168</v>
      </c>
      <c r="B37" s="89" t="s">
        <v>169</v>
      </c>
      <c r="C37" s="86">
        <v>2279</v>
      </c>
      <c r="D37" s="87">
        <v>854</v>
      </c>
      <c r="E37" s="87"/>
      <c r="F37" s="87"/>
      <c r="G37" s="87"/>
      <c r="H37" s="87">
        <f t="shared" ref="H37:I39" si="3">D37+F37</f>
        <v>854</v>
      </c>
      <c r="I37" s="87">
        <f t="shared" si="3"/>
        <v>0</v>
      </c>
      <c r="J37" s="87"/>
      <c r="K37" s="89"/>
      <c r="M37" s="469"/>
      <c r="N37" s="469"/>
      <c r="O37" s="469"/>
    </row>
    <row r="38" spans="1:18" x14ac:dyDescent="0.2">
      <c r="A38" s="95" t="s">
        <v>170</v>
      </c>
      <c r="B38" s="89" t="s">
        <v>171</v>
      </c>
      <c r="C38" s="86">
        <v>2279</v>
      </c>
      <c r="D38" s="87">
        <v>400</v>
      </c>
      <c r="E38" s="87"/>
      <c r="F38" s="97"/>
      <c r="G38" s="87"/>
      <c r="H38" s="87">
        <f t="shared" si="3"/>
        <v>400</v>
      </c>
      <c r="I38" s="87">
        <f t="shared" si="3"/>
        <v>0</v>
      </c>
      <c r="J38" s="97"/>
      <c r="K38" s="89"/>
      <c r="M38" s="469"/>
      <c r="N38" s="469"/>
      <c r="O38" s="469"/>
    </row>
    <row r="39" spans="1:18" ht="24" x14ac:dyDescent="0.2">
      <c r="A39" s="95" t="s">
        <v>172</v>
      </c>
      <c r="B39" s="89" t="s">
        <v>173</v>
      </c>
      <c r="C39" s="86">
        <v>2279</v>
      </c>
      <c r="D39" s="87">
        <v>3000</v>
      </c>
      <c r="E39" s="87"/>
      <c r="F39" s="97"/>
      <c r="G39" s="87"/>
      <c r="H39" s="87">
        <f t="shared" si="3"/>
        <v>3000</v>
      </c>
      <c r="I39" s="87">
        <f t="shared" si="3"/>
        <v>0</v>
      </c>
      <c r="J39" s="97"/>
      <c r="K39" s="89"/>
      <c r="M39" s="469"/>
      <c r="N39" s="469"/>
      <c r="O39" s="469"/>
    </row>
    <row r="40" spans="1:18" x14ac:dyDescent="0.2">
      <c r="A40" s="85">
        <v>5</v>
      </c>
      <c r="B40" s="86" t="s">
        <v>174</v>
      </c>
      <c r="C40" s="86"/>
      <c r="D40" s="87"/>
      <c r="E40" s="87"/>
      <c r="F40" s="87"/>
      <c r="G40" s="87"/>
      <c r="H40" s="87"/>
      <c r="I40" s="87"/>
      <c r="J40" s="87"/>
      <c r="K40" s="89"/>
      <c r="M40" s="469"/>
      <c r="N40" s="469"/>
      <c r="O40" s="469"/>
    </row>
    <row r="41" spans="1:18" ht="72" x14ac:dyDescent="0.2">
      <c r="A41" s="95" t="s">
        <v>175</v>
      </c>
      <c r="B41" s="89" t="s">
        <v>176</v>
      </c>
      <c r="C41" s="86">
        <v>2239</v>
      </c>
      <c r="D41" s="87">
        <f>51709+1330</f>
        <v>53039</v>
      </c>
      <c r="E41" s="87"/>
      <c r="F41" s="91"/>
      <c r="G41" s="87"/>
      <c r="H41" s="87">
        <f t="shared" ref="H41:I54" si="4">D41+F41</f>
        <v>53039</v>
      </c>
      <c r="I41" s="87">
        <f t="shared" si="4"/>
        <v>0</v>
      </c>
      <c r="J41" s="87"/>
      <c r="K41" s="87" t="s">
        <v>177</v>
      </c>
      <c r="M41" s="469"/>
      <c r="N41" s="469"/>
      <c r="O41" s="469"/>
    </row>
    <row r="42" spans="1:18" ht="72" x14ac:dyDescent="0.2">
      <c r="A42" s="95" t="s">
        <v>178</v>
      </c>
      <c r="B42" s="89" t="s">
        <v>179</v>
      </c>
      <c r="C42" s="86">
        <v>2232</v>
      </c>
      <c r="D42" s="87">
        <v>17296</v>
      </c>
      <c r="E42" s="87"/>
      <c r="F42" s="97"/>
      <c r="G42" s="87"/>
      <c r="H42" s="87">
        <f t="shared" si="4"/>
        <v>17296</v>
      </c>
      <c r="I42" s="87">
        <f t="shared" si="4"/>
        <v>0</v>
      </c>
      <c r="J42" s="97"/>
      <c r="K42" s="87" t="s">
        <v>177</v>
      </c>
      <c r="M42" s="469"/>
      <c r="N42" s="469"/>
      <c r="O42" s="469"/>
    </row>
    <row r="43" spans="1:18" ht="36" x14ac:dyDescent="0.2">
      <c r="A43" s="95" t="s">
        <v>180</v>
      </c>
      <c r="B43" s="98" t="s">
        <v>181</v>
      </c>
      <c r="C43" s="99">
        <v>2231</v>
      </c>
      <c r="D43" s="100">
        <v>1300</v>
      </c>
      <c r="E43" s="101"/>
      <c r="F43" s="101"/>
      <c r="G43" s="101"/>
      <c r="H43" s="101">
        <f t="shared" si="4"/>
        <v>1300</v>
      </c>
      <c r="I43" s="101">
        <f t="shared" si="4"/>
        <v>0</v>
      </c>
      <c r="J43" s="101"/>
      <c r="K43" s="87" t="s">
        <v>182</v>
      </c>
      <c r="M43" s="469"/>
      <c r="N43" s="469"/>
      <c r="O43" s="469"/>
    </row>
    <row r="44" spans="1:18" x14ac:dyDescent="0.2">
      <c r="A44" s="1328" t="s">
        <v>183</v>
      </c>
      <c r="B44" s="1321" t="s">
        <v>184</v>
      </c>
      <c r="C44" s="86">
        <v>2312</v>
      </c>
      <c r="D44" s="87">
        <v>1413</v>
      </c>
      <c r="E44" s="87">
        <v>1587</v>
      </c>
      <c r="F44" s="87"/>
      <c r="G44" s="87"/>
      <c r="H44" s="87">
        <f t="shared" si="4"/>
        <v>1413</v>
      </c>
      <c r="I44" s="87">
        <f t="shared" si="4"/>
        <v>1587</v>
      </c>
      <c r="J44" s="87"/>
      <c r="K44" s="1321" t="s">
        <v>185</v>
      </c>
      <c r="M44" s="469"/>
      <c r="N44" s="469"/>
      <c r="O44" s="469"/>
    </row>
    <row r="45" spans="1:18" ht="15" customHeight="1" x14ac:dyDescent="0.2">
      <c r="A45" s="1328"/>
      <c r="B45" s="1321"/>
      <c r="C45" s="86">
        <v>2243</v>
      </c>
      <c r="D45" s="87">
        <v>110</v>
      </c>
      <c r="E45" s="87"/>
      <c r="F45" s="87"/>
      <c r="G45" s="87"/>
      <c r="H45" s="87">
        <f t="shared" si="4"/>
        <v>110</v>
      </c>
      <c r="I45" s="87">
        <f t="shared" si="4"/>
        <v>0</v>
      </c>
      <c r="J45" s="87"/>
      <c r="K45" s="1321"/>
      <c r="M45" s="469"/>
      <c r="N45" s="469"/>
      <c r="O45" s="469"/>
    </row>
    <row r="46" spans="1:18" ht="15" customHeight="1" x14ac:dyDescent="0.2">
      <c r="A46" s="1328"/>
      <c r="B46" s="1321"/>
      <c r="C46" s="86">
        <v>5239</v>
      </c>
      <c r="D46" s="87">
        <v>1300</v>
      </c>
      <c r="E46" s="87"/>
      <c r="F46" s="87"/>
      <c r="G46" s="87"/>
      <c r="H46" s="87">
        <f t="shared" si="4"/>
        <v>1300</v>
      </c>
      <c r="I46" s="87">
        <f t="shared" si="4"/>
        <v>0</v>
      </c>
      <c r="J46" s="87"/>
      <c r="K46" s="1321"/>
      <c r="M46" s="469"/>
      <c r="N46" s="469"/>
      <c r="O46" s="469"/>
    </row>
    <row r="47" spans="1:18" ht="15" customHeight="1" x14ac:dyDescent="0.2">
      <c r="A47" s="1328"/>
      <c r="B47" s="1321"/>
      <c r="C47" s="86">
        <v>2312</v>
      </c>
      <c r="D47" s="87">
        <v>520</v>
      </c>
      <c r="E47" s="87"/>
      <c r="F47" s="87"/>
      <c r="G47" s="87"/>
      <c r="H47" s="87">
        <f t="shared" si="4"/>
        <v>520</v>
      </c>
      <c r="I47" s="87">
        <f t="shared" si="4"/>
        <v>0</v>
      </c>
      <c r="J47" s="87"/>
      <c r="K47" s="1321"/>
      <c r="M47" s="469"/>
      <c r="N47" s="469"/>
      <c r="O47" s="469"/>
      <c r="P47" s="82"/>
      <c r="Q47" s="82"/>
      <c r="R47" s="82"/>
    </row>
    <row r="48" spans="1:18" ht="48" x14ac:dyDescent="0.2">
      <c r="A48" s="95" t="s">
        <v>186</v>
      </c>
      <c r="B48" s="89" t="s">
        <v>187</v>
      </c>
      <c r="C48" s="86">
        <v>2231</v>
      </c>
      <c r="D48" s="87">
        <v>7500</v>
      </c>
      <c r="E48" s="87"/>
      <c r="F48" s="87"/>
      <c r="G48" s="87"/>
      <c r="H48" s="87">
        <f t="shared" si="4"/>
        <v>7500</v>
      </c>
      <c r="I48" s="87">
        <f t="shared" si="4"/>
        <v>0</v>
      </c>
      <c r="J48" s="87"/>
      <c r="K48" s="87" t="s">
        <v>188</v>
      </c>
      <c r="M48" s="469"/>
      <c r="N48" s="469"/>
      <c r="O48" s="469"/>
      <c r="P48" s="82"/>
      <c r="Q48" s="82"/>
      <c r="R48" s="82"/>
    </row>
    <row r="49" spans="1:18" s="82" customFormat="1" ht="72" x14ac:dyDescent="0.2">
      <c r="A49" s="102" t="s">
        <v>189</v>
      </c>
      <c r="B49" s="89" t="s">
        <v>190</v>
      </c>
      <c r="C49" s="86">
        <v>2232</v>
      </c>
      <c r="D49" s="87">
        <v>6000</v>
      </c>
      <c r="E49" s="87"/>
      <c r="F49" s="87"/>
      <c r="G49" s="87"/>
      <c r="H49" s="87">
        <f t="shared" si="4"/>
        <v>6000</v>
      </c>
      <c r="I49" s="87">
        <f t="shared" si="4"/>
        <v>0</v>
      </c>
      <c r="J49" s="87"/>
      <c r="K49" s="87" t="s">
        <v>191</v>
      </c>
      <c r="M49" s="469"/>
      <c r="N49" s="469"/>
      <c r="O49" s="469"/>
    </row>
    <row r="50" spans="1:18" s="82" customFormat="1" ht="24" x14ac:dyDescent="0.2">
      <c r="A50" s="102" t="s">
        <v>192</v>
      </c>
      <c r="B50" s="89" t="s">
        <v>193</v>
      </c>
      <c r="C50" s="86">
        <v>2279</v>
      </c>
      <c r="D50" s="87">
        <v>104</v>
      </c>
      <c r="E50" s="87"/>
      <c r="F50" s="97"/>
      <c r="G50" s="87"/>
      <c r="H50" s="87">
        <f t="shared" si="4"/>
        <v>104</v>
      </c>
      <c r="I50" s="87">
        <f t="shared" si="4"/>
        <v>0</v>
      </c>
      <c r="J50" s="97"/>
      <c r="K50" s="87"/>
      <c r="M50" s="469"/>
      <c r="N50" s="469"/>
      <c r="O50" s="469"/>
    </row>
    <row r="51" spans="1:18" s="82" customFormat="1" x14ac:dyDescent="0.2">
      <c r="A51" s="102" t="s">
        <v>550</v>
      </c>
      <c r="B51" s="470" t="s">
        <v>551</v>
      </c>
      <c r="C51" s="86">
        <v>2239</v>
      </c>
      <c r="D51" s="87">
        <v>2175</v>
      </c>
      <c r="E51" s="87"/>
      <c r="F51" s="97"/>
      <c r="G51" s="87"/>
      <c r="H51" s="87">
        <f t="shared" si="4"/>
        <v>2175</v>
      </c>
      <c r="I51" s="87"/>
      <c r="J51" s="97"/>
      <c r="K51" s="87"/>
      <c r="M51" s="469"/>
      <c r="N51" s="469"/>
      <c r="O51" s="469"/>
    </row>
    <row r="52" spans="1:18" s="82" customFormat="1" ht="96" x14ac:dyDescent="0.2">
      <c r="A52" s="1322" t="s">
        <v>194</v>
      </c>
      <c r="B52" s="1325" t="s">
        <v>195</v>
      </c>
      <c r="C52" s="86">
        <v>1150</v>
      </c>
      <c r="D52" s="87">
        <v>0</v>
      </c>
      <c r="E52" s="87"/>
      <c r="F52" s="87">
        <v>1949</v>
      </c>
      <c r="G52" s="87"/>
      <c r="H52" s="87">
        <f t="shared" si="4"/>
        <v>1949</v>
      </c>
      <c r="I52" s="87">
        <f t="shared" si="4"/>
        <v>0</v>
      </c>
      <c r="J52" s="87" t="s">
        <v>196</v>
      </c>
      <c r="K52" s="87" t="s">
        <v>131</v>
      </c>
      <c r="M52" s="469"/>
      <c r="N52" s="469"/>
      <c r="O52" s="469"/>
      <c r="P52" s="2"/>
      <c r="Q52" s="2"/>
      <c r="R52" s="2"/>
    </row>
    <row r="53" spans="1:18" s="82" customFormat="1" ht="24" x14ac:dyDescent="0.2">
      <c r="A53" s="1323"/>
      <c r="B53" s="1326"/>
      <c r="C53" s="86">
        <v>2243</v>
      </c>
      <c r="D53" s="87">
        <v>0</v>
      </c>
      <c r="E53" s="87"/>
      <c r="F53" s="87">
        <v>91</v>
      </c>
      <c r="G53" s="87"/>
      <c r="H53" s="87">
        <f t="shared" si="4"/>
        <v>91</v>
      </c>
      <c r="I53" s="87">
        <f t="shared" si="4"/>
        <v>0</v>
      </c>
      <c r="J53" s="87" t="s">
        <v>197</v>
      </c>
      <c r="K53" s="87"/>
      <c r="M53" s="469"/>
      <c r="N53" s="469"/>
      <c r="O53" s="469"/>
    </row>
    <row r="54" spans="1:18" s="82" customFormat="1" ht="36" x14ac:dyDescent="0.2">
      <c r="A54" s="1324"/>
      <c r="B54" s="1327"/>
      <c r="C54" s="86">
        <v>2279</v>
      </c>
      <c r="D54" s="87">
        <v>0</v>
      </c>
      <c r="E54" s="87"/>
      <c r="F54" s="87">
        <f>1815+72</f>
        <v>1887</v>
      </c>
      <c r="G54" s="87"/>
      <c r="H54" s="87">
        <f t="shared" si="4"/>
        <v>1887</v>
      </c>
      <c r="I54" s="87">
        <f t="shared" si="4"/>
        <v>0</v>
      </c>
      <c r="J54" s="87" t="s">
        <v>198</v>
      </c>
      <c r="K54" s="87"/>
      <c r="M54" s="469"/>
      <c r="N54" s="469"/>
      <c r="O54" s="469"/>
    </row>
    <row r="55" spans="1:18" ht="48" x14ac:dyDescent="0.2">
      <c r="A55" s="85" t="s">
        <v>199</v>
      </c>
      <c r="B55" s="86" t="s">
        <v>200</v>
      </c>
      <c r="C55" s="86"/>
      <c r="D55" s="87"/>
      <c r="E55" s="87"/>
      <c r="F55" s="87"/>
      <c r="G55" s="87"/>
      <c r="H55" s="87"/>
      <c r="I55" s="87"/>
      <c r="J55" s="87"/>
      <c r="K55" s="87" t="s">
        <v>188</v>
      </c>
      <c r="M55" s="469"/>
      <c r="N55" s="469"/>
      <c r="O55" s="469"/>
    </row>
    <row r="56" spans="1:18" ht="48" x14ac:dyDescent="0.2">
      <c r="A56" s="95" t="s">
        <v>201</v>
      </c>
      <c r="B56" s="89" t="s">
        <v>202</v>
      </c>
      <c r="C56" s="86">
        <v>2239</v>
      </c>
      <c r="D56" s="87">
        <v>854</v>
      </c>
      <c r="E56" s="87"/>
      <c r="F56" s="87"/>
      <c r="G56" s="87"/>
      <c r="H56" s="87">
        <f t="shared" ref="H56:I59" si="5">D56+F56</f>
        <v>854</v>
      </c>
      <c r="I56" s="87">
        <f t="shared" si="5"/>
        <v>0</v>
      </c>
      <c r="J56" s="87"/>
      <c r="K56" s="87"/>
      <c r="M56" s="469"/>
      <c r="N56" s="469"/>
      <c r="O56" s="469"/>
    </row>
    <row r="57" spans="1:18" ht="24.75" customHeight="1" x14ac:dyDescent="0.2">
      <c r="A57" s="92" t="s">
        <v>203</v>
      </c>
      <c r="B57" s="89" t="s">
        <v>204</v>
      </c>
      <c r="C57" s="103">
        <v>2239</v>
      </c>
      <c r="D57" s="87">
        <v>854</v>
      </c>
      <c r="E57" s="87"/>
      <c r="F57" s="87"/>
      <c r="G57" s="87"/>
      <c r="H57" s="87">
        <f t="shared" si="5"/>
        <v>854</v>
      </c>
      <c r="I57" s="87">
        <f t="shared" si="5"/>
        <v>0</v>
      </c>
      <c r="J57" s="87"/>
      <c r="K57" s="87"/>
      <c r="M57" s="469"/>
      <c r="N57" s="469"/>
      <c r="O57" s="469"/>
    </row>
    <row r="58" spans="1:18" x14ac:dyDescent="0.2">
      <c r="A58" s="92" t="s">
        <v>205</v>
      </c>
      <c r="B58" s="94" t="s">
        <v>206</v>
      </c>
      <c r="C58" s="103">
        <v>2512</v>
      </c>
      <c r="D58" s="87"/>
      <c r="E58" s="87">
        <f>1000+74</f>
        <v>1074</v>
      </c>
      <c r="F58" s="87"/>
      <c r="G58" s="91"/>
      <c r="H58" s="87">
        <f t="shared" si="5"/>
        <v>0</v>
      </c>
      <c r="I58" s="87">
        <f t="shared" si="5"/>
        <v>1074</v>
      </c>
      <c r="J58" s="87"/>
      <c r="K58" s="87"/>
      <c r="M58" s="469"/>
      <c r="N58" s="469"/>
      <c r="O58" s="469"/>
    </row>
    <row r="59" spans="1:18" ht="15" customHeight="1" x14ac:dyDescent="0.2">
      <c r="A59" s="95" t="s">
        <v>207</v>
      </c>
      <c r="B59" s="89" t="s">
        <v>208</v>
      </c>
      <c r="C59" s="90">
        <v>2390</v>
      </c>
      <c r="D59" s="87"/>
      <c r="E59" s="87">
        <v>1027</v>
      </c>
      <c r="F59" s="87"/>
      <c r="G59" s="87"/>
      <c r="H59" s="87">
        <f t="shared" si="5"/>
        <v>0</v>
      </c>
      <c r="I59" s="87">
        <f t="shared" si="5"/>
        <v>1027</v>
      </c>
      <c r="J59" s="87"/>
      <c r="K59" s="87"/>
      <c r="M59" s="469"/>
      <c r="N59" s="469"/>
      <c r="O59" s="469"/>
    </row>
    <row r="60" spans="1:18" x14ac:dyDescent="0.2">
      <c r="A60" s="82"/>
      <c r="B60" s="82"/>
      <c r="C60" s="82"/>
      <c r="D60" s="82"/>
      <c r="E60" s="82"/>
      <c r="F60" s="82"/>
      <c r="G60" s="82"/>
      <c r="H60" s="82"/>
      <c r="I60" s="82"/>
      <c r="J60" s="82"/>
      <c r="K60" s="82"/>
      <c r="M60" s="469"/>
      <c r="N60" s="469"/>
      <c r="O60" s="469"/>
    </row>
    <row r="61" spans="1:18" x14ac:dyDescent="0.2">
      <c r="A61" s="104" t="s">
        <v>209</v>
      </c>
      <c r="B61" s="82"/>
      <c r="C61" s="105"/>
      <c r="D61" s="105"/>
      <c r="E61" s="105"/>
      <c r="F61" s="105"/>
      <c r="G61" s="105"/>
      <c r="H61" s="105"/>
      <c r="I61" s="105"/>
      <c r="J61" s="105"/>
      <c r="K61" s="105"/>
      <c r="M61" s="469"/>
      <c r="N61" s="469"/>
      <c r="O61" s="469"/>
    </row>
    <row r="62" spans="1:18" x14ac:dyDescent="0.2">
      <c r="A62" s="82" t="s">
        <v>124</v>
      </c>
      <c r="B62" s="82"/>
      <c r="C62" s="105"/>
      <c r="D62" s="105"/>
      <c r="E62" s="105"/>
      <c r="F62" s="105"/>
      <c r="G62" s="105"/>
      <c r="H62" s="105"/>
      <c r="I62" s="105"/>
      <c r="J62" s="105"/>
      <c r="K62" s="105"/>
      <c r="M62" s="469"/>
      <c r="N62" s="469"/>
      <c r="O62" s="469"/>
    </row>
    <row r="63" spans="1:18" ht="12" customHeight="1" x14ac:dyDescent="0.2">
      <c r="A63" s="1328" t="s">
        <v>11</v>
      </c>
      <c r="B63" s="1321" t="s">
        <v>12</v>
      </c>
      <c r="C63" s="1328" t="s">
        <v>13</v>
      </c>
      <c r="D63" s="1329" t="s">
        <v>125</v>
      </c>
      <c r="E63" s="1330"/>
      <c r="F63" s="1311" t="s">
        <v>126</v>
      </c>
      <c r="G63" s="1312"/>
      <c r="H63" s="1311" t="s">
        <v>16</v>
      </c>
      <c r="I63" s="1312"/>
      <c r="J63" s="1294" t="s">
        <v>17</v>
      </c>
      <c r="K63" s="95"/>
      <c r="M63" s="469"/>
      <c r="N63" s="469"/>
      <c r="O63" s="469"/>
    </row>
    <row r="64" spans="1:18" ht="24" x14ac:dyDescent="0.2">
      <c r="A64" s="1328"/>
      <c r="B64" s="1321"/>
      <c r="C64" s="1328"/>
      <c r="D64" s="83" t="s">
        <v>127</v>
      </c>
      <c r="E64" s="83" t="s">
        <v>128</v>
      </c>
      <c r="F64" s="77" t="s">
        <v>127</v>
      </c>
      <c r="G64" s="77" t="s">
        <v>128</v>
      </c>
      <c r="H64" s="77" t="s">
        <v>127</v>
      </c>
      <c r="I64" s="77" t="s">
        <v>128</v>
      </c>
      <c r="J64" s="1294"/>
      <c r="K64" s="95" t="s">
        <v>18</v>
      </c>
      <c r="M64" s="469"/>
      <c r="N64" s="469"/>
      <c r="O64" s="469"/>
    </row>
    <row r="65" spans="1:15" ht="12" customHeight="1" x14ac:dyDescent="0.2">
      <c r="A65" s="1320" t="s">
        <v>129</v>
      </c>
      <c r="B65" s="1320"/>
      <c r="C65" s="90"/>
      <c r="D65" s="90">
        <f>SUM(D66)</f>
        <v>61523</v>
      </c>
      <c r="E65" s="90">
        <f t="shared" ref="E65:I65" si="6">SUM(E66)</f>
        <v>0</v>
      </c>
      <c r="F65" s="90">
        <f t="shared" si="6"/>
        <v>0</v>
      </c>
      <c r="G65" s="90">
        <f t="shared" si="6"/>
        <v>0</v>
      </c>
      <c r="H65" s="90">
        <f t="shared" si="6"/>
        <v>61523</v>
      </c>
      <c r="I65" s="90">
        <f t="shared" si="6"/>
        <v>0</v>
      </c>
      <c r="J65" s="90"/>
      <c r="K65" s="90"/>
      <c r="M65" s="469"/>
      <c r="N65" s="469"/>
      <c r="O65" s="469"/>
    </row>
    <row r="66" spans="1:15" ht="96" x14ac:dyDescent="0.2">
      <c r="A66" s="85">
        <v>1</v>
      </c>
      <c r="B66" s="86" t="s">
        <v>130</v>
      </c>
      <c r="C66" s="87"/>
      <c r="D66" s="87">
        <f>SUM(D67:D74)</f>
        <v>61523</v>
      </c>
      <c r="E66" s="87">
        <f t="shared" ref="E66:I66" si="7">SUM(E67:E73)</f>
        <v>0</v>
      </c>
      <c r="F66" s="87">
        <f t="shared" si="7"/>
        <v>0</v>
      </c>
      <c r="G66" s="87">
        <f t="shared" si="7"/>
        <v>0</v>
      </c>
      <c r="H66" s="87">
        <f>SUM(H67:H74)</f>
        <v>61523</v>
      </c>
      <c r="I66" s="87">
        <f t="shared" si="7"/>
        <v>0</v>
      </c>
      <c r="J66" s="87"/>
      <c r="K66" s="87" t="s">
        <v>131</v>
      </c>
      <c r="M66" s="469"/>
      <c r="N66" s="469"/>
      <c r="O66" s="469"/>
    </row>
    <row r="67" spans="1:15" ht="30" customHeight="1" x14ac:dyDescent="0.2">
      <c r="A67" s="106" t="s">
        <v>132</v>
      </c>
      <c r="B67" s="107" t="s">
        <v>210</v>
      </c>
      <c r="C67" s="84">
        <v>2279</v>
      </c>
      <c r="D67" s="12">
        <v>6180</v>
      </c>
      <c r="E67" s="12"/>
      <c r="F67" s="12"/>
      <c r="G67" s="12"/>
      <c r="H67" s="12">
        <f t="shared" ref="H67:I74" si="8">D67+F67</f>
        <v>6180</v>
      </c>
      <c r="I67" s="12">
        <f t="shared" si="8"/>
        <v>0</v>
      </c>
      <c r="J67" s="12"/>
      <c r="K67" s="12"/>
      <c r="M67" s="469"/>
      <c r="N67" s="469"/>
      <c r="O67" s="469"/>
    </row>
    <row r="68" spans="1:15" ht="24" x14ac:dyDescent="0.2">
      <c r="A68" s="77" t="s">
        <v>211</v>
      </c>
      <c r="B68" s="107" t="s">
        <v>212</v>
      </c>
      <c r="C68" s="84">
        <v>2264</v>
      </c>
      <c r="D68" s="12">
        <v>35464</v>
      </c>
      <c r="E68" s="12"/>
      <c r="F68" s="12"/>
      <c r="G68" s="12"/>
      <c r="H68" s="12">
        <f t="shared" si="8"/>
        <v>35464</v>
      </c>
      <c r="I68" s="12">
        <f t="shared" si="8"/>
        <v>0</v>
      </c>
      <c r="J68" s="12"/>
      <c r="K68" s="12"/>
      <c r="M68" s="469"/>
      <c r="N68" s="469"/>
      <c r="O68" s="469"/>
    </row>
    <row r="69" spans="1:15" x14ac:dyDescent="0.2">
      <c r="A69" s="95" t="s">
        <v>213</v>
      </c>
      <c r="B69" s="89" t="s">
        <v>214</v>
      </c>
      <c r="C69" s="84">
        <v>2122</v>
      </c>
      <c r="D69" s="12">
        <v>13591</v>
      </c>
      <c r="E69" s="12"/>
      <c r="F69" s="12"/>
      <c r="G69" s="12"/>
      <c r="H69" s="12">
        <f t="shared" si="8"/>
        <v>13591</v>
      </c>
      <c r="I69" s="12">
        <f t="shared" si="8"/>
        <v>0</v>
      </c>
      <c r="J69" s="12"/>
      <c r="K69" s="12"/>
      <c r="M69" s="469"/>
      <c r="N69" s="469"/>
      <c r="O69" s="469"/>
    </row>
    <row r="70" spans="1:15" x14ac:dyDescent="0.2">
      <c r="A70" s="77" t="s">
        <v>215</v>
      </c>
      <c r="B70" s="107" t="s">
        <v>216</v>
      </c>
      <c r="C70" s="84">
        <v>2121</v>
      </c>
      <c r="D70" s="12">
        <v>3575</v>
      </c>
      <c r="E70" s="12"/>
      <c r="F70" s="12"/>
      <c r="G70" s="12"/>
      <c r="H70" s="12">
        <f t="shared" si="8"/>
        <v>3575</v>
      </c>
      <c r="I70" s="12">
        <f t="shared" si="8"/>
        <v>0</v>
      </c>
      <c r="J70" s="12"/>
      <c r="K70" s="12"/>
      <c r="M70" s="469"/>
      <c r="N70" s="469"/>
      <c r="O70" s="469"/>
    </row>
    <row r="71" spans="1:15" x14ac:dyDescent="0.2">
      <c r="A71" s="77" t="s">
        <v>217</v>
      </c>
      <c r="B71" s="107" t="s">
        <v>218</v>
      </c>
      <c r="C71" s="84">
        <v>2236</v>
      </c>
      <c r="D71" s="12">
        <v>40</v>
      </c>
      <c r="E71" s="12"/>
      <c r="F71" s="12"/>
      <c r="G71" s="12"/>
      <c r="H71" s="12">
        <f t="shared" si="8"/>
        <v>40</v>
      </c>
      <c r="I71" s="12">
        <f t="shared" si="8"/>
        <v>0</v>
      </c>
      <c r="J71" s="12"/>
      <c r="K71" s="12"/>
      <c r="M71" s="469"/>
      <c r="N71" s="469"/>
      <c r="O71" s="469"/>
    </row>
    <row r="72" spans="1:15" x14ac:dyDescent="0.2">
      <c r="A72" s="77" t="s">
        <v>219</v>
      </c>
      <c r="B72" s="107" t="s">
        <v>220</v>
      </c>
      <c r="C72" s="84">
        <v>2322</v>
      </c>
      <c r="D72" s="12">
        <v>200</v>
      </c>
      <c r="E72" s="12"/>
      <c r="F72" s="12"/>
      <c r="G72" s="12"/>
      <c r="H72" s="12">
        <f t="shared" si="8"/>
        <v>200</v>
      </c>
      <c r="I72" s="12">
        <f t="shared" si="8"/>
        <v>0</v>
      </c>
      <c r="J72" s="12"/>
      <c r="K72" s="12"/>
      <c r="M72" s="469"/>
      <c r="N72" s="469"/>
      <c r="O72" s="469"/>
    </row>
    <row r="73" spans="1:15" x14ac:dyDescent="0.2">
      <c r="A73" s="108" t="s">
        <v>221</v>
      </c>
      <c r="B73" s="109" t="s">
        <v>222</v>
      </c>
      <c r="C73" s="90">
        <v>2390</v>
      </c>
      <c r="D73" s="87">
        <v>653</v>
      </c>
      <c r="E73" s="87"/>
      <c r="F73" s="87"/>
      <c r="G73" s="87"/>
      <c r="H73" s="87">
        <f t="shared" si="8"/>
        <v>653</v>
      </c>
      <c r="I73" s="87">
        <f t="shared" si="8"/>
        <v>0</v>
      </c>
      <c r="J73" s="87"/>
      <c r="K73" s="87"/>
      <c r="M73" s="469"/>
      <c r="N73" s="469"/>
      <c r="O73" s="469"/>
    </row>
    <row r="74" spans="1:15" ht="72" x14ac:dyDescent="0.2">
      <c r="A74" s="110" t="s">
        <v>223</v>
      </c>
      <c r="B74" s="111" t="s">
        <v>224</v>
      </c>
      <c r="C74" s="90">
        <v>3293</v>
      </c>
      <c r="D74" s="87">
        <v>1820</v>
      </c>
      <c r="E74" s="87"/>
      <c r="F74" s="87"/>
      <c r="G74" s="87"/>
      <c r="H74" s="87">
        <f t="shared" si="8"/>
        <v>1820</v>
      </c>
      <c r="I74" s="87">
        <f t="shared" si="8"/>
        <v>0</v>
      </c>
      <c r="J74" s="87"/>
      <c r="K74" s="87"/>
      <c r="M74" s="469"/>
      <c r="N74" s="469"/>
      <c r="O74" s="469"/>
    </row>
    <row r="76" spans="1:15" s="60" customFormat="1" ht="12.75" x14ac:dyDescent="0.2">
      <c r="C76" s="61"/>
      <c r="D76" s="61"/>
    </row>
    <row r="77" spans="1:15" s="60" customFormat="1" ht="12.75" x14ac:dyDescent="0.2">
      <c r="C77" s="61"/>
      <c r="D77" s="61"/>
    </row>
    <row r="78" spans="1:15" s="56" customFormat="1" ht="12.75" x14ac:dyDescent="0.2">
      <c r="A78" s="112"/>
    </row>
    <row r="79" spans="1:15" s="56" customFormat="1" x14ac:dyDescent="0.2"/>
    <row r="80" spans="1:15" s="56" customFormat="1" x14ac:dyDescent="0.2"/>
    <row r="81" spans="1:13" s="56" customFormat="1" x14ac:dyDescent="0.2"/>
    <row r="82" spans="1:13" s="56" customFormat="1" ht="15.75" x14ac:dyDescent="0.25">
      <c r="A82" s="54"/>
      <c r="B82" s="54"/>
      <c r="C82" s="54"/>
      <c r="D82" s="55"/>
      <c r="E82" s="54"/>
      <c r="F82" s="54"/>
      <c r="G82" s="54"/>
      <c r="L82" s="54"/>
      <c r="M82" s="54"/>
    </row>
    <row r="83" spans="1:13" s="56" customFormat="1" ht="15.75" x14ac:dyDescent="0.25">
      <c r="A83" s="55"/>
      <c r="B83" s="55"/>
      <c r="C83" s="55"/>
      <c r="D83" s="55"/>
      <c r="E83" s="55"/>
      <c r="F83" s="55"/>
      <c r="G83" s="55"/>
      <c r="L83" s="55"/>
      <c r="M83" s="55"/>
    </row>
    <row r="84" spans="1:13" s="56" customFormat="1" ht="15.75" x14ac:dyDescent="0.25">
      <c r="A84" s="55"/>
      <c r="B84" s="55"/>
      <c r="C84" s="55"/>
      <c r="D84" s="55"/>
      <c r="E84" s="55"/>
      <c r="F84" s="55"/>
      <c r="G84" s="55"/>
      <c r="L84" s="55"/>
      <c r="M84" s="55"/>
    </row>
    <row r="85" spans="1:13" s="56" customFormat="1" ht="15.75" x14ac:dyDescent="0.25">
      <c r="A85" s="55"/>
      <c r="B85" s="55"/>
      <c r="C85" s="55"/>
      <c r="D85" s="55"/>
      <c r="E85" s="55"/>
      <c r="F85" s="55"/>
      <c r="G85" s="55"/>
      <c r="L85" s="55"/>
      <c r="M85" s="55"/>
    </row>
    <row r="86" spans="1:13" s="56" customFormat="1" ht="15.75" x14ac:dyDescent="0.25">
      <c r="A86" s="55"/>
      <c r="B86" s="55"/>
      <c r="C86" s="55"/>
      <c r="D86" s="55"/>
      <c r="E86" s="55"/>
      <c r="F86" s="55"/>
      <c r="G86" s="55"/>
      <c r="L86" s="55"/>
      <c r="M86" s="55"/>
    </row>
    <row r="87" spans="1:13" s="56" customFormat="1" ht="15.75" x14ac:dyDescent="0.25">
      <c r="A87" s="55"/>
      <c r="B87" s="55"/>
      <c r="C87" s="55"/>
      <c r="D87" s="55"/>
      <c r="E87" s="55"/>
      <c r="F87" s="55"/>
      <c r="G87" s="55"/>
      <c r="L87" s="55"/>
      <c r="M87" s="55"/>
    </row>
    <row r="88" spans="1:13" s="56" customFormat="1" ht="15.75" x14ac:dyDescent="0.25">
      <c r="A88" s="54"/>
      <c r="B88" s="54"/>
      <c r="C88" s="54"/>
      <c r="D88" s="55"/>
      <c r="E88" s="54"/>
      <c r="F88" s="54"/>
      <c r="G88" s="54"/>
      <c r="L88" s="54"/>
      <c r="M88" s="54"/>
    </row>
    <row r="89" spans="1:13" s="56" customFormat="1" ht="15.75" x14ac:dyDescent="0.25">
      <c r="A89" s="54"/>
      <c r="B89" s="54"/>
      <c r="C89" s="54"/>
      <c r="D89" s="55"/>
      <c r="E89" s="54"/>
      <c r="F89" s="54"/>
      <c r="G89" s="54"/>
      <c r="L89" s="54"/>
      <c r="M89" s="54"/>
    </row>
    <row r="90" spans="1:13" s="56" customFormat="1" ht="15.75" x14ac:dyDescent="0.25">
      <c r="A90" s="54"/>
      <c r="B90" s="54"/>
      <c r="C90" s="54"/>
      <c r="D90" s="55"/>
      <c r="E90" s="54"/>
      <c r="F90" s="54"/>
      <c r="G90" s="54"/>
      <c r="L90" s="54"/>
      <c r="M90" s="54"/>
    </row>
    <row r="91" spans="1:13" s="56" customFormat="1" ht="15.75" x14ac:dyDescent="0.25">
      <c r="A91" s="55"/>
      <c r="B91" s="55"/>
      <c r="C91" s="55"/>
      <c r="D91" s="55"/>
      <c r="E91" s="55"/>
      <c r="F91" s="55"/>
      <c r="G91" s="55"/>
      <c r="L91" s="55"/>
      <c r="M91" s="55"/>
    </row>
    <row r="92" spans="1:13" s="56" customFormat="1" ht="15.75" x14ac:dyDescent="0.25">
      <c r="A92" s="55"/>
      <c r="B92" s="55"/>
      <c r="C92" s="55"/>
      <c r="D92" s="55"/>
      <c r="E92" s="55"/>
      <c r="F92" s="55"/>
      <c r="G92" s="55"/>
      <c r="L92" s="55"/>
      <c r="M92" s="55"/>
    </row>
    <row r="93" spans="1:13" s="56" customFormat="1" ht="15.75" x14ac:dyDescent="0.25">
      <c r="A93" s="55"/>
      <c r="B93" s="55"/>
      <c r="C93" s="55"/>
      <c r="D93" s="55"/>
      <c r="E93" s="55"/>
      <c r="F93" s="55"/>
      <c r="G93" s="55"/>
      <c r="L93" s="55"/>
      <c r="M93" s="55"/>
    </row>
    <row r="94" spans="1:13" s="56" customFormat="1" ht="15.75" x14ac:dyDescent="0.25">
      <c r="A94" s="55"/>
      <c r="B94" s="55"/>
      <c r="C94" s="55"/>
      <c r="D94" s="55"/>
      <c r="E94" s="55"/>
      <c r="F94" s="55"/>
      <c r="G94" s="55"/>
      <c r="L94" s="55"/>
      <c r="M94" s="55"/>
    </row>
    <row r="95" spans="1:13" s="56" customFormat="1" ht="15.75" x14ac:dyDescent="0.25">
      <c r="A95" s="55"/>
      <c r="B95" s="55"/>
      <c r="C95" s="55"/>
      <c r="D95" s="55"/>
      <c r="E95" s="55"/>
      <c r="F95" s="55"/>
      <c r="G95" s="55"/>
      <c r="L95" s="55"/>
      <c r="M95" s="55"/>
    </row>
    <row r="96" spans="1:13" s="56" customFormat="1" ht="15.75" x14ac:dyDescent="0.25">
      <c r="A96" s="55"/>
      <c r="B96" s="55"/>
      <c r="C96" s="55"/>
      <c r="D96" s="55"/>
      <c r="E96" s="55"/>
      <c r="F96" s="55"/>
      <c r="G96" s="55"/>
      <c r="L96" s="55"/>
      <c r="M96" s="55"/>
    </row>
    <row r="97" spans="1:13" s="56" customFormat="1" ht="15.75" x14ac:dyDescent="0.25">
      <c r="A97" s="55"/>
      <c r="B97" s="55"/>
      <c r="C97" s="55"/>
      <c r="D97" s="55"/>
      <c r="E97" s="55"/>
      <c r="F97" s="55"/>
      <c r="G97" s="55"/>
      <c r="L97" s="55"/>
      <c r="M97" s="55"/>
    </row>
    <row r="98" spans="1:13" s="56" customFormat="1" ht="15.75" x14ac:dyDescent="0.25">
      <c r="A98" s="55"/>
      <c r="B98" s="55"/>
      <c r="C98" s="55"/>
      <c r="D98" s="55"/>
      <c r="E98" s="55"/>
      <c r="F98" s="55"/>
      <c r="G98" s="55"/>
      <c r="L98" s="55"/>
      <c r="M98" s="55"/>
    </row>
    <row r="99" spans="1:13" s="56" customFormat="1" ht="15.75" x14ac:dyDescent="0.25">
      <c r="A99" s="55"/>
      <c r="B99" s="55"/>
      <c r="C99" s="55"/>
      <c r="D99" s="55"/>
      <c r="E99" s="55"/>
      <c r="F99" s="55"/>
      <c r="G99" s="55"/>
      <c r="L99" s="55"/>
      <c r="M99" s="55"/>
    </row>
    <row r="100" spans="1:13" s="56" customFormat="1" ht="15.75" x14ac:dyDescent="0.25">
      <c r="A100" s="55"/>
      <c r="B100" s="55"/>
      <c r="C100" s="55"/>
      <c r="D100" s="55"/>
      <c r="E100" s="55"/>
      <c r="F100" s="55"/>
      <c r="G100" s="55"/>
      <c r="L100" s="55"/>
      <c r="M100" s="55"/>
    </row>
    <row r="101" spans="1:13" s="56" customFormat="1" ht="15.75" x14ac:dyDescent="0.25">
      <c r="A101" s="55"/>
      <c r="B101" s="55"/>
      <c r="C101" s="55"/>
      <c r="D101" s="55"/>
      <c r="E101" s="55"/>
      <c r="F101" s="55"/>
      <c r="G101" s="55"/>
      <c r="L101" s="55"/>
      <c r="M101" s="55"/>
    </row>
    <row r="102" spans="1:13" s="56" customFormat="1" ht="15.75" x14ac:dyDescent="0.25">
      <c r="A102" s="55"/>
      <c r="B102" s="55"/>
      <c r="C102" s="55"/>
      <c r="D102" s="55"/>
      <c r="E102" s="55"/>
      <c r="F102" s="55"/>
      <c r="G102" s="55"/>
      <c r="L102" s="55"/>
      <c r="M102" s="55"/>
    </row>
  </sheetData>
  <sheetProtection algorithmName="SHA-512" hashValue="CBjod6jl30CqnnKyPjsWRj/nPs00k2GRz9lK6mPIs5y378pwRdGgFvOI/F6KPFBrTeyltt1uXCoVfmp9d876wg==" saltValue="BQIbUVYHgDlUmvbr++jQdQ==" spinCount="100000" sheet="1" objects="1" scenarios="1"/>
  <mergeCells count="28">
    <mergeCell ref="A5:B5"/>
    <mergeCell ref="A6:K6"/>
    <mergeCell ref="A12:A13"/>
    <mergeCell ref="B12:B13"/>
    <mergeCell ref="C12:C13"/>
    <mergeCell ref="D12:E12"/>
    <mergeCell ref="F12:G12"/>
    <mergeCell ref="H12:I12"/>
    <mergeCell ref="J12:J13"/>
    <mergeCell ref="K12:K13"/>
    <mergeCell ref="A14:B14"/>
    <mergeCell ref="A18:A20"/>
    <mergeCell ref="B18:B20"/>
    <mergeCell ref="A21:A22"/>
    <mergeCell ref="B21:B22"/>
    <mergeCell ref="A65:B65"/>
    <mergeCell ref="K44:K47"/>
    <mergeCell ref="A52:A54"/>
    <mergeCell ref="B52:B54"/>
    <mergeCell ref="A63:A64"/>
    <mergeCell ref="B63:B64"/>
    <mergeCell ref="C63:C64"/>
    <mergeCell ref="D63:E63"/>
    <mergeCell ref="F63:G63"/>
    <mergeCell ref="H63:I63"/>
    <mergeCell ref="J63:J64"/>
    <mergeCell ref="A44:A47"/>
    <mergeCell ref="B44:B47"/>
  </mergeCells>
  <pageMargins left="0.98425196850393704" right="0.39370078740157483" top="0.882291666666666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148.pielikums Jūrmalas pilsētas domes
2016.gada 25.novembra saistošajiem noteikumiem Nr.44
(protokols Nr.18, 5.punkts) </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22"/>
  <sheetViews>
    <sheetView view="pageLayout" zoomScaleNormal="100" workbookViewId="0">
      <selection activeCell="K12" sqref="K12"/>
    </sheetView>
  </sheetViews>
  <sheetFormatPr defaultRowHeight="12" outlineLevelCol="1" x14ac:dyDescent="0.2"/>
  <cols>
    <col min="1" max="1" width="6.140625" style="1" customWidth="1"/>
    <col min="2" max="2" width="17.28515625" style="2" customWidth="1"/>
    <col min="3" max="3" width="10.85546875" style="2" customWidth="1"/>
    <col min="4" max="4" width="10.5703125" style="2" customWidth="1"/>
    <col min="5" max="5" width="12.28515625" style="2" hidden="1" customWidth="1" outlineLevel="1"/>
    <col min="6" max="6" width="11.7109375" style="2" hidden="1" customWidth="1" outlineLevel="1"/>
    <col min="7" max="7" width="13.85546875" style="2" customWidth="1" collapsed="1"/>
    <col min="8" max="8" width="28.7109375" style="2" hidden="1" customWidth="1" outlineLevel="1"/>
    <col min="9" max="9" width="15.140625" style="1" customWidth="1" collapsed="1"/>
    <col min="10" max="16384" width="9.140625" style="2"/>
  </cols>
  <sheetData>
    <row r="1" spans="1:12" x14ac:dyDescent="0.2">
      <c r="I1" s="3" t="s">
        <v>110</v>
      </c>
    </row>
    <row r="2" spans="1:12" x14ac:dyDescent="0.2">
      <c r="I2" s="3" t="s">
        <v>0</v>
      </c>
    </row>
    <row r="3" spans="1:12" x14ac:dyDescent="0.2">
      <c r="I3" s="3" t="s">
        <v>1</v>
      </c>
    </row>
    <row r="4" spans="1:12" x14ac:dyDescent="0.2">
      <c r="A4" s="2" t="s">
        <v>2</v>
      </c>
      <c r="B4" s="4"/>
      <c r="C4" s="4"/>
      <c r="D4" s="4"/>
      <c r="E4" s="4"/>
      <c r="F4" s="4"/>
      <c r="G4" s="4"/>
      <c r="H4" s="4"/>
      <c r="I4" s="4"/>
    </row>
    <row r="5" spans="1:12" x14ac:dyDescent="0.2">
      <c r="A5" s="1331" t="s">
        <v>3</v>
      </c>
      <c r="B5" s="1331"/>
      <c r="C5" s="4"/>
      <c r="D5" s="4"/>
      <c r="E5" s="4"/>
      <c r="F5" s="4"/>
      <c r="G5" s="4"/>
      <c r="H5" s="4"/>
      <c r="I5" s="4"/>
    </row>
    <row r="6" spans="1:12" ht="15.75" x14ac:dyDescent="0.25">
      <c r="A6" s="1332" t="s">
        <v>4</v>
      </c>
      <c r="B6" s="1332"/>
      <c r="C6" s="1332"/>
      <c r="D6" s="1332"/>
      <c r="E6" s="1332"/>
      <c r="F6" s="1332"/>
      <c r="G6" s="1332"/>
      <c r="H6" s="1332"/>
      <c r="I6" s="1332"/>
    </row>
    <row r="7" spans="1:12" ht="9" customHeight="1" x14ac:dyDescent="0.25">
      <c r="A7" s="5"/>
      <c r="B7" s="6"/>
      <c r="C7" s="6"/>
      <c r="D7" s="6"/>
      <c r="E7" s="6"/>
      <c r="F7" s="6"/>
      <c r="G7" s="6"/>
      <c r="H7" s="6"/>
      <c r="I7" s="5"/>
    </row>
    <row r="8" spans="1:12" ht="15.75" x14ac:dyDescent="0.25">
      <c r="A8" s="1331" t="s">
        <v>5</v>
      </c>
      <c r="B8" s="1331"/>
      <c r="C8" s="1335" t="s">
        <v>6</v>
      </c>
      <c r="D8" s="1335"/>
      <c r="E8" s="1335"/>
      <c r="F8" s="1335"/>
      <c r="G8" s="1335"/>
      <c r="H8" s="1335"/>
      <c r="I8" s="1335"/>
    </row>
    <row r="9" spans="1:12" x14ac:dyDescent="0.2">
      <c r="A9" s="1331" t="s">
        <v>7</v>
      </c>
      <c r="B9" s="1331"/>
      <c r="C9" s="1331" t="s">
        <v>8</v>
      </c>
      <c r="D9" s="1331"/>
      <c r="E9" s="1331"/>
      <c r="F9" s="1331"/>
      <c r="G9" s="1331"/>
      <c r="H9" s="1331"/>
      <c r="I9" s="1331"/>
    </row>
    <row r="10" spans="1:12" x14ac:dyDescent="0.2">
      <c r="A10" s="1331" t="s">
        <v>9</v>
      </c>
      <c r="B10" s="1331"/>
      <c r="C10" s="1336" t="s">
        <v>10</v>
      </c>
      <c r="D10" s="1336"/>
      <c r="E10" s="1336"/>
      <c r="F10" s="1336"/>
      <c r="G10" s="1336"/>
      <c r="H10" s="1336"/>
      <c r="I10" s="1336"/>
    </row>
    <row r="11" spans="1:12" ht="36" x14ac:dyDescent="0.2">
      <c r="A11" s="7" t="s">
        <v>11</v>
      </c>
      <c r="B11" s="1294" t="s">
        <v>12</v>
      </c>
      <c r="C11" s="1294"/>
      <c r="D11" s="7" t="s">
        <v>13</v>
      </c>
      <c r="E11" s="8" t="s">
        <v>14</v>
      </c>
      <c r="F11" s="9" t="s">
        <v>15</v>
      </c>
      <c r="G11" s="9" t="s">
        <v>16</v>
      </c>
      <c r="H11" s="8" t="s">
        <v>17</v>
      </c>
      <c r="I11" s="7" t="s">
        <v>18</v>
      </c>
    </row>
    <row r="12" spans="1:12" ht="12.75" customHeight="1" x14ac:dyDescent="0.2">
      <c r="A12" s="1283" t="s">
        <v>19</v>
      </c>
      <c r="B12" s="1283"/>
      <c r="C12" s="1283"/>
      <c r="D12" s="10"/>
      <c r="E12" s="10">
        <f>SUM(E13:E44)</f>
        <v>331281</v>
      </c>
      <c r="F12" s="10">
        <f t="shared" ref="F12:G12" si="0">SUM(F13:F44)</f>
        <v>-3927</v>
      </c>
      <c r="G12" s="10">
        <f t="shared" si="0"/>
        <v>327354</v>
      </c>
      <c r="H12" s="10"/>
      <c r="I12" s="11"/>
      <c r="K12" s="469"/>
      <c r="L12" s="469"/>
    </row>
    <row r="13" spans="1:12" x14ac:dyDescent="0.2">
      <c r="A13" s="1294">
        <v>1</v>
      </c>
      <c r="B13" s="1333" t="s">
        <v>20</v>
      </c>
      <c r="C13" s="1333"/>
      <c r="D13" s="10">
        <v>5110</v>
      </c>
      <c r="E13" s="12">
        <v>19000</v>
      </c>
      <c r="F13" s="12"/>
      <c r="G13" s="12">
        <f>E13+F13</f>
        <v>19000</v>
      </c>
      <c r="H13" s="12"/>
      <c r="I13" s="1337" t="s">
        <v>21</v>
      </c>
      <c r="K13" s="469"/>
      <c r="L13" s="469"/>
    </row>
    <row r="14" spans="1:12" x14ac:dyDescent="0.2">
      <c r="A14" s="1294"/>
      <c r="B14" s="1333"/>
      <c r="C14" s="1333"/>
      <c r="D14" s="10">
        <v>2239</v>
      </c>
      <c r="E14" s="12">
        <v>5000</v>
      </c>
      <c r="F14" s="69"/>
      <c r="G14" s="12">
        <f>E14+F14</f>
        <v>5000</v>
      </c>
      <c r="H14" s="13"/>
      <c r="I14" s="1338"/>
      <c r="K14" s="469"/>
      <c r="L14" s="469"/>
    </row>
    <row r="15" spans="1:12" ht="15" customHeight="1" x14ac:dyDescent="0.2">
      <c r="A15" s="1294"/>
      <c r="B15" s="1333"/>
      <c r="C15" s="1333"/>
      <c r="D15" s="10">
        <v>1150</v>
      </c>
      <c r="E15" s="12">
        <v>1000</v>
      </c>
      <c r="F15" s="13"/>
      <c r="G15" s="13">
        <f t="shared" ref="G15:G44" si="1">E15+F15</f>
        <v>1000</v>
      </c>
      <c r="H15" s="13"/>
      <c r="I15" s="1339"/>
      <c r="K15" s="469"/>
      <c r="L15" s="469"/>
    </row>
    <row r="16" spans="1:12" x14ac:dyDescent="0.2">
      <c r="A16" s="1294">
        <v>2</v>
      </c>
      <c r="B16" s="1333" t="s">
        <v>22</v>
      </c>
      <c r="C16" s="1333"/>
      <c r="D16" s="10">
        <v>2239</v>
      </c>
      <c r="E16" s="12">
        <v>6650</v>
      </c>
      <c r="F16" s="67"/>
      <c r="G16" s="12">
        <f t="shared" si="1"/>
        <v>6650</v>
      </c>
      <c r="H16" s="12"/>
      <c r="I16" s="14" t="s">
        <v>23</v>
      </c>
      <c r="K16" s="469"/>
      <c r="L16" s="469"/>
    </row>
    <row r="17" spans="1:12" x14ac:dyDescent="0.2">
      <c r="A17" s="1294"/>
      <c r="B17" s="1333"/>
      <c r="C17" s="1333"/>
      <c r="D17" s="10">
        <v>2314</v>
      </c>
      <c r="E17" s="12">
        <v>10000</v>
      </c>
      <c r="F17" s="12"/>
      <c r="G17" s="12">
        <f t="shared" si="1"/>
        <v>10000</v>
      </c>
      <c r="H17" s="12"/>
      <c r="I17" s="14" t="s">
        <v>24</v>
      </c>
      <c r="K17" s="469"/>
      <c r="L17" s="469"/>
    </row>
    <row r="18" spans="1:12" x14ac:dyDescent="0.2">
      <c r="A18" s="1294"/>
      <c r="B18" s="1333"/>
      <c r="C18" s="1333"/>
      <c r="D18" s="10">
        <v>3262</v>
      </c>
      <c r="E18" s="12">
        <v>13080</v>
      </c>
      <c r="F18" s="67"/>
      <c r="G18" s="12">
        <f t="shared" si="1"/>
        <v>13080</v>
      </c>
      <c r="H18" s="12"/>
      <c r="I18" s="14" t="s">
        <v>24</v>
      </c>
      <c r="K18" s="469"/>
      <c r="L18" s="469"/>
    </row>
    <row r="19" spans="1:12" x14ac:dyDescent="0.2">
      <c r="A19" s="65">
        <v>3</v>
      </c>
      <c r="B19" s="1340" t="s">
        <v>25</v>
      </c>
      <c r="C19" s="1341"/>
      <c r="D19" s="10">
        <v>2239</v>
      </c>
      <c r="E19" s="12">
        <v>4200</v>
      </c>
      <c r="F19" s="12"/>
      <c r="G19" s="12">
        <f t="shared" si="1"/>
        <v>4200</v>
      </c>
      <c r="H19" s="12"/>
      <c r="I19" s="14" t="s">
        <v>26</v>
      </c>
      <c r="K19" s="469"/>
      <c r="L19" s="469"/>
    </row>
    <row r="20" spans="1:12" x14ac:dyDescent="0.2">
      <c r="A20" s="65">
        <v>4</v>
      </c>
      <c r="B20" s="1340" t="s">
        <v>27</v>
      </c>
      <c r="C20" s="1341"/>
      <c r="D20" s="10">
        <v>2279</v>
      </c>
      <c r="E20" s="12">
        <v>75000</v>
      </c>
      <c r="F20" s="12"/>
      <c r="G20" s="12">
        <f t="shared" si="1"/>
        <v>75000</v>
      </c>
      <c r="H20" s="12"/>
      <c r="I20" s="14" t="s">
        <v>28</v>
      </c>
      <c r="K20" s="469"/>
      <c r="L20" s="469"/>
    </row>
    <row r="21" spans="1:12" x14ac:dyDescent="0.2">
      <c r="A21" s="1342">
        <v>5</v>
      </c>
      <c r="B21" s="1343" t="s">
        <v>29</v>
      </c>
      <c r="C21" s="1344"/>
      <c r="D21" s="10">
        <v>2279</v>
      </c>
      <c r="E21" s="12">
        <v>1500</v>
      </c>
      <c r="F21" s="15"/>
      <c r="G21" s="12">
        <f t="shared" si="1"/>
        <v>1500</v>
      </c>
      <c r="H21" s="15"/>
      <c r="I21" s="1338" t="s">
        <v>30</v>
      </c>
      <c r="K21" s="469"/>
      <c r="L21" s="469"/>
    </row>
    <row r="22" spans="1:12" x14ac:dyDescent="0.2">
      <c r="A22" s="1305"/>
      <c r="B22" s="1345"/>
      <c r="C22" s="1346"/>
      <c r="D22" s="16">
        <v>2239</v>
      </c>
      <c r="E22" s="17">
        <v>3800</v>
      </c>
      <c r="F22" s="18"/>
      <c r="G22" s="18">
        <f t="shared" si="1"/>
        <v>3800</v>
      </c>
      <c r="H22" s="18"/>
      <c r="I22" s="1339"/>
      <c r="K22" s="469"/>
      <c r="L22" s="469"/>
    </row>
    <row r="23" spans="1:12" x14ac:dyDescent="0.2">
      <c r="A23" s="66">
        <v>6</v>
      </c>
      <c r="B23" s="1340" t="s">
        <v>112</v>
      </c>
      <c r="C23" s="1341"/>
      <c r="D23" s="16">
        <v>2279</v>
      </c>
      <c r="E23" s="17">
        <v>5000</v>
      </c>
      <c r="F23" s="71"/>
      <c r="G23" s="18">
        <f t="shared" si="1"/>
        <v>5000</v>
      </c>
      <c r="H23" s="13"/>
      <c r="I23" s="64"/>
      <c r="K23" s="469"/>
      <c r="L23" s="469"/>
    </row>
    <row r="24" spans="1:12" ht="30" customHeight="1" x14ac:dyDescent="0.2">
      <c r="A24" s="19">
        <v>7</v>
      </c>
      <c r="B24" s="1340" t="s">
        <v>31</v>
      </c>
      <c r="C24" s="1341"/>
      <c r="D24" s="20">
        <v>2279</v>
      </c>
      <c r="E24" s="21">
        <v>0</v>
      </c>
      <c r="F24" s="63"/>
      <c r="G24" s="21">
        <f t="shared" si="1"/>
        <v>0</v>
      </c>
      <c r="H24" s="21"/>
      <c r="I24" s="22" t="s">
        <v>32</v>
      </c>
      <c r="K24" s="469"/>
      <c r="L24" s="469"/>
    </row>
    <row r="25" spans="1:12" ht="30" customHeight="1" x14ac:dyDescent="0.2">
      <c r="A25" s="19">
        <v>8</v>
      </c>
      <c r="B25" s="1340" t="s">
        <v>116</v>
      </c>
      <c r="C25" s="1341"/>
      <c r="D25" s="20"/>
      <c r="E25" s="21">
        <v>0</v>
      </c>
      <c r="F25" s="63"/>
      <c r="G25" s="21">
        <f t="shared" si="1"/>
        <v>0</v>
      </c>
      <c r="H25" s="21"/>
      <c r="I25" s="22"/>
      <c r="K25" s="469"/>
      <c r="L25" s="469"/>
    </row>
    <row r="26" spans="1:12" x14ac:dyDescent="0.2">
      <c r="A26" s="23" t="s">
        <v>115</v>
      </c>
      <c r="B26" s="1340" t="s">
        <v>113</v>
      </c>
      <c r="C26" s="1341"/>
      <c r="D26" s="20">
        <v>2279</v>
      </c>
      <c r="E26" s="62">
        <v>79290</v>
      </c>
      <c r="F26" s="62">
        <v>-3927</v>
      </c>
      <c r="G26" s="62">
        <f t="shared" si="1"/>
        <v>75363</v>
      </c>
      <c r="H26" s="62"/>
      <c r="I26" s="25"/>
      <c r="K26" s="469"/>
      <c r="L26" s="469"/>
    </row>
    <row r="27" spans="1:12" ht="48" customHeight="1" x14ac:dyDescent="0.2">
      <c r="A27" s="72">
        <v>9</v>
      </c>
      <c r="B27" s="1351" t="s">
        <v>33</v>
      </c>
      <c r="C27" s="1352"/>
      <c r="D27" s="20">
        <v>2279</v>
      </c>
      <c r="E27" s="24">
        <v>6175</v>
      </c>
      <c r="F27" s="73"/>
      <c r="G27" s="24">
        <f t="shared" si="1"/>
        <v>6175</v>
      </c>
      <c r="H27" s="24"/>
      <c r="I27" s="25" t="s">
        <v>34</v>
      </c>
      <c r="K27" s="469"/>
      <c r="L27" s="469"/>
    </row>
    <row r="28" spans="1:12" x14ac:dyDescent="0.2">
      <c r="A28" s="1347">
        <v>10</v>
      </c>
      <c r="B28" s="1297" t="s">
        <v>35</v>
      </c>
      <c r="C28" s="1297"/>
      <c r="D28" s="26">
        <v>2231</v>
      </c>
      <c r="E28" s="27">
        <v>300</v>
      </c>
      <c r="F28" s="27"/>
      <c r="G28" s="27">
        <f t="shared" si="1"/>
        <v>300</v>
      </c>
      <c r="H28" s="27"/>
      <c r="I28" s="1350" t="s">
        <v>36</v>
      </c>
      <c r="K28" s="469"/>
      <c r="L28" s="469"/>
    </row>
    <row r="29" spans="1:12" x14ac:dyDescent="0.2">
      <c r="A29" s="1348"/>
      <c r="B29" s="1297"/>
      <c r="C29" s="1297"/>
      <c r="D29" s="26">
        <v>2264</v>
      </c>
      <c r="E29" s="27">
        <v>3670</v>
      </c>
      <c r="F29" s="27"/>
      <c r="G29" s="27">
        <f t="shared" si="1"/>
        <v>3670</v>
      </c>
      <c r="H29" s="27"/>
      <c r="I29" s="1350"/>
      <c r="K29" s="469"/>
      <c r="L29" s="469"/>
    </row>
    <row r="30" spans="1:12" x14ac:dyDescent="0.2">
      <c r="A30" s="1348"/>
      <c r="B30" s="1297"/>
      <c r="C30" s="1297"/>
      <c r="D30" s="26">
        <v>2314</v>
      </c>
      <c r="E30" s="27">
        <v>1790</v>
      </c>
      <c r="F30" s="27"/>
      <c r="G30" s="27">
        <f t="shared" si="1"/>
        <v>1790</v>
      </c>
      <c r="H30" s="27"/>
      <c r="I30" s="1350"/>
      <c r="K30" s="469"/>
      <c r="L30" s="469"/>
    </row>
    <row r="31" spans="1:12" ht="12.75" customHeight="1" x14ac:dyDescent="0.2">
      <c r="A31" s="1349"/>
      <c r="B31" s="1297"/>
      <c r="C31" s="1297"/>
      <c r="D31" s="26">
        <v>1150</v>
      </c>
      <c r="E31" s="27">
        <v>983</v>
      </c>
      <c r="F31" s="68"/>
      <c r="G31" s="27">
        <f t="shared" si="1"/>
        <v>983</v>
      </c>
      <c r="H31" s="27"/>
      <c r="I31" s="1350"/>
      <c r="K31" s="469"/>
      <c r="L31" s="469"/>
    </row>
    <row r="32" spans="1:12" ht="20.25" customHeight="1" x14ac:dyDescent="0.2">
      <c r="A32" s="28">
        <v>11</v>
      </c>
      <c r="B32" s="1297" t="s">
        <v>37</v>
      </c>
      <c r="C32" s="1297"/>
      <c r="D32" s="26">
        <v>2279</v>
      </c>
      <c r="E32" s="29">
        <v>1791</v>
      </c>
      <c r="F32" s="29"/>
      <c r="G32" s="29">
        <f t="shared" si="1"/>
        <v>1791</v>
      </c>
      <c r="H32" s="29"/>
      <c r="I32" s="30" t="s">
        <v>24</v>
      </c>
      <c r="K32" s="469"/>
      <c r="L32" s="469"/>
    </row>
    <row r="33" spans="1:12" x14ac:dyDescent="0.2">
      <c r="A33" s="28">
        <v>12</v>
      </c>
      <c r="B33" s="1297" t="s">
        <v>38</v>
      </c>
      <c r="C33" s="1297"/>
      <c r="D33" s="31">
        <v>2279</v>
      </c>
      <c r="E33" s="27">
        <v>11775</v>
      </c>
      <c r="F33" s="68"/>
      <c r="G33" s="27">
        <f t="shared" si="1"/>
        <v>11775</v>
      </c>
      <c r="H33" s="27"/>
      <c r="I33" s="30" t="s">
        <v>24</v>
      </c>
      <c r="K33" s="469"/>
      <c r="L33" s="469"/>
    </row>
    <row r="34" spans="1:12" ht="45.75" customHeight="1" x14ac:dyDescent="0.2">
      <c r="A34" s="32">
        <v>13</v>
      </c>
      <c r="B34" s="1297" t="s">
        <v>39</v>
      </c>
      <c r="C34" s="1297"/>
      <c r="D34" s="26">
        <v>5110</v>
      </c>
      <c r="E34" s="27">
        <v>0</v>
      </c>
      <c r="F34" s="68"/>
      <c r="G34" s="27">
        <f t="shared" si="1"/>
        <v>0</v>
      </c>
      <c r="H34" s="27"/>
      <c r="I34" s="30" t="s">
        <v>24</v>
      </c>
      <c r="K34" s="469"/>
      <c r="L34" s="469"/>
    </row>
    <row r="35" spans="1:12" ht="21.75" customHeight="1" x14ac:dyDescent="0.2">
      <c r="A35" s="1347">
        <v>14</v>
      </c>
      <c r="B35" s="1300" t="s">
        <v>40</v>
      </c>
      <c r="C35" s="1301"/>
      <c r="D35" s="26">
        <v>5110</v>
      </c>
      <c r="E35" s="27">
        <f>20000-20000</f>
        <v>0</v>
      </c>
      <c r="F35" s="27"/>
      <c r="G35" s="27">
        <f t="shared" si="1"/>
        <v>0</v>
      </c>
      <c r="H35" s="27"/>
      <c r="I35" s="1359" t="s">
        <v>32</v>
      </c>
      <c r="K35" s="469"/>
      <c r="L35" s="469"/>
    </row>
    <row r="36" spans="1:12" ht="24.75" customHeight="1" x14ac:dyDescent="0.2">
      <c r="A36" s="1349"/>
      <c r="B36" s="1353"/>
      <c r="C36" s="1354"/>
      <c r="D36" s="26">
        <v>5240</v>
      </c>
      <c r="E36" s="27">
        <f>20000</f>
        <v>20000</v>
      </c>
      <c r="F36" s="27"/>
      <c r="G36" s="27">
        <f t="shared" si="1"/>
        <v>20000</v>
      </c>
      <c r="H36" s="27"/>
      <c r="I36" s="1360"/>
      <c r="K36" s="469"/>
      <c r="L36" s="469"/>
    </row>
    <row r="37" spans="1:12" ht="88.5" customHeight="1" x14ac:dyDescent="0.2">
      <c r="A37" s="32">
        <v>15</v>
      </c>
      <c r="B37" s="1297" t="s">
        <v>41</v>
      </c>
      <c r="C37" s="1297"/>
      <c r="D37" s="26">
        <v>5234</v>
      </c>
      <c r="E37" s="27">
        <v>0</v>
      </c>
      <c r="F37" s="68"/>
      <c r="G37" s="27">
        <f t="shared" si="1"/>
        <v>0</v>
      </c>
      <c r="H37" s="27"/>
      <c r="I37" s="30" t="s">
        <v>42</v>
      </c>
      <c r="K37" s="469"/>
      <c r="L37" s="469"/>
    </row>
    <row r="38" spans="1:12" ht="39.75" customHeight="1" x14ac:dyDescent="0.2">
      <c r="A38" s="32">
        <v>16</v>
      </c>
      <c r="B38" s="1297" t="s">
        <v>43</v>
      </c>
      <c r="C38" s="1297"/>
      <c r="D38" s="26">
        <v>5250</v>
      </c>
      <c r="E38" s="27">
        <v>40000</v>
      </c>
      <c r="F38" s="27"/>
      <c r="G38" s="27">
        <f t="shared" si="1"/>
        <v>40000</v>
      </c>
      <c r="H38" s="27"/>
      <c r="I38" s="30" t="s">
        <v>44</v>
      </c>
      <c r="K38" s="469"/>
      <c r="L38" s="469"/>
    </row>
    <row r="39" spans="1:12" ht="25.5" customHeight="1" x14ac:dyDescent="0.2">
      <c r="A39" s="32">
        <v>17</v>
      </c>
      <c r="B39" s="1297" t="s">
        <v>45</v>
      </c>
      <c r="C39" s="1361"/>
      <c r="D39" s="26">
        <v>5110</v>
      </c>
      <c r="E39" s="27">
        <v>10000</v>
      </c>
      <c r="F39" s="27"/>
      <c r="G39" s="27">
        <f t="shared" si="1"/>
        <v>10000</v>
      </c>
      <c r="H39" s="27"/>
      <c r="I39" s="30" t="s">
        <v>46</v>
      </c>
      <c r="K39" s="469"/>
      <c r="L39" s="469"/>
    </row>
    <row r="40" spans="1:12" ht="12.75" x14ac:dyDescent="0.2">
      <c r="A40" s="32">
        <v>18</v>
      </c>
      <c r="B40" s="1297" t="s">
        <v>111</v>
      </c>
      <c r="C40" s="1361"/>
      <c r="D40" s="26">
        <v>2279</v>
      </c>
      <c r="E40" s="27">
        <v>50</v>
      </c>
      <c r="F40" s="68"/>
      <c r="G40" s="27">
        <f t="shared" si="1"/>
        <v>50</v>
      </c>
      <c r="H40" s="27"/>
      <c r="I40" s="30"/>
      <c r="K40" s="469"/>
      <c r="L40" s="469"/>
    </row>
    <row r="41" spans="1:12" ht="12.75" x14ac:dyDescent="0.2">
      <c r="A41" s="32">
        <v>19</v>
      </c>
      <c r="B41" s="1297" t="s">
        <v>114</v>
      </c>
      <c r="C41" s="1361"/>
      <c r="D41" s="26">
        <v>2279</v>
      </c>
      <c r="E41" s="27">
        <v>5000</v>
      </c>
      <c r="F41" s="68"/>
      <c r="G41" s="27">
        <f t="shared" si="1"/>
        <v>5000</v>
      </c>
      <c r="H41" s="27"/>
      <c r="I41" s="30"/>
      <c r="K41" s="469"/>
      <c r="L41" s="469"/>
    </row>
    <row r="42" spans="1:12" ht="30" customHeight="1" x14ac:dyDescent="0.2">
      <c r="A42" s="32">
        <v>20</v>
      </c>
      <c r="B42" s="1297" t="s">
        <v>118</v>
      </c>
      <c r="C42" s="1361"/>
      <c r="D42" s="26">
        <v>2261</v>
      </c>
      <c r="E42" s="27">
        <v>2000</v>
      </c>
      <c r="F42" s="68"/>
      <c r="G42" s="27">
        <f t="shared" si="1"/>
        <v>2000</v>
      </c>
      <c r="H42" s="74"/>
      <c r="I42" s="70"/>
      <c r="K42" s="469"/>
      <c r="L42" s="469"/>
    </row>
    <row r="43" spans="1:12" ht="12.75" x14ac:dyDescent="0.2">
      <c r="A43" s="32">
        <v>21</v>
      </c>
      <c r="B43" s="1297" t="s">
        <v>117</v>
      </c>
      <c r="C43" s="1361"/>
      <c r="D43" s="26">
        <v>2232</v>
      </c>
      <c r="E43" s="27">
        <v>17</v>
      </c>
      <c r="F43" s="68"/>
      <c r="G43" s="27">
        <f t="shared" si="1"/>
        <v>17</v>
      </c>
      <c r="H43" s="27"/>
      <c r="I43" s="70"/>
      <c r="K43" s="469"/>
      <c r="L43" s="469"/>
    </row>
    <row r="44" spans="1:12" ht="84.75" customHeight="1" x14ac:dyDescent="0.2">
      <c r="A44" s="32">
        <v>22</v>
      </c>
      <c r="B44" s="1297" t="s">
        <v>119</v>
      </c>
      <c r="C44" s="1297"/>
      <c r="D44" s="26">
        <v>2279</v>
      </c>
      <c r="E44" s="27">
        <v>4210</v>
      </c>
      <c r="F44" s="68"/>
      <c r="G44" s="27">
        <f t="shared" si="1"/>
        <v>4210</v>
      </c>
      <c r="H44" s="27"/>
      <c r="I44" s="75"/>
      <c r="K44" s="469"/>
      <c r="L44" s="469"/>
    </row>
    <row r="45" spans="1:12" ht="13.5" customHeight="1" x14ac:dyDescent="0.2">
      <c r="A45" s="33"/>
      <c r="B45" s="34"/>
      <c r="C45" s="34"/>
      <c r="D45" s="35"/>
      <c r="E45" s="36"/>
      <c r="F45" s="36"/>
      <c r="G45" s="36"/>
      <c r="H45" s="36"/>
      <c r="I45" s="37"/>
      <c r="K45" s="469"/>
      <c r="L45" s="469"/>
    </row>
    <row r="46" spans="1:12" x14ac:dyDescent="0.2">
      <c r="A46" s="1331" t="s">
        <v>7</v>
      </c>
      <c r="B46" s="1331"/>
      <c r="C46" s="38" t="s">
        <v>47</v>
      </c>
      <c r="D46" s="39"/>
      <c r="E46" s="38"/>
      <c r="F46" s="38"/>
      <c r="G46" s="38"/>
      <c r="H46" s="38"/>
      <c r="I46" s="38"/>
      <c r="K46" s="469"/>
      <c r="L46" s="469"/>
    </row>
    <row r="47" spans="1:12" x14ac:dyDescent="0.2">
      <c r="A47" s="1331" t="s">
        <v>9</v>
      </c>
      <c r="B47" s="1331"/>
      <c r="C47" s="40" t="s">
        <v>48</v>
      </c>
      <c r="D47" s="40"/>
      <c r="E47" s="40"/>
      <c r="F47" s="40"/>
      <c r="G47" s="40"/>
      <c r="H47" s="40"/>
      <c r="I47" s="40"/>
      <c r="K47" s="469"/>
      <c r="L47" s="469"/>
    </row>
    <row r="48" spans="1:12" ht="42.75" customHeight="1" x14ac:dyDescent="0.2">
      <c r="A48" s="7" t="s">
        <v>11</v>
      </c>
      <c r="B48" s="1294" t="s">
        <v>12</v>
      </c>
      <c r="C48" s="1294"/>
      <c r="D48" s="7" t="s">
        <v>13</v>
      </c>
      <c r="E48" s="8" t="s">
        <v>14</v>
      </c>
      <c r="F48" s="9" t="s">
        <v>15</v>
      </c>
      <c r="G48" s="9" t="s">
        <v>16</v>
      </c>
      <c r="H48" s="8" t="s">
        <v>17</v>
      </c>
      <c r="I48" s="7" t="s">
        <v>18</v>
      </c>
      <c r="K48" s="469"/>
      <c r="L48" s="469"/>
    </row>
    <row r="49" spans="1:12" x14ac:dyDescent="0.2">
      <c r="A49" s="1283" t="s">
        <v>19</v>
      </c>
      <c r="B49" s="1283"/>
      <c r="C49" s="1283"/>
      <c r="D49" s="11"/>
      <c r="E49" s="10">
        <f>SUM(E50:E60)</f>
        <v>1702095</v>
      </c>
      <c r="F49" s="10">
        <f t="shared" ref="F49" si="2">SUM(F50:F60)</f>
        <v>0</v>
      </c>
      <c r="G49" s="10">
        <f>SUM(G50:G60)</f>
        <v>1702095</v>
      </c>
      <c r="H49" s="10"/>
      <c r="I49" s="11"/>
      <c r="K49" s="469"/>
      <c r="L49" s="469"/>
    </row>
    <row r="50" spans="1:12" ht="58.5" customHeight="1" x14ac:dyDescent="0.2">
      <c r="A50" s="19">
        <v>1</v>
      </c>
      <c r="B50" s="1355" t="s">
        <v>49</v>
      </c>
      <c r="C50" s="1356"/>
      <c r="D50" s="41">
        <v>3320</v>
      </c>
      <c r="E50" s="42">
        <v>1420000</v>
      </c>
      <c r="F50" s="42"/>
      <c r="G50" s="42">
        <f t="shared" ref="G50:G60" si="3">E50+F50</f>
        <v>1420000</v>
      </c>
      <c r="H50" s="42"/>
      <c r="I50" s="43" t="s">
        <v>50</v>
      </c>
      <c r="K50" s="469"/>
      <c r="L50" s="469"/>
    </row>
    <row r="51" spans="1:12" ht="39.75" customHeight="1" x14ac:dyDescent="0.2">
      <c r="A51" s="19">
        <v>2</v>
      </c>
      <c r="B51" s="1355" t="s">
        <v>51</v>
      </c>
      <c r="C51" s="1356"/>
      <c r="D51" s="41">
        <v>3310</v>
      </c>
      <c r="E51" s="42">
        <v>112670</v>
      </c>
      <c r="F51" s="42"/>
      <c r="G51" s="42">
        <f t="shared" si="3"/>
        <v>112670</v>
      </c>
      <c r="H51" s="42"/>
      <c r="I51" s="43" t="s">
        <v>50</v>
      </c>
      <c r="K51" s="469"/>
      <c r="L51" s="469"/>
    </row>
    <row r="52" spans="1:12" ht="12.75" x14ac:dyDescent="0.2">
      <c r="A52" s="19">
        <v>3</v>
      </c>
      <c r="B52" s="1355" t="s">
        <v>52</v>
      </c>
      <c r="C52" s="1356"/>
      <c r="D52" s="41">
        <v>2232</v>
      </c>
      <c r="E52" s="42">
        <f>2000+1325</f>
        <v>3325</v>
      </c>
      <c r="F52" s="42"/>
      <c r="G52" s="42">
        <f t="shared" si="3"/>
        <v>3325</v>
      </c>
      <c r="H52" s="42"/>
      <c r="I52" s="43" t="s">
        <v>50</v>
      </c>
      <c r="K52" s="469"/>
      <c r="L52" s="469"/>
    </row>
    <row r="53" spans="1:12" ht="25.5" customHeight="1" x14ac:dyDescent="0.2">
      <c r="A53" s="19">
        <v>4</v>
      </c>
      <c r="B53" s="1355" t="s">
        <v>53</v>
      </c>
      <c r="C53" s="1356"/>
      <c r="D53" s="41">
        <v>2390</v>
      </c>
      <c r="E53" s="42">
        <v>300</v>
      </c>
      <c r="F53" s="42"/>
      <c r="G53" s="42">
        <f t="shared" si="3"/>
        <v>300</v>
      </c>
      <c r="H53" s="42"/>
      <c r="I53" s="22" t="s">
        <v>50</v>
      </c>
      <c r="K53" s="469"/>
      <c r="L53" s="469"/>
    </row>
    <row r="54" spans="1:12" x14ac:dyDescent="0.2">
      <c r="A54" s="1347">
        <v>5</v>
      </c>
      <c r="B54" s="1300" t="s">
        <v>54</v>
      </c>
      <c r="C54" s="1301"/>
      <c r="D54" s="26">
        <v>5240</v>
      </c>
      <c r="E54" s="29">
        <f>70434+620</f>
        <v>71054</v>
      </c>
      <c r="F54" s="29"/>
      <c r="G54" s="29">
        <f t="shared" si="3"/>
        <v>71054</v>
      </c>
      <c r="H54" s="29"/>
      <c r="I54" s="30" t="s">
        <v>55</v>
      </c>
      <c r="J54" s="44"/>
      <c r="K54" s="469"/>
      <c r="L54" s="469"/>
    </row>
    <row r="55" spans="1:12" x14ac:dyDescent="0.2">
      <c r="A55" s="1348"/>
      <c r="B55" s="1362"/>
      <c r="C55" s="1363"/>
      <c r="D55" s="26">
        <v>2390</v>
      </c>
      <c r="E55" s="29">
        <v>48400</v>
      </c>
      <c r="F55" s="29"/>
      <c r="G55" s="29">
        <f t="shared" si="3"/>
        <v>48400</v>
      </c>
      <c r="H55" s="29"/>
      <c r="I55" s="30" t="s">
        <v>55</v>
      </c>
      <c r="K55" s="469"/>
      <c r="L55" s="469"/>
    </row>
    <row r="56" spans="1:12" x14ac:dyDescent="0.2">
      <c r="A56" s="1349"/>
      <c r="B56" s="1353"/>
      <c r="C56" s="1354"/>
      <c r="D56" s="26">
        <v>2259</v>
      </c>
      <c r="E56" s="29">
        <v>33346</v>
      </c>
      <c r="F56" s="29"/>
      <c r="G56" s="29">
        <f t="shared" si="3"/>
        <v>33346</v>
      </c>
      <c r="H56" s="29"/>
      <c r="I56" s="30" t="s">
        <v>55</v>
      </c>
      <c r="K56" s="469"/>
      <c r="L56" s="469"/>
    </row>
    <row r="57" spans="1:12" ht="36.75" customHeight="1" x14ac:dyDescent="0.2">
      <c r="A57" s="19">
        <v>6</v>
      </c>
      <c r="B57" s="1355" t="s">
        <v>56</v>
      </c>
      <c r="C57" s="1355"/>
      <c r="D57" s="41">
        <v>5121</v>
      </c>
      <c r="E57" s="42">
        <v>6000</v>
      </c>
      <c r="F57" s="42"/>
      <c r="G57" s="42">
        <f t="shared" si="3"/>
        <v>6000</v>
      </c>
      <c r="H57" s="42"/>
      <c r="I57" s="22" t="s">
        <v>57</v>
      </c>
      <c r="K57" s="469"/>
      <c r="L57" s="469"/>
    </row>
    <row r="58" spans="1:12" ht="21.75" customHeight="1" x14ac:dyDescent="0.2">
      <c r="A58" s="19">
        <v>7</v>
      </c>
      <c r="B58" s="1295" t="s">
        <v>58</v>
      </c>
      <c r="C58" s="1296"/>
      <c r="D58" s="41">
        <v>2314</v>
      </c>
      <c r="E58" s="42">
        <v>5000</v>
      </c>
      <c r="F58" s="42"/>
      <c r="G58" s="42">
        <f t="shared" si="3"/>
        <v>5000</v>
      </c>
      <c r="H58" s="42"/>
      <c r="I58" s="22"/>
      <c r="K58" s="469"/>
      <c r="L58" s="469"/>
    </row>
    <row r="59" spans="1:12" ht="39" customHeight="1" x14ac:dyDescent="0.2">
      <c r="A59" s="45">
        <v>8</v>
      </c>
      <c r="B59" s="1355" t="s">
        <v>59</v>
      </c>
      <c r="C59" s="1356"/>
      <c r="D59" s="41">
        <v>2279</v>
      </c>
      <c r="E59" s="42">
        <v>1000</v>
      </c>
      <c r="F59" s="42"/>
      <c r="G59" s="42">
        <f t="shared" si="3"/>
        <v>1000</v>
      </c>
      <c r="H59" s="42"/>
      <c r="I59" s="22" t="s">
        <v>50</v>
      </c>
      <c r="K59" s="469"/>
      <c r="L59" s="469"/>
    </row>
    <row r="60" spans="1:12" ht="19.5" customHeight="1" x14ac:dyDescent="0.2">
      <c r="A60" s="45">
        <v>9</v>
      </c>
      <c r="B60" s="1355" t="s">
        <v>60</v>
      </c>
      <c r="C60" s="1356"/>
      <c r="D60" s="41">
        <v>2390</v>
      </c>
      <c r="E60" s="42">
        <v>1000</v>
      </c>
      <c r="F60" s="42"/>
      <c r="G60" s="42">
        <f t="shared" si="3"/>
        <v>1000</v>
      </c>
      <c r="H60" s="42"/>
      <c r="I60" s="46" t="s">
        <v>61</v>
      </c>
      <c r="K60" s="469"/>
      <c r="L60" s="469"/>
    </row>
    <row r="61" spans="1:12" x14ac:dyDescent="0.2">
      <c r="E61" s="47"/>
      <c r="F61" s="47"/>
      <c r="G61" s="47"/>
      <c r="H61" s="47"/>
      <c r="I61" s="48"/>
    </row>
    <row r="62" spans="1:12" x14ac:dyDescent="0.2">
      <c r="A62" s="1292" t="s">
        <v>62</v>
      </c>
      <c r="B62" s="1292"/>
    </row>
    <row r="63" spans="1:12" x14ac:dyDescent="0.2">
      <c r="A63" s="1292" t="s">
        <v>63</v>
      </c>
      <c r="B63" s="1292"/>
    </row>
    <row r="64" spans="1:12" x14ac:dyDescent="0.2">
      <c r="A64" s="49" t="s">
        <v>64</v>
      </c>
      <c r="B64" s="49"/>
      <c r="C64" s="50"/>
    </row>
    <row r="65" spans="1:3" x14ac:dyDescent="0.2">
      <c r="A65" s="1292" t="s">
        <v>65</v>
      </c>
      <c r="B65" s="1292"/>
      <c r="C65" s="1292"/>
    </row>
    <row r="66" spans="1:3" x14ac:dyDescent="0.2">
      <c r="A66" s="51" t="s">
        <v>66</v>
      </c>
      <c r="B66" s="44" t="s">
        <v>67</v>
      </c>
    </row>
    <row r="67" spans="1:3" x14ac:dyDescent="0.2">
      <c r="A67" s="1" t="s">
        <v>68</v>
      </c>
      <c r="B67" s="2" t="s">
        <v>69</v>
      </c>
    </row>
    <row r="68" spans="1:3" x14ac:dyDescent="0.2">
      <c r="A68" s="1" t="s">
        <v>70</v>
      </c>
      <c r="B68" s="2" t="s">
        <v>71</v>
      </c>
    </row>
    <row r="69" spans="1:3" x14ac:dyDescent="0.2">
      <c r="A69" s="1" t="s">
        <v>72</v>
      </c>
      <c r="B69" s="2" t="s">
        <v>73</v>
      </c>
    </row>
    <row r="70" spans="1:3" x14ac:dyDescent="0.2">
      <c r="A70" s="51" t="s">
        <v>74</v>
      </c>
      <c r="B70" s="44" t="s">
        <v>75</v>
      </c>
    </row>
    <row r="71" spans="1:3" x14ac:dyDescent="0.2">
      <c r="A71" s="1" t="s">
        <v>76</v>
      </c>
      <c r="B71" s="1357" t="s">
        <v>77</v>
      </c>
      <c r="C71" s="1357"/>
    </row>
    <row r="72" spans="1:3" x14ac:dyDescent="0.2">
      <c r="A72" s="1" t="s">
        <v>78</v>
      </c>
      <c r="B72" s="1358" t="s">
        <v>79</v>
      </c>
      <c r="C72" s="1357"/>
    </row>
    <row r="73" spans="1:3" x14ac:dyDescent="0.2">
      <c r="A73" s="1" t="s">
        <v>80</v>
      </c>
      <c r="B73" s="2" t="s">
        <v>81</v>
      </c>
    </row>
    <row r="74" spans="1:3" x14ac:dyDescent="0.2">
      <c r="A74" s="51" t="s">
        <v>82</v>
      </c>
      <c r="B74" s="44" t="s">
        <v>83</v>
      </c>
    </row>
    <row r="75" spans="1:3" x14ac:dyDescent="0.2">
      <c r="A75" s="1" t="s">
        <v>84</v>
      </c>
      <c r="B75" s="2" t="s">
        <v>85</v>
      </c>
    </row>
    <row r="76" spans="1:3" x14ac:dyDescent="0.2">
      <c r="A76" s="51" t="s">
        <v>86</v>
      </c>
      <c r="B76" s="44" t="s">
        <v>87</v>
      </c>
    </row>
    <row r="77" spans="1:3" x14ac:dyDescent="0.2">
      <c r="A77" s="1" t="s">
        <v>88</v>
      </c>
      <c r="B77" s="2" t="s">
        <v>89</v>
      </c>
    </row>
    <row r="78" spans="1:3" x14ac:dyDescent="0.2">
      <c r="A78" s="51" t="s">
        <v>90</v>
      </c>
      <c r="B78" s="44" t="s">
        <v>91</v>
      </c>
    </row>
    <row r="79" spans="1:3" x14ac:dyDescent="0.2">
      <c r="A79" s="1" t="s">
        <v>92</v>
      </c>
      <c r="B79" s="2" t="s">
        <v>93</v>
      </c>
    </row>
    <row r="80" spans="1:3" x14ac:dyDescent="0.2">
      <c r="A80" s="51" t="s">
        <v>94</v>
      </c>
      <c r="B80" s="44" t="s">
        <v>95</v>
      </c>
    </row>
    <row r="81" spans="1:4" x14ac:dyDescent="0.2">
      <c r="A81" s="1" t="s">
        <v>96</v>
      </c>
      <c r="B81" s="2" t="s">
        <v>97</v>
      </c>
    </row>
    <row r="82" spans="1:4" x14ac:dyDescent="0.2">
      <c r="A82" s="51" t="s">
        <v>98</v>
      </c>
      <c r="B82" s="44" t="s">
        <v>99</v>
      </c>
    </row>
    <row r="83" spans="1:4" x14ac:dyDescent="0.2">
      <c r="A83" s="1" t="s">
        <v>100</v>
      </c>
      <c r="B83" s="2" t="s">
        <v>101</v>
      </c>
    </row>
    <row r="84" spans="1:4" x14ac:dyDescent="0.2">
      <c r="A84" s="51" t="s">
        <v>102</v>
      </c>
      <c r="B84" s="44" t="s">
        <v>103</v>
      </c>
    </row>
    <row r="85" spans="1:4" x14ac:dyDescent="0.2">
      <c r="A85" s="1" t="s">
        <v>104</v>
      </c>
      <c r="B85" s="2" t="s">
        <v>105</v>
      </c>
    </row>
    <row r="86" spans="1:4" x14ac:dyDescent="0.2">
      <c r="A86" s="51" t="s">
        <v>106</v>
      </c>
      <c r="B86" s="44" t="s">
        <v>107</v>
      </c>
    </row>
    <row r="87" spans="1:4" x14ac:dyDescent="0.2">
      <c r="A87" s="1" t="s">
        <v>108</v>
      </c>
      <c r="B87" s="2" t="s">
        <v>109</v>
      </c>
    </row>
    <row r="90" spans="1:4" s="60" customFormat="1" ht="12.75" x14ac:dyDescent="0.2">
      <c r="A90" s="59"/>
      <c r="C90" s="61"/>
      <c r="D90" s="61"/>
    </row>
    <row r="93" spans="1:4" x14ac:dyDescent="0.2">
      <c r="A93" s="1292"/>
      <c r="B93" s="1292"/>
    </row>
    <row r="98" spans="1:8" s="56" customFormat="1" ht="15.75" x14ac:dyDescent="0.25">
      <c r="A98" s="54"/>
      <c r="B98" s="54"/>
      <c r="C98" s="54"/>
      <c r="D98" s="55"/>
      <c r="E98" s="54"/>
      <c r="F98" s="54"/>
      <c r="H98" s="57"/>
    </row>
    <row r="99" spans="1:8" s="56" customFormat="1" ht="15.75" x14ac:dyDescent="0.25">
      <c r="A99" s="55"/>
      <c r="B99" s="55"/>
      <c r="C99" s="55"/>
      <c r="D99" s="55"/>
      <c r="E99" s="55"/>
      <c r="F99" s="55"/>
      <c r="H99" s="58"/>
    </row>
    <row r="100" spans="1:8" s="56" customFormat="1" ht="15.75" x14ac:dyDescent="0.25">
      <c r="A100" s="55"/>
      <c r="B100" s="55"/>
      <c r="C100" s="55"/>
      <c r="D100" s="55"/>
      <c r="E100" s="55"/>
      <c r="F100" s="55"/>
      <c r="H100" s="58"/>
    </row>
    <row r="101" spans="1:8" s="56" customFormat="1" ht="15.75" x14ac:dyDescent="0.25">
      <c r="A101" s="55"/>
      <c r="B101" s="55"/>
      <c r="C101" s="55"/>
      <c r="D101" s="55"/>
      <c r="E101" s="55"/>
      <c r="F101" s="55"/>
      <c r="H101" s="58"/>
    </row>
    <row r="102" spans="1:8" s="56" customFormat="1" ht="15.75" x14ac:dyDescent="0.25">
      <c r="A102" s="55"/>
      <c r="B102" s="55"/>
      <c r="C102" s="55"/>
      <c r="D102" s="55"/>
      <c r="E102" s="55"/>
      <c r="F102" s="55"/>
      <c r="H102" s="58"/>
    </row>
    <row r="103" spans="1:8" s="56" customFormat="1" ht="15.75" x14ac:dyDescent="0.25">
      <c r="A103" s="55"/>
      <c r="B103" s="55"/>
      <c r="C103" s="55"/>
      <c r="D103" s="55"/>
      <c r="E103" s="55"/>
      <c r="F103" s="55"/>
      <c r="H103" s="58"/>
    </row>
    <row r="104" spans="1:8" s="56" customFormat="1" ht="15.75" x14ac:dyDescent="0.25">
      <c r="A104" s="54"/>
      <c r="B104" s="54"/>
      <c r="C104" s="54"/>
      <c r="D104" s="55"/>
      <c r="E104" s="54"/>
      <c r="F104" s="54"/>
      <c r="H104" s="57"/>
    </row>
    <row r="105" spans="1:8" s="56" customFormat="1" ht="15.75" x14ac:dyDescent="0.25">
      <c r="A105" s="54"/>
      <c r="B105" s="54"/>
      <c r="C105" s="54"/>
      <c r="D105" s="55"/>
      <c r="E105" s="54"/>
      <c r="F105" s="54"/>
      <c r="H105" s="57"/>
    </row>
    <row r="106" spans="1:8" s="56" customFormat="1" ht="15.75" x14ac:dyDescent="0.25">
      <c r="A106" s="54"/>
      <c r="B106" s="54"/>
      <c r="C106" s="54"/>
      <c r="D106" s="55"/>
      <c r="E106" s="54"/>
      <c r="F106" s="54"/>
      <c r="H106" s="57"/>
    </row>
    <row r="107" spans="1:8" s="56" customFormat="1" ht="15.75" x14ac:dyDescent="0.25">
      <c r="A107" s="55"/>
      <c r="B107" s="55"/>
      <c r="C107" s="55"/>
      <c r="D107" s="55"/>
      <c r="E107" s="55"/>
      <c r="F107" s="55"/>
      <c r="H107" s="58"/>
    </row>
    <row r="108" spans="1:8" s="56" customFormat="1" ht="15.75" x14ac:dyDescent="0.25">
      <c r="A108" s="55"/>
      <c r="B108" s="55"/>
      <c r="C108" s="55"/>
      <c r="D108" s="55"/>
      <c r="E108" s="55"/>
      <c r="F108" s="55"/>
      <c r="H108" s="58"/>
    </row>
    <row r="109" spans="1:8" s="56" customFormat="1" ht="15.75" x14ac:dyDescent="0.25">
      <c r="A109" s="55"/>
      <c r="B109" s="55"/>
      <c r="C109" s="55"/>
      <c r="D109" s="55"/>
      <c r="E109" s="55"/>
      <c r="F109" s="55"/>
      <c r="H109" s="58"/>
    </row>
    <row r="110" spans="1:8" s="56" customFormat="1" ht="15.75" x14ac:dyDescent="0.25">
      <c r="A110" s="55"/>
      <c r="B110" s="55"/>
      <c r="C110" s="55"/>
      <c r="D110" s="55"/>
      <c r="E110" s="55"/>
      <c r="F110" s="55"/>
      <c r="H110" s="58"/>
    </row>
    <row r="111" spans="1:8" s="56" customFormat="1" ht="15.75" x14ac:dyDescent="0.25">
      <c r="A111" s="55"/>
      <c r="B111" s="55"/>
      <c r="C111" s="55"/>
      <c r="D111" s="55"/>
      <c r="E111" s="55"/>
      <c r="F111" s="55"/>
      <c r="H111" s="58"/>
    </row>
    <row r="112" spans="1:8" s="56" customFormat="1" ht="15.75" x14ac:dyDescent="0.25">
      <c r="A112" s="55"/>
      <c r="B112" s="55"/>
      <c r="C112" s="55"/>
      <c r="D112" s="55"/>
      <c r="E112" s="55"/>
      <c r="F112" s="55"/>
      <c r="H112" s="58"/>
    </row>
    <row r="113" spans="1:9" s="56" customFormat="1" ht="15.75" x14ac:dyDescent="0.25">
      <c r="A113" s="55"/>
      <c r="B113" s="55"/>
      <c r="C113" s="55"/>
      <c r="D113" s="55"/>
      <c r="E113" s="55"/>
      <c r="F113" s="55"/>
      <c r="H113" s="58"/>
    </row>
    <row r="114" spans="1:9" s="56" customFormat="1" ht="15.75" x14ac:dyDescent="0.25">
      <c r="A114" s="55"/>
      <c r="B114" s="55"/>
      <c r="C114" s="55"/>
      <c r="D114" s="55"/>
      <c r="E114" s="55"/>
      <c r="F114" s="55"/>
      <c r="H114" s="58"/>
    </row>
    <row r="115" spans="1:9" s="56" customFormat="1" ht="15.75" x14ac:dyDescent="0.25">
      <c r="A115" s="55"/>
      <c r="B115" s="55"/>
      <c r="C115" s="55"/>
      <c r="D115" s="55"/>
      <c r="E115" s="55"/>
      <c r="F115" s="55"/>
      <c r="H115" s="58"/>
    </row>
    <row r="116" spans="1:9" s="56" customFormat="1" ht="15.75" x14ac:dyDescent="0.25">
      <c r="A116" s="55"/>
      <c r="B116" s="55"/>
      <c r="C116" s="55"/>
      <c r="D116" s="55"/>
      <c r="E116" s="55"/>
      <c r="F116" s="55"/>
      <c r="H116" s="58"/>
    </row>
    <row r="117" spans="1:9" s="56" customFormat="1" ht="15.75" x14ac:dyDescent="0.25">
      <c r="A117" s="55"/>
      <c r="B117" s="55"/>
      <c r="C117" s="55"/>
      <c r="D117" s="55"/>
      <c r="E117" s="55"/>
      <c r="F117" s="55"/>
      <c r="H117" s="58"/>
    </row>
    <row r="118" spans="1:9" s="56" customFormat="1" ht="15.75" x14ac:dyDescent="0.25">
      <c r="A118" s="55"/>
      <c r="B118" s="55"/>
      <c r="C118" s="55"/>
      <c r="D118" s="55"/>
      <c r="E118" s="55"/>
      <c r="F118" s="55"/>
      <c r="H118" s="58"/>
    </row>
    <row r="119" spans="1:9" s="56" customFormat="1" ht="15.75" x14ac:dyDescent="0.25">
      <c r="A119" s="55"/>
      <c r="B119" s="55"/>
      <c r="C119" s="55"/>
      <c r="D119" s="55"/>
      <c r="E119" s="55"/>
      <c r="F119" s="55"/>
    </row>
    <row r="120" spans="1:9" x14ac:dyDescent="0.2">
      <c r="A120" s="2"/>
      <c r="I120" s="2"/>
    </row>
    <row r="121" spans="1:9" x14ac:dyDescent="0.2">
      <c r="A121" s="52"/>
      <c r="B121" s="53"/>
      <c r="C121" s="53"/>
      <c r="D121" s="53"/>
      <c r="E121" s="53"/>
      <c r="F121" s="53"/>
      <c r="G121" s="53"/>
      <c r="H121" s="53"/>
      <c r="I121" s="52"/>
    </row>
    <row r="122" spans="1:9" x14ac:dyDescent="0.2">
      <c r="A122" s="52"/>
      <c r="B122" s="53"/>
      <c r="C122" s="53"/>
      <c r="D122" s="53"/>
      <c r="E122" s="53"/>
      <c r="F122" s="53"/>
      <c r="G122" s="53"/>
      <c r="H122" s="53"/>
      <c r="I122" s="52"/>
    </row>
  </sheetData>
  <sheetProtection algorithmName="SHA-512" hashValue="qyzpcH+wjh0yDFbcjJY5lX9Yl7S2a0aTM48luFKyslaf06j9qc2hqltJYk38GHEGIEpVLZJ39h3YqWHWwGjI5A==" saltValue="j6MgvUxQeADMY8gmyBJlyw==" spinCount="100000" sheet="1" objects="1" scenarios="1"/>
  <mergeCells count="62">
    <mergeCell ref="A54:A56"/>
    <mergeCell ref="B54:C56"/>
    <mergeCell ref="B57:C57"/>
    <mergeCell ref="B39:C39"/>
    <mergeCell ref="A46:B46"/>
    <mergeCell ref="A47:B47"/>
    <mergeCell ref="B48:C48"/>
    <mergeCell ref="A49:C49"/>
    <mergeCell ref="B43:C43"/>
    <mergeCell ref="B42:C42"/>
    <mergeCell ref="B44:C44"/>
    <mergeCell ref="A35:A36"/>
    <mergeCell ref="I35:I36"/>
    <mergeCell ref="B51:C51"/>
    <mergeCell ref="B52:C52"/>
    <mergeCell ref="B53:C53"/>
    <mergeCell ref="B50:C50"/>
    <mergeCell ref="B40:C40"/>
    <mergeCell ref="B41:C41"/>
    <mergeCell ref="A93:B93"/>
    <mergeCell ref="B58:C58"/>
    <mergeCell ref="B59:C59"/>
    <mergeCell ref="B60:C60"/>
    <mergeCell ref="A62:B62"/>
    <mergeCell ref="A63:B63"/>
    <mergeCell ref="A65:C65"/>
    <mergeCell ref="B71:C71"/>
    <mergeCell ref="B72:C72"/>
    <mergeCell ref="B32:C32"/>
    <mergeCell ref="B33:C33"/>
    <mergeCell ref="B34:C34"/>
    <mergeCell ref="B37:C37"/>
    <mergeCell ref="B38:C38"/>
    <mergeCell ref="B35:C36"/>
    <mergeCell ref="I21:I22"/>
    <mergeCell ref="B24:C24"/>
    <mergeCell ref="A28:A31"/>
    <mergeCell ref="B28:C31"/>
    <mergeCell ref="I28:I31"/>
    <mergeCell ref="B26:C26"/>
    <mergeCell ref="B23:C23"/>
    <mergeCell ref="B27:C27"/>
    <mergeCell ref="B25:C25"/>
    <mergeCell ref="A16:A18"/>
    <mergeCell ref="B16:C18"/>
    <mergeCell ref="B19:C19"/>
    <mergeCell ref="B20:C20"/>
    <mergeCell ref="A21:A22"/>
    <mergeCell ref="B21:C22"/>
    <mergeCell ref="A10:B10"/>
    <mergeCell ref="C10:I10"/>
    <mergeCell ref="B11:C11"/>
    <mergeCell ref="A12:C12"/>
    <mergeCell ref="A13:A15"/>
    <mergeCell ref="B13:C15"/>
    <mergeCell ref="I13:I15"/>
    <mergeCell ref="A5:B5"/>
    <mergeCell ref="A6:I6"/>
    <mergeCell ref="A8:B8"/>
    <mergeCell ref="C8:I8"/>
    <mergeCell ref="A9:B9"/>
    <mergeCell ref="C9:I9"/>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149.pielikums Jūrmalas pilsētas domes
2016.gada 25.novembra saistošajiem noteikumiem Nr.44
(protokols Nr.18, 5.punkts)</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93"/>
  <sheetViews>
    <sheetView view="pageLayout" zoomScaleNormal="100" workbookViewId="0">
      <selection activeCell="N11" sqref="N11"/>
    </sheetView>
  </sheetViews>
  <sheetFormatPr defaultRowHeight="12" outlineLevelCol="1" x14ac:dyDescent="0.2"/>
  <cols>
    <col min="1" max="1" width="6.140625" style="1" customWidth="1"/>
    <col min="2" max="2" width="17.28515625" style="2" customWidth="1"/>
    <col min="3" max="3" width="10.85546875" style="2" customWidth="1"/>
    <col min="4" max="4" width="10.5703125" style="2" customWidth="1"/>
    <col min="5" max="5" width="12.28515625" style="2" hidden="1" customWidth="1" outlineLevel="1"/>
    <col min="6" max="6" width="11.7109375" style="2" hidden="1" customWidth="1" outlineLevel="1"/>
    <col min="7" max="7" width="13.85546875" style="2" customWidth="1" collapsed="1"/>
    <col min="8" max="8" width="28.7109375" style="2" hidden="1" customWidth="1" outlineLevel="1"/>
    <col min="9" max="9" width="15.140625" style="1" customWidth="1" collapsed="1"/>
    <col min="10" max="16384" width="9.140625" style="2"/>
  </cols>
  <sheetData>
    <row r="1" spans="1:9" x14ac:dyDescent="0.2">
      <c r="I1" s="3" t="s">
        <v>110</v>
      </c>
    </row>
    <row r="2" spans="1:9" x14ac:dyDescent="0.2">
      <c r="I2" s="3" t="s">
        <v>0</v>
      </c>
    </row>
    <row r="3" spans="1:9" x14ac:dyDescent="0.2">
      <c r="I3" s="3" t="s">
        <v>1</v>
      </c>
    </row>
    <row r="4" spans="1:9" x14ac:dyDescent="0.2">
      <c r="A4" s="2" t="s">
        <v>2</v>
      </c>
      <c r="B4" s="799"/>
      <c r="C4" s="799"/>
      <c r="D4" s="799"/>
      <c r="E4" s="799"/>
      <c r="F4" s="799"/>
      <c r="G4" s="799"/>
      <c r="H4" s="799"/>
      <c r="I4" s="799"/>
    </row>
    <row r="5" spans="1:9" x14ac:dyDescent="0.2">
      <c r="A5" s="1331" t="s">
        <v>3</v>
      </c>
      <c r="B5" s="1331"/>
      <c r="C5" s="799"/>
      <c r="D5" s="799"/>
      <c r="E5" s="799"/>
      <c r="F5" s="799"/>
      <c r="G5" s="799"/>
      <c r="H5" s="799"/>
      <c r="I5" s="799"/>
    </row>
    <row r="6" spans="1:9" ht="15.75" x14ac:dyDescent="0.25">
      <c r="A6" s="1332" t="s">
        <v>4</v>
      </c>
      <c r="B6" s="1332"/>
      <c r="C6" s="1332"/>
      <c r="D6" s="1332"/>
      <c r="E6" s="1332"/>
      <c r="F6" s="1332"/>
      <c r="G6" s="1332"/>
      <c r="H6" s="1332"/>
      <c r="I6" s="1332"/>
    </row>
    <row r="7" spans="1:9" ht="9" customHeight="1" x14ac:dyDescent="0.25">
      <c r="A7" s="792"/>
      <c r="B7" s="794"/>
      <c r="C7" s="794"/>
      <c r="D7" s="794"/>
      <c r="E7" s="794"/>
      <c r="F7" s="794"/>
      <c r="G7" s="794"/>
      <c r="H7" s="794"/>
      <c r="I7" s="792"/>
    </row>
    <row r="8" spans="1:9" ht="15.75" x14ac:dyDescent="0.25">
      <c r="A8" s="1331" t="s">
        <v>5</v>
      </c>
      <c r="B8" s="1331"/>
      <c r="C8" s="1335" t="s">
        <v>6</v>
      </c>
      <c r="D8" s="1335"/>
      <c r="E8" s="1335"/>
      <c r="F8" s="1335"/>
      <c r="G8" s="1335"/>
      <c r="H8" s="1335"/>
      <c r="I8" s="1335"/>
    </row>
    <row r="9" spans="1:9" x14ac:dyDescent="0.2">
      <c r="A9" s="1331" t="s">
        <v>7</v>
      </c>
      <c r="B9" s="1331"/>
      <c r="C9" s="1331" t="s">
        <v>8</v>
      </c>
      <c r="D9" s="1331"/>
      <c r="E9" s="1331"/>
      <c r="F9" s="1331"/>
      <c r="G9" s="1331"/>
      <c r="H9" s="1331"/>
      <c r="I9" s="1331"/>
    </row>
    <row r="10" spans="1:9" x14ac:dyDescent="0.2">
      <c r="A10" s="1331" t="s">
        <v>9</v>
      </c>
      <c r="B10" s="1331"/>
      <c r="C10" s="1336" t="s">
        <v>10</v>
      </c>
      <c r="D10" s="1336"/>
      <c r="E10" s="1336"/>
      <c r="F10" s="1336"/>
      <c r="G10" s="1336"/>
      <c r="H10" s="1336"/>
      <c r="I10" s="1336"/>
    </row>
    <row r="11" spans="1:9" ht="36" x14ac:dyDescent="0.2">
      <c r="A11" s="788" t="s">
        <v>11</v>
      </c>
      <c r="B11" s="1294" t="s">
        <v>12</v>
      </c>
      <c r="C11" s="1294"/>
      <c r="D11" s="788" t="s">
        <v>13</v>
      </c>
      <c r="E11" s="8" t="s">
        <v>14</v>
      </c>
      <c r="F11" s="795" t="s">
        <v>15</v>
      </c>
      <c r="G11" s="795" t="s">
        <v>16</v>
      </c>
      <c r="H11" s="8" t="s">
        <v>17</v>
      </c>
      <c r="I11" s="788" t="s">
        <v>18</v>
      </c>
    </row>
    <row r="12" spans="1:9" ht="12.75" customHeight="1" x14ac:dyDescent="0.2">
      <c r="A12" s="1283" t="s">
        <v>19</v>
      </c>
      <c r="B12" s="1283"/>
      <c r="C12" s="1283"/>
      <c r="D12" s="10"/>
      <c r="E12" s="10">
        <f>SUM(E13:E44)</f>
        <v>327354</v>
      </c>
      <c r="F12" s="10">
        <f t="shared" ref="F12:G12" si="0">SUM(F13:F44)</f>
        <v>0</v>
      </c>
      <c r="G12" s="10">
        <f t="shared" si="0"/>
        <v>327354</v>
      </c>
      <c r="H12" s="10"/>
      <c r="I12" s="11"/>
    </row>
    <row r="13" spans="1:9" x14ac:dyDescent="0.2">
      <c r="A13" s="1294">
        <v>1</v>
      </c>
      <c r="B13" s="1333" t="s">
        <v>20</v>
      </c>
      <c r="C13" s="1333"/>
      <c r="D13" s="10">
        <v>5110</v>
      </c>
      <c r="E13" s="12">
        <v>19000</v>
      </c>
      <c r="F13" s="12"/>
      <c r="G13" s="12">
        <f>E13+F13</f>
        <v>19000</v>
      </c>
      <c r="H13" s="12"/>
      <c r="I13" s="1337" t="s">
        <v>21</v>
      </c>
    </row>
    <row r="14" spans="1:9" x14ac:dyDescent="0.2">
      <c r="A14" s="1294"/>
      <c r="B14" s="1333"/>
      <c r="C14" s="1333"/>
      <c r="D14" s="10">
        <v>2239</v>
      </c>
      <c r="E14" s="12">
        <v>5000</v>
      </c>
      <c r="F14" s="69"/>
      <c r="G14" s="12">
        <f>E14+F14</f>
        <v>5000</v>
      </c>
      <c r="H14" s="13"/>
      <c r="I14" s="1338"/>
    </row>
    <row r="15" spans="1:9" ht="15" customHeight="1" x14ac:dyDescent="0.2">
      <c r="A15" s="1294"/>
      <c r="B15" s="1333"/>
      <c r="C15" s="1333"/>
      <c r="D15" s="10">
        <v>1150</v>
      </c>
      <c r="E15" s="12">
        <v>1000</v>
      </c>
      <c r="F15" s="13"/>
      <c r="G15" s="13">
        <f t="shared" ref="G15:G44" si="1">E15+F15</f>
        <v>1000</v>
      </c>
      <c r="H15" s="13"/>
      <c r="I15" s="1339"/>
    </row>
    <row r="16" spans="1:9" x14ac:dyDescent="0.2">
      <c r="A16" s="1294">
        <v>2</v>
      </c>
      <c r="B16" s="1333" t="s">
        <v>22</v>
      </c>
      <c r="C16" s="1333"/>
      <c r="D16" s="10">
        <v>2239</v>
      </c>
      <c r="E16" s="12">
        <v>6650</v>
      </c>
      <c r="F16" s="67"/>
      <c r="G16" s="12">
        <f t="shared" si="1"/>
        <v>6650</v>
      </c>
      <c r="H16" s="12"/>
      <c r="I16" s="14" t="s">
        <v>23</v>
      </c>
    </row>
    <row r="17" spans="1:9" x14ac:dyDescent="0.2">
      <c r="A17" s="1294"/>
      <c r="B17" s="1333"/>
      <c r="C17" s="1333"/>
      <c r="D17" s="10">
        <v>2314</v>
      </c>
      <c r="E17" s="12">
        <v>10000</v>
      </c>
      <c r="F17" s="12"/>
      <c r="G17" s="12">
        <f t="shared" si="1"/>
        <v>10000</v>
      </c>
      <c r="H17" s="12"/>
      <c r="I17" s="14" t="s">
        <v>24</v>
      </c>
    </row>
    <row r="18" spans="1:9" x14ac:dyDescent="0.2">
      <c r="A18" s="1294"/>
      <c r="B18" s="1333"/>
      <c r="C18" s="1333"/>
      <c r="D18" s="10">
        <v>3262</v>
      </c>
      <c r="E18" s="12">
        <v>13080</v>
      </c>
      <c r="F18" s="67"/>
      <c r="G18" s="12">
        <f t="shared" si="1"/>
        <v>13080</v>
      </c>
      <c r="H18" s="12"/>
      <c r="I18" s="14" t="s">
        <v>24</v>
      </c>
    </row>
    <row r="19" spans="1:9" x14ac:dyDescent="0.2">
      <c r="A19" s="788">
        <v>3</v>
      </c>
      <c r="B19" s="1340" t="s">
        <v>25</v>
      </c>
      <c r="C19" s="1341"/>
      <c r="D19" s="10">
        <v>2239</v>
      </c>
      <c r="E19" s="12">
        <v>4200</v>
      </c>
      <c r="F19" s="12"/>
      <c r="G19" s="12">
        <f t="shared" si="1"/>
        <v>4200</v>
      </c>
      <c r="H19" s="12"/>
      <c r="I19" s="14" t="s">
        <v>26</v>
      </c>
    </row>
    <row r="20" spans="1:9" x14ac:dyDescent="0.2">
      <c r="A20" s="788">
        <v>4</v>
      </c>
      <c r="B20" s="1340" t="s">
        <v>27</v>
      </c>
      <c r="C20" s="1341"/>
      <c r="D20" s="10">
        <v>2279</v>
      </c>
      <c r="E20" s="12">
        <v>75000</v>
      </c>
      <c r="F20" s="12"/>
      <c r="G20" s="12">
        <f t="shared" si="1"/>
        <v>75000</v>
      </c>
      <c r="H20" s="12"/>
      <c r="I20" s="14" t="s">
        <v>28</v>
      </c>
    </row>
    <row r="21" spans="1:9" x14ac:dyDescent="0.2">
      <c r="A21" s="1342">
        <v>5</v>
      </c>
      <c r="B21" s="1343" t="s">
        <v>29</v>
      </c>
      <c r="C21" s="1344"/>
      <c r="D21" s="10">
        <v>2279</v>
      </c>
      <c r="E21" s="12">
        <v>1500</v>
      </c>
      <c r="F21" s="15"/>
      <c r="G21" s="12">
        <f t="shared" si="1"/>
        <v>1500</v>
      </c>
      <c r="H21" s="15"/>
      <c r="I21" s="1338" t="s">
        <v>30</v>
      </c>
    </row>
    <row r="22" spans="1:9" x14ac:dyDescent="0.2">
      <c r="A22" s="1305"/>
      <c r="B22" s="1345"/>
      <c r="C22" s="1346"/>
      <c r="D22" s="16">
        <v>2239</v>
      </c>
      <c r="E22" s="17">
        <v>3800</v>
      </c>
      <c r="F22" s="18"/>
      <c r="G22" s="18">
        <f t="shared" si="1"/>
        <v>3800</v>
      </c>
      <c r="H22" s="18"/>
      <c r="I22" s="1339"/>
    </row>
    <row r="23" spans="1:9" x14ac:dyDescent="0.2">
      <c r="A23" s="790">
        <v>6</v>
      </c>
      <c r="B23" s="1340" t="s">
        <v>112</v>
      </c>
      <c r="C23" s="1341"/>
      <c r="D23" s="16">
        <v>2279</v>
      </c>
      <c r="E23" s="17">
        <v>5000</v>
      </c>
      <c r="F23" s="71"/>
      <c r="G23" s="18">
        <f t="shared" si="1"/>
        <v>5000</v>
      </c>
      <c r="H23" s="13"/>
      <c r="I23" s="797"/>
    </row>
    <row r="24" spans="1:9" ht="30" customHeight="1" x14ac:dyDescent="0.2">
      <c r="A24" s="789">
        <v>7</v>
      </c>
      <c r="B24" s="1340" t="s">
        <v>31</v>
      </c>
      <c r="C24" s="1341"/>
      <c r="D24" s="20">
        <v>2279</v>
      </c>
      <c r="E24" s="21">
        <v>0</v>
      </c>
      <c r="F24" s="63"/>
      <c r="G24" s="21">
        <f t="shared" si="1"/>
        <v>0</v>
      </c>
      <c r="H24" s="21"/>
      <c r="I24" s="791" t="s">
        <v>32</v>
      </c>
    </row>
    <row r="25" spans="1:9" ht="30" customHeight="1" x14ac:dyDescent="0.2">
      <c r="A25" s="789">
        <v>8</v>
      </c>
      <c r="B25" s="1340" t="s">
        <v>116</v>
      </c>
      <c r="C25" s="1341"/>
      <c r="D25" s="20"/>
      <c r="E25" s="21">
        <v>0</v>
      </c>
      <c r="F25" s="63"/>
      <c r="G25" s="21">
        <f t="shared" si="1"/>
        <v>0</v>
      </c>
      <c r="H25" s="21"/>
      <c r="I25" s="791"/>
    </row>
    <row r="26" spans="1:9" x14ac:dyDescent="0.2">
      <c r="A26" s="786" t="s">
        <v>115</v>
      </c>
      <c r="B26" s="1340" t="s">
        <v>113</v>
      </c>
      <c r="C26" s="1341"/>
      <c r="D26" s="20">
        <v>2279</v>
      </c>
      <c r="E26" s="62">
        <f>79290-3927</f>
        <v>75363</v>
      </c>
      <c r="F26" s="1150"/>
      <c r="G26" s="62">
        <f t="shared" si="1"/>
        <v>75363</v>
      </c>
      <c r="H26" s="62"/>
      <c r="I26" s="898"/>
    </row>
    <row r="27" spans="1:9" ht="48" customHeight="1" x14ac:dyDescent="0.2">
      <c r="A27" s="785">
        <v>9</v>
      </c>
      <c r="B27" s="1351" t="s">
        <v>33</v>
      </c>
      <c r="C27" s="1352"/>
      <c r="D27" s="20">
        <v>2279</v>
      </c>
      <c r="E27" s="24">
        <v>6175</v>
      </c>
      <c r="F27" s="73"/>
      <c r="G27" s="24">
        <f t="shared" si="1"/>
        <v>6175</v>
      </c>
      <c r="H27" s="24"/>
      <c r="I27" s="898" t="s">
        <v>34</v>
      </c>
    </row>
    <row r="28" spans="1:9" x14ac:dyDescent="0.2">
      <c r="A28" s="1347">
        <v>10</v>
      </c>
      <c r="B28" s="1297" t="s">
        <v>35</v>
      </c>
      <c r="C28" s="1297"/>
      <c r="D28" s="26">
        <v>2231</v>
      </c>
      <c r="E28" s="27">
        <v>300</v>
      </c>
      <c r="F28" s="27"/>
      <c r="G28" s="27">
        <f t="shared" si="1"/>
        <v>300</v>
      </c>
      <c r="H28" s="27"/>
      <c r="I28" s="1350" t="s">
        <v>36</v>
      </c>
    </row>
    <row r="29" spans="1:9" x14ac:dyDescent="0.2">
      <c r="A29" s="1348"/>
      <c r="B29" s="1297"/>
      <c r="C29" s="1297"/>
      <c r="D29" s="26">
        <v>2264</v>
      </c>
      <c r="E29" s="27">
        <v>3670</v>
      </c>
      <c r="F29" s="27"/>
      <c r="G29" s="27">
        <f t="shared" si="1"/>
        <v>3670</v>
      </c>
      <c r="H29" s="27"/>
      <c r="I29" s="1350"/>
    </row>
    <row r="30" spans="1:9" x14ac:dyDescent="0.2">
      <c r="A30" s="1348"/>
      <c r="B30" s="1297"/>
      <c r="C30" s="1297"/>
      <c r="D30" s="26">
        <v>2314</v>
      </c>
      <c r="E30" s="27">
        <v>1790</v>
      </c>
      <c r="F30" s="27"/>
      <c r="G30" s="27">
        <f t="shared" si="1"/>
        <v>1790</v>
      </c>
      <c r="H30" s="27"/>
      <c r="I30" s="1350"/>
    </row>
    <row r="31" spans="1:9" ht="12.75" customHeight="1" x14ac:dyDescent="0.2">
      <c r="A31" s="1349"/>
      <c r="B31" s="1297"/>
      <c r="C31" s="1297"/>
      <c r="D31" s="26">
        <v>1150</v>
      </c>
      <c r="E31" s="27">
        <v>983</v>
      </c>
      <c r="F31" s="68"/>
      <c r="G31" s="27">
        <f t="shared" si="1"/>
        <v>983</v>
      </c>
      <c r="H31" s="27"/>
      <c r="I31" s="1350"/>
    </row>
    <row r="32" spans="1:9" ht="20.25" customHeight="1" x14ac:dyDescent="0.2">
      <c r="A32" s="28">
        <v>11</v>
      </c>
      <c r="B32" s="1297" t="s">
        <v>37</v>
      </c>
      <c r="C32" s="1297"/>
      <c r="D32" s="26">
        <v>2279</v>
      </c>
      <c r="E32" s="29">
        <v>1791</v>
      </c>
      <c r="F32" s="29"/>
      <c r="G32" s="29">
        <f t="shared" si="1"/>
        <v>1791</v>
      </c>
      <c r="H32" s="29"/>
      <c r="I32" s="798" t="s">
        <v>24</v>
      </c>
    </row>
    <row r="33" spans="1:9" x14ac:dyDescent="0.2">
      <c r="A33" s="28">
        <v>12</v>
      </c>
      <c r="B33" s="1297" t="s">
        <v>38</v>
      </c>
      <c r="C33" s="1297"/>
      <c r="D33" s="31">
        <v>2279</v>
      </c>
      <c r="E33" s="27">
        <v>11775</v>
      </c>
      <c r="F33" s="68"/>
      <c r="G33" s="27">
        <f t="shared" si="1"/>
        <v>11775</v>
      </c>
      <c r="H33" s="27"/>
      <c r="I33" s="798" t="s">
        <v>24</v>
      </c>
    </row>
    <row r="34" spans="1:9" ht="45.75" customHeight="1" x14ac:dyDescent="0.2">
      <c r="A34" s="32">
        <v>13</v>
      </c>
      <c r="B34" s="1297" t="s">
        <v>39</v>
      </c>
      <c r="C34" s="1297"/>
      <c r="D34" s="26">
        <v>5110</v>
      </c>
      <c r="E34" s="27">
        <v>0</v>
      </c>
      <c r="F34" s="68"/>
      <c r="G34" s="27">
        <f t="shared" si="1"/>
        <v>0</v>
      </c>
      <c r="H34" s="27"/>
      <c r="I34" s="798" t="s">
        <v>24</v>
      </c>
    </row>
    <row r="35" spans="1:9" ht="21.75" customHeight="1" x14ac:dyDescent="0.2">
      <c r="A35" s="1347">
        <v>14</v>
      </c>
      <c r="B35" s="1300" t="s">
        <v>40</v>
      </c>
      <c r="C35" s="1301"/>
      <c r="D35" s="26">
        <v>5110</v>
      </c>
      <c r="E35" s="27">
        <f>20000-20000</f>
        <v>0</v>
      </c>
      <c r="F35" s="27"/>
      <c r="G35" s="27">
        <f t="shared" si="1"/>
        <v>0</v>
      </c>
      <c r="H35" s="27"/>
      <c r="I35" s="1359" t="s">
        <v>32</v>
      </c>
    </row>
    <row r="36" spans="1:9" ht="24.75" customHeight="1" x14ac:dyDescent="0.2">
      <c r="A36" s="1349"/>
      <c r="B36" s="1353"/>
      <c r="C36" s="1354"/>
      <c r="D36" s="26">
        <v>5240</v>
      </c>
      <c r="E36" s="27">
        <f>20000</f>
        <v>20000</v>
      </c>
      <c r="F36" s="27"/>
      <c r="G36" s="27">
        <f t="shared" si="1"/>
        <v>20000</v>
      </c>
      <c r="H36" s="27"/>
      <c r="I36" s="1360"/>
    </row>
    <row r="37" spans="1:9" ht="88.5" customHeight="1" x14ac:dyDescent="0.2">
      <c r="A37" s="32">
        <v>15</v>
      </c>
      <c r="B37" s="1297" t="s">
        <v>41</v>
      </c>
      <c r="C37" s="1297"/>
      <c r="D37" s="26">
        <v>5234</v>
      </c>
      <c r="E37" s="27">
        <v>0</v>
      </c>
      <c r="F37" s="68"/>
      <c r="G37" s="27">
        <f t="shared" si="1"/>
        <v>0</v>
      </c>
      <c r="H37" s="27"/>
      <c r="I37" s="798" t="s">
        <v>42</v>
      </c>
    </row>
    <row r="38" spans="1:9" ht="39.75" customHeight="1" x14ac:dyDescent="0.2">
      <c r="A38" s="32">
        <v>16</v>
      </c>
      <c r="B38" s="1297" t="s">
        <v>43</v>
      </c>
      <c r="C38" s="1297"/>
      <c r="D38" s="26">
        <v>5250</v>
      </c>
      <c r="E38" s="27">
        <v>40000</v>
      </c>
      <c r="F38" s="27"/>
      <c r="G38" s="27">
        <f t="shared" si="1"/>
        <v>40000</v>
      </c>
      <c r="H38" s="27"/>
      <c r="I38" s="798" t="s">
        <v>44</v>
      </c>
    </row>
    <row r="39" spans="1:9" ht="25.5" customHeight="1" x14ac:dyDescent="0.2">
      <c r="A39" s="32">
        <v>17</v>
      </c>
      <c r="B39" s="1297" t="s">
        <v>45</v>
      </c>
      <c r="C39" s="1361"/>
      <c r="D39" s="26">
        <v>5110</v>
      </c>
      <c r="E39" s="27">
        <v>10000</v>
      </c>
      <c r="F39" s="27"/>
      <c r="G39" s="27">
        <f t="shared" si="1"/>
        <v>10000</v>
      </c>
      <c r="H39" s="27"/>
      <c r="I39" s="798" t="s">
        <v>46</v>
      </c>
    </row>
    <row r="40" spans="1:9" ht="12.75" x14ac:dyDescent="0.2">
      <c r="A40" s="32">
        <v>18</v>
      </c>
      <c r="B40" s="1297" t="s">
        <v>111</v>
      </c>
      <c r="C40" s="1361"/>
      <c r="D40" s="26">
        <v>2279</v>
      </c>
      <c r="E40" s="27">
        <v>50</v>
      </c>
      <c r="F40" s="68"/>
      <c r="G40" s="27">
        <f t="shared" si="1"/>
        <v>50</v>
      </c>
      <c r="H40" s="27"/>
      <c r="I40" s="798"/>
    </row>
    <row r="41" spans="1:9" ht="12.75" x14ac:dyDescent="0.2">
      <c r="A41" s="32">
        <v>19</v>
      </c>
      <c r="B41" s="1297" t="s">
        <v>114</v>
      </c>
      <c r="C41" s="1361"/>
      <c r="D41" s="26">
        <v>2279</v>
      </c>
      <c r="E41" s="27">
        <v>5000</v>
      </c>
      <c r="F41" s="68"/>
      <c r="G41" s="27">
        <f t="shared" si="1"/>
        <v>5000</v>
      </c>
      <c r="H41" s="27"/>
      <c r="I41" s="798"/>
    </row>
    <row r="42" spans="1:9" ht="30" customHeight="1" x14ac:dyDescent="0.2">
      <c r="A42" s="32">
        <v>20</v>
      </c>
      <c r="B42" s="1297" t="s">
        <v>118</v>
      </c>
      <c r="C42" s="1361"/>
      <c r="D42" s="26">
        <v>2261</v>
      </c>
      <c r="E42" s="27">
        <v>2000</v>
      </c>
      <c r="F42" s="68"/>
      <c r="G42" s="27">
        <f t="shared" si="1"/>
        <v>2000</v>
      </c>
      <c r="H42" s="74"/>
      <c r="I42" s="798"/>
    </row>
    <row r="43" spans="1:9" ht="12.75" x14ac:dyDescent="0.2">
      <c r="A43" s="32">
        <v>21</v>
      </c>
      <c r="B43" s="1297" t="s">
        <v>117</v>
      </c>
      <c r="C43" s="1361"/>
      <c r="D43" s="26">
        <v>2232</v>
      </c>
      <c r="E43" s="27">
        <v>17</v>
      </c>
      <c r="F43" s="68"/>
      <c r="G43" s="27">
        <f t="shared" si="1"/>
        <v>17</v>
      </c>
      <c r="H43" s="27"/>
      <c r="I43" s="798"/>
    </row>
    <row r="44" spans="1:9" ht="84.75" customHeight="1" x14ac:dyDescent="0.2">
      <c r="A44" s="32">
        <v>22</v>
      </c>
      <c r="B44" s="1297" t="s">
        <v>119</v>
      </c>
      <c r="C44" s="1297"/>
      <c r="D44" s="26">
        <v>2279</v>
      </c>
      <c r="E44" s="27">
        <v>4210</v>
      </c>
      <c r="F44" s="68"/>
      <c r="G44" s="27">
        <f t="shared" si="1"/>
        <v>4210</v>
      </c>
      <c r="H44" s="27"/>
      <c r="I44" s="798"/>
    </row>
    <row r="45" spans="1:9" ht="13.5" customHeight="1" x14ac:dyDescent="0.2">
      <c r="A45" s="33"/>
      <c r="B45" s="34"/>
      <c r="C45" s="34"/>
      <c r="D45" s="35"/>
      <c r="E45" s="36"/>
      <c r="F45" s="36"/>
      <c r="G45" s="36"/>
      <c r="H45" s="36"/>
      <c r="I45" s="37"/>
    </row>
    <row r="46" spans="1:9" x14ac:dyDescent="0.2">
      <c r="A46" s="1331" t="s">
        <v>7</v>
      </c>
      <c r="B46" s="1331"/>
      <c r="C46" s="38" t="s">
        <v>47</v>
      </c>
      <c r="D46" s="39"/>
      <c r="E46" s="38"/>
      <c r="F46" s="38"/>
      <c r="G46" s="38"/>
      <c r="H46" s="38"/>
      <c r="I46" s="38"/>
    </row>
    <row r="47" spans="1:9" x14ac:dyDescent="0.2">
      <c r="A47" s="1331" t="s">
        <v>9</v>
      </c>
      <c r="B47" s="1331"/>
      <c r="C47" s="40" t="s">
        <v>48</v>
      </c>
      <c r="D47" s="40"/>
      <c r="E47" s="40"/>
      <c r="F47" s="40"/>
      <c r="G47" s="40"/>
      <c r="H47" s="40"/>
      <c r="I47" s="40"/>
    </row>
    <row r="48" spans="1:9" ht="42.75" customHeight="1" x14ac:dyDescent="0.2">
      <c r="A48" s="788" t="s">
        <v>11</v>
      </c>
      <c r="B48" s="1294" t="s">
        <v>12</v>
      </c>
      <c r="C48" s="1294"/>
      <c r="D48" s="788" t="s">
        <v>13</v>
      </c>
      <c r="E48" s="8" t="s">
        <v>14</v>
      </c>
      <c r="F48" s="795" t="s">
        <v>15</v>
      </c>
      <c r="G48" s="795" t="s">
        <v>16</v>
      </c>
      <c r="H48" s="8" t="s">
        <v>17</v>
      </c>
      <c r="I48" s="788" t="s">
        <v>18</v>
      </c>
    </row>
    <row r="49" spans="1:10" x14ac:dyDescent="0.2">
      <c r="A49" s="1283" t="s">
        <v>19</v>
      </c>
      <c r="B49" s="1283"/>
      <c r="C49" s="1283"/>
      <c r="D49" s="11"/>
      <c r="E49" s="10">
        <f>SUM(E50:E61)</f>
        <v>1702095</v>
      </c>
      <c r="F49" s="10">
        <f t="shared" ref="F49" si="2">SUM(F50:F61)</f>
        <v>0</v>
      </c>
      <c r="G49" s="10">
        <f>SUM(G50:G61)</f>
        <v>1702095</v>
      </c>
      <c r="H49" s="10"/>
      <c r="I49" s="11"/>
    </row>
    <row r="50" spans="1:10" ht="58.5" customHeight="1" x14ac:dyDescent="0.2">
      <c r="A50" s="789">
        <v>1</v>
      </c>
      <c r="B50" s="1355" t="s">
        <v>49</v>
      </c>
      <c r="C50" s="1356"/>
      <c r="D50" s="41">
        <v>3320</v>
      </c>
      <c r="E50" s="42">
        <v>1420000</v>
      </c>
      <c r="F50" s="42"/>
      <c r="G50" s="42">
        <f t="shared" ref="G50:G61" si="3">E50+F50</f>
        <v>1420000</v>
      </c>
      <c r="H50" s="42"/>
      <c r="I50" s="43" t="s">
        <v>50</v>
      </c>
    </row>
    <row r="51" spans="1:10" ht="39.75" customHeight="1" x14ac:dyDescent="0.2">
      <c r="A51" s="789">
        <v>2</v>
      </c>
      <c r="B51" s="1355" t="s">
        <v>51</v>
      </c>
      <c r="C51" s="1356"/>
      <c r="D51" s="41">
        <v>3310</v>
      </c>
      <c r="E51" s="42">
        <v>112670</v>
      </c>
      <c r="F51" s="42"/>
      <c r="G51" s="42">
        <f t="shared" si="3"/>
        <v>112670</v>
      </c>
      <c r="H51" s="42"/>
      <c r="I51" s="43" t="s">
        <v>50</v>
      </c>
    </row>
    <row r="52" spans="1:10" ht="12.75" x14ac:dyDescent="0.2">
      <c r="A52" s="789">
        <v>3</v>
      </c>
      <c r="B52" s="1355" t="s">
        <v>52</v>
      </c>
      <c r="C52" s="1356"/>
      <c r="D52" s="41">
        <v>2232</v>
      </c>
      <c r="E52" s="42">
        <f>2000+1325</f>
        <v>3325</v>
      </c>
      <c r="F52" s="42"/>
      <c r="G52" s="42">
        <f t="shared" si="3"/>
        <v>3325</v>
      </c>
      <c r="H52" s="42"/>
      <c r="I52" s="43" t="s">
        <v>50</v>
      </c>
    </row>
    <row r="53" spans="1:10" ht="25.5" customHeight="1" x14ac:dyDescent="0.2">
      <c r="A53" s="789">
        <v>4</v>
      </c>
      <c r="B53" s="1355" t="s">
        <v>53</v>
      </c>
      <c r="C53" s="1356"/>
      <c r="D53" s="41">
        <v>2390</v>
      </c>
      <c r="E53" s="42">
        <v>300</v>
      </c>
      <c r="F53" s="42"/>
      <c r="G53" s="42">
        <f t="shared" si="3"/>
        <v>300</v>
      </c>
      <c r="H53" s="42"/>
      <c r="I53" s="791" t="s">
        <v>50</v>
      </c>
    </row>
    <row r="54" spans="1:10" ht="12" customHeight="1" x14ac:dyDescent="0.2">
      <c r="A54" s="1347">
        <v>5</v>
      </c>
      <c r="B54" s="1300" t="s">
        <v>54</v>
      </c>
      <c r="C54" s="1301"/>
      <c r="D54" s="26">
        <v>5240</v>
      </c>
      <c r="E54" s="29">
        <f>70434+620</f>
        <v>71054</v>
      </c>
      <c r="F54" s="29"/>
      <c r="G54" s="29">
        <f t="shared" si="3"/>
        <v>71054</v>
      </c>
      <c r="H54" s="29"/>
      <c r="I54" s="798" t="s">
        <v>55</v>
      </c>
      <c r="J54" s="44"/>
    </row>
    <row r="55" spans="1:10" ht="15" customHeight="1" x14ac:dyDescent="0.2">
      <c r="A55" s="1348"/>
      <c r="B55" s="1362"/>
      <c r="C55" s="1363"/>
      <c r="D55" s="26">
        <v>2390</v>
      </c>
      <c r="E55" s="29">
        <v>48400</v>
      </c>
      <c r="F55" s="29"/>
      <c r="G55" s="29">
        <f t="shared" si="3"/>
        <v>48400</v>
      </c>
      <c r="H55" s="29"/>
      <c r="I55" s="798" t="s">
        <v>55</v>
      </c>
    </row>
    <row r="56" spans="1:10" ht="15" customHeight="1" x14ac:dyDescent="0.2">
      <c r="A56" s="1348"/>
      <c r="B56" s="1362"/>
      <c r="C56" s="1363"/>
      <c r="D56" s="26">
        <v>2259</v>
      </c>
      <c r="E56" s="29">
        <v>33346</v>
      </c>
      <c r="F56" s="1151">
        <v>-1670</v>
      </c>
      <c r="G56" s="29">
        <f t="shared" si="3"/>
        <v>31676</v>
      </c>
      <c r="H56" s="29"/>
      <c r="I56" s="798" t="s">
        <v>55</v>
      </c>
    </row>
    <row r="57" spans="1:10" ht="24" x14ac:dyDescent="0.2">
      <c r="A57" s="1349"/>
      <c r="B57" s="1353"/>
      <c r="C57" s="1354"/>
      <c r="D57" s="26">
        <v>2239</v>
      </c>
      <c r="E57" s="29">
        <v>0</v>
      </c>
      <c r="F57" s="1151">
        <v>1670</v>
      </c>
      <c r="G57" s="29">
        <f t="shared" si="3"/>
        <v>1670</v>
      </c>
      <c r="H57" s="1152" t="s">
        <v>875</v>
      </c>
      <c r="I57" s="798" t="s">
        <v>876</v>
      </c>
    </row>
    <row r="58" spans="1:10" ht="36.75" customHeight="1" x14ac:dyDescent="0.2">
      <c r="A58" s="789">
        <v>6</v>
      </c>
      <c r="B58" s="1355" t="s">
        <v>56</v>
      </c>
      <c r="C58" s="1355"/>
      <c r="D58" s="41">
        <v>5121</v>
      </c>
      <c r="E58" s="42">
        <v>6000</v>
      </c>
      <c r="F58" s="42"/>
      <c r="G58" s="42">
        <f t="shared" si="3"/>
        <v>6000</v>
      </c>
      <c r="H58" s="42"/>
      <c r="I58" s="791" t="s">
        <v>57</v>
      </c>
    </row>
    <row r="59" spans="1:10" ht="21.75" customHeight="1" x14ac:dyDescent="0.2">
      <c r="A59" s="789">
        <v>7</v>
      </c>
      <c r="B59" s="1295" t="s">
        <v>58</v>
      </c>
      <c r="C59" s="1296"/>
      <c r="D59" s="41">
        <v>2314</v>
      </c>
      <c r="E59" s="42">
        <v>5000</v>
      </c>
      <c r="F59" s="42"/>
      <c r="G59" s="42">
        <f t="shared" si="3"/>
        <v>5000</v>
      </c>
      <c r="H59" s="42"/>
      <c r="I59" s="791"/>
    </row>
    <row r="60" spans="1:10" ht="39" customHeight="1" x14ac:dyDescent="0.2">
      <c r="A60" s="903">
        <v>8</v>
      </c>
      <c r="B60" s="1355" t="s">
        <v>59</v>
      </c>
      <c r="C60" s="1356"/>
      <c r="D60" s="41">
        <v>2279</v>
      </c>
      <c r="E60" s="42">
        <v>1000</v>
      </c>
      <c r="F60" s="42"/>
      <c r="G60" s="42">
        <f t="shared" si="3"/>
        <v>1000</v>
      </c>
      <c r="H60" s="42"/>
      <c r="I60" s="791" t="s">
        <v>50</v>
      </c>
    </row>
    <row r="61" spans="1:10" ht="19.5" customHeight="1" x14ac:dyDescent="0.2">
      <c r="A61" s="903">
        <v>9</v>
      </c>
      <c r="B61" s="1355" t="s">
        <v>60</v>
      </c>
      <c r="C61" s="1356"/>
      <c r="D61" s="41">
        <v>2390</v>
      </c>
      <c r="E61" s="42">
        <v>1000</v>
      </c>
      <c r="F61" s="42"/>
      <c r="G61" s="42">
        <f t="shared" si="3"/>
        <v>1000</v>
      </c>
      <c r="H61" s="42"/>
      <c r="I61" s="46" t="s">
        <v>61</v>
      </c>
    </row>
    <row r="62" spans="1:10" x14ac:dyDescent="0.2">
      <c r="E62" s="47"/>
      <c r="F62" s="47"/>
      <c r="G62" s="47"/>
      <c r="H62" s="47"/>
      <c r="I62" s="48"/>
    </row>
    <row r="63" spans="1:10" x14ac:dyDescent="0.2">
      <c r="A63" s="1292" t="s">
        <v>62</v>
      </c>
      <c r="B63" s="1292"/>
    </row>
    <row r="64" spans="1:10" x14ac:dyDescent="0.2">
      <c r="A64" s="1292" t="s">
        <v>63</v>
      </c>
      <c r="B64" s="1292"/>
    </row>
    <row r="65" spans="1:3" x14ac:dyDescent="0.2">
      <c r="A65" s="787" t="s">
        <v>64</v>
      </c>
      <c r="B65" s="787"/>
      <c r="C65" s="793"/>
    </row>
    <row r="66" spans="1:3" x14ac:dyDescent="0.2">
      <c r="A66" s="1292" t="s">
        <v>65</v>
      </c>
      <c r="B66" s="1292"/>
      <c r="C66" s="1292"/>
    </row>
    <row r="67" spans="1:3" x14ac:dyDescent="0.2">
      <c r="A67" s="51" t="s">
        <v>66</v>
      </c>
      <c r="B67" s="44" t="s">
        <v>67</v>
      </c>
    </row>
    <row r="68" spans="1:3" x14ac:dyDescent="0.2">
      <c r="A68" s="1" t="s">
        <v>68</v>
      </c>
      <c r="B68" s="2" t="s">
        <v>69</v>
      </c>
    </row>
    <row r="69" spans="1:3" x14ac:dyDescent="0.2">
      <c r="A69" s="1" t="s">
        <v>70</v>
      </c>
      <c r="B69" s="2" t="s">
        <v>71</v>
      </c>
    </row>
    <row r="70" spans="1:3" x14ac:dyDescent="0.2">
      <c r="A70" s="1" t="s">
        <v>72</v>
      </c>
      <c r="B70" s="2" t="s">
        <v>73</v>
      </c>
    </row>
    <row r="71" spans="1:3" x14ac:dyDescent="0.2">
      <c r="A71" s="51" t="s">
        <v>74</v>
      </c>
      <c r="B71" s="44" t="s">
        <v>75</v>
      </c>
    </row>
    <row r="72" spans="1:3" x14ac:dyDescent="0.2">
      <c r="A72" s="1" t="s">
        <v>76</v>
      </c>
      <c r="B72" s="1357" t="s">
        <v>77</v>
      </c>
      <c r="C72" s="1357"/>
    </row>
    <row r="73" spans="1:3" x14ac:dyDescent="0.2">
      <c r="A73" s="1" t="s">
        <v>78</v>
      </c>
      <c r="B73" s="1358" t="s">
        <v>79</v>
      </c>
      <c r="C73" s="1357"/>
    </row>
    <row r="74" spans="1:3" x14ac:dyDescent="0.2">
      <c r="A74" s="1" t="s">
        <v>80</v>
      </c>
      <c r="B74" s="2" t="s">
        <v>81</v>
      </c>
    </row>
    <row r="75" spans="1:3" x14ac:dyDescent="0.2">
      <c r="A75" s="51" t="s">
        <v>82</v>
      </c>
      <c r="B75" s="44" t="s">
        <v>83</v>
      </c>
    </row>
    <row r="76" spans="1:3" x14ac:dyDescent="0.2">
      <c r="A76" s="1" t="s">
        <v>84</v>
      </c>
      <c r="B76" s="2" t="s">
        <v>85</v>
      </c>
    </row>
    <row r="77" spans="1:3" x14ac:dyDescent="0.2">
      <c r="A77" s="51" t="s">
        <v>86</v>
      </c>
      <c r="B77" s="44" t="s">
        <v>87</v>
      </c>
    </row>
    <row r="78" spans="1:3" x14ac:dyDescent="0.2">
      <c r="A78" s="1" t="s">
        <v>88</v>
      </c>
      <c r="B78" s="2" t="s">
        <v>89</v>
      </c>
    </row>
    <row r="79" spans="1:3" x14ac:dyDescent="0.2">
      <c r="A79" s="51" t="s">
        <v>90</v>
      </c>
      <c r="B79" s="44" t="s">
        <v>91</v>
      </c>
    </row>
    <row r="80" spans="1:3" x14ac:dyDescent="0.2">
      <c r="A80" s="1" t="s">
        <v>92</v>
      </c>
      <c r="B80" s="2" t="s">
        <v>93</v>
      </c>
    </row>
    <row r="81" spans="1:9" x14ac:dyDescent="0.2">
      <c r="A81" s="51" t="s">
        <v>94</v>
      </c>
      <c r="B81" s="44" t="s">
        <v>95</v>
      </c>
    </row>
    <row r="82" spans="1:9" x14ac:dyDescent="0.2">
      <c r="A82" s="1" t="s">
        <v>96</v>
      </c>
      <c r="B82" s="2" t="s">
        <v>97</v>
      </c>
    </row>
    <row r="83" spans="1:9" x14ac:dyDescent="0.2">
      <c r="A83" s="51" t="s">
        <v>98</v>
      </c>
      <c r="B83" s="44" t="s">
        <v>99</v>
      </c>
    </row>
    <row r="84" spans="1:9" x14ac:dyDescent="0.2">
      <c r="A84" s="1" t="s">
        <v>100</v>
      </c>
      <c r="B84" s="2" t="s">
        <v>101</v>
      </c>
    </row>
    <row r="85" spans="1:9" x14ac:dyDescent="0.2">
      <c r="A85" s="51" t="s">
        <v>102</v>
      </c>
      <c r="B85" s="44" t="s">
        <v>103</v>
      </c>
    </row>
    <row r="86" spans="1:9" x14ac:dyDescent="0.2">
      <c r="A86" s="1" t="s">
        <v>104</v>
      </c>
      <c r="B86" s="2" t="s">
        <v>105</v>
      </c>
    </row>
    <row r="87" spans="1:9" x14ac:dyDescent="0.2">
      <c r="A87" s="51" t="s">
        <v>106</v>
      </c>
      <c r="B87" s="44" t="s">
        <v>107</v>
      </c>
    </row>
    <row r="88" spans="1:9" x14ac:dyDescent="0.2">
      <c r="A88" s="1" t="s">
        <v>108</v>
      </c>
      <c r="B88" s="2" t="s">
        <v>109</v>
      </c>
    </row>
    <row r="91" spans="1:9" x14ac:dyDescent="0.2">
      <c r="A91" s="2"/>
      <c r="I91" s="2"/>
    </row>
    <row r="92" spans="1:9" x14ac:dyDescent="0.2">
      <c r="A92" s="52"/>
      <c r="B92" s="53"/>
      <c r="C92" s="53"/>
      <c r="D92" s="53"/>
      <c r="E92" s="53"/>
      <c r="F92" s="53"/>
      <c r="G92" s="53"/>
      <c r="H92" s="53"/>
      <c r="I92" s="52"/>
    </row>
    <row r="93" spans="1:9" x14ac:dyDescent="0.2">
      <c r="A93" s="52"/>
      <c r="B93" s="53"/>
      <c r="C93" s="53"/>
      <c r="D93" s="53"/>
      <c r="E93" s="53"/>
      <c r="F93" s="53"/>
      <c r="G93" s="53"/>
      <c r="H93" s="53"/>
      <c r="I93" s="52"/>
    </row>
  </sheetData>
  <sheetProtection algorithmName="SHA-512" hashValue="heFS6jUmeOdQ45RsIQjC56v+iU7Nrya4XFaQNnVD8gZfQqaZ1v5qodMKSECKlyI09XBZ6R5Bmf9lCa5faNKvCA==" saltValue="B62wk94p2QMDlMOi27eFIQ==" spinCount="100000" sheet="1" objects="1" scenarios="1"/>
  <mergeCells count="61">
    <mergeCell ref="A5:B5"/>
    <mergeCell ref="A6:I6"/>
    <mergeCell ref="A8:B8"/>
    <mergeCell ref="C8:I8"/>
    <mergeCell ref="A9:B9"/>
    <mergeCell ref="C9:I9"/>
    <mergeCell ref="A10:B10"/>
    <mergeCell ref="C10:I10"/>
    <mergeCell ref="B11:C11"/>
    <mergeCell ref="A12:C12"/>
    <mergeCell ref="A13:A15"/>
    <mergeCell ref="B13:C15"/>
    <mergeCell ref="I13:I15"/>
    <mergeCell ref="B27:C27"/>
    <mergeCell ref="A16:A18"/>
    <mergeCell ref="B16:C18"/>
    <mergeCell ref="B19:C19"/>
    <mergeCell ref="B20:C20"/>
    <mergeCell ref="A21:A22"/>
    <mergeCell ref="B21:C22"/>
    <mergeCell ref="I21:I22"/>
    <mergeCell ref="B23:C23"/>
    <mergeCell ref="B24:C24"/>
    <mergeCell ref="B25:C25"/>
    <mergeCell ref="B26:C26"/>
    <mergeCell ref="B39:C39"/>
    <mergeCell ref="A28:A31"/>
    <mergeCell ref="B28:C31"/>
    <mergeCell ref="I28:I31"/>
    <mergeCell ref="B32:C32"/>
    <mergeCell ref="B33:C33"/>
    <mergeCell ref="B34:C34"/>
    <mergeCell ref="A35:A36"/>
    <mergeCell ref="B35:C36"/>
    <mergeCell ref="I35:I36"/>
    <mergeCell ref="B37:C37"/>
    <mergeCell ref="B38:C38"/>
    <mergeCell ref="B52:C52"/>
    <mergeCell ref="B40:C40"/>
    <mergeCell ref="B41:C41"/>
    <mergeCell ref="B42:C42"/>
    <mergeCell ref="B43:C43"/>
    <mergeCell ref="B44:C44"/>
    <mergeCell ref="A46:B46"/>
    <mergeCell ref="A47:B47"/>
    <mergeCell ref="B48:C48"/>
    <mergeCell ref="A49:C49"/>
    <mergeCell ref="B50:C50"/>
    <mergeCell ref="B51:C51"/>
    <mergeCell ref="B73:C73"/>
    <mergeCell ref="B53:C53"/>
    <mergeCell ref="A54:A57"/>
    <mergeCell ref="B54:C57"/>
    <mergeCell ref="B58:C58"/>
    <mergeCell ref="B59:C59"/>
    <mergeCell ref="B60:C60"/>
    <mergeCell ref="B61:C61"/>
    <mergeCell ref="A63:B63"/>
    <mergeCell ref="A64:B64"/>
    <mergeCell ref="A66:C66"/>
    <mergeCell ref="B72:C72"/>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150.pielikums Jūrmalas pilsētas domes
2016.gada 25.novembra saistošajiem noteikumiem Nr.44
(protokols Nr.18, 5.punkts)
 </firstHeader>
    <firstFooter>&amp;L&amp;9&amp;D; &amp;T&amp;R&amp;9&amp;P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3"/>
  <sheetViews>
    <sheetView view="pageLayout" zoomScaleNormal="100" workbookViewId="0">
      <selection activeCell="M9" sqref="M9"/>
    </sheetView>
  </sheetViews>
  <sheetFormatPr defaultRowHeight="12" outlineLevelCol="1" x14ac:dyDescent="0.2"/>
  <cols>
    <col min="1" max="1" width="6.140625" style="2" customWidth="1"/>
    <col min="2" max="2" width="17.28515625" style="2" customWidth="1"/>
    <col min="3" max="3" width="22.140625" style="2" customWidth="1"/>
    <col min="4" max="4" width="10.5703125" style="2" customWidth="1"/>
    <col min="5" max="5" width="11.42578125" style="2" hidden="1" customWidth="1" outlineLevel="1"/>
    <col min="6" max="6" width="12.42578125" style="2" hidden="1" customWidth="1" outlineLevel="1"/>
    <col min="7" max="7" width="13.85546875" style="2" customWidth="1" collapsed="1"/>
    <col min="8" max="8" width="22.7109375" style="2" hidden="1" customWidth="1" outlineLevel="1"/>
    <col min="9" max="9" width="9.7109375" style="2" customWidth="1" collapsed="1"/>
    <col min="10" max="16384" width="9.140625" style="2"/>
  </cols>
  <sheetData>
    <row r="1" spans="1:9" x14ac:dyDescent="0.2">
      <c r="I1" s="889" t="s">
        <v>799</v>
      </c>
    </row>
    <row r="2" spans="1:9" x14ac:dyDescent="0.2">
      <c r="I2" s="889" t="s">
        <v>800</v>
      </c>
    </row>
    <row r="3" spans="1:9" x14ac:dyDescent="0.2">
      <c r="I3" s="889" t="s">
        <v>801</v>
      </c>
    </row>
    <row r="4" spans="1:9" x14ac:dyDescent="0.2">
      <c r="A4" s="2" t="s">
        <v>2</v>
      </c>
      <c r="B4" s="706"/>
      <c r="C4" s="706"/>
      <c r="D4" s="706"/>
      <c r="E4" s="706"/>
      <c r="F4" s="706"/>
      <c r="G4" s="706"/>
      <c r="H4" s="706"/>
      <c r="I4" s="706"/>
    </row>
    <row r="5" spans="1:9" x14ac:dyDescent="0.2">
      <c r="A5" s="1331" t="s">
        <v>3</v>
      </c>
      <c r="B5" s="1331"/>
      <c r="C5" s="706"/>
      <c r="D5" s="706"/>
      <c r="E5" s="706"/>
      <c r="F5" s="706"/>
      <c r="G5" s="706"/>
      <c r="H5" s="706"/>
      <c r="I5" s="706"/>
    </row>
    <row r="6" spans="1:9" ht="15.75" x14ac:dyDescent="0.25">
      <c r="A6" s="1332" t="s">
        <v>4</v>
      </c>
      <c r="B6" s="1332"/>
      <c r="C6" s="1332"/>
      <c r="D6" s="1332"/>
      <c r="E6" s="1332"/>
      <c r="F6" s="1332"/>
      <c r="G6" s="1332"/>
      <c r="H6" s="1332"/>
      <c r="I6" s="1332"/>
    </row>
    <row r="7" spans="1:9" ht="15.75" x14ac:dyDescent="0.25">
      <c r="A7" s="1331" t="s">
        <v>5</v>
      </c>
      <c r="B7" s="1331"/>
      <c r="C7" s="1335" t="s">
        <v>802</v>
      </c>
      <c r="D7" s="1335"/>
      <c r="E7" s="1335"/>
      <c r="F7" s="1335"/>
      <c r="G7" s="1335"/>
      <c r="H7" s="1335"/>
      <c r="I7" s="1335"/>
    </row>
    <row r="8" spans="1:9" x14ac:dyDescent="0.2">
      <c r="A8" s="1331" t="s">
        <v>7</v>
      </c>
      <c r="B8" s="1331"/>
      <c r="C8" s="1331" t="s">
        <v>803</v>
      </c>
      <c r="D8" s="1331"/>
      <c r="E8" s="1331"/>
      <c r="F8" s="1331"/>
      <c r="G8" s="1331"/>
      <c r="H8" s="1331"/>
      <c r="I8" s="1331"/>
    </row>
    <row r="9" spans="1:9" x14ac:dyDescent="0.2">
      <c r="A9" s="1331" t="s">
        <v>9</v>
      </c>
      <c r="B9" s="1331"/>
      <c r="C9" s="1336" t="s">
        <v>804</v>
      </c>
      <c r="D9" s="1336"/>
      <c r="E9" s="1336"/>
      <c r="F9" s="1336"/>
      <c r="G9" s="1336"/>
      <c r="H9" s="1336"/>
      <c r="I9" s="1336"/>
    </row>
    <row r="10" spans="1:9" ht="12" customHeight="1" x14ac:dyDescent="0.2">
      <c r="A10" s="1294" t="s">
        <v>11</v>
      </c>
      <c r="B10" s="1294" t="s">
        <v>12</v>
      </c>
      <c r="C10" s="1294"/>
      <c r="D10" s="1294" t="s">
        <v>13</v>
      </c>
      <c r="E10" s="1294" t="s">
        <v>14</v>
      </c>
      <c r="F10" s="1364" t="s">
        <v>126</v>
      </c>
      <c r="G10" s="1364" t="s">
        <v>16</v>
      </c>
      <c r="H10" s="1364" t="s">
        <v>17</v>
      </c>
      <c r="I10" s="1294" t="s">
        <v>18</v>
      </c>
    </row>
    <row r="11" spans="1:9" ht="24.75" customHeight="1" x14ac:dyDescent="0.2">
      <c r="A11" s="1294"/>
      <c r="B11" s="1294"/>
      <c r="C11" s="1294"/>
      <c r="D11" s="1294"/>
      <c r="E11" s="1294"/>
      <c r="F11" s="1365"/>
      <c r="G11" s="1365"/>
      <c r="H11" s="1365"/>
      <c r="I11" s="1294"/>
    </row>
    <row r="12" spans="1:9" ht="12.75" customHeight="1" x14ac:dyDescent="0.2">
      <c r="A12" s="1308" t="s">
        <v>19</v>
      </c>
      <c r="B12" s="1309"/>
      <c r="C12" s="1310"/>
      <c r="D12" s="84"/>
      <c r="E12" s="84">
        <f>SUM(E13:E18)</f>
        <v>144813</v>
      </c>
      <c r="F12" s="84">
        <f t="shared" ref="F12:G12" si="0">SUM(F13:F18)</f>
        <v>0</v>
      </c>
      <c r="G12" s="84">
        <f t="shared" si="0"/>
        <v>144813</v>
      </c>
      <c r="H12" s="84"/>
      <c r="I12" s="84"/>
    </row>
    <row r="13" spans="1:9" ht="25.5" customHeight="1" x14ac:dyDescent="0.2">
      <c r="A13" s="770">
        <v>1</v>
      </c>
      <c r="B13" s="1295" t="s">
        <v>805</v>
      </c>
      <c r="C13" s="1296"/>
      <c r="D13" s="890">
        <v>5110</v>
      </c>
      <c r="E13" s="21">
        <v>75613</v>
      </c>
      <c r="F13" s="21"/>
      <c r="G13" s="21">
        <f>E13+F13</f>
        <v>75613</v>
      </c>
      <c r="H13" s="21"/>
      <c r="I13" s="744" t="s">
        <v>806</v>
      </c>
    </row>
    <row r="14" spans="1:9" ht="24" x14ac:dyDescent="0.2">
      <c r="A14" s="770">
        <v>2</v>
      </c>
      <c r="B14" s="1295" t="s">
        <v>807</v>
      </c>
      <c r="C14" s="1296"/>
      <c r="D14" s="890">
        <v>5110</v>
      </c>
      <c r="E14" s="21">
        <v>20000</v>
      </c>
      <c r="F14" s="21"/>
      <c r="G14" s="21">
        <f t="shared" ref="G14:G18" si="1">E14+F14</f>
        <v>20000</v>
      </c>
      <c r="H14" s="21"/>
      <c r="I14" s="744" t="s">
        <v>806</v>
      </c>
    </row>
    <row r="15" spans="1:9" ht="25.5" customHeight="1" x14ac:dyDescent="0.2">
      <c r="A15" s="770">
        <v>3</v>
      </c>
      <c r="B15" s="1295" t="s">
        <v>808</v>
      </c>
      <c r="C15" s="1296"/>
      <c r="D15" s="890">
        <v>5110</v>
      </c>
      <c r="E15" s="21">
        <v>2000</v>
      </c>
      <c r="F15" s="21"/>
      <c r="G15" s="21">
        <f t="shared" si="1"/>
        <v>2000</v>
      </c>
      <c r="H15" s="21"/>
      <c r="I15" s="744" t="s">
        <v>806</v>
      </c>
    </row>
    <row r="16" spans="1:9" ht="24" x14ac:dyDescent="0.2">
      <c r="A16" s="770">
        <v>4</v>
      </c>
      <c r="B16" s="1295" t="s">
        <v>809</v>
      </c>
      <c r="C16" s="1296"/>
      <c r="D16" s="890">
        <v>5110</v>
      </c>
      <c r="E16" s="21">
        <v>26000</v>
      </c>
      <c r="F16" s="21"/>
      <c r="G16" s="21">
        <f t="shared" si="1"/>
        <v>26000</v>
      </c>
      <c r="H16" s="21"/>
      <c r="I16" s="744" t="s">
        <v>810</v>
      </c>
    </row>
    <row r="17" spans="1:9" x14ac:dyDescent="0.2">
      <c r="A17" s="770">
        <v>5</v>
      </c>
      <c r="B17" s="1302" t="s">
        <v>811</v>
      </c>
      <c r="C17" s="1303"/>
      <c r="D17" s="103">
        <v>5240</v>
      </c>
      <c r="E17" s="27">
        <v>20000</v>
      </c>
      <c r="F17" s="27"/>
      <c r="G17" s="21">
        <f t="shared" si="1"/>
        <v>20000</v>
      </c>
      <c r="H17" s="27"/>
      <c r="I17" s="707"/>
    </row>
    <row r="18" spans="1:9" ht="24" x14ac:dyDescent="0.2">
      <c r="A18" s="770">
        <v>6</v>
      </c>
      <c r="B18" s="1295" t="s">
        <v>812</v>
      </c>
      <c r="C18" s="1296"/>
      <c r="D18" s="103">
        <v>2314</v>
      </c>
      <c r="E18" s="21">
        <v>1200</v>
      </c>
      <c r="F18" s="21"/>
      <c r="G18" s="21">
        <f t="shared" si="1"/>
        <v>1200</v>
      </c>
      <c r="H18" s="21"/>
      <c r="I18" s="744" t="s">
        <v>813</v>
      </c>
    </row>
    <row r="19" spans="1:9" x14ac:dyDescent="0.2">
      <c r="A19" s="891"/>
      <c r="B19" s="891"/>
      <c r="C19" s="891"/>
      <c r="D19" s="891"/>
      <c r="E19" s="891"/>
      <c r="F19" s="891"/>
      <c r="G19" s="891"/>
      <c r="H19" s="891"/>
      <c r="I19" s="891"/>
    </row>
    <row r="20" spans="1:9" x14ac:dyDescent="0.2">
      <c r="A20" s="1331" t="s">
        <v>7</v>
      </c>
      <c r="B20" s="1331"/>
      <c r="C20" s="1331" t="s">
        <v>792</v>
      </c>
      <c r="D20" s="1331"/>
      <c r="E20" s="1331"/>
      <c r="F20" s="1331"/>
      <c r="G20" s="1331"/>
      <c r="H20" s="1331"/>
      <c r="I20" s="1331"/>
    </row>
    <row r="21" spans="1:9" x14ac:dyDescent="0.2">
      <c r="A21" s="1331" t="s">
        <v>9</v>
      </c>
      <c r="B21" s="1331"/>
      <c r="C21" s="1336" t="s">
        <v>598</v>
      </c>
      <c r="D21" s="1336"/>
      <c r="E21" s="1336"/>
      <c r="F21" s="1336"/>
      <c r="G21" s="1336"/>
      <c r="H21" s="1336"/>
      <c r="I21" s="1336"/>
    </row>
    <row r="22" spans="1:9" ht="12" customHeight="1" x14ac:dyDescent="0.2">
      <c r="A22" s="1294" t="s">
        <v>11</v>
      </c>
      <c r="B22" s="1294" t="s">
        <v>12</v>
      </c>
      <c r="C22" s="1294"/>
      <c r="D22" s="1294" t="s">
        <v>13</v>
      </c>
      <c r="E22" s="1294" t="s">
        <v>14</v>
      </c>
      <c r="F22" s="1366" t="s">
        <v>126</v>
      </c>
      <c r="G22" s="1364" t="s">
        <v>16</v>
      </c>
      <c r="H22" s="1364" t="s">
        <v>17</v>
      </c>
      <c r="I22" s="1294" t="s">
        <v>18</v>
      </c>
    </row>
    <row r="23" spans="1:9" ht="24" customHeight="1" x14ac:dyDescent="0.2">
      <c r="A23" s="1294"/>
      <c r="B23" s="1294"/>
      <c r="C23" s="1294"/>
      <c r="D23" s="1294"/>
      <c r="E23" s="1294"/>
      <c r="F23" s="1367"/>
      <c r="G23" s="1365"/>
      <c r="H23" s="1365"/>
      <c r="I23" s="1294"/>
    </row>
    <row r="24" spans="1:9" x14ac:dyDescent="0.2">
      <c r="A24" s="1308" t="s">
        <v>19</v>
      </c>
      <c r="B24" s="1309"/>
      <c r="C24" s="1310"/>
      <c r="D24" s="84"/>
      <c r="E24" s="84">
        <f>SUM(E25:E38)</f>
        <v>137248</v>
      </c>
      <c r="F24" s="892">
        <f t="shared" ref="F24:G24" si="2">SUM(F25:F38)</f>
        <v>362</v>
      </c>
      <c r="G24" s="84">
        <f t="shared" si="2"/>
        <v>137610</v>
      </c>
      <c r="H24" s="84"/>
      <c r="I24" s="84"/>
    </row>
    <row r="25" spans="1:9" ht="24" customHeight="1" x14ac:dyDescent="0.2">
      <c r="A25" s="770">
        <v>1</v>
      </c>
      <c r="B25" s="1295" t="s">
        <v>814</v>
      </c>
      <c r="C25" s="1296"/>
      <c r="D25" s="890">
        <v>2279</v>
      </c>
      <c r="E25" s="21">
        <v>38000</v>
      </c>
      <c r="F25" s="893"/>
      <c r="G25" s="21">
        <f t="shared" ref="G25:G38" si="3">E25+F25</f>
        <v>38000</v>
      </c>
      <c r="H25" s="21"/>
      <c r="I25" s="744" t="s">
        <v>810</v>
      </c>
    </row>
    <row r="26" spans="1:9" x14ac:dyDescent="0.2">
      <c r="A26" s="770">
        <v>2</v>
      </c>
      <c r="B26" s="1295" t="s">
        <v>815</v>
      </c>
      <c r="C26" s="1296"/>
      <c r="D26" s="890">
        <v>2279</v>
      </c>
      <c r="E26" s="21">
        <v>666</v>
      </c>
      <c r="F26" s="893"/>
      <c r="G26" s="21">
        <f t="shared" si="3"/>
        <v>666</v>
      </c>
      <c r="H26" s="21"/>
      <c r="I26" s="744"/>
    </row>
    <row r="27" spans="1:9" ht="23.25" customHeight="1" x14ac:dyDescent="0.2">
      <c r="A27" s="770">
        <v>3</v>
      </c>
      <c r="B27" s="1295" t="s">
        <v>816</v>
      </c>
      <c r="C27" s="1296"/>
      <c r="D27" s="890">
        <v>2279</v>
      </c>
      <c r="E27" s="21">
        <v>8000</v>
      </c>
      <c r="F27" s="893"/>
      <c r="G27" s="21">
        <f t="shared" si="3"/>
        <v>8000</v>
      </c>
      <c r="H27" s="21"/>
      <c r="I27" s="744" t="s">
        <v>810</v>
      </c>
    </row>
    <row r="28" spans="1:9" ht="24" x14ac:dyDescent="0.2">
      <c r="A28" s="752">
        <v>4</v>
      </c>
      <c r="B28" s="1284" t="s">
        <v>817</v>
      </c>
      <c r="C28" s="1285"/>
      <c r="D28" s="894">
        <v>5110</v>
      </c>
      <c r="E28" s="21">
        <v>3000</v>
      </c>
      <c r="F28" s="895"/>
      <c r="G28" s="896">
        <f t="shared" si="3"/>
        <v>3000</v>
      </c>
      <c r="H28" s="21"/>
      <c r="I28" s="897" t="s">
        <v>810</v>
      </c>
    </row>
    <row r="29" spans="1:9" x14ac:dyDescent="0.2">
      <c r="A29" s="1286">
        <v>5</v>
      </c>
      <c r="B29" s="1284" t="s">
        <v>818</v>
      </c>
      <c r="C29" s="1285"/>
      <c r="D29" s="890">
        <v>2390</v>
      </c>
      <c r="E29" s="21">
        <v>2000</v>
      </c>
      <c r="F29" s="893"/>
      <c r="G29" s="21">
        <f t="shared" si="3"/>
        <v>2000</v>
      </c>
      <c r="H29" s="21"/>
      <c r="I29" s="1368" t="s">
        <v>810</v>
      </c>
    </row>
    <row r="30" spans="1:9" x14ac:dyDescent="0.2">
      <c r="A30" s="1314"/>
      <c r="B30" s="1315"/>
      <c r="C30" s="1316"/>
      <c r="D30" s="890">
        <v>2279</v>
      </c>
      <c r="E30" s="21">
        <v>2000</v>
      </c>
      <c r="F30" s="893"/>
      <c r="G30" s="21">
        <f t="shared" si="3"/>
        <v>2000</v>
      </c>
      <c r="H30" s="21"/>
      <c r="I30" s="1369"/>
    </row>
    <row r="31" spans="1:9" x14ac:dyDescent="0.2">
      <c r="A31" s="1287"/>
      <c r="B31" s="1306"/>
      <c r="C31" s="1307"/>
      <c r="D31" s="890">
        <v>5239</v>
      </c>
      <c r="E31" s="27">
        <v>49000</v>
      </c>
      <c r="F31" s="893"/>
      <c r="G31" s="27">
        <f t="shared" si="3"/>
        <v>49000</v>
      </c>
      <c r="H31" s="27"/>
      <c r="I31" s="1370"/>
    </row>
    <row r="32" spans="1:9" x14ac:dyDescent="0.2">
      <c r="A32" s="1286">
        <v>6</v>
      </c>
      <c r="B32" s="1284" t="s">
        <v>819</v>
      </c>
      <c r="C32" s="1285"/>
      <c r="D32" s="890">
        <v>2279</v>
      </c>
      <c r="E32" s="21">
        <v>1000</v>
      </c>
      <c r="F32" s="893"/>
      <c r="G32" s="21">
        <f t="shared" si="3"/>
        <v>1000</v>
      </c>
      <c r="H32" s="21"/>
      <c r="I32" s="1368" t="s">
        <v>810</v>
      </c>
    </row>
    <row r="33" spans="1:9" ht="12.75" customHeight="1" x14ac:dyDescent="0.2">
      <c r="A33" s="1287"/>
      <c r="B33" s="1306"/>
      <c r="C33" s="1307"/>
      <c r="D33" s="890">
        <v>5240</v>
      </c>
      <c r="E33" s="21">
        <v>14000</v>
      </c>
      <c r="F33" s="893"/>
      <c r="G33" s="21">
        <f t="shared" si="3"/>
        <v>14000</v>
      </c>
      <c r="H33" s="21"/>
      <c r="I33" s="1370"/>
    </row>
    <row r="34" spans="1:9" ht="72" x14ac:dyDescent="0.2">
      <c r="A34" s="1371">
        <v>7</v>
      </c>
      <c r="B34" s="1284" t="s">
        <v>820</v>
      </c>
      <c r="C34" s="1285"/>
      <c r="D34" s="890">
        <v>2279</v>
      </c>
      <c r="E34" s="21">
        <v>400</v>
      </c>
      <c r="F34" s="893">
        <v>362</v>
      </c>
      <c r="G34" s="21">
        <f t="shared" si="3"/>
        <v>762</v>
      </c>
      <c r="H34" s="21" t="s">
        <v>793</v>
      </c>
      <c r="I34" s="1368" t="s">
        <v>810</v>
      </c>
    </row>
    <row r="35" spans="1:9" ht="12.75" customHeight="1" x14ac:dyDescent="0.2">
      <c r="A35" s="1372"/>
      <c r="B35" s="1315"/>
      <c r="C35" s="1316"/>
      <c r="D35" s="890">
        <v>2312</v>
      </c>
      <c r="E35" s="21">
        <v>5000</v>
      </c>
      <c r="F35" s="893"/>
      <c r="G35" s="21">
        <f t="shared" si="3"/>
        <v>5000</v>
      </c>
      <c r="H35" s="21"/>
      <c r="I35" s="1369"/>
    </row>
    <row r="36" spans="1:9" ht="12.75" customHeight="1" x14ac:dyDescent="0.2">
      <c r="A36" s="1372"/>
      <c r="B36" s="1315"/>
      <c r="C36" s="1316"/>
      <c r="D36" s="890">
        <v>5240</v>
      </c>
      <c r="E36" s="21">
        <v>10000</v>
      </c>
      <c r="F36" s="893"/>
      <c r="G36" s="21">
        <f t="shared" si="3"/>
        <v>10000</v>
      </c>
      <c r="H36" s="21"/>
      <c r="I36" s="1369"/>
    </row>
    <row r="37" spans="1:9" x14ac:dyDescent="0.2">
      <c r="A37" s="1373"/>
      <c r="B37" s="1306"/>
      <c r="C37" s="1307"/>
      <c r="D37" s="890">
        <v>5110</v>
      </c>
      <c r="E37" s="21">
        <v>600</v>
      </c>
      <c r="F37" s="893"/>
      <c r="G37" s="21">
        <f t="shared" si="3"/>
        <v>600</v>
      </c>
      <c r="H37" s="21"/>
      <c r="I37" s="1370"/>
    </row>
    <row r="38" spans="1:9" ht="24" x14ac:dyDescent="0.2">
      <c r="A38" s="45">
        <v>8</v>
      </c>
      <c r="B38" s="1295" t="s">
        <v>821</v>
      </c>
      <c r="C38" s="1296"/>
      <c r="D38" s="890">
        <v>2314</v>
      </c>
      <c r="E38" s="21">
        <f>5000-752-666</f>
        <v>3582</v>
      </c>
      <c r="F38" s="893"/>
      <c r="G38" s="21">
        <f t="shared" si="3"/>
        <v>3582</v>
      </c>
      <c r="H38" s="21"/>
      <c r="I38" s="744" t="s">
        <v>822</v>
      </c>
    </row>
    <row r="39" spans="1:9" x14ac:dyDescent="0.2">
      <c r="A39" s="891"/>
      <c r="B39" s="891"/>
      <c r="C39" s="891"/>
      <c r="D39" s="891"/>
      <c r="E39" s="899"/>
      <c r="F39" s="899"/>
      <c r="G39" s="899"/>
      <c r="H39" s="899"/>
      <c r="I39" s="899"/>
    </row>
    <row r="40" spans="1:9" x14ac:dyDescent="0.2">
      <c r="A40" s="1331" t="s">
        <v>7</v>
      </c>
      <c r="B40" s="1331"/>
      <c r="C40" s="1331" t="s">
        <v>796</v>
      </c>
      <c r="D40" s="1331"/>
      <c r="E40" s="1331"/>
      <c r="F40" s="1331"/>
      <c r="G40" s="1331"/>
      <c r="H40" s="1331"/>
      <c r="I40" s="1331"/>
    </row>
    <row r="41" spans="1:9" x14ac:dyDescent="0.2">
      <c r="A41" s="1331" t="s">
        <v>9</v>
      </c>
      <c r="B41" s="1331"/>
      <c r="C41" s="1336" t="s">
        <v>823</v>
      </c>
      <c r="D41" s="1336"/>
      <c r="E41" s="1336"/>
      <c r="F41" s="1336"/>
      <c r="G41" s="1336"/>
      <c r="H41" s="1336"/>
      <c r="I41" s="1336"/>
    </row>
    <row r="42" spans="1:9" ht="12" customHeight="1" x14ac:dyDescent="0.2">
      <c r="A42" s="1294" t="s">
        <v>11</v>
      </c>
      <c r="B42" s="1294" t="s">
        <v>12</v>
      </c>
      <c r="C42" s="1294"/>
      <c r="D42" s="1294" t="s">
        <v>13</v>
      </c>
      <c r="E42" s="1294" t="s">
        <v>14</v>
      </c>
      <c r="F42" s="1366" t="s">
        <v>126</v>
      </c>
      <c r="G42" s="1364" t="s">
        <v>16</v>
      </c>
      <c r="H42" s="1364" t="s">
        <v>17</v>
      </c>
      <c r="I42" s="1294" t="s">
        <v>18</v>
      </c>
    </row>
    <row r="43" spans="1:9" ht="24" customHeight="1" x14ac:dyDescent="0.2">
      <c r="A43" s="1294"/>
      <c r="B43" s="1294"/>
      <c r="C43" s="1294"/>
      <c r="D43" s="1294"/>
      <c r="E43" s="1294"/>
      <c r="F43" s="1367"/>
      <c r="G43" s="1365"/>
      <c r="H43" s="1365"/>
      <c r="I43" s="1294"/>
    </row>
    <row r="44" spans="1:9" x14ac:dyDescent="0.2">
      <c r="A44" s="1308" t="s">
        <v>19</v>
      </c>
      <c r="B44" s="1309"/>
      <c r="C44" s="1310"/>
      <c r="D44" s="84"/>
      <c r="E44" s="84">
        <f>SUM(E45:E51)</f>
        <v>103500</v>
      </c>
      <c r="F44" s="892">
        <f>SUM(F45:F51)</f>
        <v>-362</v>
      </c>
      <c r="G44" s="84">
        <f>SUM(G45:G51)</f>
        <v>103138</v>
      </c>
      <c r="H44" s="84">
        <f t="shared" ref="H44" si="4">SUM(H45:H51)</f>
        <v>0</v>
      </c>
      <c r="I44" s="84"/>
    </row>
    <row r="45" spans="1:9" ht="38.25" customHeight="1" x14ac:dyDescent="0.2">
      <c r="A45" s="770">
        <v>1</v>
      </c>
      <c r="B45" s="1295" t="s">
        <v>824</v>
      </c>
      <c r="C45" s="1296"/>
      <c r="D45" s="890">
        <v>2279</v>
      </c>
      <c r="E45" s="21">
        <v>30000</v>
      </c>
      <c r="F45" s="893"/>
      <c r="G45" s="21">
        <f>E45+F45</f>
        <v>30000</v>
      </c>
      <c r="H45" s="21"/>
      <c r="I45" s="744" t="s">
        <v>825</v>
      </c>
    </row>
    <row r="46" spans="1:9" ht="39" customHeight="1" x14ac:dyDescent="0.2">
      <c r="A46" s="770">
        <v>2</v>
      </c>
      <c r="B46" s="1306" t="s">
        <v>826</v>
      </c>
      <c r="C46" s="1307"/>
      <c r="D46" s="890">
        <v>5110</v>
      </c>
      <c r="E46" s="900">
        <v>13000</v>
      </c>
      <c r="F46" s="901"/>
      <c r="G46" s="900">
        <f t="shared" ref="G46:G51" si="5">E46+F46</f>
        <v>13000</v>
      </c>
      <c r="H46" s="900"/>
      <c r="I46" s="744" t="s">
        <v>825</v>
      </c>
    </row>
    <row r="47" spans="1:9" x14ac:dyDescent="0.2">
      <c r="A47" s="32">
        <v>3</v>
      </c>
      <c r="B47" s="1302" t="s">
        <v>827</v>
      </c>
      <c r="C47" s="1303"/>
      <c r="D47" s="103">
        <v>5236</v>
      </c>
      <c r="E47" s="902">
        <v>38000</v>
      </c>
      <c r="F47" s="901"/>
      <c r="G47" s="902">
        <f t="shared" si="5"/>
        <v>38000</v>
      </c>
      <c r="H47" s="902"/>
      <c r="I47" s="707"/>
    </row>
    <row r="48" spans="1:9" ht="24" x14ac:dyDescent="0.2">
      <c r="A48" s="45">
        <v>4</v>
      </c>
      <c r="B48" s="1295" t="s">
        <v>828</v>
      </c>
      <c r="C48" s="1296"/>
      <c r="D48" s="890">
        <v>2279</v>
      </c>
      <c r="E48" s="900">
        <v>16000</v>
      </c>
      <c r="F48" s="901">
        <v>-3662</v>
      </c>
      <c r="G48" s="900">
        <f t="shared" si="5"/>
        <v>12338</v>
      </c>
      <c r="H48" s="900"/>
      <c r="I48" s="744" t="s">
        <v>825</v>
      </c>
    </row>
    <row r="49" spans="1:10" ht="24" x14ac:dyDescent="0.2">
      <c r="A49" s="45">
        <v>5</v>
      </c>
      <c r="B49" s="1295" t="s">
        <v>829</v>
      </c>
      <c r="C49" s="1296"/>
      <c r="D49" s="890">
        <v>5250</v>
      </c>
      <c r="E49" s="21">
        <v>6500</v>
      </c>
      <c r="F49" s="893"/>
      <c r="G49" s="21">
        <f t="shared" si="5"/>
        <v>6500</v>
      </c>
      <c r="H49" s="21"/>
      <c r="I49" s="744" t="s">
        <v>810</v>
      </c>
    </row>
    <row r="50" spans="1:10" ht="34.5" customHeight="1" x14ac:dyDescent="0.2">
      <c r="A50" s="1374">
        <v>6</v>
      </c>
      <c r="B50" s="1291" t="s">
        <v>830</v>
      </c>
      <c r="C50" s="1291"/>
      <c r="D50" s="890">
        <v>2279</v>
      </c>
      <c r="E50" s="21">
        <v>0</v>
      </c>
      <c r="F50" s="893">
        <v>1800</v>
      </c>
      <c r="G50" s="21">
        <f t="shared" si="5"/>
        <v>1800</v>
      </c>
      <c r="H50" s="1375" t="s">
        <v>798</v>
      </c>
      <c r="I50" s="744" t="s">
        <v>810</v>
      </c>
    </row>
    <row r="51" spans="1:10" ht="45" customHeight="1" x14ac:dyDescent="0.2">
      <c r="A51" s="1374"/>
      <c r="B51" s="1291"/>
      <c r="C51" s="1291"/>
      <c r="D51" s="103">
        <v>5240</v>
      </c>
      <c r="E51" s="21">
        <v>0</v>
      </c>
      <c r="F51" s="893">
        <v>1500</v>
      </c>
      <c r="G51" s="21">
        <f t="shared" si="5"/>
        <v>1500</v>
      </c>
      <c r="H51" s="1376"/>
      <c r="I51" s="744" t="s">
        <v>810</v>
      </c>
    </row>
    <row r="53" spans="1:10" x14ac:dyDescent="0.2">
      <c r="A53" s="2" t="s">
        <v>62</v>
      </c>
      <c r="G53" s="2" t="s">
        <v>831</v>
      </c>
    </row>
    <row r="54" spans="1:10" ht="36.75" customHeight="1" x14ac:dyDescent="0.2">
      <c r="A54" s="904" t="s">
        <v>832</v>
      </c>
      <c r="C54" s="905" t="s">
        <v>833</v>
      </c>
      <c r="G54" s="1377" t="s">
        <v>834</v>
      </c>
      <c r="H54" s="1377"/>
      <c r="I54" s="1377"/>
      <c r="J54" s="1377"/>
    </row>
    <row r="55" spans="1:10" x14ac:dyDescent="0.2">
      <c r="A55" s="2" t="s">
        <v>835</v>
      </c>
      <c r="G55" s="2" t="s">
        <v>836</v>
      </c>
    </row>
    <row r="56" spans="1:10" x14ac:dyDescent="0.2">
      <c r="G56" s="2" t="s">
        <v>837</v>
      </c>
    </row>
    <row r="57" spans="1:10" x14ac:dyDescent="0.2">
      <c r="A57" s="2" t="s">
        <v>838</v>
      </c>
      <c r="G57" s="2" t="s">
        <v>839</v>
      </c>
    </row>
    <row r="58" spans="1:10" x14ac:dyDescent="0.2">
      <c r="A58" s="2" t="s">
        <v>840</v>
      </c>
      <c r="G58" s="2" t="s">
        <v>841</v>
      </c>
    </row>
    <row r="59" spans="1:10" x14ac:dyDescent="0.2">
      <c r="A59" s="2" t="s">
        <v>842</v>
      </c>
      <c r="G59" s="2" t="s">
        <v>843</v>
      </c>
    </row>
    <row r="60" spans="1:10" x14ac:dyDescent="0.2">
      <c r="A60" s="2" t="s">
        <v>844</v>
      </c>
    </row>
    <row r="61" spans="1:10" x14ac:dyDescent="0.2">
      <c r="A61" s="2" t="s">
        <v>845</v>
      </c>
      <c r="G61" s="2" t="s">
        <v>846</v>
      </c>
    </row>
    <row r="62" spans="1:10" x14ac:dyDescent="0.2">
      <c r="G62" s="2" t="s">
        <v>847</v>
      </c>
    </row>
    <row r="63" spans="1:10" x14ac:dyDescent="0.2">
      <c r="G63" s="2" t="s">
        <v>848</v>
      </c>
    </row>
  </sheetData>
  <sheetProtection algorithmName="SHA-512" hashValue="x/k5IRnvItSWJljM71rJDhJKlsmtsx3sMm7VZXZsHKvCtkAPIHINTAWUi9qDwLkuRJ1Ro+lZp0lj/DvGRfaEUQ==" saltValue="F6zlTcmaXCGnbdn4vF1Qxg==" spinCount="100000" sheet="1" objects="1" scenarios="1"/>
  <mergeCells count="72">
    <mergeCell ref="G54:J54"/>
    <mergeCell ref="A44:C44"/>
    <mergeCell ref="B45:C45"/>
    <mergeCell ref="B46:C46"/>
    <mergeCell ref="B47:C47"/>
    <mergeCell ref="B48:C48"/>
    <mergeCell ref="B49:C49"/>
    <mergeCell ref="G42:G43"/>
    <mergeCell ref="H42:H43"/>
    <mergeCell ref="I42:I43"/>
    <mergeCell ref="A50:A51"/>
    <mergeCell ref="B50:C51"/>
    <mergeCell ref="H50:H51"/>
    <mergeCell ref="A42:A43"/>
    <mergeCell ref="B42:C43"/>
    <mergeCell ref="D42:D43"/>
    <mergeCell ref="E42:E43"/>
    <mergeCell ref="F42:F43"/>
    <mergeCell ref="B38:C38"/>
    <mergeCell ref="A40:B40"/>
    <mergeCell ref="C40:I40"/>
    <mergeCell ref="A41:B41"/>
    <mergeCell ref="C41:I41"/>
    <mergeCell ref="A34:A37"/>
    <mergeCell ref="B34:C37"/>
    <mergeCell ref="I34:I37"/>
    <mergeCell ref="A32:A33"/>
    <mergeCell ref="B32:C33"/>
    <mergeCell ref="I32:I33"/>
    <mergeCell ref="B25:C25"/>
    <mergeCell ref="F22:F23"/>
    <mergeCell ref="A29:A31"/>
    <mergeCell ref="B29:C31"/>
    <mergeCell ref="I29:I31"/>
    <mergeCell ref="B27:C27"/>
    <mergeCell ref="B28:C28"/>
    <mergeCell ref="B26:C26"/>
    <mergeCell ref="A22:A23"/>
    <mergeCell ref="B22:C23"/>
    <mergeCell ref="D22:D23"/>
    <mergeCell ref="E22:E23"/>
    <mergeCell ref="G22:G23"/>
    <mergeCell ref="H22:H23"/>
    <mergeCell ref="I22:I23"/>
    <mergeCell ref="A24:C24"/>
    <mergeCell ref="B18:C18"/>
    <mergeCell ref="A20:B20"/>
    <mergeCell ref="C20:I20"/>
    <mergeCell ref="A21:B21"/>
    <mergeCell ref="C21:I21"/>
    <mergeCell ref="B17:C17"/>
    <mergeCell ref="A9:B9"/>
    <mergeCell ref="C9:I9"/>
    <mergeCell ref="A10:A11"/>
    <mergeCell ref="B10:C11"/>
    <mergeCell ref="D10:D11"/>
    <mergeCell ref="E10:E11"/>
    <mergeCell ref="F10:F11"/>
    <mergeCell ref="G10:G11"/>
    <mergeCell ref="H10:H11"/>
    <mergeCell ref="I10:I11"/>
    <mergeCell ref="A12:C12"/>
    <mergeCell ref="B13:C13"/>
    <mergeCell ref="B14:C14"/>
    <mergeCell ref="B15:C15"/>
    <mergeCell ref="B16:C16"/>
    <mergeCell ref="A5:B5"/>
    <mergeCell ref="A6:I6"/>
    <mergeCell ref="A7:B7"/>
    <mergeCell ref="C7:I7"/>
    <mergeCell ref="A8:B8"/>
    <mergeCell ref="C8:I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151.pielikums Jūrmalas pilsētas domes
2016.gada 25.novembra saistošajiem noteikumiem Nr.44
(protokols Nr.18, 5.punkts)</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25"/>
  <sheetViews>
    <sheetView view="pageLayout" zoomScaleNormal="100" workbookViewId="0">
      <selection activeCell="I11" sqref="I11:I12"/>
    </sheetView>
  </sheetViews>
  <sheetFormatPr defaultRowHeight="12" outlineLevelCol="1" x14ac:dyDescent="0.2"/>
  <cols>
    <col min="1" max="1" width="7" style="1153" customWidth="1"/>
    <col min="2" max="2" width="17.28515625" style="2" customWidth="1"/>
    <col min="3" max="3" width="35.42578125" style="2" customWidth="1"/>
    <col min="4" max="4" width="10.5703125" style="2" customWidth="1"/>
    <col min="5" max="5" width="12.7109375" style="2" hidden="1" customWidth="1" outlineLevel="1"/>
    <col min="6" max="6" width="11.28515625" style="2" hidden="1" customWidth="1" outlineLevel="1"/>
    <col min="7" max="7" width="14.140625" style="2" customWidth="1" collapsed="1"/>
    <col min="8" max="8" width="30.85546875" style="2" hidden="1" customWidth="1" outlineLevel="1"/>
    <col min="9" max="9" width="9.7109375" style="1154" customWidth="1" collapsed="1"/>
    <col min="10" max="16384" width="9.140625" style="2"/>
  </cols>
  <sheetData>
    <row r="1" spans="1:12" x14ac:dyDescent="0.2">
      <c r="I1" s="79" t="s">
        <v>877</v>
      </c>
    </row>
    <row r="2" spans="1:12" x14ac:dyDescent="0.2">
      <c r="I2" s="79" t="s">
        <v>0</v>
      </c>
    </row>
    <row r="3" spans="1:12" x14ac:dyDescent="0.2">
      <c r="I3" s="79" t="s">
        <v>1</v>
      </c>
    </row>
    <row r="4" spans="1:12" x14ac:dyDescent="0.2">
      <c r="A4" s="1153" t="s">
        <v>2</v>
      </c>
      <c r="B4" s="799"/>
      <c r="C4" s="799"/>
      <c r="D4" s="799"/>
      <c r="E4" s="799"/>
      <c r="F4" s="799"/>
      <c r="G4" s="799"/>
      <c r="H4" s="799"/>
    </row>
    <row r="5" spans="1:12" x14ac:dyDescent="0.2">
      <c r="A5" s="1331" t="s">
        <v>3</v>
      </c>
      <c r="B5" s="1331"/>
      <c r="C5" s="1331"/>
      <c r="D5" s="1331"/>
      <c r="E5" s="1331"/>
      <c r="F5" s="1331"/>
      <c r="G5" s="1331"/>
      <c r="H5" s="1331"/>
      <c r="I5" s="1331"/>
    </row>
    <row r="6" spans="1:12" ht="15.75" x14ac:dyDescent="0.25">
      <c r="A6" s="1401" t="s">
        <v>4</v>
      </c>
      <c r="B6" s="1401"/>
      <c r="C6" s="1401"/>
      <c r="D6" s="1401"/>
      <c r="E6" s="1401"/>
      <c r="F6" s="1401"/>
      <c r="G6" s="1401"/>
      <c r="H6" s="1401"/>
      <c r="I6" s="1401"/>
    </row>
    <row r="7" spans="1:12" ht="15.75" x14ac:dyDescent="0.25">
      <c r="A7" s="1155"/>
      <c r="B7" s="794"/>
      <c r="C7" s="794"/>
      <c r="D7" s="794"/>
      <c r="E7" s="794"/>
      <c r="F7" s="794"/>
      <c r="G7" s="794"/>
      <c r="H7" s="794"/>
      <c r="I7" s="794"/>
    </row>
    <row r="8" spans="1:12" ht="15.75" x14ac:dyDescent="0.25">
      <c r="A8" s="1331" t="s">
        <v>5</v>
      </c>
      <c r="B8" s="1331"/>
      <c r="C8" s="1335" t="s">
        <v>878</v>
      </c>
      <c r="D8" s="1335"/>
      <c r="E8" s="1335"/>
      <c r="F8" s="1335"/>
      <c r="G8" s="1335"/>
      <c r="H8" s="1335"/>
      <c r="I8" s="1335"/>
    </row>
    <row r="9" spans="1:12" x14ac:dyDescent="0.2">
      <c r="A9" s="1331" t="s">
        <v>7</v>
      </c>
      <c r="B9" s="1331"/>
      <c r="C9" s="1331" t="s">
        <v>853</v>
      </c>
      <c r="D9" s="1331"/>
      <c r="E9" s="1331"/>
      <c r="F9" s="1331"/>
      <c r="G9" s="1331"/>
      <c r="H9" s="1331"/>
      <c r="I9" s="1331"/>
    </row>
    <row r="10" spans="1:12" x14ac:dyDescent="0.2">
      <c r="A10" s="1331" t="s">
        <v>9</v>
      </c>
      <c r="B10" s="1331"/>
      <c r="C10" s="1336" t="s">
        <v>852</v>
      </c>
      <c r="D10" s="1336"/>
      <c r="E10" s="1336"/>
      <c r="F10" s="1336"/>
      <c r="G10" s="1336"/>
      <c r="H10" s="1336"/>
      <c r="I10" s="1336"/>
    </row>
    <row r="11" spans="1:12" ht="12" customHeight="1" x14ac:dyDescent="0.2">
      <c r="A11" s="1294" t="s">
        <v>11</v>
      </c>
      <c r="B11" s="1294" t="s">
        <v>12</v>
      </c>
      <c r="C11" s="1294"/>
      <c r="D11" s="1294" t="s">
        <v>13</v>
      </c>
      <c r="E11" s="1294" t="s">
        <v>14</v>
      </c>
      <c r="F11" s="1378" t="s">
        <v>126</v>
      </c>
      <c r="G11" s="1378" t="s">
        <v>16</v>
      </c>
      <c r="H11" s="1378" t="s">
        <v>17</v>
      </c>
      <c r="I11" s="1294" t="s">
        <v>18</v>
      </c>
    </row>
    <row r="12" spans="1:12" ht="24.75" customHeight="1" x14ac:dyDescent="0.2">
      <c r="A12" s="1294"/>
      <c r="B12" s="1294"/>
      <c r="C12" s="1294"/>
      <c r="D12" s="1294"/>
      <c r="E12" s="1294"/>
      <c r="F12" s="1378"/>
      <c r="G12" s="1378"/>
      <c r="H12" s="1378"/>
      <c r="I12" s="1294"/>
    </row>
    <row r="13" spans="1:12" ht="12.75" customHeight="1" x14ac:dyDescent="0.2">
      <c r="A13" s="1283" t="s">
        <v>19</v>
      </c>
      <c r="B13" s="1283"/>
      <c r="C13" s="1283"/>
      <c r="D13" s="90"/>
      <c r="E13" s="90">
        <f>E14+E22+E180+E187+E239</f>
        <v>147542</v>
      </c>
      <c r="F13" s="90">
        <f>F14+F22+F180+F187+F239</f>
        <v>0</v>
      </c>
      <c r="G13" s="90">
        <f>G14+G22+G180+G187+G239</f>
        <v>147542</v>
      </c>
      <c r="H13" s="90"/>
      <c r="I13" s="11"/>
      <c r="K13" s="469"/>
      <c r="L13" s="469"/>
    </row>
    <row r="14" spans="1:12" x14ac:dyDescent="0.2">
      <c r="A14" s="1156">
        <v>1</v>
      </c>
      <c r="B14" s="1386" t="s">
        <v>879</v>
      </c>
      <c r="C14" s="1386"/>
      <c r="D14" s="1157"/>
      <c r="E14" s="1157">
        <f>SUM(E15:E21)</f>
        <v>1814</v>
      </c>
      <c r="F14" s="1157">
        <f t="shared" ref="F14:G14" si="0">SUM(F15:F21)</f>
        <v>0</v>
      </c>
      <c r="G14" s="1157">
        <f t="shared" si="0"/>
        <v>1814</v>
      </c>
      <c r="H14" s="1157"/>
      <c r="I14" s="798"/>
      <c r="K14" s="469"/>
      <c r="L14" s="469"/>
    </row>
    <row r="15" spans="1:12" ht="15" customHeight="1" x14ac:dyDescent="0.2">
      <c r="A15" s="1400" t="s">
        <v>880</v>
      </c>
      <c r="B15" s="1297" t="s">
        <v>881</v>
      </c>
      <c r="C15" s="1297"/>
      <c r="D15" s="1157">
        <v>2314</v>
      </c>
      <c r="E15" s="27">
        <v>214</v>
      </c>
      <c r="F15" s="27"/>
      <c r="G15" s="27">
        <f>E15+F15</f>
        <v>214</v>
      </c>
      <c r="H15" s="27"/>
      <c r="I15" s="1350" t="s">
        <v>882</v>
      </c>
      <c r="K15" s="469"/>
      <c r="L15" s="469"/>
    </row>
    <row r="16" spans="1:12" ht="16.5" customHeight="1" x14ac:dyDescent="0.2">
      <c r="A16" s="1400"/>
      <c r="B16" s="1297"/>
      <c r="C16" s="1297"/>
      <c r="D16" s="1157">
        <v>2363</v>
      </c>
      <c r="E16" s="27">
        <v>430</v>
      </c>
      <c r="F16" s="27"/>
      <c r="G16" s="27">
        <f t="shared" ref="G16:G21" si="1">E16+F16</f>
        <v>430</v>
      </c>
      <c r="H16" s="1158"/>
      <c r="I16" s="1350"/>
      <c r="K16" s="469"/>
      <c r="L16" s="469"/>
    </row>
    <row r="17" spans="1:12" ht="12.75" customHeight="1" x14ac:dyDescent="0.2">
      <c r="A17" s="1379" t="s">
        <v>211</v>
      </c>
      <c r="B17" s="1297" t="s">
        <v>883</v>
      </c>
      <c r="C17" s="1297"/>
      <c r="D17" s="1157">
        <v>2314</v>
      </c>
      <c r="E17" s="27">
        <v>250</v>
      </c>
      <c r="F17" s="27"/>
      <c r="G17" s="27">
        <f t="shared" si="1"/>
        <v>250</v>
      </c>
      <c r="H17" s="27"/>
      <c r="I17" s="1350" t="s">
        <v>882</v>
      </c>
      <c r="K17" s="469"/>
      <c r="L17" s="469"/>
    </row>
    <row r="18" spans="1:12" ht="12.75" customHeight="1" x14ac:dyDescent="0.2">
      <c r="A18" s="1381"/>
      <c r="B18" s="1297"/>
      <c r="C18" s="1297"/>
      <c r="D18" s="1157">
        <v>2363</v>
      </c>
      <c r="E18" s="27">
        <v>200</v>
      </c>
      <c r="F18" s="27"/>
      <c r="G18" s="27">
        <f t="shared" si="1"/>
        <v>200</v>
      </c>
      <c r="H18" s="27"/>
      <c r="I18" s="1350"/>
      <c r="K18" s="469"/>
      <c r="L18" s="469"/>
    </row>
    <row r="19" spans="1:12" ht="12.75" customHeight="1" x14ac:dyDescent="0.2">
      <c r="A19" s="1379" t="s">
        <v>213</v>
      </c>
      <c r="B19" s="1297" t="s">
        <v>884</v>
      </c>
      <c r="C19" s="1297"/>
      <c r="D19" s="1157">
        <v>1150</v>
      </c>
      <c r="E19" s="27">
        <v>420</v>
      </c>
      <c r="F19" s="27"/>
      <c r="G19" s="27">
        <f t="shared" si="1"/>
        <v>420</v>
      </c>
      <c r="H19" s="27"/>
      <c r="I19" s="1350" t="s">
        <v>882</v>
      </c>
      <c r="K19" s="469"/>
      <c r="L19" s="469"/>
    </row>
    <row r="20" spans="1:12" ht="12.75" customHeight="1" x14ac:dyDescent="0.2">
      <c r="A20" s="1380"/>
      <c r="B20" s="1297"/>
      <c r="C20" s="1297"/>
      <c r="D20" s="1157">
        <v>1210</v>
      </c>
      <c r="E20" s="27">
        <v>100</v>
      </c>
      <c r="F20" s="27"/>
      <c r="G20" s="27">
        <f t="shared" si="1"/>
        <v>100</v>
      </c>
      <c r="H20" s="27"/>
      <c r="I20" s="1350"/>
      <c r="K20" s="469"/>
      <c r="L20" s="469"/>
    </row>
    <row r="21" spans="1:12" ht="12.75" customHeight="1" x14ac:dyDescent="0.2">
      <c r="A21" s="1381"/>
      <c r="B21" s="1297"/>
      <c r="C21" s="1297"/>
      <c r="D21" s="1157">
        <v>2314</v>
      </c>
      <c r="E21" s="27">
        <v>200</v>
      </c>
      <c r="F21" s="27"/>
      <c r="G21" s="27">
        <f t="shared" si="1"/>
        <v>200</v>
      </c>
      <c r="H21" s="27"/>
      <c r="I21" s="1350"/>
      <c r="K21" s="469"/>
      <c r="L21" s="469"/>
    </row>
    <row r="22" spans="1:12" ht="12.75" customHeight="1" x14ac:dyDescent="0.2">
      <c r="A22" s="1156">
        <v>2</v>
      </c>
      <c r="B22" s="1386" t="s">
        <v>885</v>
      </c>
      <c r="C22" s="1386"/>
      <c r="D22" s="1157"/>
      <c r="E22" s="1157">
        <f>E23+E50+E52</f>
        <v>89063</v>
      </c>
      <c r="F22" s="1157">
        <f t="shared" ref="F22:G22" si="2">F23+F50+F52</f>
        <v>-1320</v>
      </c>
      <c r="G22" s="1157">
        <f t="shared" si="2"/>
        <v>87743</v>
      </c>
      <c r="H22" s="1157"/>
      <c r="I22" s="798"/>
      <c r="K22" s="469"/>
      <c r="L22" s="469"/>
    </row>
    <row r="23" spans="1:12" ht="12.75" customHeight="1" x14ac:dyDescent="0.2">
      <c r="A23" s="1156" t="s">
        <v>136</v>
      </c>
      <c r="B23" s="1386" t="s">
        <v>886</v>
      </c>
      <c r="C23" s="1386"/>
      <c r="D23" s="1157"/>
      <c r="E23" s="1157">
        <f>SUM(E24:E49)</f>
        <v>2802</v>
      </c>
      <c r="F23" s="1157">
        <f t="shared" ref="F23:G23" si="3">SUM(F24:F49)</f>
        <v>0</v>
      </c>
      <c r="G23" s="1157">
        <f t="shared" si="3"/>
        <v>2802</v>
      </c>
      <c r="H23" s="1157"/>
      <c r="I23" s="798"/>
      <c r="K23" s="469"/>
      <c r="L23" s="469"/>
    </row>
    <row r="24" spans="1:12" ht="12.75" customHeight="1" x14ac:dyDescent="0.2">
      <c r="A24" s="1379" t="s">
        <v>887</v>
      </c>
      <c r="B24" s="1297" t="s">
        <v>888</v>
      </c>
      <c r="C24" s="1297"/>
      <c r="D24" s="1157">
        <v>1150</v>
      </c>
      <c r="E24" s="27">
        <v>140</v>
      </c>
      <c r="F24" s="27"/>
      <c r="G24" s="27">
        <f t="shared" ref="G24:G49" si="4">E24+F24</f>
        <v>140</v>
      </c>
      <c r="H24" s="27"/>
      <c r="I24" s="1350" t="s">
        <v>782</v>
      </c>
      <c r="K24" s="469"/>
      <c r="L24" s="469"/>
    </row>
    <row r="25" spans="1:12" ht="12.75" customHeight="1" x14ac:dyDescent="0.2">
      <c r="A25" s="1380"/>
      <c r="B25" s="1297"/>
      <c r="C25" s="1297"/>
      <c r="D25" s="1157">
        <v>1210</v>
      </c>
      <c r="E25" s="27">
        <v>34</v>
      </c>
      <c r="F25" s="27"/>
      <c r="G25" s="27">
        <f t="shared" si="4"/>
        <v>34</v>
      </c>
      <c r="H25" s="27"/>
      <c r="I25" s="1350"/>
      <c r="K25" s="469"/>
      <c r="L25" s="469"/>
    </row>
    <row r="26" spans="1:12" ht="12.75" customHeight="1" x14ac:dyDescent="0.2">
      <c r="A26" s="1380"/>
      <c r="B26" s="1297"/>
      <c r="C26" s="1297"/>
      <c r="D26" s="1157">
        <v>2363</v>
      </c>
      <c r="E26" s="27">
        <v>50</v>
      </c>
      <c r="F26" s="27"/>
      <c r="G26" s="27">
        <f t="shared" si="4"/>
        <v>50</v>
      </c>
      <c r="H26" s="27"/>
      <c r="I26" s="1350"/>
      <c r="K26" s="469"/>
      <c r="L26" s="469"/>
    </row>
    <row r="27" spans="1:12" ht="12.75" customHeight="1" x14ac:dyDescent="0.2">
      <c r="A27" s="1381"/>
      <c r="B27" s="1297"/>
      <c r="C27" s="1297"/>
      <c r="D27" s="1157">
        <v>2314</v>
      </c>
      <c r="E27" s="27">
        <v>150</v>
      </c>
      <c r="F27" s="27"/>
      <c r="G27" s="27">
        <f t="shared" si="4"/>
        <v>150</v>
      </c>
      <c r="H27" s="27"/>
      <c r="I27" s="1350"/>
      <c r="K27" s="469"/>
      <c r="L27" s="469"/>
    </row>
    <row r="28" spans="1:12" ht="12.75" customHeight="1" x14ac:dyDescent="0.2">
      <c r="A28" s="1379" t="s">
        <v>889</v>
      </c>
      <c r="B28" s="1297" t="s">
        <v>890</v>
      </c>
      <c r="C28" s="1297"/>
      <c r="D28" s="1157">
        <v>1150</v>
      </c>
      <c r="E28" s="27">
        <v>140</v>
      </c>
      <c r="F28" s="27"/>
      <c r="G28" s="27">
        <f t="shared" si="4"/>
        <v>140</v>
      </c>
      <c r="H28" s="27"/>
      <c r="I28" s="1350" t="s">
        <v>782</v>
      </c>
      <c r="K28" s="469"/>
      <c r="L28" s="469"/>
    </row>
    <row r="29" spans="1:12" ht="12.75" customHeight="1" x14ac:dyDescent="0.2">
      <c r="A29" s="1380"/>
      <c r="B29" s="1297"/>
      <c r="C29" s="1297"/>
      <c r="D29" s="1157">
        <v>1210</v>
      </c>
      <c r="E29" s="27">
        <v>34</v>
      </c>
      <c r="F29" s="27"/>
      <c r="G29" s="27">
        <f t="shared" si="4"/>
        <v>34</v>
      </c>
      <c r="H29" s="27"/>
      <c r="I29" s="1350"/>
      <c r="K29" s="469"/>
      <c r="L29" s="469"/>
    </row>
    <row r="30" spans="1:12" ht="12.75" customHeight="1" x14ac:dyDescent="0.2">
      <c r="A30" s="1381"/>
      <c r="B30" s="1297"/>
      <c r="C30" s="1297"/>
      <c r="D30" s="1157">
        <v>2314</v>
      </c>
      <c r="E30" s="27">
        <v>80</v>
      </c>
      <c r="F30" s="27"/>
      <c r="G30" s="27">
        <f t="shared" si="4"/>
        <v>80</v>
      </c>
      <c r="H30" s="27"/>
      <c r="I30" s="1350"/>
      <c r="K30" s="469"/>
      <c r="L30" s="469"/>
    </row>
    <row r="31" spans="1:12" ht="12.75" customHeight="1" x14ac:dyDescent="0.2">
      <c r="A31" s="1159" t="s">
        <v>891</v>
      </c>
      <c r="B31" s="1302" t="s">
        <v>892</v>
      </c>
      <c r="C31" s="1303"/>
      <c r="D31" s="1157">
        <v>2314</v>
      </c>
      <c r="E31" s="27">
        <v>200</v>
      </c>
      <c r="F31" s="27"/>
      <c r="G31" s="27">
        <f t="shared" si="4"/>
        <v>200</v>
      </c>
      <c r="H31" s="27"/>
      <c r="I31" s="798" t="s">
        <v>782</v>
      </c>
      <c r="K31" s="469"/>
      <c r="L31" s="469"/>
    </row>
    <row r="32" spans="1:12" ht="12.75" customHeight="1" x14ac:dyDescent="0.2">
      <c r="A32" s="1160" t="s">
        <v>893</v>
      </c>
      <c r="B32" s="1297" t="s">
        <v>894</v>
      </c>
      <c r="C32" s="1297"/>
      <c r="D32" s="1157">
        <v>2314</v>
      </c>
      <c r="E32" s="27">
        <v>100</v>
      </c>
      <c r="F32" s="27"/>
      <c r="G32" s="27">
        <f t="shared" si="4"/>
        <v>100</v>
      </c>
      <c r="H32" s="27"/>
      <c r="I32" s="798" t="s">
        <v>895</v>
      </c>
      <c r="K32" s="469"/>
      <c r="L32" s="469"/>
    </row>
    <row r="33" spans="1:12" ht="12.75" customHeight="1" x14ac:dyDescent="0.2">
      <c r="A33" s="1379" t="s">
        <v>896</v>
      </c>
      <c r="B33" s="1297" t="s">
        <v>897</v>
      </c>
      <c r="C33" s="1297"/>
      <c r="D33" s="1157">
        <v>2314</v>
      </c>
      <c r="E33" s="27">
        <v>180</v>
      </c>
      <c r="F33" s="27"/>
      <c r="G33" s="27">
        <f t="shared" si="4"/>
        <v>180</v>
      </c>
      <c r="H33" s="27"/>
      <c r="I33" s="1350" t="s">
        <v>861</v>
      </c>
      <c r="K33" s="469"/>
      <c r="L33" s="469"/>
    </row>
    <row r="34" spans="1:12" ht="12.75" customHeight="1" x14ac:dyDescent="0.2">
      <c r="A34" s="1381"/>
      <c r="B34" s="1297"/>
      <c r="C34" s="1297"/>
      <c r="D34" s="1157">
        <v>2264</v>
      </c>
      <c r="E34" s="27">
        <v>100</v>
      </c>
      <c r="F34" s="27"/>
      <c r="G34" s="27">
        <f t="shared" si="4"/>
        <v>100</v>
      </c>
      <c r="H34" s="27"/>
      <c r="I34" s="1350"/>
      <c r="K34" s="469"/>
      <c r="L34" s="469"/>
    </row>
    <row r="35" spans="1:12" ht="12.75" customHeight="1" x14ac:dyDescent="0.2">
      <c r="A35" s="1379" t="s">
        <v>898</v>
      </c>
      <c r="B35" s="1297" t="s">
        <v>899</v>
      </c>
      <c r="C35" s="1297"/>
      <c r="D35" s="1157">
        <v>2264</v>
      </c>
      <c r="E35" s="27">
        <v>100</v>
      </c>
      <c r="F35" s="27"/>
      <c r="G35" s="27">
        <f t="shared" si="4"/>
        <v>100</v>
      </c>
      <c r="H35" s="27"/>
      <c r="I35" s="1350" t="s">
        <v>782</v>
      </c>
      <c r="K35" s="469"/>
      <c r="L35" s="469"/>
    </row>
    <row r="36" spans="1:12" ht="12.75" customHeight="1" x14ac:dyDescent="0.2">
      <c r="A36" s="1381"/>
      <c r="B36" s="1297"/>
      <c r="C36" s="1297"/>
      <c r="D36" s="1157">
        <v>2314</v>
      </c>
      <c r="E36" s="27">
        <v>120</v>
      </c>
      <c r="F36" s="27"/>
      <c r="G36" s="27">
        <f t="shared" si="4"/>
        <v>120</v>
      </c>
      <c r="H36" s="27"/>
      <c r="I36" s="1350"/>
      <c r="K36" s="469"/>
      <c r="L36" s="469"/>
    </row>
    <row r="37" spans="1:12" ht="12.75" customHeight="1" x14ac:dyDescent="0.2">
      <c r="A37" s="1379" t="s">
        <v>900</v>
      </c>
      <c r="B37" s="1297" t="s">
        <v>901</v>
      </c>
      <c r="C37" s="1297"/>
      <c r="D37" s="1157">
        <v>2314</v>
      </c>
      <c r="E37" s="27">
        <v>150</v>
      </c>
      <c r="F37" s="27"/>
      <c r="G37" s="27">
        <f t="shared" si="4"/>
        <v>150</v>
      </c>
      <c r="H37" s="27"/>
      <c r="I37" s="1350" t="s">
        <v>782</v>
      </c>
      <c r="K37" s="469"/>
      <c r="L37" s="469"/>
    </row>
    <row r="38" spans="1:12" ht="12.75" customHeight="1" x14ac:dyDescent="0.2">
      <c r="A38" s="1380"/>
      <c r="B38" s="1297"/>
      <c r="C38" s="1297"/>
      <c r="D38" s="1157">
        <v>1150</v>
      </c>
      <c r="E38" s="27">
        <v>140</v>
      </c>
      <c r="F38" s="27"/>
      <c r="G38" s="27">
        <f t="shared" si="4"/>
        <v>140</v>
      </c>
      <c r="H38" s="27"/>
      <c r="I38" s="1350"/>
      <c r="K38" s="469"/>
      <c r="L38" s="469"/>
    </row>
    <row r="39" spans="1:12" ht="12.75" customHeight="1" x14ac:dyDescent="0.2">
      <c r="A39" s="1381"/>
      <c r="B39" s="1297"/>
      <c r="C39" s="1297"/>
      <c r="D39" s="1157">
        <v>1210</v>
      </c>
      <c r="E39" s="27">
        <v>34</v>
      </c>
      <c r="F39" s="27"/>
      <c r="G39" s="27">
        <f t="shared" si="4"/>
        <v>34</v>
      </c>
      <c r="H39" s="27"/>
      <c r="I39" s="1350"/>
      <c r="K39" s="469"/>
      <c r="L39" s="469"/>
    </row>
    <row r="40" spans="1:12" s="82" customFormat="1" x14ac:dyDescent="0.2">
      <c r="A40" s="1379" t="s">
        <v>902</v>
      </c>
      <c r="B40" s="1297" t="s">
        <v>903</v>
      </c>
      <c r="C40" s="1297"/>
      <c r="D40" s="1157">
        <v>2264</v>
      </c>
      <c r="E40" s="27">
        <v>100</v>
      </c>
      <c r="F40" s="27"/>
      <c r="G40" s="27">
        <f t="shared" si="4"/>
        <v>100</v>
      </c>
      <c r="H40" s="27"/>
      <c r="I40" s="1350" t="s">
        <v>782</v>
      </c>
      <c r="K40" s="469"/>
      <c r="L40" s="469"/>
    </row>
    <row r="41" spans="1:12" s="82" customFormat="1" x14ac:dyDescent="0.2">
      <c r="A41" s="1381"/>
      <c r="B41" s="1297"/>
      <c r="C41" s="1297"/>
      <c r="D41" s="1157">
        <v>2314</v>
      </c>
      <c r="E41" s="27">
        <v>120</v>
      </c>
      <c r="F41" s="27"/>
      <c r="G41" s="27">
        <f t="shared" si="4"/>
        <v>120</v>
      </c>
      <c r="H41" s="27"/>
      <c r="I41" s="1350"/>
      <c r="K41" s="469"/>
      <c r="L41" s="469"/>
    </row>
    <row r="42" spans="1:12" s="82" customFormat="1" x14ac:dyDescent="0.2">
      <c r="A42" s="1161" t="s">
        <v>904</v>
      </c>
      <c r="B42" s="1297" t="s">
        <v>905</v>
      </c>
      <c r="C42" s="1297"/>
      <c r="D42" s="1157">
        <v>2314</v>
      </c>
      <c r="E42" s="27">
        <v>120</v>
      </c>
      <c r="F42" s="27"/>
      <c r="G42" s="27">
        <f t="shared" si="4"/>
        <v>120</v>
      </c>
      <c r="H42" s="27"/>
      <c r="I42" s="798" t="s">
        <v>782</v>
      </c>
      <c r="K42" s="469"/>
      <c r="L42" s="469"/>
    </row>
    <row r="43" spans="1:12" x14ac:dyDescent="0.2">
      <c r="A43" s="1161" t="s">
        <v>906</v>
      </c>
      <c r="B43" s="1300" t="s">
        <v>907</v>
      </c>
      <c r="C43" s="1301"/>
      <c r="D43" s="1157">
        <v>2314</v>
      </c>
      <c r="E43" s="27">
        <v>300</v>
      </c>
      <c r="F43" s="27"/>
      <c r="G43" s="27">
        <f t="shared" si="4"/>
        <v>300</v>
      </c>
      <c r="H43" s="27"/>
      <c r="I43" s="798" t="s">
        <v>882</v>
      </c>
      <c r="K43" s="469"/>
      <c r="L43" s="469"/>
    </row>
    <row r="44" spans="1:12" x14ac:dyDescent="0.2">
      <c r="A44" s="1160" t="s">
        <v>908</v>
      </c>
      <c r="B44" s="1297" t="s">
        <v>909</v>
      </c>
      <c r="C44" s="1297"/>
      <c r="D44" s="1157">
        <v>2314</v>
      </c>
      <c r="E44" s="27">
        <v>50</v>
      </c>
      <c r="F44" s="27"/>
      <c r="G44" s="27">
        <f t="shared" si="4"/>
        <v>50</v>
      </c>
      <c r="H44" s="27"/>
      <c r="I44" s="32" t="s">
        <v>882</v>
      </c>
      <c r="K44" s="469"/>
      <c r="L44" s="469"/>
    </row>
    <row r="45" spans="1:12" x14ac:dyDescent="0.2">
      <c r="A45" s="1160" t="s">
        <v>910</v>
      </c>
      <c r="B45" s="1297" t="s">
        <v>911</v>
      </c>
      <c r="C45" s="1297"/>
      <c r="D45" s="1157">
        <v>2314</v>
      </c>
      <c r="E45" s="27">
        <v>50</v>
      </c>
      <c r="F45" s="27"/>
      <c r="G45" s="27">
        <f t="shared" si="4"/>
        <v>50</v>
      </c>
      <c r="H45" s="27"/>
      <c r="I45" s="32" t="s">
        <v>882</v>
      </c>
      <c r="K45" s="469"/>
      <c r="L45" s="469"/>
    </row>
    <row r="46" spans="1:12" x14ac:dyDescent="0.2">
      <c r="A46" s="1160" t="s">
        <v>912</v>
      </c>
      <c r="B46" s="1297" t="s">
        <v>913</v>
      </c>
      <c r="C46" s="1297"/>
      <c r="D46" s="1157">
        <v>2314</v>
      </c>
      <c r="E46" s="27">
        <v>50</v>
      </c>
      <c r="F46" s="27"/>
      <c r="G46" s="27">
        <f t="shared" si="4"/>
        <v>50</v>
      </c>
      <c r="H46" s="27"/>
      <c r="I46" s="32" t="s">
        <v>882</v>
      </c>
      <c r="K46" s="469"/>
      <c r="L46" s="469"/>
    </row>
    <row r="47" spans="1:12" x14ac:dyDescent="0.2">
      <c r="A47" s="1160" t="s">
        <v>914</v>
      </c>
      <c r="B47" s="1297" t="s">
        <v>915</v>
      </c>
      <c r="C47" s="1297"/>
      <c r="D47" s="1157">
        <v>2314</v>
      </c>
      <c r="E47" s="27">
        <v>50</v>
      </c>
      <c r="F47" s="27"/>
      <c r="G47" s="27">
        <f t="shared" si="4"/>
        <v>50</v>
      </c>
      <c r="H47" s="27"/>
      <c r="I47" s="32" t="s">
        <v>916</v>
      </c>
      <c r="K47" s="469"/>
      <c r="L47" s="469"/>
    </row>
    <row r="48" spans="1:12" x14ac:dyDescent="0.2">
      <c r="A48" s="1379" t="s">
        <v>917</v>
      </c>
      <c r="B48" s="1297" t="s">
        <v>918</v>
      </c>
      <c r="C48" s="1297"/>
      <c r="D48" s="1157">
        <v>2314</v>
      </c>
      <c r="E48" s="27">
        <v>150</v>
      </c>
      <c r="F48" s="27"/>
      <c r="G48" s="27">
        <f t="shared" si="4"/>
        <v>150</v>
      </c>
      <c r="H48" s="27"/>
      <c r="I48" s="1350" t="s">
        <v>882</v>
      </c>
      <c r="K48" s="469"/>
      <c r="L48" s="469"/>
    </row>
    <row r="49" spans="1:12" x14ac:dyDescent="0.2">
      <c r="A49" s="1381"/>
      <c r="B49" s="1297"/>
      <c r="C49" s="1297"/>
      <c r="D49" s="1157">
        <v>2390</v>
      </c>
      <c r="E49" s="27">
        <v>60</v>
      </c>
      <c r="F49" s="27"/>
      <c r="G49" s="27">
        <f t="shared" si="4"/>
        <v>60</v>
      </c>
      <c r="H49" s="27"/>
      <c r="I49" s="1350"/>
      <c r="K49" s="469"/>
      <c r="L49" s="469"/>
    </row>
    <row r="50" spans="1:12" x14ac:dyDescent="0.2">
      <c r="A50" s="1156" t="s">
        <v>138</v>
      </c>
      <c r="B50" s="1386" t="s">
        <v>878</v>
      </c>
      <c r="C50" s="1386"/>
      <c r="D50" s="1157"/>
      <c r="E50" s="1157">
        <f>E51</f>
        <v>1500</v>
      </c>
      <c r="F50" s="1157">
        <f t="shared" ref="F50:G50" si="5">F51</f>
        <v>0</v>
      </c>
      <c r="G50" s="1157">
        <f t="shared" si="5"/>
        <v>1500</v>
      </c>
      <c r="H50" s="1157"/>
      <c r="I50" s="798"/>
      <c r="K50" s="469"/>
      <c r="L50" s="469"/>
    </row>
    <row r="51" spans="1:12" x14ac:dyDescent="0.2">
      <c r="A51" s="1160" t="s">
        <v>919</v>
      </c>
      <c r="B51" s="1297" t="s">
        <v>920</v>
      </c>
      <c r="C51" s="1297"/>
      <c r="D51" s="1157">
        <v>2314</v>
      </c>
      <c r="E51" s="27">
        <v>1500</v>
      </c>
      <c r="F51" s="27"/>
      <c r="G51" s="27">
        <f>E51+F51</f>
        <v>1500</v>
      </c>
      <c r="H51" s="27"/>
      <c r="I51" s="798" t="s">
        <v>916</v>
      </c>
      <c r="K51" s="469"/>
      <c r="L51" s="469"/>
    </row>
    <row r="52" spans="1:12" x14ac:dyDescent="0.2">
      <c r="A52" s="1156" t="s">
        <v>921</v>
      </c>
      <c r="B52" s="1386" t="s">
        <v>922</v>
      </c>
      <c r="C52" s="1386"/>
      <c r="D52" s="1162"/>
      <c r="E52" s="1162">
        <f>SUM(E53:E71)+E72+E79+E89+E164+E169</f>
        <v>84761</v>
      </c>
      <c r="F52" s="1162">
        <f>SUM(F53:F71)+F72+F79+F89+F164+F169</f>
        <v>-1320</v>
      </c>
      <c r="G52" s="1162">
        <f>SUM(G53:G71)+G72+G79+G89+G164+G169</f>
        <v>83441</v>
      </c>
      <c r="H52" s="1162"/>
      <c r="I52" s="798"/>
      <c r="K52" s="469"/>
      <c r="L52" s="469"/>
    </row>
    <row r="53" spans="1:12" x14ac:dyDescent="0.2">
      <c r="A53" s="1379" t="s">
        <v>923</v>
      </c>
      <c r="B53" s="1297" t="s">
        <v>924</v>
      </c>
      <c r="C53" s="1297"/>
      <c r="D53" s="1157">
        <v>2363</v>
      </c>
      <c r="E53" s="27">
        <v>300</v>
      </c>
      <c r="F53" s="27"/>
      <c r="G53" s="27">
        <f t="shared" ref="G53:G71" si="6">E53+F53</f>
        <v>300</v>
      </c>
      <c r="H53" s="27"/>
      <c r="I53" s="1350" t="s">
        <v>925</v>
      </c>
      <c r="K53" s="469"/>
      <c r="L53" s="469"/>
    </row>
    <row r="54" spans="1:12" x14ac:dyDescent="0.2">
      <c r="A54" s="1380"/>
      <c r="B54" s="1297"/>
      <c r="C54" s="1297"/>
      <c r="D54" s="1157">
        <v>2314</v>
      </c>
      <c r="E54" s="27">
        <v>600</v>
      </c>
      <c r="F54" s="27"/>
      <c r="G54" s="27">
        <f t="shared" si="6"/>
        <v>600</v>
      </c>
      <c r="H54" s="27"/>
      <c r="I54" s="1350"/>
      <c r="K54" s="469"/>
      <c r="L54" s="469"/>
    </row>
    <row r="55" spans="1:12" x14ac:dyDescent="0.2">
      <c r="A55" s="1381"/>
      <c r="B55" s="1297"/>
      <c r="C55" s="1297"/>
      <c r="D55" s="1157">
        <v>2264</v>
      </c>
      <c r="E55" s="27">
        <v>214</v>
      </c>
      <c r="F55" s="27"/>
      <c r="G55" s="27">
        <f t="shared" si="6"/>
        <v>214</v>
      </c>
      <c r="H55" s="27"/>
      <c r="I55" s="1350"/>
      <c r="K55" s="469"/>
      <c r="L55" s="469"/>
    </row>
    <row r="56" spans="1:12" x14ac:dyDescent="0.2">
      <c r="A56" s="1379" t="s">
        <v>926</v>
      </c>
      <c r="B56" s="1297" t="s">
        <v>927</v>
      </c>
      <c r="C56" s="1297"/>
      <c r="D56" s="1162">
        <v>2314</v>
      </c>
      <c r="E56" s="27">
        <v>115</v>
      </c>
      <c r="F56" s="27"/>
      <c r="G56" s="27">
        <f t="shared" si="6"/>
        <v>115</v>
      </c>
      <c r="H56" s="27"/>
      <c r="I56" s="1350" t="s">
        <v>916</v>
      </c>
      <c r="K56" s="469"/>
      <c r="L56" s="469"/>
    </row>
    <row r="57" spans="1:12" x14ac:dyDescent="0.2">
      <c r="A57" s="1381"/>
      <c r="B57" s="1297"/>
      <c r="C57" s="1297"/>
      <c r="D57" s="1157">
        <v>2363</v>
      </c>
      <c r="E57" s="27">
        <v>100</v>
      </c>
      <c r="F57" s="27"/>
      <c r="G57" s="27">
        <f t="shared" si="6"/>
        <v>100</v>
      </c>
      <c r="H57" s="27"/>
      <c r="I57" s="1350"/>
      <c r="K57" s="469"/>
      <c r="L57" s="469"/>
    </row>
    <row r="58" spans="1:12" ht="25.5" customHeight="1" x14ac:dyDescent="0.2">
      <c r="A58" s="1160" t="s">
        <v>928</v>
      </c>
      <c r="B58" s="1297" t="s">
        <v>929</v>
      </c>
      <c r="C58" s="1297"/>
      <c r="D58" s="1157">
        <v>2314</v>
      </c>
      <c r="E58" s="27">
        <v>80</v>
      </c>
      <c r="F58" s="27"/>
      <c r="G58" s="27">
        <f t="shared" si="6"/>
        <v>80</v>
      </c>
      <c r="H58" s="27"/>
      <c r="I58" s="798" t="s">
        <v>916</v>
      </c>
      <c r="K58" s="469"/>
      <c r="L58" s="469"/>
    </row>
    <row r="59" spans="1:12" x14ac:dyDescent="0.2">
      <c r="A59" s="1379" t="s">
        <v>930</v>
      </c>
      <c r="B59" s="1297" t="s">
        <v>931</v>
      </c>
      <c r="C59" s="1297"/>
      <c r="D59" s="1157">
        <v>2314</v>
      </c>
      <c r="E59" s="27">
        <v>150</v>
      </c>
      <c r="F59" s="27"/>
      <c r="G59" s="27">
        <f t="shared" si="6"/>
        <v>150</v>
      </c>
      <c r="H59" s="1158"/>
      <c r="I59" s="1350" t="s">
        <v>916</v>
      </c>
      <c r="K59" s="469"/>
      <c r="L59" s="469"/>
    </row>
    <row r="60" spans="1:12" x14ac:dyDescent="0.2">
      <c r="A60" s="1380"/>
      <c r="B60" s="1297"/>
      <c r="C60" s="1297"/>
      <c r="D60" s="1157">
        <v>2262</v>
      </c>
      <c r="E60" s="27">
        <v>300</v>
      </c>
      <c r="F60" s="27"/>
      <c r="G60" s="27">
        <f t="shared" si="6"/>
        <v>300</v>
      </c>
      <c r="H60" s="1158"/>
      <c r="I60" s="1350"/>
      <c r="K60" s="469"/>
      <c r="L60" s="469"/>
    </row>
    <row r="61" spans="1:12" x14ac:dyDescent="0.2">
      <c r="A61" s="1381"/>
      <c r="B61" s="1297"/>
      <c r="C61" s="1297"/>
      <c r="D61" s="1157">
        <v>2322</v>
      </c>
      <c r="E61" s="27">
        <v>0</v>
      </c>
      <c r="F61" s="27"/>
      <c r="G61" s="27">
        <f t="shared" si="6"/>
        <v>0</v>
      </c>
      <c r="H61" s="27"/>
      <c r="I61" s="1350"/>
      <c r="K61" s="469"/>
      <c r="L61" s="469"/>
    </row>
    <row r="62" spans="1:12" x14ac:dyDescent="0.2">
      <c r="A62" s="1160" t="s">
        <v>932</v>
      </c>
      <c r="B62" s="1297" t="s">
        <v>933</v>
      </c>
      <c r="C62" s="1297"/>
      <c r="D62" s="1157">
        <v>2314</v>
      </c>
      <c r="E62" s="27">
        <v>100</v>
      </c>
      <c r="F62" s="27"/>
      <c r="G62" s="27">
        <f t="shared" si="6"/>
        <v>100</v>
      </c>
      <c r="H62" s="27"/>
      <c r="I62" s="798" t="s">
        <v>882</v>
      </c>
      <c r="K62" s="469"/>
      <c r="L62" s="469"/>
    </row>
    <row r="63" spans="1:12" x14ac:dyDescent="0.2">
      <c r="A63" s="1160" t="s">
        <v>934</v>
      </c>
      <c r="B63" s="1297" t="s">
        <v>935</v>
      </c>
      <c r="C63" s="1297"/>
      <c r="D63" s="1157">
        <v>2314</v>
      </c>
      <c r="E63" s="27">
        <v>60</v>
      </c>
      <c r="F63" s="27"/>
      <c r="G63" s="27">
        <f t="shared" si="6"/>
        <v>60</v>
      </c>
      <c r="H63" s="27"/>
      <c r="I63" s="798" t="s">
        <v>882</v>
      </c>
      <c r="K63" s="469"/>
      <c r="L63" s="469"/>
    </row>
    <row r="64" spans="1:12" x14ac:dyDescent="0.2">
      <c r="A64" s="1160" t="s">
        <v>936</v>
      </c>
      <c r="B64" s="1399" t="s">
        <v>937</v>
      </c>
      <c r="C64" s="1399"/>
      <c r="D64" s="1157">
        <v>2314</v>
      </c>
      <c r="E64" s="27">
        <v>150</v>
      </c>
      <c r="F64" s="27"/>
      <c r="G64" s="27">
        <f t="shared" si="6"/>
        <v>150</v>
      </c>
      <c r="H64" s="27"/>
      <c r="I64" s="798" t="s">
        <v>882</v>
      </c>
      <c r="K64" s="469"/>
      <c r="L64" s="469"/>
    </row>
    <row r="65" spans="1:12" x14ac:dyDescent="0.2">
      <c r="A65" s="1379" t="s">
        <v>938</v>
      </c>
      <c r="B65" s="1297" t="s">
        <v>939</v>
      </c>
      <c r="C65" s="1297"/>
      <c r="D65" s="1157">
        <v>2279</v>
      </c>
      <c r="E65" s="27">
        <v>640</v>
      </c>
      <c r="F65" s="27"/>
      <c r="G65" s="27">
        <f t="shared" si="6"/>
        <v>640</v>
      </c>
      <c r="H65" s="27"/>
      <c r="I65" s="1350" t="s">
        <v>882</v>
      </c>
      <c r="K65" s="469"/>
      <c r="L65" s="469"/>
    </row>
    <row r="66" spans="1:12" x14ac:dyDescent="0.2">
      <c r="A66" s="1380"/>
      <c r="B66" s="1297"/>
      <c r="C66" s="1297"/>
      <c r="D66" s="1157">
        <v>2370</v>
      </c>
      <c r="E66" s="27">
        <v>300</v>
      </c>
      <c r="F66" s="27"/>
      <c r="G66" s="27">
        <f t="shared" si="6"/>
        <v>300</v>
      </c>
      <c r="H66" s="27"/>
      <c r="I66" s="1350"/>
      <c r="K66" s="469"/>
      <c r="L66" s="469"/>
    </row>
    <row r="67" spans="1:12" x14ac:dyDescent="0.2">
      <c r="A67" s="1380"/>
      <c r="B67" s="1297"/>
      <c r="C67" s="1297"/>
      <c r="D67" s="1157">
        <v>2314</v>
      </c>
      <c r="E67" s="27">
        <v>300</v>
      </c>
      <c r="F67" s="27"/>
      <c r="G67" s="27">
        <f t="shared" si="6"/>
        <v>300</v>
      </c>
      <c r="H67" s="27"/>
      <c r="I67" s="1350"/>
      <c r="K67" s="469"/>
      <c r="L67" s="469"/>
    </row>
    <row r="68" spans="1:12" x14ac:dyDescent="0.2">
      <c r="A68" s="1380"/>
      <c r="B68" s="1297"/>
      <c r="C68" s="1297"/>
      <c r="D68" s="1157">
        <v>2363</v>
      </c>
      <c r="E68" s="27">
        <v>967</v>
      </c>
      <c r="F68" s="27"/>
      <c r="G68" s="27">
        <f t="shared" si="6"/>
        <v>967</v>
      </c>
      <c r="H68" s="27"/>
      <c r="I68" s="1350"/>
      <c r="K68" s="469"/>
      <c r="L68" s="469"/>
    </row>
    <row r="69" spans="1:12" x14ac:dyDescent="0.2">
      <c r="A69" s="1380"/>
      <c r="B69" s="1297"/>
      <c r="C69" s="1297"/>
      <c r="D69" s="1157">
        <v>1150</v>
      </c>
      <c r="E69" s="27">
        <v>1250</v>
      </c>
      <c r="F69" s="27"/>
      <c r="G69" s="27">
        <f t="shared" si="6"/>
        <v>1250</v>
      </c>
      <c r="H69" s="27"/>
      <c r="I69" s="1350"/>
      <c r="K69" s="469"/>
      <c r="L69" s="469"/>
    </row>
    <row r="70" spans="1:12" x14ac:dyDescent="0.2">
      <c r="A70" s="1380"/>
      <c r="B70" s="1297"/>
      <c r="C70" s="1297"/>
      <c r="D70" s="1157">
        <v>1210</v>
      </c>
      <c r="E70" s="27">
        <v>300</v>
      </c>
      <c r="F70" s="27"/>
      <c r="G70" s="27">
        <f t="shared" si="6"/>
        <v>300</v>
      </c>
      <c r="H70" s="27"/>
      <c r="I70" s="1350"/>
      <c r="K70" s="469"/>
      <c r="L70" s="469"/>
    </row>
    <row r="71" spans="1:12" ht="23.25" customHeight="1" x14ac:dyDescent="0.2">
      <c r="A71" s="1160" t="s">
        <v>940</v>
      </c>
      <c r="B71" s="1297" t="s">
        <v>941</v>
      </c>
      <c r="C71" s="1297"/>
      <c r="D71" s="1157">
        <v>2279</v>
      </c>
      <c r="E71" s="27">
        <v>8000</v>
      </c>
      <c r="F71" s="27"/>
      <c r="G71" s="27">
        <f t="shared" si="6"/>
        <v>8000</v>
      </c>
      <c r="H71" s="27"/>
      <c r="I71" s="798" t="s">
        <v>942</v>
      </c>
      <c r="K71" s="469"/>
      <c r="L71" s="469"/>
    </row>
    <row r="72" spans="1:12" x14ac:dyDescent="0.2">
      <c r="A72" s="1160"/>
      <c r="B72" s="1386" t="s">
        <v>943</v>
      </c>
      <c r="C72" s="1386"/>
      <c r="D72" s="1162"/>
      <c r="E72" s="1162">
        <f>SUM(E73:E78)</f>
        <v>5350</v>
      </c>
      <c r="F72" s="1162">
        <f>SUM(F73:F78)</f>
        <v>0</v>
      </c>
      <c r="G72" s="1162">
        <f>SUM(G73:G78)</f>
        <v>5350</v>
      </c>
      <c r="H72" s="1162"/>
      <c r="I72" s="798"/>
      <c r="K72" s="469"/>
      <c r="L72" s="469"/>
    </row>
    <row r="73" spans="1:12" x14ac:dyDescent="0.2">
      <c r="A73" s="1379" t="s">
        <v>944</v>
      </c>
      <c r="B73" s="1297" t="s">
        <v>945</v>
      </c>
      <c r="C73" s="1297"/>
      <c r="D73" s="1157">
        <v>2311</v>
      </c>
      <c r="E73" s="27">
        <v>50</v>
      </c>
      <c r="F73" s="27"/>
      <c r="G73" s="27">
        <f t="shared" ref="G73:G78" si="7">E73+F73</f>
        <v>50</v>
      </c>
      <c r="H73" s="27"/>
      <c r="I73" s="1350" t="s">
        <v>946</v>
      </c>
      <c r="K73" s="469"/>
      <c r="L73" s="469"/>
    </row>
    <row r="74" spans="1:12" x14ac:dyDescent="0.2">
      <c r="A74" s="1380"/>
      <c r="B74" s="1297"/>
      <c r="C74" s="1297"/>
      <c r="D74" s="1157">
        <v>2231</v>
      </c>
      <c r="E74" s="27">
        <v>300</v>
      </c>
      <c r="F74" s="27"/>
      <c r="G74" s="27">
        <f t="shared" si="7"/>
        <v>300</v>
      </c>
      <c r="H74" s="27"/>
      <c r="I74" s="1350"/>
      <c r="K74" s="469"/>
      <c r="L74" s="469"/>
    </row>
    <row r="75" spans="1:12" x14ac:dyDescent="0.2">
      <c r="A75" s="1380"/>
      <c r="B75" s="1297"/>
      <c r="C75" s="1297"/>
      <c r="D75" s="1157">
        <v>2314</v>
      </c>
      <c r="E75" s="27">
        <v>300</v>
      </c>
      <c r="F75" s="27"/>
      <c r="G75" s="27">
        <f t="shared" si="7"/>
        <v>300</v>
      </c>
      <c r="H75" s="27"/>
      <c r="I75" s="1350"/>
      <c r="K75" s="469"/>
      <c r="L75" s="469"/>
    </row>
    <row r="76" spans="1:12" x14ac:dyDescent="0.2">
      <c r="A76" s="1379" t="s">
        <v>947</v>
      </c>
      <c r="B76" s="1297" t="s">
        <v>948</v>
      </c>
      <c r="C76" s="1297"/>
      <c r="D76" s="1157">
        <v>2279</v>
      </c>
      <c r="E76" s="27">
        <v>1500</v>
      </c>
      <c r="F76" s="27"/>
      <c r="G76" s="27">
        <f t="shared" si="7"/>
        <v>1500</v>
      </c>
      <c r="H76" s="27"/>
      <c r="I76" s="1350" t="s">
        <v>946</v>
      </c>
      <c r="K76" s="469"/>
      <c r="L76" s="469"/>
    </row>
    <row r="77" spans="1:12" x14ac:dyDescent="0.2">
      <c r="A77" s="1380"/>
      <c r="B77" s="1297"/>
      <c r="C77" s="1297"/>
      <c r="D77" s="1157">
        <v>2264</v>
      </c>
      <c r="E77" s="27">
        <v>2000</v>
      </c>
      <c r="F77" s="27"/>
      <c r="G77" s="27">
        <f t="shared" si="7"/>
        <v>2000</v>
      </c>
      <c r="H77" s="27"/>
      <c r="I77" s="1350"/>
      <c r="K77" s="469"/>
      <c r="L77" s="469"/>
    </row>
    <row r="78" spans="1:12" ht="12.75" customHeight="1" x14ac:dyDescent="0.2">
      <c r="A78" s="1381"/>
      <c r="B78" s="1297"/>
      <c r="C78" s="1297"/>
      <c r="D78" s="1157">
        <v>2370</v>
      </c>
      <c r="E78" s="27">
        <v>1200</v>
      </c>
      <c r="F78" s="27"/>
      <c r="G78" s="27">
        <f t="shared" si="7"/>
        <v>1200</v>
      </c>
      <c r="H78" s="27"/>
      <c r="I78" s="1350"/>
      <c r="K78" s="469"/>
      <c r="L78" s="469"/>
    </row>
    <row r="79" spans="1:12" x14ac:dyDescent="0.2">
      <c r="A79" s="1160"/>
      <c r="B79" s="1386" t="s">
        <v>949</v>
      </c>
      <c r="C79" s="1386"/>
      <c r="D79" s="1162"/>
      <c r="E79" s="1162">
        <f>SUM(E80:E88)</f>
        <v>2731</v>
      </c>
      <c r="F79" s="1162">
        <f t="shared" ref="F79:G79" si="8">SUM(F80:F88)</f>
        <v>0</v>
      </c>
      <c r="G79" s="1162">
        <f t="shared" si="8"/>
        <v>2731</v>
      </c>
      <c r="H79" s="1162"/>
      <c r="I79" s="798"/>
      <c r="K79" s="469"/>
      <c r="L79" s="469"/>
    </row>
    <row r="80" spans="1:12" x14ac:dyDescent="0.2">
      <c r="A80" s="1379" t="s">
        <v>950</v>
      </c>
      <c r="B80" s="1297" t="s">
        <v>951</v>
      </c>
      <c r="C80" s="1297"/>
      <c r="D80" s="1157">
        <v>2314</v>
      </c>
      <c r="E80" s="27">
        <v>150</v>
      </c>
      <c r="F80" s="27"/>
      <c r="G80" s="27">
        <f t="shared" ref="G80:G88" si="9">E80+F80</f>
        <v>150</v>
      </c>
      <c r="H80" s="27"/>
      <c r="I80" s="1350" t="s">
        <v>946</v>
      </c>
      <c r="K80" s="469"/>
      <c r="L80" s="469"/>
    </row>
    <row r="81" spans="1:12" x14ac:dyDescent="0.2">
      <c r="A81" s="1381"/>
      <c r="B81" s="1297"/>
      <c r="C81" s="1297"/>
      <c r="D81" s="1157">
        <v>2370</v>
      </c>
      <c r="E81" s="27">
        <v>350</v>
      </c>
      <c r="F81" s="27"/>
      <c r="G81" s="27">
        <f t="shared" si="9"/>
        <v>350</v>
      </c>
      <c r="H81" s="27"/>
      <c r="I81" s="1350"/>
      <c r="K81" s="469"/>
      <c r="L81" s="469"/>
    </row>
    <row r="82" spans="1:12" ht="12.75" customHeight="1" x14ac:dyDescent="0.2">
      <c r="A82" s="1379" t="s">
        <v>952</v>
      </c>
      <c r="B82" s="1387" t="s">
        <v>953</v>
      </c>
      <c r="C82" s="1388"/>
      <c r="D82" s="1157">
        <v>2370</v>
      </c>
      <c r="E82" s="27">
        <v>500</v>
      </c>
      <c r="F82" s="27"/>
      <c r="G82" s="27">
        <v>500</v>
      </c>
      <c r="H82" s="1158"/>
      <c r="I82" s="798" t="s">
        <v>946</v>
      </c>
      <c r="K82" s="469"/>
      <c r="L82" s="469"/>
    </row>
    <row r="83" spans="1:12" ht="15" customHeight="1" x14ac:dyDescent="0.2">
      <c r="A83" s="1381"/>
      <c r="B83" s="1391"/>
      <c r="C83" s="1392"/>
      <c r="D83" s="1157">
        <v>1150</v>
      </c>
      <c r="E83" s="27"/>
      <c r="F83" s="27"/>
      <c r="G83" s="27">
        <f t="shared" si="9"/>
        <v>0</v>
      </c>
      <c r="H83" s="1158"/>
      <c r="I83" s="798" t="s">
        <v>946</v>
      </c>
      <c r="K83" s="469"/>
      <c r="L83" s="469"/>
    </row>
    <row r="84" spans="1:12" x14ac:dyDescent="0.2">
      <c r="A84" s="1379" t="s">
        <v>954</v>
      </c>
      <c r="B84" s="1297" t="s">
        <v>955</v>
      </c>
      <c r="C84" s="1297"/>
      <c r="D84" s="1157">
        <v>1150</v>
      </c>
      <c r="E84" s="27">
        <v>300</v>
      </c>
      <c r="F84" s="27"/>
      <c r="G84" s="27">
        <f t="shared" si="9"/>
        <v>300</v>
      </c>
      <c r="H84" s="27"/>
      <c r="I84" s="1350" t="s">
        <v>946</v>
      </c>
      <c r="K84" s="469"/>
      <c r="L84" s="469"/>
    </row>
    <row r="85" spans="1:12" x14ac:dyDescent="0.2">
      <c r="A85" s="1380"/>
      <c r="B85" s="1297"/>
      <c r="C85" s="1297"/>
      <c r="D85" s="1157">
        <v>1210</v>
      </c>
      <c r="E85" s="27">
        <v>71</v>
      </c>
      <c r="F85" s="27"/>
      <c r="G85" s="27">
        <f t="shared" si="9"/>
        <v>71</v>
      </c>
      <c r="H85" s="27"/>
      <c r="I85" s="1350"/>
      <c r="K85" s="469"/>
      <c r="L85" s="469"/>
    </row>
    <row r="86" spans="1:12" x14ac:dyDescent="0.2">
      <c r="A86" s="1381"/>
      <c r="B86" s="1297"/>
      <c r="C86" s="1297"/>
      <c r="D86" s="1157">
        <v>2370</v>
      </c>
      <c r="E86" s="27">
        <v>310</v>
      </c>
      <c r="F86" s="27"/>
      <c r="G86" s="27">
        <f t="shared" si="9"/>
        <v>310</v>
      </c>
      <c r="H86" s="27"/>
      <c r="I86" s="1350"/>
      <c r="K86" s="469"/>
      <c r="L86" s="469"/>
    </row>
    <row r="87" spans="1:12" x14ac:dyDescent="0.2">
      <c r="A87" s="1379" t="s">
        <v>956</v>
      </c>
      <c r="B87" s="1297" t="s">
        <v>957</v>
      </c>
      <c r="C87" s="1297"/>
      <c r="D87" s="1157">
        <v>2370</v>
      </c>
      <c r="E87" s="27">
        <v>800</v>
      </c>
      <c r="F87" s="27"/>
      <c r="G87" s="27">
        <f t="shared" si="9"/>
        <v>800</v>
      </c>
      <c r="H87" s="27"/>
      <c r="I87" s="1350" t="s">
        <v>946</v>
      </c>
      <c r="K87" s="469"/>
      <c r="L87" s="469"/>
    </row>
    <row r="88" spans="1:12" ht="23.25" customHeight="1" x14ac:dyDescent="0.2">
      <c r="A88" s="1381"/>
      <c r="B88" s="1297"/>
      <c r="C88" s="1297"/>
      <c r="D88" s="1157">
        <v>2314</v>
      </c>
      <c r="E88" s="27">
        <v>250</v>
      </c>
      <c r="F88" s="27"/>
      <c r="G88" s="27">
        <f t="shared" si="9"/>
        <v>250</v>
      </c>
      <c r="H88" s="27"/>
      <c r="I88" s="1350"/>
      <c r="K88" s="469"/>
      <c r="L88" s="469"/>
    </row>
    <row r="89" spans="1:12" x14ac:dyDescent="0.2">
      <c r="A89" s="1160"/>
      <c r="B89" s="1386" t="s">
        <v>958</v>
      </c>
      <c r="C89" s="1386"/>
      <c r="D89" s="1162"/>
      <c r="E89" s="1162">
        <f>SUM(E90:E163)</f>
        <v>12646</v>
      </c>
      <c r="F89" s="1162">
        <f>SUM(F90:F163)</f>
        <v>0</v>
      </c>
      <c r="G89" s="1162">
        <f>SUM(G90:G163)</f>
        <v>12646</v>
      </c>
      <c r="H89" s="1162"/>
      <c r="I89" s="798"/>
      <c r="K89" s="469"/>
      <c r="L89" s="469"/>
    </row>
    <row r="90" spans="1:12" x14ac:dyDescent="0.2">
      <c r="A90" s="1160" t="s">
        <v>959</v>
      </c>
      <c r="B90" s="1297" t="s">
        <v>960</v>
      </c>
      <c r="C90" s="1297"/>
      <c r="D90" s="1157">
        <v>2314</v>
      </c>
      <c r="E90" s="27">
        <v>114</v>
      </c>
      <c r="F90" s="27"/>
      <c r="G90" s="27">
        <f t="shared" ref="G90:G153" si="10">E90+F90</f>
        <v>114</v>
      </c>
      <c r="H90" s="27"/>
      <c r="I90" s="798" t="s">
        <v>882</v>
      </c>
      <c r="K90" s="469"/>
      <c r="L90" s="469"/>
    </row>
    <row r="91" spans="1:12" x14ac:dyDescent="0.2">
      <c r="A91" s="1379" t="s">
        <v>961</v>
      </c>
      <c r="B91" s="1297" t="s">
        <v>962</v>
      </c>
      <c r="C91" s="1297"/>
      <c r="D91" s="1157">
        <v>2314</v>
      </c>
      <c r="E91" s="27">
        <v>114</v>
      </c>
      <c r="F91" s="27"/>
      <c r="G91" s="27">
        <f t="shared" si="10"/>
        <v>114</v>
      </c>
      <c r="H91" s="27"/>
      <c r="I91" s="1350" t="s">
        <v>882</v>
      </c>
      <c r="K91" s="469"/>
      <c r="L91" s="469"/>
    </row>
    <row r="92" spans="1:12" x14ac:dyDescent="0.2">
      <c r="A92" s="1380"/>
      <c r="B92" s="1297"/>
      <c r="C92" s="1297"/>
      <c r="D92" s="1157">
        <v>1150</v>
      </c>
      <c r="E92" s="27">
        <v>143</v>
      </c>
      <c r="F92" s="27"/>
      <c r="G92" s="27">
        <f t="shared" si="10"/>
        <v>143</v>
      </c>
      <c r="H92" s="27"/>
      <c r="I92" s="1350"/>
      <c r="K92" s="469"/>
      <c r="L92" s="469"/>
    </row>
    <row r="93" spans="1:12" x14ac:dyDescent="0.2">
      <c r="A93" s="1381"/>
      <c r="B93" s="1297"/>
      <c r="C93" s="1297"/>
      <c r="D93" s="1157">
        <v>1210</v>
      </c>
      <c r="E93" s="27">
        <v>35</v>
      </c>
      <c r="F93" s="27"/>
      <c r="G93" s="27">
        <f t="shared" si="10"/>
        <v>35</v>
      </c>
      <c r="H93" s="27"/>
      <c r="I93" s="1350"/>
      <c r="K93" s="469"/>
      <c r="L93" s="469"/>
    </row>
    <row r="94" spans="1:12" x14ac:dyDescent="0.2">
      <c r="A94" s="1160" t="s">
        <v>963</v>
      </c>
      <c r="B94" s="1297" t="s">
        <v>964</v>
      </c>
      <c r="C94" s="1297"/>
      <c r="D94" s="1157">
        <v>2314</v>
      </c>
      <c r="E94" s="27">
        <v>143</v>
      </c>
      <c r="F94" s="27"/>
      <c r="G94" s="27">
        <f t="shared" si="10"/>
        <v>143</v>
      </c>
      <c r="H94" s="27"/>
      <c r="I94" s="798" t="s">
        <v>882</v>
      </c>
      <c r="K94" s="469"/>
      <c r="L94" s="469"/>
    </row>
    <row r="95" spans="1:12" x14ac:dyDescent="0.2">
      <c r="A95" s="1160" t="s">
        <v>965</v>
      </c>
      <c r="B95" s="1297" t="s">
        <v>966</v>
      </c>
      <c r="C95" s="1297"/>
      <c r="D95" s="1157">
        <v>2314</v>
      </c>
      <c r="E95" s="27">
        <v>143</v>
      </c>
      <c r="F95" s="27"/>
      <c r="G95" s="27">
        <f t="shared" si="10"/>
        <v>143</v>
      </c>
      <c r="H95" s="27"/>
      <c r="I95" s="798" t="s">
        <v>882</v>
      </c>
      <c r="K95" s="469"/>
      <c r="L95" s="469"/>
    </row>
    <row r="96" spans="1:12" x14ac:dyDescent="0.2">
      <c r="A96" s="1160" t="s">
        <v>967</v>
      </c>
      <c r="B96" s="1297" t="s">
        <v>968</v>
      </c>
      <c r="C96" s="1297"/>
      <c r="D96" s="1157">
        <v>2314</v>
      </c>
      <c r="E96" s="27">
        <v>285</v>
      </c>
      <c r="F96" s="27"/>
      <c r="G96" s="27">
        <f t="shared" si="10"/>
        <v>285</v>
      </c>
      <c r="H96" s="27"/>
      <c r="I96" s="798" t="s">
        <v>882</v>
      </c>
      <c r="K96" s="469"/>
      <c r="L96" s="469"/>
    </row>
    <row r="97" spans="1:12" x14ac:dyDescent="0.2">
      <c r="A97" s="1160" t="s">
        <v>969</v>
      </c>
      <c r="B97" s="1297" t="s">
        <v>970</v>
      </c>
      <c r="C97" s="1297"/>
      <c r="D97" s="1157">
        <v>2314</v>
      </c>
      <c r="E97" s="27">
        <v>114</v>
      </c>
      <c r="F97" s="27"/>
      <c r="G97" s="27">
        <f t="shared" si="10"/>
        <v>114</v>
      </c>
      <c r="H97" s="27"/>
      <c r="I97" s="798" t="s">
        <v>895</v>
      </c>
      <c r="K97" s="469"/>
      <c r="L97" s="469"/>
    </row>
    <row r="98" spans="1:12" x14ac:dyDescent="0.2">
      <c r="A98" s="1160" t="s">
        <v>971</v>
      </c>
      <c r="B98" s="1297" t="s">
        <v>972</v>
      </c>
      <c r="C98" s="1297"/>
      <c r="D98" s="1157">
        <v>2314</v>
      </c>
      <c r="E98" s="27">
        <v>143</v>
      </c>
      <c r="F98" s="27"/>
      <c r="G98" s="27">
        <f t="shared" si="10"/>
        <v>143</v>
      </c>
      <c r="H98" s="27"/>
      <c r="I98" s="798" t="s">
        <v>895</v>
      </c>
      <c r="K98" s="469"/>
      <c r="L98" s="469"/>
    </row>
    <row r="99" spans="1:12" x14ac:dyDescent="0.2">
      <c r="A99" s="1160" t="s">
        <v>973</v>
      </c>
      <c r="B99" s="1297" t="s">
        <v>974</v>
      </c>
      <c r="C99" s="1297"/>
      <c r="D99" s="1157">
        <v>2314</v>
      </c>
      <c r="E99" s="27">
        <v>143</v>
      </c>
      <c r="F99" s="27"/>
      <c r="G99" s="27">
        <f t="shared" si="10"/>
        <v>143</v>
      </c>
      <c r="H99" s="27"/>
      <c r="I99" s="798" t="s">
        <v>882</v>
      </c>
      <c r="K99" s="469"/>
      <c r="L99" s="469"/>
    </row>
    <row r="100" spans="1:12" x14ac:dyDescent="0.2">
      <c r="A100" s="1379" t="s">
        <v>975</v>
      </c>
      <c r="B100" s="1297" t="s">
        <v>976</v>
      </c>
      <c r="C100" s="1297"/>
      <c r="D100" s="1157">
        <v>1150</v>
      </c>
      <c r="E100" s="27">
        <v>86</v>
      </c>
      <c r="F100" s="27"/>
      <c r="G100" s="27">
        <f t="shared" si="10"/>
        <v>86</v>
      </c>
      <c r="H100" s="27"/>
      <c r="I100" s="1350" t="s">
        <v>882</v>
      </c>
      <c r="K100" s="469"/>
      <c r="L100" s="469"/>
    </row>
    <row r="101" spans="1:12" x14ac:dyDescent="0.2">
      <c r="A101" s="1380"/>
      <c r="B101" s="1297"/>
      <c r="C101" s="1297"/>
      <c r="D101" s="1157">
        <v>1210</v>
      </c>
      <c r="E101" s="27">
        <v>21</v>
      </c>
      <c r="F101" s="27"/>
      <c r="G101" s="27">
        <f t="shared" si="10"/>
        <v>21</v>
      </c>
      <c r="H101" s="27"/>
      <c r="I101" s="1350"/>
      <c r="K101" s="469"/>
      <c r="L101" s="469"/>
    </row>
    <row r="102" spans="1:12" x14ac:dyDescent="0.2">
      <c r="A102" s="1381"/>
      <c r="B102" s="1297"/>
      <c r="C102" s="1297"/>
      <c r="D102" s="1157">
        <v>2314</v>
      </c>
      <c r="E102" s="27">
        <v>100</v>
      </c>
      <c r="F102" s="27"/>
      <c r="G102" s="27">
        <f t="shared" si="10"/>
        <v>100</v>
      </c>
      <c r="H102" s="27"/>
      <c r="I102" s="1350"/>
      <c r="K102" s="469"/>
      <c r="L102" s="469"/>
    </row>
    <row r="103" spans="1:12" x14ac:dyDescent="0.2">
      <c r="A103" s="1379" t="s">
        <v>977</v>
      </c>
      <c r="B103" s="1297" t="s">
        <v>978</v>
      </c>
      <c r="C103" s="1297"/>
      <c r="D103" s="1157">
        <v>1150</v>
      </c>
      <c r="E103" s="27">
        <v>236</v>
      </c>
      <c r="F103" s="27"/>
      <c r="G103" s="27">
        <f t="shared" si="10"/>
        <v>236</v>
      </c>
      <c r="H103" s="27"/>
      <c r="I103" s="1350" t="s">
        <v>882</v>
      </c>
      <c r="K103" s="469"/>
      <c r="L103" s="469"/>
    </row>
    <row r="104" spans="1:12" x14ac:dyDescent="0.2">
      <c r="A104" s="1380"/>
      <c r="B104" s="1297"/>
      <c r="C104" s="1297"/>
      <c r="D104" s="1157">
        <v>1210</v>
      </c>
      <c r="E104" s="27">
        <v>56</v>
      </c>
      <c r="F104" s="27"/>
      <c r="G104" s="27">
        <f t="shared" si="10"/>
        <v>56</v>
      </c>
      <c r="H104" s="27"/>
      <c r="I104" s="1350"/>
      <c r="K104" s="469"/>
      <c r="L104" s="469"/>
    </row>
    <row r="105" spans="1:12" x14ac:dyDescent="0.2">
      <c r="A105" s="1381"/>
      <c r="B105" s="1297"/>
      <c r="C105" s="1297"/>
      <c r="D105" s="1157">
        <v>2314</v>
      </c>
      <c r="E105" s="27">
        <v>143</v>
      </c>
      <c r="F105" s="27"/>
      <c r="G105" s="27">
        <f t="shared" si="10"/>
        <v>143</v>
      </c>
      <c r="H105" s="27"/>
      <c r="I105" s="1350"/>
      <c r="K105" s="469"/>
      <c r="L105" s="469"/>
    </row>
    <row r="106" spans="1:12" x14ac:dyDescent="0.2">
      <c r="A106" s="1379" t="s">
        <v>979</v>
      </c>
      <c r="B106" s="1297" t="s">
        <v>980</v>
      </c>
      <c r="C106" s="1297"/>
      <c r="D106" s="1157">
        <v>1150</v>
      </c>
      <c r="E106" s="27">
        <v>177</v>
      </c>
      <c r="F106" s="27"/>
      <c r="G106" s="27">
        <f t="shared" si="10"/>
        <v>177</v>
      </c>
      <c r="H106" s="27"/>
      <c r="I106" s="1350" t="s">
        <v>882</v>
      </c>
      <c r="K106" s="469"/>
      <c r="L106" s="469"/>
    </row>
    <row r="107" spans="1:12" x14ac:dyDescent="0.2">
      <c r="A107" s="1380"/>
      <c r="B107" s="1297"/>
      <c r="C107" s="1297"/>
      <c r="D107" s="1157">
        <v>1210</v>
      </c>
      <c r="E107" s="27">
        <v>42</v>
      </c>
      <c r="F107" s="27"/>
      <c r="G107" s="27">
        <f t="shared" si="10"/>
        <v>42</v>
      </c>
      <c r="H107" s="27"/>
      <c r="I107" s="1350"/>
      <c r="K107" s="469"/>
      <c r="L107" s="469"/>
    </row>
    <row r="108" spans="1:12" x14ac:dyDescent="0.2">
      <c r="A108" s="1381"/>
      <c r="B108" s="1297"/>
      <c r="C108" s="1297"/>
      <c r="D108" s="1157">
        <v>2314</v>
      </c>
      <c r="E108" s="27">
        <v>160</v>
      </c>
      <c r="F108" s="27"/>
      <c r="G108" s="27">
        <f t="shared" si="10"/>
        <v>160</v>
      </c>
      <c r="H108" s="27"/>
      <c r="I108" s="1350"/>
      <c r="K108" s="469"/>
      <c r="L108" s="469"/>
    </row>
    <row r="109" spans="1:12" x14ac:dyDescent="0.2">
      <c r="A109" s="1379" t="s">
        <v>981</v>
      </c>
      <c r="B109" s="1297" t="s">
        <v>982</v>
      </c>
      <c r="C109" s="1297"/>
      <c r="D109" s="1157">
        <v>1150</v>
      </c>
      <c r="E109" s="27">
        <v>236</v>
      </c>
      <c r="F109" s="27"/>
      <c r="G109" s="27">
        <f t="shared" si="10"/>
        <v>236</v>
      </c>
      <c r="H109" s="27"/>
      <c r="I109" s="1350" t="s">
        <v>882</v>
      </c>
      <c r="K109" s="469"/>
      <c r="L109" s="469"/>
    </row>
    <row r="110" spans="1:12" x14ac:dyDescent="0.2">
      <c r="A110" s="1380"/>
      <c r="B110" s="1297"/>
      <c r="C110" s="1297"/>
      <c r="D110" s="1157">
        <v>1210</v>
      </c>
      <c r="E110" s="27">
        <v>56</v>
      </c>
      <c r="F110" s="27"/>
      <c r="G110" s="27">
        <f t="shared" si="10"/>
        <v>56</v>
      </c>
      <c r="H110" s="27"/>
      <c r="I110" s="1350"/>
      <c r="K110" s="469"/>
      <c r="L110" s="469"/>
    </row>
    <row r="111" spans="1:12" x14ac:dyDescent="0.2">
      <c r="A111" s="1381"/>
      <c r="B111" s="1297"/>
      <c r="C111" s="1297"/>
      <c r="D111" s="1157">
        <v>2314</v>
      </c>
      <c r="E111" s="27">
        <v>143</v>
      </c>
      <c r="F111" s="27"/>
      <c r="G111" s="27">
        <f t="shared" si="10"/>
        <v>143</v>
      </c>
      <c r="H111" s="27"/>
      <c r="I111" s="1350"/>
      <c r="K111" s="469"/>
      <c r="L111" s="469"/>
    </row>
    <row r="112" spans="1:12" x14ac:dyDescent="0.2">
      <c r="A112" s="1379" t="s">
        <v>983</v>
      </c>
      <c r="B112" s="1297" t="s">
        <v>984</v>
      </c>
      <c r="C112" s="1297"/>
      <c r="D112" s="1157">
        <v>1150</v>
      </c>
      <c r="E112" s="27">
        <v>143</v>
      </c>
      <c r="F112" s="27"/>
      <c r="G112" s="27">
        <f t="shared" si="10"/>
        <v>143</v>
      </c>
      <c r="H112" s="27"/>
      <c r="I112" s="1350" t="s">
        <v>882</v>
      </c>
      <c r="K112" s="469"/>
      <c r="L112" s="469"/>
    </row>
    <row r="113" spans="1:12" x14ac:dyDescent="0.2">
      <c r="A113" s="1380"/>
      <c r="B113" s="1297"/>
      <c r="C113" s="1297"/>
      <c r="D113" s="1157">
        <v>1210</v>
      </c>
      <c r="E113" s="27">
        <v>35</v>
      </c>
      <c r="F113" s="27"/>
      <c r="G113" s="27">
        <f t="shared" si="10"/>
        <v>35</v>
      </c>
      <c r="H113" s="27"/>
      <c r="I113" s="1350"/>
      <c r="K113" s="469"/>
      <c r="L113" s="469"/>
    </row>
    <row r="114" spans="1:12" x14ac:dyDescent="0.2">
      <c r="A114" s="1381"/>
      <c r="B114" s="1297"/>
      <c r="C114" s="1297"/>
      <c r="D114" s="1157">
        <v>2314</v>
      </c>
      <c r="E114" s="27">
        <v>143</v>
      </c>
      <c r="F114" s="27"/>
      <c r="G114" s="27">
        <f t="shared" si="10"/>
        <v>143</v>
      </c>
      <c r="H114" s="27"/>
      <c r="I114" s="1350"/>
      <c r="K114" s="469"/>
      <c r="L114" s="469"/>
    </row>
    <row r="115" spans="1:12" x14ac:dyDescent="0.2">
      <c r="A115" s="1379" t="s">
        <v>985</v>
      </c>
      <c r="B115" s="1297" t="s">
        <v>986</v>
      </c>
      <c r="C115" s="1297"/>
      <c r="D115" s="1157">
        <v>1150</v>
      </c>
      <c r="E115" s="27">
        <v>72</v>
      </c>
      <c r="F115" s="27"/>
      <c r="G115" s="27">
        <f t="shared" si="10"/>
        <v>72</v>
      </c>
      <c r="H115" s="27"/>
      <c r="I115" s="1350" t="s">
        <v>882</v>
      </c>
      <c r="K115" s="469"/>
      <c r="L115" s="469"/>
    </row>
    <row r="116" spans="1:12" x14ac:dyDescent="0.2">
      <c r="A116" s="1380"/>
      <c r="B116" s="1297"/>
      <c r="C116" s="1297"/>
      <c r="D116" s="1157">
        <v>1210</v>
      </c>
      <c r="E116" s="27">
        <v>18</v>
      </c>
      <c r="F116" s="27"/>
      <c r="G116" s="27">
        <f t="shared" si="10"/>
        <v>18</v>
      </c>
      <c r="H116" s="27"/>
      <c r="I116" s="1350"/>
      <c r="K116" s="469"/>
      <c r="L116" s="469"/>
    </row>
    <row r="117" spans="1:12" x14ac:dyDescent="0.2">
      <c r="A117" s="1381"/>
      <c r="B117" s="1297"/>
      <c r="C117" s="1297"/>
      <c r="D117" s="1157">
        <v>2314</v>
      </c>
      <c r="E117" s="27">
        <v>100</v>
      </c>
      <c r="F117" s="27"/>
      <c r="G117" s="27">
        <f t="shared" si="10"/>
        <v>100</v>
      </c>
      <c r="H117" s="27"/>
      <c r="I117" s="1350"/>
      <c r="K117" s="469"/>
      <c r="L117" s="469"/>
    </row>
    <row r="118" spans="1:12" x14ac:dyDescent="0.2">
      <c r="A118" s="1379" t="s">
        <v>987</v>
      </c>
      <c r="B118" s="1297" t="s">
        <v>988</v>
      </c>
      <c r="C118" s="1297"/>
      <c r="D118" s="1157">
        <v>1150</v>
      </c>
      <c r="E118" s="27">
        <v>236</v>
      </c>
      <c r="F118" s="27"/>
      <c r="G118" s="27">
        <f t="shared" si="10"/>
        <v>236</v>
      </c>
      <c r="H118" s="27"/>
      <c r="I118" s="1350" t="s">
        <v>782</v>
      </c>
      <c r="K118" s="469"/>
      <c r="L118" s="469"/>
    </row>
    <row r="119" spans="1:12" x14ac:dyDescent="0.2">
      <c r="A119" s="1380"/>
      <c r="B119" s="1297"/>
      <c r="C119" s="1297"/>
      <c r="D119" s="103">
        <v>1210</v>
      </c>
      <c r="E119" s="27">
        <v>56</v>
      </c>
      <c r="F119" s="27"/>
      <c r="G119" s="27">
        <f t="shared" si="10"/>
        <v>56</v>
      </c>
      <c r="H119" s="27"/>
      <c r="I119" s="1350"/>
      <c r="K119" s="469"/>
      <c r="L119" s="469"/>
    </row>
    <row r="120" spans="1:12" x14ac:dyDescent="0.2">
      <c r="A120" s="1381"/>
      <c r="B120" s="1297"/>
      <c r="C120" s="1297"/>
      <c r="D120" s="1157">
        <v>2314</v>
      </c>
      <c r="E120" s="27">
        <v>143</v>
      </c>
      <c r="F120" s="27"/>
      <c r="G120" s="27">
        <f t="shared" si="10"/>
        <v>143</v>
      </c>
      <c r="H120" s="27"/>
      <c r="I120" s="1350"/>
      <c r="K120" s="469"/>
      <c r="L120" s="469"/>
    </row>
    <row r="121" spans="1:12" x14ac:dyDescent="0.2">
      <c r="A121" s="1379" t="s">
        <v>989</v>
      </c>
      <c r="B121" s="1297" t="s">
        <v>990</v>
      </c>
      <c r="C121" s="1297"/>
      <c r="D121" s="1157">
        <v>1150</v>
      </c>
      <c r="E121" s="27">
        <v>177</v>
      </c>
      <c r="F121" s="27"/>
      <c r="G121" s="27">
        <f t="shared" si="10"/>
        <v>177</v>
      </c>
      <c r="H121" s="27"/>
      <c r="I121" s="1350" t="s">
        <v>782</v>
      </c>
      <c r="K121" s="469"/>
      <c r="L121" s="469"/>
    </row>
    <row r="122" spans="1:12" x14ac:dyDescent="0.2">
      <c r="A122" s="1380"/>
      <c r="B122" s="1297"/>
      <c r="C122" s="1297"/>
      <c r="D122" s="1157">
        <v>1210</v>
      </c>
      <c r="E122" s="27">
        <v>42</v>
      </c>
      <c r="F122" s="27"/>
      <c r="G122" s="27">
        <f t="shared" si="10"/>
        <v>42</v>
      </c>
      <c r="H122" s="27"/>
      <c r="I122" s="1350"/>
      <c r="K122" s="469"/>
      <c r="L122" s="469"/>
    </row>
    <row r="123" spans="1:12" x14ac:dyDescent="0.2">
      <c r="A123" s="1381"/>
      <c r="B123" s="1297"/>
      <c r="C123" s="1297"/>
      <c r="D123" s="1157">
        <v>2314</v>
      </c>
      <c r="E123" s="27">
        <v>100</v>
      </c>
      <c r="F123" s="27"/>
      <c r="G123" s="27">
        <f t="shared" si="10"/>
        <v>100</v>
      </c>
      <c r="H123" s="27"/>
      <c r="I123" s="1350"/>
      <c r="K123" s="469"/>
      <c r="L123" s="469"/>
    </row>
    <row r="124" spans="1:12" x14ac:dyDescent="0.2">
      <c r="A124" s="1379" t="s">
        <v>991</v>
      </c>
      <c r="B124" s="1297" t="s">
        <v>992</v>
      </c>
      <c r="C124" s="1297"/>
      <c r="D124" s="1157">
        <v>1150</v>
      </c>
      <c r="E124" s="27">
        <v>531</v>
      </c>
      <c r="F124" s="27"/>
      <c r="G124" s="27">
        <f t="shared" si="10"/>
        <v>531</v>
      </c>
      <c r="H124" s="27"/>
      <c r="I124" s="1350" t="s">
        <v>782</v>
      </c>
      <c r="K124" s="469"/>
      <c r="L124" s="469"/>
    </row>
    <row r="125" spans="1:12" x14ac:dyDescent="0.2">
      <c r="A125" s="1380"/>
      <c r="B125" s="1297"/>
      <c r="C125" s="1297"/>
      <c r="D125" s="1157">
        <v>1210</v>
      </c>
      <c r="E125" s="27">
        <v>126</v>
      </c>
      <c r="F125" s="27"/>
      <c r="G125" s="27">
        <f t="shared" si="10"/>
        <v>126</v>
      </c>
      <c r="H125" s="27"/>
      <c r="I125" s="1350"/>
      <c r="K125" s="469"/>
      <c r="L125" s="469"/>
    </row>
    <row r="126" spans="1:12" x14ac:dyDescent="0.2">
      <c r="A126" s="1381"/>
      <c r="B126" s="1297"/>
      <c r="C126" s="1297"/>
      <c r="D126" s="1157">
        <v>2314</v>
      </c>
      <c r="E126" s="27">
        <v>300</v>
      </c>
      <c r="F126" s="27"/>
      <c r="G126" s="27">
        <f t="shared" si="10"/>
        <v>300</v>
      </c>
      <c r="H126" s="27"/>
      <c r="I126" s="1350"/>
      <c r="K126" s="469"/>
      <c r="L126" s="469"/>
    </row>
    <row r="127" spans="1:12" x14ac:dyDescent="0.2">
      <c r="A127" s="1160" t="s">
        <v>993</v>
      </c>
      <c r="B127" s="1297" t="s">
        <v>994</v>
      </c>
      <c r="C127" s="1297"/>
      <c r="D127" s="1157">
        <v>2314</v>
      </c>
      <c r="E127" s="27">
        <v>129</v>
      </c>
      <c r="F127" s="27"/>
      <c r="G127" s="27">
        <f t="shared" si="10"/>
        <v>129</v>
      </c>
      <c r="H127" s="27"/>
      <c r="I127" s="798" t="s">
        <v>782</v>
      </c>
      <c r="K127" s="469"/>
      <c r="L127" s="469"/>
    </row>
    <row r="128" spans="1:12" x14ac:dyDescent="0.2">
      <c r="A128" s="1379" t="s">
        <v>995</v>
      </c>
      <c r="B128" s="1297" t="s">
        <v>996</v>
      </c>
      <c r="C128" s="1297"/>
      <c r="D128" s="1157">
        <v>2314</v>
      </c>
      <c r="E128" s="27">
        <v>160</v>
      </c>
      <c r="F128" s="27"/>
      <c r="G128" s="27">
        <f t="shared" si="10"/>
        <v>160</v>
      </c>
      <c r="H128" s="27"/>
      <c r="I128" s="1350" t="s">
        <v>782</v>
      </c>
      <c r="K128" s="469"/>
      <c r="L128" s="469"/>
    </row>
    <row r="129" spans="1:12" x14ac:dyDescent="0.2">
      <c r="A129" s="1380"/>
      <c r="B129" s="1297"/>
      <c r="C129" s="1297"/>
      <c r="D129" s="1157">
        <v>1150</v>
      </c>
      <c r="E129" s="27">
        <v>177</v>
      </c>
      <c r="F129" s="27"/>
      <c r="G129" s="27">
        <f t="shared" si="10"/>
        <v>177</v>
      </c>
      <c r="H129" s="27"/>
      <c r="I129" s="1350"/>
      <c r="K129" s="469"/>
      <c r="L129" s="469"/>
    </row>
    <row r="130" spans="1:12" x14ac:dyDescent="0.2">
      <c r="A130" s="1381"/>
      <c r="B130" s="1297"/>
      <c r="C130" s="1297"/>
      <c r="D130" s="1157">
        <v>1210</v>
      </c>
      <c r="E130" s="27">
        <v>42</v>
      </c>
      <c r="F130" s="27"/>
      <c r="G130" s="27">
        <f t="shared" si="10"/>
        <v>42</v>
      </c>
      <c r="H130" s="27"/>
      <c r="I130" s="1350"/>
      <c r="K130" s="469"/>
      <c r="L130" s="469"/>
    </row>
    <row r="131" spans="1:12" x14ac:dyDescent="0.2">
      <c r="A131" s="1379" t="s">
        <v>997</v>
      </c>
      <c r="B131" s="1297" t="s">
        <v>998</v>
      </c>
      <c r="C131" s="1297"/>
      <c r="D131" s="1157">
        <v>2314</v>
      </c>
      <c r="E131" s="27">
        <v>143</v>
      </c>
      <c r="F131" s="27"/>
      <c r="G131" s="27">
        <f t="shared" si="10"/>
        <v>143</v>
      </c>
      <c r="H131" s="27"/>
      <c r="I131" s="1350" t="s">
        <v>782</v>
      </c>
      <c r="K131" s="469"/>
      <c r="L131" s="469"/>
    </row>
    <row r="132" spans="1:12" x14ac:dyDescent="0.2">
      <c r="A132" s="1380"/>
      <c r="B132" s="1297"/>
      <c r="C132" s="1297"/>
      <c r="D132" s="1157">
        <v>1150</v>
      </c>
      <c r="E132" s="27">
        <v>236</v>
      </c>
      <c r="F132" s="27"/>
      <c r="G132" s="27">
        <f t="shared" si="10"/>
        <v>236</v>
      </c>
      <c r="H132" s="27"/>
      <c r="I132" s="1350"/>
      <c r="K132" s="469"/>
      <c r="L132" s="469"/>
    </row>
    <row r="133" spans="1:12" x14ac:dyDescent="0.2">
      <c r="A133" s="1381"/>
      <c r="B133" s="1297"/>
      <c r="C133" s="1297"/>
      <c r="D133" s="1157">
        <v>1210</v>
      </c>
      <c r="E133" s="27">
        <v>56</v>
      </c>
      <c r="F133" s="27"/>
      <c r="G133" s="27">
        <f t="shared" si="10"/>
        <v>56</v>
      </c>
      <c r="H133" s="27"/>
      <c r="I133" s="1350"/>
      <c r="K133" s="469"/>
      <c r="L133" s="469"/>
    </row>
    <row r="134" spans="1:12" x14ac:dyDescent="0.2">
      <c r="A134" s="1394" t="s">
        <v>999</v>
      </c>
      <c r="B134" s="1297" t="s">
        <v>1000</v>
      </c>
      <c r="C134" s="1297"/>
      <c r="D134" s="1157">
        <v>2314</v>
      </c>
      <c r="E134" s="27">
        <v>143</v>
      </c>
      <c r="F134" s="27"/>
      <c r="G134" s="27">
        <f t="shared" si="10"/>
        <v>143</v>
      </c>
      <c r="H134" s="27"/>
      <c r="I134" s="1350" t="s">
        <v>861</v>
      </c>
      <c r="K134" s="469"/>
      <c r="L134" s="469"/>
    </row>
    <row r="135" spans="1:12" x14ac:dyDescent="0.2">
      <c r="A135" s="1395"/>
      <c r="B135" s="1297"/>
      <c r="C135" s="1297"/>
      <c r="D135" s="1157">
        <v>1150</v>
      </c>
      <c r="E135" s="27">
        <v>236</v>
      </c>
      <c r="F135" s="27"/>
      <c r="G135" s="27">
        <f t="shared" si="10"/>
        <v>236</v>
      </c>
      <c r="H135" s="27"/>
      <c r="I135" s="1350"/>
      <c r="K135" s="469"/>
      <c r="L135" s="469"/>
    </row>
    <row r="136" spans="1:12" x14ac:dyDescent="0.2">
      <c r="A136" s="1396"/>
      <c r="B136" s="1297"/>
      <c r="C136" s="1297"/>
      <c r="D136" s="1157">
        <v>1210</v>
      </c>
      <c r="E136" s="27">
        <v>56</v>
      </c>
      <c r="F136" s="27"/>
      <c r="G136" s="27">
        <f t="shared" si="10"/>
        <v>56</v>
      </c>
      <c r="H136" s="27"/>
      <c r="I136" s="1350"/>
      <c r="K136" s="469"/>
      <c r="L136" s="469"/>
    </row>
    <row r="137" spans="1:12" x14ac:dyDescent="0.2">
      <c r="A137" s="1163" t="s">
        <v>1001</v>
      </c>
      <c r="B137" s="1302" t="s">
        <v>1002</v>
      </c>
      <c r="C137" s="1303"/>
      <c r="D137" s="1157">
        <v>2279</v>
      </c>
      <c r="E137" s="27">
        <v>2008</v>
      </c>
      <c r="F137" s="27"/>
      <c r="G137" s="27">
        <f t="shared" si="10"/>
        <v>2008</v>
      </c>
      <c r="H137" s="27"/>
      <c r="I137" s="798" t="s">
        <v>782</v>
      </c>
      <c r="K137" s="469"/>
      <c r="L137" s="469"/>
    </row>
    <row r="138" spans="1:12" x14ac:dyDescent="0.2">
      <c r="A138" s="1394" t="s">
        <v>1003</v>
      </c>
      <c r="B138" s="1297" t="s">
        <v>1004</v>
      </c>
      <c r="C138" s="1297"/>
      <c r="D138" s="1157">
        <v>2314</v>
      </c>
      <c r="E138" s="27">
        <v>143</v>
      </c>
      <c r="F138" s="27"/>
      <c r="G138" s="27">
        <f t="shared" si="10"/>
        <v>143</v>
      </c>
      <c r="H138" s="27"/>
      <c r="I138" s="1350" t="s">
        <v>861</v>
      </c>
      <c r="K138" s="469"/>
      <c r="L138" s="469"/>
    </row>
    <row r="139" spans="1:12" x14ac:dyDescent="0.2">
      <c r="A139" s="1397"/>
      <c r="B139" s="1297"/>
      <c r="C139" s="1297"/>
      <c r="D139" s="1157">
        <v>1150</v>
      </c>
      <c r="E139" s="27">
        <v>236</v>
      </c>
      <c r="F139" s="27"/>
      <c r="G139" s="27">
        <f t="shared" si="10"/>
        <v>236</v>
      </c>
      <c r="H139" s="27"/>
      <c r="I139" s="1350"/>
      <c r="K139" s="469"/>
      <c r="L139" s="469"/>
    </row>
    <row r="140" spans="1:12" x14ac:dyDescent="0.2">
      <c r="A140" s="1398"/>
      <c r="B140" s="1297"/>
      <c r="C140" s="1297"/>
      <c r="D140" s="1157">
        <v>1210</v>
      </c>
      <c r="E140" s="27">
        <v>56</v>
      </c>
      <c r="F140" s="27"/>
      <c r="G140" s="27">
        <f t="shared" si="10"/>
        <v>56</v>
      </c>
      <c r="H140" s="27"/>
      <c r="I140" s="1350"/>
      <c r="K140" s="469"/>
      <c r="L140" s="469"/>
    </row>
    <row r="141" spans="1:12" x14ac:dyDescent="0.2">
      <c r="A141" s="1393" t="s">
        <v>1005</v>
      </c>
      <c r="B141" s="1297" t="s">
        <v>1006</v>
      </c>
      <c r="C141" s="1297"/>
      <c r="D141" s="1157">
        <v>2314</v>
      </c>
      <c r="E141" s="27">
        <v>160</v>
      </c>
      <c r="F141" s="27"/>
      <c r="G141" s="27">
        <f t="shared" si="10"/>
        <v>160</v>
      </c>
      <c r="H141" s="27"/>
      <c r="I141" s="1350" t="s">
        <v>861</v>
      </c>
      <c r="K141" s="469"/>
      <c r="L141" s="469"/>
    </row>
    <row r="142" spans="1:12" x14ac:dyDescent="0.2">
      <c r="A142" s="1380"/>
      <c r="B142" s="1297"/>
      <c r="C142" s="1297"/>
      <c r="D142" s="1157">
        <v>1150</v>
      </c>
      <c r="E142" s="27">
        <v>177</v>
      </c>
      <c r="F142" s="27"/>
      <c r="G142" s="27">
        <f t="shared" si="10"/>
        <v>177</v>
      </c>
      <c r="H142" s="27"/>
      <c r="I142" s="1350"/>
      <c r="K142" s="469"/>
      <c r="L142" s="469"/>
    </row>
    <row r="143" spans="1:12" x14ac:dyDescent="0.2">
      <c r="A143" s="1381"/>
      <c r="B143" s="1297"/>
      <c r="C143" s="1297"/>
      <c r="D143" s="1157">
        <v>1210</v>
      </c>
      <c r="E143" s="27">
        <v>42</v>
      </c>
      <c r="F143" s="27"/>
      <c r="G143" s="27">
        <f t="shared" si="10"/>
        <v>42</v>
      </c>
      <c r="H143" s="27"/>
      <c r="I143" s="1350"/>
      <c r="K143" s="469"/>
      <c r="L143" s="469"/>
    </row>
    <row r="144" spans="1:12" x14ac:dyDescent="0.2">
      <c r="A144" s="1393" t="s">
        <v>1007</v>
      </c>
      <c r="B144" s="1297" t="s">
        <v>1008</v>
      </c>
      <c r="C144" s="1297"/>
      <c r="D144" s="1157">
        <v>2314</v>
      </c>
      <c r="E144" s="27">
        <v>129</v>
      </c>
      <c r="F144" s="27"/>
      <c r="G144" s="27">
        <f t="shared" si="10"/>
        <v>129</v>
      </c>
      <c r="H144" s="27"/>
      <c r="I144" s="1350" t="s">
        <v>861</v>
      </c>
      <c r="K144" s="469"/>
      <c r="L144" s="469"/>
    </row>
    <row r="145" spans="1:12" x14ac:dyDescent="0.2">
      <c r="A145" s="1380"/>
      <c r="B145" s="1297"/>
      <c r="C145" s="1297"/>
      <c r="D145" s="1157">
        <v>1150</v>
      </c>
      <c r="E145" s="27">
        <v>86</v>
      </c>
      <c r="F145" s="27"/>
      <c r="G145" s="27">
        <f t="shared" si="10"/>
        <v>86</v>
      </c>
      <c r="H145" s="27"/>
      <c r="I145" s="1350"/>
      <c r="K145" s="469"/>
      <c r="L145" s="469"/>
    </row>
    <row r="146" spans="1:12" x14ac:dyDescent="0.2">
      <c r="A146" s="1381"/>
      <c r="B146" s="1297"/>
      <c r="C146" s="1297"/>
      <c r="D146" s="1157">
        <v>1210</v>
      </c>
      <c r="E146" s="27">
        <v>22</v>
      </c>
      <c r="F146" s="27"/>
      <c r="G146" s="27">
        <f t="shared" si="10"/>
        <v>22</v>
      </c>
      <c r="H146" s="27"/>
      <c r="I146" s="1350"/>
      <c r="K146" s="469"/>
      <c r="L146" s="469"/>
    </row>
    <row r="147" spans="1:12" x14ac:dyDescent="0.2">
      <c r="A147" s="1160" t="s">
        <v>1009</v>
      </c>
      <c r="B147" s="1297" t="s">
        <v>1010</v>
      </c>
      <c r="C147" s="1297"/>
      <c r="D147" s="1157">
        <v>2314</v>
      </c>
      <c r="E147" s="27">
        <v>170</v>
      </c>
      <c r="F147" s="27"/>
      <c r="G147" s="27">
        <f t="shared" si="10"/>
        <v>170</v>
      </c>
      <c r="H147" s="27"/>
      <c r="I147" s="798" t="s">
        <v>882</v>
      </c>
      <c r="K147" s="469"/>
      <c r="L147" s="469"/>
    </row>
    <row r="148" spans="1:12" x14ac:dyDescent="0.2">
      <c r="A148" s="1160" t="s">
        <v>1011</v>
      </c>
      <c r="B148" s="1297" t="s">
        <v>1012</v>
      </c>
      <c r="C148" s="1297"/>
      <c r="D148" s="1157">
        <v>2314</v>
      </c>
      <c r="E148" s="27">
        <v>143</v>
      </c>
      <c r="F148" s="27"/>
      <c r="G148" s="27">
        <f t="shared" si="10"/>
        <v>143</v>
      </c>
      <c r="H148" s="27"/>
      <c r="I148" s="798" t="s">
        <v>882</v>
      </c>
      <c r="K148" s="469"/>
      <c r="L148" s="469"/>
    </row>
    <row r="149" spans="1:12" x14ac:dyDescent="0.2">
      <c r="A149" s="1160" t="s">
        <v>1013</v>
      </c>
      <c r="B149" s="1297" t="s">
        <v>1014</v>
      </c>
      <c r="C149" s="1297"/>
      <c r="D149" s="1157">
        <v>2314</v>
      </c>
      <c r="E149" s="27">
        <v>171</v>
      </c>
      <c r="F149" s="27"/>
      <c r="G149" s="27">
        <f t="shared" si="10"/>
        <v>171</v>
      </c>
      <c r="H149" s="27"/>
      <c r="I149" s="798" t="s">
        <v>782</v>
      </c>
      <c r="K149" s="469"/>
      <c r="L149" s="469"/>
    </row>
    <row r="150" spans="1:12" x14ac:dyDescent="0.2">
      <c r="A150" s="1160" t="s">
        <v>1015</v>
      </c>
      <c r="B150" s="1297" t="s">
        <v>1016</v>
      </c>
      <c r="C150" s="1297"/>
      <c r="D150" s="1157">
        <v>2314</v>
      </c>
      <c r="E150" s="27">
        <v>143</v>
      </c>
      <c r="F150" s="27"/>
      <c r="G150" s="27">
        <f t="shared" si="10"/>
        <v>143</v>
      </c>
      <c r="H150" s="27"/>
      <c r="I150" s="798" t="s">
        <v>782</v>
      </c>
      <c r="K150" s="469"/>
      <c r="L150" s="469"/>
    </row>
    <row r="151" spans="1:12" x14ac:dyDescent="0.2">
      <c r="A151" s="1164" t="s">
        <v>1017</v>
      </c>
      <c r="B151" s="1297" t="s">
        <v>1018</v>
      </c>
      <c r="C151" s="1297"/>
      <c r="D151" s="1157">
        <v>2314</v>
      </c>
      <c r="E151" s="27">
        <v>171</v>
      </c>
      <c r="F151" s="27"/>
      <c r="G151" s="27">
        <f t="shared" si="10"/>
        <v>171</v>
      </c>
      <c r="H151" s="27"/>
      <c r="I151" s="798" t="s">
        <v>782</v>
      </c>
      <c r="K151" s="469"/>
      <c r="L151" s="469"/>
    </row>
    <row r="152" spans="1:12" x14ac:dyDescent="0.2">
      <c r="A152" s="1160" t="s">
        <v>1019</v>
      </c>
      <c r="B152" s="1297" t="s">
        <v>1020</v>
      </c>
      <c r="C152" s="1297"/>
      <c r="D152" s="1157">
        <v>2314</v>
      </c>
      <c r="E152" s="27">
        <v>140</v>
      </c>
      <c r="F152" s="27"/>
      <c r="G152" s="27">
        <f t="shared" si="10"/>
        <v>140</v>
      </c>
      <c r="H152" s="27"/>
      <c r="I152" s="798" t="s">
        <v>1021</v>
      </c>
      <c r="K152" s="469"/>
      <c r="L152" s="469"/>
    </row>
    <row r="153" spans="1:12" x14ac:dyDescent="0.2">
      <c r="A153" s="1160" t="s">
        <v>1022</v>
      </c>
      <c r="B153" s="1297" t="s">
        <v>1023</v>
      </c>
      <c r="C153" s="1297"/>
      <c r="D153" s="1157">
        <v>2314</v>
      </c>
      <c r="E153" s="27">
        <v>143</v>
      </c>
      <c r="F153" s="27"/>
      <c r="G153" s="27">
        <f t="shared" si="10"/>
        <v>143</v>
      </c>
      <c r="H153" s="27"/>
      <c r="I153" s="798" t="s">
        <v>1021</v>
      </c>
      <c r="K153" s="469"/>
      <c r="L153" s="469"/>
    </row>
    <row r="154" spans="1:12" x14ac:dyDescent="0.2">
      <c r="A154" s="1160" t="s">
        <v>1024</v>
      </c>
      <c r="B154" s="1297" t="s">
        <v>1025</v>
      </c>
      <c r="C154" s="1297"/>
      <c r="D154" s="1157">
        <v>2314</v>
      </c>
      <c r="E154" s="27">
        <v>143</v>
      </c>
      <c r="F154" s="27"/>
      <c r="G154" s="27">
        <f t="shared" ref="G154:G163" si="11">E154+F154</f>
        <v>143</v>
      </c>
      <c r="H154" s="27"/>
      <c r="I154" s="798" t="s">
        <v>1021</v>
      </c>
      <c r="K154" s="469"/>
      <c r="L154" s="469"/>
    </row>
    <row r="155" spans="1:12" x14ac:dyDescent="0.2">
      <c r="A155" s="1160" t="s">
        <v>1026</v>
      </c>
      <c r="B155" s="1297" t="s">
        <v>1027</v>
      </c>
      <c r="C155" s="1297"/>
      <c r="D155" s="1157">
        <v>2314</v>
      </c>
      <c r="E155" s="27">
        <v>143</v>
      </c>
      <c r="F155" s="27"/>
      <c r="G155" s="27">
        <f t="shared" si="11"/>
        <v>143</v>
      </c>
      <c r="H155" s="27"/>
      <c r="I155" s="798" t="s">
        <v>1021</v>
      </c>
      <c r="K155" s="469"/>
      <c r="L155" s="469"/>
    </row>
    <row r="156" spans="1:12" x14ac:dyDescent="0.2">
      <c r="A156" s="1160" t="s">
        <v>1028</v>
      </c>
      <c r="B156" s="1297" t="s">
        <v>1029</v>
      </c>
      <c r="C156" s="1297"/>
      <c r="D156" s="1157">
        <v>2314</v>
      </c>
      <c r="E156" s="27">
        <v>257</v>
      </c>
      <c r="F156" s="27"/>
      <c r="G156" s="27">
        <f t="shared" si="11"/>
        <v>257</v>
      </c>
      <c r="H156" s="27"/>
      <c r="I156" s="798" t="s">
        <v>1021</v>
      </c>
      <c r="K156" s="469"/>
      <c r="L156" s="469"/>
    </row>
    <row r="157" spans="1:12" x14ac:dyDescent="0.2">
      <c r="A157" s="1379" t="s">
        <v>1030</v>
      </c>
      <c r="B157" s="1297" t="s">
        <v>1031</v>
      </c>
      <c r="C157" s="1297"/>
      <c r="D157" s="1157">
        <v>2314</v>
      </c>
      <c r="E157" s="27">
        <v>1050</v>
      </c>
      <c r="F157" s="27"/>
      <c r="G157" s="27">
        <f t="shared" si="11"/>
        <v>1050</v>
      </c>
      <c r="H157" s="27"/>
      <c r="I157" s="1350" t="s">
        <v>782</v>
      </c>
      <c r="K157" s="469"/>
      <c r="L157" s="469"/>
    </row>
    <row r="158" spans="1:12" x14ac:dyDescent="0.2">
      <c r="A158" s="1380"/>
      <c r="B158" s="1297"/>
      <c r="C158" s="1297"/>
      <c r="D158" s="1157">
        <v>2264</v>
      </c>
      <c r="E158" s="27">
        <v>0</v>
      </c>
      <c r="F158" s="27"/>
      <c r="G158" s="27">
        <f t="shared" si="11"/>
        <v>0</v>
      </c>
      <c r="H158" s="27"/>
      <c r="I158" s="1350"/>
      <c r="K158" s="469"/>
      <c r="L158" s="469"/>
    </row>
    <row r="159" spans="1:12" x14ac:dyDescent="0.2">
      <c r="A159" s="1380"/>
      <c r="B159" s="1297"/>
      <c r="C159" s="1297"/>
      <c r="D159" s="1157">
        <v>2262</v>
      </c>
      <c r="E159" s="27">
        <v>0</v>
      </c>
      <c r="F159" s="27"/>
      <c r="G159" s="27">
        <f t="shared" si="11"/>
        <v>0</v>
      </c>
      <c r="H159" s="27"/>
      <c r="I159" s="1350"/>
      <c r="K159" s="469"/>
      <c r="L159" s="469"/>
    </row>
    <row r="160" spans="1:12" x14ac:dyDescent="0.2">
      <c r="A160" s="1381"/>
      <c r="B160" s="1297"/>
      <c r="C160" s="1297"/>
      <c r="D160" s="1157">
        <v>2312</v>
      </c>
      <c r="E160" s="27">
        <v>0</v>
      </c>
      <c r="F160" s="27"/>
      <c r="G160" s="27">
        <f t="shared" si="11"/>
        <v>0</v>
      </c>
      <c r="H160" s="27"/>
      <c r="I160" s="1350"/>
      <c r="K160" s="469"/>
      <c r="L160" s="469"/>
    </row>
    <row r="161" spans="1:12" x14ac:dyDescent="0.2">
      <c r="A161" s="1160" t="s">
        <v>1032</v>
      </c>
      <c r="B161" s="1297" t="s">
        <v>1033</v>
      </c>
      <c r="C161" s="1297"/>
      <c r="D161" s="1157">
        <v>2314</v>
      </c>
      <c r="E161" s="27">
        <v>150</v>
      </c>
      <c r="F161" s="27"/>
      <c r="G161" s="27">
        <f t="shared" si="11"/>
        <v>150</v>
      </c>
      <c r="H161" s="27"/>
      <c r="I161" s="798" t="s">
        <v>782</v>
      </c>
      <c r="K161" s="469"/>
      <c r="L161" s="469"/>
    </row>
    <row r="162" spans="1:12" x14ac:dyDescent="0.2">
      <c r="A162" s="1160" t="s">
        <v>1034</v>
      </c>
      <c r="B162" s="1297" t="s">
        <v>1035</v>
      </c>
      <c r="C162" s="1297"/>
      <c r="D162" s="1157">
        <v>2314</v>
      </c>
      <c r="E162" s="27">
        <v>150</v>
      </c>
      <c r="F162" s="27"/>
      <c r="G162" s="27">
        <f t="shared" si="11"/>
        <v>150</v>
      </c>
      <c r="H162" s="27"/>
      <c r="I162" s="798" t="s">
        <v>782</v>
      </c>
      <c r="K162" s="469"/>
      <c r="L162" s="469"/>
    </row>
    <row r="163" spans="1:12" x14ac:dyDescent="0.2">
      <c r="A163" s="1160" t="s">
        <v>1036</v>
      </c>
      <c r="B163" s="1297" t="s">
        <v>1037</v>
      </c>
      <c r="C163" s="1297"/>
      <c r="D163" s="1157">
        <v>2314</v>
      </c>
      <c r="E163" s="27">
        <v>180</v>
      </c>
      <c r="F163" s="27"/>
      <c r="G163" s="27">
        <f t="shared" si="11"/>
        <v>180</v>
      </c>
      <c r="H163" s="27"/>
      <c r="I163" s="798" t="s">
        <v>782</v>
      </c>
      <c r="K163" s="469"/>
      <c r="L163" s="469"/>
    </row>
    <row r="164" spans="1:12" x14ac:dyDescent="0.2">
      <c r="A164" s="1160"/>
      <c r="B164" s="1386" t="s">
        <v>1038</v>
      </c>
      <c r="C164" s="1386"/>
      <c r="D164" s="1162"/>
      <c r="E164" s="1162">
        <f>SUM(E165:E168)</f>
        <v>692</v>
      </c>
      <c r="F164" s="1162">
        <f t="shared" ref="F164:G164" si="12">SUM(F165:F168)</f>
        <v>0</v>
      </c>
      <c r="G164" s="1162">
        <f t="shared" si="12"/>
        <v>692</v>
      </c>
      <c r="H164" s="1162"/>
      <c r="I164" s="798"/>
      <c r="K164" s="469"/>
      <c r="L164" s="469"/>
    </row>
    <row r="165" spans="1:12" x14ac:dyDescent="0.2">
      <c r="A165" s="1379" t="s">
        <v>1039</v>
      </c>
      <c r="B165" s="1297" t="s">
        <v>1040</v>
      </c>
      <c r="C165" s="1297"/>
      <c r="D165" s="1157">
        <v>1150</v>
      </c>
      <c r="E165" s="27">
        <v>236</v>
      </c>
      <c r="F165" s="27"/>
      <c r="G165" s="27">
        <f t="shared" ref="G165:G168" si="13">E165+F165</f>
        <v>236</v>
      </c>
      <c r="H165" s="27"/>
      <c r="I165" s="1350" t="s">
        <v>1041</v>
      </c>
      <c r="K165" s="469"/>
      <c r="L165" s="469"/>
    </row>
    <row r="166" spans="1:12" x14ac:dyDescent="0.2">
      <c r="A166" s="1380"/>
      <c r="B166" s="1297"/>
      <c r="C166" s="1297"/>
      <c r="D166" s="1157">
        <v>1210</v>
      </c>
      <c r="E166" s="27">
        <v>56</v>
      </c>
      <c r="F166" s="27"/>
      <c r="G166" s="27">
        <f t="shared" si="13"/>
        <v>56</v>
      </c>
      <c r="H166" s="27"/>
      <c r="I166" s="1350"/>
      <c r="K166" s="469"/>
      <c r="L166" s="469"/>
    </row>
    <row r="167" spans="1:12" x14ac:dyDescent="0.2">
      <c r="A167" s="1380"/>
      <c r="B167" s="1297"/>
      <c r="C167" s="1297"/>
      <c r="D167" s="1157">
        <v>2264</v>
      </c>
      <c r="E167" s="27">
        <v>250</v>
      </c>
      <c r="F167" s="27"/>
      <c r="G167" s="27">
        <f t="shared" si="13"/>
        <v>250</v>
      </c>
      <c r="H167" s="27"/>
      <c r="I167" s="1350"/>
      <c r="K167" s="469"/>
      <c r="L167" s="469"/>
    </row>
    <row r="168" spans="1:12" x14ac:dyDescent="0.2">
      <c r="A168" s="1381"/>
      <c r="B168" s="1297"/>
      <c r="C168" s="1297"/>
      <c r="D168" s="1157">
        <v>2314</v>
      </c>
      <c r="E168" s="27">
        <v>150</v>
      </c>
      <c r="F168" s="27"/>
      <c r="G168" s="27">
        <f t="shared" si="13"/>
        <v>150</v>
      </c>
      <c r="H168" s="27"/>
      <c r="I168" s="1350"/>
      <c r="K168" s="469"/>
      <c r="L168" s="469"/>
    </row>
    <row r="169" spans="1:12" x14ac:dyDescent="0.2">
      <c r="A169" s="1160"/>
      <c r="B169" s="1386" t="s">
        <v>878</v>
      </c>
      <c r="C169" s="1386"/>
      <c r="D169" s="1162"/>
      <c r="E169" s="1162">
        <f>SUM(E170:E179)</f>
        <v>49416</v>
      </c>
      <c r="F169" s="1162">
        <f t="shared" ref="F169:G169" si="14">SUM(F170:F179)</f>
        <v>-1320</v>
      </c>
      <c r="G169" s="1162">
        <f t="shared" si="14"/>
        <v>48096</v>
      </c>
      <c r="H169" s="1162"/>
      <c r="I169" s="798"/>
      <c r="K169" s="469"/>
      <c r="L169" s="469"/>
    </row>
    <row r="170" spans="1:12" x14ac:dyDescent="0.2">
      <c r="A170" s="1379" t="s">
        <v>1042</v>
      </c>
      <c r="B170" s="1297" t="s">
        <v>1043</v>
      </c>
      <c r="C170" s="1297"/>
      <c r="D170" s="1157">
        <v>1150</v>
      </c>
      <c r="E170" s="27">
        <v>498</v>
      </c>
      <c r="F170" s="27"/>
      <c r="G170" s="27">
        <f t="shared" ref="G170:G179" si="15">E170+F170</f>
        <v>498</v>
      </c>
      <c r="H170" s="1158"/>
      <c r="I170" s="1350" t="s">
        <v>925</v>
      </c>
      <c r="K170" s="469"/>
      <c r="L170" s="469"/>
    </row>
    <row r="171" spans="1:12" x14ac:dyDescent="0.2">
      <c r="A171" s="1380"/>
      <c r="B171" s="1297"/>
      <c r="C171" s="1297"/>
      <c r="D171" s="1157">
        <v>1210</v>
      </c>
      <c r="E171" s="27">
        <v>118</v>
      </c>
      <c r="F171" s="27"/>
      <c r="G171" s="27">
        <f t="shared" si="15"/>
        <v>118</v>
      </c>
      <c r="H171" s="1158"/>
      <c r="I171" s="1350"/>
      <c r="K171" s="469"/>
      <c r="L171" s="469"/>
    </row>
    <row r="172" spans="1:12" x14ac:dyDescent="0.2">
      <c r="A172" s="1380"/>
      <c r="B172" s="1297"/>
      <c r="C172" s="1297"/>
      <c r="D172" s="1157">
        <v>2231</v>
      </c>
      <c r="E172" s="27">
        <v>1000</v>
      </c>
      <c r="F172" s="27"/>
      <c r="G172" s="27">
        <f t="shared" si="15"/>
        <v>1000</v>
      </c>
      <c r="H172" s="27"/>
      <c r="I172" s="1350"/>
      <c r="K172" s="469"/>
      <c r="L172" s="469"/>
    </row>
    <row r="173" spans="1:12" x14ac:dyDescent="0.2">
      <c r="A173" s="1381"/>
      <c r="B173" s="1297"/>
      <c r="C173" s="1297"/>
      <c r="D173" s="1157">
        <v>2314</v>
      </c>
      <c r="E173" s="27">
        <v>1000</v>
      </c>
      <c r="F173" s="27"/>
      <c r="G173" s="27">
        <f t="shared" si="15"/>
        <v>1000</v>
      </c>
      <c r="H173" s="27"/>
      <c r="I173" s="1350"/>
      <c r="K173" s="469"/>
      <c r="L173" s="469"/>
    </row>
    <row r="174" spans="1:12" x14ac:dyDescent="0.2">
      <c r="A174" s="1379" t="s">
        <v>1044</v>
      </c>
      <c r="B174" s="1297" t="s">
        <v>1045</v>
      </c>
      <c r="C174" s="1297"/>
      <c r="D174" s="1157">
        <v>2314</v>
      </c>
      <c r="E174" s="27">
        <v>5000</v>
      </c>
      <c r="F174" s="27"/>
      <c r="G174" s="27">
        <f t="shared" si="15"/>
        <v>5000</v>
      </c>
      <c r="H174" s="27"/>
      <c r="I174" s="1350" t="s">
        <v>916</v>
      </c>
      <c r="K174" s="469"/>
      <c r="L174" s="469"/>
    </row>
    <row r="175" spans="1:12" x14ac:dyDescent="0.2">
      <c r="A175" s="1380"/>
      <c r="B175" s="1297"/>
      <c r="C175" s="1297"/>
      <c r="D175" s="1157">
        <v>2322</v>
      </c>
      <c r="E175" s="27">
        <v>40</v>
      </c>
      <c r="F175" s="27"/>
      <c r="G175" s="27">
        <f t="shared" si="15"/>
        <v>40</v>
      </c>
      <c r="H175" s="1158"/>
      <c r="I175" s="1350"/>
      <c r="K175" s="469"/>
      <c r="L175" s="469"/>
    </row>
    <row r="176" spans="1:12" x14ac:dyDescent="0.2">
      <c r="A176" s="1381"/>
      <c r="B176" s="1297"/>
      <c r="C176" s="1297"/>
      <c r="D176" s="1157">
        <v>2262</v>
      </c>
      <c r="E176" s="27">
        <v>10</v>
      </c>
      <c r="F176" s="27"/>
      <c r="G176" s="27">
        <f t="shared" si="15"/>
        <v>10</v>
      </c>
      <c r="H176" s="1158"/>
      <c r="I176" s="1350"/>
      <c r="K176" s="469"/>
      <c r="L176" s="469"/>
    </row>
    <row r="177" spans="1:12" x14ac:dyDescent="0.2">
      <c r="A177" s="1160" t="s">
        <v>1046</v>
      </c>
      <c r="B177" s="1297" t="s">
        <v>1047</v>
      </c>
      <c r="C177" s="1297"/>
      <c r="D177" s="1157">
        <v>2275</v>
      </c>
      <c r="E177" s="27">
        <v>20000</v>
      </c>
      <c r="F177" s="27"/>
      <c r="G177" s="27">
        <f t="shared" si="15"/>
        <v>20000</v>
      </c>
      <c r="H177" s="27"/>
      <c r="I177" s="798" t="s">
        <v>693</v>
      </c>
      <c r="K177" s="469"/>
      <c r="L177" s="469"/>
    </row>
    <row r="178" spans="1:12" x14ac:dyDescent="0.2">
      <c r="A178" s="1160" t="s">
        <v>1048</v>
      </c>
      <c r="B178" s="1297" t="s">
        <v>1049</v>
      </c>
      <c r="C178" s="1297"/>
      <c r="D178" s="1157">
        <v>6422</v>
      </c>
      <c r="E178" s="27">
        <v>19750</v>
      </c>
      <c r="F178" s="27">
        <v>-1320</v>
      </c>
      <c r="G178" s="27">
        <f t="shared" si="15"/>
        <v>18430</v>
      </c>
      <c r="H178" s="1158" t="s">
        <v>1050</v>
      </c>
      <c r="I178" s="798" t="s">
        <v>693</v>
      </c>
      <c r="K178" s="469"/>
      <c r="L178" s="469"/>
    </row>
    <row r="179" spans="1:12" x14ac:dyDescent="0.2">
      <c r="A179" s="1159" t="s">
        <v>1051</v>
      </c>
      <c r="B179" s="1302" t="s">
        <v>1052</v>
      </c>
      <c r="C179" s="1303"/>
      <c r="D179" s="1157">
        <v>2314</v>
      </c>
      <c r="E179" s="27">
        <v>2000</v>
      </c>
      <c r="F179" s="27"/>
      <c r="G179" s="27">
        <f t="shared" si="15"/>
        <v>2000</v>
      </c>
      <c r="H179" s="27"/>
      <c r="I179" s="798" t="s">
        <v>916</v>
      </c>
      <c r="K179" s="469"/>
      <c r="L179" s="469"/>
    </row>
    <row r="180" spans="1:12" x14ac:dyDescent="0.2">
      <c r="A180" s="1156" t="s">
        <v>1053</v>
      </c>
      <c r="B180" s="1386" t="s">
        <v>1054</v>
      </c>
      <c r="C180" s="1386"/>
      <c r="D180" s="1157"/>
      <c r="E180" s="1157">
        <f>E181</f>
        <v>650</v>
      </c>
      <c r="F180" s="1157">
        <f t="shared" ref="F180:G180" si="16">F181</f>
        <v>0</v>
      </c>
      <c r="G180" s="1157">
        <f t="shared" si="16"/>
        <v>650</v>
      </c>
      <c r="H180" s="1157"/>
      <c r="I180" s="798"/>
      <c r="K180" s="469"/>
      <c r="L180" s="469"/>
    </row>
    <row r="181" spans="1:12" x14ac:dyDescent="0.2">
      <c r="A181" s="1156"/>
      <c r="B181" s="1386" t="s">
        <v>1055</v>
      </c>
      <c r="C181" s="1386"/>
      <c r="D181" s="1162"/>
      <c r="E181" s="1162">
        <f>SUM(E182:E186)</f>
        <v>650</v>
      </c>
      <c r="F181" s="1162">
        <f t="shared" ref="F181:G181" si="17">SUM(F182:F186)</f>
        <v>0</v>
      </c>
      <c r="G181" s="1162">
        <f t="shared" si="17"/>
        <v>650</v>
      </c>
      <c r="H181" s="1162"/>
      <c r="I181" s="798"/>
      <c r="K181" s="469"/>
      <c r="L181" s="469"/>
    </row>
    <row r="182" spans="1:12" x14ac:dyDescent="0.2">
      <c r="A182" s="1160" t="s">
        <v>142</v>
      </c>
      <c r="B182" s="1297" t="s">
        <v>1056</v>
      </c>
      <c r="C182" s="1297"/>
      <c r="D182" s="1157">
        <v>2314</v>
      </c>
      <c r="E182" s="27">
        <v>160</v>
      </c>
      <c r="F182" s="27"/>
      <c r="G182" s="27">
        <f t="shared" ref="G182:G186" si="18">E182+F182</f>
        <v>160</v>
      </c>
      <c r="H182" s="27"/>
      <c r="I182" s="798" t="s">
        <v>782</v>
      </c>
      <c r="K182" s="469"/>
      <c r="L182" s="469"/>
    </row>
    <row r="183" spans="1:12" x14ac:dyDescent="0.2">
      <c r="A183" s="1160" t="s">
        <v>144</v>
      </c>
      <c r="B183" s="1297" t="s">
        <v>1057</v>
      </c>
      <c r="C183" s="1297"/>
      <c r="D183" s="1157">
        <v>2314</v>
      </c>
      <c r="E183" s="27">
        <v>110</v>
      </c>
      <c r="F183" s="27"/>
      <c r="G183" s="27">
        <f t="shared" si="18"/>
        <v>110</v>
      </c>
      <c r="H183" s="27"/>
      <c r="I183" s="798" t="s">
        <v>882</v>
      </c>
      <c r="K183" s="469"/>
      <c r="L183" s="469"/>
    </row>
    <row r="184" spans="1:12" ht="16.5" customHeight="1" x14ac:dyDescent="0.2">
      <c r="A184" s="1379" t="s">
        <v>146</v>
      </c>
      <c r="B184" s="1387" t="s">
        <v>1058</v>
      </c>
      <c r="C184" s="1388"/>
      <c r="D184" s="1157">
        <v>2322</v>
      </c>
      <c r="E184" s="27">
        <v>130</v>
      </c>
      <c r="F184" s="27"/>
      <c r="G184" s="27">
        <v>130</v>
      </c>
      <c r="H184" s="27"/>
      <c r="I184" s="798" t="s">
        <v>882</v>
      </c>
      <c r="K184" s="469"/>
      <c r="L184" s="469"/>
    </row>
    <row r="185" spans="1:12" ht="16.5" customHeight="1" x14ac:dyDescent="0.2">
      <c r="A185" s="1380"/>
      <c r="B185" s="1389"/>
      <c r="C185" s="1390"/>
      <c r="D185" s="1157">
        <v>2363</v>
      </c>
      <c r="E185" s="27">
        <v>120</v>
      </c>
      <c r="F185" s="27"/>
      <c r="G185" s="27">
        <v>120</v>
      </c>
      <c r="H185" s="27"/>
      <c r="I185" s="798" t="s">
        <v>882</v>
      </c>
      <c r="K185" s="469"/>
      <c r="L185" s="469"/>
    </row>
    <row r="186" spans="1:12" ht="15" customHeight="1" x14ac:dyDescent="0.2">
      <c r="A186" s="1381"/>
      <c r="B186" s="1391"/>
      <c r="C186" s="1392"/>
      <c r="D186" s="1157">
        <v>2314</v>
      </c>
      <c r="E186" s="27">
        <v>130</v>
      </c>
      <c r="F186" s="27"/>
      <c r="G186" s="27">
        <f t="shared" si="18"/>
        <v>130</v>
      </c>
      <c r="H186" s="27"/>
      <c r="I186" s="798" t="s">
        <v>882</v>
      </c>
      <c r="K186" s="469"/>
      <c r="L186" s="469"/>
    </row>
    <row r="187" spans="1:12" x14ac:dyDescent="0.2">
      <c r="A187" s="1156" t="s">
        <v>1059</v>
      </c>
      <c r="B187" s="1386" t="s">
        <v>1060</v>
      </c>
      <c r="C187" s="1386"/>
      <c r="D187" s="1157"/>
      <c r="E187" s="1157">
        <f>SUM(E188:E212)+E213+E215+E223</f>
        <v>21675</v>
      </c>
      <c r="F187" s="1157">
        <f>SUM(F188:F212)+F213+F215+F223</f>
        <v>0</v>
      </c>
      <c r="G187" s="1157">
        <f>SUM(G188:G212)+G213+G215+G223</f>
        <v>21675</v>
      </c>
      <c r="H187" s="1157"/>
      <c r="I187" s="798"/>
      <c r="K187" s="469"/>
      <c r="L187" s="469"/>
    </row>
    <row r="188" spans="1:12" x14ac:dyDescent="0.2">
      <c r="A188" s="1379" t="s">
        <v>168</v>
      </c>
      <c r="B188" s="1297" t="s">
        <v>1061</v>
      </c>
      <c r="C188" s="1297"/>
      <c r="D188" s="1157">
        <v>2363</v>
      </c>
      <c r="E188" s="27">
        <v>60</v>
      </c>
      <c r="F188" s="27"/>
      <c r="G188" s="27">
        <f t="shared" ref="G188:G212" si="19">E188+F188</f>
        <v>60</v>
      </c>
      <c r="H188" s="27"/>
      <c r="I188" s="1350" t="s">
        <v>782</v>
      </c>
      <c r="K188" s="469"/>
      <c r="L188" s="469"/>
    </row>
    <row r="189" spans="1:12" x14ac:dyDescent="0.2">
      <c r="A189" s="1380"/>
      <c r="B189" s="1297"/>
      <c r="C189" s="1297"/>
      <c r="D189" s="1157">
        <v>2314</v>
      </c>
      <c r="E189" s="27">
        <v>120</v>
      </c>
      <c r="F189" s="27"/>
      <c r="G189" s="27">
        <f t="shared" si="19"/>
        <v>120</v>
      </c>
      <c r="H189" s="27"/>
      <c r="I189" s="1350"/>
      <c r="K189" s="469"/>
      <c r="L189" s="469"/>
    </row>
    <row r="190" spans="1:12" x14ac:dyDescent="0.2">
      <c r="A190" s="1381"/>
      <c r="B190" s="1297"/>
      <c r="C190" s="1297"/>
      <c r="D190" s="1157">
        <v>2322</v>
      </c>
      <c r="E190" s="27">
        <v>70</v>
      </c>
      <c r="F190" s="27"/>
      <c r="G190" s="27">
        <f t="shared" si="19"/>
        <v>70</v>
      </c>
      <c r="H190" s="27"/>
      <c r="I190" s="1350"/>
      <c r="K190" s="469"/>
      <c r="L190" s="469"/>
    </row>
    <row r="191" spans="1:12" ht="17.25" customHeight="1" x14ac:dyDescent="0.2">
      <c r="A191" s="1379" t="s">
        <v>170</v>
      </c>
      <c r="B191" s="1297" t="s">
        <v>1062</v>
      </c>
      <c r="C191" s="1297"/>
      <c r="D191" s="1157">
        <v>2363</v>
      </c>
      <c r="E191" s="27">
        <v>63</v>
      </c>
      <c r="F191" s="27"/>
      <c r="G191" s="27">
        <f t="shared" si="19"/>
        <v>63</v>
      </c>
      <c r="H191" s="1158"/>
      <c r="I191" s="1350" t="s">
        <v>882</v>
      </c>
      <c r="K191" s="469"/>
      <c r="L191" s="469"/>
    </row>
    <row r="192" spans="1:12" x14ac:dyDescent="0.2">
      <c r="A192" s="1381"/>
      <c r="B192" s="1297"/>
      <c r="C192" s="1297"/>
      <c r="D192" s="1157">
        <v>2279</v>
      </c>
      <c r="E192" s="27">
        <v>220</v>
      </c>
      <c r="F192" s="27"/>
      <c r="G192" s="27">
        <f t="shared" si="19"/>
        <v>220</v>
      </c>
      <c r="H192" s="1158"/>
      <c r="I192" s="1350"/>
      <c r="K192" s="469"/>
      <c r="L192" s="469"/>
    </row>
    <row r="193" spans="1:12" ht="24" customHeight="1" x14ac:dyDescent="0.2">
      <c r="A193" s="1380" t="s">
        <v>172</v>
      </c>
      <c r="B193" s="1300" t="s">
        <v>1063</v>
      </c>
      <c r="C193" s="1301"/>
      <c r="D193" s="1157">
        <v>2322</v>
      </c>
      <c r="E193" s="27">
        <v>40</v>
      </c>
      <c r="F193" s="27"/>
      <c r="G193" s="27">
        <f t="shared" si="19"/>
        <v>40</v>
      </c>
      <c r="H193" s="27"/>
      <c r="I193" s="1350" t="s">
        <v>782</v>
      </c>
      <c r="K193" s="469"/>
      <c r="L193" s="469"/>
    </row>
    <row r="194" spans="1:12" ht="15" customHeight="1" x14ac:dyDescent="0.2">
      <c r="A194" s="1381"/>
      <c r="B194" s="1353"/>
      <c r="C194" s="1354"/>
      <c r="D194" s="1157">
        <v>2370</v>
      </c>
      <c r="E194" s="27">
        <v>150</v>
      </c>
      <c r="F194" s="27"/>
      <c r="G194" s="27">
        <f t="shared" si="19"/>
        <v>150</v>
      </c>
      <c r="H194" s="27"/>
      <c r="I194" s="1350"/>
      <c r="K194" s="469"/>
      <c r="L194" s="469"/>
    </row>
    <row r="195" spans="1:12" ht="12" customHeight="1" x14ac:dyDescent="0.2">
      <c r="A195" s="1379" t="s">
        <v>1064</v>
      </c>
      <c r="B195" s="1300" t="s">
        <v>1065</v>
      </c>
      <c r="C195" s="1301"/>
      <c r="D195" s="1157">
        <v>2262</v>
      </c>
      <c r="E195" s="27">
        <v>200</v>
      </c>
      <c r="F195" s="27"/>
      <c r="G195" s="27">
        <f t="shared" si="19"/>
        <v>200</v>
      </c>
      <c r="H195" s="27"/>
      <c r="I195" s="798" t="s">
        <v>782</v>
      </c>
      <c r="K195" s="469"/>
      <c r="L195" s="469"/>
    </row>
    <row r="196" spans="1:12" ht="17.25" customHeight="1" x14ac:dyDescent="0.2">
      <c r="A196" s="1381"/>
      <c r="B196" s="1353"/>
      <c r="C196" s="1354"/>
      <c r="D196" s="1157">
        <v>2279</v>
      </c>
      <c r="E196" s="27">
        <v>20</v>
      </c>
      <c r="F196" s="27"/>
      <c r="G196" s="27">
        <v>20</v>
      </c>
      <c r="H196" s="1165"/>
      <c r="I196" s="798"/>
      <c r="K196" s="469"/>
      <c r="L196" s="469"/>
    </row>
    <row r="197" spans="1:12" x14ac:dyDescent="0.2">
      <c r="A197" s="1160" t="s">
        <v>1066</v>
      </c>
      <c r="B197" s="1297" t="s">
        <v>1067</v>
      </c>
      <c r="C197" s="1297"/>
      <c r="D197" s="1157">
        <v>2262</v>
      </c>
      <c r="E197" s="27">
        <v>0</v>
      </c>
      <c r="F197" s="27"/>
      <c r="G197" s="27">
        <f t="shared" si="19"/>
        <v>0</v>
      </c>
      <c r="H197" s="1158"/>
      <c r="I197" s="798" t="s">
        <v>782</v>
      </c>
      <c r="K197" s="469"/>
      <c r="L197" s="469"/>
    </row>
    <row r="198" spans="1:12" x14ac:dyDescent="0.2">
      <c r="A198" s="1379" t="s">
        <v>1068</v>
      </c>
      <c r="B198" s="1297" t="s">
        <v>1069</v>
      </c>
      <c r="C198" s="1297"/>
      <c r="D198" s="1157">
        <v>2262</v>
      </c>
      <c r="E198" s="27">
        <v>500</v>
      </c>
      <c r="F198" s="27"/>
      <c r="G198" s="27">
        <f t="shared" si="19"/>
        <v>500</v>
      </c>
      <c r="H198" s="27"/>
      <c r="I198" s="1350" t="s">
        <v>782</v>
      </c>
      <c r="K198" s="469"/>
      <c r="L198" s="469"/>
    </row>
    <row r="199" spans="1:12" x14ac:dyDescent="0.2">
      <c r="A199" s="1381"/>
      <c r="B199" s="1297"/>
      <c r="C199" s="1297"/>
      <c r="D199" s="1157">
        <v>2322</v>
      </c>
      <c r="E199" s="27">
        <v>50</v>
      </c>
      <c r="F199" s="27"/>
      <c r="G199" s="27">
        <f t="shared" si="19"/>
        <v>50</v>
      </c>
      <c r="H199" s="27"/>
      <c r="I199" s="1350"/>
      <c r="K199" s="469"/>
      <c r="L199" s="469"/>
    </row>
    <row r="200" spans="1:12" x14ac:dyDescent="0.2">
      <c r="A200" s="1379" t="s">
        <v>1070</v>
      </c>
      <c r="B200" s="1297" t="s">
        <v>1071</v>
      </c>
      <c r="C200" s="1297"/>
      <c r="D200" s="1157">
        <v>2262</v>
      </c>
      <c r="E200" s="27">
        <v>2110</v>
      </c>
      <c r="F200" s="27"/>
      <c r="G200" s="27">
        <f t="shared" si="19"/>
        <v>2110</v>
      </c>
      <c r="H200" s="27"/>
      <c r="I200" s="1350" t="s">
        <v>782</v>
      </c>
      <c r="K200" s="469"/>
      <c r="L200" s="469"/>
    </row>
    <row r="201" spans="1:12" x14ac:dyDescent="0.2">
      <c r="A201" s="1380"/>
      <c r="B201" s="1297"/>
      <c r="C201" s="1297"/>
      <c r="D201" s="1157">
        <v>2322</v>
      </c>
      <c r="E201" s="27">
        <v>10</v>
      </c>
      <c r="F201" s="27"/>
      <c r="G201" s="27">
        <f t="shared" si="19"/>
        <v>10</v>
      </c>
      <c r="H201" s="1158"/>
      <c r="I201" s="1350"/>
      <c r="K201" s="469"/>
      <c r="L201" s="469"/>
    </row>
    <row r="202" spans="1:12" x14ac:dyDescent="0.2">
      <c r="A202" s="1380"/>
      <c r="B202" s="1297"/>
      <c r="C202" s="1297"/>
      <c r="D202" s="1157">
        <v>2279</v>
      </c>
      <c r="E202" s="27">
        <v>240</v>
      </c>
      <c r="F202" s="27"/>
      <c r="G202" s="27">
        <f t="shared" si="19"/>
        <v>240</v>
      </c>
      <c r="H202" s="27"/>
      <c r="I202" s="1350"/>
      <c r="K202" s="469"/>
      <c r="L202" s="469"/>
    </row>
    <row r="203" spans="1:12" x14ac:dyDescent="0.2">
      <c r="A203" s="1381"/>
      <c r="B203" s="1297"/>
      <c r="C203" s="1297"/>
      <c r="D203" s="1157">
        <v>2363</v>
      </c>
      <c r="E203" s="27">
        <v>1008</v>
      </c>
      <c r="F203" s="27"/>
      <c r="G203" s="27">
        <f t="shared" si="19"/>
        <v>1008</v>
      </c>
      <c r="H203" s="27"/>
      <c r="I203" s="1350"/>
      <c r="K203" s="469"/>
      <c r="L203" s="469"/>
    </row>
    <row r="204" spans="1:12" x14ac:dyDescent="0.2">
      <c r="A204" s="1379" t="s">
        <v>1072</v>
      </c>
      <c r="B204" s="1297" t="s">
        <v>1073</v>
      </c>
      <c r="C204" s="1297"/>
      <c r="D204" s="1157">
        <v>2262</v>
      </c>
      <c r="E204" s="27">
        <v>1200</v>
      </c>
      <c r="F204" s="27"/>
      <c r="G204" s="27">
        <f t="shared" si="19"/>
        <v>1200</v>
      </c>
      <c r="H204" s="27"/>
      <c r="I204" s="1350" t="s">
        <v>782</v>
      </c>
      <c r="K204" s="469"/>
      <c r="L204" s="469"/>
    </row>
    <row r="205" spans="1:12" x14ac:dyDescent="0.2">
      <c r="A205" s="1380"/>
      <c r="B205" s="1297"/>
      <c r="C205" s="1297"/>
      <c r="D205" s="1157">
        <v>2322</v>
      </c>
      <c r="E205" s="27">
        <v>220</v>
      </c>
      <c r="F205" s="27"/>
      <c r="G205" s="27">
        <f t="shared" si="19"/>
        <v>220</v>
      </c>
      <c r="H205" s="27"/>
      <c r="I205" s="1350"/>
      <c r="K205" s="469"/>
      <c r="L205" s="469"/>
    </row>
    <row r="206" spans="1:12" x14ac:dyDescent="0.2">
      <c r="A206" s="1380"/>
      <c r="B206" s="1297"/>
      <c r="C206" s="1297"/>
      <c r="D206" s="1157">
        <v>2279</v>
      </c>
      <c r="E206" s="27">
        <v>120</v>
      </c>
      <c r="F206" s="27"/>
      <c r="G206" s="27">
        <f t="shared" si="19"/>
        <v>120</v>
      </c>
      <c r="H206" s="27"/>
      <c r="I206" s="1350"/>
      <c r="K206" s="469"/>
      <c r="L206" s="469"/>
    </row>
    <row r="207" spans="1:12" x14ac:dyDescent="0.2">
      <c r="A207" s="1380"/>
      <c r="B207" s="1297"/>
      <c r="C207" s="1297"/>
      <c r="D207" s="1157">
        <v>2363</v>
      </c>
      <c r="E207" s="27">
        <v>1680</v>
      </c>
      <c r="F207" s="27"/>
      <c r="G207" s="27">
        <f t="shared" si="19"/>
        <v>1680</v>
      </c>
      <c r="H207" s="27"/>
      <c r="I207" s="1350"/>
      <c r="K207" s="469"/>
      <c r="L207" s="469"/>
    </row>
    <row r="208" spans="1:12" x14ac:dyDescent="0.2">
      <c r="A208" s="1381"/>
      <c r="B208" s="1297"/>
      <c r="C208" s="1297"/>
      <c r="D208" s="1157">
        <v>2231</v>
      </c>
      <c r="E208" s="27">
        <v>300</v>
      </c>
      <c r="F208" s="27"/>
      <c r="G208" s="27">
        <f t="shared" si="19"/>
        <v>300</v>
      </c>
      <c r="H208" s="1158"/>
      <c r="I208" s="1350"/>
      <c r="K208" s="469"/>
      <c r="L208" s="469"/>
    </row>
    <row r="209" spans="1:12" x14ac:dyDescent="0.2">
      <c r="A209" s="1379" t="s">
        <v>1074</v>
      </c>
      <c r="B209" s="1297" t="s">
        <v>1075</v>
      </c>
      <c r="C209" s="1297"/>
      <c r="D209" s="1157">
        <v>2262</v>
      </c>
      <c r="E209" s="27">
        <v>3500</v>
      </c>
      <c r="F209" s="27"/>
      <c r="G209" s="27">
        <f t="shared" si="19"/>
        <v>3500</v>
      </c>
      <c r="H209" s="27"/>
      <c r="I209" s="1350" t="s">
        <v>782</v>
      </c>
      <c r="K209" s="469"/>
      <c r="L209" s="469"/>
    </row>
    <row r="210" spans="1:12" x14ac:dyDescent="0.2">
      <c r="A210" s="1380"/>
      <c r="B210" s="1297"/>
      <c r="C210" s="1297"/>
      <c r="D210" s="1157">
        <v>2322</v>
      </c>
      <c r="E210" s="27">
        <v>25</v>
      </c>
      <c r="F210" s="27"/>
      <c r="G210" s="27">
        <f t="shared" si="19"/>
        <v>25</v>
      </c>
      <c r="H210" s="1158"/>
      <c r="I210" s="1350"/>
      <c r="K210" s="469"/>
      <c r="L210" s="469"/>
    </row>
    <row r="211" spans="1:12" x14ac:dyDescent="0.2">
      <c r="A211" s="1380"/>
      <c r="B211" s="1297"/>
      <c r="C211" s="1297"/>
      <c r="D211" s="1157">
        <v>2279</v>
      </c>
      <c r="E211" s="27">
        <v>430</v>
      </c>
      <c r="F211" s="27"/>
      <c r="G211" s="27">
        <f t="shared" si="19"/>
        <v>430</v>
      </c>
      <c r="H211" s="1158"/>
      <c r="I211" s="1350"/>
      <c r="K211" s="469"/>
      <c r="L211" s="469"/>
    </row>
    <row r="212" spans="1:12" x14ac:dyDescent="0.2">
      <c r="A212" s="1381"/>
      <c r="B212" s="1297"/>
      <c r="C212" s="1297"/>
      <c r="D212" s="1157">
        <v>2363</v>
      </c>
      <c r="E212" s="27">
        <v>2017</v>
      </c>
      <c r="F212" s="27"/>
      <c r="G212" s="27">
        <f t="shared" si="19"/>
        <v>2017</v>
      </c>
      <c r="H212" s="1158"/>
      <c r="I212" s="1350"/>
      <c r="K212" s="469"/>
      <c r="L212" s="469"/>
    </row>
    <row r="213" spans="1:12" x14ac:dyDescent="0.2">
      <c r="A213" s="1156"/>
      <c r="B213" s="1386" t="s">
        <v>943</v>
      </c>
      <c r="C213" s="1386"/>
      <c r="D213" s="1157"/>
      <c r="E213" s="1157">
        <f>E214</f>
        <v>143</v>
      </c>
      <c r="F213" s="1157">
        <f t="shared" ref="F213:G213" si="20">F214</f>
        <v>0</v>
      </c>
      <c r="G213" s="1157">
        <f t="shared" si="20"/>
        <v>143</v>
      </c>
      <c r="H213" s="1157"/>
      <c r="I213" s="798"/>
      <c r="K213" s="469"/>
      <c r="L213" s="469"/>
    </row>
    <row r="214" spans="1:12" x14ac:dyDescent="0.2">
      <c r="A214" s="1160" t="s">
        <v>1076</v>
      </c>
      <c r="B214" s="1297" t="s">
        <v>1077</v>
      </c>
      <c r="C214" s="1297"/>
      <c r="D214" s="1157">
        <v>2314</v>
      </c>
      <c r="E214" s="27">
        <v>143</v>
      </c>
      <c r="F214" s="27"/>
      <c r="G214" s="27">
        <f>E214+F214</f>
        <v>143</v>
      </c>
      <c r="H214" s="27"/>
      <c r="I214" s="798" t="s">
        <v>782</v>
      </c>
      <c r="K214" s="469"/>
      <c r="L214" s="469"/>
    </row>
    <row r="215" spans="1:12" x14ac:dyDescent="0.2">
      <c r="A215" s="1160"/>
      <c r="B215" s="1386" t="s">
        <v>949</v>
      </c>
      <c r="C215" s="1386"/>
      <c r="D215" s="1157"/>
      <c r="E215" s="1157">
        <f>SUM(E216:E222)</f>
        <v>3453</v>
      </c>
      <c r="F215" s="1157">
        <f t="shared" ref="F215:G215" si="21">SUM(F216:F222)</f>
        <v>0</v>
      </c>
      <c r="G215" s="1157">
        <f t="shared" si="21"/>
        <v>3453</v>
      </c>
      <c r="H215" s="1157"/>
      <c r="I215" s="798"/>
      <c r="K215" s="469"/>
      <c r="L215" s="469"/>
    </row>
    <row r="216" spans="1:12" x14ac:dyDescent="0.2">
      <c r="A216" s="1379" t="s">
        <v>1078</v>
      </c>
      <c r="B216" s="1297" t="s">
        <v>1079</v>
      </c>
      <c r="C216" s="1297"/>
      <c r="D216" s="1157">
        <v>1150</v>
      </c>
      <c r="E216" s="27">
        <v>800</v>
      </c>
      <c r="F216" s="27"/>
      <c r="G216" s="27">
        <f t="shared" ref="G216:G222" si="22">E216+F216</f>
        <v>800</v>
      </c>
      <c r="H216" s="27"/>
      <c r="I216" s="1350" t="s">
        <v>1021</v>
      </c>
      <c r="K216" s="469"/>
      <c r="L216" s="469"/>
    </row>
    <row r="217" spans="1:12" x14ac:dyDescent="0.2">
      <c r="A217" s="1380"/>
      <c r="B217" s="1297"/>
      <c r="C217" s="1297"/>
      <c r="D217" s="1157">
        <v>2219</v>
      </c>
      <c r="E217" s="27">
        <v>143</v>
      </c>
      <c r="F217" s="27"/>
      <c r="G217" s="27">
        <f t="shared" si="22"/>
        <v>143</v>
      </c>
      <c r="H217" s="27"/>
      <c r="I217" s="1350"/>
      <c r="K217" s="469"/>
      <c r="L217" s="469"/>
    </row>
    <row r="218" spans="1:12" x14ac:dyDescent="0.2">
      <c r="A218" s="1380"/>
      <c r="B218" s="1297"/>
      <c r="C218" s="1297"/>
      <c r="D218" s="1157">
        <v>2279</v>
      </c>
      <c r="E218" s="27">
        <v>100</v>
      </c>
      <c r="F218" s="27"/>
      <c r="G218" s="27">
        <f t="shared" si="22"/>
        <v>100</v>
      </c>
      <c r="H218" s="27"/>
      <c r="I218" s="1350"/>
      <c r="K218" s="469"/>
      <c r="L218" s="469"/>
    </row>
    <row r="219" spans="1:12" x14ac:dyDescent="0.2">
      <c r="A219" s="1380"/>
      <c r="B219" s="1297"/>
      <c r="C219" s="1297"/>
      <c r="D219" s="1157">
        <v>2311</v>
      </c>
      <c r="E219" s="27">
        <v>100</v>
      </c>
      <c r="F219" s="27"/>
      <c r="G219" s="27">
        <f t="shared" si="22"/>
        <v>100</v>
      </c>
      <c r="H219" s="27"/>
      <c r="I219" s="1350"/>
      <c r="K219" s="469"/>
      <c r="L219" s="469"/>
    </row>
    <row r="220" spans="1:12" x14ac:dyDescent="0.2">
      <c r="A220" s="1380"/>
      <c r="B220" s="1297"/>
      <c r="C220" s="1297"/>
      <c r="D220" s="1157">
        <v>2314</v>
      </c>
      <c r="E220" s="27">
        <v>1000</v>
      </c>
      <c r="F220" s="27"/>
      <c r="G220" s="27">
        <f t="shared" si="22"/>
        <v>1000</v>
      </c>
      <c r="H220" s="27"/>
      <c r="I220" s="1350"/>
      <c r="K220" s="469"/>
      <c r="L220" s="469"/>
    </row>
    <row r="221" spans="1:12" x14ac:dyDescent="0.2">
      <c r="A221" s="1380"/>
      <c r="B221" s="1297"/>
      <c r="C221" s="1297"/>
      <c r="D221" s="1157">
        <v>2231</v>
      </c>
      <c r="E221" s="27">
        <v>310</v>
      </c>
      <c r="F221" s="27"/>
      <c r="G221" s="27">
        <f t="shared" si="22"/>
        <v>310</v>
      </c>
      <c r="H221" s="27"/>
      <c r="I221" s="1350"/>
      <c r="K221" s="469"/>
      <c r="L221" s="469"/>
    </row>
    <row r="222" spans="1:12" x14ac:dyDescent="0.2">
      <c r="A222" s="1381"/>
      <c r="B222" s="1297"/>
      <c r="C222" s="1297"/>
      <c r="D222" s="1157">
        <v>2314</v>
      </c>
      <c r="E222" s="27">
        <v>1000</v>
      </c>
      <c r="F222" s="27"/>
      <c r="G222" s="27">
        <f t="shared" si="22"/>
        <v>1000</v>
      </c>
      <c r="H222" s="27"/>
      <c r="I222" s="1350"/>
      <c r="K222" s="469"/>
      <c r="L222" s="469"/>
    </row>
    <row r="223" spans="1:12" x14ac:dyDescent="0.2">
      <c r="A223" s="1160"/>
      <c r="B223" s="1386" t="s">
        <v>1080</v>
      </c>
      <c r="C223" s="1386"/>
      <c r="D223" s="1157"/>
      <c r="E223" s="1157">
        <f>SUM(E224:E238)</f>
        <v>3726</v>
      </c>
      <c r="F223" s="1157">
        <f t="shared" ref="F223:G223" si="23">SUM(F224:F238)</f>
        <v>0</v>
      </c>
      <c r="G223" s="1157">
        <f t="shared" si="23"/>
        <v>3726</v>
      </c>
      <c r="H223" s="1157"/>
      <c r="I223" s="798"/>
      <c r="K223" s="469"/>
      <c r="L223" s="469"/>
    </row>
    <row r="224" spans="1:12" ht="18" customHeight="1" x14ac:dyDescent="0.2">
      <c r="A224" s="1379" t="s">
        <v>1081</v>
      </c>
      <c r="B224" s="1297" t="s">
        <v>1082</v>
      </c>
      <c r="C224" s="1297"/>
      <c r="D224" s="1157">
        <v>1150</v>
      </c>
      <c r="E224" s="27">
        <v>0</v>
      </c>
      <c r="F224" s="27"/>
      <c r="G224" s="27">
        <f t="shared" ref="G224:G238" si="24">E224+F224</f>
        <v>0</v>
      </c>
      <c r="H224" s="1158"/>
      <c r="I224" s="1350" t="s">
        <v>1021</v>
      </c>
      <c r="K224" s="469"/>
      <c r="L224" s="469"/>
    </row>
    <row r="225" spans="1:12" x14ac:dyDescent="0.2">
      <c r="A225" s="1380"/>
      <c r="B225" s="1297"/>
      <c r="C225" s="1297"/>
      <c r="D225" s="1157">
        <v>2243</v>
      </c>
      <c r="E225" s="27">
        <v>0</v>
      </c>
      <c r="F225" s="27"/>
      <c r="G225" s="27">
        <f t="shared" si="24"/>
        <v>0</v>
      </c>
      <c r="H225" s="27"/>
      <c r="I225" s="1350"/>
      <c r="K225" s="469"/>
      <c r="L225" s="469"/>
    </row>
    <row r="226" spans="1:12" x14ac:dyDescent="0.2">
      <c r="A226" s="1380"/>
      <c r="B226" s="1297"/>
      <c r="C226" s="1297"/>
      <c r="D226" s="1157">
        <v>2279</v>
      </c>
      <c r="E226" s="27">
        <v>0</v>
      </c>
      <c r="F226" s="27"/>
      <c r="G226" s="27">
        <f t="shared" si="24"/>
        <v>0</v>
      </c>
      <c r="H226" s="1158"/>
      <c r="I226" s="1350"/>
      <c r="K226" s="469"/>
      <c r="L226" s="469"/>
    </row>
    <row r="227" spans="1:12" x14ac:dyDescent="0.2">
      <c r="A227" s="1380"/>
      <c r="B227" s="1297"/>
      <c r="C227" s="1297"/>
      <c r="D227" s="1157">
        <v>2262</v>
      </c>
      <c r="E227" s="27">
        <v>0</v>
      </c>
      <c r="F227" s="27"/>
      <c r="G227" s="27">
        <f t="shared" si="24"/>
        <v>0</v>
      </c>
      <c r="H227" s="1158"/>
      <c r="I227" s="1350"/>
      <c r="K227" s="469"/>
      <c r="L227" s="469"/>
    </row>
    <row r="228" spans="1:12" x14ac:dyDescent="0.2">
      <c r="A228" s="1380"/>
      <c r="B228" s="1297"/>
      <c r="C228" s="1297"/>
      <c r="D228" s="1157">
        <v>2231</v>
      </c>
      <c r="E228" s="27">
        <v>0</v>
      </c>
      <c r="F228" s="27"/>
      <c r="G228" s="27">
        <f t="shared" si="24"/>
        <v>0</v>
      </c>
      <c r="H228" s="27"/>
      <c r="I228" s="1350"/>
      <c r="K228" s="469"/>
      <c r="L228" s="469"/>
    </row>
    <row r="229" spans="1:12" x14ac:dyDescent="0.2">
      <c r="A229" s="1380"/>
      <c r="B229" s="1297"/>
      <c r="C229" s="1297"/>
      <c r="D229" s="1157">
        <v>2314</v>
      </c>
      <c r="E229" s="27">
        <v>0</v>
      </c>
      <c r="F229" s="27"/>
      <c r="G229" s="27">
        <f t="shared" si="24"/>
        <v>0</v>
      </c>
      <c r="H229" s="1158"/>
      <c r="I229" s="1350"/>
      <c r="K229" s="469"/>
      <c r="L229" s="469"/>
    </row>
    <row r="230" spans="1:12" x14ac:dyDescent="0.2">
      <c r="A230" s="1381"/>
      <c r="B230" s="1297"/>
      <c r="C230" s="1297"/>
      <c r="D230" s="1157">
        <v>6422</v>
      </c>
      <c r="E230" s="27">
        <v>0</v>
      </c>
      <c r="F230" s="27"/>
      <c r="G230" s="27">
        <f t="shared" si="24"/>
        <v>0</v>
      </c>
      <c r="H230" s="27"/>
      <c r="I230" s="1350"/>
      <c r="K230" s="469"/>
      <c r="L230" s="469"/>
    </row>
    <row r="231" spans="1:12" ht="24.75" customHeight="1" x14ac:dyDescent="0.2">
      <c r="A231" s="1379" t="s">
        <v>1083</v>
      </c>
      <c r="B231" s="1297" t="s">
        <v>1084</v>
      </c>
      <c r="C231" s="1297"/>
      <c r="D231" s="1157">
        <v>1150</v>
      </c>
      <c r="E231" s="27">
        <v>585</v>
      </c>
      <c r="F231" s="27"/>
      <c r="G231" s="27">
        <f t="shared" si="24"/>
        <v>585</v>
      </c>
      <c r="H231" s="27"/>
      <c r="I231" s="1350" t="s">
        <v>782</v>
      </c>
      <c r="K231" s="469"/>
      <c r="L231" s="469"/>
    </row>
    <row r="232" spans="1:12" x14ac:dyDescent="0.2">
      <c r="A232" s="1381"/>
      <c r="B232" s="1297"/>
      <c r="C232" s="1297"/>
      <c r="D232" s="1157">
        <v>1210</v>
      </c>
      <c r="E232" s="27">
        <v>138</v>
      </c>
      <c r="F232" s="27"/>
      <c r="G232" s="27">
        <f t="shared" si="24"/>
        <v>138</v>
      </c>
      <c r="H232" s="27"/>
      <c r="I232" s="1350"/>
      <c r="K232" s="469"/>
      <c r="L232" s="469"/>
    </row>
    <row r="233" spans="1:12" x14ac:dyDescent="0.2">
      <c r="A233" s="1380" t="s">
        <v>1085</v>
      </c>
      <c r="B233" s="1300" t="s">
        <v>1086</v>
      </c>
      <c r="C233" s="1301"/>
      <c r="D233" s="1157">
        <v>1150</v>
      </c>
      <c r="E233" s="27">
        <v>177</v>
      </c>
      <c r="F233" s="27"/>
      <c r="G233" s="27">
        <f t="shared" si="24"/>
        <v>177</v>
      </c>
      <c r="H233" s="27"/>
      <c r="I233" s="1350" t="s">
        <v>916</v>
      </c>
      <c r="K233" s="469"/>
      <c r="L233" s="469"/>
    </row>
    <row r="234" spans="1:12" ht="27" customHeight="1" x14ac:dyDescent="0.2">
      <c r="A234" s="1381"/>
      <c r="B234" s="1353"/>
      <c r="C234" s="1354"/>
      <c r="D234" s="1157">
        <v>1210</v>
      </c>
      <c r="E234" s="27">
        <v>42</v>
      </c>
      <c r="F234" s="27"/>
      <c r="G234" s="27">
        <f t="shared" si="24"/>
        <v>42</v>
      </c>
      <c r="H234" s="27"/>
      <c r="I234" s="1350"/>
      <c r="K234" s="469"/>
      <c r="L234" s="469"/>
    </row>
    <row r="235" spans="1:12" ht="24" x14ac:dyDescent="0.2">
      <c r="A235" s="1379" t="s">
        <v>1087</v>
      </c>
      <c r="B235" s="1297" t="s">
        <v>1088</v>
      </c>
      <c r="C235" s="1297"/>
      <c r="D235" s="1157">
        <v>1150</v>
      </c>
      <c r="E235" s="27">
        <v>1200</v>
      </c>
      <c r="F235" s="27">
        <v>4</v>
      </c>
      <c r="G235" s="27">
        <f t="shared" si="24"/>
        <v>1204</v>
      </c>
      <c r="H235" s="1158" t="s">
        <v>1089</v>
      </c>
      <c r="I235" s="1350" t="s">
        <v>782</v>
      </c>
      <c r="K235" s="469"/>
      <c r="L235" s="469"/>
    </row>
    <row r="236" spans="1:12" ht="24" x14ac:dyDescent="0.2">
      <c r="A236" s="1380"/>
      <c r="B236" s="1297"/>
      <c r="C236" s="1297"/>
      <c r="D236" s="1157">
        <v>1210</v>
      </c>
      <c r="E236" s="27">
        <v>284</v>
      </c>
      <c r="F236" s="27">
        <v>-284</v>
      </c>
      <c r="G236" s="27">
        <f t="shared" si="24"/>
        <v>0</v>
      </c>
      <c r="H236" s="1158" t="s">
        <v>1089</v>
      </c>
      <c r="I236" s="1350"/>
      <c r="K236" s="469"/>
      <c r="L236" s="469"/>
    </row>
    <row r="237" spans="1:12" x14ac:dyDescent="0.2">
      <c r="A237" s="1380"/>
      <c r="B237" s="1297"/>
      <c r="C237" s="1297"/>
      <c r="D237" s="1157">
        <v>2314</v>
      </c>
      <c r="E237" s="27">
        <v>1300</v>
      </c>
      <c r="F237" s="27"/>
      <c r="G237" s="27">
        <v>1300</v>
      </c>
      <c r="H237" s="1158"/>
      <c r="I237" s="1350"/>
      <c r="K237" s="469"/>
      <c r="L237" s="469"/>
    </row>
    <row r="238" spans="1:12" ht="24" x14ac:dyDescent="0.2">
      <c r="A238" s="1381"/>
      <c r="B238" s="1297"/>
      <c r="C238" s="1297"/>
      <c r="D238" s="1157">
        <v>2262</v>
      </c>
      <c r="E238" s="27"/>
      <c r="F238" s="27">
        <v>280</v>
      </c>
      <c r="G238" s="27">
        <f t="shared" si="24"/>
        <v>280</v>
      </c>
      <c r="H238" s="27" t="s">
        <v>855</v>
      </c>
      <c r="I238" s="1350"/>
      <c r="K238" s="469"/>
      <c r="L238" s="469"/>
    </row>
    <row r="239" spans="1:12" x14ac:dyDescent="0.2">
      <c r="A239" s="1156" t="s">
        <v>1090</v>
      </c>
      <c r="B239" s="1386" t="s">
        <v>1091</v>
      </c>
      <c r="C239" s="1386"/>
      <c r="D239" s="1157"/>
      <c r="E239" s="1157">
        <f>SUM(E240:E277)</f>
        <v>34340</v>
      </c>
      <c r="F239" s="1157">
        <f>SUM(F240:F277)</f>
        <v>1320</v>
      </c>
      <c r="G239" s="1157">
        <f>SUM(G240:G277)</f>
        <v>35660</v>
      </c>
      <c r="H239" s="1157"/>
      <c r="I239" s="798"/>
      <c r="K239" s="469"/>
      <c r="L239" s="469"/>
    </row>
    <row r="240" spans="1:12" x14ac:dyDescent="0.2">
      <c r="A240" s="1379" t="s">
        <v>175</v>
      </c>
      <c r="B240" s="1297" t="s">
        <v>1092</v>
      </c>
      <c r="C240" s="1297"/>
      <c r="D240" s="1157">
        <v>2231</v>
      </c>
      <c r="E240" s="27">
        <v>500</v>
      </c>
      <c r="F240" s="27"/>
      <c r="G240" s="27">
        <f t="shared" ref="G240:G277" si="25">E240+F240</f>
        <v>500</v>
      </c>
      <c r="H240" s="27"/>
      <c r="I240" s="1350" t="s">
        <v>693</v>
      </c>
      <c r="K240" s="469"/>
      <c r="L240" s="469"/>
    </row>
    <row r="241" spans="1:12" x14ac:dyDescent="0.2">
      <c r="A241" s="1380"/>
      <c r="B241" s="1297"/>
      <c r="C241" s="1297"/>
      <c r="D241" s="1157">
        <v>2279</v>
      </c>
      <c r="E241" s="27">
        <v>700</v>
      </c>
      <c r="F241" s="27"/>
      <c r="G241" s="27">
        <f t="shared" si="25"/>
        <v>700</v>
      </c>
      <c r="H241" s="27"/>
      <c r="I241" s="1350"/>
      <c r="K241" s="469"/>
      <c r="L241" s="469"/>
    </row>
    <row r="242" spans="1:12" x14ac:dyDescent="0.2">
      <c r="A242" s="1381"/>
      <c r="B242" s="1297"/>
      <c r="C242" s="1297"/>
      <c r="D242" s="1157">
        <v>2314</v>
      </c>
      <c r="E242" s="27">
        <v>2500</v>
      </c>
      <c r="F242" s="27"/>
      <c r="G242" s="27">
        <f t="shared" si="25"/>
        <v>2500</v>
      </c>
      <c r="H242" s="27"/>
      <c r="I242" s="1350"/>
      <c r="K242" s="469"/>
      <c r="L242" s="469"/>
    </row>
    <row r="243" spans="1:12" x14ac:dyDescent="0.2">
      <c r="A243" s="1379" t="s">
        <v>178</v>
      </c>
      <c r="B243" s="1297" t="s">
        <v>1093</v>
      </c>
      <c r="C243" s="1297"/>
      <c r="D243" s="1157">
        <v>2231</v>
      </c>
      <c r="E243" s="27">
        <v>500</v>
      </c>
      <c r="F243" s="27"/>
      <c r="G243" s="27">
        <f t="shared" si="25"/>
        <v>500</v>
      </c>
      <c r="H243" s="27"/>
      <c r="I243" s="1350" t="s">
        <v>693</v>
      </c>
      <c r="K243" s="469"/>
      <c r="L243" s="469"/>
    </row>
    <row r="244" spans="1:12" x14ac:dyDescent="0.2">
      <c r="A244" s="1380"/>
      <c r="B244" s="1297"/>
      <c r="C244" s="1297"/>
      <c r="D244" s="1157">
        <v>2231</v>
      </c>
      <c r="E244" s="27">
        <v>128</v>
      </c>
      <c r="F244" s="27"/>
      <c r="G244" s="27">
        <f t="shared" si="25"/>
        <v>128</v>
      </c>
      <c r="H244" s="27"/>
      <c r="I244" s="1350"/>
      <c r="K244" s="469"/>
      <c r="L244" s="469"/>
    </row>
    <row r="245" spans="1:12" x14ac:dyDescent="0.2">
      <c r="A245" s="1381"/>
      <c r="B245" s="1297"/>
      <c r="C245" s="1297"/>
      <c r="D245" s="1157">
        <v>1150</v>
      </c>
      <c r="E245" s="27">
        <v>2000</v>
      </c>
      <c r="F245" s="27"/>
      <c r="G245" s="27">
        <f t="shared" si="25"/>
        <v>2000</v>
      </c>
      <c r="H245" s="27"/>
      <c r="I245" s="1350"/>
      <c r="K245" s="469"/>
      <c r="L245" s="469"/>
    </row>
    <row r="246" spans="1:12" ht="67.5" customHeight="1" x14ac:dyDescent="0.2">
      <c r="A246" s="1379" t="s">
        <v>180</v>
      </c>
      <c r="B246" s="1297" t="s">
        <v>1094</v>
      </c>
      <c r="C246" s="1297"/>
      <c r="D246" s="1157">
        <v>2314</v>
      </c>
      <c r="E246" s="27">
        <v>1200</v>
      </c>
      <c r="F246" s="27"/>
      <c r="G246" s="27">
        <f t="shared" si="25"/>
        <v>1200</v>
      </c>
      <c r="H246" s="27"/>
      <c r="I246" s="1350" t="s">
        <v>916</v>
      </c>
      <c r="K246" s="469"/>
      <c r="L246" s="469"/>
    </row>
    <row r="247" spans="1:12" x14ac:dyDescent="0.2">
      <c r="A247" s="1380"/>
      <c r="B247" s="1297"/>
      <c r="C247" s="1297"/>
      <c r="D247" s="1157">
        <v>2279</v>
      </c>
      <c r="E247" s="27">
        <v>400</v>
      </c>
      <c r="F247" s="27"/>
      <c r="G247" s="27">
        <f t="shared" si="25"/>
        <v>400</v>
      </c>
      <c r="H247" s="27"/>
      <c r="I247" s="1350"/>
      <c r="K247" s="469"/>
      <c r="L247" s="469"/>
    </row>
    <row r="248" spans="1:12" x14ac:dyDescent="0.2">
      <c r="A248" s="1380"/>
      <c r="B248" s="1297"/>
      <c r="C248" s="1297"/>
      <c r="D248" s="1157">
        <v>2261</v>
      </c>
      <c r="E248" s="27">
        <v>300</v>
      </c>
      <c r="F248" s="27"/>
      <c r="G248" s="27">
        <f t="shared" si="25"/>
        <v>300</v>
      </c>
      <c r="H248" s="27"/>
      <c r="I248" s="1350"/>
      <c r="K248" s="469"/>
      <c r="L248" s="469"/>
    </row>
    <row r="249" spans="1:12" x14ac:dyDescent="0.2">
      <c r="A249" s="1380"/>
      <c r="B249" s="1297"/>
      <c r="C249" s="1297"/>
      <c r="D249" s="1157">
        <v>2363</v>
      </c>
      <c r="E249" s="27">
        <v>400</v>
      </c>
      <c r="F249" s="27"/>
      <c r="G249" s="27">
        <v>400</v>
      </c>
      <c r="H249" s="1383"/>
      <c r="I249" s="1350"/>
      <c r="K249" s="469"/>
      <c r="L249" s="469"/>
    </row>
    <row r="250" spans="1:12" ht="15" customHeight="1" x14ac:dyDescent="0.2">
      <c r="A250" s="1380"/>
      <c r="B250" s="1297"/>
      <c r="C250" s="1297"/>
      <c r="D250" s="1157">
        <v>2322</v>
      </c>
      <c r="E250" s="27">
        <v>180</v>
      </c>
      <c r="F250" s="27"/>
      <c r="G250" s="27">
        <v>180</v>
      </c>
      <c r="H250" s="1384"/>
      <c r="I250" s="1350"/>
      <c r="K250" s="469"/>
      <c r="L250" s="469"/>
    </row>
    <row r="251" spans="1:12" ht="15" customHeight="1" x14ac:dyDescent="0.2">
      <c r="A251" s="1380"/>
      <c r="B251" s="1297"/>
      <c r="C251" s="1297"/>
      <c r="D251" s="1157">
        <v>2235</v>
      </c>
      <c r="E251" s="27">
        <v>340</v>
      </c>
      <c r="F251" s="27"/>
      <c r="G251" s="27">
        <f t="shared" si="25"/>
        <v>340</v>
      </c>
      <c r="H251" s="1384"/>
      <c r="I251" s="1350"/>
      <c r="K251" s="469"/>
      <c r="L251" s="469"/>
    </row>
    <row r="252" spans="1:12" ht="153" customHeight="1" x14ac:dyDescent="0.2">
      <c r="A252" s="1381"/>
      <c r="B252" s="1297"/>
      <c r="C252" s="1297"/>
      <c r="D252" s="1157">
        <v>2231</v>
      </c>
      <c r="E252" s="27">
        <v>680</v>
      </c>
      <c r="F252" s="27"/>
      <c r="G252" s="27">
        <f t="shared" si="25"/>
        <v>680</v>
      </c>
      <c r="H252" s="1385"/>
      <c r="I252" s="1350"/>
      <c r="K252" s="469"/>
      <c r="L252" s="469"/>
    </row>
    <row r="253" spans="1:12" ht="96" x14ac:dyDescent="0.2">
      <c r="A253" s="1379" t="s">
        <v>183</v>
      </c>
      <c r="B253" s="1297" t="s">
        <v>1095</v>
      </c>
      <c r="C253" s="1297"/>
      <c r="D253" s="1157">
        <v>1150</v>
      </c>
      <c r="E253" s="27">
        <v>2120</v>
      </c>
      <c r="F253" s="27">
        <v>1060</v>
      </c>
      <c r="G253" s="27">
        <f t="shared" si="25"/>
        <v>3180</v>
      </c>
      <c r="H253" s="27" t="s">
        <v>854</v>
      </c>
      <c r="I253" s="1350" t="s">
        <v>916</v>
      </c>
      <c r="K253" s="469"/>
      <c r="L253" s="469"/>
    </row>
    <row r="254" spans="1:12" ht="24" x14ac:dyDescent="0.2">
      <c r="A254" s="1380"/>
      <c r="B254" s="1297"/>
      <c r="C254" s="1297"/>
      <c r="D254" s="1157">
        <v>1210</v>
      </c>
      <c r="E254" s="27">
        <v>520</v>
      </c>
      <c r="F254" s="27">
        <v>260</v>
      </c>
      <c r="G254" s="27">
        <f t="shared" si="25"/>
        <v>780</v>
      </c>
      <c r="H254" s="27" t="s">
        <v>1096</v>
      </c>
      <c r="I254" s="1350"/>
      <c r="K254" s="469"/>
      <c r="L254" s="469"/>
    </row>
    <row r="255" spans="1:12" x14ac:dyDescent="0.2">
      <c r="A255" s="1380"/>
      <c r="B255" s="1297"/>
      <c r="C255" s="1297"/>
      <c r="D255" s="1157">
        <v>2314</v>
      </c>
      <c r="E255" s="27">
        <v>400</v>
      </c>
      <c r="F255" s="27"/>
      <c r="G255" s="27">
        <f t="shared" si="25"/>
        <v>400</v>
      </c>
      <c r="H255" s="27"/>
      <c r="I255" s="1350"/>
      <c r="K255" s="469"/>
      <c r="L255" s="469"/>
    </row>
    <row r="256" spans="1:12" x14ac:dyDescent="0.2">
      <c r="A256" s="1380"/>
      <c r="B256" s="1297"/>
      <c r="C256" s="1297"/>
      <c r="D256" s="1157">
        <v>2279</v>
      </c>
      <c r="E256" s="27">
        <v>961</v>
      </c>
      <c r="F256" s="27"/>
      <c r="G256" s="27">
        <f t="shared" si="25"/>
        <v>961</v>
      </c>
      <c r="H256" s="1158"/>
      <c r="I256" s="1350"/>
      <c r="K256" s="469"/>
      <c r="L256" s="469"/>
    </row>
    <row r="257" spans="1:12" x14ac:dyDescent="0.2">
      <c r="A257" s="1380"/>
      <c r="B257" s="1297"/>
      <c r="C257" s="1297"/>
      <c r="D257" s="1157">
        <v>2322</v>
      </c>
      <c r="E257" s="27">
        <v>200</v>
      </c>
      <c r="F257" s="27"/>
      <c r="G257" s="27">
        <v>200</v>
      </c>
      <c r="H257" s="1158"/>
      <c r="I257" s="1350"/>
      <c r="K257" s="469"/>
      <c r="L257" s="469"/>
    </row>
    <row r="258" spans="1:12" x14ac:dyDescent="0.2">
      <c r="A258" s="1380"/>
      <c r="B258" s="1297"/>
      <c r="C258" s="1297"/>
      <c r="D258" s="1157">
        <v>2262</v>
      </c>
      <c r="E258" s="27">
        <v>720</v>
      </c>
      <c r="F258" s="27"/>
      <c r="G258" s="27">
        <f t="shared" si="25"/>
        <v>720</v>
      </c>
      <c r="H258" s="1158"/>
      <c r="I258" s="1350"/>
      <c r="K258" s="469"/>
      <c r="L258" s="469"/>
    </row>
    <row r="259" spans="1:12" x14ac:dyDescent="0.2">
      <c r="A259" s="1381"/>
      <c r="B259" s="1297"/>
      <c r="C259" s="1297"/>
      <c r="D259" s="1157">
        <v>2235</v>
      </c>
      <c r="E259" s="27">
        <v>1797</v>
      </c>
      <c r="F259" s="27"/>
      <c r="G259" s="27">
        <f t="shared" si="25"/>
        <v>1797</v>
      </c>
      <c r="H259" s="1158"/>
      <c r="I259" s="1350"/>
      <c r="K259" s="469"/>
      <c r="L259" s="469"/>
    </row>
    <row r="260" spans="1:12" ht="49.5" customHeight="1" x14ac:dyDescent="0.2">
      <c r="A260" s="1160" t="s">
        <v>186</v>
      </c>
      <c r="B260" s="1297" t="s">
        <v>1097</v>
      </c>
      <c r="C260" s="1297"/>
      <c r="D260" s="1157">
        <v>2235</v>
      </c>
      <c r="E260" s="27">
        <v>1500</v>
      </c>
      <c r="F260" s="27"/>
      <c r="G260" s="27">
        <f t="shared" si="25"/>
        <v>1500</v>
      </c>
      <c r="H260" s="27"/>
      <c r="I260" s="798" t="s">
        <v>916</v>
      </c>
      <c r="K260" s="469"/>
      <c r="L260" s="469"/>
    </row>
    <row r="261" spans="1:12" x14ac:dyDescent="0.2">
      <c r="A261" s="1160" t="s">
        <v>189</v>
      </c>
      <c r="B261" s="1297" t="s">
        <v>1098</v>
      </c>
      <c r="C261" s="1297"/>
      <c r="D261" s="1157">
        <v>2279</v>
      </c>
      <c r="E261" s="27">
        <v>5000</v>
      </c>
      <c r="F261" s="27"/>
      <c r="G261" s="27">
        <f t="shared" si="25"/>
        <v>5000</v>
      </c>
      <c r="H261" s="27"/>
      <c r="I261" s="798" t="s">
        <v>916</v>
      </c>
      <c r="K261" s="469"/>
      <c r="L261" s="469"/>
    </row>
    <row r="262" spans="1:12" ht="24.75" customHeight="1" x14ac:dyDescent="0.2">
      <c r="A262" s="1159" t="s">
        <v>192</v>
      </c>
      <c r="B262" s="1302" t="s">
        <v>1099</v>
      </c>
      <c r="C262" s="1303"/>
      <c r="D262" s="1157">
        <v>2252</v>
      </c>
      <c r="E262" s="27">
        <v>1500</v>
      </c>
      <c r="F262" s="27"/>
      <c r="G262" s="27">
        <f t="shared" si="25"/>
        <v>1500</v>
      </c>
      <c r="H262" s="27"/>
      <c r="I262" s="798" t="s">
        <v>916</v>
      </c>
      <c r="K262" s="469"/>
      <c r="L262" s="469"/>
    </row>
    <row r="263" spans="1:12" x14ac:dyDescent="0.2">
      <c r="A263" s="1379" t="s">
        <v>550</v>
      </c>
      <c r="B263" s="1297" t="s">
        <v>1100</v>
      </c>
      <c r="C263" s="1297"/>
      <c r="D263" s="1157">
        <v>2279</v>
      </c>
      <c r="E263" s="27">
        <v>200</v>
      </c>
      <c r="F263" s="27"/>
      <c r="G263" s="27">
        <f t="shared" si="25"/>
        <v>200</v>
      </c>
      <c r="H263" s="27"/>
      <c r="I263" s="1350" t="s">
        <v>916</v>
      </c>
      <c r="K263" s="469"/>
      <c r="L263" s="469"/>
    </row>
    <row r="264" spans="1:12" x14ac:dyDescent="0.2">
      <c r="A264" s="1381"/>
      <c r="B264" s="1297"/>
      <c r="C264" s="1297"/>
      <c r="D264" s="1157">
        <v>2314</v>
      </c>
      <c r="E264" s="27">
        <v>200</v>
      </c>
      <c r="F264" s="27"/>
      <c r="G264" s="27">
        <f t="shared" si="25"/>
        <v>200</v>
      </c>
      <c r="H264" s="27"/>
      <c r="I264" s="1350"/>
      <c r="K264" s="469"/>
      <c r="L264" s="469"/>
    </row>
    <row r="265" spans="1:12" x14ac:dyDescent="0.2">
      <c r="A265" s="1379" t="s">
        <v>194</v>
      </c>
      <c r="B265" s="1297" t="s">
        <v>1101</v>
      </c>
      <c r="C265" s="1297"/>
      <c r="D265" s="1157">
        <v>1150</v>
      </c>
      <c r="E265" s="27">
        <v>524</v>
      </c>
      <c r="F265" s="27"/>
      <c r="G265" s="27">
        <f t="shared" si="25"/>
        <v>524</v>
      </c>
      <c r="H265" s="1158"/>
      <c r="I265" s="1350" t="s">
        <v>916</v>
      </c>
      <c r="K265" s="469"/>
      <c r="L265" s="469"/>
    </row>
    <row r="266" spans="1:12" x14ac:dyDescent="0.2">
      <c r="A266" s="1380"/>
      <c r="B266" s="1297"/>
      <c r="C266" s="1297"/>
      <c r="D266" s="1157">
        <v>1210</v>
      </c>
      <c r="E266" s="27">
        <v>200</v>
      </c>
      <c r="F266" s="27"/>
      <c r="G266" s="27">
        <f t="shared" si="25"/>
        <v>200</v>
      </c>
      <c r="H266" s="27"/>
      <c r="I266" s="1350"/>
      <c r="K266" s="469"/>
      <c r="L266" s="469"/>
    </row>
    <row r="267" spans="1:12" x14ac:dyDescent="0.2">
      <c r="A267" s="1380"/>
      <c r="B267" s="1297"/>
      <c r="C267" s="1297"/>
      <c r="D267" s="1157">
        <v>2279</v>
      </c>
      <c r="E267" s="27">
        <v>300</v>
      </c>
      <c r="F267" s="27"/>
      <c r="G267" s="27">
        <f t="shared" si="25"/>
        <v>300</v>
      </c>
      <c r="H267" s="1158"/>
      <c r="I267" s="1350"/>
      <c r="K267" s="469"/>
      <c r="L267" s="469"/>
    </row>
    <row r="268" spans="1:12" x14ac:dyDescent="0.2">
      <c r="A268" s="1380"/>
      <c r="B268" s="1297"/>
      <c r="C268" s="1297"/>
      <c r="D268" s="1157">
        <v>2322</v>
      </c>
      <c r="E268" s="27">
        <v>16</v>
      </c>
      <c r="F268" s="27"/>
      <c r="G268" s="27">
        <f t="shared" si="25"/>
        <v>16</v>
      </c>
      <c r="H268" s="1158"/>
      <c r="I268" s="1350"/>
      <c r="K268" s="469"/>
      <c r="L268" s="469"/>
    </row>
    <row r="269" spans="1:12" x14ac:dyDescent="0.2">
      <c r="A269" s="1381"/>
      <c r="B269" s="1297"/>
      <c r="C269" s="1297"/>
      <c r="D269" s="1157">
        <v>2314</v>
      </c>
      <c r="E269" s="27">
        <v>200</v>
      </c>
      <c r="F269" s="27"/>
      <c r="G269" s="27">
        <f t="shared" si="25"/>
        <v>200</v>
      </c>
      <c r="H269" s="27"/>
      <c r="I269" s="1350"/>
      <c r="K269" s="469"/>
      <c r="L269" s="469"/>
    </row>
    <row r="270" spans="1:12" x14ac:dyDescent="0.2">
      <c r="A270" s="1379" t="s">
        <v>1102</v>
      </c>
      <c r="B270" s="1297" t="s">
        <v>1103</v>
      </c>
      <c r="C270" s="1297"/>
      <c r="D270" s="1157">
        <v>2279</v>
      </c>
      <c r="E270" s="27">
        <v>300</v>
      </c>
      <c r="F270" s="27"/>
      <c r="G270" s="27">
        <f t="shared" si="25"/>
        <v>300</v>
      </c>
      <c r="H270" s="27"/>
      <c r="I270" s="1350" t="s">
        <v>916</v>
      </c>
      <c r="K270" s="469"/>
      <c r="L270" s="469"/>
    </row>
    <row r="271" spans="1:12" x14ac:dyDescent="0.2">
      <c r="A271" s="1380"/>
      <c r="B271" s="1297"/>
      <c r="C271" s="1297"/>
      <c r="D271" s="1157">
        <v>2314</v>
      </c>
      <c r="E271" s="27">
        <v>500</v>
      </c>
      <c r="F271" s="27"/>
      <c r="G271" s="27">
        <f t="shared" si="25"/>
        <v>500</v>
      </c>
      <c r="H271" s="1158"/>
      <c r="I271" s="1350"/>
      <c r="K271" s="469"/>
      <c r="L271" s="469"/>
    </row>
    <row r="272" spans="1:12" ht="24" customHeight="1" x14ac:dyDescent="0.2">
      <c r="A272" s="1160" t="s">
        <v>1104</v>
      </c>
      <c r="B272" s="1297" t="s">
        <v>1105</v>
      </c>
      <c r="C272" s="1297"/>
      <c r="D272" s="1157">
        <v>2314</v>
      </c>
      <c r="E272" s="27">
        <v>300</v>
      </c>
      <c r="F272" s="27"/>
      <c r="G272" s="27">
        <f t="shared" si="25"/>
        <v>300</v>
      </c>
      <c r="H272" s="27"/>
      <c r="I272" s="798" t="s">
        <v>916</v>
      </c>
      <c r="K272" s="469"/>
      <c r="L272" s="469"/>
    </row>
    <row r="273" spans="1:12" x14ac:dyDescent="0.2">
      <c r="A273" s="1379" t="s">
        <v>1106</v>
      </c>
      <c r="B273" s="1297" t="s">
        <v>1107</v>
      </c>
      <c r="C273" s="1297"/>
      <c r="D273" s="1157">
        <v>1150</v>
      </c>
      <c r="E273" s="27">
        <v>400</v>
      </c>
      <c r="F273" s="27"/>
      <c r="G273" s="27">
        <f t="shared" si="25"/>
        <v>400</v>
      </c>
      <c r="H273" s="1158"/>
      <c r="I273" s="1350" t="s">
        <v>916</v>
      </c>
      <c r="K273" s="469"/>
      <c r="L273" s="469"/>
    </row>
    <row r="274" spans="1:12" x14ac:dyDescent="0.2">
      <c r="A274" s="1381"/>
      <c r="B274" s="1297"/>
      <c r="C274" s="1297"/>
      <c r="D274" s="1157">
        <v>1210</v>
      </c>
      <c r="E274" s="27">
        <v>95</v>
      </c>
      <c r="F274" s="27"/>
      <c r="G274" s="27">
        <f t="shared" si="25"/>
        <v>95</v>
      </c>
      <c r="H274" s="1158"/>
      <c r="I274" s="1350"/>
      <c r="K274" s="469"/>
      <c r="L274" s="469"/>
    </row>
    <row r="275" spans="1:12" x14ac:dyDescent="0.2">
      <c r="A275" s="1379" t="s">
        <v>1108</v>
      </c>
      <c r="B275" s="1297" t="s">
        <v>1109</v>
      </c>
      <c r="C275" s="1297"/>
      <c r="D275" s="1157">
        <v>1150</v>
      </c>
      <c r="E275" s="27">
        <v>5170</v>
      </c>
      <c r="F275" s="27"/>
      <c r="G275" s="27">
        <f t="shared" si="25"/>
        <v>5170</v>
      </c>
      <c r="H275" s="1158"/>
      <c r="I275" s="1350" t="s">
        <v>693</v>
      </c>
      <c r="K275" s="469"/>
      <c r="L275" s="469"/>
    </row>
    <row r="276" spans="1:12" x14ac:dyDescent="0.2">
      <c r="A276" s="1380"/>
      <c r="B276" s="1297"/>
      <c r="C276" s="1297"/>
      <c r="D276" s="1157">
        <v>1210</v>
      </c>
      <c r="E276" s="27">
        <v>1326</v>
      </c>
      <c r="F276" s="27"/>
      <c r="G276" s="27">
        <f t="shared" si="25"/>
        <v>1326</v>
      </c>
      <c r="H276" s="1152"/>
      <c r="I276" s="1382"/>
      <c r="K276" s="469"/>
      <c r="L276" s="469"/>
    </row>
    <row r="277" spans="1:12" x14ac:dyDescent="0.2">
      <c r="A277" s="1381"/>
      <c r="B277" s="1297"/>
      <c r="C277" s="1297"/>
      <c r="D277" s="1157">
        <v>2279</v>
      </c>
      <c r="E277" s="27">
        <v>63</v>
      </c>
      <c r="F277" s="27"/>
      <c r="G277" s="27">
        <f t="shared" si="25"/>
        <v>63</v>
      </c>
      <c r="H277" s="1158"/>
      <c r="I277" s="1350"/>
      <c r="K277" s="469"/>
      <c r="L277" s="469"/>
    </row>
    <row r="278" spans="1:12" x14ac:dyDescent="0.2">
      <c r="A278" s="1166"/>
      <c r="B278" s="1167"/>
      <c r="C278" s="1167"/>
      <c r="D278" s="1168"/>
      <c r="E278" s="1168"/>
      <c r="F278" s="1168"/>
      <c r="G278" s="1168"/>
      <c r="H278" s="1168"/>
      <c r="I278" s="1169"/>
      <c r="K278" s="469"/>
      <c r="L278" s="469"/>
    </row>
    <row r="279" spans="1:12" ht="12" customHeight="1" x14ac:dyDescent="0.2">
      <c r="A279" s="1170" t="s">
        <v>7</v>
      </c>
      <c r="B279" s="1171"/>
      <c r="C279" s="1172" t="s">
        <v>1110</v>
      </c>
      <c r="D279" s="1167"/>
      <c r="E279" s="1167"/>
      <c r="F279" s="1167"/>
      <c r="G279" s="1167"/>
      <c r="H279" s="1167"/>
      <c r="I279" s="1173"/>
      <c r="K279" s="469"/>
      <c r="L279" s="469"/>
    </row>
    <row r="280" spans="1:12" x14ac:dyDescent="0.2">
      <c r="A280" s="1170" t="s">
        <v>9</v>
      </c>
      <c r="B280" s="1167"/>
      <c r="C280" s="1174" t="s">
        <v>610</v>
      </c>
      <c r="D280" s="1167"/>
      <c r="E280" s="1167"/>
      <c r="F280" s="1167"/>
      <c r="G280" s="1167"/>
      <c r="H280" s="1167"/>
      <c r="I280" s="1173"/>
      <c r="K280" s="469"/>
      <c r="L280" s="469"/>
    </row>
    <row r="281" spans="1:12" ht="12" customHeight="1" x14ac:dyDescent="0.2">
      <c r="A281" s="1294" t="s">
        <v>11</v>
      </c>
      <c r="B281" s="1294" t="s">
        <v>12</v>
      </c>
      <c r="C281" s="1294"/>
      <c r="D281" s="1294" t="s">
        <v>13</v>
      </c>
      <c r="E281" s="1294" t="s">
        <v>14</v>
      </c>
      <c r="F281" s="1378" t="s">
        <v>126</v>
      </c>
      <c r="G281" s="1378" t="s">
        <v>16</v>
      </c>
      <c r="H281" s="1378" t="s">
        <v>17</v>
      </c>
      <c r="I281" s="1294" t="s">
        <v>18</v>
      </c>
      <c r="K281" s="469"/>
      <c r="L281" s="469"/>
    </row>
    <row r="282" spans="1:12" ht="25.5" customHeight="1" x14ac:dyDescent="0.2">
      <c r="A282" s="1294"/>
      <c r="B282" s="1294"/>
      <c r="C282" s="1294"/>
      <c r="D282" s="1294"/>
      <c r="E282" s="1294"/>
      <c r="F282" s="1378"/>
      <c r="G282" s="1378"/>
      <c r="H282" s="1378"/>
      <c r="I282" s="1294"/>
      <c r="K282" s="469"/>
      <c r="L282" s="469"/>
    </row>
    <row r="283" spans="1:12" ht="12.75" customHeight="1" x14ac:dyDescent="0.2">
      <c r="A283" s="1320" t="s">
        <v>19</v>
      </c>
      <c r="B283" s="1320"/>
      <c r="C283" s="1320"/>
      <c r="D283" s="90"/>
      <c r="E283" s="90">
        <f>SUM(E284:E286)</f>
        <v>4505</v>
      </c>
      <c r="F283" s="90">
        <f t="shared" ref="F283" si="26">SUM(F284:F285)</f>
        <v>0</v>
      </c>
      <c r="G283" s="90">
        <f>SUM(G284:G286)</f>
        <v>4505</v>
      </c>
      <c r="H283" s="90"/>
      <c r="I283" s="1175"/>
      <c r="K283" s="469"/>
      <c r="L283" s="469"/>
    </row>
    <row r="284" spans="1:12" ht="14.25" customHeight="1" x14ac:dyDescent="0.2">
      <c r="A284" s="1160">
        <v>1</v>
      </c>
      <c r="B284" s="1321" t="s">
        <v>1111</v>
      </c>
      <c r="C284" s="1321"/>
      <c r="D284" s="1157">
        <v>2370</v>
      </c>
      <c r="E284" s="27">
        <v>329</v>
      </c>
      <c r="F284" s="27"/>
      <c r="G284" s="27">
        <f t="shared" ref="G284:G285" si="27">E284+F284</f>
        <v>329</v>
      </c>
      <c r="H284" s="27"/>
      <c r="I284" s="798" t="s">
        <v>925</v>
      </c>
      <c r="K284" s="469"/>
      <c r="L284" s="469"/>
    </row>
    <row r="285" spans="1:12" x14ac:dyDescent="0.2">
      <c r="A285" s="1160">
        <v>2</v>
      </c>
      <c r="B285" s="1297" t="s">
        <v>1112</v>
      </c>
      <c r="C285" s="1297"/>
      <c r="D285" s="1157">
        <v>2239</v>
      </c>
      <c r="E285" s="27">
        <v>2471</v>
      </c>
      <c r="F285" s="27"/>
      <c r="G285" s="27">
        <f t="shared" si="27"/>
        <v>2471</v>
      </c>
      <c r="H285" s="1158"/>
      <c r="I285" s="798" t="s">
        <v>925</v>
      </c>
      <c r="K285" s="469"/>
      <c r="L285" s="469"/>
    </row>
    <row r="286" spans="1:12" x14ac:dyDescent="0.2">
      <c r="A286" s="1160">
        <v>3</v>
      </c>
      <c r="B286" s="1297" t="s">
        <v>1113</v>
      </c>
      <c r="C286" s="1297"/>
      <c r="D286" s="1157">
        <v>5239</v>
      </c>
      <c r="E286" s="27">
        <v>1705</v>
      </c>
      <c r="F286" s="27"/>
      <c r="G286" s="27">
        <v>1705</v>
      </c>
      <c r="H286" s="1158"/>
      <c r="I286" s="798"/>
      <c r="K286" s="469"/>
      <c r="L286" s="469"/>
    </row>
    <row r="287" spans="1:12" x14ac:dyDescent="0.2">
      <c r="A287" s="1176"/>
      <c r="B287" s="762"/>
      <c r="C287" s="762"/>
      <c r="D287" s="773"/>
      <c r="E287" s="1177"/>
      <c r="F287" s="1177"/>
      <c r="G287" s="1177"/>
      <c r="H287" s="1177"/>
      <c r="I287" s="1178"/>
      <c r="K287" s="469"/>
      <c r="L287" s="469"/>
    </row>
    <row r="288" spans="1:12" x14ac:dyDescent="0.2">
      <c r="A288" s="1170" t="s">
        <v>7</v>
      </c>
      <c r="B288" s="1171"/>
      <c r="C288" s="1172" t="s">
        <v>1114</v>
      </c>
      <c r="D288" s="1167"/>
      <c r="E288" s="1167"/>
      <c r="F288" s="1167"/>
      <c r="G288" s="1167"/>
      <c r="H288" s="1167"/>
      <c r="I288" s="1173"/>
      <c r="K288" s="469"/>
      <c r="L288" s="469"/>
    </row>
    <row r="289" spans="1:12" x14ac:dyDescent="0.2">
      <c r="A289" s="1179" t="s">
        <v>9</v>
      </c>
      <c r="B289" s="793"/>
      <c r="C289" s="796" t="s">
        <v>607</v>
      </c>
      <c r="D289" s="793"/>
      <c r="E289" s="793"/>
      <c r="F289" s="793"/>
      <c r="G289" s="793"/>
      <c r="H289" s="793"/>
      <c r="K289" s="469"/>
      <c r="L289" s="469"/>
    </row>
    <row r="290" spans="1:12" ht="12" customHeight="1" x14ac:dyDescent="0.2">
      <c r="A290" s="1294" t="s">
        <v>11</v>
      </c>
      <c r="B290" s="1294" t="s">
        <v>12</v>
      </c>
      <c r="C290" s="1294"/>
      <c r="D290" s="1294" t="s">
        <v>13</v>
      </c>
      <c r="E290" s="1294" t="s">
        <v>14</v>
      </c>
      <c r="F290" s="1378" t="s">
        <v>126</v>
      </c>
      <c r="G290" s="1378" t="s">
        <v>16</v>
      </c>
      <c r="H290" s="1378" t="s">
        <v>17</v>
      </c>
      <c r="I290" s="1294" t="s">
        <v>18</v>
      </c>
      <c r="K290" s="469"/>
      <c r="L290" s="469"/>
    </row>
    <row r="291" spans="1:12" ht="25.5" customHeight="1" x14ac:dyDescent="0.2">
      <c r="A291" s="1294"/>
      <c r="B291" s="1294"/>
      <c r="C291" s="1294"/>
      <c r="D291" s="1294"/>
      <c r="E291" s="1294"/>
      <c r="F291" s="1378"/>
      <c r="G291" s="1378"/>
      <c r="H291" s="1378"/>
      <c r="I291" s="1294"/>
      <c r="K291" s="469"/>
      <c r="L291" s="469"/>
    </row>
    <row r="292" spans="1:12" ht="12.75" customHeight="1" x14ac:dyDescent="0.2">
      <c r="A292" s="1283" t="s">
        <v>19</v>
      </c>
      <c r="B292" s="1283"/>
      <c r="C292" s="1283"/>
      <c r="D292" s="84"/>
      <c r="E292" s="84">
        <f>SUM(E293)</f>
        <v>102075</v>
      </c>
      <c r="F292" s="84">
        <f t="shared" ref="F292:G292" si="28">SUM(F293)</f>
        <v>0</v>
      </c>
      <c r="G292" s="84">
        <f t="shared" si="28"/>
        <v>102075</v>
      </c>
      <c r="H292" s="84"/>
      <c r="I292" s="11"/>
      <c r="K292" s="469"/>
      <c r="L292" s="469"/>
    </row>
    <row r="293" spans="1:12" ht="23.25" customHeight="1" x14ac:dyDescent="0.2">
      <c r="A293" s="1180">
        <v>1</v>
      </c>
      <c r="B293" s="1340" t="s">
        <v>1115</v>
      </c>
      <c r="C293" s="1341"/>
      <c r="D293" s="84">
        <v>3262</v>
      </c>
      <c r="E293" s="12">
        <v>102075</v>
      </c>
      <c r="F293" s="12"/>
      <c r="G293" s="12">
        <f>E293+F293</f>
        <v>102075</v>
      </c>
      <c r="H293" s="12"/>
      <c r="I293" s="101" t="s">
        <v>1116</v>
      </c>
      <c r="K293" s="469"/>
      <c r="L293" s="469"/>
    </row>
    <row r="294" spans="1:12" x14ac:dyDescent="0.2">
      <c r="B294" s="34"/>
      <c r="C294" s="34"/>
      <c r="E294" s="469"/>
      <c r="F294" s="469"/>
      <c r="G294" s="469"/>
      <c r="H294" s="469"/>
      <c r="I294" s="1181"/>
    </row>
    <row r="295" spans="1:12" x14ac:dyDescent="0.2">
      <c r="A295" s="1182" t="s">
        <v>62</v>
      </c>
      <c r="B295" s="1183"/>
      <c r="C295" s="1183"/>
      <c r="D295" s="1184"/>
    </row>
    <row r="296" spans="1:12" ht="12.75" x14ac:dyDescent="0.2">
      <c r="A296" s="1153" t="s">
        <v>832</v>
      </c>
      <c r="C296" s="1185" t="s">
        <v>1117</v>
      </c>
    </row>
    <row r="297" spans="1:12" x14ac:dyDescent="0.2">
      <c r="A297" s="1153" t="s">
        <v>835</v>
      </c>
    </row>
    <row r="298" spans="1:12" x14ac:dyDescent="0.2">
      <c r="B298" s="1377" t="s">
        <v>1118</v>
      </c>
      <c r="C298" s="1377"/>
    </row>
    <row r="299" spans="1:12" x14ac:dyDescent="0.2">
      <c r="B299" s="2" t="s">
        <v>1119</v>
      </c>
    </row>
    <row r="300" spans="1:12" x14ac:dyDescent="0.2">
      <c r="B300" s="2" t="s">
        <v>1120</v>
      </c>
    </row>
    <row r="301" spans="1:12" x14ac:dyDescent="0.2">
      <c r="B301" s="2" t="s">
        <v>1121</v>
      </c>
    </row>
    <row r="302" spans="1:12" x14ac:dyDescent="0.2">
      <c r="B302" s="2" t="s">
        <v>1122</v>
      </c>
    </row>
    <row r="303" spans="1:12" x14ac:dyDescent="0.2">
      <c r="A303" s="1186"/>
      <c r="B303" s="2" t="s">
        <v>1123</v>
      </c>
      <c r="D303" s="53"/>
      <c r="E303" s="53"/>
      <c r="F303" s="53"/>
      <c r="G303" s="53"/>
      <c r="H303" s="53"/>
      <c r="I303" s="1187"/>
      <c r="J303" s="53"/>
    </row>
    <row r="304" spans="1:12" x14ac:dyDescent="0.2">
      <c r="A304" s="1186"/>
      <c r="B304" s="53"/>
      <c r="C304" s="53"/>
      <c r="D304" s="53"/>
      <c r="E304" s="53"/>
      <c r="F304" s="53"/>
      <c r="G304" s="53"/>
      <c r="H304" s="53"/>
      <c r="I304" s="1187"/>
      <c r="J304" s="53"/>
    </row>
    <row r="305" spans="1:10" ht="15" x14ac:dyDescent="0.25">
      <c r="A305" s="1188"/>
      <c r="B305"/>
      <c r="C305"/>
      <c r="D305"/>
      <c r="E305"/>
      <c r="F305"/>
      <c r="G305" s="53"/>
      <c r="H305" s="53"/>
      <c r="I305" s="1187"/>
      <c r="J305" s="53"/>
    </row>
    <row r="306" spans="1:10" ht="11.25" customHeight="1" x14ac:dyDescent="0.25">
      <c r="A306" s="1189"/>
      <c r="B306" s="1190"/>
      <c r="C306" s="1191"/>
      <c r="D306" s="1191"/>
      <c r="E306"/>
      <c r="F306"/>
    </row>
    <row r="307" spans="1:10" ht="15" x14ac:dyDescent="0.25">
      <c r="A307" s="1192"/>
      <c r="B307"/>
      <c r="C307"/>
      <c r="D307"/>
      <c r="E307"/>
      <c r="F307"/>
    </row>
    <row r="308" spans="1:10" x14ac:dyDescent="0.2">
      <c r="A308" s="56"/>
      <c r="B308" s="56"/>
      <c r="C308" s="56"/>
      <c r="D308" s="56"/>
      <c r="E308" s="56"/>
      <c r="F308" s="56"/>
    </row>
    <row r="309" spans="1:10" x14ac:dyDescent="0.2">
      <c r="A309" s="56"/>
      <c r="B309" s="56"/>
      <c r="C309" s="56"/>
      <c r="D309" s="56"/>
      <c r="E309" s="56"/>
      <c r="F309" s="56"/>
    </row>
    <row r="310" spans="1:10" ht="15.75" x14ac:dyDescent="0.25">
      <c r="A310" s="54"/>
      <c r="B310" s="54"/>
      <c r="C310" s="54"/>
      <c r="D310" s="55"/>
      <c r="E310" s="54"/>
      <c r="F310" s="55"/>
    </row>
    <row r="311" spans="1:10" ht="15.75" x14ac:dyDescent="0.25">
      <c r="A311" s="54"/>
      <c r="B311" s="54"/>
      <c r="C311" s="54"/>
      <c r="D311" s="55"/>
      <c r="E311" s="54"/>
      <c r="F311" s="55"/>
    </row>
    <row r="312" spans="1:10" ht="15.75" x14ac:dyDescent="0.25">
      <c r="A312" s="54"/>
      <c r="B312" s="54"/>
      <c r="C312" s="54"/>
      <c r="D312" s="55"/>
      <c r="E312" s="54"/>
      <c r="F312" s="55"/>
    </row>
    <row r="313" spans="1:10" ht="15.75" x14ac:dyDescent="0.25">
      <c r="A313" s="54"/>
      <c r="B313" s="54"/>
      <c r="C313" s="54"/>
      <c r="D313" s="55"/>
      <c r="E313" s="54"/>
      <c r="F313" s="55"/>
    </row>
    <row r="314" spans="1:10" ht="15.75" x14ac:dyDescent="0.25">
      <c r="A314" s="55"/>
      <c r="B314" s="55"/>
      <c r="C314" s="55"/>
      <c r="D314" s="55"/>
      <c r="E314" s="55"/>
      <c r="F314" s="55"/>
    </row>
    <row r="315" spans="1:10" ht="15.75" x14ac:dyDescent="0.25">
      <c r="A315" s="55"/>
      <c r="B315" s="55"/>
      <c r="C315" s="55"/>
      <c r="D315" s="55"/>
      <c r="E315" s="55"/>
      <c r="F315" s="55"/>
    </row>
    <row r="316" spans="1:10" ht="15.75" x14ac:dyDescent="0.25">
      <c r="A316" s="55"/>
      <c r="B316" s="55"/>
      <c r="C316" s="55"/>
      <c r="D316" s="55"/>
      <c r="E316" s="55"/>
      <c r="F316" s="55"/>
    </row>
    <row r="317" spans="1:10" ht="15.75" x14ac:dyDescent="0.25">
      <c r="A317" s="55"/>
      <c r="B317" s="55"/>
      <c r="C317" s="55"/>
      <c r="D317" s="55"/>
      <c r="E317" s="55"/>
      <c r="F317" s="55"/>
    </row>
    <row r="318" spans="1:10" ht="15.75" x14ac:dyDescent="0.25">
      <c r="A318" s="55"/>
      <c r="B318" s="55"/>
      <c r="C318" s="55"/>
      <c r="D318" s="55"/>
      <c r="E318" s="55"/>
      <c r="F318" s="55"/>
    </row>
    <row r="319" spans="1:10" ht="15.75" x14ac:dyDescent="0.25">
      <c r="A319" s="55"/>
      <c r="B319" s="55"/>
      <c r="C319" s="55"/>
      <c r="D319" s="55"/>
      <c r="E319" s="55"/>
      <c r="F319" s="55"/>
    </row>
    <row r="320" spans="1:10" ht="15.75" x14ac:dyDescent="0.25">
      <c r="A320" s="55"/>
      <c r="B320" s="55"/>
      <c r="C320" s="55"/>
      <c r="D320" s="55"/>
      <c r="E320" s="55"/>
      <c r="F320" s="55"/>
    </row>
    <row r="321" spans="1:6" ht="15.75" x14ac:dyDescent="0.25">
      <c r="A321" s="55"/>
      <c r="B321" s="55"/>
      <c r="C321" s="55"/>
      <c r="D321" s="55"/>
      <c r="E321" s="55"/>
      <c r="F321" s="55"/>
    </row>
    <row r="322" spans="1:6" ht="15.75" x14ac:dyDescent="0.25">
      <c r="A322" s="55"/>
      <c r="B322" s="55"/>
      <c r="C322" s="55"/>
      <c r="D322" s="55"/>
      <c r="E322" s="55"/>
      <c r="F322" s="55"/>
    </row>
    <row r="323" spans="1:6" ht="15.75" x14ac:dyDescent="0.25">
      <c r="A323" s="55"/>
      <c r="B323" s="55"/>
      <c r="C323" s="55"/>
      <c r="D323" s="55"/>
      <c r="E323" s="55"/>
      <c r="F323" s="55"/>
    </row>
    <row r="324" spans="1:6" ht="15.75" x14ac:dyDescent="0.25">
      <c r="A324" s="55"/>
      <c r="B324" s="55"/>
      <c r="C324" s="55"/>
      <c r="D324" s="55"/>
      <c r="E324" s="55"/>
      <c r="F324" s="55"/>
    </row>
    <row r="325" spans="1:6" ht="15.75" x14ac:dyDescent="0.25">
      <c r="A325" s="55"/>
      <c r="B325" s="55"/>
      <c r="C325" s="55"/>
      <c r="D325" s="55"/>
      <c r="E325" s="55"/>
      <c r="F325" s="55"/>
    </row>
  </sheetData>
  <sheetProtection algorithmName="SHA-512" hashValue="FoWS5JcyZCxcD+iQcWw2aFZ0Jo/0ig/wxgoJ6uoE9FLj2Xzcf8H1fQHhYD7crDPYuVdu5d9gqbZb0kYGsLiZ1A==" saltValue="TsnPTXTGt49dsyaDb8rVQA==" spinCount="100000" sheet="1" objects="1" scenarios="1"/>
  <mergeCells count="292">
    <mergeCell ref="A5:B5"/>
    <mergeCell ref="C5:I5"/>
    <mergeCell ref="A6:I6"/>
    <mergeCell ref="A8:B8"/>
    <mergeCell ref="C8:I8"/>
    <mergeCell ref="A9:B9"/>
    <mergeCell ref="C9:I9"/>
    <mergeCell ref="A13:C13"/>
    <mergeCell ref="B14:C14"/>
    <mergeCell ref="A15:A16"/>
    <mergeCell ref="B15:C16"/>
    <mergeCell ref="I15:I16"/>
    <mergeCell ref="A17:A18"/>
    <mergeCell ref="B17:C18"/>
    <mergeCell ref="I17:I18"/>
    <mergeCell ref="A10:B10"/>
    <mergeCell ref="C10:I10"/>
    <mergeCell ref="A11:A12"/>
    <mergeCell ref="B11:C12"/>
    <mergeCell ref="D11:D12"/>
    <mergeCell ref="E11:E12"/>
    <mergeCell ref="F11:F12"/>
    <mergeCell ref="G11:G12"/>
    <mergeCell ref="H11:H12"/>
    <mergeCell ref="I11:I12"/>
    <mergeCell ref="A28:A30"/>
    <mergeCell ref="B28:C30"/>
    <mergeCell ref="I28:I30"/>
    <mergeCell ref="B31:C31"/>
    <mergeCell ref="B32:C32"/>
    <mergeCell ref="A33:A34"/>
    <mergeCell ref="B33:C34"/>
    <mergeCell ref="I33:I34"/>
    <mergeCell ref="A19:A21"/>
    <mergeCell ref="B19:C21"/>
    <mergeCell ref="I19:I21"/>
    <mergeCell ref="B22:C22"/>
    <mergeCell ref="B23:C23"/>
    <mergeCell ref="A24:A27"/>
    <mergeCell ref="B24:C27"/>
    <mergeCell ref="I24:I27"/>
    <mergeCell ref="A40:A41"/>
    <mergeCell ref="B40:C41"/>
    <mergeCell ref="I40:I41"/>
    <mergeCell ref="B42:C42"/>
    <mergeCell ref="B43:C43"/>
    <mergeCell ref="B44:C44"/>
    <mergeCell ref="A35:A36"/>
    <mergeCell ref="B35:C36"/>
    <mergeCell ref="I35:I36"/>
    <mergeCell ref="A37:A39"/>
    <mergeCell ref="B37:C39"/>
    <mergeCell ref="I37:I39"/>
    <mergeCell ref="B50:C50"/>
    <mergeCell ref="B51:C51"/>
    <mergeCell ref="B52:C52"/>
    <mergeCell ref="A53:A55"/>
    <mergeCell ref="B53:C55"/>
    <mergeCell ref="I53:I55"/>
    <mergeCell ref="B45:C45"/>
    <mergeCell ref="B46:C46"/>
    <mergeCell ref="B47:C47"/>
    <mergeCell ref="A48:A49"/>
    <mergeCell ref="B48:C49"/>
    <mergeCell ref="I48:I49"/>
    <mergeCell ref="B62:C62"/>
    <mergeCell ref="B63:C63"/>
    <mergeCell ref="B64:C64"/>
    <mergeCell ref="A65:A70"/>
    <mergeCell ref="B65:C70"/>
    <mergeCell ref="I65:I70"/>
    <mergeCell ref="A56:A57"/>
    <mergeCell ref="B56:C57"/>
    <mergeCell ref="I56:I57"/>
    <mergeCell ref="B58:C58"/>
    <mergeCell ref="A59:A61"/>
    <mergeCell ref="B59:C61"/>
    <mergeCell ref="I59:I61"/>
    <mergeCell ref="B79:C79"/>
    <mergeCell ref="A80:A81"/>
    <mergeCell ref="B80:C81"/>
    <mergeCell ref="I80:I81"/>
    <mergeCell ref="A82:A83"/>
    <mergeCell ref="B82:C83"/>
    <mergeCell ref="B71:C71"/>
    <mergeCell ref="B72:C72"/>
    <mergeCell ref="A73:A75"/>
    <mergeCell ref="B73:C75"/>
    <mergeCell ref="I73:I75"/>
    <mergeCell ref="A76:A78"/>
    <mergeCell ref="B76:C78"/>
    <mergeCell ref="I76:I78"/>
    <mergeCell ref="B89:C89"/>
    <mergeCell ref="B90:C90"/>
    <mergeCell ref="A91:A93"/>
    <mergeCell ref="B91:C93"/>
    <mergeCell ref="I91:I93"/>
    <mergeCell ref="B94:C94"/>
    <mergeCell ref="A84:A86"/>
    <mergeCell ref="B84:C86"/>
    <mergeCell ref="I84:I86"/>
    <mergeCell ref="A87:A88"/>
    <mergeCell ref="B87:C88"/>
    <mergeCell ref="I87:I88"/>
    <mergeCell ref="I100:I102"/>
    <mergeCell ref="A103:A105"/>
    <mergeCell ref="B103:C105"/>
    <mergeCell ref="I103:I105"/>
    <mergeCell ref="A106:A108"/>
    <mergeCell ref="B106:C108"/>
    <mergeCell ref="I106:I108"/>
    <mergeCell ref="B95:C95"/>
    <mergeCell ref="B96:C96"/>
    <mergeCell ref="B97:C97"/>
    <mergeCell ref="B98:C98"/>
    <mergeCell ref="B99:C99"/>
    <mergeCell ref="A100:A102"/>
    <mergeCell ref="B100:C102"/>
    <mergeCell ref="A115:A117"/>
    <mergeCell ref="B115:C117"/>
    <mergeCell ref="I115:I117"/>
    <mergeCell ref="A118:A120"/>
    <mergeCell ref="B118:C120"/>
    <mergeCell ref="I118:I120"/>
    <mergeCell ref="A109:A111"/>
    <mergeCell ref="B109:C111"/>
    <mergeCell ref="I109:I111"/>
    <mergeCell ref="A112:A114"/>
    <mergeCell ref="B112:C114"/>
    <mergeCell ref="I112:I114"/>
    <mergeCell ref="B127:C127"/>
    <mergeCell ref="A128:A130"/>
    <mergeCell ref="B128:C130"/>
    <mergeCell ref="I128:I130"/>
    <mergeCell ref="A131:A133"/>
    <mergeCell ref="B131:C133"/>
    <mergeCell ref="I131:I133"/>
    <mergeCell ref="A121:A123"/>
    <mergeCell ref="B121:C123"/>
    <mergeCell ref="I121:I123"/>
    <mergeCell ref="A124:A126"/>
    <mergeCell ref="B124:C126"/>
    <mergeCell ref="I124:I126"/>
    <mergeCell ref="A141:A143"/>
    <mergeCell ref="B141:C143"/>
    <mergeCell ref="I141:I143"/>
    <mergeCell ref="A144:A146"/>
    <mergeCell ref="B144:C146"/>
    <mergeCell ref="I144:I146"/>
    <mergeCell ref="A134:A136"/>
    <mergeCell ref="B134:C136"/>
    <mergeCell ref="I134:I136"/>
    <mergeCell ref="B137:C137"/>
    <mergeCell ref="A138:A140"/>
    <mergeCell ref="B138:C140"/>
    <mergeCell ref="I138:I140"/>
    <mergeCell ref="B153:C153"/>
    <mergeCell ref="B154:C154"/>
    <mergeCell ref="B155:C155"/>
    <mergeCell ref="B156:C156"/>
    <mergeCell ref="A157:A160"/>
    <mergeCell ref="B157:C160"/>
    <mergeCell ref="B147:C147"/>
    <mergeCell ref="B148:C148"/>
    <mergeCell ref="B149:C149"/>
    <mergeCell ref="B150:C150"/>
    <mergeCell ref="B151:C151"/>
    <mergeCell ref="B152:C152"/>
    <mergeCell ref="I170:I173"/>
    <mergeCell ref="A174:A176"/>
    <mergeCell ref="B174:C176"/>
    <mergeCell ref="I174:I176"/>
    <mergeCell ref="I157:I160"/>
    <mergeCell ref="B161:C161"/>
    <mergeCell ref="B162:C162"/>
    <mergeCell ref="B163:C163"/>
    <mergeCell ref="B164:C164"/>
    <mergeCell ref="A165:A168"/>
    <mergeCell ref="B165:C168"/>
    <mergeCell ref="I165:I168"/>
    <mergeCell ref="B177:C177"/>
    <mergeCell ref="B178:C178"/>
    <mergeCell ref="B179:C179"/>
    <mergeCell ref="B180:C180"/>
    <mergeCell ref="B181:C181"/>
    <mergeCell ref="B182:C182"/>
    <mergeCell ref="B169:C169"/>
    <mergeCell ref="A170:A173"/>
    <mergeCell ref="B170:C173"/>
    <mergeCell ref="I188:I190"/>
    <mergeCell ref="A191:A192"/>
    <mergeCell ref="B191:C192"/>
    <mergeCell ref="I191:I192"/>
    <mergeCell ref="A193:A194"/>
    <mergeCell ref="B193:C194"/>
    <mergeCell ref="I193:I194"/>
    <mergeCell ref="B183:C183"/>
    <mergeCell ref="A184:A186"/>
    <mergeCell ref="B184:C186"/>
    <mergeCell ref="B187:C187"/>
    <mergeCell ref="A188:A190"/>
    <mergeCell ref="B188:C190"/>
    <mergeCell ref="A200:A203"/>
    <mergeCell ref="B200:C203"/>
    <mergeCell ref="I200:I203"/>
    <mergeCell ref="A204:A208"/>
    <mergeCell ref="B204:C208"/>
    <mergeCell ref="I204:I208"/>
    <mergeCell ref="A195:A196"/>
    <mergeCell ref="B195:C196"/>
    <mergeCell ref="B197:C197"/>
    <mergeCell ref="A198:A199"/>
    <mergeCell ref="B198:C199"/>
    <mergeCell ref="I198:I199"/>
    <mergeCell ref="A216:A222"/>
    <mergeCell ref="B216:C222"/>
    <mergeCell ref="I216:I222"/>
    <mergeCell ref="B223:C223"/>
    <mergeCell ref="A224:A230"/>
    <mergeCell ref="B224:C230"/>
    <mergeCell ref="I224:I230"/>
    <mergeCell ref="A209:A212"/>
    <mergeCell ref="B209:C212"/>
    <mergeCell ref="I209:I212"/>
    <mergeCell ref="B213:C213"/>
    <mergeCell ref="B214:C214"/>
    <mergeCell ref="B215:C215"/>
    <mergeCell ref="A235:A238"/>
    <mergeCell ref="B235:C238"/>
    <mergeCell ref="I235:I238"/>
    <mergeCell ref="B239:C239"/>
    <mergeCell ref="A240:A242"/>
    <mergeCell ref="B240:C242"/>
    <mergeCell ref="I240:I242"/>
    <mergeCell ref="A231:A232"/>
    <mergeCell ref="B231:C232"/>
    <mergeCell ref="I231:I232"/>
    <mergeCell ref="A233:A234"/>
    <mergeCell ref="B233:C234"/>
    <mergeCell ref="I233:I234"/>
    <mergeCell ref="A253:A259"/>
    <mergeCell ref="B253:C259"/>
    <mergeCell ref="I253:I259"/>
    <mergeCell ref="B260:C260"/>
    <mergeCell ref="B261:C261"/>
    <mergeCell ref="B262:C262"/>
    <mergeCell ref="A243:A245"/>
    <mergeCell ref="B243:C245"/>
    <mergeCell ref="I243:I245"/>
    <mergeCell ref="A246:A252"/>
    <mergeCell ref="B246:C252"/>
    <mergeCell ref="I246:I252"/>
    <mergeCell ref="H249:H252"/>
    <mergeCell ref="A270:A271"/>
    <mergeCell ref="B270:C271"/>
    <mergeCell ref="I270:I271"/>
    <mergeCell ref="B272:C272"/>
    <mergeCell ref="A273:A274"/>
    <mergeCell ref="B273:C274"/>
    <mergeCell ref="I273:I274"/>
    <mergeCell ref="A263:A264"/>
    <mergeCell ref="B263:C264"/>
    <mergeCell ref="I263:I264"/>
    <mergeCell ref="A265:A269"/>
    <mergeCell ref="B265:C269"/>
    <mergeCell ref="I265:I269"/>
    <mergeCell ref="A275:A277"/>
    <mergeCell ref="B275:C277"/>
    <mergeCell ref="I275:I277"/>
    <mergeCell ref="A281:A282"/>
    <mergeCell ref="B281:C282"/>
    <mergeCell ref="D281:D282"/>
    <mergeCell ref="E281:E282"/>
    <mergeCell ref="F281:F282"/>
    <mergeCell ref="G281:G282"/>
    <mergeCell ref="H281:H282"/>
    <mergeCell ref="G290:G291"/>
    <mergeCell ref="H290:H291"/>
    <mergeCell ref="I290:I291"/>
    <mergeCell ref="A292:C292"/>
    <mergeCell ref="B293:C293"/>
    <mergeCell ref="B298:C298"/>
    <mergeCell ref="I281:I282"/>
    <mergeCell ref="A283:C283"/>
    <mergeCell ref="B284:C284"/>
    <mergeCell ref="B285:C285"/>
    <mergeCell ref="B286:C286"/>
    <mergeCell ref="A290:A291"/>
    <mergeCell ref="B290:C291"/>
    <mergeCell ref="D290:D291"/>
    <mergeCell ref="E290:E291"/>
    <mergeCell ref="F290:F291"/>
  </mergeCells>
  <pageMargins left="0.98425196850393704" right="0.39370078740157483" top="0.96979166666666672"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152.pielikums Jūrmalas pilsētas domes
2016.gada 25.novembra saistošajiem noteikumiem Nr.44
(protokols Nr.18, 5.punkts) </firstHeader>
    <firstFooter>&amp;L&amp;9&amp;D; &amp;T&amp;R&amp;9&amp;P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S321"/>
  <sheetViews>
    <sheetView view="pageLayout" zoomScaleNormal="90" workbookViewId="0">
      <selection activeCell="R8" sqref="R8"/>
    </sheetView>
  </sheetViews>
  <sheetFormatPr defaultRowHeight="15" outlineLevelCol="1" x14ac:dyDescent="0.25"/>
  <cols>
    <col min="1" max="1" width="10.85546875" style="113" customWidth="1"/>
    <col min="2" max="2" width="38.140625"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collapsed="1"/>
    <col min="18" max="16384" width="9.140625" style="117"/>
  </cols>
  <sheetData>
    <row r="1" spans="1:17" x14ac:dyDescent="0.25">
      <c r="B1" s="114"/>
      <c r="C1" s="114"/>
      <c r="D1" s="114"/>
      <c r="E1" s="114"/>
      <c r="F1" s="114"/>
      <c r="G1" s="114"/>
      <c r="H1" s="114"/>
      <c r="I1" s="114"/>
      <c r="J1" s="114"/>
      <c r="K1" s="114"/>
      <c r="L1" s="114"/>
      <c r="M1" s="115"/>
      <c r="N1" s="115"/>
      <c r="O1" s="116" t="s">
        <v>546</v>
      </c>
    </row>
    <row r="2" spans="1:17" x14ac:dyDescent="0.25">
      <c r="B2" s="114"/>
      <c r="C2" s="114"/>
      <c r="D2" s="114"/>
      <c r="E2" s="114"/>
      <c r="F2" s="114"/>
      <c r="G2" s="114"/>
      <c r="H2" s="114"/>
      <c r="I2" s="114"/>
      <c r="J2" s="114"/>
      <c r="K2" s="114"/>
      <c r="L2" s="114"/>
      <c r="M2" s="115"/>
      <c r="N2" s="115"/>
      <c r="O2" s="116"/>
    </row>
    <row r="3" spans="1:17" x14ac:dyDescent="0.25">
      <c r="A3" s="449"/>
      <c r="B3" s="450"/>
      <c r="C3" s="450"/>
      <c r="D3" s="450"/>
      <c r="E3" s="450"/>
      <c r="F3" s="450"/>
      <c r="G3" s="450"/>
      <c r="H3" s="450"/>
      <c r="I3" s="450"/>
      <c r="J3" s="450"/>
      <c r="K3" s="450"/>
      <c r="L3" s="450"/>
      <c r="M3" s="451"/>
      <c r="N3" s="451"/>
      <c r="O3" s="452"/>
      <c r="P3" s="453"/>
      <c r="Q3" s="454"/>
    </row>
    <row r="4" spans="1:17" customFormat="1" ht="15.75" x14ac:dyDescent="0.25">
      <c r="A4" s="1256" t="s">
        <v>226</v>
      </c>
      <c r="B4" s="1257"/>
      <c r="C4" s="1257"/>
      <c r="D4" s="1257"/>
      <c r="E4" s="1257"/>
      <c r="F4" s="1257"/>
      <c r="G4" s="1257"/>
      <c r="H4" s="1257"/>
      <c r="I4" s="1257"/>
      <c r="J4" s="1257"/>
      <c r="K4" s="1257"/>
      <c r="L4" s="1257"/>
      <c r="M4" s="1257"/>
      <c r="N4" s="1257"/>
      <c r="O4" s="1257"/>
      <c r="P4" s="1258"/>
      <c r="Q4" s="454"/>
    </row>
    <row r="5" spans="1:17" customFormat="1" ht="15.75" x14ac:dyDescent="0.25">
      <c r="A5" s="1195"/>
      <c r="B5" s="1196"/>
      <c r="C5" s="1196"/>
      <c r="D5" s="1196"/>
      <c r="E5" s="1196"/>
      <c r="F5" s="1196"/>
      <c r="G5" s="1196"/>
      <c r="H5" s="1196"/>
      <c r="I5" s="1196"/>
      <c r="J5" s="1196"/>
      <c r="K5" s="1196"/>
      <c r="L5" s="1196"/>
      <c r="M5" s="1196"/>
      <c r="N5" s="1196"/>
      <c r="O5" s="1196"/>
      <c r="P5" s="1196"/>
      <c r="Q5" s="454"/>
    </row>
    <row r="6" spans="1:17" customFormat="1" x14ac:dyDescent="0.25">
      <c r="A6" s="121" t="s">
        <v>227</v>
      </c>
      <c r="B6" s="122"/>
      <c r="C6" s="1230" t="s">
        <v>228</v>
      </c>
      <c r="D6" s="1230"/>
      <c r="E6" s="1230"/>
      <c r="F6" s="1230"/>
      <c r="G6" s="1230"/>
      <c r="H6" s="1230"/>
      <c r="I6" s="1230"/>
      <c r="J6" s="1230"/>
      <c r="K6" s="1230"/>
      <c r="L6" s="1230"/>
      <c r="M6" s="1230"/>
      <c r="N6" s="1230"/>
      <c r="O6" s="1230"/>
      <c r="P6" s="1230"/>
      <c r="Q6" s="454"/>
    </row>
    <row r="7" spans="1:17" customFormat="1" x14ac:dyDescent="0.25">
      <c r="A7" s="121" t="s">
        <v>229</v>
      </c>
      <c r="B7" s="122"/>
      <c r="C7" s="1230" t="s">
        <v>230</v>
      </c>
      <c r="D7" s="1230"/>
      <c r="E7" s="1230"/>
      <c r="F7" s="1230"/>
      <c r="G7" s="1230"/>
      <c r="H7" s="1230"/>
      <c r="I7" s="1230"/>
      <c r="J7" s="1230"/>
      <c r="K7" s="1230"/>
      <c r="L7" s="1230"/>
      <c r="M7" s="1230"/>
      <c r="N7" s="1230"/>
      <c r="O7" s="1230"/>
      <c r="P7" s="1230"/>
      <c r="Q7" s="454"/>
    </row>
    <row r="8" spans="1:17" customFormat="1" x14ac:dyDescent="0.25">
      <c r="A8" s="123" t="s">
        <v>231</v>
      </c>
      <c r="B8" s="124"/>
      <c r="C8" s="1222" t="s">
        <v>232</v>
      </c>
      <c r="D8" s="1222"/>
      <c r="E8" s="1222"/>
      <c r="F8" s="1222"/>
      <c r="G8" s="1222"/>
      <c r="H8" s="1222"/>
      <c r="I8" s="1222"/>
      <c r="J8" s="1222"/>
      <c r="K8" s="1222"/>
      <c r="L8" s="1222"/>
      <c r="M8" s="1222"/>
      <c r="N8" s="1222"/>
      <c r="O8" s="1222"/>
      <c r="P8" s="1222"/>
      <c r="Q8" s="454"/>
    </row>
    <row r="9" spans="1:17" customFormat="1" x14ac:dyDescent="0.25">
      <c r="A9" s="123" t="s">
        <v>233</v>
      </c>
      <c r="B9" s="124"/>
      <c r="C9" s="1222" t="s">
        <v>547</v>
      </c>
      <c r="D9" s="1222"/>
      <c r="E9" s="1222"/>
      <c r="F9" s="1222"/>
      <c r="G9" s="1222"/>
      <c r="H9" s="1222"/>
      <c r="I9" s="1222"/>
      <c r="J9" s="1222"/>
      <c r="K9" s="1222"/>
      <c r="L9" s="1222"/>
      <c r="M9" s="1222"/>
      <c r="N9" s="1222"/>
      <c r="O9" s="1222"/>
      <c r="P9" s="1222"/>
      <c r="Q9" s="454"/>
    </row>
    <row r="10" spans="1:17" customFormat="1" x14ac:dyDescent="0.25">
      <c r="A10" s="123" t="s">
        <v>234</v>
      </c>
      <c r="B10" s="124"/>
      <c r="C10" s="1230" t="s">
        <v>548</v>
      </c>
      <c r="D10" s="1230"/>
      <c r="E10" s="1230"/>
      <c r="F10" s="1230"/>
      <c r="G10" s="1230"/>
      <c r="H10" s="1230"/>
      <c r="I10" s="1230"/>
      <c r="J10" s="1230"/>
      <c r="K10" s="1230"/>
      <c r="L10" s="1230"/>
      <c r="M10" s="1230"/>
      <c r="N10" s="1230"/>
      <c r="O10" s="1230"/>
      <c r="P10" s="1230"/>
      <c r="Q10" s="454"/>
    </row>
    <row r="11" spans="1:17" customFormat="1" x14ac:dyDescent="0.25">
      <c r="A11" s="123" t="s">
        <v>235</v>
      </c>
      <c r="B11" s="124"/>
      <c r="C11" s="1230"/>
      <c r="D11" s="1230"/>
      <c r="E11" s="1230"/>
      <c r="F11" s="1230"/>
      <c r="G11" s="1230"/>
      <c r="H11" s="1230"/>
      <c r="I11" s="1230"/>
      <c r="J11" s="1230"/>
      <c r="K11" s="1230"/>
      <c r="L11" s="1230"/>
      <c r="M11" s="1230"/>
      <c r="N11" s="1230"/>
      <c r="O11" s="1230"/>
      <c r="P11" s="1230"/>
      <c r="Q11" s="454"/>
    </row>
    <row r="12" spans="1:17" customFormat="1" x14ac:dyDescent="0.25">
      <c r="A12" s="125" t="s">
        <v>236</v>
      </c>
      <c r="B12" s="124"/>
      <c r="C12" s="126"/>
      <c r="D12" s="126"/>
      <c r="E12" s="126"/>
      <c r="F12" s="126"/>
      <c r="G12" s="126"/>
      <c r="H12" s="126"/>
      <c r="I12" s="126"/>
      <c r="J12" s="126"/>
      <c r="K12" s="126"/>
      <c r="L12" s="126"/>
      <c r="M12" s="126"/>
      <c r="N12" s="126"/>
      <c r="O12" s="126"/>
      <c r="P12" s="127"/>
      <c r="Q12" s="454"/>
    </row>
    <row r="13" spans="1:17" customFormat="1" x14ac:dyDescent="0.25">
      <c r="A13" s="123"/>
      <c r="B13" s="124" t="s">
        <v>237</v>
      </c>
      <c r="C13" s="1222" t="s">
        <v>238</v>
      </c>
      <c r="D13" s="1222"/>
      <c r="E13" s="1222"/>
      <c r="F13" s="1222"/>
      <c r="G13" s="1222"/>
      <c r="H13" s="1222"/>
      <c r="I13" s="1222"/>
      <c r="J13" s="1222"/>
      <c r="K13" s="1222"/>
      <c r="L13" s="1222"/>
      <c r="M13" s="1222"/>
      <c r="N13" s="1222"/>
      <c r="O13" s="1222"/>
      <c r="P13" s="1222"/>
      <c r="Q13" s="454"/>
    </row>
    <row r="14" spans="1:17" customFormat="1" x14ac:dyDescent="0.25">
      <c r="A14" s="123"/>
      <c r="B14" s="124" t="s">
        <v>239</v>
      </c>
      <c r="C14" s="1222"/>
      <c r="D14" s="1222"/>
      <c r="E14" s="1222"/>
      <c r="F14" s="1222"/>
      <c r="G14" s="1222"/>
      <c r="H14" s="1222"/>
      <c r="I14" s="1222"/>
      <c r="J14" s="1222"/>
      <c r="K14" s="1222"/>
      <c r="L14" s="1222"/>
      <c r="M14" s="1222"/>
      <c r="N14" s="1222"/>
      <c r="O14" s="1222"/>
      <c r="P14" s="1222"/>
      <c r="Q14" s="454"/>
    </row>
    <row r="15" spans="1:17" customFormat="1" x14ac:dyDescent="0.25">
      <c r="A15" s="123"/>
      <c r="B15" s="124" t="s">
        <v>240</v>
      </c>
      <c r="C15" s="1222"/>
      <c r="D15" s="1222"/>
      <c r="E15" s="1222"/>
      <c r="F15" s="1222"/>
      <c r="G15" s="1222"/>
      <c r="H15" s="1222"/>
      <c r="I15" s="1222"/>
      <c r="J15" s="1222"/>
      <c r="K15" s="1222"/>
      <c r="L15" s="1222"/>
      <c r="M15" s="1222"/>
      <c r="N15" s="1222"/>
      <c r="O15" s="1222"/>
      <c r="P15" s="1222"/>
      <c r="Q15" s="454"/>
    </row>
    <row r="16" spans="1:17" customFormat="1" x14ac:dyDescent="0.25">
      <c r="A16" s="123"/>
      <c r="B16" s="124" t="s">
        <v>241</v>
      </c>
      <c r="C16" s="1222" t="s">
        <v>549</v>
      </c>
      <c r="D16" s="1222"/>
      <c r="E16" s="1222"/>
      <c r="F16" s="1222"/>
      <c r="G16" s="1222"/>
      <c r="H16" s="1222"/>
      <c r="I16" s="1222"/>
      <c r="J16" s="1222"/>
      <c r="K16" s="1222"/>
      <c r="L16" s="1222"/>
      <c r="M16" s="1222"/>
      <c r="N16" s="1222"/>
      <c r="O16" s="1222"/>
      <c r="P16" s="1222"/>
      <c r="Q16" s="454"/>
    </row>
    <row r="17" spans="1:19" customFormat="1" x14ac:dyDescent="0.25">
      <c r="A17" s="123"/>
      <c r="B17" s="124" t="s">
        <v>242</v>
      </c>
      <c r="C17" s="1222"/>
      <c r="D17" s="1222"/>
      <c r="E17" s="1222"/>
      <c r="F17" s="1222"/>
      <c r="G17" s="1222"/>
      <c r="H17" s="1222"/>
      <c r="I17" s="1222"/>
      <c r="J17" s="1222"/>
      <c r="K17" s="1222"/>
      <c r="L17" s="1222"/>
      <c r="M17" s="1222"/>
      <c r="N17" s="1222"/>
      <c r="O17" s="1222"/>
      <c r="P17" s="1222"/>
      <c r="Q17" s="454"/>
    </row>
    <row r="18" spans="1:19" customFormat="1" x14ac:dyDescent="0.25">
      <c r="A18" s="128"/>
      <c r="B18" s="129"/>
      <c r="C18" s="1234"/>
      <c r="D18" s="1234"/>
      <c r="E18" s="1234"/>
      <c r="F18" s="1234"/>
      <c r="G18" s="1234"/>
      <c r="H18" s="1234"/>
      <c r="I18" s="1234"/>
      <c r="J18" s="1234"/>
      <c r="K18" s="1234"/>
      <c r="L18" s="1234"/>
      <c r="M18" s="1234"/>
      <c r="N18" s="1234"/>
      <c r="O18" s="1234"/>
      <c r="P18" s="1234"/>
      <c r="Q18" s="454"/>
    </row>
    <row r="19" spans="1:19" s="130" customFormat="1" ht="12"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9" s="130" customFormat="1" ht="12"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19" s="131" customFormat="1" ht="56.25" customHeight="1" thickBot="1" x14ac:dyDescent="0.3">
      <c r="A21" s="1238"/>
      <c r="B21" s="1241"/>
      <c r="C21" s="1246"/>
      <c r="D21" s="1248"/>
      <c r="E21" s="1221"/>
      <c r="F21" s="1233"/>
      <c r="G21" s="1248"/>
      <c r="H21" s="1221"/>
      <c r="I21" s="1233"/>
      <c r="J21" s="1248"/>
      <c r="K21" s="1221"/>
      <c r="L21" s="1233"/>
      <c r="M21" s="1248"/>
      <c r="N21" s="1221"/>
      <c r="O21" s="1233"/>
      <c r="P21" s="1241"/>
    </row>
    <row r="22" spans="1:19" s="131" customFormat="1" ht="9" thickTop="1" x14ac:dyDescent="0.25">
      <c r="A22" s="132" t="s">
        <v>259</v>
      </c>
      <c r="B22" s="132">
        <v>2</v>
      </c>
      <c r="C22" s="133">
        <v>3</v>
      </c>
      <c r="D22" s="134">
        <v>4</v>
      </c>
      <c r="E22" s="487">
        <v>5</v>
      </c>
      <c r="F22" s="132">
        <v>4</v>
      </c>
      <c r="G22" s="134">
        <v>7</v>
      </c>
      <c r="H22" s="137">
        <v>8</v>
      </c>
      <c r="I22" s="136">
        <v>5</v>
      </c>
      <c r="J22" s="134">
        <v>10</v>
      </c>
      <c r="K22" s="138">
        <v>11</v>
      </c>
      <c r="L22" s="136">
        <v>6</v>
      </c>
      <c r="M22" s="138">
        <v>13</v>
      </c>
      <c r="N22" s="135">
        <v>14</v>
      </c>
      <c r="O22" s="136">
        <v>7</v>
      </c>
      <c r="P22" s="136">
        <v>16</v>
      </c>
    </row>
    <row r="23" spans="1:19" s="148" customFormat="1" ht="12" x14ac:dyDescent="0.25">
      <c r="A23" s="139"/>
      <c r="B23" s="140" t="s">
        <v>260</v>
      </c>
      <c r="C23" s="141"/>
      <c r="D23" s="142"/>
      <c r="E23" s="488"/>
      <c r="F23" s="308"/>
      <c r="G23" s="142"/>
      <c r="H23" s="145"/>
      <c r="I23" s="144"/>
      <c r="J23" s="142"/>
      <c r="K23" s="146"/>
      <c r="L23" s="144"/>
      <c r="M23" s="146"/>
      <c r="N23" s="143"/>
      <c r="O23" s="144"/>
      <c r="P23" s="147"/>
    </row>
    <row r="24" spans="1:19" s="148" customFormat="1" ht="12.75" thickBot="1" x14ac:dyDescent="0.3">
      <c r="A24" s="149"/>
      <c r="B24" s="150" t="s">
        <v>261</v>
      </c>
      <c r="C24" s="455">
        <f>F24+I24+L24+O24</f>
        <v>171896</v>
      </c>
      <c r="D24" s="152">
        <f>SUM(D25,D28,D29,D45,D46)</f>
        <v>159176</v>
      </c>
      <c r="E24" s="489">
        <f>SUM(E25,E28,E29,E45,E46)</f>
        <v>4201</v>
      </c>
      <c r="F24" s="455">
        <f t="shared" ref="F24:F29" si="0">D24+E24</f>
        <v>163377</v>
      </c>
      <c r="G24" s="152">
        <f>SUM(G25,G28,G46)</f>
        <v>0</v>
      </c>
      <c r="H24" s="155">
        <f>SUM(H25,H28,H46)</f>
        <v>0</v>
      </c>
      <c r="I24" s="154">
        <f>G24+H24</f>
        <v>0</v>
      </c>
      <c r="J24" s="152">
        <f>SUM(J25,J30,J46)</f>
        <v>8519</v>
      </c>
      <c r="K24" s="155">
        <f>SUM(K25,K30,K46)</f>
        <v>0</v>
      </c>
      <c r="L24" s="154">
        <f>J24+K24</f>
        <v>8519</v>
      </c>
      <c r="M24" s="156">
        <f>SUM(M25,M48)</f>
        <v>0</v>
      </c>
      <c r="N24" s="153">
        <f>SUM(N25,N48)</f>
        <v>0</v>
      </c>
      <c r="O24" s="154">
        <f>M24+N24</f>
        <v>0</v>
      </c>
      <c r="P24" s="157"/>
      <c r="R24" s="158"/>
      <c r="S24" s="158"/>
    </row>
    <row r="25" spans="1:19" customFormat="1" ht="15.75" thickTop="1" x14ac:dyDescent="0.25">
      <c r="A25" s="159"/>
      <c r="B25" s="160" t="s">
        <v>262</v>
      </c>
      <c r="C25" s="456">
        <f>F25+I25+L25+O25</f>
        <v>4789</v>
      </c>
      <c r="D25" s="162">
        <f>SUM(D26:D27)</f>
        <v>0</v>
      </c>
      <c r="E25" s="490">
        <f>SUM(E26:E27)</f>
        <v>0</v>
      </c>
      <c r="F25" s="456">
        <f t="shared" si="0"/>
        <v>0</v>
      </c>
      <c r="G25" s="162">
        <f>SUM(G26:G27)</f>
        <v>0</v>
      </c>
      <c r="H25" s="165">
        <f>SUM(H26:H27)</f>
        <v>0</v>
      </c>
      <c r="I25" s="164">
        <f>G25+H25</f>
        <v>0</v>
      </c>
      <c r="J25" s="162">
        <f>SUM(J26:J27)</f>
        <v>4789</v>
      </c>
      <c r="K25" s="165">
        <f>SUM(K26:K27)</f>
        <v>0</v>
      </c>
      <c r="L25" s="164">
        <f>J25+K25</f>
        <v>4789</v>
      </c>
      <c r="M25" s="166">
        <f>SUM(M26:M27)</f>
        <v>0</v>
      </c>
      <c r="N25" s="163">
        <f>SUM(N26:N27)</f>
        <v>0</v>
      </c>
      <c r="O25" s="164">
        <f>M25+N25</f>
        <v>0</v>
      </c>
      <c r="P25" s="167"/>
      <c r="R25" s="158"/>
      <c r="S25" s="158"/>
    </row>
    <row r="26" spans="1:19" customFormat="1" hidden="1" x14ac:dyDescent="0.25">
      <c r="A26" s="168"/>
      <c r="B26" s="169" t="s">
        <v>263</v>
      </c>
      <c r="C26" s="170">
        <f>F26+I26+L26+O26</f>
        <v>0</v>
      </c>
      <c r="D26" s="171"/>
      <c r="E26" s="172"/>
      <c r="F26" s="173">
        <f t="shared" si="0"/>
        <v>0</v>
      </c>
      <c r="G26" s="171"/>
      <c r="H26" s="174"/>
      <c r="I26" s="173">
        <f>G26+H26</f>
        <v>0</v>
      </c>
      <c r="J26" s="171"/>
      <c r="K26" s="174"/>
      <c r="L26" s="173">
        <f>J26+K26</f>
        <v>0</v>
      </c>
      <c r="M26" s="175"/>
      <c r="N26" s="172"/>
      <c r="O26" s="173">
        <f>M26+N26</f>
        <v>0</v>
      </c>
      <c r="P26" s="176"/>
      <c r="R26" s="158"/>
      <c r="S26" s="158"/>
    </row>
    <row r="27" spans="1:19" customFormat="1" x14ac:dyDescent="0.25">
      <c r="A27" s="177"/>
      <c r="B27" s="178" t="s">
        <v>264</v>
      </c>
      <c r="C27" s="457">
        <f>F27+I27+L27+O27</f>
        <v>4789</v>
      </c>
      <c r="D27" s="180"/>
      <c r="E27" s="491"/>
      <c r="F27" s="457">
        <f t="shared" si="0"/>
        <v>0</v>
      </c>
      <c r="G27" s="180"/>
      <c r="H27" s="183"/>
      <c r="I27" s="182">
        <f>G27+H27</f>
        <v>0</v>
      </c>
      <c r="J27" s="180">
        <f>8000-3211</f>
        <v>4789</v>
      </c>
      <c r="K27" s="183"/>
      <c r="L27" s="182">
        <f>J27+K27</f>
        <v>4789</v>
      </c>
      <c r="M27" s="184"/>
      <c r="N27" s="181"/>
      <c r="O27" s="182">
        <f>M27+N27</f>
        <v>0</v>
      </c>
      <c r="P27" s="185"/>
      <c r="R27" s="158"/>
      <c r="S27" s="158"/>
    </row>
    <row r="28" spans="1:19" s="148" customFormat="1" ht="24.75" thickBot="1" x14ac:dyDescent="0.3">
      <c r="A28" s="186">
        <v>19300</v>
      </c>
      <c r="B28" s="186" t="s">
        <v>265</v>
      </c>
      <c r="C28" s="458">
        <f>SUM(F28,I28)</f>
        <v>163377</v>
      </c>
      <c r="D28" s="188">
        <v>159176</v>
      </c>
      <c r="E28" s="492">
        <v>4201</v>
      </c>
      <c r="F28" s="458">
        <f t="shared" si="0"/>
        <v>163377</v>
      </c>
      <c r="G28" s="188"/>
      <c r="H28" s="191"/>
      <c r="I28" s="190">
        <f>G28+H28</f>
        <v>0</v>
      </c>
      <c r="J28" s="192" t="s">
        <v>266</v>
      </c>
      <c r="K28" s="193" t="s">
        <v>266</v>
      </c>
      <c r="L28" s="194" t="s">
        <v>266</v>
      </c>
      <c r="M28" s="195" t="s">
        <v>266</v>
      </c>
      <c r="N28" s="196" t="s">
        <v>266</v>
      </c>
      <c r="O28" s="194" t="s">
        <v>266</v>
      </c>
      <c r="P28" s="197"/>
      <c r="R28" s="158"/>
      <c r="S28" s="158"/>
    </row>
    <row r="29" spans="1:19" s="148" customFormat="1" ht="31.5" hidden="1" customHeight="1" thickTop="1" x14ac:dyDescent="0.25">
      <c r="A29" s="198"/>
      <c r="B29" s="198" t="s">
        <v>267</v>
      </c>
      <c r="C29" s="199">
        <f>F29</f>
        <v>0</v>
      </c>
      <c r="D29" s="200"/>
      <c r="E29" s="201"/>
      <c r="F29" s="202">
        <f t="shared" si="0"/>
        <v>0</v>
      </c>
      <c r="G29" s="203" t="s">
        <v>266</v>
      </c>
      <c r="H29" s="204" t="s">
        <v>266</v>
      </c>
      <c r="I29" s="205" t="s">
        <v>266</v>
      </c>
      <c r="J29" s="203" t="s">
        <v>266</v>
      </c>
      <c r="K29" s="204" t="s">
        <v>266</v>
      </c>
      <c r="L29" s="205" t="s">
        <v>266</v>
      </c>
      <c r="M29" s="206" t="s">
        <v>266</v>
      </c>
      <c r="N29" s="207" t="s">
        <v>266</v>
      </c>
      <c r="O29" s="205" t="s">
        <v>266</v>
      </c>
      <c r="P29" s="208"/>
      <c r="R29" s="158"/>
      <c r="S29" s="158"/>
    </row>
    <row r="30" spans="1:19" s="148" customFormat="1" ht="24.75" thickTop="1" x14ac:dyDescent="0.25">
      <c r="A30" s="198">
        <v>21300</v>
      </c>
      <c r="B30" s="198" t="s">
        <v>268</v>
      </c>
      <c r="C30" s="459">
        <f t="shared" ref="C30:C44" si="1">L30</f>
        <v>3730</v>
      </c>
      <c r="D30" s="203" t="s">
        <v>266</v>
      </c>
      <c r="E30" s="493" t="s">
        <v>266</v>
      </c>
      <c r="F30" s="494" t="s">
        <v>266</v>
      </c>
      <c r="G30" s="203" t="s">
        <v>266</v>
      </c>
      <c r="H30" s="204" t="s">
        <v>266</v>
      </c>
      <c r="I30" s="205" t="s">
        <v>266</v>
      </c>
      <c r="J30" s="209">
        <f>SUM(J31,J35,J37,J40)</f>
        <v>3730</v>
      </c>
      <c r="K30" s="210">
        <f>SUM(K31,K35,K37,K40)</f>
        <v>0</v>
      </c>
      <c r="L30" s="211">
        <f t="shared" ref="L30:L44" si="2">J30+K30</f>
        <v>3730</v>
      </c>
      <c r="M30" s="206" t="s">
        <v>266</v>
      </c>
      <c r="N30" s="207" t="s">
        <v>266</v>
      </c>
      <c r="O30" s="205" t="s">
        <v>266</v>
      </c>
      <c r="P30" s="208"/>
      <c r="R30" s="158"/>
      <c r="S30" s="158"/>
    </row>
    <row r="31" spans="1:19" s="148" customFormat="1" ht="12" hidden="1" x14ac:dyDescent="0.25">
      <c r="A31" s="212">
        <v>21350</v>
      </c>
      <c r="B31" s="198" t="s">
        <v>269</v>
      </c>
      <c r="C31" s="199">
        <f t="shared" si="1"/>
        <v>0</v>
      </c>
      <c r="D31" s="203" t="s">
        <v>266</v>
      </c>
      <c r="E31" s="207" t="s">
        <v>266</v>
      </c>
      <c r="F31" s="205" t="s">
        <v>266</v>
      </c>
      <c r="G31" s="203" t="s">
        <v>266</v>
      </c>
      <c r="H31" s="204" t="s">
        <v>266</v>
      </c>
      <c r="I31" s="205" t="s">
        <v>266</v>
      </c>
      <c r="J31" s="209">
        <f>SUM(J32:J34)</f>
        <v>0</v>
      </c>
      <c r="K31" s="210">
        <f>SUM(K32:K34)</f>
        <v>0</v>
      </c>
      <c r="L31" s="211">
        <f t="shared" si="2"/>
        <v>0</v>
      </c>
      <c r="M31" s="206" t="s">
        <v>266</v>
      </c>
      <c r="N31" s="207" t="s">
        <v>266</v>
      </c>
      <c r="O31" s="205" t="s">
        <v>266</v>
      </c>
      <c r="P31" s="208"/>
      <c r="R31" s="158"/>
      <c r="S31" s="158"/>
    </row>
    <row r="32" spans="1:19" customFormat="1" hidden="1" x14ac:dyDescent="0.25">
      <c r="A32" s="168">
        <v>21351</v>
      </c>
      <c r="B32" s="213" t="s">
        <v>270</v>
      </c>
      <c r="C32" s="214">
        <f t="shared" si="1"/>
        <v>0</v>
      </c>
      <c r="D32" s="215" t="s">
        <v>266</v>
      </c>
      <c r="E32" s="216" t="s">
        <v>266</v>
      </c>
      <c r="F32" s="217" t="s">
        <v>266</v>
      </c>
      <c r="G32" s="215" t="s">
        <v>266</v>
      </c>
      <c r="H32" s="218" t="s">
        <v>266</v>
      </c>
      <c r="I32" s="217" t="s">
        <v>266</v>
      </c>
      <c r="J32" s="219"/>
      <c r="K32" s="220"/>
      <c r="L32" s="221">
        <f t="shared" si="2"/>
        <v>0</v>
      </c>
      <c r="M32" s="222" t="s">
        <v>266</v>
      </c>
      <c r="N32" s="216" t="s">
        <v>266</v>
      </c>
      <c r="O32" s="217" t="s">
        <v>266</v>
      </c>
      <c r="P32" s="176"/>
      <c r="R32" s="158"/>
      <c r="S32" s="158"/>
    </row>
    <row r="33" spans="1:19" customFormat="1" hidden="1" x14ac:dyDescent="0.25">
      <c r="A33" s="177">
        <v>21352</v>
      </c>
      <c r="B33" s="223" t="s">
        <v>271</v>
      </c>
      <c r="C33" s="224">
        <f t="shared" si="1"/>
        <v>0</v>
      </c>
      <c r="D33" s="225" t="s">
        <v>266</v>
      </c>
      <c r="E33" s="226" t="s">
        <v>266</v>
      </c>
      <c r="F33" s="227" t="s">
        <v>266</v>
      </c>
      <c r="G33" s="225" t="s">
        <v>266</v>
      </c>
      <c r="H33" s="228" t="s">
        <v>266</v>
      </c>
      <c r="I33" s="227" t="s">
        <v>266</v>
      </c>
      <c r="J33" s="229"/>
      <c r="K33" s="230"/>
      <c r="L33" s="231">
        <f t="shared" si="2"/>
        <v>0</v>
      </c>
      <c r="M33" s="232" t="s">
        <v>266</v>
      </c>
      <c r="N33" s="226" t="s">
        <v>266</v>
      </c>
      <c r="O33" s="227" t="s">
        <v>266</v>
      </c>
      <c r="P33" s="185"/>
      <c r="R33" s="158"/>
      <c r="S33" s="158"/>
    </row>
    <row r="34" spans="1:19" customFormat="1" hidden="1" x14ac:dyDescent="0.25">
      <c r="A34" s="177">
        <v>21359</v>
      </c>
      <c r="B34" s="223" t="s">
        <v>272</v>
      </c>
      <c r="C34" s="224">
        <f t="shared" si="1"/>
        <v>0</v>
      </c>
      <c r="D34" s="225" t="s">
        <v>266</v>
      </c>
      <c r="E34" s="226" t="s">
        <v>266</v>
      </c>
      <c r="F34" s="227" t="s">
        <v>266</v>
      </c>
      <c r="G34" s="225" t="s">
        <v>266</v>
      </c>
      <c r="H34" s="228" t="s">
        <v>266</v>
      </c>
      <c r="I34" s="227" t="s">
        <v>266</v>
      </c>
      <c r="J34" s="229"/>
      <c r="K34" s="230"/>
      <c r="L34" s="231">
        <f t="shared" si="2"/>
        <v>0</v>
      </c>
      <c r="M34" s="232" t="s">
        <v>266</v>
      </c>
      <c r="N34" s="226" t="s">
        <v>266</v>
      </c>
      <c r="O34" s="227" t="s">
        <v>266</v>
      </c>
      <c r="P34" s="185"/>
      <c r="R34" s="158"/>
      <c r="S34" s="158"/>
    </row>
    <row r="35" spans="1:19" s="148" customFormat="1" ht="24" hidden="1" x14ac:dyDescent="0.25">
      <c r="A35" s="212">
        <v>21370</v>
      </c>
      <c r="B35" s="198" t="s">
        <v>273</v>
      </c>
      <c r="C35" s="199">
        <f t="shared" si="1"/>
        <v>0</v>
      </c>
      <c r="D35" s="203" t="s">
        <v>266</v>
      </c>
      <c r="E35" s="207" t="s">
        <v>266</v>
      </c>
      <c r="F35" s="205" t="s">
        <v>266</v>
      </c>
      <c r="G35" s="203" t="s">
        <v>266</v>
      </c>
      <c r="H35" s="204" t="s">
        <v>266</v>
      </c>
      <c r="I35" s="205" t="s">
        <v>266</v>
      </c>
      <c r="J35" s="209">
        <f>SUM(J36)</f>
        <v>0</v>
      </c>
      <c r="K35" s="210">
        <f>SUM(K36)</f>
        <v>0</v>
      </c>
      <c r="L35" s="211">
        <f t="shared" si="2"/>
        <v>0</v>
      </c>
      <c r="M35" s="206" t="s">
        <v>266</v>
      </c>
      <c r="N35" s="207" t="s">
        <v>266</v>
      </c>
      <c r="O35" s="205" t="s">
        <v>266</v>
      </c>
      <c r="P35" s="208"/>
      <c r="R35" s="158"/>
      <c r="S35" s="158"/>
    </row>
    <row r="36" spans="1:19" customFormat="1" ht="24" hidden="1" x14ac:dyDescent="0.25">
      <c r="A36" s="233">
        <v>21379</v>
      </c>
      <c r="B36" s="234" t="s">
        <v>274</v>
      </c>
      <c r="C36" s="235">
        <f t="shared" si="1"/>
        <v>0</v>
      </c>
      <c r="D36" s="236" t="s">
        <v>266</v>
      </c>
      <c r="E36" s="237" t="s">
        <v>266</v>
      </c>
      <c r="F36" s="238" t="s">
        <v>266</v>
      </c>
      <c r="G36" s="236" t="s">
        <v>266</v>
      </c>
      <c r="H36" s="239" t="s">
        <v>266</v>
      </c>
      <c r="I36" s="238" t="s">
        <v>266</v>
      </c>
      <c r="J36" s="240"/>
      <c r="K36" s="241"/>
      <c r="L36" s="242">
        <f t="shared" si="2"/>
        <v>0</v>
      </c>
      <c r="M36" s="243" t="s">
        <v>266</v>
      </c>
      <c r="N36" s="237" t="s">
        <v>266</v>
      </c>
      <c r="O36" s="238" t="s">
        <v>266</v>
      </c>
      <c r="P36" s="244"/>
      <c r="R36" s="158"/>
      <c r="S36" s="158"/>
    </row>
    <row r="37" spans="1:19" s="148" customFormat="1" ht="12" hidden="1" x14ac:dyDescent="0.25">
      <c r="A37" s="212">
        <v>21380</v>
      </c>
      <c r="B37" s="198" t="s">
        <v>275</v>
      </c>
      <c r="C37" s="199">
        <f t="shared" si="1"/>
        <v>0</v>
      </c>
      <c r="D37" s="203" t="s">
        <v>266</v>
      </c>
      <c r="E37" s="207" t="s">
        <v>266</v>
      </c>
      <c r="F37" s="205" t="s">
        <v>266</v>
      </c>
      <c r="G37" s="203" t="s">
        <v>266</v>
      </c>
      <c r="H37" s="204" t="s">
        <v>266</v>
      </c>
      <c r="I37" s="205" t="s">
        <v>266</v>
      </c>
      <c r="J37" s="209">
        <f>SUM(J38:J39)</f>
        <v>0</v>
      </c>
      <c r="K37" s="210">
        <f>SUM(K38:K39)</f>
        <v>0</v>
      </c>
      <c r="L37" s="211">
        <f t="shared" si="2"/>
        <v>0</v>
      </c>
      <c r="M37" s="206" t="s">
        <v>266</v>
      </c>
      <c r="N37" s="207" t="s">
        <v>266</v>
      </c>
      <c r="O37" s="205" t="s">
        <v>266</v>
      </c>
      <c r="P37" s="208"/>
      <c r="R37" s="158"/>
      <c r="S37" s="158"/>
    </row>
    <row r="38" spans="1:19" customFormat="1" hidden="1" x14ac:dyDescent="0.25">
      <c r="A38" s="169">
        <v>21381</v>
      </c>
      <c r="B38" s="213" t="s">
        <v>276</v>
      </c>
      <c r="C38" s="214">
        <f t="shared" si="1"/>
        <v>0</v>
      </c>
      <c r="D38" s="215" t="s">
        <v>266</v>
      </c>
      <c r="E38" s="216" t="s">
        <v>266</v>
      </c>
      <c r="F38" s="217" t="s">
        <v>266</v>
      </c>
      <c r="G38" s="215" t="s">
        <v>266</v>
      </c>
      <c r="H38" s="218" t="s">
        <v>266</v>
      </c>
      <c r="I38" s="217" t="s">
        <v>266</v>
      </c>
      <c r="J38" s="219"/>
      <c r="K38" s="220"/>
      <c r="L38" s="221">
        <f t="shared" si="2"/>
        <v>0</v>
      </c>
      <c r="M38" s="222" t="s">
        <v>266</v>
      </c>
      <c r="N38" s="216" t="s">
        <v>266</v>
      </c>
      <c r="O38" s="217" t="s">
        <v>266</v>
      </c>
      <c r="P38" s="176"/>
      <c r="R38" s="158"/>
      <c r="S38" s="158"/>
    </row>
    <row r="39" spans="1:19" customFormat="1" hidden="1" x14ac:dyDescent="0.25">
      <c r="A39" s="178">
        <v>21383</v>
      </c>
      <c r="B39" s="223" t="s">
        <v>277</v>
      </c>
      <c r="C39" s="224">
        <f t="shared" si="1"/>
        <v>0</v>
      </c>
      <c r="D39" s="225" t="s">
        <v>266</v>
      </c>
      <c r="E39" s="226" t="s">
        <v>266</v>
      </c>
      <c r="F39" s="227" t="s">
        <v>266</v>
      </c>
      <c r="G39" s="225" t="s">
        <v>266</v>
      </c>
      <c r="H39" s="228" t="s">
        <v>266</v>
      </c>
      <c r="I39" s="227" t="s">
        <v>266</v>
      </c>
      <c r="J39" s="229"/>
      <c r="K39" s="230"/>
      <c r="L39" s="231">
        <f t="shared" si="2"/>
        <v>0</v>
      </c>
      <c r="M39" s="232" t="s">
        <v>266</v>
      </c>
      <c r="N39" s="226" t="s">
        <v>266</v>
      </c>
      <c r="O39" s="227" t="s">
        <v>266</v>
      </c>
      <c r="P39" s="185"/>
      <c r="R39" s="158"/>
      <c r="S39" s="158"/>
    </row>
    <row r="40" spans="1:19" s="148" customFormat="1" ht="24" x14ac:dyDescent="0.25">
      <c r="A40" s="212">
        <v>21390</v>
      </c>
      <c r="B40" s="198" t="s">
        <v>278</v>
      </c>
      <c r="C40" s="459">
        <f t="shared" si="1"/>
        <v>3730</v>
      </c>
      <c r="D40" s="203" t="s">
        <v>266</v>
      </c>
      <c r="E40" s="493" t="s">
        <v>266</v>
      </c>
      <c r="F40" s="494" t="s">
        <v>266</v>
      </c>
      <c r="G40" s="203" t="s">
        <v>266</v>
      </c>
      <c r="H40" s="204" t="s">
        <v>266</v>
      </c>
      <c r="I40" s="205" t="s">
        <v>266</v>
      </c>
      <c r="J40" s="209">
        <f>SUM(J41:J44)</f>
        <v>3730</v>
      </c>
      <c r="K40" s="210">
        <f>SUM(K41:K44)</f>
        <v>0</v>
      </c>
      <c r="L40" s="211">
        <f t="shared" si="2"/>
        <v>3730</v>
      </c>
      <c r="M40" s="206" t="s">
        <v>266</v>
      </c>
      <c r="N40" s="207" t="s">
        <v>266</v>
      </c>
      <c r="O40" s="205" t="s">
        <v>266</v>
      </c>
      <c r="P40" s="208"/>
      <c r="R40" s="158"/>
      <c r="S40" s="158"/>
    </row>
    <row r="41" spans="1:19" customFormat="1" ht="24" hidden="1" x14ac:dyDescent="0.25">
      <c r="A41" s="169">
        <v>21391</v>
      </c>
      <c r="B41" s="213" t="s">
        <v>279</v>
      </c>
      <c r="C41" s="214">
        <f t="shared" si="1"/>
        <v>0</v>
      </c>
      <c r="D41" s="215" t="s">
        <v>266</v>
      </c>
      <c r="E41" s="216" t="s">
        <v>266</v>
      </c>
      <c r="F41" s="217" t="s">
        <v>266</v>
      </c>
      <c r="G41" s="215" t="s">
        <v>266</v>
      </c>
      <c r="H41" s="218" t="s">
        <v>266</v>
      </c>
      <c r="I41" s="217" t="s">
        <v>266</v>
      </c>
      <c r="J41" s="219"/>
      <c r="K41" s="220"/>
      <c r="L41" s="221">
        <f t="shared" si="2"/>
        <v>0</v>
      </c>
      <c r="M41" s="222" t="s">
        <v>266</v>
      </c>
      <c r="N41" s="216" t="s">
        <v>266</v>
      </c>
      <c r="O41" s="217" t="s">
        <v>266</v>
      </c>
      <c r="P41" s="176"/>
      <c r="R41" s="158"/>
      <c r="S41" s="158"/>
    </row>
    <row r="42" spans="1:19" customFormat="1" hidden="1" x14ac:dyDescent="0.25">
      <c r="A42" s="178">
        <v>21393</v>
      </c>
      <c r="B42" s="223" t="s">
        <v>280</v>
      </c>
      <c r="C42" s="224">
        <f t="shared" si="1"/>
        <v>0</v>
      </c>
      <c r="D42" s="225" t="s">
        <v>266</v>
      </c>
      <c r="E42" s="226" t="s">
        <v>266</v>
      </c>
      <c r="F42" s="227" t="s">
        <v>266</v>
      </c>
      <c r="G42" s="225" t="s">
        <v>266</v>
      </c>
      <c r="H42" s="228" t="s">
        <v>266</v>
      </c>
      <c r="I42" s="227" t="s">
        <v>266</v>
      </c>
      <c r="J42" s="229"/>
      <c r="K42" s="230"/>
      <c r="L42" s="231">
        <f t="shared" si="2"/>
        <v>0</v>
      </c>
      <c r="M42" s="232" t="s">
        <v>266</v>
      </c>
      <c r="N42" s="226" t="s">
        <v>266</v>
      </c>
      <c r="O42" s="227" t="s">
        <v>266</v>
      </c>
      <c r="P42" s="185"/>
      <c r="R42" s="158"/>
      <c r="S42" s="158"/>
    </row>
    <row r="43" spans="1:19" customFormat="1" hidden="1" x14ac:dyDescent="0.25">
      <c r="A43" s="178">
        <v>21395</v>
      </c>
      <c r="B43" s="223" t="s">
        <v>281</v>
      </c>
      <c r="C43" s="224">
        <f t="shared" si="1"/>
        <v>0</v>
      </c>
      <c r="D43" s="225" t="s">
        <v>266</v>
      </c>
      <c r="E43" s="226" t="s">
        <v>266</v>
      </c>
      <c r="F43" s="227" t="s">
        <v>266</v>
      </c>
      <c r="G43" s="225" t="s">
        <v>266</v>
      </c>
      <c r="H43" s="228" t="s">
        <v>266</v>
      </c>
      <c r="I43" s="227" t="s">
        <v>266</v>
      </c>
      <c r="J43" s="229"/>
      <c r="K43" s="230"/>
      <c r="L43" s="231">
        <f t="shared" si="2"/>
        <v>0</v>
      </c>
      <c r="M43" s="232" t="s">
        <v>266</v>
      </c>
      <c r="N43" s="226" t="s">
        <v>266</v>
      </c>
      <c r="O43" s="227" t="s">
        <v>266</v>
      </c>
      <c r="P43" s="185"/>
      <c r="R43" s="158"/>
      <c r="S43" s="158"/>
    </row>
    <row r="44" spans="1:19" customFormat="1" x14ac:dyDescent="0.25">
      <c r="A44" s="178">
        <v>21399</v>
      </c>
      <c r="B44" s="223" t="s">
        <v>282</v>
      </c>
      <c r="C44" s="359">
        <f t="shared" si="1"/>
        <v>3730</v>
      </c>
      <c r="D44" s="225" t="s">
        <v>266</v>
      </c>
      <c r="E44" s="495" t="s">
        <v>266</v>
      </c>
      <c r="F44" s="496" t="s">
        <v>266</v>
      </c>
      <c r="G44" s="225" t="s">
        <v>266</v>
      </c>
      <c r="H44" s="228" t="s">
        <v>266</v>
      </c>
      <c r="I44" s="227" t="s">
        <v>266</v>
      </c>
      <c r="J44" s="229">
        <v>3730</v>
      </c>
      <c r="K44" s="230"/>
      <c r="L44" s="231">
        <f t="shared" si="2"/>
        <v>3730</v>
      </c>
      <c r="M44" s="232" t="s">
        <v>266</v>
      </c>
      <c r="N44" s="226" t="s">
        <v>266</v>
      </c>
      <c r="O44" s="227" t="s">
        <v>266</v>
      </c>
      <c r="P44" s="185"/>
      <c r="R44" s="158"/>
      <c r="S44" s="158"/>
    </row>
    <row r="45" spans="1:19" s="148" customFormat="1" ht="33.75" hidden="1" customHeight="1" x14ac:dyDescent="0.25">
      <c r="A45" s="212">
        <v>21420</v>
      </c>
      <c r="B45" s="198" t="s">
        <v>283</v>
      </c>
      <c r="C45" s="245">
        <f>F45</f>
        <v>0</v>
      </c>
      <c r="D45" s="246"/>
      <c r="E45" s="247"/>
      <c r="F45" s="202">
        <f>D45+E45</f>
        <v>0</v>
      </c>
      <c r="G45" s="203" t="s">
        <v>266</v>
      </c>
      <c r="H45" s="204" t="s">
        <v>266</v>
      </c>
      <c r="I45" s="205" t="s">
        <v>266</v>
      </c>
      <c r="J45" s="203" t="s">
        <v>266</v>
      </c>
      <c r="K45" s="204" t="s">
        <v>266</v>
      </c>
      <c r="L45" s="205" t="s">
        <v>266</v>
      </c>
      <c r="M45" s="206" t="s">
        <v>266</v>
      </c>
      <c r="N45" s="207" t="s">
        <v>266</v>
      </c>
      <c r="O45" s="205" t="s">
        <v>266</v>
      </c>
      <c r="P45" s="208"/>
      <c r="R45" s="158"/>
      <c r="S45" s="158"/>
    </row>
    <row r="46" spans="1:19" s="148" customFormat="1" ht="12" hidden="1" x14ac:dyDescent="0.25">
      <c r="A46" s="248">
        <v>21490</v>
      </c>
      <c r="B46" s="249" t="s">
        <v>284</v>
      </c>
      <c r="C46" s="245">
        <f>F46+I46+L46</f>
        <v>0</v>
      </c>
      <c r="D46" s="250">
        <f>D47</f>
        <v>0</v>
      </c>
      <c r="E46" s="251">
        <f>E47</f>
        <v>0</v>
      </c>
      <c r="F46" s="252">
        <f>D46+E46</f>
        <v>0</v>
      </c>
      <c r="G46" s="250">
        <f>G47</f>
        <v>0</v>
      </c>
      <c r="H46" s="253">
        <f t="shared" ref="H46:K46" si="3">H47</f>
        <v>0</v>
      </c>
      <c r="I46" s="252">
        <f>G46+H46</f>
        <v>0</v>
      </c>
      <c r="J46" s="250">
        <f>J47</f>
        <v>0</v>
      </c>
      <c r="K46" s="253">
        <f t="shared" si="3"/>
        <v>0</v>
      </c>
      <c r="L46" s="252">
        <f>J46+K46</f>
        <v>0</v>
      </c>
      <c r="M46" s="206" t="s">
        <v>266</v>
      </c>
      <c r="N46" s="207" t="s">
        <v>266</v>
      </c>
      <c r="O46" s="205" t="s">
        <v>266</v>
      </c>
      <c r="P46" s="208"/>
      <c r="R46" s="158"/>
      <c r="S46" s="158"/>
    </row>
    <row r="47" spans="1:19" s="148" customFormat="1" ht="12" hidden="1" x14ac:dyDescent="0.25">
      <c r="A47" s="178">
        <v>21499</v>
      </c>
      <c r="B47" s="223" t="s">
        <v>285</v>
      </c>
      <c r="C47" s="254">
        <f>F47+I47+L47</f>
        <v>0</v>
      </c>
      <c r="D47" s="171"/>
      <c r="E47" s="172"/>
      <c r="F47" s="173">
        <f>D47+E47</f>
        <v>0</v>
      </c>
      <c r="G47" s="255"/>
      <c r="H47" s="174"/>
      <c r="I47" s="173">
        <f>G47+H47</f>
        <v>0</v>
      </c>
      <c r="J47" s="171"/>
      <c r="K47" s="174"/>
      <c r="L47" s="173">
        <f>J47+K47</f>
        <v>0</v>
      </c>
      <c r="M47" s="243" t="s">
        <v>266</v>
      </c>
      <c r="N47" s="237" t="s">
        <v>266</v>
      </c>
      <c r="O47" s="238" t="s">
        <v>266</v>
      </c>
      <c r="P47" s="244"/>
      <c r="R47" s="158"/>
      <c r="S47" s="158"/>
    </row>
    <row r="48" spans="1:19" customFormat="1" hidden="1" x14ac:dyDescent="0.25">
      <c r="A48" s="256">
        <v>23000</v>
      </c>
      <c r="B48" s="257" t="s">
        <v>286</v>
      </c>
      <c r="C48" s="245">
        <f>O48</f>
        <v>0</v>
      </c>
      <c r="D48" s="258" t="s">
        <v>266</v>
      </c>
      <c r="E48" s="259" t="s">
        <v>266</v>
      </c>
      <c r="F48" s="260" t="s">
        <v>266</v>
      </c>
      <c r="G48" s="258" t="s">
        <v>266</v>
      </c>
      <c r="H48" s="261" t="s">
        <v>266</v>
      </c>
      <c r="I48" s="260" t="s">
        <v>266</v>
      </c>
      <c r="J48" s="258" t="s">
        <v>266</v>
      </c>
      <c r="K48" s="261" t="s">
        <v>266</v>
      </c>
      <c r="L48" s="260" t="s">
        <v>266</v>
      </c>
      <c r="M48" s="262">
        <f>SUM(M49:M50)</f>
        <v>0</v>
      </c>
      <c r="N48" s="263">
        <f>SUM(N49:N50)</f>
        <v>0</v>
      </c>
      <c r="O48" s="202">
        <f>M48+N48</f>
        <v>0</v>
      </c>
      <c r="P48" s="208"/>
      <c r="R48" s="158"/>
      <c r="S48" s="158"/>
    </row>
    <row r="49" spans="1:19" customFormat="1" hidden="1" x14ac:dyDescent="0.25">
      <c r="A49" s="264">
        <v>23410</v>
      </c>
      <c r="B49" s="265" t="s">
        <v>287</v>
      </c>
      <c r="C49" s="266">
        <f>O49</f>
        <v>0</v>
      </c>
      <c r="D49" s="267" t="s">
        <v>266</v>
      </c>
      <c r="E49" s="268" t="s">
        <v>266</v>
      </c>
      <c r="F49" s="269" t="s">
        <v>266</v>
      </c>
      <c r="G49" s="267" t="s">
        <v>266</v>
      </c>
      <c r="H49" s="270" t="s">
        <v>266</v>
      </c>
      <c r="I49" s="269" t="s">
        <v>266</v>
      </c>
      <c r="J49" s="267" t="s">
        <v>266</v>
      </c>
      <c r="K49" s="270" t="s">
        <v>266</v>
      </c>
      <c r="L49" s="269" t="s">
        <v>266</v>
      </c>
      <c r="M49" s="271"/>
      <c r="N49" s="272"/>
      <c r="O49" s="273">
        <f>M49+N49</f>
        <v>0</v>
      </c>
      <c r="P49" s="274"/>
      <c r="R49" s="158"/>
      <c r="S49" s="158"/>
    </row>
    <row r="50" spans="1:19" customFormat="1" hidden="1" x14ac:dyDescent="0.25">
      <c r="A50" s="264">
        <v>23510</v>
      </c>
      <c r="B50" s="265" t="s">
        <v>288</v>
      </c>
      <c r="C50" s="266">
        <f>O50</f>
        <v>0</v>
      </c>
      <c r="D50" s="267" t="s">
        <v>266</v>
      </c>
      <c r="E50" s="268" t="s">
        <v>266</v>
      </c>
      <c r="F50" s="269" t="s">
        <v>266</v>
      </c>
      <c r="G50" s="267" t="s">
        <v>266</v>
      </c>
      <c r="H50" s="270" t="s">
        <v>266</v>
      </c>
      <c r="I50" s="269" t="s">
        <v>266</v>
      </c>
      <c r="J50" s="267" t="s">
        <v>266</v>
      </c>
      <c r="K50" s="270" t="s">
        <v>266</v>
      </c>
      <c r="L50" s="269" t="s">
        <v>266</v>
      </c>
      <c r="M50" s="271"/>
      <c r="N50" s="272"/>
      <c r="O50" s="273">
        <f>M50+N50</f>
        <v>0</v>
      </c>
      <c r="P50" s="274"/>
      <c r="R50" s="158"/>
      <c r="S50" s="158"/>
    </row>
    <row r="51" spans="1:19" customFormat="1" x14ac:dyDescent="0.25">
      <c r="A51" s="275"/>
      <c r="B51" s="265"/>
      <c r="C51" s="460"/>
      <c r="D51" s="277"/>
      <c r="E51" s="497"/>
      <c r="F51" s="498"/>
      <c r="G51" s="277"/>
      <c r="H51" s="279"/>
      <c r="I51" s="269"/>
      <c r="J51" s="280"/>
      <c r="K51" s="281"/>
      <c r="L51" s="273"/>
      <c r="M51" s="271"/>
      <c r="N51" s="272"/>
      <c r="O51" s="273"/>
      <c r="P51" s="274"/>
      <c r="R51" s="158"/>
      <c r="S51" s="158"/>
    </row>
    <row r="52" spans="1:19" s="148" customFormat="1" ht="12" x14ac:dyDescent="0.25">
      <c r="A52" s="282"/>
      <c r="B52" s="283" t="s">
        <v>289</v>
      </c>
      <c r="C52" s="461"/>
      <c r="D52" s="285"/>
      <c r="E52" s="499"/>
      <c r="F52" s="500"/>
      <c r="G52" s="285"/>
      <c r="H52" s="288"/>
      <c r="I52" s="289"/>
      <c r="J52" s="285"/>
      <c r="K52" s="288"/>
      <c r="L52" s="289"/>
      <c r="M52" s="290"/>
      <c r="N52" s="286"/>
      <c r="O52" s="289"/>
      <c r="P52" s="291"/>
      <c r="R52" s="158"/>
      <c r="S52" s="158"/>
    </row>
    <row r="53" spans="1:19" s="148" customFormat="1" ht="12.75" thickBot="1" x14ac:dyDescent="0.3">
      <c r="A53" s="292"/>
      <c r="B53" s="149" t="s">
        <v>290</v>
      </c>
      <c r="C53" s="462">
        <f t="shared" ref="C53:C116" si="4">F53+I53+L53+O53</f>
        <v>171896</v>
      </c>
      <c r="D53" s="294">
        <f>SUM(D54,D284)</f>
        <v>159176</v>
      </c>
      <c r="E53" s="501">
        <f>SUM(E54,E284)</f>
        <v>4201</v>
      </c>
      <c r="F53" s="462">
        <f t="shared" ref="F53:F117" si="5">D53+E53</f>
        <v>163377</v>
      </c>
      <c r="G53" s="294">
        <f>SUM(G54,G284)</f>
        <v>0</v>
      </c>
      <c r="H53" s="297">
        <f>SUM(H54,H284)</f>
        <v>0</v>
      </c>
      <c r="I53" s="296">
        <f t="shared" ref="I53:I117" si="6">G53+H53</f>
        <v>0</v>
      </c>
      <c r="J53" s="294">
        <f>SUM(J54,J284)</f>
        <v>8519</v>
      </c>
      <c r="K53" s="297">
        <f>SUM(K54,K284)</f>
        <v>0</v>
      </c>
      <c r="L53" s="296">
        <f t="shared" ref="L53:L117" si="7">J53+K53</f>
        <v>8519</v>
      </c>
      <c r="M53" s="298">
        <f>SUM(M54,M284)</f>
        <v>0</v>
      </c>
      <c r="N53" s="295">
        <f>SUM(N54,N284)</f>
        <v>0</v>
      </c>
      <c r="O53" s="296">
        <f t="shared" ref="O53:O117" si="8">M53+N53</f>
        <v>0</v>
      </c>
      <c r="P53" s="157"/>
      <c r="R53" s="158"/>
      <c r="S53" s="158"/>
    </row>
    <row r="54" spans="1:19" s="148" customFormat="1" ht="24.75" thickTop="1" x14ac:dyDescent="0.25">
      <c r="A54" s="299"/>
      <c r="B54" s="300" t="s">
        <v>291</v>
      </c>
      <c r="C54" s="463">
        <f t="shared" si="4"/>
        <v>169571</v>
      </c>
      <c r="D54" s="302">
        <f>SUM(D55,D197)</f>
        <v>159176</v>
      </c>
      <c r="E54" s="502">
        <f>SUM(E55,E197)</f>
        <v>4201</v>
      </c>
      <c r="F54" s="463">
        <f t="shared" si="5"/>
        <v>163377</v>
      </c>
      <c r="G54" s="302">
        <f>SUM(G55,G197)</f>
        <v>0</v>
      </c>
      <c r="H54" s="305">
        <f>SUM(H55,H197)</f>
        <v>0</v>
      </c>
      <c r="I54" s="304">
        <f t="shared" si="6"/>
        <v>0</v>
      </c>
      <c r="J54" s="302">
        <f>SUM(J55,J197)</f>
        <v>6194</v>
      </c>
      <c r="K54" s="305">
        <f>SUM(K55,K197)</f>
        <v>0</v>
      </c>
      <c r="L54" s="304">
        <f t="shared" si="7"/>
        <v>6194</v>
      </c>
      <c r="M54" s="306">
        <f>SUM(M55,M197)</f>
        <v>0</v>
      </c>
      <c r="N54" s="303">
        <f>SUM(N55,N197)</f>
        <v>0</v>
      </c>
      <c r="O54" s="304">
        <f t="shared" si="8"/>
        <v>0</v>
      </c>
      <c r="P54" s="307"/>
      <c r="R54" s="158"/>
      <c r="S54" s="158"/>
    </row>
    <row r="55" spans="1:19" s="148" customFormat="1" ht="24" x14ac:dyDescent="0.25">
      <c r="A55" s="308"/>
      <c r="B55" s="139" t="s">
        <v>292</v>
      </c>
      <c r="C55" s="464">
        <f t="shared" si="4"/>
        <v>168271</v>
      </c>
      <c r="D55" s="310">
        <f>SUM(D56,D78,D176,D190)</f>
        <v>157876</v>
      </c>
      <c r="E55" s="503">
        <f>SUM(E56,E78,E176,E190)</f>
        <v>4201</v>
      </c>
      <c r="F55" s="464">
        <f t="shared" si="5"/>
        <v>162077</v>
      </c>
      <c r="G55" s="310">
        <f>SUM(G56,G78,G176,G190)</f>
        <v>0</v>
      </c>
      <c r="H55" s="313">
        <f>SUM(H56,H78,H176,H190)</f>
        <v>0</v>
      </c>
      <c r="I55" s="312">
        <f t="shared" si="6"/>
        <v>0</v>
      </c>
      <c r="J55" s="310">
        <f>SUM(J56,J78,J176,J190)</f>
        <v>6194</v>
      </c>
      <c r="K55" s="313">
        <f>SUM(K56,K78,K176,K190)</f>
        <v>0</v>
      </c>
      <c r="L55" s="312">
        <f t="shared" si="7"/>
        <v>6194</v>
      </c>
      <c r="M55" s="158">
        <f>SUM(M56,M78,M176,M190)</f>
        <v>0</v>
      </c>
      <c r="N55" s="311">
        <f>SUM(N56,N78,N176,N190)</f>
        <v>0</v>
      </c>
      <c r="O55" s="312">
        <f t="shared" si="8"/>
        <v>0</v>
      </c>
      <c r="P55" s="314"/>
      <c r="R55" s="158"/>
      <c r="S55" s="158"/>
    </row>
    <row r="56" spans="1:19" s="148" customFormat="1" ht="12" x14ac:dyDescent="0.25">
      <c r="A56" s="315">
        <v>1000</v>
      </c>
      <c r="B56" s="315" t="s">
        <v>293</v>
      </c>
      <c r="C56" s="316">
        <f t="shared" si="4"/>
        <v>1949</v>
      </c>
      <c r="D56" s="317">
        <f>SUM(D57,D70)</f>
        <v>1949</v>
      </c>
      <c r="E56" s="504">
        <f>SUM(E57,E70)</f>
        <v>0</v>
      </c>
      <c r="F56" s="465">
        <f t="shared" si="5"/>
        <v>1949</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c r="R56" s="158"/>
      <c r="S56" s="158"/>
    </row>
    <row r="57" spans="1:19" customFormat="1" x14ac:dyDescent="0.25">
      <c r="A57" s="198">
        <v>1100</v>
      </c>
      <c r="B57" s="323" t="s">
        <v>294</v>
      </c>
      <c r="C57" s="199">
        <f t="shared" si="4"/>
        <v>1949</v>
      </c>
      <c r="D57" s="209">
        <f>SUM(D58,D61,D69)</f>
        <v>1949</v>
      </c>
      <c r="E57" s="505">
        <f>SUM(E58,E61,E69)</f>
        <v>0</v>
      </c>
      <c r="F57" s="459">
        <f t="shared" si="5"/>
        <v>1949</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c r="R57" s="158"/>
      <c r="S57" s="158"/>
    </row>
    <row r="58" spans="1:19" customFormat="1" hidden="1" x14ac:dyDescent="0.25">
      <c r="A58" s="329">
        <v>1110</v>
      </c>
      <c r="B58" s="265" t="s">
        <v>295</v>
      </c>
      <c r="C58" s="276">
        <f t="shared" si="4"/>
        <v>0</v>
      </c>
      <c r="D58" s="330">
        <f>SUM(D59:D60)</f>
        <v>0</v>
      </c>
      <c r="E58" s="331">
        <f>SUM(E59:E60)</f>
        <v>0</v>
      </c>
      <c r="F58" s="332">
        <f t="shared" si="5"/>
        <v>0</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c r="R58" s="158"/>
      <c r="S58" s="158"/>
    </row>
    <row r="59" spans="1:19" customFormat="1" hidden="1" x14ac:dyDescent="0.25">
      <c r="A59" s="169">
        <v>1111</v>
      </c>
      <c r="B59" s="213" t="s">
        <v>296</v>
      </c>
      <c r="C59" s="214">
        <f t="shared" si="4"/>
        <v>0</v>
      </c>
      <c r="D59" s="219">
        <v>0</v>
      </c>
      <c r="E59" s="335"/>
      <c r="F59" s="221">
        <f t="shared" si="5"/>
        <v>0</v>
      </c>
      <c r="G59" s="219"/>
      <c r="H59" s="220"/>
      <c r="I59" s="221">
        <f t="shared" si="6"/>
        <v>0</v>
      </c>
      <c r="J59" s="219">
        <v>0</v>
      </c>
      <c r="K59" s="220"/>
      <c r="L59" s="221">
        <f t="shared" si="7"/>
        <v>0</v>
      </c>
      <c r="M59" s="336"/>
      <c r="N59" s="335"/>
      <c r="O59" s="221">
        <f t="shared" si="8"/>
        <v>0</v>
      </c>
      <c r="P59" s="176"/>
      <c r="R59" s="158"/>
      <c r="S59" s="158"/>
    </row>
    <row r="60" spans="1:19" customFormat="1" hidden="1" x14ac:dyDescent="0.25">
      <c r="A60" s="178">
        <v>1119</v>
      </c>
      <c r="B60" s="223" t="s">
        <v>297</v>
      </c>
      <c r="C60" s="224">
        <f t="shared" si="4"/>
        <v>0</v>
      </c>
      <c r="D60" s="229">
        <v>0</v>
      </c>
      <c r="E60" s="337"/>
      <c r="F60" s="231">
        <f t="shared" si="5"/>
        <v>0</v>
      </c>
      <c r="G60" s="229"/>
      <c r="H60" s="230"/>
      <c r="I60" s="231">
        <f t="shared" si="6"/>
        <v>0</v>
      </c>
      <c r="J60" s="229">
        <v>0</v>
      </c>
      <c r="K60" s="230"/>
      <c r="L60" s="231">
        <f t="shared" si="7"/>
        <v>0</v>
      </c>
      <c r="M60" s="338"/>
      <c r="N60" s="337"/>
      <c r="O60" s="231">
        <f t="shared" si="8"/>
        <v>0</v>
      </c>
      <c r="P60" s="185"/>
      <c r="R60" s="158"/>
      <c r="S60" s="158"/>
    </row>
    <row r="61" spans="1:19" customFormat="1" hidden="1" x14ac:dyDescent="0.25">
      <c r="A61" s="339">
        <v>1140</v>
      </c>
      <c r="B61" s="223" t="s">
        <v>298</v>
      </c>
      <c r="C61" s="224">
        <f t="shared" si="4"/>
        <v>0</v>
      </c>
      <c r="D61" s="340">
        <f>SUM(D62:D68)</f>
        <v>0</v>
      </c>
      <c r="E61" s="341">
        <f>SUM(E62:E68)</f>
        <v>0</v>
      </c>
      <c r="F61" s="231">
        <f>D61+E61</f>
        <v>0</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c r="R61" s="158"/>
      <c r="S61" s="158"/>
    </row>
    <row r="62" spans="1:19" customFormat="1" hidden="1" x14ac:dyDescent="0.25">
      <c r="A62" s="178">
        <v>1141</v>
      </c>
      <c r="B62" s="223" t="s">
        <v>299</v>
      </c>
      <c r="C62" s="224">
        <f t="shared" si="4"/>
        <v>0</v>
      </c>
      <c r="D62" s="229">
        <v>0</v>
      </c>
      <c r="E62" s="337"/>
      <c r="F62" s="231">
        <f t="shared" si="5"/>
        <v>0</v>
      </c>
      <c r="G62" s="229"/>
      <c r="H62" s="230"/>
      <c r="I62" s="231">
        <f t="shared" si="6"/>
        <v>0</v>
      </c>
      <c r="J62" s="229">
        <v>0</v>
      </c>
      <c r="K62" s="230"/>
      <c r="L62" s="231">
        <f t="shared" si="7"/>
        <v>0</v>
      </c>
      <c r="M62" s="338"/>
      <c r="N62" s="337"/>
      <c r="O62" s="231">
        <f t="shared" si="8"/>
        <v>0</v>
      </c>
      <c r="P62" s="185"/>
      <c r="R62" s="158"/>
      <c r="S62" s="158"/>
    </row>
    <row r="63" spans="1:19" customFormat="1" ht="24" hidden="1" x14ac:dyDescent="0.25">
      <c r="A63" s="178">
        <v>1142</v>
      </c>
      <c r="B63" s="223" t="s">
        <v>300</v>
      </c>
      <c r="C63" s="224">
        <f t="shared" si="4"/>
        <v>0</v>
      </c>
      <c r="D63" s="229">
        <v>0</v>
      </c>
      <c r="E63" s="337"/>
      <c r="F63" s="231">
        <f t="shared" si="5"/>
        <v>0</v>
      </c>
      <c r="G63" s="229"/>
      <c r="H63" s="230"/>
      <c r="I63" s="231">
        <f t="shared" si="6"/>
        <v>0</v>
      </c>
      <c r="J63" s="229">
        <v>0</v>
      </c>
      <c r="K63" s="230"/>
      <c r="L63" s="231">
        <f t="shared" si="7"/>
        <v>0</v>
      </c>
      <c r="M63" s="338"/>
      <c r="N63" s="337"/>
      <c r="O63" s="231">
        <f t="shared" si="8"/>
        <v>0</v>
      </c>
      <c r="P63" s="185"/>
      <c r="R63" s="158"/>
      <c r="S63" s="158"/>
    </row>
    <row r="64" spans="1:19" customFormat="1" ht="24" hidden="1" x14ac:dyDescent="0.25">
      <c r="A64" s="178">
        <v>1145</v>
      </c>
      <c r="B64" s="223" t="s">
        <v>301</v>
      </c>
      <c r="C64" s="224">
        <f t="shared" si="4"/>
        <v>0</v>
      </c>
      <c r="D64" s="229">
        <v>0</v>
      </c>
      <c r="E64" s="337"/>
      <c r="F64" s="231">
        <f t="shared" si="5"/>
        <v>0</v>
      </c>
      <c r="G64" s="229"/>
      <c r="H64" s="230"/>
      <c r="I64" s="231">
        <f t="shared" si="6"/>
        <v>0</v>
      </c>
      <c r="J64" s="229">
        <v>0</v>
      </c>
      <c r="K64" s="230"/>
      <c r="L64" s="231">
        <f t="shared" si="7"/>
        <v>0</v>
      </c>
      <c r="M64" s="338"/>
      <c r="N64" s="337"/>
      <c r="O64" s="231">
        <f t="shared" si="8"/>
        <v>0</v>
      </c>
      <c r="P64" s="185"/>
      <c r="R64" s="158"/>
      <c r="S64" s="158"/>
    </row>
    <row r="65" spans="1:19" customFormat="1" ht="24" hidden="1" x14ac:dyDescent="0.25">
      <c r="A65" s="178">
        <v>1146</v>
      </c>
      <c r="B65" s="223" t="s">
        <v>302</v>
      </c>
      <c r="C65" s="224">
        <f t="shared" si="4"/>
        <v>0</v>
      </c>
      <c r="D65" s="229">
        <v>0</v>
      </c>
      <c r="E65" s="337"/>
      <c r="F65" s="231">
        <f t="shared" si="5"/>
        <v>0</v>
      </c>
      <c r="G65" s="229"/>
      <c r="H65" s="230"/>
      <c r="I65" s="231">
        <f t="shared" si="6"/>
        <v>0</v>
      </c>
      <c r="J65" s="229">
        <v>0</v>
      </c>
      <c r="K65" s="230"/>
      <c r="L65" s="231">
        <f t="shared" si="7"/>
        <v>0</v>
      </c>
      <c r="M65" s="338"/>
      <c r="N65" s="337"/>
      <c r="O65" s="231">
        <f t="shared" si="8"/>
        <v>0</v>
      </c>
      <c r="P65" s="185"/>
      <c r="R65" s="158"/>
      <c r="S65" s="158"/>
    </row>
    <row r="66" spans="1:19" customFormat="1" hidden="1" x14ac:dyDescent="0.25">
      <c r="A66" s="178">
        <v>1147</v>
      </c>
      <c r="B66" s="223" t="s">
        <v>303</v>
      </c>
      <c r="C66" s="224">
        <f t="shared" si="4"/>
        <v>0</v>
      </c>
      <c r="D66" s="229">
        <v>0</v>
      </c>
      <c r="E66" s="337"/>
      <c r="F66" s="231">
        <f t="shared" si="5"/>
        <v>0</v>
      </c>
      <c r="G66" s="229"/>
      <c r="H66" s="230"/>
      <c r="I66" s="231">
        <f t="shared" si="6"/>
        <v>0</v>
      </c>
      <c r="J66" s="229">
        <v>0</v>
      </c>
      <c r="K66" s="230"/>
      <c r="L66" s="231">
        <f t="shared" si="7"/>
        <v>0</v>
      </c>
      <c r="M66" s="338"/>
      <c r="N66" s="337"/>
      <c r="O66" s="231">
        <f t="shared" si="8"/>
        <v>0</v>
      </c>
      <c r="P66" s="185"/>
      <c r="R66" s="158"/>
      <c r="S66" s="158"/>
    </row>
    <row r="67" spans="1:19" customFormat="1" hidden="1" x14ac:dyDescent="0.25">
      <c r="A67" s="178">
        <v>1148</v>
      </c>
      <c r="B67" s="223" t="s">
        <v>304</v>
      </c>
      <c r="C67" s="224">
        <f t="shared" si="4"/>
        <v>0</v>
      </c>
      <c r="D67" s="229">
        <v>0</v>
      </c>
      <c r="E67" s="337"/>
      <c r="F67" s="231">
        <f t="shared" si="5"/>
        <v>0</v>
      </c>
      <c r="G67" s="229"/>
      <c r="H67" s="230"/>
      <c r="I67" s="231">
        <f t="shared" si="6"/>
        <v>0</v>
      </c>
      <c r="J67" s="229">
        <v>0</v>
      </c>
      <c r="K67" s="230"/>
      <c r="L67" s="231">
        <f t="shared" si="7"/>
        <v>0</v>
      </c>
      <c r="M67" s="338"/>
      <c r="N67" s="337"/>
      <c r="O67" s="231">
        <f t="shared" si="8"/>
        <v>0</v>
      </c>
      <c r="P67" s="185"/>
      <c r="R67" s="158"/>
      <c r="S67" s="158"/>
    </row>
    <row r="68" spans="1:19" customFormat="1" ht="24" hidden="1" x14ac:dyDescent="0.25">
      <c r="A68" s="178">
        <v>1149</v>
      </c>
      <c r="B68" s="223" t="s">
        <v>305</v>
      </c>
      <c r="C68" s="224">
        <f t="shared" si="4"/>
        <v>0</v>
      </c>
      <c r="D68" s="229">
        <v>0</v>
      </c>
      <c r="E68" s="337"/>
      <c r="F68" s="231">
        <f t="shared" si="5"/>
        <v>0</v>
      </c>
      <c r="G68" s="229"/>
      <c r="H68" s="230"/>
      <c r="I68" s="231">
        <f t="shared" si="6"/>
        <v>0</v>
      </c>
      <c r="J68" s="229">
        <v>0</v>
      </c>
      <c r="K68" s="230"/>
      <c r="L68" s="231">
        <f t="shared" si="7"/>
        <v>0</v>
      </c>
      <c r="M68" s="338"/>
      <c r="N68" s="337"/>
      <c r="O68" s="231">
        <f t="shared" si="8"/>
        <v>0</v>
      </c>
      <c r="P68" s="185"/>
      <c r="R68" s="158"/>
      <c r="S68" s="158"/>
    </row>
    <row r="69" spans="1:19" customFormat="1" ht="24" x14ac:dyDescent="0.25">
      <c r="A69" s="329">
        <v>1150</v>
      </c>
      <c r="B69" s="265" t="s">
        <v>306</v>
      </c>
      <c r="C69" s="224">
        <f t="shared" si="4"/>
        <v>1949</v>
      </c>
      <c r="D69" s="344">
        <v>1949</v>
      </c>
      <c r="E69" s="509"/>
      <c r="F69" s="460">
        <f t="shared" si="5"/>
        <v>1949</v>
      </c>
      <c r="G69" s="344"/>
      <c r="H69" s="346"/>
      <c r="I69" s="332">
        <f t="shared" si="6"/>
        <v>0</v>
      </c>
      <c r="J69" s="344">
        <v>0</v>
      </c>
      <c r="K69" s="346"/>
      <c r="L69" s="332">
        <f t="shared" si="7"/>
        <v>0</v>
      </c>
      <c r="M69" s="347"/>
      <c r="N69" s="345"/>
      <c r="O69" s="332">
        <f t="shared" si="8"/>
        <v>0</v>
      </c>
      <c r="P69" s="274"/>
      <c r="R69" s="158"/>
      <c r="S69" s="158"/>
    </row>
    <row r="70" spans="1:19" customFormat="1" ht="24" hidden="1" x14ac:dyDescent="0.25">
      <c r="A70" s="198">
        <v>1200</v>
      </c>
      <c r="B70" s="323" t="s">
        <v>307</v>
      </c>
      <c r="C70" s="199">
        <f t="shared" si="4"/>
        <v>0</v>
      </c>
      <c r="D70" s="209">
        <f>SUM(D71:D72)</f>
        <v>0</v>
      </c>
      <c r="E70" s="324">
        <f>SUM(E71:E72)</f>
        <v>0</v>
      </c>
      <c r="F70" s="211">
        <f>D70+E70</f>
        <v>0</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c r="R70" s="158"/>
      <c r="S70" s="158"/>
    </row>
    <row r="71" spans="1:19" customFormat="1" ht="24" hidden="1" x14ac:dyDescent="0.25">
      <c r="A71" s="1197">
        <v>1210</v>
      </c>
      <c r="B71" s="213" t="s">
        <v>308</v>
      </c>
      <c r="C71" s="214">
        <f t="shared" si="4"/>
        <v>0</v>
      </c>
      <c r="D71" s="219">
        <v>0</v>
      </c>
      <c r="E71" s="335"/>
      <c r="F71" s="221">
        <f t="shared" si="5"/>
        <v>0</v>
      </c>
      <c r="G71" s="219"/>
      <c r="H71" s="220"/>
      <c r="I71" s="221">
        <f t="shared" si="6"/>
        <v>0</v>
      </c>
      <c r="J71" s="219">
        <v>0</v>
      </c>
      <c r="K71" s="220"/>
      <c r="L71" s="221">
        <f t="shared" si="7"/>
        <v>0</v>
      </c>
      <c r="M71" s="336"/>
      <c r="N71" s="335"/>
      <c r="O71" s="221">
        <f t="shared" si="8"/>
        <v>0</v>
      </c>
      <c r="P71" s="176"/>
      <c r="R71" s="158"/>
      <c r="S71" s="158"/>
    </row>
    <row r="72" spans="1:19" customFormat="1" ht="24" hidden="1" x14ac:dyDescent="0.25">
      <c r="A72" s="339">
        <v>1220</v>
      </c>
      <c r="B72" s="223" t="s">
        <v>309</v>
      </c>
      <c r="C72" s="224">
        <f t="shared" si="4"/>
        <v>0</v>
      </c>
      <c r="D72" s="340">
        <f>SUM(D73:D77)</f>
        <v>0</v>
      </c>
      <c r="E72" s="341">
        <f>SUM(E73:E77)</f>
        <v>0</v>
      </c>
      <c r="F72" s="231">
        <f t="shared" si="5"/>
        <v>0</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c r="R72" s="158"/>
      <c r="S72" s="158"/>
    </row>
    <row r="73" spans="1:19" customFormat="1" ht="36" hidden="1" x14ac:dyDescent="0.25">
      <c r="A73" s="178">
        <v>1221</v>
      </c>
      <c r="B73" s="223" t="s">
        <v>310</v>
      </c>
      <c r="C73" s="224">
        <f t="shared" si="4"/>
        <v>0</v>
      </c>
      <c r="D73" s="229">
        <v>0</v>
      </c>
      <c r="E73" s="337"/>
      <c r="F73" s="231">
        <f t="shared" si="5"/>
        <v>0</v>
      </c>
      <c r="G73" s="229"/>
      <c r="H73" s="230"/>
      <c r="I73" s="231">
        <f t="shared" si="6"/>
        <v>0</v>
      </c>
      <c r="J73" s="229">
        <v>0</v>
      </c>
      <c r="K73" s="230"/>
      <c r="L73" s="231">
        <f t="shared" si="7"/>
        <v>0</v>
      </c>
      <c r="M73" s="338"/>
      <c r="N73" s="337"/>
      <c r="O73" s="231">
        <f t="shared" si="8"/>
        <v>0</v>
      </c>
      <c r="P73" s="185"/>
      <c r="R73" s="158"/>
      <c r="S73" s="158"/>
    </row>
    <row r="74" spans="1:19" customFormat="1" hidden="1" x14ac:dyDescent="0.25">
      <c r="A74" s="178">
        <v>1223</v>
      </c>
      <c r="B74" s="223" t="s">
        <v>311</v>
      </c>
      <c r="C74" s="224">
        <f t="shared" si="4"/>
        <v>0</v>
      </c>
      <c r="D74" s="229">
        <v>0</v>
      </c>
      <c r="E74" s="337"/>
      <c r="F74" s="231">
        <f t="shared" si="5"/>
        <v>0</v>
      </c>
      <c r="G74" s="229"/>
      <c r="H74" s="230"/>
      <c r="I74" s="231">
        <f t="shared" si="6"/>
        <v>0</v>
      </c>
      <c r="J74" s="229">
        <v>0</v>
      </c>
      <c r="K74" s="230"/>
      <c r="L74" s="231">
        <f t="shared" si="7"/>
        <v>0</v>
      </c>
      <c r="M74" s="338"/>
      <c r="N74" s="337"/>
      <c r="O74" s="231">
        <f t="shared" si="8"/>
        <v>0</v>
      </c>
      <c r="P74" s="185"/>
      <c r="R74" s="158"/>
      <c r="S74" s="158"/>
    </row>
    <row r="75" spans="1:19" customFormat="1" hidden="1" x14ac:dyDescent="0.25">
      <c r="A75" s="178">
        <v>1225</v>
      </c>
      <c r="B75" s="223" t="s">
        <v>312</v>
      </c>
      <c r="C75" s="224">
        <f t="shared" si="4"/>
        <v>0</v>
      </c>
      <c r="D75" s="229">
        <v>0</v>
      </c>
      <c r="E75" s="337"/>
      <c r="F75" s="231">
        <f t="shared" si="5"/>
        <v>0</v>
      </c>
      <c r="G75" s="229"/>
      <c r="H75" s="230"/>
      <c r="I75" s="231">
        <f t="shared" si="6"/>
        <v>0</v>
      </c>
      <c r="J75" s="229">
        <v>0</v>
      </c>
      <c r="K75" s="230"/>
      <c r="L75" s="231">
        <f t="shared" si="7"/>
        <v>0</v>
      </c>
      <c r="M75" s="338"/>
      <c r="N75" s="337"/>
      <c r="O75" s="231">
        <f t="shared" si="8"/>
        <v>0</v>
      </c>
      <c r="P75" s="185"/>
      <c r="R75" s="158"/>
      <c r="S75" s="158"/>
    </row>
    <row r="76" spans="1:19" customFormat="1" ht="24" hidden="1" x14ac:dyDescent="0.25">
      <c r="A76" s="178">
        <v>1227</v>
      </c>
      <c r="B76" s="223" t="s">
        <v>313</v>
      </c>
      <c r="C76" s="224">
        <f t="shared" si="4"/>
        <v>0</v>
      </c>
      <c r="D76" s="229">
        <v>0</v>
      </c>
      <c r="E76" s="337"/>
      <c r="F76" s="231">
        <f t="shared" si="5"/>
        <v>0</v>
      </c>
      <c r="G76" s="229"/>
      <c r="H76" s="230"/>
      <c r="I76" s="231">
        <f t="shared" si="6"/>
        <v>0</v>
      </c>
      <c r="J76" s="229">
        <v>0</v>
      </c>
      <c r="K76" s="230"/>
      <c r="L76" s="231">
        <f t="shared" si="7"/>
        <v>0</v>
      </c>
      <c r="M76" s="338"/>
      <c r="N76" s="337"/>
      <c r="O76" s="231">
        <f t="shared" si="8"/>
        <v>0</v>
      </c>
      <c r="P76" s="185"/>
      <c r="R76" s="158"/>
      <c r="S76" s="158"/>
    </row>
    <row r="77" spans="1:19" customFormat="1" ht="36" hidden="1" x14ac:dyDescent="0.25">
      <c r="A77" s="178">
        <v>1228</v>
      </c>
      <c r="B77" s="223" t="s">
        <v>314</v>
      </c>
      <c r="C77" s="224">
        <f t="shared" si="4"/>
        <v>0</v>
      </c>
      <c r="D77" s="229">
        <v>0</v>
      </c>
      <c r="E77" s="337"/>
      <c r="F77" s="231">
        <f t="shared" si="5"/>
        <v>0</v>
      </c>
      <c r="G77" s="229"/>
      <c r="H77" s="230"/>
      <c r="I77" s="231">
        <f t="shared" si="6"/>
        <v>0</v>
      </c>
      <c r="J77" s="229">
        <v>0</v>
      </c>
      <c r="K77" s="230"/>
      <c r="L77" s="231">
        <f t="shared" si="7"/>
        <v>0</v>
      </c>
      <c r="M77" s="338"/>
      <c r="N77" s="337"/>
      <c r="O77" s="231">
        <f t="shared" si="8"/>
        <v>0</v>
      </c>
      <c r="P77" s="185"/>
      <c r="R77" s="158"/>
      <c r="S77" s="158"/>
    </row>
    <row r="78" spans="1:19" customFormat="1" x14ac:dyDescent="0.25">
      <c r="A78" s="315">
        <v>2000</v>
      </c>
      <c r="B78" s="315" t="s">
        <v>315</v>
      </c>
      <c r="C78" s="465">
        <f t="shared" si="4"/>
        <v>166322</v>
      </c>
      <c r="D78" s="317">
        <f>SUM(D79,D86,D133,D167,D168,D175)</f>
        <v>155927</v>
      </c>
      <c r="E78" s="504">
        <f>SUM(E79,E86,E133,E167,E168,E175)</f>
        <v>4201</v>
      </c>
      <c r="F78" s="465">
        <f t="shared" si="5"/>
        <v>160128</v>
      </c>
      <c r="G78" s="317">
        <f>SUM(G79,G86,G133,G167,G168,G175)</f>
        <v>0</v>
      </c>
      <c r="H78" s="320">
        <f>SUM(H79,H86,H133,H167,H168,H175)</f>
        <v>0</v>
      </c>
      <c r="I78" s="319">
        <f t="shared" si="6"/>
        <v>0</v>
      </c>
      <c r="J78" s="317">
        <f>SUM(J79,J86,J133,J167,J168,J175)</f>
        <v>6194</v>
      </c>
      <c r="K78" s="320">
        <f>SUM(K79,K86,K133,K167,K168,K175)</f>
        <v>0</v>
      </c>
      <c r="L78" s="319">
        <f t="shared" si="7"/>
        <v>6194</v>
      </c>
      <c r="M78" s="321">
        <f>SUM(M79,M86,M133,M167,M168,M175)</f>
        <v>0</v>
      </c>
      <c r="N78" s="318">
        <f>SUM(N79,N86,N133,N167,N168,N175)</f>
        <v>0</v>
      </c>
      <c r="O78" s="319">
        <f t="shared" si="8"/>
        <v>0</v>
      </c>
      <c r="P78" s="322"/>
      <c r="R78" s="158"/>
      <c r="S78" s="158"/>
    </row>
    <row r="79" spans="1:19" customFormat="1" ht="24" x14ac:dyDescent="0.25">
      <c r="A79" s="198">
        <v>2100</v>
      </c>
      <c r="B79" s="323" t="s">
        <v>316</v>
      </c>
      <c r="C79" s="459">
        <f t="shared" si="4"/>
        <v>5330</v>
      </c>
      <c r="D79" s="209">
        <f>SUM(D80,D83)</f>
        <v>5330</v>
      </c>
      <c r="E79" s="505">
        <f>SUM(E80,E83)</f>
        <v>0</v>
      </c>
      <c r="F79" s="459">
        <f t="shared" si="5"/>
        <v>5330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c r="R79" s="158"/>
      <c r="S79" s="158"/>
    </row>
    <row r="80" spans="1:19" customFormat="1" ht="24" hidden="1" x14ac:dyDescent="0.25">
      <c r="A80" s="1197">
        <v>2110</v>
      </c>
      <c r="B80" s="213" t="s">
        <v>317</v>
      </c>
      <c r="C80" s="214">
        <f t="shared" si="4"/>
        <v>0</v>
      </c>
      <c r="D80" s="350">
        <f>SUM(D81:D82)</f>
        <v>0</v>
      </c>
      <c r="E80" s="351">
        <f>SUM(E81:E82)</f>
        <v>0</v>
      </c>
      <c r="F80" s="221">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c r="R80" s="158"/>
      <c r="S80" s="158"/>
    </row>
    <row r="81" spans="1:19" customFormat="1" hidden="1" x14ac:dyDescent="0.25">
      <c r="A81" s="178">
        <v>2111</v>
      </c>
      <c r="B81" s="223" t="s">
        <v>216</v>
      </c>
      <c r="C81" s="224">
        <f t="shared" si="4"/>
        <v>0</v>
      </c>
      <c r="D81" s="229">
        <v>0</v>
      </c>
      <c r="E81" s="337"/>
      <c r="F81" s="231">
        <f t="shared" si="5"/>
        <v>0</v>
      </c>
      <c r="G81" s="229"/>
      <c r="H81" s="230"/>
      <c r="I81" s="231">
        <f t="shared" si="6"/>
        <v>0</v>
      </c>
      <c r="J81" s="229">
        <v>0</v>
      </c>
      <c r="K81" s="230"/>
      <c r="L81" s="231">
        <f t="shared" si="7"/>
        <v>0</v>
      </c>
      <c r="M81" s="338"/>
      <c r="N81" s="337"/>
      <c r="O81" s="231">
        <f t="shared" si="8"/>
        <v>0</v>
      </c>
      <c r="P81" s="185"/>
      <c r="R81" s="158"/>
      <c r="S81" s="158"/>
    </row>
    <row r="82" spans="1:19" customFormat="1" hidden="1" x14ac:dyDescent="0.25">
      <c r="A82" s="178">
        <v>2112</v>
      </c>
      <c r="B82" s="223" t="s">
        <v>318</v>
      </c>
      <c r="C82" s="224">
        <f t="shared" si="4"/>
        <v>0</v>
      </c>
      <c r="D82" s="229">
        <v>0</v>
      </c>
      <c r="E82" s="337"/>
      <c r="F82" s="231">
        <f t="shared" si="5"/>
        <v>0</v>
      </c>
      <c r="G82" s="229"/>
      <c r="H82" s="230"/>
      <c r="I82" s="231">
        <f t="shared" si="6"/>
        <v>0</v>
      </c>
      <c r="J82" s="229">
        <v>0</v>
      </c>
      <c r="K82" s="230"/>
      <c r="L82" s="231">
        <f t="shared" si="7"/>
        <v>0</v>
      </c>
      <c r="M82" s="338"/>
      <c r="N82" s="337"/>
      <c r="O82" s="231">
        <f t="shared" si="8"/>
        <v>0</v>
      </c>
      <c r="P82" s="185"/>
      <c r="R82" s="158"/>
      <c r="S82" s="158"/>
    </row>
    <row r="83" spans="1:19" customFormat="1" ht="24" x14ac:dyDescent="0.25">
      <c r="A83" s="339">
        <v>2120</v>
      </c>
      <c r="B83" s="223" t="s">
        <v>319</v>
      </c>
      <c r="C83" s="359">
        <f t="shared" si="4"/>
        <v>5330</v>
      </c>
      <c r="D83" s="340">
        <f>SUM(D84:D85)</f>
        <v>5330</v>
      </c>
      <c r="E83" s="390">
        <f>SUM(E84:E85)</f>
        <v>0</v>
      </c>
      <c r="F83" s="359">
        <f t="shared" si="5"/>
        <v>5330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c r="R83" s="158"/>
      <c r="S83" s="158"/>
    </row>
    <row r="84" spans="1:19" customFormat="1" x14ac:dyDescent="0.25">
      <c r="A84" s="178">
        <v>2121</v>
      </c>
      <c r="B84" s="223" t="s">
        <v>216</v>
      </c>
      <c r="C84" s="359">
        <f t="shared" si="4"/>
        <v>830</v>
      </c>
      <c r="D84" s="229">
        <v>830</v>
      </c>
      <c r="E84" s="507"/>
      <c r="F84" s="359">
        <f t="shared" si="5"/>
        <v>830</v>
      </c>
      <c r="G84" s="229"/>
      <c r="H84" s="230"/>
      <c r="I84" s="231">
        <f t="shared" si="6"/>
        <v>0</v>
      </c>
      <c r="J84" s="229">
        <v>0</v>
      </c>
      <c r="K84" s="230"/>
      <c r="L84" s="231">
        <f t="shared" si="7"/>
        <v>0</v>
      </c>
      <c r="M84" s="338"/>
      <c r="N84" s="337"/>
      <c r="O84" s="231">
        <f t="shared" si="8"/>
        <v>0</v>
      </c>
      <c r="P84" s="185"/>
      <c r="R84" s="158"/>
      <c r="S84" s="158"/>
    </row>
    <row r="85" spans="1:19" customFormat="1" x14ac:dyDescent="0.25">
      <c r="A85" s="178">
        <v>2122</v>
      </c>
      <c r="B85" s="223" t="s">
        <v>318</v>
      </c>
      <c r="C85" s="359">
        <f t="shared" si="4"/>
        <v>4500</v>
      </c>
      <c r="D85" s="229">
        <v>4500</v>
      </c>
      <c r="E85" s="507"/>
      <c r="F85" s="359">
        <f t="shared" si="5"/>
        <v>4500</v>
      </c>
      <c r="G85" s="229"/>
      <c r="H85" s="230"/>
      <c r="I85" s="231">
        <f t="shared" si="6"/>
        <v>0</v>
      </c>
      <c r="J85" s="229">
        <v>0</v>
      </c>
      <c r="K85" s="230"/>
      <c r="L85" s="231">
        <f t="shared" si="7"/>
        <v>0</v>
      </c>
      <c r="M85" s="338"/>
      <c r="N85" s="337"/>
      <c r="O85" s="231">
        <f t="shared" si="8"/>
        <v>0</v>
      </c>
      <c r="P85" s="185"/>
      <c r="R85" s="158"/>
      <c r="S85" s="158"/>
    </row>
    <row r="86" spans="1:19" customFormat="1" x14ac:dyDescent="0.25">
      <c r="A86" s="198">
        <v>2200</v>
      </c>
      <c r="B86" s="323" t="s">
        <v>320</v>
      </c>
      <c r="C86" s="354">
        <f t="shared" si="4"/>
        <v>102149</v>
      </c>
      <c r="D86" s="209">
        <f>SUM(D87,D92,D98,D106,D115,D119,D125,D131)</f>
        <v>96398</v>
      </c>
      <c r="E86" s="505">
        <f>SUM(E87,E92,E98,E106,E115,E119,E125,E131)</f>
        <v>4201</v>
      </c>
      <c r="F86" s="459">
        <f t="shared" si="5"/>
        <v>100599</v>
      </c>
      <c r="G86" s="209">
        <f>SUM(G87,G92,G98,G106,G115,G119,G125,G131)</f>
        <v>0</v>
      </c>
      <c r="H86" s="210">
        <f>SUM(H87,H92,H98,H106,H115,H119,H125,H131)</f>
        <v>0</v>
      </c>
      <c r="I86" s="211">
        <f t="shared" si="6"/>
        <v>0</v>
      </c>
      <c r="J86" s="209">
        <f>SUM(J87,J92,J98,J106,J115,J119,J125,J131)</f>
        <v>1550</v>
      </c>
      <c r="K86" s="210">
        <f>SUM(K87,K92,K98,K106,K115,K119,K125,K131)</f>
        <v>0</v>
      </c>
      <c r="L86" s="211">
        <f t="shared" si="7"/>
        <v>1550</v>
      </c>
      <c r="M86" s="355">
        <f>SUM(M87,M92,M98,M106,M115,M119,M125,M131)</f>
        <v>0</v>
      </c>
      <c r="N86" s="356">
        <f>SUM(N87,N92,N98,N106,N115,N119,N125,N131)</f>
        <v>0</v>
      </c>
      <c r="O86" s="357">
        <f t="shared" si="8"/>
        <v>0</v>
      </c>
      <c r="P86" s="358"/>
      <c r="R86" s="158"/>
      <c r="S86" s="158"/>
    </row>
    <row r="87" spans="1:19" customFormat="1" hidden="1" x14ac:dyDescent="0.25">
      <c r="A87" s="329">
        <v>2210</v>
      </c>
      <c r="B87" s="265" t="s">
        <v>321</v>
      </c>
      <c r="C87" s="276">
        <f t="shared" si="4"/>
        <v>0</v>
      </c>
      <c r="D87" s="330">
        <f>SUM(D88:D91)</f>
        <v>0</v>
      </c>
      <c r="E87" s="331">
        <f>SUM(E88:E91)</f>
        <v>0</v>
      </c>
      <c r="F87" s="332">
        <f t="shared" si="5"/>
        <v>0</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c r="R87" s="158"/>
      <c r="S87" s="158"/>
    </row>
    <row r="88" spans="1:19" customFormat="1" hidden="1" x14ac:dyDescent="0.25">
      <c r="A88" s="169">
        <v>2211</v>
      </c>
      <c r="B88" s="213" t="s">
        <v>322</v>
      </c>
      <c r="C88" s="224">
        <f t="shared" si="4"/>
        <v>0</v>
      </c>
      <c r="D88" s="219">
        <v>0</v>
      </c>
      <c r="E88" s="335"/>
      <c r="F88" s="221">
        <f t="shared" si="5"/>
        <v>0</v>
      </c>
      <c r="G88" s="219"/>
      <c r="H88" s="220"/>
      <c r="I88" s="221">
        <f t="shared" si="6"/>
        <v>0</v>
      </c>
      <c r="J88" s="219">
        <v>0</v>
      </c>
      <c r="K88" s="220"/>
      <c r="L88" s="221">
        <f t="shared" si="7"/>
        <v>0</v>
      </c>
      <c r="M88" s="336"/>
      <c r="N88" s="335"/>
      <c r="O88" s="221">
        <f t="shared" si="8"/>
        <v>0</v>
      </c>
      <c r="P88" s="176"/>
      <c r="R88" s="158"/>
      <c r="S88" s="158"/>
    </row>
    <row r="89" spans="1:19" customFormat="1" ht="24" hidden="1" x14ac:dyDescent="0.25">
      <c r="A89" s="178">
        <v>2212</v>
      </c>
      <c r="B89" s="223" t="s">
        <v>323</v>
      </c>
      <c r="C89" s="224">
        <f t="shared" si="4"/>
        <v>0</v>
      </c>
      <c r="D89" s="229">
        <v>0</v>
      </c>
      <c r="E89" s="337"/>
      <c r="F89" s="231">
        <f t="shared" si="5"/>
        <v>0</v>
      </c>
      <c r="G89" s="229"/>
      <c r="H89" s="230"/>
      <c r="I89" s="231">
        <f t="shared" si="6"/>
        <v>0</v>
      </c>
      <c r="J89" s="229">
        <v>0</v>
      </c>
      <c r="K89" s="230"/>
      <c r="L89" s="231">
        <f t="shared" si="7"/>
        <v>0</v>
      </c>
      <c r="M89" s="338"/>
      <c r="N89" s="337"/>
      <c r="O89" s="231">
        <f t="shared" si="8"/>
        <v>0</v>
      </c>
      <c r="P89" s="185"/>
      <c r="R89" s="158"/>
      <c r="S89" s="158"/>
    </row>
    <row r="90" spans="1:19" customFormat="1" ht="24" hidden="1" x14ac:dyDescent="0.25">
      <c r="A90" s="178">
        <v>2214</v>
      </c>
      <c r="B90" s="223" t="s">
        <v>324</v>
      </c>
      <c r="C90" s="224">
        <f t="shared" si="4"/>
        <v>0</v>
      </c>
      <c r="D90" s="229">
        <v>0</v>
      </c>
      <c r="E90" s="337"/>
      <c r="F90" s="231">
        <f t="shared" si="5"/>
        <v>0</v>
      </c>
      <c r="G90" s="229"/>
      <c r="H90" s="230"/>
      <c r="I90" s="231">
        <f t="shared" si="6"/>
        <v>0</v>
      </c>
      <c r="J90" s="229">
        <v>0</v>
      </c>
      <c r="K90" s="230"/>
      <c r="L90" s="231">
        <f t="shared" si="7"/>
        <v>0</v>
      </c>
      <c r="M90" s="338"/>
      <c r="N90" s="337"/>
      <c r="O90" s="231">
        <f t="shared" si="8"/>
        <v>0</v>
      </c>
      <c r="P90" s="185"/>
      <c r="R90" s="158"/>
      <c r="S90" s="158"/>
    </row>
    <row r="91" spans="1:19" customFormat="1" hidden="1" x14ac:dyDescent="0.25">
      <c r="A91" s="178">
        <v>2219</v>
      </c>
      <c r="B91" s="223" t="s">
        <v>325</v>
      </c>
      <c r="C91" s="224">
        <f t="shared" si="4"/>
        <v>0</v>
      </c>
      <c r="D91" s="229">
        <v>0</v>
      </c>
      <c r="E91" s="337"/>
      <c r="F91" s="231">
        <f t="shared" si="5"/>
        <v>0</v>
      </c>
      <c r="G91" s="229"/>
      <c r="H91" s="230"/>
      <c r="I91" s="231">
        <f t="shared" si="6"/>
        <v>0</v>
      </c>
      <c r="J91" s="229">
        <v>0</v>
      </c>
      <c r="K91" s="230"/>
      <c r="L91" s="231">
        <f t="shared" si="7"/>
        <v>0</v>
      </c>
      <c r="M91" s="338"/>
      <c r="N91" s="337"/>
      <c r="O91" s="231">
        <f t="shared" si="8"/>
        <v>0</v>
      </c>
      <c r="P91" s="185"/>
      <c r="R91" s="158"/>
      <c r="S91" s="158"/>
    </row>
    <row r="92" spans="1:19" customFormat="1" hidden="1" x14ac:dyDescent="0.25">
      <c r="A92" s="339">
        <v>2220</v>
      </c>
      <c r="B92" s="223" t="s">
        <v>326</v>
      </c>
      <c r="C92" s="224">
        <f t="shared" si="4"/>
        <v>0</v>
      </c>
      <c r="D92" s="340">
        <f>SUM(D93:D97)</f>
        <v>0</v>
      </c>
      <c r="E92" s="341">
        <f>SUM(E93:E97)</f>
        <v>0</v>
      </c>
      <c r="F92" s="231">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c r="R92" s="158"/>
      <c r="S92" s="158"/>
    </row>
    <row r="93" spans="1:19" customFormat="1" hidden="1" x14ac:dyDescent="0.25">
      <c r="A93" s="178">
        <v>2221</v>
      </c>
      <c r="B93" s="223" t="s">
        <v>327</v>
      </c>
      <c r="C93" s="224">
        <f t="shared" si="4"/>
        <v>0</v>
      </c>
      <c r="D93" s="229">
        <v>0</v>
      </c>
      <c r="E93" s="337"/>
      <c r="F93" s="231">
        <f t="shared" si="5"/>
        <v>0</v>
      </c>
      <c r="G93" s="229"/>
      <c r="H93" s="230"/>
      <c r="I93" s="231">
        <f t="shared" si="6"/>
        <v>0</v>
      </c>
      <c r="J93" s="229">
        <v>0</v>
      </c>
      <c r="K93" s="230"/>
      <c r="L93" s="231">
        <f t="shared" si="7"/>
        <v>0</v>
      </c>
      <c r="M93" s="338"/>
      <c r="N93" s="337"/>
      <c r="O93" s="231">
        <f t="shared" si="8"/>
        <v>0</v>
      </c>
      <c r="P93" s="185"/>
      <c r="R93" s="158"/>
      <c r="S93" s="158"/>
    </row>
    <row r="94" spans="1:19" customFormat="1" hidden="1" x14ac:dyDescent="0.25">
      <c r="A94" s="178">
        <v>2222</v>
      </c>
      <c r="B94" s="223" t="s">
        <v>328</v>
      </c>
      <c r="C94" s="224">
        <f t="shared" si="4"/>
        <v>0</v>
      </c>
      <c r="D94" s="229">
        <v>0</v>
      </c>
      <c r="E94" s="337"/>
      <c r="F94" s="231">
        <f t="shared" si="5"/>
        <v>0</v>
      </c>
      <c r="G94" s="229"/>
      <c r="H94" s="230"/>
      <c r="I94" s="231">
        <f t="shared" si="6"/>
        <v>0</v>
      </c>
      <c r="J94" s="229">
        <v>0</v>
      </c>
      <c r="K94" s="230"/>
      <c r="L94" s="231">
        <f t="shared" si="7"/>
        <v>0</v>
      </c>
      <c r="M94" s="338"/>
      <c r="N94" s="337"/>
      <c r="O94" s="231">
        <f t="shared" si="8"/>
        <v>0</v>
      </c>
      <c r="P94" s="185"/>
      <c r="R94" s="158"/>
      <c r="S94" s="158"/>
    </row>
    <row r="95" spans="1:19" customFormat="1" hidden="1" x14ac:dyDescent="0.25">
      <c r="A95" s="178">
        <v>2223</v>
      </c>
      <c r="B95" s="223" t="s">
        <v>329</v>
      </c>
      <c r="C95" s="224">
        <f t="shared" si="4"/>
        <v>0</v>
      </c>
      <c r="D95" s="229">
        <v>0</v>
      </c>
      <c r="E95" s="337"/>
      <c r="F95" s="231">
        <f t="shared" si="5"/>
        <v>0</v>
      </c>
      <c r="G95" s="229"/>
      <c r="H95" s="230"/>
      <c r="I95" s="231">
        <f t="shared" si="6"/>
        <v>0</v>
      </c>
      <c r="J95" s="229">
        <v>0</v>
      </c>
      <c r="K95" s="230"/>
      <c r="L95" s="231">
        <f t="shared" si="7"/>
        <v>0</v>
      </c>
      <c r="M95" s="338"/>
      <c r="N95" s="337"/>
      <c r="O95" s="231">
        <f t="shared" si="8"/>
        <v>0</v>
      </c>
      <c r="P95" s="185"/>
      <c r="R95" s="158"/>
      <c r="S95" s="158"/>
    </row>
    <row r="96" spans="1:19" customFormat="1" ht="36" hidden="1" x14ac:dyDescent="0.25">
      <c r="A96" s="178">
        <v>2224</v>
      </c>
      <c r="B96" s="223" t="s">
        <v>330</v>
      </c>
      <c r="C96" s="224">
        <f t="shared" si="4"/>
        <v>0</v>
      </c>
      <c r="D96" s="229">
        <v>0</v>
      </c>
      <c r="E96" s="337"/>
      <c r="F96" s="231">
        <f t="shared" si="5"/>
        <v>0</v>
      </c>
      <c r="G96" s="229"/>
      <c r="H96" s="230"/>
      <c r="I96" s="231">
        <f t="shared" si="6"/>
        <v>0</v>
      </c>
      <c r="J96" s="229">
        <v>0</v>
      </c>
      <c r="K96" s="230"/>
      <c r="L96" s="231">
        <f t="shared" si="7"/>
        <v>0</v>
      </c>
      <c r="M96" s="338"/>
      <c r="N96" s="337"/>
      <c r="O96" s="231">
        <f t="shared" si="8"/>
        <v>0</v>
      </c>
      <c r="P96" s="185"/>
      <c r="R96" s="158"/>
      <c r="S96" s="158"/>
    </row>
    <row r="97" spans="1:19" customFormat="1" ht="24" hidden="1" x14ac:dyDescent="0.25">
      <c r="A97" s="178">
        <v>2229</v>
      </c>
      <c r="B97" s="223" t="s">
        <v>331</v>
      </c>
      <c r="C97" s="224">
        <f t="shared" si="4"/>
        <v>0</v>
      </c>
      <c r="D97" s="229">
        <v>0</v>
      </c>
      <c r="E97" s="337"/>
      <c r="F97" s="231">
        <f t="shared" si="5"/>
        <v>0</v>
      </c>
      <c r="G97" s="229"/>
      <c r="H97" s="230"/>
      <c r="I97" s="231">
        <f t="shared" si="6"/>
        <v>0</v>
      </c>
      <c r="J97" s="229">
        <v>0</v>
      </c>
      <c r="K97" s="230"/>
      <c r="L97" s="231">
        <f t="shared" si="7"/>
        <v>0</v>
      </c>
      <c r="M97" s="338"/>
      <c r="N97" s="337"/>
      <c r="O97" s="231">
        <f t="shared" si="8"/>
        <v>0</v>
      </c>
      <c r="P97" s="185"/>
      <c r="R97" s="158"/>
      <c r="S97" s="158"/>
    </row>
    <row r="98" spans="1:19" customFormat="1" ht="24" x14ac:dyDescent="0.25">
      <c r="A98" s="339">
        <v>2230</v>
      </c>
      <c r="B98" s="223" t="s">
        <v>332</v>
      </c>
      <c r="C98" s="359">
        <f t="shared" si="4"/>
        <v>89018</v>
      </c>
      <c r="D98" s="340">
        <f>SUM(D99:D105)</f>
        <v>89018</v>
      </c>
      <c r="E98" s="390">
        <f>SUM(E99:E105)</f>
        <v>0</v>
      </c>
      <c r="F98" s="359">
        <f t="shared" si="5"/>
        <v>89018</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c r="R98" s="158"/>
      <c r="S98" s="158"/>
    </row>
    <row r="99" spans="1:19" customFormat="1" x14ac:dyDescent="0.25">
      <c r="A99" s="178">
        <v>2231</v>
      </c>
      <c r="B99" s="223" t="s">
        <v>333</v>
      </c>
      <c r="C99" s="359">
        <f t="shared" si="4"/>
        <v>8800</v>
      </c>
      <c r="D99" s="229">
        <v>8800</v>
      </c>
      <c r="E99" s="507"/>
      <c r="F99" s="359">
        <f t="shared" si="5"/>
        <v>8800</v>
      </c>
      <c r="G99" s="229"/>
      <c r="H99" s="230"/>
      <c r="I99" s="231">
        <f t="shared" si="6"/>
        <v>0</v>
      </c>
      <c r="J99" s="229">
        <v>0</v>
      </c>
      <c r="K99" s="230"/>
      <c r="L99" s="231">
        <f t="shared" si="7"/>
        <v>0</v>
      </c>
      <c r="M99" s="338"/>
      <c r="N99" s="337"/>
      <c r="O99" s="231">
        <f t="shared" si="8"/>
        <v>0</v>
      </c>
      <c r="P99" s="185"/>
      <c r="R99" s="158"/>
      <c r="S99" s="158"/>
    </row>
    <row r="100" spans="1:19" customFormat="1" ht="24" x14ac:dyDescent="0.25">
      <c r="A100" s="178">
        <v>2232</v>
      </c>
      <c r="B100" s="223" t="s">
        <v>334</v>
      </c>
      <c r="C100" s="359">
        <f t="shared" si="4"/>
        <v>23296</v>
      </c>
      <c r="D100" s="229">
        <v>23296</v>
      </c>
      <c r="E100" s="507"/>
      <c r="F100" s="359">
        <f t="shared" si="5"/>
        <v>23296</v>
      </c>
      <c r="G100" s="229"/>
      <c r="H100" s="230"/>
      <c r="I100" s="231">
        <f t="shared" si="6"/>
        <v>0</v>
      </c>
      <c r="J100" s="229">
        <v>0</v>
      </c>
      <c r="K100" s="230"/>
      <c r="L100" s="231">
        <f t="shared" si="7"/>
        <v>0</v>
      </c>
      <c r="M100" s="338"/>
      <c r="N100" s="337"/>
      <c r="O100" s="231">
        <f t="shared" si="8"/>
        <v>0</v>
      </c>
      <c r="P100" s="185"/>
      <c r="R100" s="158"/>
      <c r="S100" s="158"/>
    </row>
    <row r="101" spans="1:19" customFormat="1" hidden="1" x14ac:dyDescent="0.25">
      <c r="A101" s="169">
        <v>2233</v>
      </c>
      <c r="B101" s="213" t="s">
        <v>335</v>
      </c>
      <c r="C101" s="224">
        <f t="shared" si="4"/>
        <v>0</v>
      </c>
      <c r="D101" s="219">
        <v>0</v>
      </c>
      <c r="E101" s="335"/>
      <c r="F101" s="221">
        <f t="shared" si="5"/>
        <v>0</v>
      </c>
      <c r="G101" s="219"/>
      <c r="H101" s="220"/>
      <c r="I101" s="221">
        <f t="shared" si="6"/>
        <v>0</v>
      </c>
      <c r="J101" s="219">
        <v>0</v>
      </c>
      <c r="K101" s="220"/>
      <c r="L101" s="221">
        <f t="shared" si="7"/>
        <v>0</v>
      </c>
      <c r="M101" s="336"/>
      <c r="N101" s="335"/>
      <c r="O101" s="221">
        <f t="shared" si="8"/>
        <v>0</v>
      </c>
      <c r="P101" s="176"/>
      <c r="R101" s="158"/>
      <c r="S101" s="158"/>
    </row>
    <row r="102" spans="1:19" customFormat="1" ht="24" hidden="1" x14ac:dyDescent="0.25">
      <c r="A102" s="178">
        <v>2234</v>
      </c>
      <c r="B102" s="223" t="s">
        <v>336</v>
      </c>
      <c r="C102" s="224">
        <f t="shared" si="4"/>
        <v>0</v>
      </c>
      <c r="D102" s="229">
        <v>0</v>
      </c>
      <c r="E102" s="337"/>
      <c r="F102" s="231">
        <f t="shared" si="5"/>
        <v>0</v>
      </c>
      <c r="G102" s="229"/>
      <c r="H102" s="230"/>
      <c r="I102" s="231">
        <f t="shared" si="6"/>
        <v>0</v>
      </c>
      <c r="J102" s="229">
        <v>0</v>
      </c>
      <c r="K102" s="230"/>
      <c r="L102" s="231">
        <f t="shared" si="7"/>
        <v>0</v>
      </c>
      <c r="M102" s="338"/>
      <c r="N102" s="337"/>
      <c r="O102" s="231">
        <f t="shared" si="8"/>
        <v>0</v>
      </c>
      <c r="P102" s="185"/>
      <c r="R102" s="158"/>
      <c r="S102" s="158"/>
    </row>
    <row r="103" spans="1:19" customFormat="1" hidden="1" x14ac:dyDescent="0.25">
      <c r="A103" s="178">
        <v>2235</v>
      </c>
      <c r="B103" s="223" t="s">
        <v>337</v>
      </c>
      <c r="C103" s="224">
        <f t="shared" si="4"/>
        <v>0</v>
      </c>
      <c r="D103" s="229">
        <v>0</v>
      </c>
      <c r="E103" s="337"/>
      <c r="F103" s="231">
        <f t="shared" si="5"/>
        <v>0</v>
      </c>
      <c r="G103" s="229"/>
      <c r="H103" s="230"/>
      <c r="I103" s="231">
        <f t="shared" si="6"/>
        <v>0</v>
      </c>
      <c r="J103" s="229">
        <v>0</v>
      </c>
      <c r="K103" s="230"/>
      <c r="L103" s="231">
        <f t="shared" si="7"/>
        <v>0</v>
      </c>
      <c r="M103" s="338"/>
      <c r="N103" s="337"/>
      <c r="O103" s="231">
        <f t="shared" si="8"/>
        <v>0</v>
      </c>
      <c r="P103" s="185"/>
      <c r="R103" s="158"/>
      <c r="S103" s="158"/>
    </row>
    <row r="104" spans="1:19" customFormat="1" hidden="1" x14ac:dyDescent="0.25">
      <c r="A104" s="178">
        <v>2236</v>
      </c>
      <c r="B104" s="223" t="s">
        <v>338</v>
      </c>
      <c r="C104" s="224">
        <f t="shared" si="4"/>
        <v>0</v>
      </c>
      <c r="D104" s="229">
        <v>0</v>
      </c>
      <c r="E104" s="337"/>
      <c r="F104" s="231">
        <f t="shared" si="5"/>
        <v>0</v>
      </c>
      <c r="G104" s="229"/>
      <c r="H104" s="230"/>
      <c r="I104" s="231">
        <f t="shared" si="6"/>
        <v>0</v>
      </c>
      <c r="J104" s="229">
        <v>0</v>
      </c>
      <c r="K104" s="230"/>
      <c r="L104" s="231">
        <f t="shared" si="7"/>
        <v>0</v>
      </c>
      <c r="M104" s="338"/>
      <c r="N104" s="337"/>
      <c r="O104" s="231">
        <f t="shared" si="8"/>
        <v>0</v>
      </c>
      <c r="P104" s="185"/>
      <c r="R104" s="158"/>
      <c r="S104" s="158"/>
    </row>
    <row r="105" spans="1:19" customFormat="1" x14ac:dyDescent="0.25">
      <c r="A105" s="178">
        <v>2239</v>
      </c>
      <c r="B105" s="223" t="s">
        <v>339</v>
      </c>
      <c r="C105" s="359">
        <f t="shared" si="4"/>
        <v>56922</v>
      </c>
      <c r="D105" s="229">
        <v>56922</v>
      </c>
      <c r="E105" s="507"/>
      <c r="F105" s="359">
        <f t="shared" si="5"/>
        <v>56922</v>
      </c>
      <c r="G105" s="229"/>
      <c r="H105" s="230"/>
      <c r="I105" s="231">
        <f t="shared" si="6"/>
        <v>0</v>
      </c>
      <c r="J105" s="229">
        <v>0</v>
      </c>
      <c r="K105" s="230"/>
      <c r="L105" s="231">
        <f t="shared" si="7"/>
        <v>0</v>
      </c>
      <c r="M105" s="338"/>
      <c r="N105" s="337"/>
      <c r="O105" s="231">
        <f t="shared" si="8"/>
        <v>0</v>
      </c>
      <c r="P105" s="185"/>
      <c r="R105" s="158"/>
      <c r="S105" s="158"/>
    </row>
    <row r="106" spans="1:19" customFormat="1" ht="24" x14ac:dyDescent="0.25">
      <c r="A106" s="339">
        <v>2240</v>
      </c>
      <c r="B106" s="223" t="s">
        <v>340</v>
      </c>
      <c r="C106" s="359">
        <f t="shared" si="4"/>
        <v>201</v>
      </c>
      <c r="D106" s="340">
        <f>SUM(D107:D114)</f>
        <v>201</v>
      </c>
      <c r="E106" s="390">
        <f>SUM(E107:E114)</f>
        <v>0</v>
      </c>
      <c r="F106" s="359">
        <f t="shared" si="5"/>
        <v>201</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c r="R106" s="158"/>
      <c r="S106" s="158"/>
    </row>
    <row r="107" spans="1:19" customFormat="1" hidden="1" x14ac:dyDescent="0.25">
      <c r="A107" s="178">
        <v>2241</v>
      </c>
      <c r="B107" s="223" t="s">
        <v>341</v>
      </c>
      <c r="C107" s="224">
        <f t="shared" si="4"/>
        <v>0</v>
      </c>
      <c r="D107" s="229">
        <v>0</v>
      </c>
      <c r="E107" s="337"/>
      <c r="F107" s="231">
        <f t="shared" si="5"/>
        <v>0</v>
      </c>
      <c r="G107" s="229"/>
      <c r="H107" s="230"/>
      <c r="I107" s="231">
        <f t="shared" si="6"/>
        <v>0</v>
      </c>
      <c r="J107" s="229">
        <v>0</v>
      </c>
      <c r="K107" s="230"/>
      <c r="L107" s="231">
        <f t="shared" si="7"/>
        <v>0</v>
      </c>
      <c r="M107" s="338"/>
      <c r="N107" s="337"/>
      <c r="O107" s="231">
        <f t="shared" si="8"/>
        <v>0</v>
      </c>
      <c r="P107" s="185"/>
      <c r="R107" s="158"/>
      <c r="S107" s="158"/>
    </row>
    <row r="108" spans="1:19" customFormat="1" hidden="1" x14ac:dyDescent="0.25">
      <c r="A108" s="178">
        <v>2242</v>
      </c>
      <c r="B108" s="223" t="s">
        <v>342</v>
      </c>
      <c r="C108" s="224">
        <f t="shared" si="4"/>
        <v>0</v>
      </c>
      <c r="D108" s="229">
        <v>0</v>
      </c>
      <c r="E108" s="337"/>
      <c r="F108" s="231">
        <f t="shared" si="5"/>
        <v>0</v>
      </c>
      <c r="G108" s="229"/>
      <c r="H108" s="230"/>
      <c r="I108" s="231">
        <f t="shared" si="6"/>
        <v>0</v>
      </c>
      <c r="J108" s="229">
        <v>0</v>
      </c>
      <c r="K108" s="230"/>
      <c r="L108" s="231">
        <f t="shared" si="7"/>
        <v>0</v>
      </c>
      <c r="M108" s="338"/>
      <c r="N108" s="337"/>
      <c r="O108" s="231">
        <f t="shared" si="8"/>
        <v>0</v>
      </c>
      <c r="P108" s="185"/>
      <c r="R108" s="158"/>
      <c r="S108" s="158"/>
    </row>
    <row r="109" spans="1:19" customFormat="1" ht="24" x14ac:dyDescent="0.25">
      <c r="A109" s="178">
        <v>2243</v>
      </c>
      <c r="B109" s="223" t="s">
        <v>343</v>
      </c>
      <c r="C109" s="359">
        <f t="shared" si="4"/>
        <v>201</v>
      </c>
      <c r="D109" s="229">
        <v>201</v>
      </c>
      <c r="E109" s="507"/>
      <c r="F109" s="359">
        <f t="shared" si="5"/>
        <v>201</v>
      </c>
      <c r="G109" s="229"/>
      <c r="H109" s="230"/>
      <c r="I109" s="231">
        <f t="shared" si="6"/>
        <v>0</v>
      </c>
      <c r="J109" s="229">
        <v>0</v>
      </c>
      <c r="K109" s="230"/>
      <c r="L109" s="231">
        <f t="shared" si="7"/>
        <v>0</v>
      </c>
      <c r="M109" s="338"/>
      <c r="N109" s="337"/>
      <c r="O109" s="231">
        <f t="shared" si="8"/>
        <v>0</v>
      </c>
      <c r="P109" s="185"/>
      <c r="R109" s="158"/>
      <c r="S109" s="158"/>
    </row>
    <row r="110" spans="1:19" customFormat="1" hidden="1" x14ac:dyDescent="0.25">
      <c r="A110" s="178">
        <v>2244</v>
      </c>
      <c r="B110" s="223" t="s">
        <v>344</v>
      </c>
      <c r="C110" s="224">
        <f t="shared" si="4"/>
        <v>0</v>
      </c>
      <c r="D110" s="229">
        <v>0</v>
      </c>
      <c r="E110" s="337"/>
      <c r="F110" s="231">
        <f t="shared" si="5"/>
        <v>0</v>
      </c>
      <c r="G110" s="229"/>
      <c r="H110" s="230"/>
      <c r="I110" s="231">
        <f t="shared" si="6"/>
        <v>0</v>
      </c>
      <c r="J110" s="229">
        <v>0</v>
      </c>
      <c r="K110" s="230"/>
      <c r="L110" s="231">
        <f t="shared" si="7"/>
        <v>0</v>
      </c>
      <c r="M110" s="338"/>
      <c r="N110" s="337"/>
      <c r="O110" s="231">
        <f t="shared" si="8"/>
        <v>0</v>
      </c>
      <c r="P110" s="185"/>
      <c r="R110" s="158"/>
      <c r="S110" s="158"/>
    </row>
    <row r="111" spans="1:19" customFormat="1" hidden="1" x14ac:dyDescent="0.25">
      <c r="A111" s="178">
        <v>2246</v>
      </c>
      <c r="B111" s="223" t="s">
        <v>345</v>
      </c>
      <c r="C111" s="224">
        <f t="shared" si="4"/>
        <v>0</v>
      </c>
      <c r="D111" s="229">
        <v>0</v>
      </c>
      <c r="E111" s="337"/>
      <c r="F111" s="231">
        <f t="shared" si="5"/>
        <v>0</v>
      </c>
      <c r="G111" s="229"/>
      <c r="H111" s="230"/>
      <c r="I111" s="231">
        <f t="shared" si="6"/>
        <v>0</v>
      </c>
      <c r="J111" s="229">
        <v>0</v>
      </c>
      <c r="K111" s="230"/>
      <c r="L111" s="231">
        <f t="shared" si="7"/>
        <v>0</v>
      </c>
      <c r="M111" s="338"/>
      <c r="N111" s="337"/>
      <c r="O111" s="231">
        <f t="shared" si="8"/>
        <v>0</v>
      </c>
      <c r="P111" s="185"/>
      <c r="R111" s="158"/>
      <c r="S111" s="158"/>
    </row>
    <row r="112" spans="1:19" customFormat="1" hidden="1" x14ac:dyDescent="0.25">
      <c r="A112" s="178">
        <v>2247</v>
      </c>
      <c r="B112" s="223" t="s">
        <v>346</v>
      </c>
      <c r="C112" s="224">
        <f t="shared" si="4"/>
        <v>0</v>
      </c>
      <c r="D112" s="229">
        <v>0</v>
      </c>
      <c r="E112" s="337"/>
      <c r="F112" s="231">
        <f t="shared" si="5"/>
        <v>0</v>
      </c>
      <c r="G112" s="229"/>
      <c r="H112" s="230"/>
      <c r="I112" s="231">
        <f t="shared" si="6"/>
        <v>0</v>
      </c>
      <c r="J112" s="229">
        <v>0</v>
      </c>
      <c r="K112" s="230"/>
      <c r="L112" s="231">
        <f t="shared" si="7"/>
        <v>0</v>
      </c>
      <c r="M112" s="338"/>
      <c r="N112" s="337"/>
      <c r="O112" s="231">
        <f t="shared" si="8"/>
        <v>0</v>
      </c>
      <c r="P112" s="185"/>
      <c r="R112" s="158"/>
      <c r="S112" s="158"/>
    </row>
    <row r="113" spans="1:19" customFormat="1" ht="24" hidden="1" x14ac:dyDescent="0.25">
      <c r="A113" s="178">
        <v>2248</v>
      </c>
      <c r="B113" s="223" t="s">
        <v>347</v>
      </c>
      <c r="C113" s="224">
        <f t="shared" si="4"/>
        <v>0</v>
      </c>
      <c r="D113" s="229">
        <v>0</v>
      </c>
      <c r="E113" s="337"/>
      <c r="F113" s="231">
        <f t="shared" si="5"/>
        <v>0</v>
      </c>
      <c r="G113" s="229"/>
      <c r="H113" s="230"/>
      <c r="I113" s="231">
        <f t="shared" si="6"/>
        <v>0</v>
      </c>
      <c r="J113" s="229">
        <v>0</v>
      </c>
      <c r="K113" s="230"/>
      <c r="L113" s="231">
        <f t="shared" si="7"/>
        <v>0</v>
      </c>
      <c r="M113" s="338"/>
      <c r="N113" s="337"/>
      <c r="O113" s="231">
        <f t="shared" si="8"/>
        <v>0</v>
      </c>
      <c r="P113" s="185"/>
      <c r="R113" s="158"/>
      <c r="S113" s="158"/>
    </row>
    <row r="114" spans="1:19" customFormat="1" ht="24" hidden="1" x14ac:dyDescent="0.25">
      <c r="A114" s="178">
        <v>2249</v>
      </c>
      <c r="B114" s="223" t="s">
        <v>348</v>
      </c>
      <c r="C114" s="224">
        <f t="shared" si="4"/>
        <v>0</v>
      </c>
      <c r="D114" s="229">
        <v>0</v>
      </c>
      <c r="E114" s="337"/>
      <c r="F114" s="231">
        <f t="shared" si="5"/>
        <v>0</v>
      </c>
      <c r="G114" s="229"/>
      <c r="H114" s="230"/>
      <c r="I114" s="231">
        <f t="shared" si="6"/>
        <v>0</v>
      </c>
      <c r="J114" s="229">
        <v>0</v>
      </c>
      <c r="K114" s="230"/>
      <c r="L114" s="231">
        <f t="shared" si="7"/>
        <v>0</v>
      </c>
      <c r="M114" s="338"/>
      <c r="N114" s="337"/>
      <c r="O114" s="231">
        <f t="shared" si="8"/>
        <v>0</v>
      </c>
      <c r="P114" s="185"/>
      <c r="R114" s="158"/>
      <c r="S114" s="158"/>
    </row>
    <row r="115" spans="1:19" customFormat="1" hidden="1" x14ac:dyDescent="0.25">
      <c r="A115" s="339">
        <v>2250</v>
      </c>
      <c r="B115" s="223" t="s">
        <v>349</v>
      </c>
      <c r="C115" s="224">
        <f t="shared" si="4"/>
        <v>0</v>
      </c>
      <c r="D115" s="340">
        <f>SUM(D116:D118)</f>
        <v>0</v>
      </c>
      <c r="E115" s="341">
        <f>SUM(E116:E118)</f>
        <v>0</v>
      </c>
      <c r="F115" s="231">
        <f t="shared" si="5"/>
        <v>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c r="R115" s="158"/>
      <c r="S115" s="158"/>
    </row>
    <row r="116" spans="1:19" customFormat="1" hidden="1" x14ac:dyDescent="0.25">
      <c r="A116" s="178">
        <v>2251</v>
      </c>
      <c r="B116" s="223" t="s">
        <v>350</v>
      </c>
      <c r="C116" s="224">
        <f t="shared" si="4"/>
        <v>0</v>
      </c>
      <c r="D116" s="229">
        <v>0</v>
      </c>
      <c r="E116" s="337"/>
      <c r="F116" s="231">
        <f t="shared" si="5"/>
        <v>0</v>
      </c>
      <c r="G116" s="229"/>
      <c r="H116" s="230"/>
      <c r="I116" s="231">
        <f t="shared" si="6"/>
        <v>0</v>
      </c>
      <c r="J116" s="229">
        <v>0</v>
      </c>
      <c r="K116" s="230"/>
      <c r="L116" s="231">
        <f t="shared" si="7"/>
        <v>0</v>
      </c>
      <c r="M116" s="338"/>
      <c r="N116" s="337"/>
      <c r="O116" s="231">
        <f t="shared" si="8"/>
        <v>0</v>
      </c>
      <c r="P116" s="185"/>
      <c r="R116" s="158"/>
      <c r="S116" s="158"/>
    </row>
    <row r="117" spans="1:19" customFormat="1" hidden="1" x14ac:dyDescent="0.25">
      <c r="A117" s="178">
        <v>2252</v>
      </c>
      <c r="B117" s="223" t="s">
        <v>351</v>
      </c>
      <c r="C117" s="224">
        <f t="shared" ref="C117:C181" si="9">F117+I117+L117+O117</f>
        <v>0</v>
      </c>
      <c r="D117" s="229">
        <v>0</v>
      </c>
      <c r="E117" s="337"/>
      <c r="F117" s="231">
        <f t="shared" si="5"/>
        <v>0</v>
      </c>
      <c r="G117" s="229"/>
      <c r="H117" s="230"/>
      <c r="I117" s="231">
        <f t="shared" si="6"/>
        <v>0</v>
      </c>
      <c r="J117" s="229">
        <v>0</v>
      </c>
      <c r="K117" s="230"/>
      <c r="L117" s="231">
        <f t="shared" si="7"/>
        <v>0</v>
      </c>
      <c r="M117" s="338"/>
      <c r="N117" s="337"/>
      <c r="O117" s="231">
        <f t="shared" si="8"/>
        <v>0</v>
      </c>
      <c r="P117" s="185"/>
      <c r="R117" s="158"/>
      <c r="S117" s="158"/>
    </row>
    <row r="118" spans="1:19" customFormat="1" hidden="1" x14ac:dyDescent="0.25">
      <c r="A118" s="178">
        <v>2259</v>
      </c>
      <c r="B118" s="223" t="s">
        <v>352</v>
      </c>
      <c r="C118" s="224">
        <f t="shared" si="9"/>
        <v>0</v>
      </c>
      <c r="D118" s="229">
        <v>0</v>
      </c>
      <c r="E118" s="337"/>
      <c r="F118" s="231">
        <f t="shared" ref="F118:F182" si="10">D118+E118</f>
        <v>0</v>
      </c>
      <c r="G118" s="229"/>
      <c r="H118" s="230"/>
      <c r="I118" s="231">
        <f t="shared" ref="I118:I182" si="11">G118+H118</f>
        <v>0</v>
      </c>
      <c r="J118" s="229">
        <v>0</v>
      </c>
      <c r="K118" s="230"/>
      <c r="L118" s="231">
        <f t="shared" ref="L118:L182" si="12">J118+K118</f>
        <v>0</v>
      </c>
      <c r="M118" s="338"/>
      <c r="N118" s="337"/>
      <c r="O118" s="231">
        <f t="shared" ref="O118:O182" si="13">M118+N118</f>
        <v>0</v>
      </c>
      <c r="P118" s="185"/>
      <c r="R118" s="158"/>
      <c r="S118" s="158"/>
    </row>
    <row r="119" spans="1:19" customFormat="1" hidden="1" x14ac:dyDescent="0.25">
      <c r="A119" s="339">
        <v>2260</v>
      </c>
      <c r="B119" s="223" t="s">
        <v>353</v>
      </c>
      <c r="C119" s="224">
        <f t="shared" si="9"/>
        <v>0</v>
      </c>
      <c r="D119" s="340">
        <f>SUM(D120:D124)</f>
        <v>0</v>
      </c>
      <c r="E119" s="341">
        <f>SUM(E120:E124)</f>
        <v>0</v>
      </c>
      <c r="F119" s="231">
        <f t="shared" si="10"/>
        <v>0</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c r="R119" s="158"/>
      <c r="S119" s="158"/>
    </row>
    <row r="120" spans="1:19" customFormat="1" hidden="1" x14ac:dyDescent="0.25">
      <c r="A120" s="178">
        <v>2261</v>
      </c>
      <c r="B120" s="223" t="s">
        <v>354</v>
      </c>
      <c r="C120" s="224">
        <f t="shared" si="9"/>
        <v>0</v>
      </c>
      <c r="D120" s="229">
        <v>0</v>
      </c>
      <c r="E120" s="337"/>
      <c r="F120" s="231">
        <f t="shared" si="10"/>
        <v>0</v>
      </c>
      <c r="G120" s="229"/>
      <c r="H120" s="230"/>
      <c r="I120" s="231">
        <f t="shared" si="11"/>
        <v>0</v>
      </c>
      <c r="J120" s="229">
        <v>0</v>
      </c>
      <c r="K120" s="230"/>
      <c r="L120" s="231">
        <f t="shared" si="12"/>
        <v>0</v>
      </c>
      <c r="M120" s="338"/>
      <c r="N120" s="337"/>
      <c r="O120" s="231">
        <f t="shared" si="13"/>
        <v>0</v>
      </c>
      <c r="P120" s="185"/>
      <c r="R120" s="158"/>
      <c r="S120" s="158"/>
    </row>
    <row r="121" spans="1:19" customFormat="1" hidden="1" x14ac:dyDescent="0.25">
      <c r="A121" s="178">
        <v>2262</v>
      </c>
      <c r="B121" s="223" t="s">
        <v>355</v>
      </c>
      <c r="C121" s="224">
        <f t="shared" si="9"/>
        <v>0</v>
      </c>
      <c r="D121" s="229">
        <v>0</v>
      </c>
      <c r="E121" s="337"/>
      <c r="F121" s="231">
        <f t="shared" si="10"/>
        <v>0</v>
      </c>
      <c r="G121" s="229"/>
      <c r="H121" s="230"/>
      <c r="I121" s="231">
        <f t="shared" si="11"/>
        <v>0</v>
      </c>
      <c r="J121" s="229">
        <v>0</v>
      </c>
      <c r="K121" s="230"/>
      <c r="L121" s="231">
        <f t="shared" si="12"/>
        <v>0</v>
      </c>
      <c r="M121" s="338"/>
      <c r="N121" s="337"/>
      <c r="O121" s="231">
        <f t="shared" si="13"/>
        <v>0</v>
      </c>
      <c r="P121" s="185"/>
      <c r="R121" s="158"/>
      <c r="S121" s="158"/>
    </row>
    <row r="122" spans="1:19" customFormat="1" hidden="1" x14ac:dyDescent="0.25">
      <c r="A122" s="178">
        <v>2263</v>
      </c>
      <c r="B122" s="223" t="s">
        <v>356</v>
      </c>
      <c r="C122" s="224">
        <f t="shared" si="9"/>
        <v>0</v>
      </c>
      <c r="D122" s="229">
        <v>0</v>
      </c>
      <c r="E122" s="337"/>
      <c r="F122" s="231">
        <f t="shared" si="10"/>
        <v>0</v>
      </c>
      <c r="G122" s="229"/>
      <c r="H122" s="230"/>
      <c r="I122" s="231">
        <f t="shared" si="11"/>
        <v>0</v>
      </c>
      <c r="J122" s="229">
        <v>0</v>
      </c>
      <c r="K122" s="230"/>
      <c r="L122" s="231">
        <f t="shared" si="12"/>
        <v>0</v>
      </c>
      <c r="M122" s="338"/>
      <c r="N122" s="337"/>
      <c r="O122" s="231">
        <f t="shared" si="13"/>
        <v>0</v>
      </c>
      <c r="P122" s="185"/>
      <c r="R122" s="158"/>
      <c r="S122" s="158"/>
    </row>
    <row r="123" spans="1:19" customFormat="1" hidden="1" x14ac:dyDescent="0.25">
      <c r="A123" s="178">
        <v>2264</v>
      </c>
      <c r="B123" s="223" t="s">
        <v>357</v>
      </c>
      <c r="C123" s="224">
        <f t="shared" si="9"/>
        <v>0</v>
      </c>
      <c r="D123" s="229">
        <v>0</v>
      </c>
      <c r="E123" s="337"/>
      <c r="F123" s="231">
        <f t="shared" si="10"/>
        <v>0</v>
      </c>
      <c r="G123" s="229"/>
      <c r="H123" s="230"/>
      <c r="I123" s="231">
        <f t="shared" si="11"/>
        <v>0</v>
      </c>
      <c r="J123" s="229">
        <v>0</v>
      </c>
      <c r="K123" s="230"/>
      <c r="L123" s="231">
        <f t="shared" si="12"/>
        <v>0</v>
      </c>
      <c r="M123" s="338"/>
      <c r="N123" s="337"/>
      <c r="O123" s="231">
        <f t="shared" si="13"/>
        <v>0</v>
      </c>
      <c r="P123" s="185"/>
      <c r="R123" s="158"/>
      <c r="S123" s="158"/>
    </row>
    <row r="124" spans="1:19" customFormat="1" hidden="1" x14ac:dyDescent="0.25">
      <c r="A124" s="178">
        <v>2269</v>
      </c>
      <c r="B124" s="223" t="s">
        <v>358</v>
      </c>
      <c r="C124" s="224">
        <f t="shared" si="9"/>
        <v>0</v>
      </c>
      <c r="D124" s="229">
        <v>0</v>
      </c>
      <c r="E124" s="337"/>
      <c r="F124" s="231">
        <f t="shared" si="10"/>
        <v>0</v>
      </c>
      <c r="G124" s="229"/>
      <c r="H124" s="230"/>
      <c r="I124" s="231">
        <f t="shared" si="11"/>
        <v>0</v>
      </c>
      <c r="J124" s="229">
        <v>0</v>
      </c>
      <c r="K124" s="230"/>
      <c r="L124" s="231">
        <f t="shared" si="12"/>
        <v>0</v>
      </c>
      <c r="M124" s="338"/>
      <c r="N124" s="337"/>
      <c r="O124" s="231">
        <f t="shared" si="13"/>
        <v>0</v>
      </c>
      <c r="P124" s="185"/>
      <c r="R124" s="158"/>
      <c r="S124" s="158"/>
    </row>
    <row r="125" spans="1:19" customFormat="1" x14ac:dyDescent="0.25">
      <c r="A125" s="339">
        <v>2270</v>
      </c>
      <c r="B125" s="223" t="s">
        <v>359</v>
      </c>
      <c r="C125" s="359">
        <f t="shared" si="9"/>
        <v>12930</v>
      </c>
      <c r="D125" s="340">
        <f>SUM(D126:D130)</f>
        <v>7179</v>
      </c>
      <c r="E125" s="390">
        <f>SUM(E126:E130)</f>
        <v>4201</v>
      </c>
      <c r="F125" s="359">
        <f t="shared" si="10"/>
        <v>11380</v>
      </c>
      <c r="G125" s="340">
        <f>SUM(G126:G130)</f>
        <v>0</v>
      </c>
      <c r="H125" s="342">
        <f>SUM(H126:H130)</f>
        <v>0</v>
      </c>
      <c r="I125" s="231">
        <f t="shared" si="11"/>
        <v>0</v>
      </c>
      <c r="J125" s="340">
        <f>SUM(J126:J130)</f>
        <v>1550</v>
      </c>
      <c r="K125" s="342">
        <f>SUM(K126:K130)</f>
        <v>0</v>
      </c>
      <c r="L125" s="231">
        <f t="shared" si="12"/>
        <v>1550</v>
      </c>
      <c r="M125" s="343">
        <f>SUM(M126:M130)</f>
        <v>0</v>
      </c>
      <c r="N125" s="341">
        <f>SUM(N126:N130)</f>
        <v>0</v>
      </c>
      <c r="O125" s="231">
        <f t="shared" si="13"/>
        <v>0</v>
      </c>
      <c r="P125" s="185"/>
      <c r="R125" s="158"/>
      <c r="S125" s="158"/>
    </row>
    <row r="126" spans="1:19" customFormat="1" hidden="1" x14ac:dyDescent="0.25">
      <c r="A126" s="178">
        <v>2272</v>
      </c>
      <c r="B126" s="117" t="s">
        <v>360</v>
      </c>
      <c r="C126" s="224">
        <f t="shared" si="9"/>
        <v>0</v>
      </c>
      <c r="D126" s="229">
        <v>0</v>
      </c>
      <c r="E126" s="337"/>
      <c r="F126" s="231">
        <f t="shared" si="10"/>
        <v>0</v>
      </c>
      <c r="G126" s="229"/>
      <c r="H126" s="230"/>
      <c r="I126" s="231">
        <f t="shared" si="11"/>
        <v>0</v>
      </c>
      <c r="J126" s="229">
        <v>0</v>
      </c>
      <c r="K126" s="230"/>
      <c r="L126" s="231">
        <f t="shared" si="12"/>
        <v>0</v>
      </c>
      <c r="M126" s="338"/>
      <c r="N126" s="337"/>
      <c r="O126" s="231">
        <f t="shared" si="13"/>
        <v>0</v>
      </c>
      <c r="P126" s="185"/>
      <c r="R126" s="158"/>
      <c r="S126" s="158"/>
    </row>
    <row r="127" spans="1:19" customFormat="1" hidden="1" x14ac:dyDescent="0.25">
      <c r="A127" s="178">
        <v>2275</v>
      </c>
      <c r="B127" s="223" t="s">
        <v>361</v>
      </c>
      <c r="C127" s="224">
        <f t="shared" si="9"/>
        <v>0</v>
      </c>
      <c r="D127" s="229">
        <v>0</v>
      </c>
      <c r="E127" s="337"/>
      <c r="F127" s="231">
        <f t="shared" si="10"/>
        <v>0</v>
      </c>
      <c r="G127" s="229"/>
      <c r="H127" s="230"/>
      <c r="I127" s="231">
        <f t="shared" si="11"/>
        <v>0</v>
      </c>
      <c r="J127" s="229">
        <v>0</v>
      </c>
      <c r="K127" s="230"/>
      <c r="L127" s="231">
        <f t="shared" si="12"/>
        <v>0</v>
      </c>
      <c r="M127" s="338"/>
      <c r="N127" s="337"/>
      <c r="O127" s="231">
        <f t="shared" si="13"/>
        <v>0</v>
      </c>
      <c r="P127" s="185"/>
      <c r="R127" s="158"/>
      <c r="S127" s="158"/>
    </row>
    <row r="128" spans="1:19" customFormat="1" ht="24" hidden="1" x14ac:dyDescent="0.25">
      <c r="A128" s="178">
        <v>2276</v>
      </c>
      <c r="B128" s="223" t="s">
        <v>362</v>
      </c>
      <c r="C128" s="224">
        <f t="shared" si="9"/>
        <v>0</v>
      </c>
      <c r="D128" s="229">
        <v>0</v>
      </c>
      <c r="E128" s="337"/>
      <c r="F128" s="231">
        <f t="shared" si="10"/>
        <v>0</v>
      </c>
      <c r="G128" s="229"/>
      <c r="H128" s="230"/>
      <c r="I128" s="231">
        <f t="shared" si="11"/>
        <v>0</v>
      </c>
      <c r="J128" s="229">
        <v>0</v>
      </c>
      <c r="K128" s="230"/>
      <c r="L128" s="231">
        <f t="shared" si="12"/>
        <v>0</v>
      </c>
      <c r="M128" s="338"/>
      <c r="N128" s="337"/>
      <c r="O128" s="231">
        <f t="shared" si="13"/>
        <v>0</v>
      </c>
      <c r="P128" s="185"/>
      <c r="R128" s="158"/>
      <c r="S128" s="158"/>
    </row>
    <row r="129" spans="1:19" customFormat="1" ht="24" hidden="1" x14ac:dyDescent="0.25">
      <c r="A129" s="178">
        <v>2278</v>
      </c>
      <c r="B129" s="223" t="s">
        <v>363</v>
      </c>
      <c r="C129" s="224">
        <f t="shared" si="9"/>
        <v>0</v>
      </c>
      <c r="D129" s="229">
        <v>0</v>
      </c>
      <c r="E129" s="337"/>
      <c r="F129" s="231">
        <f t="shared" si="10"/>
        <v>0</v>
      </c>
      <c r="G129" s="229"/>
      <c r="H129" s="230"/>
      <c r="I129" s="231">
        <f t="shared" si="11"/>
        <v>0</v>
      </c>
      <c r="J129" s="229">
        <v>0</v>
      </c>
      <c r="K129" s="230"/>
      <c r="L129" s="231">
        <f t="shared" si="12"/>
        <v>0</v>
      </c>
      <c r="M129" s="338"/>
      <c r="N129" s="337"/>
      <c r="O129" s="231">
        <f t="shared" si="13"/>
        <v>0</v>
      </c>
      <c r="P129" s="185"/>
      <c r="R129" s="158"/>
      <c r="S129" s="158"/>
    </row>
    <row r="130" spans="1:19" customFormat="1" x14ac:dyDescent="0.25">
      <c r="A130" s="178">
        <v>2279</v>
      </c>
      <c r="B130" s="223" t="s">
        <v>364</v>
      </c>
      <c r="C130" s="359">
        <f t="shared" si="9"/>
        <v>12930</v>
      </c>
      <c r="D130" s="229">
        <v>7179</v>
      </c>
      <c r="E130" s="507">
        <v>4201</v>
      </c>
      <c r="F130" s="359">
        <f t="shared" si="10"/>
        <v>11380</v>
      </c>
      <c r="G130" s="229"/>
      <c r="H130" s="230"/>
      <c r="I130" s="231">
        <f t="shared" si="11"/>
        <v>0</v>
      </c>
      <c r="J130" s="229">
        <v>1550</v>
      </c>
      <c r="K130" s="230"/>
      <c r="L130" s="231">
        <f t="shared" si="12"/>
        <v>1550</v>
      </c>
      <c r="M130" s="338"/>
      <c r="N130" s="337"/>
      <c r="O130" s="231">
        <f t="shared" si="13"/>
        <v>0</v>
      </c>
      <c r="P130" s="185"/>
      <c r="R130" s="158"/>
      <c r="S130" s="158"/>
    </row>
    <row r="131" spans="1:19" customFormat="1" hidden="1" x14ac:dyDescent="0.25">
      <c r="A131" s="1197">
        <v>2280</v>
      </c>
      <c r="B131" s="213" t="s">
        <v>365</v>
      </c>
      <c r="C131" s="224">
        <f t="shared" si="9"/>
        <v>0</v>
      </c>
      <c r="D131" s="350">
        <f>SUM(D132)</f>
        <v>0</v>
      </c>
      <c r="E131" s="351">
        <f t="shared" ref="E131:N131" si="14">SUM(E132)</f>
        <v>0</v>
      </c>
      <c r="F131" s="221">
        <f t="shared" si="10"/>
        <v>0</v>
      </c>
      <c r="G131" s="350">
        <f t="shared" ref="G131" si="15">SUM(G132)</f>
        <v>0</v>
      </c>
      <c r="H131" s="352">
        <f t="shared" si="14"/>
        <v>0</v>
      </c>
      <c r="I131" s="221">
        <f t="shared" si="11"/>
        <v>0</v>
      </c>
      <c r="J131" s="350">
        <f>SUM(J132)</f>
        <v>0</v>
      </c>
      <c r="K131" s="352">
        <f t="shared" si="14"/>
        <v>0</v>
      </c>
      <c r="L131" s="221">
        <f t="shared" si="12"/>
        <v>0</v>
      </c>
      <c r="M131" s="343">
        <f t="shared" si="14"/>
        <v>0</v>
      </c>
      <c r="N131" s="341">
        <f t="shared" si="14"/>
        <v>0</v>
      </c>
      <c r="O131" s="231">
        <f t="shared" si="13"/>
        <v>0</v>
      </c>
      <c r="P131" s="185"/>
      <c r="R131" s="158"/>
      <c r="S131" s="158"/>
    </row>
    <row r="132" spans="1:19" customFormat="1" hidden="1" x14ac:dyDescent="0.25">
      <c r="A132" s="178">
        <v>2283</v>
      </c>
      <c r="B132" s="223" t="s">
        <v>366</v>
      </c>
      <c r="C132" s="224">
        <f t="shared" si="9"/>
        <v>0</v>
      </c>
      <c r="D132" s="229">
        <v>0</v>
      </c>
      <c r="E132" s="337"/>
      <c r="F132" s="231">
        <f t="shared" si="10"/>
        <v>0</v>
      </c>
      <c r="G132" s="229"/>
      <c r="H132" s="230"/>
      <c r="I132" s="231">
        <f t="shared" si="11"/>
        <v>0</v>
      </c>
      <c r="J132" s="229">
        <v>0</v>
      </c>
      <c r="K132" s="230"/>
      <c r="L132" s="231">
        <f t="shared" si="12"/>
        <v>0</v>
      </c>
      <c r="M132" s="338"/>
      <c r="N132" s="337"/>
      <c r="O132" s="231">
        <f t="shared" si="13"/>
        <v>0</v>
      </c>
      <c r="P132" s="185"/>
      <c r="R132" s="158"/>
      <c r="S132" s="158"/>
    </row>
    <row r="133" spans="1:19" customFormat="1" ht="24" x14ac:dyDescent="0.25">
      <c r="A133" s="198">
        <v>2300</v>
      </c>
      <c r="B133" s="323" t="s">
        <v>367</v>
      </c>
      <c r="C133" s="459">
        <f t="shared" si="9"/>
        <v>57769</v>
      </c>
      <c r="D133" s="209">
        <f>SUM(D134,D139,D143,D144,D147,D154,D162,D163,D166)</f>
        <v>54199</v>
      </c>
      <c r="E133" s="505">
        <f>SUM(E134,E139,E143,E144,E147,E154,E162,E163,E166)</f>
        <v>0</v>
      </c>
      <c r="F133" s="459">
        <f t="shared" si="10"/>
        <v>54199</v>
      </c>
      <c r="G133" s="209">
        <f>SUM(G134,G139,G143,G144,G147,G154,G162,G163,G166)</f>
        <v>0</v>
      </c>
      <c r="H133" s="210">
        <f>SUM(H134,H139,H143,H144,H147,H154,H162,H163,H166)</f>
        <v>0</v>
      </c>
      <c r="I133" s="211">
        <f t="shared" si="11"/>
        <v>0</v>
      </c>
      <c r="J133" s="209">
        <f>SUM(J134,J139,J143,J144,J147,J154,J162,J163,J166)</f>
        <v>3570</v>
      </c>
      <c r="K133" s="210">
        <f>SUM(K134,K139,K143,K144,K147,K154,K162,K163,K166)</f>
        <v>0</v>
      </c>
      <c r="L133" s="211">
        <f t="shared" si="12"/>
        <v>3570</v>
      </c>
      <c r="M133" s="348">
        <f>SUM(M134,M139,M143,M144,M147,M154,M162,M163,M166)</f>
        <v>0</v>
      </c>
      <c r="N133" s="324">
        <f>SUM(N134,N139,N143,N144,N147,N154,N162,N163,N166)</f>
        <v>0</v>
      </c>
      <c r="O133" s="211">
        <f t="shared" si="13"/>
        <v>0</v>
      </c>
      <c r="P133" s="208"/>
      <c r="R133" s="158"/>
      <c r="S133" s="158"/>
    </row>
    <row r="134" spans="1:19" customFormat="1" ht="24" x14ac:dyDescent="0.25">
      <c r="A134" s="1197">
        <v>2310</v>
      </c>
      <c r="B134" s="213" t="s">
        <v>368</v>
      </c>
      <c r="C134" s="466">
        <f t="shared" si="9"/>
        <v>56712</v>
      </c>
      <c r="D134" s="360">
        <f>SUM(D135:D138)</f>
        <v>54169</v>
      </c>
      <c r="E134" s="389">
        <f>SUM(E135:E138)</f>
        <v>0</v>
      </c>
      <c r="F134" s="466">
        <f t="shared" si="10"/>
        <v>54169</v>
      </c>
      <c r="G134" s="350">
        <f>SUM(G135:G138)</f>
        <v>0</v>
      </c>
      <c r="H134" s="352">
        <f>SUM(H135:H138)</f>
        <v>0</v>
      </c>
      <c r="I134" s="221">
        <f t="shared" si="11"/>
        <v>0</v>
      </c>
      <c r="J134" s="350">
        <f>SUM(J135:J138)</f>
        <v>2543</v>
      </c>
      <c r="K134" s="352">
        <f>SUM(K135:K138)</f>
        <v>0</v>
      </c>
      <c r="L134" s="221">
        <f t="shared" si="12"/>
        <v>2543</v>
      </c>
      <c r="M134" s="353">
        <f>SUM(M135:M138)</f>
        <v>0</v>
      </c>
      <c r="N134" s="351">
        <f>SUM(N135:N138)</f>
        <v>0</v>
      </c>
      <c r="O134" s="221">
        <f t="shared" si="13"/>
        <v>0</v>
      </c>
      <c r="P134" s="176"/>
      <c r="R134" s="158"/>
      <c r="S134" s="158"/>
    </row>
    <row r="135" spans="1:19" customFormat="1" hidden="1" x14ac:dyDescent="0.25">
      <c r="A135" s="178">
        <v>2311</v>
      </c>
      <c r="B135" s="223" t="s">
        <v>369</v>
      </c>
      <c r="C135" s="224">
        <f t="shared" si="9"/>
        <v>0</v>
      </c>
      <c r="D135" s="229">
        <v>0</v>
      </c>
      <c r="E135" s="337"/>
      <c r="F135" s="231">
        <f t="shared" si="10"/>
        <v>0</v>
      </c>
      <c r="G135" s="229"/>
      <c r="H135" s="230"/>
      <c r="I135" s="231">
        <f t="shared" si="11"/>
        <v>0</v>
      </c>
      <c r="J135" s="229">
        <v>0</v>
      </c>
      <c r="K135" s="230"/>
      <c r="L135" s="231">
        <f t="shared" si="12"/>
        <v>0</v>
      </c>
      <c r="M135" s="338"/>
      <c r="N135" s="337"/>
      <c r="O135" s="231">
        <f t="shared" si="13"/>
        <v>0</v>
      </c>
      <c r="P135" s="185"/>
      <c r="R135" s="158"/>
      <c r="S135" s="158"/>
    </row>
    <row r="136" spans="1:19" customFormat="1" x14ac:dyDescent="0.25">
      <c r="A136" s="178">
        <v>2312</v>
      </c>
      <c r="B136" s="223" t="s">
        <v>370</v>
      </c>
      <c r="C136" s="359">
        <f t="shared" si="9"/>
        <v>3520</v>
      </c>
      <c r="D136" s="229">
        <v>1933</v>
      </c>
      <c r="E136" s="507"/>
      <c r="F136" s="359">
        <f t="shared" si="10"/>
        <v>1933</v>
      </c>
      <c r="G136" s="229"/>
      <c r="H136" s="230"/>
      <c r="I136" s="231">
        <f t="shared" si="11"/>
        <v>0</v>
      </c>
      <c r="J136" s="229">
        <v>1587</v>
      </c>
      <c r="K136" s="230"/>
      <c r="L136" s="231">
        <f t="shared" si="12"/>
        <v>1587</v>
      </c>
      <c r="M136" s="338"/>
      <c r="N136" s="337"/>
      <c r="O136" s="231">
        <f t="shared" si="13"/>
        <v>0</v>
      </c>
      <c r="P136" s="185"/>
      <c r="R136" s="158"/>
      <c r="S136" s="158"/>
    </row>
    <row r="137" spans="1:19" customFormat="1" hidden="1" x14ac:dyDescent="0.25">
      <c r="A137" s="178">
        <v>2313</v>
      </c>
      <c r="B137" s="223" t="s">
        <v>371</v>
      </c>
      <c r="C137" s="224">
        <f t="shared" si="9"/>
        <v>0</v>
      </c>
      <c r="D137" s="229">
        <v>0</v>
      </c>
      <c r="E137" s="337"/>
      <c r="F137" s="231">
        <f t="shared" si="10"/>
        <v>0</v>
      </c>
      <c r="G137" s="229"/>
      <c r="H137" s="230"/>
      <c r="I137" s="231">
        <f t="shared" si="11"/>
        <v>0</v>
      </c>
      <c r="J137" s="229">
        <v>0</v>
      </c>
      <c r="K137" s="230"/>
      <c r="L137" s="231">
        <f t="shared" si="12"/>
        <v>0</v>
      </c>
      <c r="M137" s="338"/>
      <c r="N137" s="337"/>
      <c r="O137" s="231">
        <f t="shared" si="13"/>
        <v>0</v>
      </c>
      <c r="P137" s="185"/>
      <c r="R137" s="158"/>
      <c r="S137" s="158"/>
    </row>
    <row r="138" spans="1:19" customFormat="1" ht="24" x14ac:dyDescent="0.25">
      <c r="A138" s="178">
        <v>2314</v>
      </c>
      <c r="B138" s="223" t="s">
        <v>372</v>
      </c>
      <c r="C138" s="359">
        <f t="shared" si="9"/>
        <v>53192</v>
      </c>
      <c r="D138" s="229">
        <v>52236</v>
      </c>
      <c r="E138" s="507"/>
      <c r="F138" s="359">
        <f t="shared" si="10"/>
        <v>52236</v>
      </c>
      <c r="G138" s="229"/>
      <c r="H138" s="230"/>
      <c r="I138" s="231">
        <f t="shared" si="11"/>
        <v>0</v>
      </c>
      <c r="J138" s="229">
        <v>956</v>
      </c>
      <c r="K138" s="230"/>
      <c r="L138" s="231">
        <f t="shared" si="12"/>
        <v>956</v>
      </c>
      <c r="M138" s="338"/>
      <c r="N138" s="337"/>
      <c r="O138" s="231">
        <f t="shared" si="13"/>
        <v>0</v>
      </c>
      <c r="P138" s="185"/>
      <c r="R138" s="158"/>
      <c r="S138" s="158"/>
    </row>
    <row r="139" spans="1:19" customFormat="1" hidden="1" x14ac:dyDescent="0.25">
      <c r="A139" s="339">
        <v>2320</v>
      </c>
      <c r="B139" s="223" t="s">
        <v>373</v>
      </c>
      <c r="C139" s="224">
        <f t="shared" si="9"/>
        <v>0</v>
      </c>
      <c r="D139" s="340">
        <f>SUM(D140:D142)</f>
        <v>0</v>
      </c>
      <c r="E139" s="341">
        <f>SUM(E140:E142)</f>
        <v>0</v>
      </c>
      <c r="F139" s="231">
        <f t="shared" si="10"/>
        <v>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c r="R139" s="158"/>
      <c r="S139" s="158"/>
    </row>
    <row r="140" spans="1:19" customFormat="1" hidden="1" x14ac:dyDescent="0.25">
      <c r="A140" s="178">
        <v>2321</v>
      </c>
      <c r="B140" s="223" t="s">
        <v>374</v>
      </c>
      <c r="C140" s="224">
        <f t="shared" si="9"/>
        <v>0</v>
      </c>
      <c r="D140" s="229">
        <v>0</v>
      </c>
      <c r="E140" s="337"/>
      <c r="F140" s="231">
        <f t="shared" si="10"/>
        <v>0</v>
      </c>
      <c r="G140" s="229"/>
      <c r="H140" s="230"/>
      <c r="I140" s="231">
        <f t="shared" si="11"/>
        <v>0</v>
      </c>
      <c r="J140" s="229">
        <v>0</v>
      </c>
      <c r="K140" s="230"/>
      <c r="L140" s="231">
        <f t="shared" si="12"/>
        <v>0</v>
      </c>
      <c r="M140" s="338"/>
      <c r="N140" s="337"/>
      <c r="O140" s="231">
        <f t="shared" si="13"/>
        <v>0</v>
      </c>
      <c r="P140" s="185"/>
      <c r="R140" s="158"/>
      <c r="S140" s="158"/>
    </row>
    <row r="141" spans="1:19" customFormat="1" hidden="1" x14ac:dyDescent="0.25">
      <c r="A141" s="178">
        <v>2322</v>
      </c>
      <c r="B141" s="223" t="s">
        <v>375</v>
      </c>
      <c r="C141" s="224">
        <f t="shared" si="9"/>
        <v>0</v>
      </c>
      <c r="D141" s="229">
        <v>0</v>
      </c>
      <c r="E141" s="337"/>
      <c r="F141" s="231">
        <f t="shared" si="10"/>
        <v>0</v>
      </c>
      <c r="G141" s="229"/>
      <c r="H141" s="230"/>
      <c r="I141" s="231">
        <f t="shared" si="11"/>
        <v>0</v>
      </c>
      <c r="J141" s="229">
        <v>0</v>
      </c>
      <c r="K141" s="230"/>
      <c r="L141" s="231">
        <f t="shared" si="12"/>
        <v>0</v>
      </c>
      <c r="M141" s="338"/>
      <c r="N141" s="337"/>
      <c r="O141" s="231">
        <f t="shared" si="13"/>
        <v>0</v>
      </c>
      <c r="P141" s="185"/>
      <c r="R141" s="158"/>
      <c r="S141" s="158"/>
    </row>
    <row r="142" spans="1:19" customFormat="1" hidden="1" x14ac:dyDescent="0.25">
      <c r="A142" s="178">
        <v>2329</v>
      </c>
      <c r="B142" s="223" t="s">
        <v>376</v>
      </c>
      <c r="C142" s="224">
        <f t="shared" si="9"/>
        <v>0</v>
      </c>
      <c r="D142" s="229">
        <v>0</v>
      </c>
      <c r="E142" s="337"/>
      <c r="F142" s="231">
        <f t="shared" si="10"/>
        <v>0</v>
      </c>
      <c r="G142" s="229"/>
      <c r="H142" s="230"/>
      <c r="I142" s="231">
        <f t="shared" si="11"/>
        <v>0</v>
      </c>
      <c r="J142" s="229">
        <v>0</v>
      </c>
      <c r="K142" s="230"/>
      <c r="L142" s="231">
        <f t="shared" si="12"/>
        <v>0</v>
      </c>
      <c r="M142" s="338"/>
      <c r="N142" s="337"/>
      <c r="O142" s="231">
        <f t="shared" si="13"/>
        <v>0</v>
      </c>
      <c r="P142" s="185"/>
      <c r="R142" s="158"/>
      <c r="S142" s="158"/>
    </row>
    <row r="143" spans="1:19" customFormat="1" hidden="1" x14ac:dyDescent="0.25">
      <c r="A143" s="339">
        <v>2330</v>
      </c>
      <c r="B143" s="223" t="s">
        <v>377</v>
      </c>
      <c r="C143" s="224">
        <f t="shared" si="9"/>
        <v>0</v>
      </c>
      <c r="D143" s="229">
        <v>0</v>
      </c>
      <c r="E143" s="337"/>
      <c r="F143" s="231">
        <f t="shared" si="10"/>
        <v>0</v>
      </c>
      <c r="G143" s="229"/>
      <c r="H143" s="230"/>
      <c r="I143" s="231">
        <f t="shared" si="11"/>
        <v>0</v>
      </c>
      <c r="J143" s="229">
        <v>0</v>
      </c>
      <c r="K143" s="230"/>
      <c r="L143" s="231">
        <f t="shared" si="12"/>
        <v>0</v>
      </c>
      <c r="M143" s="338"/>
      <c r="N143" s="337"/>
      <c r="O143" s="231">
        <f t="shared" si="13"/>
        <v>0</v>
      </c>
      <c r="P143" s="185"/>
      <c r="R143" s="158"/>
      <c r="S143" s="158"/>
    </row>
    <row r="144" spans="1:19" customFormat="1" ht="36" hidden="1" x14ac:dyDescent="0.25">
      <c r="A144" s="339">
        <v>2340</v>
      </c>
      <c r="B144" s="223" t="s">
        <v>378</v>
      </c>
      <c r="C144" s="224">
        <f t="shared" si="9"/>
        <v>0</v>
      </c>
      <c r="D144" s="340">
        <f>SUM(D145:D146)</f>
        <v>0</v>
      </c>
      <c r="E144" s="341">
        <f>SUM(E145:E146)</f>
        <v>0</v>
      </c>
      <c r="F144" s="231">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c r="R144" s="158"/>
      <c r="S144" s="158"/>
    </row>
    <row r="145" spans="1:19" customFormat="1" hidden="1" x14ac:dyDescent="0.25">
      <c r="A145" s="178">
        <v>2341</v>
      </c>
      <c r="B145" s="223" t="s">
        <v>379</v>
      </c>
      <c r="C145" s="224">
        <f t="shared" si="9"/>
        <v>0</v>
      </c>
      <c r="D145" s="229">
        <v>0</v>
      </c>
      <c r="E145" s="337"/>
      <c r="F145" s="231">
        <f t="shared" si="10"/>
        <v>0</v>
      </c>
      <c r="G145" s="229"/>
      <c r="H145" s="230"/>
      <c r="I145" s="231">
        <f t="shared" si="11"/>
        <v>0</v>
      </c>
      <c r="J145" s="229">
        <v>0</v>
      </c>
      <c r="K145" s="230"/>
      <c r="L145" s="231">
        <f t="shared" si="12"/>
        <v>0</v>
      </c>
      <c r="M145" s="338"/>
      <c r="N145" s="337"/>
      <c r="O145" s="231">
        <f t="shared" si="13"/>
        <v>0</v>
      </c>
      <c r="P145" s="185"/>
      <c r="R145" s="158"/>
      <c r="S145" s="158"/>
    </row>
    <row r="146" spans="1:19" customFormat="1" ht="24" hidden="1" x14ac:dyDescent="0.25">
      <c r="A146" s="178">
        <v>2344</v>
      </c>
      <c r="B146" s="223" t="s">
        <v>380</v>
      </c>
      <c r="C146" s="224">
        <f t="shared" si="9"/>
        <v>0</v>
      </c>
      <c r="D146" s="229">
        <v>0</v>
      </c>
      <c r="E146" s="337"/>
      <c r="F146" s="231">
        <f t="shared" si="10"/>
        <v>0</v>
      </c>
      <c r="G146" s="229"/>
      <c r="H146" s="230"/>
      <c r="I146" s="231">
        <f t="shared" si="11"/>
        <v>0</v>
      </c>
      <c r="J146" s="229">
        <v>0</v>
      </c>
      <c r="K146" s="230"/>
      <c r="L146" s="231">
        <f t="shared" si="12"/>
        <v>0</v>
      </c>
      <c r="M146" s="338"/>
      <c r="N146" s="337"/>
      <c r="O146" s="231">
        <f t="shared" si="13"/>
        <v>0</v>
      </c>
      <c r="P146" s="185"/>
      <c r="R146" s="158"/>
      <c r="S146" s="158"/>
    </row>
    <row r="147" spans="1:19" customFormat="1" hidden="1" x14ac:dyDescent="0.25">
      <c r="A147" s="329">
        <v>2350</v>
      </c>
      <c r="B147" s="265" t="s">
        <v>381</v>
      </c>
      <c r="C147" s="224">
        <f t="shared" si="9"/>
        <v>0</v>
      </c>
      <c r="D147" s="330">
        <f>SUM(D148:D153)</f>
        <v>0</v>
      </c>
      <c r="E147" s="331">
        <f>SUM(E148:E153)</f>
        <v>0</v>
      </c>
      <c r="F147" s="332">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c r="R147" s="158"/>
      <c r="S147" s="158"/>
    </row>
    <row r="148" spans="1:19" customFormat="1" hidden="1" x14ac:dyDescent="0.25">
      <c r="A148" s="169">
        <v>2351</v>
      </c>
      <c r="B148" s="213" t="s">
        <v>382</v>
      </c>
      <c r="C148" s="224">
        <f t="shared" si="9"/>
        <v>0</v>
      </c>
      <c r="D148" s="219">
        <v>0</v>
      </c>
      <c r="E148" s="335"/>
      <c r="F148" s="221">
        <f t="shared" si="10"/>
        <v>0</v>
      </c>
      <c r="G148" s="219"/>
      <c r="H148" s="220"/>
      <c r="I148" s="221">
        <f t="shared" si="11"/>
        <v>0</v>
      </c>
      <c r="J148" s="219">
        <v>0</v>
      </c>
      <c r="K148" s="220"/>
      <c r="L148" s="221">
        <f t="shared" si="12"/>
        <v>0</v>
      </c>
      <c r="M148" s="336"/>
      <c r="N148" s="335"/>
      <c r="O148" s="221">
        <f t="shared" si="13"/>
        <v>0</v>
      </c>
      <c r="P148" s="176"/>
      <c r="R148" s="158"/>
      <c r="S148" s="158"/>
    </row>
    <row r="149" spans="1:19" customFormat="1" hidden="1" x14ac:dyDescent="0.25">
      <c r="A149" s="178">
        <v>2352</v>
      </c>
      <c r="B149" s="223" t="s">
        <v>383</v>
      </c>
      <c r="C149" s="224">
        <f t="shared" si="9"/>
        <v>0</v>
      </c>
      <c r="D149" s="229">
        <v>0</v>
      </c>
      <c r="E149" s="337"/>
      <c r="F149" s="231">
        <f t="shared" si="10"/>
        <v>0</v>
      </c>
      <c r="G149" s="229"/>
      <c r="H149" s="230"/>
      <c r="I149" s="231">
        <f t="shared" si="11"/>
        <v>0</v>
      </c>
      <c r="J149" s="229">
        <v>0</v>
      </c>
      <c r="K149" s="230"/>
      <c r="L149" s="231">
        <f t="shared" si="12"/>
        <v>0</v>
      </c>
      <c r="M149" s="338"/>
      <c r="N149" s="337"/>
      <c r="O149" s="231">
        <f t="shared" si="13"/>
        <v>0</v>
      </c>
      <c r="P149" s="185"/>
      <c r="R149" s="158"/>
      <c r="S149" s="158"/>
    </row>
    <row r="150" spans="1:19" customFormat="1" hidden="1" x14ac:dyDescent="0.25">
      <c r="A150" s="178">
        <v>2353</v>
      </c>
      <c r="B150" s="223" t="s">
        <v>384</v>
      </c>
      <c r="C150" s="224">
        <f t="shared" si="9"/>
        <v>0</v>
      </c>
      <c r="D150" s="229">
        <v>0</v>
      </c>
      <c r="E150" s="337"/>
      <c r="F150" s="231">
        <f t="shared" si="10"/>
        <v>0</v>
      </c>
      <c r="G150" s="229"/>
      <c r="H150" s="230"/>
      <c r="I150" s="231">
        <f t="shared" si="11"/>
        <v>0</v>
      </c>
      <c r="J150" s="229">
        <v>0</v>
      </c>
      <c r="K150" s="230"/>
      <c r="L150" s="231">
        <f t="shared" si="12"/>
        <v>0</v>
      </c>
      <c r="M150" s="338"/>
      <c r="N150" s="337"/>
      <c r="O150" s="231">
        <f t="shared" si="13"/>
        <v>0</v>
      </c>
      <c r="P150" s="185"/>
      <c r="R150" s="158"/>
      <c r="S150" s="158"/>
    </row>
    <row r="151" spans="1:19" customFormat="1" hidden="1" x14ac:dyDescent="0.25">
      <c r="A151" s="178">
        <v>2354</v>
      </c>
      <c r="B151" s="223" t="s">
        <v>385</v>
      </c>
      <c r="C151" s="224">
        <f t="shared" si="9"/>
        <v>0</v>
      </c>
      <c r="D151" s="229">
        <v>0</v>
      </c>
      <c r="E151" s="337"/>
      <c r="F151" s="231">
        <f t="shared" si="10"/>
        <v>0</v>
      </c>
      <c r="G151" s="229"/>
      <c r="H151" s="230"/>
      <c r="I151" s="231">
        <f t="shared" si="11"/>
        <v>0</v>
      </c>
      <c r="J151" s="229">
        <v>0</v>
      </c>
      <c r="K151" s="230"/>
      <c r="L151" s="231">
        <f t="shared" si="12"/>
        <v>0</v>
      </c>
      <c r="M151" s="338"/>
      <c r="N151" s="337"/>
      <c r="O151" s="231">
        <f t="shared" si="13"/>
        <v>0</v>
      </c>
      <c r="P151" s="185"/>
      <c r="R151" s="158"/>
      <c r="S151" s="158"/>
    </row>
    <row r="152" spans="1:19" customFormat="1" hidden="1" x14ac:dyDescent="0.25">
      <c r="A152" s="178">
        <v>2355</v>
      </c>
      <c r="B152" s="223" t="s">
        <v>386</v>
      </c>
      <c r="C152" s="224">
        <f t="shared" si="9"/>
        <v>0</v>
      </c>
      <c r="D152" s="229">
        <v>0</v>
      </c>
      <c r="E152" s="337"/>
      <c r="F152" s="231">
        <f t="shared" si="10"/>
        <v>0</v>
      </c>
      <c r="G152" s="229"/>
      <c r="H152" s="230"/>
      <c r="I152" s="231">
        <f t="shared" si="11"/>
        <v>0</v>
      </c>
      <c r="J152" s="229">
        <v>0</v>
      </c>
      <c r="K152" s="230"/>
      <c r="L152" s="231">
        <f t="shared" si="12"/>
        <v>0</v>
      </c>
      <c r="M152" s="338"/>
      <c r="N152" s="337"/>
      <c r="O152" s="231">
        <f t="shared" si="13"/>
        <v>0</v>
      </c>
      <c r="P152" s="185"/>
      <c r="R152" s="158"/>
      <c r="S152" s="158"/>
    </row>
    <row r="153" spans="1:19" customFormat="1" hidden="1" x14ac:dyDescent="0.25">
      <c r="A153" s="178">
        <v>2359</v>
      </c>
      <c r="B153" s="223" t="s">
        <v>387</v>
      </c>
      <c r="C153" s="224">
        <f t="shared" si="9"/>
        <v>0</v>
      </c>
      <c r="D153" s="229">
        <v>0</v>
      </c>
      <c r="E153" s="337"/>
      <c r="F153" s="231">
        <f t="shared" si="10"/>
        <v>0</v>
      </c>
      <c r="G153" s="229"/>
      <c r="H153" s="230"/>
      <c r="I153" s="231">
        <f t="shared" si="11"/>
        <v>0</v>
      </c>
      <c r="J153" s="229">
        <v>0</v>
      </c>
      <c r="K153" s="230"/>
      <c r="L153" s="231">
        <f t="shared" si="12"/>
        <v>0</v>
      </c>
      <c r="M153" s="338"/>
      <c r="N153" s="337"/>
      <c r="O153" s="231">
        <f t="shared" si="13"/>
        <v>0</v>
      </c>
      <c r="P153" s="185"/>
      <c r="R153" s="158"/>
      <c r="S153" s="158"/>
    </row>
    <row r="154" spans="1:19" customFormat="1" ht="24" hidden="1" x14ac:dyDescent="0.25">
      <c r="A154" s="339">
        <v>2360</v>
      </c>
      <c r="B154" s="223" t="s">
        <v>388</v>
      </c>
      <c r="C154" s="224">
        <f t="shared" si="9"/>
        <v>0</v>
      </c>
      <c r="D154" s="340">
        <f>SUM(D155:D161)</f>
        <v>0</v>
      </c>
      <c r="E154" s="341">
        <f>SUM(E155:E161)</f>
        <v>0</v>
      </c>
      <c r="F154" s="231">
        <f t="shared" si="10"/>
        <v>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c r="R154" s="158"/>
      <c r="S154" s="158"/>
    </row>
    <row r="155" spans="1:19" customFormat="1" hidden="1" x14ac:dyDescent="0.25">
      <c r="A155" s="177">
        <v>2361</v>
      </c>
      <c r="B155" s="223" t="s">
        <v>389</v>
      </c>
      <c r="C155" s="224">
        <f t="shared" si="9"/>
        <v>0</v>
      </c>
      <c r="D155" s="229">
        <v>0</v>
      </c>
      <c r="E155" s="337"/>
      <c r="F155" s="231">
        <f t="shared" si="10"/>
        <v>0</v>
      </c>
      <c r="G155" s="229"/>
      <c r="H155" s="230"/>
      <c r="I155" s="231">
        <f t="shared" si="11"/>
        <v>0</v>
      </c>
      <c r="J155" s="229">
        <v>0</v>
      </c>
      <c r="K155" s="230"/>
      <c r="L155" s="231">
        <f t="shared" si="12"/>
        <v>0</v>
      </c>
      <c r="M155" s="338"/>
      <c r="N155" s="337"/>
      <c r="O155" s="231">
        <f t="shared" si="13"/>
        <v>0</v>
      </c>
      <c r="P155" s="185"/>
      <c r="R155" s="158"/>
      <c r="S155" s="158"/>
    </row>
    <row r="156" spans="1:19" customFormat="1" hidden="1" x14ac:dyDescent="0.25">
      <c r="A156" s="177">
        <v>2362</v>
      </c>
      <c r="B156" s="223" t="s">
        <v>390</v>
      </c>
      <c r="C156" s="224">
        <f t="shared" si="9"/>
        <v>0</v>
      </c>
      <c r="D156" s="229">
        <v>0</v>
      </c>
      <c r="E156" s="337"/>
      <c r="F156" s="231">
        <f t="shared" si="10"/>
        <v>0</v>
      </c>
      <c r="G156" s="229"/>
      <c r="H156" s="230"/>
      <c r="I156" s="231">
        <f t="shared" si="11"/>
        <v>0</v>
      </c>
      <c r="J156" s="229">
        <v>0</v>
      </c>
      <c r="K156" s="230"/>
      <c r="L156" s="231">
        <f t="shared" si="12"/>
        <v>0</v>
      </c>
      <c r="M156" s="338"/>
      <c r="N156" s="337"/>
      <c r="O156" s="231">
        <f t="shared" si="13"/>
        <v>0</v>
      </c>
      <c r="P156" s="185"/>
      <c r="R156" s="158"/>
      <c r="S156" s="158"/>
    </row>
    <row r="157" spans="1:19" customFormat="1" hidden="1" x14ac:dyDescent="0.25">
      <c r="A157" s="177">
        <v>2363</v>
      </c>
      <c r="B157" s="223" t="s">
        <v>391</v>
      </c>
      <c r="C157" s="224">
        <f t="shared" si="9"/>
        <v>0</v>
      </c>
      <c r="D157" s="229">
        <v>0</v>
      </c>
      <c r="E157" s="337"/>
      <c r="F157" s="231">
        <f t="shared" si="10"/>
        <v>0</v>
      </c>
      <c r="G157" s="229"/>
      <c r="H157" s="230"/>
      <c r="I157" s="231">
        <f t="shared" si="11"/>
        <v>0</v>
      </c>
      <c r="J157" s="229">
        <v>0</v>
      </c>
      <c r="K157" s="230"/>
      <c r="L157" s="231">
        <f t="shared" si="12"/>
        <v>0</v>
      </c>
      <c r="M157" s="338"/>
      <c r="N157" s="337"/>
      <c r="O157" s="231">
        <f t="shared" si="13"/>
        <v>0</v>
      </c>
      <c r="P157" s="185"/>
      <c r="R157" s="158"/>
      <c r="S157" s="158"/>
    </row>
    <row r="158" spans="1:19" customFormat="1" hidden="1" x14ac:dyDescent="0.25">
      <c r="A158" s="177">
        <v>2364</v>
      </c>
      <c r="B158" s="223" t="s">
        <v>392</v>
      </c>
      <c r="C158" s="224">
        <f t="shared" si="9"/>
        <v>0</v>
      </c>
      <c r="D158" s="229">
        <v>0</v>
      </c>
      <c r="E158" s="337"/>
      <c r="F158" s="231">
        <f t="shared" si="10"/>
        <v>0</v>
      </c>
      <c r="G158" s="229"/>
      <c r="H158" s="230"/>
      <c r="I158" s="231">
        <f t="shared" si="11"/>
        <v>0</v>
      </c>
      <c r="J158" s="229">
        <v>0</v>
      </c>
      <c r="K158" s="230"/>
      <c r="L158" s="231">
        <f t="shared" si="12"/>
        <v>0</v>
      </c>
      <c r="M158" s="338"/>
      <c r="N158" s="337"/>
      <c r="O158" s="231">
        <f t="shared" si="13"/>
        <v>0</v>
      </c>
      <c r="P158" s="185"/>
      <c r="R158" s="158"/>
      <c r="S158" s="158"/>
    </row>
    <row r="159" spans="1:19" customFormat="1" hidden="1" x14ac:dyDescent="0.25">
      <c r="A159" s="177">
        <v>2365</v>
      </c>
      <c r="B159" s="223" t="s">
        <v>393</v>
      </c>
      <c r="C159" s="224">
        <f t="shared" si="9"/>
        <v>0</v>
      </c>
      <c r="D159" s="229">
        <v>0</v>
      </c>
      <c r="E159" s="337"/>
      <c r="F159" s="231">
        <f t="shared" si="10"/>
        <v>0</v>
      </c>
      <c r="G159" s="229"/>
      <c r="H159" s="230"/>
      <c r="I159" s="231">
        <f t="shared" si="11"/>
        <v>0</v>
      </c>
      <c r="J159" s="229">
        <v>0</v>
      </c>
      <c r="K159" s="230"/>
      <c r="L159" s="231">
        <f t="shared" si="12"/>
        <v>0</v>
      </c>
      <c r="M159" s="338"/>
      <c r="N159" s="337"/>
      <c r="O159" s="231">
        <f t="shared" si="13"/>
        <v>0</v>
      </c>
      <c r="P159" s="185"/>
      <c r="R159" s="158"/>
      <c r="S159" s="158"/>
    </row>
    <row r="160" spans="1:19" customFormat="1" ht="24" hidden="1" x14ac:dyDescent="0.25">
      <c r="A160" s="177">
        <v>2366</v>
      </c>
      <c r="B160" s="223" t="s">
        <v>394</v>
      </c>
      <c r="C160" s="224">
        <f t="shared" si="9"/>
        <v>0</v>
      </c>
      <c r="D160" s="229">
        <v>0</v>
      </c>
      <c r="E160" s="337"/>
      <c r="F160" s="231">
        <f t="shared" si="10"/>
        <v>0</v>
      </c>
      <c r="G160" s="229"/>
      <c r="H160" s="230"/>
      <c r="I160" s="231">
        <f t="shared" si="11"/>
        <v>0</v>
      </c>
      <c r="J160" s="229">
        <v>0</v>
      </c>
      <c r="K160" s="230"/>
      <c r="L160" s="231">
        <f t="shared" si="12"/>
        <v>0</v>
      </c>
      <c r="M160" s="338"/>
      <c r="N160" s="337"/>
      <c r="O160" s="231">
        <f t="shared" si="13"/>
        <v>0</v>
      </c>
      <c r="P160" s="185"/>
      <c r="R160" s="158"/>
      <c r="S160" s="158"/>
    </row>
    <row r="161" spans="1:19" customFormat="1" ht="36" hidden="1" x14ac:dyDescent="0.25">
      <c r="A161" s="177">
        <v>2369</v>
      </c>
      <c r="B161" s="223" t="s">
        <v>395</v>
      </c>
      <c r="C161" s="224">
        <f t="shared" si="9"/>
        <v>0</v>
      </c>
      <c r="D161" s="229">
        <v>0</v>
      </c>
      <c r="E161" s="337"/>
      <c r="F161" s="231">
        <f t="shared" si="10"/>
        <v>0</v>
      </c>
      <c r="G161" s="229"/>
      <c r="H161" s="230"/>
      <c r="I161" s="231">
        <f t="shared" si="11"/>
        <v>0</v>
      </c>
      <c r="J161" s="229">
        <v>0</v>
      </c>
      <c r="K161" s="230"/>
      <c r="L161" s="231">
        <f t="shared" si="12"/>
        <v>0</v>
      </c>
      <c r="M161" s="338"/>
      <c r="N161" s="337"/>
      <c r="O161" s="231">
        <f t="shared" si="13"/>
        <v>0</v>
      </c>
      <c r="P161" s="185"/>
      <c r="R161" s="158"/>
      <c r="S161" s="158"/>
    </row>
    <row r="162" spans="1:19" customFormat="1" hidden="1" x14ac:dyDescent="0.25">
      <c r="A162" s="329">
        <v>2370</v>
      </c>
      <c r="B162" s="265" t="s">
        <v>396</v>
      </c>
      <c r="C162" s="224">
        <f t="shared" si="9"/>
        <v>0</v>
      </c>
      <c r="D162" s="344">
        <v>0</v>
      </c>
      <c r="E162" s="345"/>
      <c r="F162" s="332">
        <f t="shared" si="10"/>
        <v>0</v>
      </c>
      <c r="G162" s="344"/>
      <c r="H162" s="346"/>
      <c r="I162" s="332">
        <f t="shared" si="11"/>
        <v>0</v>
      </c>
      <c r="J162" s="344">
        <v>0</v>
      </c>
      <c r="K162" s="346"/>
      <c r="L162" s="332">
        <f t="shared" si="12"/>
        <v>0</v>
      </c>
      <c r="M162" s="347"/>
      <c r="N162" s="345"/>
      <c r="O162" s="332">
        <f t="shared" si="13"/>
        <v>0</v>
      </c>
      <c r="P162" s="274"/>
      <c r="R162" s="158"/>
      <c r="S162" s="158"/>
    </row>
    <row r="163" spans="1:19" customFormat="1" hidden="1" x14ac:dyDescent="0.25">
      <c r="A163" s="329">
        <v>2380</v>
      </c>
      <c r="B163" s="265" t="s">
        <v>397</v>
      </c>
      <c r="C163" s="224">
        <f t="shared" si="9"/>
        <v>0</v>
      </c>
      <c r="D163" s="330">
        <f>SUM(D164:D165)</f>
        <v>0</v>
      </c>
      <c r="E163" s="331">
        <f>SUM(E164:E165)</f>
        <v>0</v>
      </c>
      <c r="F163" s="332">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c r="R163" s="158"/>
      <c r="S163" s="158"/>
    </row>
    <row r="164" spans="1:19" customFormat="1" hidden="1" x14ac:dyDescent="0.25">
      <c r="A164" s="168">
        <v>2381</v>
      </c>
      <c r="B164" s="213" t="s">
        <v>398</v>
      </c>
      <c r="C164" s="224">
        <f t="shared" si="9"/>
        <v>0</v>
      </c>
      <c r="D164" s="219">
        <v>0</v>
      </c>
      <c r="E164" s="335"/>
      <c r="F164" s="221">
        <f t="shared" si="10"/>
        <v>0</v>
      </c>
      <c r="G164" s="219"/>
      <c r="H164" s="220"/>
      <c r="I164" s="221">
        <f t="shared" si="11"/>
        <v>0</v>
      </c>
      <c r="J164" s="219">
        <v>0</v>
      </c>
      <c r="K164" s="220"/>
      <c r="L164" s="221">
        <f t="shared" si="12"/>
        <v>0</v>
      </c>
      <c r="M164" s="336"/>
      <c r="N164" s="335"/>
      <c r="O164" s="221">
        <f t="shared" si="13"/>
        <v>0</v>
      </c>
      <c r="P164" s="176"/>
      <c r="R164" s="158"/>
      <c r="S164" s="158"/>
    </row>
    <row r="165" spans="1:19" customFormat="1" hidden="1" x14ac:dyDescent="0.25">
      <c r="A165" s="177">
        <v>2389</v>
      </c>
      <c r="B165" s="223" t="s">
        <v>399</v>
      </c>
      <c r="C165" s="224">
        <f t="shared" si="9"/>
        <v>0</v>
      </c>
      <c r="D165" s="229">
        <v>0</v>
      </c>
      <c r="E165" s="337"/>
      <c r="F165" s="231">
        <f t="shared" si="10"/>
        <v>0</v>
      </c>
      <c r="G165" s="229"/>
      <c r="H165" s="230"/>
      <c r="I165" s="231">
        <f t="shared" si="11"/>
        <v>0</v>
      </c>
      <c r="J165" s="229">
        <v>0</v>
      </c>
      <c r="K165" s="230"/>
      <c r="L165" s="231">
        <f t="shared" si="12"/>
        <v>0</v>
      </c>
      <c r="M165" s="338"/>
      <c r="N165" s="337"/>
      <c r="O165" s="231">
        <f t="shared" si="13"/>
        <v>0</v>
      </c>
      <c r="P165" s="185"/>
      <c r="R165" s="158"/>
      <c r="S165" s="158"/>
    </row>
    <row r="166" spans="1:19" customFormat="1" x14ac:dyDescent="0.25">
      <c r="A166" s="329">
        <v>2390</v>
      </c>
      <c r="B166" s="265" t="s">
        <v>400</v>
      </c>
      <c r="C166" s="359">
        <f t="shared" si="9"/>
        <v>1057</v>
      </c>
      <c r="D166" s="344">
        <v>30</v>
      </c>
      <c r="E166" s="509"/>
      <c r="F166" s="460">
        <f t="shared" si="10"/>
        <v>30</v>
      </c>
      <c r="G166" s="344"/>
      <c r="H166" s="346"/>
      <c r="I166" s="332">
        <f t="shared" si="11"/>
        <v>0</v>
      </c>
      <c r="J166" s="344">
        <v>1027</v>
      </c>
      <c r="K166" s="346"/>
      <c r="L166" s="332">
        <f t="shared" si="12"/>
        <v>1027</v>
      </c>
      <c r="M166" s="347"/>
      <c r="N166" s="345"/>
      <c r="O166" s="332">
        <f t="shared" si="13"/>
        <v>0</v>
      </c>
      <c r="P166" s="274"/>
      <c r="R166" s="158"/>
      <c r="S166" s="158"/>
    </row>
    <row r="167" spans="1:19" customFormat="1" hidden="1" x14ac:dyDescent="0.25">
      <c r="A167" s="198">
        <v>2400</v>
      </c>
      <c r="B167" s="323" t="s">
        <v>401</v>
      </c>
      <c r="C167" s="199">
        <f t="shared" si="9"/>
        <v>0</v>
      </c>
      <c r="D167" s="361">
        <v>0</v>
      </c>
      <c r="E167" s="362"/>
      <c r="F167" s="211">
        <f t="shared" si="10"/>
        <v>0</v>
      </c>
      <c r="G167" s="361"/>
      <c r="H167" s="363"/>
      <c r="I167" s="211">
        <f t="shared" si="11"/>
        <v>0</v>
      </c>
      <c r="J167" s="361">
        <v>0</v>
      </c>
      <c r="K167" s="363"/>
      <c r="L167" s="211">
        <f t="shared" si="12"/>
        <v>0</v>
      </c>
      <c r="M167" s="364"/>
      <c r="N167" s="362"/>
      <c r="O167" s="211">
        <f t="shared" si="13"/>
        <v>0</v>
      </c>
      <c r="P167" s="208"/>
      <c r="R167" s="158"/>
      <c r="S167" s="158"/>
    </row>
    <row r="168" spans="1:19" customFormat="1" ht="24" x14ac:dyDescent="0.25">
      <c r="A168" s="198">
        <v>2500</v>
      </c>
      <c r="B168" s="323" t="s">
        <v>402</v>
      </c>
      <c r="C168" s="459">
        <f t="shared" si="9"/>
        <v>1074</v>
      </c>
      <c r="D168" s="209">
        <f>SUM(D169,D174)</f>
        <v>0</v>
      </c>
      <c r="E168" s="505">
        <f>SUM(E169,E174)</f>
        <v>0</v>
      </c>
      <c r="F168" s="459">
        <f t="shared" si="10"/>
        <v>0</v>
      </c>
      <c r="G168" s="209">
        <f>SUM(G169,G174)</f>
        <v>0</v>
      </c>
      <c r="H168" s="210">
        <f t="shared" ref="H168" si="16">SUM(H169,H174)</f>
        <v>0</v>
      </c>
      <c r="I168" s="211">
        <f t="shared" si="11"/>
        <v>0</v>
      </c>
      <c r="J168" s="209">
        <f>SUM(J169,J174)</f>
        <v>1074</v>
      </c>
      <c r="K168" s="210">
        <f t="shared" ref="K168" si="17">SUM(K169,K174)</f>
        <v>0</v>
      </c>
      <c r="L168" s="211">
        <f t="shared" si="12"/>
        <v>1074</v>
      </c>
      <c r="M168" s="325">
        <f t="shared" ref="M168:N168" si="18">SUM(M169,M174)</f>
        <v>0</v>
      </c>
      <c r="N168" s="326">
        <f t="shared" si="18"/>
        <v>0</v>
      </c>
      <c r="O168" s="327">
        <f t="shared" si="13"/>
        <v>0</v>
      </c>
      <c r="P168" s="328"/>
      <c r="R168" s="158"/>
      <c r="S168" s="158"/>
    </row>
    <row r="169" spans="1:19" customFormat="1" x14ac:dyDescent="0.25">
      <c r="A169" s="1197">
        <v>2510</v>
      </c>
      <c r="B169" s="213" t="s">
        <v>403</v>
      </c>
      <c r="C169" s="466">
        <f t="shared" si="9"/>
        <v>1074</v>
      </c>
      <c r="D169" s="350">
        <f>SUM(D170:D173)</f>
        <v>0</v>
      </c>
      <c r="E169" s="389">
        <f>SUM(E170:E173)</f>
        <v>0</v>
      </c>
      <c r="F169" s="466">
        <f t="shared" si="10"/>
        <v>0</v>
      </c>
      <c r="G169" s="350">
        <f>SUM(G170:G173)</f>
        <v>0</v>
      </c>
      <c r="H169" s="352">
        <f t="shared" ref="H169" si="19">SUM(H170:H173)</f>
        <v>0</v>
      </c>
      <c r="I169" s="221">
        <f t="shared" si="11"/>
        <v>0</v>
      </c>
      <c r="J169" s="350">
        <f>SUM(J170:J173)</f>
        <v>1074</v>
      </c>
      <c r="K169" s="352">
        <f t="shared" ref="K169" si="20">SUM(K170:K173)</f>
        <v>0</v>
      </c>
      <c r="L169" s="221">
        <f t="shared" si="12"/>
        <v>1074</v>
      </c>
      <c r="M169" s="365">
        <f t="shared" ref="M169:N169" si="21">SUM(M170:M173)</f>
        <v>0</v>
      </c>
      <c r="N169" s="366">
        <f t="shared" si="21"/>
        <v>0</v>
      </c>
      <c r="O169" s="242">
        <f t="shared" si="13"/>
        <v>0</v>
      </c>
      <c r="P169" s="244"/>
      <c r="R169" s="158"/>
      <c r="S169" s="158"/>
    </row>
    <row r="170" spans="1:19" customFormat="1" ht="24" x14ac:dyDescent="0.25">
      <c r="A170" s="178">
        <v>2512</v>
      </c>
      <c r="B170" s="223" t="s">
        <v>404</v>
      </c>
      <c r="C170" s="359">
        <f t="shared" si="9"/>
        <v>1074</v>
      </c>
      <c r="D170" s="229">
        <v>0</v>
      </c>
      <c r="E170" s="507"/>
      <c r="F170" s="359">
        <f t="shared" si="10"/>
        <v>0</v>
      </c>
      <c r="G170" s="229"/>
      <c r="H170" s="230"/>
      <c r="I170" s="231">
        <f t="shared" si="11"/>
        <v>0</v>
      </c>
      <c r="J170" s="229">
        <v>1074</v>
      </c>
      <c r="K170" s="230"/>
      <c r="L170" s="231">
        <f t="shared" si="12"/>
        <v>1074</v>
      </c>
      <c r="M170" s="338"/>
      <c r="N170" s="337"/>
      <c r="O170" s="231">
        <f t="shared" si="13"/>
        <v>0</v>
      </c>
      <c r="P170" s="274"/>
      <c r="R170" s="158"/>
      <c r="S170" s="158"/>
    </row>
    <row r="171" spans="1:19" customFormat="1" ht="24" hidden="1" x14ac:dyDescent="0.25">
      <c r="A171" s="178">
        <v>2513</v>
      </c>
      <c r="B171" s="223" t="s">
        <v>405</v>
      </c>
      <c r="C171" s="224">
        <f t="shared" si="9"/>
        <v>0</v>
      </c>
      <c r="D171" s="229">
        <v>0</v>
      </c>
      <c r="E171" s="337"/>
      <c r="F171" s="231">
        <f t="shared" si="10"/>
        <v>0</v>
      </c>
      <c r="G171" s="229"/>
      <c r="H171" s="230"/>
      <c r="I171" s="231">
        <f t="shared" si="11"/>
        <v>0</v>
      </c>
      <c r="J171" s="229">
        <v>0</v>
      </c>
      <c r="K171" s="230"/>
      <c r="L171" s="231">
        <f t="shared" si="12"/>
        <v>0</v>
      </c>
      <c r="M171" s="338"/>
      <c r="N171" s="337"/>
      <c r="O171" s="231">
        <f t="shared" si="13"/>
        <v>0</v>
      </c>
      <c r="P171" s="185"/>
      <c r="R171" s="158"/>
      <c r="S171" s="158"/>
    </row>
    <row r="172" spans="1:19" customFormat="1" hidden="1" x14ac:dyDescent="0.25">
      <c r="A172" s="178">
        <v>2515</v>
      </c>
      <c r="B172" s="223" t="s">
        <v>406</v>
      </c>
      <c r="C172" s="224">
        <f t="shared" si="9"/>
        <v>0</v>
      </c>
      <c r="D172" s="229">
        <v>0</v>
      </c>
      <c r="E172" s="337"/>
      <c r="F172" s="231">
        <f t="shared" si="10"/>
        <v>0</v>
      </c>
      <c r="G172" s="229"/>
      <c r="H172" s="230"/>
      <c r="I172" s="231">
        <f t="shared" si="11"/>
        <v>0</v>
      </c>
      <c r="J172" s="229">
        <v>0</v>
      </c>
      <c r="K172" s="230"/>
      <c r="L172" s="231">
        <f t="shared" si="12"/>
        <v>0</v>
      </c>
      <c r="M172" s="338"/>
      <c r="N172" s="337"/>
      <c r="O172" s="231">
        <f t="shared" si="13"/>
        <v>0</v>
      </c>
      <c r="P172" s="185"/>
      <c r="R172" s="158"/>
      <c r="S172" s="158"/>
    </row>
    <row r="173" spans="1:19" customFormat="1" ht="24" hidden="1" x14ac:dyDescent="0.25">
      <c r="A173" s="178">
        <v>2519</v>
      </c>
      <c r="B173" s="223" t="s">
        <v>407</v>
      </c>
      <c r="C173" s="224">
        <f t="shared" si="9"/>
        <v>0</v>
      </c>
      <c r="D173" s="229">
        <v>0</v>
      </c>
      <c r="E173" s="337"/>
      <c r="F173" s="231">
        <f t="shared" si="10"/>
        <v>0</v>
      </c>
      <c r="G173" s="229"/>
      <c r="H173" s="230"/>
      <c r="I173" s="231">
        <f t="shared" si="11"/>
        <v>0</v>
      </c>
      <c r="J173" s="229">
        <v>0</v>
      </c>
      <c r="K173" s="230"/>
      <c r="L173" s="231">
        <f t="shared" si="12"/>
        <v>0</v>
      </c>
      <c r="M173" s="338"/>
      <c r="N173" s="337"/>
      <c r="O173" s="231">
        <f t="shared" si="13"/>
        <v>0</v>
      </c>
      <c r="P173" s="185"/>
      <c r="R173" s="158"/>
      <c r="S173" s="158"/>
    </row>
    <row r="174" spans="1:19" customFormat="1" hidden="1" x14ac:dyDescent="0.25">
      <c r="A174" s="339">
        <v>2520</v>
      </c>
      <c r="B174" s="223" t="s">
        <v>408</v>
      </c>
      <c r="C174" s="224">
        <f t="shared" si="9"/>
        <v>0</v>
      </c>
      <c r="D174" s="229">
        <v>0</v>
      </c>
      <c r="E174" s="337"/>
      <c r="F174" s="231">
        <f t="shared" si="10"/>
        <v>0</v>
      </c>
      <c r="G174" s="229"/>
      <c r="H174" s="230"/>
      <c r="I174" s="231">
        <f t="shared" si="11"/>
        <v>0</v>
      </c>
      <c r="J174" s="229">
        <v>0</v>
      </c>
      <c r="K174" s="230"/>
      <c r="L174" s="231">
        <f t="shared" si="12"/>
        <v>0</v>
      </c>
      <c r="M174" s="338"/>
      <c r="N174" s="337"/>
      <c r="O174" s="231">
        <f t="shared" si="13"/>
        <v>0</v>
      </c>
      <c r="P174" s="185"/>
      <c r="R174" s="158"/>
      <c r="S174" s="158"/>
    </row>
    <row r="175" spans="1:19" s="367" customFormat="1" ht="36" hidden="1" x14ac:dyDescent="0.25">
      <c r="A175" s="140">
        <v>2800</v>
      </c>
      <c r="B175" s="213" t="s">
        <v>409</v>
      </c>
      <c r="C175" s="214">
        <f t="shared" si="9"/>
        <v>0</v>
      </c>
      <c r="D175" s="171">
        <v>0</v>
      </c>
      <c r="E175" s="172"/>
      <c r="F175" s="173">
        <f t="shared" si="10"/>
        <v>0</v>
      </c>
      <c r="G175" s="171"/>
      <c r="H175" s="174"/>
      <c r="I175" s="173">
        <f t="shared" si="11"/>
        <v>0</v>
      </c>
      <c r="J175" s="171">
        <v>0</v>
      </c>
      <c r="K175" s="174"/>
      <c r="L175" s="173">
        <f t="shared" si="12"/>
        <v>0</v>
      </c>
      <c r="M175" s="175"/>
      <c r="N175" s="172"/>
      <c r="O175" s="173">
        <f t="shared" si="13"/>
        <v>0</v>
      </c>
      <c r="P175" s="176"/>
      <c r="R175" s="158"/>
      <c r="S175" s="158"/>
    </row>
    <row r="176" spans="1:19" customFormat="1" hidden="1" x14ac:dyDescent="0.25">
      <c r="A176" s="315">
        <v>3000</v>
      </c>
      <c r="B176" s="315" t="s">
        <v>410</v>
      </c>
      <c r="C176" s="316">
        <f t="shared" si="9"/>
        <v>0</v>
      </c>
      <c r="D176" s="317">
        <f>SUM(D177,D187)</f>
        <v>0</v>
      </c>
      <c r="E176" s="318">
        <f>SUM(E177,E187)</f>
        <v>0</v>
      </c>
      <c r="F176" s="319">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c r="R176" s="158"/>
      <c r="S176" s="158"/>
    </row>
    <row r="177" spans="1:19" customFormat="1" ht="24" hidden="1" x14ac:dyDescent="0.25">
      <c r="A177" s="198">
        <v>3200</v>
      </c>
      <c r="B177" s="368" t="s">
        <v>411</v>
      </c>
      <c r="C177" s="199">
        <f t="shared" si="9"/>
        <v>0</v>
      </c>
      <c r="D177" s="209">
        <f>SUM(D178,D182)</f>
        <v>0</v>
      </c>
      <c r="E177" s="324">
        <f>SUM(E178,E182)</f>
        <v>0</v>
      </c>
      <c r="F177" s="211">
        <f t="shared" si="10"/>
        <v>0</v>
      </c>
      <c r="G177" s="209">
        <f>SUM(G178,G182)</f>
        <v>0</v>
      </c>
      <c r="H177" s="210">
        <f t="shared" ref="H177" si="22">SUM(H178,H182)</f>
        <v>0</v>
      </c>
      <c r="I177" s="211">
        <f t="shared" si="11"/>
        <v>0</v>
      </c>
      <c r="J177" s="209">
        <f>SUM(J178,J182)</f>
        <v>0</v>
      </c>
      <c r="K177" s="210">
        <f t="shared" ref="K177" si="23">SUM(K178,K182)</f>
        <v>0</v>
      </c>
      <c r="L177" s="211">
        <f t="shared" si="12"/>
        <v>0</v>
      </c>
      <c r="M177" s="325">
        <f t="shared" ref="M177:N177" si="24">SUM(M178,M182)</f>
        <v>0</v>
      </c>
      <c r="N177" s="326">
        <f t="shared" si="24"/>
        <v>0</v>
      </c>
      <c r="O177" s="327">
        <f t="shared" si="13"/>
        <v>0</v>
      </c>
      <c r="P177" s="328"/>
      <c r="R177" s="158"/>
      <c r="S177" s="158"/>
    </row>
    <row r="178" spans="1:19" customFormat="1" ht="36" hidden="1" x14ac:dyDescent="0.25">
      <c r="A178" s="1197">
        <v>3260</v>
      </c>
      <c r="B178" s="213" t="s">
        <v>412</v>
      </c>
      <c r="C178" s="214">
        <f t="shared" si="9"/>
        <v>0</v>
      </c>
      <c r="D178" s="350">
        <f>SUM(D179:D181)</f>
        <v>0</v>
      </c>
      <c r="E178" s="351">
        <f>SUM(E179:E181)</f>
        <v>0</v>
      </c>
      <c r="F178" s="221">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c r="R178" s="158"/>
      <c r="S178" s="158"/>
    </row>
    <row r="179" spans="1:19" customFormat="1" ht="24" hidden="1" x14ac:dyDescent="0.25">
      <c r="A179" s="178">
        <v>3261</v>
      </c>
      <c r="B179" s="223" t="s">
        <v>413</v>
      </c>
      <c r="C179" s="224">
        <f t="shared" si="9"/>
        <v>0</v>
      </c>
      <c r="D179" s="229">
        <v>0</v>
      </c>
      <c r="E179" s="337"/>
      <c r="F179" s="231">
        <f t="shared" si="10"/>
        <v>0</v>
      </c>
      <c r="G179" s="229"/>
      <c r="H179" s="230"/>
      <c r="I179" s="231">
        <f t="shared" si="11"/>
        <v>0</v>
      </c>
      <c r="J179" s="229">
        <v>0</v>
      </c>
      <c r="K179" s="230"/>
      <c r="L179" s="231">
        <f t="shared" si="12"/>
        <v>0</v>
      </c>
      <c r="M179" s="338"/>
      <c r="N179" s="337"/>
      <c r="O179" s="231">
        <f t="shared" si="13"/>
        <v>0</v>
      </c>
      <c r="P179" s="185"/>
      <c r="R179" s="158"/>
      <c r="S179" s="158"/>
    </row>
    <row r="180" spans="1:19" customFormat="1" ht="36" hidden="1" x14ac:dyDescent="0.25">
      <c r="A180" s="178">
        <v>3262</v>
      </c>
      <c r="B180" s="223" t="s">
        <v>414</v>
      </c>
      <c r="C180" s="224">
        <f t="shared" si="9"/>
        <v>0</v>
      </c>
      <c r="D180" s="229">
        <v>0</v>
      </c>
      <c r="E180" s="337"/>
      <c r="F180" s="231">
        <f t="shared" si="10"/>
        <v>0</v>
      </c>
      <c r="G180" s="229"/>
      <c r="H180" s="230"/>
      <c r="I180" s="231">
        <f t="shared" si="11"/>
        <v>0</v>
      </c>
      <c r="J180" s="229">
        <v>0</v>
      </c>
      <c r="K180" s="230"/>
      <c r="L180" s="231">
        <f t="shared" si="12"/>
        <v>0</v>
      </c>
      <c r="M180" s="338"/>
      <c r="N180" s="337"/>
      <c r="O180" s="231">
        <f t="shared" si="13"/>
        <v>0</v>
      </c>
      <c r="P180" s="185"/>
      <c r="R180" s="158"/>
      <c r="S180" s="158"/>
    </row>
    <row r="181" spans="1:19" customFormat="1" ht="24" hidden="1" x14ac:dyDescent="0.25">
      <c r="A181" s="178">
        <v>3263</v>
      </c>
      <c r="B181" s="223" t="s">
        <v>415</v>
      </c>
      <c r="C181" s="224">
        <f t="shared" si="9"/>
        <v>0</v>
      </c>
      <c r="D181" s="229">
        <v>0</v>
      </c>
      <c r="E181" s="337"/>
      <c r="F181" s="231">
        <f t="shared" si="10"/>
        <v>0</v>
      </c>
      <c r="G181" s="229"/>
      <c r="H181" s="230"/>
      <c r="I181" s="231">
        <f t="shared" si="11"/>
        <v>0</v>
      </c>
      <c r="J181" s="229">
        <v>0</v>
      </c>
      <c r="K181" s="230"/>
      <c r="L181" s="231">
        <f t="shared" si="12"/>
        <v>0</v>
      </c>
      <c r="M181" s="338"/>
      <c r="N181" s="337"/>
      <c r="O181" s="231">
        <f t="shared" si="13"/>
        <v>0</v>
      </c>
      <c r="P181" s="185"/>
      <c r="R181" s="158"/>
      <c r="S181" s="158"/>
    </row>
    <row r="182" spans="1:19" customFormat="1" ht="60" hidden="1" x14ac:dyDescent="0.25">
      <c r="A182" s="1197">
        <v>3290</v>
      </c>
      <c r="B182" s="213" t="s">
        <v>416</v>
      </c>
      <c r="C182" s="224">
        <f t="shared" ref="C182:C258" si="25">F182+I182+L182+O182</f>
        <v>0</v>
      </c>
      <c r="D182" s="350">
        <f>SUM(D183:D186)</f>
        <v>0</v>
      </c>
      <c r="E182" s="351">
        <f>SUM(E183:E186)</f>
        <v>0</v>
      </c>
      <c r="F182" s="221">
        <f t="shared" si="10"/>
        <v>0</v>
      </c>
      <c r="G182" s="350">
        <f>SUM(G183:G186)</f>
        <v>0</v>
      </c>
      <c r="H182" s="352">
        <f t="shared" ref="H182" si="26">SUM(H183:H186)</f>
        <v>0</v>
      </c>
      <c r="I182" s="221">
        <f t="shared" si="11"/>
        <v>0</v>
      </c>
      <c r="J182" s="350">
        <f>SUM(J183:J186)</f>
        <v>0</v>
      </c>
      <c r="K182" s="352">
        <f t="shared" ref="K182" si="27">SUM(K183:K186)</f>
        <v>0</v>
      </c>
      <c r="L182" s="221">
        <f t="shared" si="12"/>
        <v>0</v>
      </c>
      <c r="M182" s="369">
        <f t="shared" ref="M182:N182" si="28">SUM(M183:M186)</f>
        <v>0</v>
      </c>
      <c r="N182" s="370">
        <f t="shared" si="28"/>
        <v>0</v>
      </c>
      <c r="O182" s="371">
        <f t="shared" si="13"/>
        <v>0</v>
      </c>
      <c r="P182" s="372"/>
      <c r="R182" s="158"/>
      <c r="S182" s="158"/>
    </row>
    <row r="183" spans="1:19" customFormat="1" ht="48" hidden="1" x14ac:dyDescent="0.25">
      <c r="A183" s="178">
        <v>3291</v>
      </c>
      <c r="B183" s="223" t="s">
        <v>417</v>
      </c>
      <c r="C183" s="224">
        <f t="shared" si="25"/>
        <v>0</v>
      </c>
      <c r="D183" s="229">
        <v>0</v>
      </c>
      <c r="E183" s="337"/>
      <c r="F183" s="231">
        <f t="shared" ref="F183:F246" si="29">D183+E183</f>
        <v>0</v>
      </c>
      <c r="G183" s="229"/>
      <c r="H183" s="230"/>
      <c r="I183" s="231">
        <f t="shared" ref="I183:I246" si="30">G183+H183</f>
        <v>0</v>
      </c>
      <c r="J183" s="229">
        <v>0</v>
      </c>
      <c r="K183" s="230"/>
      <c r="L183" s="231">
        <f t="shared" ref="L183:L246" si="31">J183+K183</f>
        <v>0</v>
      </c>
      <c r="M183" s="338"/>
      <c r="N183" s="337"/>
      <c r="O183" s="231">
        <f t="shared" ref="O183:O246" si="32">M183+N183</f>
        <v>0</v>
      </c>
      <c r="P183" s="185"/>
      <c r="R183" s="158"/>
      <c r="S183" s="158"/>
    </row>
    <row r="184" spans="1:19" customFormat="1" ht="60" hidden="1" x14ac:dyDescent="0.25">
      <c r="A184" s="178">
        <v>3292</v>
      </c>
      <c r="B184" s="223" t="s">
        <v>418</v>
      </c>
      <c r="C184" s="224">
        <f t="shared" si="25"/>
        <v>0</v>
      </c>
      <c r="D184" s="229">
        <v>0</v>
      </c>
      <c r="E184" s="337"/>
      <c r="F184" s="231">
        <f t="shared" si="29"/>
        <v>0</v>
      </c>
      <c r="G184" s="229"/>
      <c r="H184" s="230"/>
      <c r="I184" s="231">
        <f t="shared" si="30"/>
        <v>0</v>
      </c>
      <c r="J184" s="229">
        <v>0</v>
      </c>
      <c r="K184" s="230"/>
      <c r="L184" s="231">
        <f t="shared" si="31"/>
        <v>0</v>
      </c>
      <c r="M184" s="338"/>
      <c r="N184" s="337"/>
      <c r="O184" s="231">
        <f t="shared" si="32"/>
        <v>0</v>
      </c>
      <c r="P184" s="185"/>
      <c r="R184" s="158"/>
      <c r="S184" s="158"/>
    </row>
    <row r="185" spans="1:19" customFormat="1" ht="48" hidden="1" x14ac:dyDescent="0.25">
      <c r="A185" s="178">
        <v>3293</v>
      </c>
      <c r="B185" s="223" t="s">
        <v>224</v>
      </c>
      <c r="C185" s="224">
        <f t="shared" si="25"/>
        <v>0</v>
      </c>
      <c r="D185" s="229">
        <v>0</v>
      </c>
      <c r="E185" s="337"/>
      <c r="F185" s="231">
        <f t="shared" si="29"/>
        <v>0</v>
      </c>
      <c r="G185" s="229"/>
      <c r="H185" s="230"/>
      <c r="I185" s="231">
        <f t="shared" si="30"/>
        <v>0</v>
      </c>
      <c r="J185" s="229">
        <v>0</v>
      </c>
      <c r="K185" s="230"/>
      <c r="L185" s="231">
        <f t="shared" si="31"/>
        <v>0</v>
      </c>
      <c r="M185" s="338"/>
      <c r="N185" s="337"/>
      <c r="O185" s="231">
        <f t="shared" si="32"/>
        <v>0</v>
      </c>
      <c r="P185" s="185"/>
      <c r="R185" s="158"/>
      <c r="S185" s="158"/>
    </row>
    <row r="186" spans="1:19" customFormat="1" ht="36" hidden="1" x14ac:dyDescent="0.25">
      <c r="A186" s="373">
        <v>3294</v>
      </c>
      <c r="B186" s="223" t="s">
        <v>419</v>
      </c>
      <c r="C186" s="374">
        <f t="shared" si="25"/>
        <v>0</v>
      </c>
      <c r="D186" s="375">
        <v>0</v>
      </c>
      <c r="E186" s="376"/>
      <c r="F186" s="371">
        <f t="shared" si="29"/>
        <v>0</v>
      </c>
      <c r="G186" s="375"/>
      <c r="H186" s="377"/>
      <c r="I186" s="371">
        <f t="shared" si="30"/>
        <v>0</v>
      </c>
      <c r="J186" s="375">
        <v>0</v>
      </c>
      <c r="K186" s="377"/>
      <c r="L186" s="371">
        <f t="shared" si="31"/>
        <v>0</v>
      </c>
      <c r="M186" s="378"/>
      <c r="N186" s="376"/>
      <c r="O186" s="371">
        <f t="shared" si="32"/>
        <v>0</v>
      </c>
      <c r="P186" s="372"/>
      <c r="R186" s="158"/>
      <c r="S186" s="158"/>
    </row>
    <row r="187" spans="1:19" customFormat="1" ht="36" hidden="1" x14ac:dyDescent="0.25">
      <c r="A187" s="249">
        <v>3300</v>
      </c>
      <c r="B187" s="368" t="s">
        <v>420</v>
      </c>
      <c r="C187" s="379">
        <f t="shared" si="25"/>
        <v>0</v>
      </c>
      <c r="D187" s="380">
        <f>SUM(D188:D189)</f>
        <v>0</v>
      </c>
      <c r="E187" s="326">
        <f>SUM(E188:E189)</f>
        <v>0</v>
      </c>
      <c r="F187" s="327">
        <f t="shared" si="29"/>
        <v>0</v>
      </c>
      <c r="G187" s="380">
        <f>SUM(G188:G189)</f>
        <v>0</v>
      </c>
      <c r="H187" s="381">
        <f t="shared" ref="H187" si="33">SUM(H188:H189)</f>
        <v>0</v>
      </c>
      <c r="I187" s="327">
        <f t="shared" si="30"/>
        <v>0</v>
      </c>
      <c r="J187" s="380">
        <f>SUM(J188:J189)</f>
        <v>0</v>
      </c>
      <c r="K187" s="381">
        <f t="shared" ref="K187" si="34">SUM(K188:K189)</f>
        <v>0</v>
      </c>
      <c r="L187" s="327">
        <f t="shared" si="31"/>
        <v>0</v>
      </c>
      <c r="M187" s="325">
        <f t="shared" ref="M187:N187" si="35">SUM(M188:M189)</f>
        <v>0</v>
      </c>
      <c r="N187" s="326">
        <f t="shared" si="35"/>
        <v>0</v>
      </c>
      <c r="O187" s="327">
        <f t="shared" si="32"/>
        <v>0</v>
      </c>
      <c r="P187" s="328"/>
      <c r="R187" s="158"/>
      <c r="S187" s="158"/>
    </row>
    <row r="188" spans="1:19" customFormat="1" ht="36" hidden="1" x14ac:dyDescent="0.25">
      <c r="A188" s="264">
        <v>3310</v>
      </c>
      <c r="B188" s="265" t="s">
        <v>421</v>
      </c>
      <c r="C188" s="276">
        <f t="shared" si="25"/>
        <v>0</v>
      </c>
      <c r="D188" s="344">
        <v>0</v>
      </c>
      <c r="E188" s="345"/>
      <c r="F188" s="332">
        <f t="shared" si="29"/>
        <v>0</v>
      </c>
      <c r="G188" s="344"/>
      <c r="H188" s="346"/>
      <c r="I188" s="332">
        <f t="shared" si="30"/>
        <v>0</v>
      </c>
      <c r="J188" s="344">
        <v>0</v>
      </c>
      <c r="K188" s="346"/>
      <c r="L188" s="332">
        <f t="shared" si="31"/>
        <v>0</v>
      </c>
      <c r="M188" s="347"/>
      <c r="N188" s="345"/>
      <c r="O188" s="332">
        <f t="shared" si="32"/>
        <v>0</v>
      </c>
      <c r="P188" s="274"/>
      <c r="R188" s="158"/>
      <c r="S188" s="158"/>
    </row>
    <row r="189" spans="1:19" customFormat="1" ht="36" hidden="1" x14ac:dyDescent="0.25">
      <c r="A189" s="169">
        <v>3320</v>
      </c>
      <c r="B189" s="213" t="s">
        <v>422</v>
      </c>
      <c r="C189" s="214">
        <f t="shared" si="25"/>
        <v>0</v>
      </c>
      <c r="D189" s="219">
        <v>0</v>
      </c>
      <c r="E189" s="335"/>
      <c r="F189" s="221">
        <f t="shared" si="29"/>
        <v>0</v>
      </c>
      <c r="G189" s="219"/>
      <c r="H189" s="220"/>
      <c r="I189" s="221">
        <f t="shared" si="30"/>
        <v>0</v>
      </c>
      <c r="J189" s="219">
        <v>0</v>
      </c>
      <c r="K189" s="220"/>
      <c r="L189" s="221">
        <f t="shared" si="31"/>
        <v>0</v>
      </c>
      <c r="M189" s="336"/>
      <c r="N189" s="335"/>
      <c r="O189" s="221">
        <f t="shared" si="32"/>
        <v>0</v>
      </c>
      <c r="P189" s="176"/>
      <c r="R189" s="158"/>
      <c r="S189" s="158"/>
    </row>
    <row r="190" spans="1:19" customFormat="1" hidden="1" x14ac:dyDescent="0.25">
      <c r="A190" s="382">
        <v>4000</v>
      </c>
      <c r="B190" s="315" t="s">
        <v>423</v>
      </c>
      <c r="C190" s="316">
        <f t="shared" si="25"/>
        <v>0</v>
      </c>
      <c r="D190" s="317">
        <f>SUM(D191,D194)</f>
        <v>0</v>
      </c>
      <c r="E190" s="318">
        <f>SUM(E191,E194)</f>
        <v>0</v>
      </c>
      <c r="F190" s="319">
        <f t="shared" si="29"/>
        <v>0</v>
      </c>
      <c r="G190" s="317">
        <f>SUM(G191,G194)</f>
        <v>0</v>
      </c>
      <c r="H190" s="320">
        <f>SUM(H191,H194)</f>
        <v>0</v>
      </c>
      <c r="I190" s="319">
        <f t="shared" si="30"/>
        <v>0</v>
      </c>
      <c r="J190" s="317">
        <f>SUM(J191,J194)</f>
        <v>0</v>
      </c>
      <c r="K190" s="320">
        <f>SUM(K191,K194)</f>
        <v>0</v>
      </c>
      <c r="L190" s="319">
        <f t="shared" si="31"/>
        <v>0</v>
      </c>
      <c r="M190" s="321">
        <f>SUM(M191,M194)</f>
        <v>0</v>
      </c>
      <c r="N190" s="318">
        <f>SUM(N191,N194)</f>
        <v>0</v>
      </c>
      <c r="O190" s="319">
        <f t="shared" si="32"/>
        <v>0</v>
      </c>
      <c r="P190" s="322"/>
      <c r="R190" s="158"/>
      <c r="S190" s="158"/>
    </row>
    <row r="191" spans="1:19" customFormat="1" hidden="1" x14ac:dyDescent="0.25">
      <c r="A191" s="383">
        <v>4200</v>
      </c>
      <c r="B191" s="323" t="s">
        <v>424</v>
      </c>
      <c r="C191" s="199">
        <f t="shared" si="25"/>
        <v>0</v>
      </c>
      <c r="D191" s="209">
        <f>SUM(D192,D193)</f>
        <v>0</v>
      </c>
      <c r="E191" s="324">
        <f>SUM(E192,E193)</f>
        <v>0</v>
      </c>
      <c r="F191" s="211">
        <f t="shared" si="29"/>
        <v>0</v>
      </c>
      <c r="G191" s="209">
        <f>SUM(G192,G193)</f>
        <v>0</v>
      </c>
      <c r="H191" s="210">
        <f>SUM(H192,H193)</f>
        <v>0</v>
      </c>
      <c r="I191" s="211">
        <f t="shared" si="30"/>
        <v>0</v>
      </c>
      <c r="J191" s="209">
        <f>SUM(J192,J193)</f>
        <v>0</v>
      </c>
      <c r="K191" s="210">
        <f>SUM(K192,K193)</f>
        <v>0</v>
      </c>
      <c r="L191" s="211">
        <f t="shared" si="31"/>
        <v>0</v>
      </c>
      <c r="M191" s="348">
        <f>SUM(M192,M193)</f>
        <v>0</v>
      </c>
      <c r="N191" s="324">
        <f>SUM(N192,N193)</f>
        <v>0</v>
      </c>
      <c r="O191" s="211">
        <f t="shared" si="32"/>
        <v>0</v>
      </c>
      <c r="P191" s="208"/>
      <c r="R191" s="158"/>
      <c r="S191" s="158"/>
    </row>
    <row r="192" spans="1:19" customFormat="1" ht="24" hidden="1" x14ac:dyDescent="0.25">
      <c r="A192" s="1197">
        <v>4240</v>
      </c>
      <c r="B192" s="213" t="s">
        <v>425</v>
      </c>
      <c r="C192" s="214">
        <f t="shared" si="25"/>
        <v>0</v>
      </c>
      <c r="D192" s="219">
        <v>0</v>
      </c>
      <c r="E192" s="335"/>
      <c r="F192" s="221">
        <f t="shared" si="29"/>
        <v>0</v>
      </c>
      <c r="G192" s="219"/>
      <c r="H192" s="220"/>
      <c r="I192" s="221">
        <f t="shared" si="30"/>
        <v>0</v>
      </c>
      <c r="J192" s="219">
        <v>0</v>
      </c>
      <c r="K192" s="220"/>
      <c r="L192" s="221">
        <f t="shared" si="31"/>
        <v>0</v>
      </c>
      <c r="M192" s="336"/>
      <c r="N192" s="335"/>
      <c r="O192" s="221">
        <f t="shared" si="32"/>
        <v>0</v>
      </c>
      <c r="P192" s="176"/>
      <c r="R192" s="158"/>
      <c r="S192" s="158"/>
    </row>
    <row r="193" spans="1:19" customFormat="1" hidden="1" x14ac:dyDescent="0.25">
      <c r="A193" s="339">
        <v>4250</v>
      </c>
      <c r="B193" s="223" t="s">
        <v>426</v>
      </c>
      <c r="C193" s="224">
        <f t="shared" si="25"/>
        <v>0</v>
      </c>
      <c r="D193" s="229">
        <v>0</v>
      </c>
      <c r="E193" s="337"/>
      <c r="F193" s="231">
        <f t="shared" si="29"/>
        <v>0</v>
      </c>
      <c r="G193" s="229"/>
      <c r="H193" s="230"/>
      <c r="I193" s="231">
        <f t="shared" si="30"/>
        <v>0</v>
      </c>
      <c r="J193" s="229">
        <v>0</v>
      </c>
      <c r="K193" s="230"/>
      <c r="L193" s="231">
        <f t="shared" si="31"/>
        <v>0</v>
      </c>
      <c r="M193" s="338"/>
      <c r="N193" s="337"/>
      <c r="O193" s="231">
        <f t="shared" si="32"/>
        <v>0</v>
      </c>
      <c r="P193" s="185"/>
      <c r="R193" s="158"/>
      <c r="S193" s="158"/>
    </row>
    <row r="194" spans="1:19" customFormat="1" hidden="1" x14ac:dyDescent="0.25">
      <c r="A194" s="198">
        <v>4300</v>
      </c>
      <c r="B194" s="323" t="s">
        <v>427</v>
      </c>
      <c r="C194" s="199">
        <f t="shared" si="25"/>
        <v>0</v>
      </c>
      <c r="D194" s="209">
        <f>SUM(D195)</f>
        <v>0</v>
      </c>
      <c r="E194" s="324">
        <f>SUM(E195)</f>
        <v>0</v>
      </c>
      <c r="F194" s="211">
        <f t="shared" si="29"/>
        <v>0</v>
      </c>
      <c r="G194" s="209">
        <f>SUM(G195)</f>
        <v>0</v>
      </c>
      <c r="H194" s="210">
        <f>SUM(H195)</f>
        <v>0</v>
      </c>
      <c r="I194" s="211">
        <f t="shared" si="30"/>
        <v>0</v>
      </c>
      <c r="J194" s="209">
        <f>SUM(J195)</f>
        <v>0</v>
      </c>
      <c r="K194" s="210">
        <f>SUM(K195)</f>
        <v>0</v>
      </c>
      <c r="L194" s="211">
        <f t="shared" si="31"/>
        <v>0</v>
      </c>
      <c r="M194" s="348">
        <f>SUM(M195)</f>
        <v>0</v>
      </c>
      <c r="N194" s="324">
        <f>SUM(N195)</f>
        <v>0</v>
      </c>
      <c r="O194" s="211">
        <f t="shared" si="32"/>
        <v>0</v>
      </c>
      <c r="P194" s="208"/>
      <c r="R194" s="158"/>
      <c r="S194" s="158"/>
    </row>
    <row r="195" spans="1:19" customFormat="1" hidden="1" x14ac:dyDescent="0.25">
      <c r="A195" s="1197">
        <v>4310</v>
      </c>
      <c r="B195" s="213" t="s">
        <v>428</v>
      </c>
      <c r="C195" s="214">
        <f t="shared" si="25"/>
        <v>0</v>
      </c>
      <c r="D195" s="350">
        <f>SUM(D196:D196)</f>
        <v>0</v>
      </c>
      <c r="E195" s="351">
        <f>SUM(E196:E196)</f>
        <v>0</v>
      </c>
      <c r="F195" s="221">
        <f t="shared" si="29"/>
        <v>0</v>
      </c>
      <c r="G195" s="350">
        <f>SUM(G196:G196)</f>
        <v>0</v>
      </c>
      <c r="H195" s="352">
        <f>SUM(H196:H196)</f>
        <v>0</v>
      </c>
      <c r="I195" s="221">
        <f t="shared" si="30"/>
        <v>0</v>
      </c>
      <c r="J195" s="350">
        <f>SUM(J196:J196)</f>
        <v>0</v>
      </c>
      <c r="K195" s="352">
        <f>SUM(K196:K196)</f>
        <v>0</v>
      </c>
      <c r="L195" s="221">
        <f t="shared" si="31"/>
        <v>0</v>
      </c>
      <c r="M195" s="353">
        <f>SUM(M196:M196)</f>
        <v>0</v>
      </c>
      <c r="N195" s="351">
        <f>SUM(N196:N196)</f>
        <v>0</v>
      </c>
      <c r="O195" s="221">
        <f t="shared" si="32"/>
        <v>0</v>
      </c>
      <c r="P195" s="176"/>
      <c r="R195" s="158"/>
      <c r="S195" s="158"/>
    </row>
    <row r="196" spans="1:19" customFormat="1" ht="36" hidden="1" x14ac:dyDescent="0.25">
      <c r="A196" s="178">
        <v>4311</v>
      </c>
      <c r="B196" s="223" t="s">
        <v>429</v>
      </c>
      <c r="C196" s="224">
        <f t="shared" si="25"/>
        <v>0</v>
      </c>
      <c r="D196" s="229">
        <v>0</v>
      </c>
      <c r="E196" s="337"/>
      <c r="F196" s="231">
        <f t="shared" si="29"/>
        <v>0</v>
      </c>
      <c r="G196" s="229"/>
      <c r="H196" s="230"/>
      <c r="I196" s="231">
        <f t="shared" si="30"/>
        <v>0</v>
      </c>
      <c r="J196" s="229">
        <v>0</v>
      </c>
      <c r="K196" s="230"/>
      <c r="L196" s="231">
        <f t="shared" si="31"/>
        <v>0</v>
      </c>
      <c r="M196" s="338"/>
      <c r="N196" s="337"/>
      <c r="O196" s="231">
        <f t="shared" si="32"/>
        <v>0</v>
      </c>
      <c r="P196" s="185"/>
      <c r="R196" s="158"/>
      <c r="S196" s="158"/>
    </row>
    <row r="197" spans="1:19" s="148" customFormat="1" ht="12" x14ac:dyDescent="0.25">
      <c r="A197" s="384"/>
      <c r="B197" s="140" t="s">
        <v>430</v>
      </c>
      <c r="C197" s="464">
        <f t="shared" si="25"/>
        <v>1300</v>
      </c>
      <c r="D197" s="310">
        <f>SUM(D198,D233,D271)</f>
        <v>1300</v>
      </c>
      <c r="E197" s="503">
        <f>SUM(E198,E233,E271)</f>
        <v>0</v>
      </c>
      <c r="F197" s="464">
        <f t="shared" si="29"/>
        <v>1300</v>
      </c>
      <c r="G197" s="310">
        <f>SUM(G198,G233,G271)</f>
        <v>0</v>
      </c>
      <c r="H197" s="313">
        <f>SUM(H198,H233,H271)</f>
        <v>0</v>
      </c>
      <c r="I197" s="312">
        <f t="shared" si="30"/>
        <v>0</v>
      </c>
      <c r="J197" s="310">
        <f>SUM(J198,J233,J271)</f>
        <v>0</v>
      </c>
      <c r="K197" s="313">
        <f>SUM(K198,K233,K271)</f>
        <v>0</v>
      </c>
      <c r="L197" s="312">
        <f t="shared" si="31"/>
        <v>0</v>
      </c>
      <c r="M197" s="385">
        <f>SUM(M198,M233,M271)</f>
        <v>0</v>
      </c>
      <c r="N197" s="386">
        <f>SUM(N198,N233,N271)</f>
        <v>0</v>
      </c>
      <c r="O197" s="387">
        <f t="shared" si="32"/>
        <v>0</v>
      </c>
      <c r="P197" s="388"/>
      <c r="R197" s="158"/>
      <c r="S197" s="158"/>
    </row>
    <row r="198" spans="1:19" customFormat="1" x14ac:dyDescent="0.25">
      <c r="A198" s="315">
        <v>5000</v>
      </c>
      <c r="B198" s="315" t="s">
        <v>431</v>
      </c>
      <c r="C198" s="465">
        <f>F198+I198+L198+O198</f>
        <v>1300</v>
      </c>
      <c r="D198" s="317">
        <f>D199+D207</f>
        <v>1300</v>
      </c>
      <c r="E198" s="504">
        <f>E199+E207</f>
        <v>0</v>
      </c>
      <c r="F198" s="465">
        <f t="shared" si="29"/>
        <v>1300</v>
      </c>
      <c r="G198" s="317">
        <f>G199+G207</f>
        <v>0</v>
      </c>
      <c r="H198" s="320">
        <f>H199+H207</f>
        <v>0</v>
      </c>
      <c r="I198" s="319">
        <f t="shared" si="30"/>
        <v>0</v>
      </c>
      <c r="J198" s="317">
        <f>J199+J207</f>
        <v>0</v>
      </c>
      <c r="K198" s="320">
        <f>K199+K207</f>
        <v>0</v>
      </c>
      <c r="L198" s="319">
        <f t="shared" si="31"/>
        <v>0</v>
      </c>
      <c r="M198" s="321">
        <f>M199+M207</f>
        <v>0</v>
      </c>
      <c r="N198" s="318">
        <f>N199+N207</f>
        <v>0</v>
      </c>
      <c r="O198" s="319">
        <f t="shared" si="32"/>
        <v>0</v>
      </c>
      <c r="P198" s="322"/>
      <c r="R198" s="158"/>
      <c r="S198" s="158"/>
    </row>
    <row r="199" spans="1:19" customFormat="1" hidden="1" x14ac:dyDescent="0.25">
      <c r="A199" s="198">
        <v>5100</v>
      </c>
      <c r="B199" s="323" t="s">
        <v>432</v>
      </c>
      <c r="C199" s="199">
        <f t="shared" si="25"/>
        <v>0</v>
      </c>
      <c r="D199" s="209">
        <f>D200+D201+D204+D205+D206</f>
        <v>0</v>
      </c>
      <c r="E199" s="324">
        <f>E200+E201+E204+E205+E206</f>
        <v>0</v>
      </c>
      <c r="F199" s="211">
        <f t="shared" si="29"/>
        <v>0</v>
      </c>
      <c r="G199" s="209">
        <f>G200+G201+G204+G205+G206</f>
        <v>0</v>
      </c>
      <c r="H199" s="210">
        <f>H200+H201+H204+H205+H206</f>
        <v>0</v>
      </c>
      <c r="I199" s="211">
        <f t="shared" si="30"/>
        <v>0</v>
      </c>
      <c r="J199" s="209">
        <f>J200+J201+J204+J205+J206</f>
        <v>0</v>
      </c>
      <c r="K199" s="210">
        <f>K200+K201+K204+K205+K206</f>
        <v>0</v>
      </c>
      <c r="L199" s="211">
        <f t="shared" si="31"/>
        <v>0</v>
      </c>
      <c r="M199" s="348">
        <f>M200+M201+M204+M205+M206</f>
        <v>0</v>
      </c>
      <c r="N199" s="324">
        <f>N200+N201+N204+N205+N206</f>
        <v>0</v>
      </c>
      <c r="O199" s="211">
        <f t="shared" si="32"/>
        <v>0</v>
      </c>
      <c r="P199" s="208"/>
      <c r="R199" s="158"/>
      <c r="S199" s="158"/>
    </row>
    <row r="200" spans="1:19" customFormat="1" hidden="1" x14ac:dyDescent="0.25">
      <c r="A200" s="1197">
        <v>5110</v>
      </c>
      <c r="B200" s="213" t="s">
        <v>433</v>
      </c>
      <c r="C200" s="214">
        <f t="shared" si="25"/>
        <v>0</v>
      </c>
      <c r="D200" s="219">
        <v>0</v>
      </c>
      <c r="E200" s="335"/>
      <c r="F200" s="221">
        <f t="shared" si="29"/>
        <v>0</v>
      </c>
      <c r="G200" s="219"/>
      <c r="H200" s="220"/>
      <c r="I200" s="221">
        <f t="shared" si="30"/>
        <v>0</v>
      </c>
      <c r="J200" s="219">
        <v>0</v>
      </c>
      <c r="K200" s="220"/>
      <c r="L200" s="221">
        <f t="shared" si="31"/>
        <v>0</v>
      </c>
      <c r="M200" s="336"/>
      <c r="N200" s="335"/>
      <c r="O200" s="221">
        <f t="shared" si="32"/>
        <v>0</v>
      </c>
      <c r="P200" s="176"/>
      <c r="R200" s="158"/>
      <c r="S200" s="158"/>
    </row>
    <row r="201" spans="1:19" customFormat="1" ht="24" hidden="1" x14ac:dyDescent="0.25">
      <c r="A201" s="339">
        <v>5120</v>
      </c>
      <c r="B201" s="223" t="s">
        <v>434</v>
      </c>
      <c r="C201" s="224">
        <f t="shared" si="25"/>
        <v>0</v>
      </c>
      <c r="D201" s="340">
        <f>D202+D203</f>
        <v>0</v>
      </c>
      <c r="E201" s="341">
        <f>E202+E203</f>
        <v>0</v>
      </c>
      <c r="F201" s="231">
        <f t="shared" si="29"/>
        <v>0</v>
      </c>
      <c r="G201" s="340">
        <f>G202+G203</f>
        <v>0</v>
      </c>
      <c r="H201" s="342">
        <f>H202+H203</f>
        <v>0</v>
      </c>
      <c r="I201" s="231">
        <f t="shared" si="30"/>
        <v>0</v>
      </c>
      <c r="J201" s="340">
        <f>J202+J203</f>
        <v>0</v>
      </c>
      <c r="K201" s="342">
        <f>K202+K203</f>
        <v>0</v>
      </c>
      <c r="L201" s="231">
        <f t="shared" si="31"/>
        <v>0</v>
      </c>
      <c r="M201" s="343">
        <f>M202+M203</f>
        <v>0</v>
      </c>
      <c r="N201" s="341">
        <f>N202+N203</f>
        <v>0</v>
      </c>
      <c r="O201" s="231">
        <f t="shared" si="32"/>
        <v>0</v>
      </c>
      <c r="P201" s="185"/>
      <c r="R201" s="158"/>
      <c r="S201" s="158"/>
    </row>
    <row r="202" spans="1:19" customFormat="1" hidden="1" x14ac:dyDescent="0.25">
      <c r="A202" s="178">
        <v>5121</v>
      </c>
      <c r="B202" s="223" t="s">
        <v>435</v>
      </c>
      <c r="C202" s="224">
        <f t="shared" si="25"/>
        <v>0</v>
      </c>
      <c r="D202" s="229">
        <v>0</v>
      </c>
      <c r="E202" s="337"/>
      <c r="F202" s="231">
        <f t="shared" si="29"/>
        <v>0</v>
      </c>
      <c r="G202" s="229"/>
      <c r="H202" s="230"/>
      <c r="I202" s="231">
        <f t="shared" si="30"/>
        <v>0</v>
      </c>
      <c r="J202" s="229">
        <v>0</v>
      </c>
      <c r="K202" s="230"/>
      <c r="L202" s="231">
        <f t="shared" si="31"/>
        <v>0</v>
      </c>
      <c r="M202" s="338"/>
      <c r="N202" s="337"/>
      <c r="O202" s="231">
        <f t="shared" si="32"/>
        <v>0</v>
      </c>
      <c r="P202" s="185"/>
      <c r="R202" s="158"/>
      <c r="S202" s="158"/>
    </row>
    <row r="203" spans="1:19" customFormat="1" ht="24" hidden="1" x14ac:dyDescent="0.25">
      <c r="A203" s="178">
        <v>5129</v>
      </c>
      <c r="B203" s="223" t="s">
        <v>436</v>
      </c>
      <c r="C203" s="224">
        <f t="shared" si="25"/>
        <v>0</v>
      </c>
      <c r="D203" s="229">
        <v>0</v>
      </c>
      <c r="E203" s="337"/>
      <c r="F203" s="231">
        <f t="shared" si="29"/>
        <v>0</v>
      </c>
      <c r="G203" s="229"/>
      <c r="H203" s="230"/>
      <c r="I203" s="231">
        <f t="shared" si="30"/>
        <v>0</v>
      </c>
      <c r="J203" s="229">
        <v>0</v>
      </c>
      <c r="K203" s="230"/>
      <c r="L203" s="231">
        <f t="shared" si="31"/>
        <v>0</v>
      </c>
      <c r="M203" s="338"/>
      <c r="N203" s="337"/>
      <c r="O203" s="231">
        <f t="shared" si="32"/>
        <v>0</v>
      </c>
      <c r="P203" s="185"/>
      <c r="R203" s="158"/>
      <c r="S203" s="158"/>
    </row>
    <row r="204" spans="1:19" customFormat="1" hidden="1" x14ac:dyDescent="0.25">
      <c r="A204" s="339">
        <v>5130</v>
      </c>
      <c r="B204" s="223" t="s">
        <v>437</v>
      </c>
      <c r="C204" s="224">
        <f t="shared" si="25"/>
        <v>0</v>
      </c>
      <c r="D204" s="229">
        <v>0</v>
      </c>
      <c r="E204" s="337"/>
      <c r="F204" s="231">
        <f t="shared" si="29"/>
        <v>0</v>
      </c>
      <c r="G204" s="229"/>
      <c r="H204" s="230"/>
      <c r="I204" s="231">
        <f t="shared" si="30"/>
        <v>0</v>
      </c>
      <c r="J204" s="229">
        <v>0</v>
      </c>
      <c r="K204" s="230"/>
      <c r="L204" s="231">
        <f t="shared" si="31"/>
        <v>0</v>
      </c>
      <c r="M204" s="338"/>
      <c r="N204" s="337"/>
      <c r="O204" s="231">
        <f t="shared" si="32"/>
        <v>0</v>
      </c>
      <c r="P204" s="185"/>
      <c r="R204" s="158"/>
      <c r="S204" s="158"/>
    </row>
    <row r="205" spans="1:19" customFormat="1" hidden="1" x14ac:dyDescent="0.25">
      <c r="A205" s="339">
        <v>5140</v>
      </c>
      <c r="B205" s="223" t="s">
        <v>438</v>
      </c>
      <c r="C205" s="224">
        <f t="shared" si="25"/>
        <v>0</v>
      </c>
      <c r="D205" s="229">
        <v>0</v>
      </c>
      <c r="E205" s="337"/>
      <c r="F205" s="231">
        <f t="shared" si="29"/>
        <v>0</v>
      </c>
      <c r="G205" s="229"/>
      <c r="H205" s="230"/>
      <c r="I205" s="231">
        <f t="shared" si="30"/>
        <v>0</v>
      </c>
      <c r="J205" s="229">
        <v>0</v>
      </c>
      <c r="K205" s="230"/>
      <c r="L205" s="231">
        <f t="shared" si="31"/>
        <v>0</v>
      </c>
      <c r="M205" s="338"/>
      <c r="N205" s="337"/>
      <c r="O205" s="231">
        <f t="shared" si="32"/>
        <v>0</v>
      </c>
      <c r="P205" s="185"/>
      <c r="R205" s="158"/>
      <c r="S205" s="158"/>
    </row>
    <row r="206" spans="1:19" customFormat="1" ht="24" hidden="1" x14ac:dyDescent="0.25">
      <c r="A206" s="339">
        <v>5170</v>
      </c>
      <c r="B206" s="223" t="s">
        <v>439</v>
      </c>
      <c r="C206" s="224">
        <f t="shared" si="25"/>
        <v>0</v>
      </c>
      <c r="D206" s="229">
        <v>0</v>
      </c>
      <c r="E206" s="337"/>
      <c r="F206" s="231">
        <f t="shared" si="29"/>
        <v>0</v>
      </c>
      <c r="G206" s="229"/>
      <c r="H206" s="230"/>
      <c r="I206" s="231">
        <f t="shared" si="30"/>
        <v>0</v>
      </c>
      <c r="J206" s="229">
        <v>0</v>
      </c>
      <c r="K206" s="230"/>
      <c r="L206" s="231">
        <f t="shared" si="31"/>
        <v>0</v>
      </c>
      <c r="M206" s="338"/>
      <c r="N206" s="337"/>
      <c r="O206" s="231">
        <f t="shared" si="32"/>
        <v>0</v>
      </c>
      <c r="P206" s="185"/>
      <c r="R206" s="158"/>
      <c r="S206" s="158"/>
    </row>
    <row r="207" spans="1:19" customFormat="1" x14ac:dyDescent="0.25">
      <c r="A207" s="198">
        <v>5200</v>
      </c>
      <c r="B207" s="323" t="s">
        <v>440</v>
      </c>
      <c r="C207" s="459">
        <f t="shared" si="25"/>
        <v>1300</v>
      </c>
      <c r="D207" s="209">
        <f>D208+D218+D219+D228+D229+D230+D232</f>
        <v>1300</v>
      </c>
      <c r="E207" s="505">
        <f>E208+E218+E219+E228+E229+E230+E232</f>
        <v>0</v>
      </c>
      <c r="F207" s="459">
        <f t="shared" si="29"/>
        <v>1300</v>
      </c>
      <c r="G207" s="209">
        <f>G208+G218+G219+G228+G229+G230+G232</f>
        <v>0</v>
      </c>
      <c r="H207" s="210">
        <f>H208+H218+H219+H228+H229+H230+H232</f>
        <v>0</v>
      </c>
      <c r="I207" s="211">
        <f t="shared" si="30"/>
        <v>0</v>
      </c>
      <c r="J207" s="209">
        <f>J208+J218+J219+J228+J229+J230+J232</f>
        <v>0</v>
      </c>
      <c r="K207" s="210">
        <f>K208+K218+K219+K228+K229+K230+K232</f>
        <v>0</v>
      </c>
      <c r="L207" s="211">
        <f t="shared" si="31"/>
        <v>0</v>
      </c>
      <c r="M207" s="348">
        <f>M208+M218+M219+M228+M229+M230+M232</f>
        <v>0</v>
      </c>
      <c r="N207" s="324">
        <f>N208+N218+N219+N228+N229+N230+N232</f>
        <v>0</v>
      </c>
      <c r="O207" s="211">
        <f t="shared" si="32"/>
        <v>0</v>
      </c>
      <c r="P207" s="208"/>
      <c r="R207" s="158"/>
      <c r="S207" s="158"/>
    </row>
    <row r="208" spans="1:19" customFormat="1" hidden="1" x14ac:dyDescent="0.25">
      <c r="A208" s="329">
        <v>5210</v>
      </c>
      <c r="B208" s="265" t="s">
        <v>441</v>
      </c>
      <c r="C208" s="276">
        <f t="shared" si="25"/>
        <v>0</v>
      </c>
      <c r="D208" s="330">
        <f>SUM(D209:D217)</f>
        <v>0</v>
      </c>
      <c r="E208" s="331">
        <f>SUM(E209:E217)</f>
        <v>0</v>
      </c>
      <c r="F208" s="332">
        <f t="shared" si="29"/>
        <v>0</v>
      </c>
      <c r="G208" s="330">
        <f>SUM(G209:G217)</f>
        <v>0</v>
      </c>
      <c r="H208" s="333">
        <f>SUM(H209:H217)</f>
        <v>0</v>
      </c>
      <c r="I208" s="332">
        <f t="shared" si="30"/>
        <v>0</v>
      </c>
      <c r="J208" s="330">
        <f>SUM(J209:J217)</f>
        <v>0</v>
      </c>
      <c r="K208" s="333">
        <f>SUM(K209:K217)</f>
        <v>0</v>
      </c>
      <c r="L208" s="332">
        <f t="shared" si="31"/>
        <v>0</v>
      </c>
      <c r="M208" s="334">
        <f>SUM(M209:M217)</f>
        <v>0</v>
      </c>
      <c r="N208" s="331">
        <f>SUM(N209:N217)</f>
        <v>0</v>
      </c>
      <c r="O208" s="332">
        <f t="shared" si="32"/>
        <v>0</v>
      </c>
      <c r="P208" s="274"/>
      <c r="R208" s="158"/>
      <c r="S208" s="158"/>
    </row>
    <row r="209" spans="1:19" customFormat="1" hidden="1" x14ac:dyDescent="0.25">
      <c r="A209" s="169">
        <v>5211</v>
      </c>
      <c r="B209" s="213" t="s">
        <v>442</v>
      </c>
      <c r="C209" s="359">
        <f t="shared" si="25"/>
        <v>0</v>
      </c>
      <c r="D209" s="219">
        <v>0</v>
      </c>
      <c r="E209" s="335"/>
      <c r="F209" s="221">
        <f t="shared" si="29"/>
        <v>0</v>
      </c>
      <c r="G209" s="219"/>
      <c r="H209" s="220"/>
      <c r="I209" s="221">
        <f t="shared" si="30"/>
        <v>0</v>
      </c>
      <c r="J209" s="219">
        <v>0</v>
      </c>
      <c r="K209" s="220"/>
      <c r="L209" s="221">
        <f t="shared" si="31"/>
        <v>0</v>
      </c>
      <c r="M209" s="336"/>
      <c r="N209" s="335"/>
      <c r="O209" s="221">
        <f t="shared" si="32"/>
        <v>0</v>
      </c>
      <c r="P209" s="176"/>
      <c r="R209" s="158"/>
      <c r="S209" s="158"/>
    </row>
    <row r="210" spans="1:19" customFormat="1" hidden="1" x14ac:dyDescent="0.25">
      <c r="A210" s="178">
        <v>5212</v>
      </c>
      <c r="B210" s="223" t="s">
        <v>443</v>
      </c>
      <c r="C210" s="359">
        <f t="shared" si="25"/>
        <v>0</v>
      </c>
      <c r="D210" s="229">
        <v>0</v>
      </c>
      <c r="E210" s="337"/>
      <c r="F210" s="231">
        <f t="shared" si="29"/>
        <v>0</v>
      </c>
      <c r="G210" s="229"/>
      <c r="H210" s="230"/>
      <c r="I210" s="231">
        <f t="shared" si="30"/>
        <v>0</v>
      </c>
      <c r="J210" s="229">
        <v>0</v>
      </c>
      <c r="K210" s="230"/>
      <c r="L210" s="231">
        <f t="shared" si="31"/>
        <v>0</v>
      </c>
      <c r="M210" s="338"/>
      <c r="N210" s="337"/>
      <c r="O210" s="231">
        <f t="shared" si="32"/>
        <v>0</v>
      </c>
      <c r="P210" s="185"/>
      <c r="R210" s="158"/>
      <c r="S210" s="158"/>
    </row>
    <row r="211" spans="1:19" customFormat="1" hidden="1" x14ac:dyDescent="0.25">
      <c r="A211" s="178">
        <v>5213</v>
      </c>
      <c r="B211" s="223" t="s">
        <v>444</v>
      </c>
      <c r="C211" s="359">
        <f t="shared" si="25"/>
        <v>0</v>
      </c>
      <c r="D211" s="229">
        <v>0</v>
      </c>
      <c r="E211" s="337"/>
      <c r="F211" s="231">
        <f t="shared" si="29"/>
        <v>0</v>
      </c>
      <c r="G211" s="229"/>
      <c r="H211" s="230"/>
      <c r="I211" s="231">
        <f t="shared" si="30"/>
        <v>0</v>
      </c>
      <c r="J211" s="229">
        <v>0</v>
      </c>
      <c r="K211" s="230"/>
      <c r="L211" s="231">
        <f t="shared" si="31"/>
        <v>0</v>
      </c>
      <c r="M211" s="338"/>
      <c r="N211" s="337"/>
      <c r="O211" s="231">
        <f t="shared" si="32"/>
        <v>0</v>
      </c>
      <c r="P211" s="185"/>
      <c r="R211" s="158"/>
      <c r="S211" s="158"/>
    </row>
    <row r="212" spans="1:19" customFormat="1" hidden="1" x14ac:dyDescent="0.25">
      <c r="A212" s="178">
        <v>5214</v>
      </c>
      <c r="B212" s="223" t="s">
        <v>445</v>
      </c>
      <c r="C212" s="359">
        <f t="shared" si="25"/>
        <v>0</v>
      </c>
      <c r="D212" s="229">
        <v>0</v>
      </c>
      <c r="E212" s="337"/>
      <c r="F212" s="231">
        <f t="shared" si="29"/>
        <v>0</v>
      </c>
      <c r="G212" s="229"/>
      <c r="H212" s="230"/>
      <c r="I212" s="231">
        <f t="shared" si="30"/>
        <v>0</v>
      </c>
      <c r="J212" s="229">
        <v>0</v>
      </c>
      <c r="K212" s="230"/>
      <c r="L212" s="231">
        <f t="shared" si="31"/>
        <v>0</v>
      </c>
      <c r="M212" s="338"/>
      <c r="N212" s="337"/>
      <c r="O212" s="231">
        <f t="shared" si="32"/>
        <v>0</v>
      </c>
      <c r="P212" s="185"/>
      <c r="R212" s="158"/>
      <c r="S212" s="158"/>
    </row>
    <row r="213" spans="1:19" customFormat="1" hidden="1" x14ac:dyDescent="0.25">
      <c r="A213" s="178">
        <v>5215</v>
      </c>
      <c r="B213" s="223" t="s">
        <v>446</v>
      </c>
      <c r="C213" s="359">
        <f t="shared" si="25"/>
        <v>0</v>
      </c>
      <c r="D213" s="229">
        <v>0</v>
      </c>
      <c r="E213" s="337"/>
      <c r="F213" s="231">
        <f t="shared" si="29"/>
        <v>0</v>
      </c>
      <c r="G213" s="229"/>
      <c r="H213" s="230"/>
      <c r="I213" s="231">
        <f t="shared" si="30"/>
        <v>0</v>
      </c>
      <c r="J213" s="229">
        <v>0</v>
      </c>
      <c r="K213" s="230"/>
      <c r="L213" s="231">
        <f t="shared" si="31"/>
        <v>0</v>
      </c>
      <c r="M213" s="338"/>
      <c r="N213" s="337"/>
      <c r="O213" s="231">
        <f t="shared" si="32"/>
        <v>0</v>
      </c>
      <c r="P213" s="185"/>
      <c r="R213" s="158"/>
      <c r="S213" s="158"/>
    </row>
    <row r="214" spans="1:19" customFormat="1" hidden="1" x14ac:dyDescent="0.25">
      <c r="A214" s="178">
        <v>5216</v>
      </c>
      <c r="B214" s="223" t="s">
        <v>447</v>
      </c>
      <c r="C214" s="359">
        <f t="shared" si="25"/>
        <v>0</v>
      </c>
      <c r="D214" s="229">
        <v>0</v>
      </c>
      <c r="E214" s="337"/>
      <c r="F214" s="231">
        <f t="shared" si="29"/>
        <v>0</v>
      </c>
      <c r="G214" s="229"/>
      <c r="H214" s="230"/>
      <c r="I214" s="231">
        <f t="shared" si="30"/>
        <v>0</v>
      </c>
      <c r="J214" s="229">
        <v>0</v>
      </c>
      <c r="K214" s="230"/>
      <c r="L214" s="231">
        <f t="shared" si="31"/>
        <v>0</v>
      </c>
      <c r="M214" s="338"/>
      <c r="N214" s="337"/>
      <c r="O214" s="231">
        <f t="shared" si="32"/>
        <v>0</v>
      </c>
      <c r="P214" s="185"/>
      <c r="R214" s="158"/>
      <c r="S214" s="158"/>
    </row>
    <row r="215" spans="1:19" customFormat="1" hidden="1" x14ac:dyDescent="0.25">
      <c r="A215" s="178">
        <v>5217</v>
      </c>
      <c r="B215" s="223" t="s">
        <v>448</v>
      </c>
      <c r="C215" s="359">
        <f t="shared" si="25"/>
        <v>0</v>
      </c>
      <c r="D215" s="229">
        <v>0</v>
      </c>
      <c r="E215" s="337"/>
      <c r="F215" s="231">
        <f t="shared" si="29"/>
        <v>0</v>
      </c>
      <c r="G215" s="229"/>
      <c r="H215" s="230"/>
      <c r="I215" s="231">
        <f t="shared" si="30"/>
        <v>0</v>
      </c>
      <c r="J215" s="229">
        <v>0</v>
      </c>
      <c r="K215" s="230"/>
      <c r="L215" s="231">
        <f t="shared" si="31"/>
        <v>0</v>
      </c>
      <c r="M215" s="338"/>
      <c r="N215" s="337"/>
      <c r="O215" s="231">
        <f t="shared" si="32"/>
        <v>0</v>
      </c>
      <c r="P215" s="185"/>
      <c r="R215" s="158"/>
      <c r="S215" s="158"/>
    </row>
    <row r="216" spans="1:19" customFormat="1" hidden="1" x14ac:dyDescent="0.25">
      <c r="A216" s="178">
        <v>5218</v>
      </c>
      <c r="B216" s="223" t="s">
        <v>449</v>
      </c>
      <c r="C216" s="359">
        <f t="shared" si="25"/>
        <v>0</v>
      </c>
      <c r="D216" s="229">
        <v>0</v>
      </c>
      <c r="E216" s="337"/>
      <c r="F216" s="231">
        <f t="shared" si="29"/>
        <v>0</v>
      </c>
      <c r="G216" s="229"/>
      <c r="H216" s="230"/>
      <c r="I216" s="231">
        <f t="shared" si="30"/>
        <v>0</v>
      </c>
      <c r="J216" s="229">
        <v>0</v>
      </c>
      <c r="K216" s="230"/>
      <c r="L216" s="231">
        <f t="shared" si="31"/>
        <v>0</v>
      </c>
      <c r="M216" s="338"/>
      <c r="N216" s="337"/>
      <c r="O216" s="231">
        <f t="shared" si="32"/>
        <v>0</v>
      </c>
      <c r="P216" s="185"/>
      <c r="R216" s="158"/>
      <c r="S216" s="158"/>
    </row>
    <row r="217" spans="1:19" customFormat="1" hidden="1" x14ac:dyDescent="0.25">
      <c r="A217" s="178">
        <v>5219</v>
      </c>
      <c r="B217" s="223" t="s">
        <v>450</v>
      </c>
      <c r="C217" s="359">
        <f t="shared" si="25"/>
        <v>0</v>
      </c>
      <c r="D217" s="229">
        <v>0</v>
      </c>
      <c r="E217" s="337"/>
      <c r="F217" s="231">
        <f t="shared" si="29"/>
        <v>0</v>
      </c>
      <c r="G217" s="229"/>
      <c r="H217" s="230"/>
      <c r="I217" s="231">
        <f t="shared" si="30"/>
        <v>0</v>
      </c>
      <c r="J217" s="229">
        <v>0</v>
      </c>
      <c r="K217" s="230"/>
      <c r="L217" s="231">
        <f t="shared" si="31"/>
        <v>0</v>
      </c>
      <c r="M217" s="338"/>
      <c r="N217" s="337"/>
      <c r="O217" s="231">
        <f t="shared" si="32"/>
        <v>0</v>
      </c>
      <c r="P217" s="185"/>
      <c r="R217" s="158"/>
      <c r="S217" s="158"/>
    </row>
    <row r="218" spans="1:19" customFormat="1" hidden="1" x14ac:dyDescent="0.25">
      <c r="A218" s="339">
        <v>5220</v>
      </c>
      <c r="B218" s="223" t="s">
        <v>451</v>
      </c>
      <c r="C218" s="359">
        <f t="shared" si="25"/>
        <v>0</v>
      </c>
      <c r="D218" s="229">
        <v>0</v>
      </c>
      <c r="E218" s="337"/>
      <c r="F218" s="231">
        <f t="shared" si="29"/>
        <v>0</v>
      </c>
      <c r="G218" s="229"/>
      <c r="H218" s="230"/>
      <c r="I218" s="231">
        <f t="shared" si="30"/>
        <v>0</v>
      </c>
      <c r="J218" s="229">
        <v>0</v>
      </c>
      <c r="K218" s="230"/>
      <c r="L218" s="231">
        <f t="shared" si="31"/>
        <v>0</v>
      </c>
      <c r="M218" s="338"/>
      <c r="N218" s="337"/>
      <c r="O218" s="231">
        <f t="shared" si="32"/>
        <v>0</v>
      </c>
      <c r="P218" s="185"/>
      <c r="R218" s="158"/>
      <c r="S218" s="158"/>
    </row>
    <row r="219" spans="1:19" customFormat="1" x14ac:dyDescent="0.25">
      <c r="A219" s="339">
        <v>5230</v>
      </c>
      <c r="B219" s="223" t="s">
        <v>452</v>
      </c>
      <c r="C219" s="359">
        <f t="shared" si="25"/>
        <v>1300</v>
      </c>
      <c r="D219" s="340">
        <f>SUM(D220:D227)</f>
        <v>1300</v>
      </c>
      <c r="E219" s="390">
        <f>SUM(E220:E227)</f>
        <v>0</v>
      </c>
      <c r="F219" s="359">
        <f t="shared" si="29"/>
        <v>1300</v>
      </c>
      <c r="G219" s="340">
        <f>SUM(G220:G227)</f>
        <v>0</v>
      </c>
      <c r="H219" s="342">
        <f>SUM(H220:H227)</f>
        <v>0</v>
      </c>
      <c r="I219" s="231">
        <f t="shared" si="30"/>
        <v>0</v>
      </c>
      <c r="J219" s="340">
        <f>SUM(J220:J227)</f>
        <v>0</v>
      </c>
      <c r="K219" s="342">
        <f>SUM(K220:K227)</f>
        <v>0</v>
      </c>
      <c r="L219" s="231">
        <f t="shared" si="31"/>
        <v>0</v>
      </c>
      <c r="M219" s="343">
        <f>SUM(M220:M227)</f>
        <v>0</v>
      </c>
      <c r="N219" s="341">
        <f>SUM(N220:N227)</f>
        <v>0</v>
      </c>
      <c r="O219" s="231">
        <f t="shared" si="32"/>
        <v>0</v>
      </c>
      <c r="P219" s="185"/>
      <c r="R219" s="158"/>
      <c r="S219" s="158"/>
    </row>
    <row r="220" spans="1:19" customFormat="1" hidden="1" x14ac:dyDescent="0.25">
      <c r="A220" s="178">
        <v>5231</v>
      </c>
      <c r="B220" s="223" t="s">
        <v>453</v>
      </c>
      <c r="C220" s="359">
        <f t="shared" si="25"/>
        <v>0</v>
      </c>
      <c r="D220" s="229">
        <v>0</v>
      </c>
      <c r="E220" s="337"/>
      <c r="F220" s="231">
        <f t="shared" si="29"/>
        <v>0</v>
      </c>
      <c r="G220" s="229"/>
      <c r="H220" s="230"/>
      <c r="I220" s="231">
        <f t="shared" si="30"/>
        <v>0</v>
      </c>
      <c r="J220" s="229">
        <v>0</v>
      </c>
      <c r="K220" s="230"/>
      <c r="L220" s="231">
        <f t="shared" si="31"/>
        <v>0</v>
      </c>
      <c r="M220" s="338"/>
      <c r="N220" s="337"/>
      <c r="O220" s="231">
        <f t="shared" si="32"/>
        <v>0</v>
      </c>
      <c r="P220" s="185"/>
      <c r="R220" s="158"/>
      <c r="S220" s="158"/>
    </row>
    <row r="221" spans="1:19" customFormat="1" hidden="1" x14ac:dyDescent="0.25">
      <c r="A221" s="178">
        <v>5232</v>
      </c>
      <c r="B221" s="223" t="s">
        <v>454</v>
      </c>
      <c r="C221" s="359">
        <f t="shared" si="25"/>
        <v>0</v>
      </c>
      <c r="D221" s="229">
        <v>0</v>
      </c>
      <c r="E221" s="337"/>
      <c r="F221" s="231">
        <f t="shared" si="29"/>
        <v>0</v>
      </c>
      <c r="G221" s="229"/>
      <c r="H221" s="230"/>
      <c r="I221" s="231">
        <f t="shared" si="30"/>
        <v>0</v>
      </c>
      <c r="J221" s="229">
        <v>0</v>
      </c>
      <c r="K221" s="230"/>
      <c r="L221" s="231">
        <f t="shared" si="31"/>
        <v>0</v>
      </c>
      <c r="M221" s="338"/>
      <c r="N221" s="337"/>
      <c r="O221" s="231">
        <f t="shared" si="32"/>
        <v>0</v>
      </c>
      <c r="P221" s="185"/>
      <c r="R221" s="158"/>
      <c r="S221" s="158"/>
    </row>
    <row r="222" spans="1:19" customFormat="1" hidden="1" x14ac:dyDescent="0.25">
      <c r="A222" s="178">
        <v>5233</v>
      </c>
      <c r="B222" s="223" t="s">
        <v>455</v>
      </c>
      <c r="C222" s="359">
        <f t="shared" si="25"/>
        <v>0</v>
      </c>
      <c r="D222" s="229">
        <v>0</v>
      </c>
      <c r="E222" s="337"/>
      <c r="F222" s="231">
        <f t="shared" si="29"/>
        <v>0</v>
      </c>
      <c r="G222" s="229"/>
      <c r="H222" s="230"/>
      <c r="I222" s="231">
        <f t="shared" si="30"/>
        <v>0</v>
      </c>
      <c r="J222" s="229">
        <v>0</v>
      </c>
      <c r="K222" s="230"/>
      <c r="L222" s="231">
        <f t="shared" si="31"/>
        <v>0</v>
      </c>
      <c r="M222" s="338"/>
      <c r="N222" s="337"/>
      <c r="O222" s="231">
        <f t="shared" si="32"/>
        <v>0</v>
      </c>
      <c r="P222" s="185"/>
      <c r="R222" s="158"/>
      <c r="S222" s="158"/>
    </row>
    <row r="223" spans="1:19" customFormat="1" hidden="1" x14ac:dyDescent="0.25">
      <c r="A223" s="178">
        <v>5234</v>
      </c>
      <c r="B223" s="223" t="s">
        <v>456</v>
      </c>
      <c r="C223" s="359">
        <f t="shared" si="25"/>
        <v>0</v>
      </c>
      <c r="D223" s="229">
        <v>0</v>
      </c>
      <c r="E223" s="337"/>
      <c r="F223" s="231">
        <f t="shared" si="29"/>
        <v>0</v>
      </c>
      <c r="G223" s="229"/>
      <c r="H223" s="230"/>
      <c r="I223" s="231">
        <f t="shared" si="30"/>
        <v>0</v>
      </c>
      <c r="J223" s="229">
        <v>0</v>
      </c>
      <c r="K223" s="230"/>
      <c r="L223" s="231">
        <f t="shared" si="31"/>
        <v>0</v>
      </c>
      <c r="M223" s="338"/>
      <c r="N223" s="337"/>
      <c r="O223" s="231">
        <f t="shared" si="32"/>
        <v>0</v>
      </c>
      <c r="P223" s="185"/>
      <c r="R223" s="158"/>
      <c r="S223" s="158"/>
    </row>
    <row r="224" spans="1:19" customFormat="1" hidden="1" x14ac:dyDescent="0.25">
      <c r="A224" s="178">
        <v>5236</v>
      </c>
      <c r="B224" s="223" t="s">
        <v>457</v>
      </c>
      <c r="C224" s="359">
        <f t="shared" si="25"/>
        <v>0</v>
      </c>
      <c r="D224" s="229">
        <v>0</v>
      </c>
      <c r="E224" s="337"/>
      <c r="F224" s="231">
        <f t="shared" si="29"/>
        <v>0</v>
      </c>
      <c r="G224" s="229"/>
      <c r="H224" s="230"/>
      <c r="I224" s="231">
        <f t="shared" si="30"/>
        <v>0</v>
      </c>
      <c r="J224" s="229">
        <v>0</v>
      </c>
      <c r="K224" s="230"/>
      <c r="L224" s="231">
        <f t="shared" si="31"/>
        <v>0</v>
      </c>
      <c r="M224" s="338"/>
      <c r="N224" s="337"/>
      <c r="O224" s="231">
        <f t="shared" si="32"/>
        <v>0</v>
      </c>
      <c r="P224" s="185"/>
      <c r="R224" s="158"/>
      <c r="S224" s="158"/>
    </row>
    <row r="225" spans="1:19" customFormat="1" hidden="1" x14ac:dyDescent="0.25">
      <c r="A225" s="178">
        <v>5237</v>
      </c>
      <c r="B225" s="223" t="s">
        <v>458</v>
      </c>
      <c r="C225" s="359">
        <f t="shared" si="25"/>
        <v>0</v>
      </c>
      <c r="D225" s="229">
        <v>0</v>
      </c>
      <c r="E225" s="337"/>
      <c r="F225" s="231">
        <f t="shared" si="29"/>
        <v>0</v>
      </c>
      <c r="G225" s="229"/>
      <c r="H225" s="230"/>
      <c r="I225" s="231">
        <f t="shared" si="30"/>
        <v>0</v>
      </c>
      <c r="J225" s="229">
        <v>0</v>
      </c>
      <c r="K225" s="230"/>
      <c r="L225" s="231">
        <f t="shared" si="31"/>
        <v>0</v>
      </c>
      <c r="M225" s="338"/>
      <c r="N225" s="337"/>
      <c r="O225" s="231">
        <f t="shared" si="32"/>
        <v>0</v>
      </c>
      <c r="P225" s="185"/>
      <c r="R225" s="158"/>
      <c r="S225" s="158"/>
    </row>
    <row r="226" spans="1:19" customFormat="1" hidden="1" x14ac:dyDescent="0.25">
      <c r="A226" s="178">
        <v>5238</v>
      </c>
      <c r="B226" s="223" t="s">
        <v>459</v>
      </c>
      <c r="C226" s="359">
        <f t="shared" si="25"/>
        <v>0</v>
      </c>
      <c r="D226" s="229">
        <v>0</v>
      </c>
      <c r="E226" s="337"/>
      <c r="F226" s="231">
        <f t="shared" si="29"/>
        <v>0</v>
      </c>
      <c r="G226" s="229"/>
      <c r="H226" s="230"/>
      <c r="I226" s="231">
        <f t="shared" si="30"/>
        <v>0</v>
      </c>
      <c r="J226" s="229">
        <v>0</v>
      </c>
      <c r="K226" s="230"/>
      <c r="L226" s="231">
        <f t="shared" si="31"/>
        <v>0</v>
      </c>
      <c r="M226" s="338"/>
      <c r="N226" s="337"/>
      <c r="O226" s="231">
        <f t="shared" si="32"/>
        <v>0</v>
      </c>
      <c r="P226" s="185"/>
      <c r="R226" s="158"/>
      <c r="S226" s="158"/>
    </row>
    <row r="227" spans="1:19" customFormat="1" x14ac:dyDescent="0.25">
      <c r="A227" s="178">
        <v>5239</v>
      </c>
      <c r="B227" s="223" t="s">
        <v>460</v>
      </c>
      <c r="C227" s="359">
        <f t="shared" si="25"/>
        <v>1300</v>
      </c>
      <c r="D227" s="229">
        <v>1300</v>
      </c>
      <c r="E227" s="507"/>
      <c r="F227" s="359">
        <f t="shared" si="29"/>
        <v>1300</v>
      </c>
      <c r="G227" s="229"/>
      <c r="H227" s="230"/>
      <c r="I227" s="231">
        <f t="shared" si="30"/>
        <v>0</v>
      </c>
      <c r="J227" s="229">
        <v>0</v>
      </c>
      <c r="K227" s="230"/>
      <c r="L227" s="231">
        <f t="shared" si="31"/>
        <v>0</v>
      </c>
      <c r="M227" s="338"/>
      <c r="N227" s="337"/>
      <c r="O227" s="231">
        <f t="shared" si="32"/>
        <v>0</v>
      </c>
      <c r="P227" s="185"/>
      <c r="R227" s="158"/>
      <c r="S227" s="158"/>
    </row>
    <row r="228" spans="1:19" customFormat="1" hidden="1" x14ac:dyDescent="0.25">
      <c r="A228" s="339">
        <v>5240</v>
      </c>
      <c r="B228" s="223" t="s">
        <v>461</v>
      </c>
      <c r="C228" s="359">
        <f t="shared" si="25"/>
        <v>0</v>
      </c>
      <c r="D228" s="229">
        <v>0</v>
      </c>
      <c r="E228" s="337"/>
      <c r="F228" s="231">
        <f t="shared" si="29"/>
        <v>0</v>
      </c>
      <c r="G228" s="229"/>
      <c r="H228" s="230"/>
      <c r="I228" s="231">
        <f t="shared" si="30"/>
        <v>0</v>
      </c>
      <c r="J228" s="229">
        <v>0</v>
      </c>
      <c r="K228" s="230"/>
      <c r="L228" s="231">
        <f t="shared" si="31"/>
        <v>0</v>
      </c>
      <c r="M228" s="338"/>
      <c r="N228" s="337"/>
      <c r="O228" s="231">
        <f t="shared" si="32"/>
        <v>0</v>
      </c>
      <c r="P228" s="185"/>
      <c r="R228" s="158"/>
      <c r="S228" s="158"/>
    </row>
    <row r="229" spans="1:19" customFormat="1" hidden="1" x14ac:dyDescent="0.25">
      <c r="A229" s="339">
        <v>5250</v>
      </c>
      <c r="B229" s="223" t="s">
        <v>462</v>
      </c>
      <c r="C229" s="359">
        <f t="shared" si="25"/>
        <v>0</v>
      </c>
      <c r="D229" s="229">
        <v>0</v>
      </c>
      <c r="E229" s="337"/>
      <c r="F229" s="231">
        <f t="shared" si="29"/>
        <v>0</v>
      </c>
      <c r="G229" s="229"/>
      <c r="H229" s="230"/>
      <c r="I229" s="231">
        <f t="shared" si="30"/>
        <v>0</v>
      </c>
      <c r="J229" s="229">
        <v>0</v>
      </c>
      <c r="K229" s="230"/>
      <c r="L229" s="231">
        <f t="shared" si="31"/>
        <v>0</v>
      </c>
      <c r="M229" s="338"/>
      <c r="N229" s="337"/>
      <c r="O229" s="231">
        <f t="shared" si="32"/>
        <v>0</v>
      </c>
      <c r="P229" s="185"/>
      <c r="R229" s="158"/>
      <c r="S229" s="158"/>
    </row>
    <row r="230" spans="1:19" customFormat="1" hidden="1" x14ac:dyDescent="0.25">
      <c r="A230" s="339">
        <v>5260</v>
      </c>
      <c r="B230" s="223" t="s">
        <v>463</v>
      </c>
      <c r="C230" s="359">
        <f t="shared" si="25"/>
        <v>0</v>
      </c>
      <c r="D230" s="340">
        <f>SUM(D231)</f>
        <v>0</v>
      </c>
      <c r="E230" s="341">
        <f>SUM(E231)</f>
        <v>0</v>
      </c>
      <c r="F230" s="231">
        <f t="shared" si="29"/>
        <v>0</v>
      </c>
      <c r="G230" s="340">
        <f>SUM(G231)</f>
        <v>0</v>
      </c>
      <c r="H230" s="342">
        <f>SUM(H231)</f>
        <v>0</v>
      </c>
      <c r="I230" s="231">
        <f t="shared" si="30"/>
        <v>0</v>
      </c>
      <c r="J230" s="340">
        <f>SUM(J231)</f>
        <v>0</v>
      </c>
      <c r="K230" s="342">
        <f>SUM(K231)</f>
        <v>0</v>
      </c>
      <c r="L230" s="231">
        <f t="shared" si="31"/>
        <v>0</v>
      </c>
      <c r="M230" s="343">
        <f>SUM(M231)</f>
        <v>0</v>
      </c>
      <c r="N230" s="341">
        <f>SUM(N231)</f>
        <v>0</v>
      </c>
      <c r="O230" s="231">
        <f t="shared" si="32"/>
        <v>0</v>
      </c>
      <c r="P230" s="185"/>
      <c r="R230" s="158"/>
      <c r="S230" s="158"/>
    </row>
    <row r="231" spans="1:19" customFormat="1" hidden="1" x14ac:dyDescent="0.25">
      <c r="A231" s="178">
        <v>5269</v>
      </c>
      <c r="B231" s="223" t="s">
        <v>464</v>
      </c>
      <c r="C231" s="359">
        <f t="shared" si="25"/>
        <v>0</v>
      </c>
      <c r="D231" s="229">
        <v>0</v>
      </c>
      <c r="E231" s="337"/>
      <c r="F231" s="231">
        <f t="shared" si="29"/>
        <v>0</v>
      </c>
      <c r="G231" s="229"/>
      <c r="H231" s="230"/>
      <c r="I231" s="231">
        <f t="shared" si="30"/>
        <v>0</v>
      </c>
      <c r="J231" s="229">
        <v>0</v>
      </c>
      <c r="K231" s="230"/>
      <c r="L231" s="231">
        <f t="shared" si="31"/>
        <v>0</v>
      </c>
      <c r="M231" s="338"/>
      <c r="N231" s="337"/>
      <c r="O231" s="231">
        <f t="shared" si="32"/>
        <v>0</v>
      </c>
      <c r="P231" s="185"/>
      <c r="R231" s="158"/>
      <c r="S231" s="158"/>
    </row>
    <row r="232" spans="1:19" customFormat="1" hidden="1" x14ac:dyDescent="0.25">
      <c r="A232" s="329">
        <v>5270</v>
      </c>
      <c r="B232" s="265" t="s">
        <v>465</v>
      </c>
      <c r="C232" s="354">
        <f t="shared" si="25"/>
        <v>0</v>
      </c>
      <c r="D232" s="344">
        <v>0</v>
      </c>
      <c r="E232" s="345"/>
      <c r="F232" s="332">
        <f t="shared" si="29"/>
        <v>0</v>
      </c>
      <c r="G232" s="344"/>
      <c r="H232" s="346"/>
      <c r="I232" s="332">
        <f t="shared" si="30"/>
        <v>0</v>
      </c>
      <c r="J232" s="344">
        <v>0</v>
      </c>
      <c r="K232" s="346"/>
      <c r="L232" s="332">
        <f t="shared" si="31"/>
        <v>0</v>
      </c>
      <c r="M232" s="347"/>
      <c r="N232" s="345"/>
      <c r="O232" s="332">
        <f t="shared" si="32"/>
        <v>0</v>
      </c>
      <c r="P232" s="274"/>
      <c r="R232" s="158"/>
      <c r="S232" s="158"/>
    </row>
    <row r="233" spans="1:19" customFormat="1" hidden="1" x14ac:dyDescent="0.25">
      <c r="A233" s="315">
        <v>6000</v>
      </c>
      <c r="B233" s="315" t="s">
        <v>466</v>
      </c>
      <c r="C233" s="316">
        <f t="shared" si="25"/>
        <v>0</v>
      </c>
      <c r="D233" s="317">
        <f>D234+D254+D261</f>
        <v>0</v>
      </c>
      <c r="E233" s="318">
        <f>E234+E254+E261</f>
        <v>0</v>
      </c>
      <c r="F233" s="319">
        <f t="shared" si="29"/>
        <v>0</v>
      </c>
      <c r="G233" s="317">
        <f>G234+G254+G261</f>
        <v>0</v>
      </c>
      <c r="H233" s="320">
        <f>H234+H254+H261</f>
        <v>0</v>
      </c>
      <c r="I233" s="319">
        <f t="shared" si="30"/>
        <v>0</v>
      </c>
      <c r="J233" s="317">
        <f>J234+J254+J261</f>
        <v>0</v>
      </c>
      <c r="K233" s="320">
        <f>K234+K254+K261</f>
        <v>0</v>
      </c>
      <c r="L233" s="319">
        <f t="shared" si="31"/>
        <v>0</v>
      </c>
      <c r="M233" s="321">
        <f>M234+M254+M261</f>
        <v>0</v>
      </c>
      <c r="N233" s="318">
        <f>N234+N254+N261</f>
        <v>0</v>
      </c>
      <c r="O233" s="319">
        <f t="shared" si="32"/>
        <v>0</v>
      </c>
      <c r="P233" s="322"/>
      <c r="R233" s="158"/>
      <c r="S233" s="158"/>
    </row>
    <row r="234" spans="1:19" customFormat="1" hidden="1" x14ac:dyDescent="0.25">
      <c r="A234" s="249">
        <v>6200</v>
      </c>
      <c r="B234" s="368" t="s">
        <v>467</v>
      </c>
      <c r="C234" s="379">
        <f>F234+I234+L234+O234</f>
        <v>0</v>
      </c>
      <c r="D234" s="380">
        <f>SUM(D235,D236,D238,D241,D247,D248,D249)</f>
        <v>0</v>
      </c>
      <c r="E234" s="326">
        <f>SUM(E235,E236,E238,E241,E247,E248,E249)</f>
        <v>0</v>
      </c>
      <c r="F234" s="327">
        <f>D234+E234</f>
        <v>0</v>
      </c>
      <c r="G234" s="380">
        <f>SUM(G235,G236,G238,G241,G247,G248,G249)</f>
        <v>0</v>
      </c>
      <c r="H234" s="381">
        <f>SUM(H235,H236,H238,H241,H247,H248,H249)</f>
        <v>0</v>
      </c>
      <c r="I234" s="327">
        <f t="shared" si="30"/>
        <v>0</v>
      </c>
      <c r="J234" s="380">
        <f>SUM(J235,J236,J238,J241,J247,J248,J249)</f>
        <v>0</v>
      </c>
      <c r="K234" s="381">
        <f>SUM(K235,K236,K238,K241,K247,K248,K249)</f>
        <v>0</v>
      </c>
      <c r="L234" s="327">
        <f t="shared" si="31"/>
        <v>0</v>
      </c>
      <c r="M234" s="325">
        <f>SUM(M235,M236,M238,M241,M247,M248,M249)</f>
        <v>0</v>
      </c>
      <c r="N234" s="326">
        <f>SUM(N235,N236,N238,N241,N247,N248,N249)</f>
        <v>0</v>
      </c>
      <c r="O234" s="327">
        <f t="shared" si="32"/>
        <v>0</v>
      </c>
      <c r="P234" s="328"/>
      <c r="R234" s="158"/>
      <c r="S234" s="158"/>
    </row>
    <row r="235" spans="1:19" customFormat="1" hidden="1" x14ac:dyDescent="0.25">
      <c r="A235" s="1197">
        <v>6220</v>
      </c>
      <c r="B235" s="213" t="s">
        <v>468</v>
      </c>
      <c r="C235" s="389">
        <f t="shared" si="25"/>
        <v>0</v>
      </c>
      <c r="D235" s="219">
        <v>0</v>
      </c>
      <c r="E235" s="335"/>
      <c r="F235" s="221">
        <f t="shared" si="29"/>
        <v>0</v>
      </c>
      <c r="G235" s="219"/>
      <c r="H235" s="220"/>
      <c r="I235" s="221">
        <f t="shared" si="30"/>
        <v>0</v>
      </c>
      <c r="J235" s="219">
        <v>0</v>
      </c>
      <c r="K235" s="220"/>
      <c r="L235" s="221">
        <f t="shared" si="31"/>
        <v>0</v>
      </c>
      <c r="M235" s="336"/>
      <c r="N235" s="335"/>
      <c r="O235" s="221">
        <f t="shared" si="32"/>
        <v>0</v>
      </c>
      <c r="P235" s="176"/>
      <c r="R235" s="158"/>
      <c r="S235" s="158"/>
    </row>
    <row r="236" spans="1:19" customFormat="1" hidden="1" x14ac:dyDescent="0.25">
      <c r="A236" s="339">
        <v>6230</v>
      </c>
      <c r="B236" s="223" t="s">
        <v>469</v>
      </c>
      <c r="C236" s="390">
        <f t="shared" si="25"/>
        <v>0</v>
      </c>
      <c r="D236" s="340">
        <f>SUM(D237)</f>
        <v>0</v>
      </c>
      <c r="E236" s="341">
        <f>SUM(E237)</f>
        <v>0</v>
      </c>
      <c r="F236" s="231">
        <f t="shared" si="29"/>
        <v>0</v>
      </c>
      <c r="G236" s="340">
        <f>SUM(G237)</f>
        <v>0</v>
      </c>
      <c r="H236" s="342">
        <f>SUM(H237)</f>
        <v>0</v>
      </c>
      <c r="I236" s="231">
        <f t="shared" si="30"/>
        <v>0</v>
      </c>
      <c r="J236" s="340">
        <f>SUM(J237)</f>
        <v>0</v>
      </c>
      <c r="K236" s="342">
        <f>SUM(K237)</f>
        <v>0</v>
      </c>
      <c r="L236" s="231">
        <f t="shared" si="31"/>
        <v>0</v>
      </c>
      <c r="M236" s="340">
        <f>SUM(M237)</f>
        <v>0</v>
      </c>
      <c r="N236" s="342">
        <f>SUM(N237)</f>
        <v>0</v>
      </c>
      <c r="O236" s="231">
        <f t="shared" si="32"/>
        <v>0</v>
      </c>
      <c r="P236" s="185"/>
      <c r="R236" s="158"/>
      <c r="S236" s="158"/>
    </row>
    <row r="237" spans="1:19" customFormat="1" hidden="1" x14ac:dyDescent="0.25">
      <c r="A237" s="178">
        <v>6239</v>
      </c>
      <c r="B237" s="213" t="s">
        <v>470</v>
      </c>
      <c r="C237" s="390">
        <f t="shared" si="25"/>
        <v>0</v>
      </c>
      <c r="D237" s="229">
        <v>0</v>
      </c>
      <c r="E237" s="337"/>
      <c r="F237" s="231">
        <f t="shared" si="29"/>
        <v>0</v>
      </c>
      <c r="G237" s="229"/>
      <c r="H237" s="230"/>
      <c r="I237" s="231">
        <f t="shared" si="30"/>
        <v>0</v>
      </c>
      <c r="J237" s="229">
        <v>0</v>
      </c>
      <c r="K237" s="230"/>
      <c r="L237" s="231">
        <f t="shared" si="31"/>
        <v>0</v>
      </c>
      <c r="M237" s="338"/>
      <c r="N237" s="337"/>
      <c r="O237" s="231">
        <f t="shared" si="32"/>
        <v>0</v>
      </c>
      <c r="P237" s="185"/>
      <c r="R237" s="158"/>
      <c r="S237" s="158"/>
    </row>
    <row r="238" spans="1:19" customFormat="1" hidden="1" x14ac:dyDescent="0.25">
      <c r="A238" s="339">
        <v>6240</v>
      </c>
      <c r="B238" s="223" t="s">
        <v>471</v>
      </c>
      <c r="C238" s="390">
        <f t="shared" si="25"/>
        <v>0</v>
      </c>
      <c r="D238" s="340">
        <f>SUM(D239:D240)</f>
        <v>0</v>
      </c>
      <c r="E238" s="341">
        <f>SUM(E239:E240)</f>
        <v>0</v>
      </c>
      <c r="F238" s="231">
        <f t="shared" si="29"/>
        <v>0</v>
      </c>
      <c r="G238" s="340">
        <f>SUM(G239:G240)</f>
        <v>0</v>
      </c>
      <c r="H238" s="342">
        <f>SUM(H239:H240)</f>
        <v>0</v>
      </c>
      <c r="I238" s="231">
        <f t="shared" si="30"/>
        <v>0</v>
      </c>
      <c r="J238" s="340">
        <f>SUM(J239:J240)</f>
        <v>0</v>
      </c>
      <c r="K238" s="342">
        <f>SUM(K239:K240)</f>
        <v>0</v>
      </c>
      <c r="L238" s="231">
        <f t="shared" si="31"/>
        <v>0</v>
      </c>
      <c r="M238" s="343">
        <f>SUM(M239:M240)</f>
        <v>0</v>
      </c>
      <c r="N238" s="341">
        <f>SUM(N239:N240)</f>
        <v>0</v>
      </c>
      <c r="O238" s="231">
        <f t="shared" si="32"/>
        <v>0</v>
      </c>
      <c r="P238" s="185"/>
      <c r="R238" s="158"/>
      <c r="S238" s="158"/>
    </row>
    <row r="239" spans="1:19" customFormat="1" hidden="1" x14ac:dyDescent="0.25">
      <c r="A239" s="178">
        <v>6241</v>
      </c>
      <c r="B239" s="223" t="s">
        <v>472</v>
      </c>
      <c r="C239" s="390">
        <f t="shared" si="25"/>
        <v>0</v>
      </c>
      <c r="D239" s="229">
        <v>0</v>
      </c>
      <c r="E239" s="337"/>
      <c r="F239" s="231">
        <f t="shared" si="29"/>
        <v>0</v>
      </c>
      <c r="G239" s="229"/>
      <c r="H239" s="230"/>
      <c r="I239" s="231">
        <f t="shared" si="30"/>
        <v>0</v>
      </c>
      <c r="J239" s="229">
        <v>0</v>
      </c>
      <c r="K239" s="230"/>
      <c r="L239" s="231">
        <f t="shared" si="31"/>
        <v>0</v>
      </c>
      <c r="M239" s="338"/>
      <c r="N239" s="337"/>
      <c r="O239" s="231">
        <f t="shared" si="32"/>
        <v>0</v>
      </c>
      <c r="P239" s="185"/>
      <c r="R239" s="158"/>
      <c r="S239" s="158"/>
    </row>
    <row r="240" spans="1:19" customFormat="1" hidden="1" x14ac:dyDescent="0.25">
      <c r="A240" s="178">
        <v>6242</v>
      </c>
      <c r="B240" s="223" t="s">
        <v>473</v>
      </c>
      <c r="C240" s="390">
        <f t="shared" si="25"/>
        <v>0</v>
      </c>
      <c r="D240" s="229">
        <v>0</v>
      </c>
      <c r="E240" s="337"/>
      <c r="F240" s="231">
        <f t="shared" si="29"/>
        <v>0</v>
      </c>
      <c r="G240" s="229"/>
      <c r="H240" s="230"/>
      <c r="I240" s="231">
        <f t="shared" si="30"/>
        <v>0</v>
      </c>
      <c r="J240" s="229">
        <v>0</v>
      </c>
      <c r="K240" s="230"/>
      <c r="L240" s="231">
        <f t="shared" si="31"/>
        <v>0</v>
      </c>
      <c r="M240" s="338"/>
      <c r="N240" s="337"/>
      <c r="O240" s="231">
        <f t="shared" si="32"/>
        <v>0</v>
      </c>
      <c r="P240" s="185"/>
      <c r="R240" s="158"/>
      <c r="S240" s="158"/>
    </row>
    <row r="241" spans="1:19" customFormat="1" hidden="1" x14ac:dyDescent="0.25">
      <c r="A241" s="339">
        <v>6250</v>
      </c>
      <c r="B241" s="223" t="s">
        <v>474</v>
      </c>
      <c r="C241" s="390">
        <f t="shared" si="25"/>
        <v>0</v>
      </c>
      <c r="D241" s="340">
        <f>SUM(D242:D246)</f>
        <v>0</v>
      </c>
      <c r="E241" s="341">
        <f>SUM(E242:E246)</f>
        <v>0</v>
      </c>
      <c r="F241" s="231">
        <f t="shared" si="29"/>
        <v>0</v>
      </c>
      <c r="G241" s="340">
        <f>SUM(G242:G246)</f>
        <v>0</v>
      </c>
      <c r="H241" s="342">
        <f>SUM(H242:H246)</f>
        <v>0</v>
      </c>
      <c r="I241" s="231">
        <f t="shared" si="30"/>
        <v>0</v>
      </c>
      <c r="J241" s="340">
        <f>SUM(J242:J246)</f>
        <v>0</v>
      </c>
      <c r="K241" s="342">
        <f>SUM(K242:K246)</f>
        <v>0</v>
      </c>
      <c r="L241" s="231">
        <f t="shared" si="31"/>
        <v>0</v>
      </c>
      <c r="M241" s="343">
        <f>SUM(M242:M246)</f>
        <v>0</v>
      </c>
      <c r="N241" s="341">
        <f>SUM(N242:N246)</f>
        <v>0</v>
      </c>
      <c r="O241" s="231">
        <f t="shared" si="32"/>
        <v>0</v>
      </c>
      <c r="P241" s="185"/>
      <c r="R241" s="158"/>
      <c r="S241" s="158"/>
    </row>
    <row r="242" spans="1:19" customFormat="1" hidden="1" x14ac:dyDescent="0.25">
      <c r="A242" s="178">
        <v>6252</v>
      </c>
      <c r="B242" s="223" t="s">
        <v>475</v>
      </c>
      <c r="C242" s="390">
        <f t="shared" si="25"/>
        <v>0</v>
      </c>
      <c r="D242" s="229">
        <v>0</v>
      </c>
      <c r="E242" s="337"/>
      <c r="F242" s="231">
        <f t="shared" si="29"/>
        <v>0</v>
      </c>
      <c r="G242" s="229"/>
      <c r="H242" s="230"/>
      <c r="I242" s="231">
        <f t="shared" si="30"/>
        <v>0</v>
      </c>
      <c r="J242" s="229">
        <v>0</v>
      </c>
      <c r="K242" s="230"/>
      <c r="L242" s="231">
        <f t="shared" si="31"/>
        <v>0</v>
      </c>
      <c r="M242" s="338"/>
      <c r="N242" s="337"/>
      <c r="O242" s="231">
        <f t="shared" si="32"/>
        <v>0</v>
      </c>
      <c r="P242" s="185"/>
      <c r="R242" s="158"/>
      <c r="S242" s="158"/>
    </row>
    <row r="243" spans="1:19" customFormat="1" hidden="1" x14ac:dyDescent="0.25">
      <c r="A243" s="178">
        <v>6253</v>
      </c>
      <c r="B243" s="223" t="s">
        <v>476</v>
      </c>
      <c r="C243" s="390">
        <f t="shared" si="25"/>
        <v>0</v>
      </c>
      <c r="D243" s="229">
        <v>0</v>
      </c>
      <c r="E243" s="337"/>
      <c r="F243" s="231">
        <f t="shared" si="29"/>
        <v>0</v>
      </c>
      <c r="G243" s="229"/>
      <c r="H243" s="230"/>
      <c r="I243" s="231">
        <f t="shared" si="30"/>
        <v>0</v>
      </c>
      <c r="J243" s="229">
        <v>0</v>
      </c>
      <c r="K243" s="230"/>
      <c r="L243" s="231">
        <f t="shared" si="31"/>
        <v>0</v>
      </c>
      <c r="M243" s="338"/>
      <c r="N243" s="337"/>
      <c r="O243" s="231">
        <f t="shared" si="32"/>
        <v>0</v>
      </c>
      <c r="P243" s="185"/>
      <c r="R243" s="158"/>
      <c r="S243" s="158"/>
    </row>
    <row r="244" spans="1:19" customFormat="1" ht="24" hidden="1" x14ac:dyDescent="0.25">
      <c r="A244" s="178">
        <v>6254</v>
      </c>
      <c r="B244" s="223" t="s">
        <v>477</v>
      </c>
      <c r="C244" s="390">
        <f t="shared" si="25"/>
        <v>0</v>
      </c>
      <c r="D244" s="229">
        <v>0</v>
      </c>
      <c r="E244" s="337"/>
      <c r="F244" s="231">
        <f t="shared" si="29"/>
        <v>0</v>
      </c>
      <c r="G244" s="229"/>
      <c r="H244" s="230"/>
      <c r="I244" s="231">
        <f t="shared" si="30"/>
        <v>0</v>
      </c>
      <c r="J244" s="229">
        <v>0</v>
      </c>
      <c r="K244" s="230"/>
      <c r="L244" s="231">
        <f t="shared" si="31"/>
        <v>0</v>
      </c>
      <c r="M244" s="338"/>
      <c r="N244" s="337"/>
      <c r="O244" s="231">
        <f t="shared" si="32"/>
        <v>0</v>
      </c>
      <c r="P244" s="185"/>
      <c r="R244" s="158"/>
      <c r="S244" s="158"/>
    </row>
    <row r="245" spans="1:19" customFormat="1" hidden="1" x14ac:dyDescent="0.25">
      <c r="A245" s="178">
        <v>6255</v>
      </c>
      <c r="B245" s="223" t="s">
        <v>478</v>
      </c>
      <c r="C245" s="390">
        <f t="shared" si="25"/>
        <v>0</v>
      </c>
      <c r="D245" s="229">
        <v>0</v>
      </c>
      <c r="E245" s="337"/>
      <c r="F245" s="231">
        <f t="shared" si="29"/>
        <v>0</v>
      </c>
      <c r="G245" s="229"/>
      <c r="H245" s="230"/>
      <c r="I245" s="231">
        <f t="shared" si="30"/>
        <v>0</v>
      </c>
      <c r="J245" s="229">
        <v>0</v>
      </c>
      <c r="K245" s="230"/>
      <c r="L245" s="231">
        <f t="shared" si="31"/>
        <v>0</v>
      </c>
      <c r="M245" s="338"/>
      <c r="N245" s="337"/>
      <c r="O245" s="231">
        <f t="shared" si="32"/>
        <v>0</v>
      </c>
      <c r="P245" s="185"/>
      <c r="R245" s="158"/>
      <c r="S245" s="158"/>
    </row>
    <row r="246" spans="1:19" customFormat="1" hidden="1" x14ac:dyDescent="0.25">
      <c r="A246" s="178">
        <v>6259</v>
      </c>
      <c r="B246" s="223" t="s">
        <v>479</v>
      </c>
      <c r="C246" s="390">
        <f t="shared" si="25"/>
        <v>0</v>
      </c>
      <c r="D246" s="229">
        <v>0</v>
      </c>
      <c r="E246" s="337"/>
      <c r="F246" s="231">
        <f t="shared" si="29"/>
        <v>0</v>
      </c>
      <c r="G246" s="229"/>
      <c r="H246" s="230"/>
      <c r="I246" s="231">
        <f t="shared" si="30"/>
        <v>0</v>
      </c>
      <c r="J246" s="229">
        <v>0</v>
      </c>
      <c r="K246" s="230"/>
      <c r="L246" s="231">
        <f t="shared" si="31"/>
        <v>0</v>
      </c>
      <c r="M246" s="338"/>
      <c r="N246" s="337"/>
      <c r="O246" s="231">
        <f t="shared" si="32"/>
        <v>0</v>
      </c>
      <c r="P246" s="185"/>
      <c r="R246" s="158"/>
      <c r="S246" s="158"/>
    </row>
    <row r="247" spans="1:19" customFormat="1" ht="24" hidden="1" x14ac:dyDescent="0.25">
      <c r="A247" s="339">
        <v>6260</v>
      </c>
      <c r="B247" s="223" t="s">
        <v>480</v>
      </c>
      <c r="C247" s="390">
        <f t="shared" si="25"/>
        <v>0</v>
      </c>
      <c r="D247" s="229">
        <v>0</v>
      </c>
      <c r="E247" s="337"/>
      <c r="F247" s="231">
        <f t="shared" ref="F247:F299" si="36">D247+E247</f>
        <v>0</v>
      </c>
      <c r="G247" s="229"/>
      <c r="H247" s="230"/>
      <c r="I247" s="231">
        <f t="shared" ref="I247:I299" si="37">G247+H247</f>
        <v>0</v>
      </c>
      <c r="J247" s="229">
        <v>0</v>
      </c>
      <c r="K247" s="230"/>
      <c r="L247" s="231">
        <f t="shared" ref="L247:L299" si="38">J247+K247</f>
        <v>0</v>
      </c>
      <c r="M247" s="338"/>
      <c r="N247" s="337"/>
      <c r="O247" s="231">
        <f t="shared" ref="O247:O276" si="39">M247+N247</f>
        <v>0</v>
      </c>
      <c r="P247" s="185"/>
      <c r="R247" s="158"/>
      <c r="S247" s="158"/>
    </row>
    <row r="248" spans="1:19" customFormat="1" hidden="1" x14ac:dyDescent="0.25">
      <c r="A248" s="339">
        <v>6270</v>
      </c>
      <c r="B248" s="223" t="s">
        <v>481</v>
      </c>
      <c r="C248" s="390">
        <f t="shared" si="25"/>
        <v>0</v>
      </c>
      <c r="D248" s="229">
        <v>0</v>
      </c>
      <c r="E248" s="337"/>
      <c r="F248" s="231">
        <f t="shared" si="36"/>
        <v>0</v>
      </c>
      <c r="G248" s="229"/>
      <c r="H248" s="230"/>
      <c r="I248" s="231">
        <f t="shared" si="37"/>
        <v>0</v>
      </c>
      <c r="J248" s="229">
        <v>0</v>
      </c>
      <c r="K248" s="230"/>
      <c r="L248" s="231">
        <f t="shared" si="38"/>
        <v>0</v>
      </c>
      <c r="M248" s="338"/>
      <c r="N248" s="337"/>
      <c r="O248" s="231">
        <f t="shared" si="39"/>
        <v>0</v>
      </c>
      <c r="P248" s="185"/>
      <c r="R248" s="158"/>
      <c r="S248" s="158"/>
    </row>
    <row r="249" spans="1:19" customFormat="1" hidden="1" x14ac:dyDescent="0.25">
      <c r="A249" s="1197">
        <v>6290</v>
      </c>
      <c r="B249" s="213" t="s">
        <v>482</v>
      </c>
      <c r="C249" s="390">
        <f t="shared" si="25"/>
        <v>0</v>
      </c>
      <c r="D249" s="350">
        <f>SUM(D250:D253)</f>
        <v>0</v>
      </c>
      <c r="E249" s="351">
        <f>SUM(E250:E253)</f>
        <v>0</v>
      </c>
      <c r="F249" s="221">
        <f t="shared" si="36"/>
        <v>0</v>
      </c>
      <c r="G249" s="350">
        <f>SUM(G250:G253)</f>
        <v>0</v>
      </c>
      <c r="H249" s="352">
        <f t="shared" ref="H249" si="40">SUM(H250:H253)</f>
        <v>0</v>
      </c>
      <c r="I249" s="221">
        <f t="shared" si="37"/>
        <v>0</v>
      </c>
      <c r="J249" s="350">
        <f>SUM(J250:J253)</f>
        <v>0</v>
      </c>
      <c r="K249" s="352">
        <f t="shared" ref="K249" si="41">SUM(K250:K253)</f>
        <v>0</v>
      </c>
      <c r="L249" s="221">
        <f t="shared" si="38"/>
        <v>0</v>
      </c>
      <c r="M249" s="369">
        <f t="shared" ref="M249:N249" si="42">SUM(M250:M253)</f>
        <v>0</v>
      </c>
      <c r="N249" s="370">
        <f t="shared" si="42"/>
        <v>0</v>
      </c>
      <c r="O249" s="371">
        <f t="shared" si="39"/>
        <v>0</v>
      </c>
      <c r="P249" s="372"/>
      <c r="R249" s="158"/>
      <c r="S249" s="158"/>
    </row>
    <row r="250" spans="1:19" customFormat="1" hidden="1" x14ac:dyDescent="0.25">
      <c r="A250" s="178">
        <v>6291</v>
      </c>
      <c r="B250" s="223" t="s">
        <v>483</v>
      </c>
      <c r="C250" s="390">
        <f t="shared" si="25"/>
        <v>0</v>
      </c>
      <c r="D250" s="229">
        <v>0</v>
      </c>
      <c r="E250" s="337"/>
      <c r="F250" s="231">
        <f t="shared" si="36"/>
        <v>0</v>
      </c>
      <c r="G250" s="229"/>
      <c r="H250" s="230"/>
      <c r="I250" s="231">
        <f t="shared" si="37"/>
        <v>0</v>
      </c>
      <c r="J250" s="229">
        <v>0</v>
      </c>
      <c r="K250" s="230"/>
      <c r="L250" s="231">
        <f t="shared" si="38"/>
        <v>0</v>
      </c>
      <c r="M250" s="338"/>
      <c r="N250" s="337"/>
      <c r="O250" s="231">
        <f t="shared" si="39"/>
        <v>0</v>
      </c>
      <c r="P250" s="185"/>
      <c r="R250" s="158"/>
      <c r="S250" s="158"/>
    </row>
    <row r="251" spans="1:19" customFormat="1" hidden="1" x14ac:dyDescent="0.25">
      <c r="A251" s="178">
        <v>6292</v>
      </c>
      <c r="B251" s="223" t="s">
        <v>484</v>
      </c>
      <c r="C251" s="390">
        <f t="shared" si="25"/>
        <v>0</v>
      </c>
      <c r="D251" s="229">
        <v>0</v>
      </c>
      <c r="E251" s="337"/>
      <c r="F251" s="231">
        <f t="shared" si="36"/>
        <v>0</v>
      </c>
      <c r="G251" s="229"/>
      <c r="H251" s="230"/>
      <c r="I251" s="231">
        <f t="shared" si="37"/>
        <v>0</v>
      </c>
      <c r="J251" s="229">
        <v>0</v>
      </c>
      <c r="K251" s="230"/>
      <c r="L251" s="231">
        <f t="shared" si="38"/>
        <v>0</v>
      </c>
      <c r="M251" s="338"/>
      <c r="N251" s="337"/>
      <c r="O251" s="231">
        <f t="shared" si="39"/>
        <v>0</v>
      </c>
      <c r="P251" s="185"/>
      <c r="R251" s="158"/>
      <c r="S251" s="158"/>
    </row>
    <row r="252" spans="1:19" customFormat="1" ht="60" hidden="1" x14ac:dyDescent="0.25">
      <c r="A252" s="178">
        <v>6296</v>
      </c>
      <c r="B252" s="223" t="s">
        <v>485</v>
      </c>
      <c r="C252" s="390">
        <f t="shared" si="25"/>
        <v>0</v>
      </c>
      <c r="D252" s="229">
        <v>0</v>
      </c>
      <c r="E252" s="337"/>
      <c r="F252" s="231">
        <f t="shared" si="36"/>
        <v>0</v>
      </c>
      <c r="G252" s="229"/>
      <c r="H252" s="230"/>
      <c r="I252" s="231">
        <f t="shared" si="37"/>
        <v>0</v>
      </c>
      <c r="J252" s="229">
        <v>0</v>
      </c>
      <c r="K252" s="230"/>
      <c r="L252" s="231">
        <f t="shared" si="38"/>
        <v>0</v>
      </c>
      <c r="M252" s="338"/>
      <c r="N252" s="337"/>
      <c r="O252" s="231">
        <f t="shared" si="39"/>
        <v>0</v>
      </c>
      <c r="P252" s="185"/>
      <c r="R252" s="158"/>
      <c r="S252" s="158"/>
    </row>
    <row r="253" spans="1:19" customFormat="1" ht="36" hidden="1" x14ac:dyDescent="0.25">
      <c r="A253" s="178">
        <v>6299</v>
      </c>
      <c r="B253" s="223" t="s">
        <v>486</v>
      </c>
      <c r="C253" s="390">
        <f t="shared" si="25"/>
        <v>0</v>
      </c>
      <c r="D253" s="229">
        <v>0</v>
      </c>
      <c r="E253" s="337"/>
      <c r="F253" s="231">
        <f t="shared" si="36"/>
        <v>0</v>
      </c>
      <c r="G253" s="229"/>
      <c r="H253" s="230"/>
      <c r="I253" s="231">
        <f t="shared" si="37"/>
        <v>0</v>
      </c>
      <c r="J253" s="229">
        <v>0</v>
      </c>
      <c r="K253" s="230"/>
      <c r="L253" s="231">
        <f t="shared" si="38"/>
        <v>0</v>
      </c>
      <c r="M253" s="338"/>
      <c r="N253" s="337"/>
      <c r="O253" s="231">
        <f t="shared" si="39"/>
        <v>0</v>
      </c>
      <c r="P253" s="185"/>
      <c r="R253" s="158"/>
      <c r="S253" s="158"/>
    </row>
    <row r="254" spans="1:19" customFormat="1" hidden="1" x14ac:dyDescent="0.25">
      <c r="A254" s="198">
        <v>6300</v>
      </c>
      <c r="B254" s="323" t="s">
        <v>487</v>
      </c>
      <c r="C254" s="199">
        <f t="shared" si="25"/>
        <v>0</v>
      </c>
      <c r="D254" s="209">
        <f>SUM(D255,D259,D260)</f>
        <v>0</v>
      </c>
      <c r="E254" s="324">
        <f>SUM(E255,E259,E260)</f>
        <v>0</v>
      </c>
      <c r="F254" s="211">
        <f t="shared" si="36"/>
        <v>0</v>
      </c>
      <c r="G254" s="209">
        <f>SUM(G255,G259,G260)</f>
        <v>0</v>
      </c>
      <c r="H254" s="210">
        <f t="shared" ref="H254" si="43">SUM(H255,H259,H260)</f>
        <v>0</v>
      </c>
      <c r="I254" s="211">
        <f t="shared" si="37"/>
        <v>0</v>
      </c>
      <c r="J254" s="209">
        <f>SUM(J255,J259,J260)</f>
        <v>0</v>
      </c>
      <c r="K254" s="210">
        <f t="shared" ref="K254" si="44">SUM(K255,K259,K260)</f>
        <v>0</v>
      </c>
      <c r="L254" s="211">
        <f t="shared" si="38"/>
        <v>0</v>
      </c>
      <c r="M254" s="355">
        <f t="shared" ref="M254:N254" si="45">SUM(M255,M259,M260)</f>
        <v>0</v>
      </c>
      <c r="N254" s="356">
        <f t="shared" si="45"/>
        <v>0</v>
      </c>
      <c r="O254" s="357">
        <f t="shared" si="39"/>
        <v>0</v>
      </c>
      <c r="P254" s="358"/>
      <c r="R254" s="158"/>
      <c r="S254" s="158"/>
    </row>
    <row r="255" spans="1:19" customFormat="1" hidden="1" x14ac:dyDescent="0.25">
      <c r="A255" s="1197">
        <v>6320</v>
      </c>
      <c r="B255" s="213" t="s">
        <v>488</v>
      </c>
      <c r="C255" s="369">
        <f t="shared" si="25"/>
        <v>0</v>
      </c>
      <c r="D255" s="350">
        <f>SUM(D256:D258)</f>
        <v>0</v>
      </c>
      <c r="E255" s="351">
        <f>SUM(E256:E258)</f>
        <v>0</v>
      </c>
      <c r="F255" s="221">
        <f t="shared" si="36"/>
        <v>0</v>
      </c>
      <c r="G255" s="350">
        <f>SUM(G256:G258)</f>
        <v>0</v>
      </c>
      <c r="H255" s="352">
        <f t="shared" ref="H255" si="46">SUM(H256:H258)</f>
        <v>0</v>
      </c>
      <c r="I255" s="221">
        <f t="shared" si="37"/>
        <v>0</v>
      </c>
      <c r="J255" s="350">
        <f>SUM(J256:J258)</f>
        <v>0</v>
      </c>
      <c r="K255" s="352">
        <f t="shared" ref="K255" si="47">SUM(K256:K258)</f>
        <v>0</v>
      </c>
      <c r="L255" s="221">
        <f t="shared" si="38"/>
        <v>0</v>
      </c>
      <c r="M255" s="353">
        <f t="shared" ref="M255:N255" si="48">SUM(M256:M258)</f>
        <v>0</v>
      </c>
      <c r="N255" s="351">
        <f t="shared" si="48"/>
        <v>0</v>
      </c>
      <c r="O255" s="221">
        <f t="shared" si="39"/>
        <v>0</v>
      </c>
      <c r="P255" s="176"/>
      <c r="R255" s="158"/>
      <c r="S255" s="158"/>
    </row>
    <row r="256" spans="1:19" customFormat="1" hidden="1" x14ac:dyDescent="0.25">
      <c r="A256" s="178">
        <v>6322</v>
      </c>
      <c r="B256" s="223" t="s">
        <v>489</v>
      </c>
      <c r="C256" s="343">
        <f t="shared" si="25"/>
        <v>0</v>
      </c>
      <c r="D256" s="229">
        <v>0</v>
      </c>
      <c r="E256" s="337"/>
      <c r="F256" s="231">
        <f t="shared" si="36"/>
        <v>0</v>
      </c>
      <c r="G256" s="229"/>
      <c r="H256" s="230"/>
      <c r="I256" s="231">
        <f t="shared" si="37"/>
        <v>0</v>
      </c>
      <c r="J256" s="229">
        <v>0</v>
      </c>
      <c r="K256" s="230"/>
      <c r="L256" s="231">
        <f t="shared" si="38"/>
        <v>0</v>
      </c>
      <c r="M256" s="338"/>
      <c r="N256" s="337"/>
      <c r="O256" s="231">
        <f t="shared" si="39"/>
        <v>0</v>
      </c>
      <c r="P256" s="185"/>
      <c r="R256" s="158"/>
      <c r="S256" s="158"/>
    </row>
    <row r="257" spans="1:19" customFormat="1" ht="24" hidden="1" x14ac:dyDescent="0.25">
      <c r="A257" s="178">
        <v>6323</v>
      </c>
      <c r="B257" s="223" t="s">
        <v>490</v>
      </c>
      <c r="C257" s="343">
        <f t="shared" si="25"/>
        <v>0</v>
      </c>
      <c r="D257" s="229">
        <v>0</v>
      </c>
      <c r="E257" s="337"/>
      <c r="F257" s="231">
        <f t="shared" si="36"/>
        <v>0</v>
      </c>
      <c r="G257" s="229"/>
      <c r="H257" s="230"/>
      <c r="I257" s="231">
        <f t="shared" si="37"/>
        <v>0</v>
      </c>
      <c r="J257" s="229">
        <v>0</v>
      </c>
      <c r="K257" s="230"/>
      <c r="L257" s="231">
        <f t="shared" si="38"/>
        <v>0</v>
      </c>
      <c r="M257" s="338"/>
      <c r="N257" s="337"/>
      <c r="O257" s="231">
        <f t="shared" si="39"/>
        <v>0</v>
      </c>
      <c r="P257" s="185"/>
      <c r="R257" s="158"/>
      <c r="S257" s="158"/>
    </row>
    <row r="258" spans="1:19" customFormat="1" ht="24" hidden="1" x14ac:dyDescent="0.25">
      <c r="A258" s="169">
        <v>6324</v>
      </c>
      <c r="B258" s="213" t="s">
        <v>491</v>
      </c>
      <c r="C258" s="343">
        <f t="shared" si="25"/>
        <v>0</v>
      </c>
      <c r="D258" s="219">
        <v>0</v>
      </c>
      <c r="E258" s="335"/>
      <c r="F258" s="221">
        <f t="shared" si="36"/>
        <v>0</v>
      </c>
      <c r="G258" s="219"/>
      <c r="H258" s="220"/>
      <c r="I258" s="221">
        <f t="shared" si="37"/>
        <v>0</v>
      </c>
      <c r="J258" s="219">
        <v>0</v>
      </c>
      <c r="K258" s="220"/>
      <c r="L258" s="221">
        <f t="shared" si="38"/>
        <v>0</v>
      </c>
      <c r="M258" s="336"/>
      <c r="N258" s="335"/>
      <c r="O258" s="221">
        <f t="shared" si="39"/>
        <v>0</v>
      </c>
      <c r="P258" s="176"/>
      <c r="R258" s="158"/>
      <c r="S258" s="158"/>
    </row>
    <row r="259" spans="1:19" customFormat="1" hidden="1" x14ac:dyDescent="0.25">
      <c r="A259" s="391">
        <v>6330</v>
      </c>
      <c r="B259" s="392" t="s">
        <v>492</v>
      </c>
      <c r="C259" s="343">
        <f t="shared" ref="C259:C286" si="49">F259+I259+L259+O259</f>
        <v>0</v>
      </c>
      <c r="D259" s="375">
        <v>0</v>
      </c>
      <c r="E259" s="376"/>
      <c r="F259" s="371">
        <f t="shared" si="36"/>
        <v>0</v>
      </c>
      <c r="G259" s="375"/>
      <c r="H259" s="377"/>
      <c r="I259" s="371">
        <f t="shared" si="37"/>
        <v>0</v>
      </c>
      <c r="J259" s="375">
        <v>0</v>
      </c>
      <c r="K259" s="377"/>
      <c r="L259" s="371">
        <f t="shared" si="38"/>
        <v>0</v>
      </c>
      <c r="M259" s="378"/>
      <c r="N259" s="376"/>
      <c r="O259" s="371">
        <f t="shared" si="39"/>
        <v>0</v>
      </c>
      <c r="P259" s="372"/>
      <c r="R259" s="158"/>
      <c r="S259" s="158"/>
    </row>
    <row r="260" spans="1:19" customFormat="1" hidden="1" x14ac:dyDescent="0.25">
      <c r="A260" s="339">
        <v>6360</v>
      </c>
      <c r="B260" s="223" t="s">
        <v>493</v>
      </c>
      <c r="C260" s="343">
        <f t="shared" si="49"/>
        <v>0</v>
      </c>
      <c r="D260" s="229">
        <v>0</v>
      </c>
      <c r="E260" s="337"/>
      <c r="F260" s="231">
        <f t="shared" si="36"/>
        <v>0</v>
      </c>
      <c r="G260" s="229"/>
      <c r="H260" s="230"/>
      <c r="I260" s="231">
        <f t="shared" si="37"/>
        <v>0</v>
      </c>
      <c r="J260" s="229">
        <v>0</v>
      </c>
      <c r="K260" s="230"/>
      <c r="L260" s="231">
        <f t="shared" si="38"/>
        <v>0</v>
      </c>
      <c r="M260" s="338"/>
      <c r="N260" s="337"/>
      <c r="O260" s="231">
        <f t="shared" si="39"/>
        <v>0</v>
      </c>
      <c r="P260" s="185"/>
      <c r="R260" s="158"/>
      <c r="S260" s="158"/>
    </row>
    <row r="261" spans="1:19" customFormat="1" ht="24" hidden="1" x14ac:dyDescent="0.25">
      <c r="A261" s="198">
        <v>6400</v>
      </c>
      <c r="B261" s="323" t="s">
        <v>494</v>
      </c>
      <c r="C261" s="199">
        <f t="shared" si="49"/>
        <v>0</v>
      </c>
      <c r="D261" s="209">
        <f>SUM(D262,D266)</f>
        <v>0</v>
      </c>
      <c r="E261" s="324">
        <f>SUM(E262,E266)</f>
        <v>0</v>
      </c>
      <c r="F261" s="211">
        <f t="shared" si="36"/>
        <v>0</v>
      </c>
      <c r="G261" s="209">
        <f>SUM(G262,G266)</f>
        <v>0</v>
      </c>
      <c r="H261" s="210">
        <f t="shared" ref="H261" si="50">SUM(H262,H266)</f>
        <v>0</v>
      </c>
      <c r="I261" s="211">
        <f t="shared" si="37"/>
        <v>0</v>
      </c>
      <c r="J261" s="209">
        <f>SUM(J262,J266)</f>
        <v>0</v>
      </c>
      <c r="K261" s="210">
        <f t="shared" ref="K261" si="51">SUM(K262,K266)</f>
        <v>0</v>
      </c>
      <c r="L261" s="211">
        <f t="shared" si="38"/>
        <v>0</v>
      </c>
      <c r="M261" s="355">
        <f t="shared" ref="M261:N261" si="52">SUM(M262,M266)</f>
        <v>0</v>
      </c>
      <c r="N261" s="356">
        <f t="shared" si="52"/>
        <v>0</v>
      </c>
      <c r="O261" s="357">
        <f t="shared" si="39"/>
        <v>0</v>
      </c>
      <c r="P261" s="358"/>
      <c r="R261" s="158"/>
      <c r="S261" s="158"/>
    </row>
    <row r="262" spans="1:19" customFormat="1" ht="24" hidden="1" x14ac:dyDescent="0.25">
      <c r="A262" s="1197">
        <v>6410</v>
      </c>
      <c r="B262" s="213" t="s">
        <v>495</v>
      </c>
      <c r="C262" s="353">
        <f t="shared" si="49"/>
        <v>0</v>
      </c>
      <c r="D262" s="350">
        <f>SUM(D263:D265)</f>
        <v>0</v>
      </c>
      <c r="E262" s="351">
        <f>SUM(E263:E265)</f>
        <v>0</v>
      </c>
      <c r="F262" s="221">
        <f t="shared" si="36"/>
        <v>0</v>
      </c>
      <c r="G262" s="350">
        <f>SUM(G263:G265)</f>
        <v>0</v>
      </c>
      <c r="H262" s="352">
        <f t="shared" ref="H262" si="53">SUM(H263:H265)</f>
        <v>0</v>
      </c>
      <c r="I262" s="221">
        <f t="shared" si="37"/>
        <v>0</v>
      </c>
      <c r="J262" s="350">
        <f>SUM(J263:J265)</f>
        <v>0</v>
      </c>
      <c r="K262" s="352">
        <f t="shared" ref="K262" si="54">SUM(K263:K265)</f>
        <v>0</v>
      </c>
      <c r="L262" s="221">
        <f t="shared" si="38"/>
        <v>0</v>
      </c>
      <c r="M262" s="365">
        <f t="shared" ref="M262:N262" si="55">SUM(M263:M265)</f>
        <v>0</v>
      </c>
      <c r="N262" s="366">
        <f t="shared" si="55"/>
        <v>0</v>
      </c>
      <c r="O262" s="242">
        <f t="shared" si="39"/>
        <v>0</v>
      </c>
      <c r="P262" s="244"/>
      <c r="R262" s="158"/>
      <c r="S262" s="158"/>
    </row>
    <row r="263" spans="1:19" customFormat="1" hidden="1" x14ac:dyDescent="0.25">
      <c r="A263" s="178">
        <v>6411</v>
      </c>
      <c r="B263" s="393" t="s">
        <v>496</v>
      </c>
      <c r="C263" s="390">
        <f t="shared" si="49"/>
        <v>0</v>
      </c>
      <c r="D263" s="229">
        <v>0</v>
      </c>
      <c r="E263" s="337"/>
      <c r="F263" s="231">
        <f t="shared" si="36"/>
        <v>0</v>
      </c>
      <c r="G263" s="229"/>
      <c r="H263" s="230"/>
      <c r="I263" s="231">
        <f t="shared" si="37"/>
        <v>0</v>
      </c>
      <c r="J263" s="229">
        <v>0</v>
      </c>
      <c r="K263" s="230"/>
      <c r="L263" s="231">
        <f t="shared" si="38"/>
        <v>0</v>
      </c>
      <c r="M263" s="338"/>
      <c r="N263" s="337"/>
      <c r="O263" s="231">
        <f t="shared" si="39"/>
        <v>0</v>
      </c>
      <c r="P263" s="185"/>
      <c r="R263" s="158"/>
      <c r="S263" s="158"/>
    </row>
    <row r="264" spans="1:19" customFormat="1" ht="24" hidden="1" x14ac:dyDescent="0.25">
      <c r="A264" s="178">
        <v>6412</v>
      </c>
      <c r="B264" s="223" t="s">
        <v>497</v>
      </c>
      <c r="C264" s="390">
        <f t="shared" si="49"/>
        <v>0</v>
      </c>
      <c r="D264" s="229">
        <v>0</v>
      </c>
      <c r="E264" s="337"/>
      <c r="F264" s="231">
        <f t="shared" si="36"/>
        <v>0</v>
      </c>
      <c r="G264" s="229"/>
      <c r="H264" s="230"/>
      <c r="I264" s="231">
        <f t="shared" si="37"/>
        <v>0</v>
      </c>
      <c r="J264" s="229">
        <v>0</v>
      </c>
      <c r="K264" s="230"/>
      <c r="L264" s="231">
        <f t="shared" si="38"/>
        <v>0</v>
      </c>
      <c r="M264" s="338"/>
      <c r="N264" s="337"/>
      <c r="O264" s="231">
        <f t="shared" si="39"/>
        <v>0</v>
      </c>
      <c r="P264" s="185"/>
      <c r="R264" s="158"/>
      <c r="S264" s="158"/>
    </row>
    <row r="265" spans="1:19" customFormat="1" ht="24" hidden="1" x14ac:dyDescent="0.25">
      <c r="A265" s="178">
        <v>6419</v>
      </c>
      <c r="B265" s="223" t="s">
        <v>498</v>
      </c>
      <c r="C265" s="390">
        <f t="shared" si="49"/>
        <v>0</v>
      </c>
      <c r="D265" s="229">
        <v>0</v>
      </c>
      <c r="E265" s="337"/>
      <c r="F265" s="231">
        <f t="shared" si="36"/>
        <v>0</v>
      </c>
      <c r="G265" s="229"/>
      <c r="H265" s="230"/>
      <c r="I265" s="231">
        <f t="shared" si="37"/>
        <v>0</v>
      </c>
      <c r="J265" s="229">
        <v>0</v>
      </c>
      <c r="K265" s="230"/>
      <c r="L265" s="231">
        <f t="shared" si="38"/>
        <v>0</v>
      </c>
      <c r="M265" s="338"/>
      <c r="N265" s="337"/>
      <c r="O265" s="231">
        <f t="shared" si="39"/>
        <v>0</v>
      </c>
      <c r="P265" s="185"/>
      <c r="R265" s="158"/>
      <c r="S265" s="158"/>
    </row>
    <row r="266" spans="1:19" customFormat="1" ht="24" hidden="1" x14ac:dyDescent="0.25">
      <c r="A266" s="339">
        <v>6420</v>
      </c>
      <c r="B266" s="223" t="s">
        <v>499</v>
      </c>
      <c r="C266" s="390">
        <f t="shared" si="49"/>
        <v>0</v>
      </c>
      <c r="D266" s="340">
        <f>SUM(D267:D270)</f>
        <v>0</v>
      </c>
      <c r="E266" s="341">
        <f>SUM(E267:E270)</f>
        <v>0</v>
      </c>
      <c r="F266" s="231">
        <f t="shared" si="36"/>
        <v>0</v>
      </c>
      <c r="G266" s="340">
        <f>SUM(G267:G270)</f>
        <v>0</v>
      </c>
      <c r="H266" s="342">
        <f>SUM(H267:H270)</f>
        <v>0</v>
      </c>
      <c r="I266" s="231">
        <f t="shared" si="37"/>
        <v>0</v>
      </c>
      <c r="J266" s="340">
        <f>SUM(J267:J270)</f>
        <v>0</v>
      </c>
      <c r="K266" s="342">
        <f>SUM(K267:K270)</f>
        <v>0</v>
      </c>
      <c r="L266" s="231">
        <f t="shared" si="38"/>
        <v>0</v>
      </c>
      <c r="M266" s="343">
        <f>SUM(M267:M270)</f>
        <v>0</v>
      </c>
      <c r="N266" s="341">
        <f>SUM(N267:N270)</f>
        <v>0</v>
      </c>
      <c r="O266" s="231">
        <f t="shared" si="39"/>
        <v>0</v>
      </c>
      <c r="P266" s="185"/>
      <c r="R266" s="158"/>
      <c r="S266" s="158"/>
    </row>
    <row r="267" spans="1:19" customFormat="1" hidden="1" x14ac:dyDescent="0.25">
      <c r="A267" s="178">
        <v>6421</v>
      </c>
      <c r="B267" s="223" t="s">
        <v>500</v>
      </c>
      <c r="C267" s="390">
        <f t="shared" si="49"/>
        <v>0</v>
      </c>
      <c r="D267" s="229">
        <v>0</v>
      </c>
      <c r="E267" s="337"/>
      <c r="F267" s="231">
        <f t="shared" si="36"/>
        <v>0</v>
      </c>
      <c r="G267" s="229"/>
      <c r="H267" s="230"/>
      <c r="I267" s="231">
        <f t="shared" si="37"/>
        <v>0</v>
      </c>
      <c r="J267" s="229">
        <v>0</v>
      </c>
      <c r="K267" s="230"/>
      <c r="L267" s="231">
        <f t="shared" si="38"/>
        <v>0</v>
      </c>
      <c r="M267" s="338"/>
      <c r="N267" s="337"/>
      <c r="O267" s="231">
        <f t="shared" si="39"/>
        <v>0</v>
      </c>
      <c r="P267" s="185"/>
      <c r="R267" s="158"/>
      <c r="S267" s="158"/>
    </row>
    <row r="268" spans="1:19" customFormat="1" hidden="1" x14ac:dyDescent="0.25">
      <c r="A268" s="178">
        <v>6422</v>
      </c>
      <c r="B268" s="223" t="s">
        <v>501</v>
      </c>
      <c r="C268" s="390">
        <f t="shared" si="49"/>
        <v>0</v>
      </c>
      <c r="D268" s="229">
        <v>0</v>
      </c>
      <c r="E268" s="337"/>
      <c r="F268" s="231">
        <f t="shared" si="36"/>
        <v>0</v>
      </c>
      <c r="G268" s="229"/>
      <c r="H268" s="230"/>
      <c r="I268" s="231">
        <f t="shared" si="37"/>
        <v>0</v>
      </c>
      <c r="J268" s="229">
        <v>0</v>
      </c>
      <c r="K268" s="230"/>
      <c r="L268" s="231">
        <f t="shared" si="38"/>
        <v>0</v>
      </c>
      <c r="M268" s="338"/>
      <c r="N268" s="337"/>
      <c r="O268" s="231">
        <f t="shared" si="39"/>
        <v>0</v>
      </c>
      <c r="P268" s="185"/>
      <c r="R268" s="158"/>
      <c r="S268" s="158"/>
    </row>
    <row r="269" spans="1:19" customFormat="1" hidden="1" x14ac:dyDescent="0.25">
      <c r="A269" s="178">
        <v>6423</v>
      </c>
      <c r="B269" s="223" t="s">
        <v>502</v>
      </c>
      <c r="C269" s="390">
        <f t="shared" si="49"/>
        <v>0</v>
      </c>
      <c r="D269" s="229">
        <v>0</v>
      </c>
      <c r="E269" s="337"/>
      <c r="F269" s="231">
        <f t="shared" si="36"/>
        <v>0</v>
      </c>
      <c r="G269" s="229"/>
      <c r="H269" s="230"/>
      <c r="I269" s="231">
        <f t="shared" si="37"/>
        <v>0</v>
      </c>
      <c r="J269" s="229">
        <v>0</v>
      </c>
      <c r="K269" s="230"/>
      <c r="L269" s="231">
        <f t="shared" si="38"/>
        <v>0</v>
      </c>
      <c r="M269" s="338"/>
      <c r="N269" s="337"/>
      <c r="O269" s="231">
        <f t="shared" si="39"/>
        <v>0</v>
      </c>
      <c r="P269" s="185"/>
      <c r="R269" s="158"/>
      <c r="S269" s="158"/>
    </row>
    <row r="270" spans="1:19" customFormat="1" ht="24" hidden="1" x14ac:dyDescent="0.25">
      <c r="A270" s="178">
        <v>6424</v>
      </c>
      <c r="B270" s="223" t="s">
        <v>503</v>
      </c>
      <c r="C270" s="390">
        <f t="shared" si="49"/>
        <v>0</v>
      </c>
      <c r="D270" s="229">
        <v>0</v>
      </c>
      <c r="E270" s="337"/>
      <c r="F270" s="231">
        <f t="shared" si="36"/>
        <v>0</v>
      </c>
      <c r="G270" s="229"/>
      <c r="H270" s="230"/>
      <c r="I270" s="231">
        <f t="shared" si="37"/>
        <v>0</v>
      </c>
      <c r="J270" s="229">
        <v>0</v>
      </c>
      <c r="K270" s="230"/>
      <c r="L270" s="231">
        <f t="shared" si="38"/>
        <v>0</v>
      </c>
      <c r="M270" s="338"/>
      <c r="N270" s="337"/>
      <c r="O270" s="231">
        <f t="shared" si="39"/>
        <v>0</v>
      </c>
      <c r="P270" s="185"/>
      <c r="R270" s="158"/>
      <c r="S270" s="158"/>
    </row>
    <row r="271" spans="1:19" customFormat="1" ht="24" hidden="1" x14ac:dyDescent="0.25">
      <c r="A271" s="394">
        <v>7000</v>
      </c>
      <c r="B271" s="394" t="s">
        <v>504</v>
      </c>
      <c r="C271" s="395">
        <f t="shared" si="49"/>
        <v>0</v>
      </c>
      <c r="D271" s="396">
        <f>SUM(D272,D282)</f>
        <v>0</v>
      </c>
      <c r="E271" s="397">
        <f>SUM(E272,E282)</f>
        <v>0</v>
      </c>
      <c r="F271" s="398">
        <f t="shared" si="36"/>
        <v>0</v>
      </c>
      <c r="G271" s="396">
        <f>SUM(G272,G282)</f>
        <v>0</v>
      </c>
      <c r="H271" s="399">
        <f>SUM(H272,H282)</f>
        <v>0</v>
      </c>
      <c r="I271" s="398">
        <f t="shared" si="37"/>
        <v>0</v>
      </c>
      <c r="J271" s="396">
        <f>SUM(J272,J282)</f>
        <v>0</v>
      </c>
      <c r="K271" s="399">
        <f>SUM(K272,K282)</f>
        <v>0</v>
      </c>
      <c r="L271" s="398">
        <f t="shared" si="38"/>
        <v>0</v>
      </c>
      <c r="M271" s="400">
        <f>SUM(M272,M282)</f>
        <v>0</v>
      </c>
      <c r="N271" s="401">
        <f>SUM(N272,N282)</f>
        <v>0</v>
      </c>
      <c r="O271" s="402">
        <f t="shared" si="39"/>
        <v>0</v>
      </c>
      <c r="P271" s="403"/>
      <c r="R271" s="158"/>
      <c r="S271" s="158"/>
    </row>
    <row r="272" spans="1:19" customFormat="1" hidden="1" x14ac:dyDescent="0.25">
      <c r="A272" s="198">
        <v>7200</v>
      </c>
      <c r="B272" s="323" t="s">
        <v>505</v>
      </c>
      <c r="C272" s="199">
        <f t="shared" si="49"/>
        <v>0</v>
      </c>
      <c r="D272" s="209">
        <f>SUM(D273,D274,D277,D278,D281)</f>
        <v>0</v>
      </c>
      <c r="E272" s="324">
        <f>SUM(E273,E274,E277,E278,E281)</f>
        <v>0</v>
      </c>
      <c r="F272" s="211">
        <f t="shared" si="36"/>
        <v>0</v>
      </c>
      <c r="G272" s="209">
        <f>SUM(G273,G274,G277,G278,G281)</f>
        <v>0</v>
      </c>
      <c r="H272" s="210">
        <f>SUM(H273,H274,H277,H278,H281)</f>
        <v>0</v>
      </c>
      <c r="I272" s="211">
        <f t="shared" si="37"/>
        <v>0</v>
      </c>
      <c r="J272" s="209">
        <f>SUM(J273,J274,J277,J278,J281)</f>
        <v>0</v>
      </c>
      <c r="K272" s="210">
        <f>SUM(K273,K274,K277,K278,K281)</f>
        <v>0</v>
      </c>
      <c r="L272" s="211">
        <f t="shared" si="38"/>
        <v>0</v>
      </c>
      <c r="M272" s="325">
        <f>SUM(M273,M274,M277,M278,M281)</f>
        <v>0</v>
      </c>
      <c r="N272" s="326">
        <f>SUM(N273,N274,N277,N278,N281)</f>
        <v>0</v>
      </c>
      <c r="O272" s="327">
        <f t="shared" si="39"/>
        <v>0</v>
      </c>
      <c r="P272" s="328"/>
      <c r="R272" s="158"/>
      <c r="S272" s="158"/>
    </row>
    <row r="273" spans="1:19" customFormat="1" ht="24" hidden="1" x14ac:dyDescent="0.25">
      <c r="A273" s="1197">
        <v>7210</v>
      </c>
      <c r="B273" s="213" t="s">
        <v>506</v>
      </c>
      <c r="C273" s="214">
        <f t="shared" si="49"/>
        <v>0</v>
      </c>
      <c r="D273" s="219">
        <v>0</v>
      </c>
      <c r="E273" s="335"/>
      <c r="F273" s="221">
        <f t="shared" si="36"/>
        <v>0</v>
      </c>
      <c r="G273" s="219"/>
      <c r="H273" s="220"/>
      <c r="I273" s="221">
        <f t="shared" si="37"/>
        <v>0</v>
      </c>
      <c r="J273" s="219">
        <v>0</v>
      </c>
      <c r="K273" s="220"/>
      <c r="L273" s="221">
        <f t="shared" si="38"/>
        <v>0</v>
      </c>
      <c r="M273" s="336"/>
      <c r="N273" s="335"/>
      <c r="O273" s="221">
        <f t="shared" si="39"/>
        <v>0</v>
      </c>
      <c r="P273" s="176"/>
      <c r="R273" s="158"/>
      <c r="S273" s="158"/>
    </row>
    <row r="274" spans="1:19" s="404" customFormat="1" ht="24" hidden="1" x14ac:dyDescent="0.25">
      <c r="A274" s="339">
        <v>7220</v>
      </c>
      <c r="B274" s="223" t="s">
        <v>507</v>
      </c>
      <c r="C274" s="224">
        <f t="shared" si="49"/>
        <v>0</v>
      </c>
      <c r="D274" s="340">
        <f>SUM(D275:D276)</f>
        <v>0</v>
      </c>
      <c r="E274" s="341">
        <f>SUM(E275:E276)</f>
        <v>0</v>
      </c>
      <c r="F274" s="231">
        <f t="shared" si="36"/>
        <v>0</v>
      </c>
      <c r="G274" s="340">
        <f>SUM(G275:G276)</f>
        <v>0</v>
      </c>
      <c r="H274" s="342">
        <f>SUM(H275:H276)</f>
        <v>0</v>
      </c>
      <c r="I274" s="231">
        <f t="shared" si="37"/>
        <v>0</v>
      </c>
      <c r="J274" s="340">
        <f>SUM(J275:J276)</f>
        <v>0</v>
      </c>
      <c r="K274" s="342">
        <f>SUM(K275:K276)</f>
        <v>0</v>
      </c>
      <c r="L274" s="231">
        <f t="shared" si="38"/>
        <v>0</v>
      </c>
      <c r="M274" s="343">
        <f>SUM(M275:M276)</f>
        <v>0</v>
      </c>
      <c r="N274" s="341">
        <f>SUM(N275:N276)</f>
        <v>0</v>
      </c>
      <c r="O274" s="231">
        <f t="shared" si="39"/>
        <v>0</v>
      </c>
      <c r="P274" s="185"/>
      <c r="R274" s="158"/>
      <c r="S274" s="158"/>
    </row>
    <row r="275" spans="1:19" s="404" customFormat="1" ht="24" hidden="1" x14ac:dyDescent="0.25">
      <c r="A275" s="178">
        <v>7221</v>
      </c>
      <c r="B275" s="223" t="s">
        <v>508</v>
      </c>
      <c r="C275" s="224">
        <f t="shared" si="49"/>
        <v>0</v>
      </c>
      <c r="D275" s="229">
        <v>0</v>
      </c>
      <c r="E275" s="337"/>
      <c r="F275" s="231">
        <f t="shared" si="36"/>
        <v>0</v>
      </c>
      <c r="G275" s="229"/>
      <c r="H275" s="230"/>
      <c r="I275" s="231">
        <f t="shared" si="37"/>
        <v>0</v>
      </c>
      <c r="J275" s="229">
        <v>0</v>
      </c>
      <c r="K275" s="230"/>
      <c r="L275" s="231">
        <f t="shared" si="38"/>
        <v>0</v>
      </c>
      <c r="M275" s="338"/>
      <c r="N275" s="337"/>
      <c r="O275" s="231">
        <f t="shared" si="39"/>
        <v>0</v>
      </c>
      <c r="P275" s="185"/>
      <c r="R275" s="158"/>
      <c r="S275" s="158"/>
    </row>
    <row r="276" spans="1:19" s="404" customFormat="1" ht="24" hidden="1" x14ac:dyDescent="0.25">
      <c r="A276" s="178">
        <v>7222</v>
      </c>
      <c r="B276" s="223" t="s">
        <v>509</v>
      </c>
      <c r="C276" s="224">
        <f t="shared" si="49"/>
        <v>0</v>
      </c>
      <c r="D276" s="229">
        <v>0</v>
      </c>
      <c r="E276" s="337"/>
      <c r="F276" s="231">
        <f t="shared" si="36"/>
        <v>0</v>
      </c>
      <c r="G276" s="229"/>
      <c r="H276" s="230"/>
      <c r="I276" s="231">
        <f t="shared" si="37"/>
        <v>0</v>
      </c>
      <c r="J276" s="229">
        <v>0</v>
      </c>
      <c r="K276" s="230"/>
      <c r="L276" s="231">
        <f t="shared" si="38"/>
        <v>0</v>
      </c>
      <c r="M276" s="338"/>
      <c r="N276" s="337"/>
      <c r="O276" s="231">
        <f t="shared" si="39"/>
        <v>0</v>
      </c>
      <c r="P276" s="185"/>
      <c r="R276" s="158"/>
      <c r="S276" s="158"/>
    </row>
    <row r="277" spans="1:19" s="404" customFormat="1" ht="24" hidden="1" x14ac:dyDescent="0.25">
      <c r="A277" s="339">
        <v>7230</v>
      </c>
      <c r="B277" s="223" t="s">
        <v>510</v>
      </c>
      <c r="C277" s="224">
        <f t="shared" si="49"/>
        <v>0</v>
      </c>
      <c r="D277" s="229">
        <v>0</v>
      </c>
      <c r="E277" s="337"/>
      <c r="F277" s="231">
        <f t="shared" si="36"/>
        <v>0</v>
      </c>
      <c r="G277" s="229"/>
      <c r="H277" s="230"/>
      <c r="I277" s="231">
        <f t="shared" si="37"/>
        <v>0</v>
      </c>
      <c r="J277" s="229">
        <v>0</v>
      </c>
      <c r="K277" s="230"/>
      <c r="L277" s="231">
        <f t="shared" si="38"/>
        <v>0</v>
      </c>
      <c r="M277" s="338"/>
      <c r="N277" s="337"/>
      <c r="O277" s="231">
        <f>M277+N277</f>
        <v>0</v>
      </c>
      <c r="P277" s="185"/>
      <c r="R277" s="158"/>
      <c r="S277" s="158"/>
    </row>
    <row r="278" spans="1:19" customFormat="1" ht="24" hidden="1" x14ac:dyDescent="0.25">
      <c r="A278" s="339">
        <v>7240</v>
      </c>
      <c r="B278" s="223" t="s">
        <v>511</v>
      </c>
      <c r="C278" s="224">
        <f t="shared" si="49"/>
        <v>0</v>
      </c>
      <c r="D278" s="340">
        <f>SUM(D279:D280)</f>
        <v>0</v>
      </c>
      <c r="E278" s="341">
        <f>SUM(E279:E280)</f>
        <v>0</v>
      </c>
      <c r="F278" s="231">
        <f t="shared" si="36"/>
        <v>0</v>
      </c>
      <c r="G278" s="340">
        <f>SUM(G279:G280)</f>
        <v>0</v>
      </c>
      <c r="H278" s="342">
        <f>SUM(H279:H280)</f>
        <v>0</v>
      </c>
      <c r="I278" s="231">
        <f t="shared" si="37"/>
        <v>0</v>
      </c>
      <c r="J278" s="340">
        <f>SUM(J279:J280)</f>
        <v>0</v>
      </c>
      <c r="K278" s="342">
        <f>SUM(K279:K280)</f>
        <v>0</v>
      </c>
      <c r="L278" s="231">
        <f t="shared" si="38"/>
        <v>0</v>
      </c>
      <c r="M278" s="343">
        <f>SUM(M279:M280)</f>
        <v>0</v>
      </c>
      <c r="N278" s="341">
        <f>SUM(N279:N280)</f>
        <v>0</v>
      </c>
      <c r="O278" s="231">
        <f>SUM(O279:O280)</f>
        <v>0</v>
      </c>
      <c r="P278" s="185"/>
      <c r="R278" s="158"/>
      <c r="S278" s="158"/>
    </row>
    <row r="279" spans="1:19" customFormat="1" ht="36" hidden="1" x14ac:dyDescent="0.25">
      <c r="A279" s="178">
        <v>7245</v>
      </c>
      <c r="B279" s="223" t="s">
        <v>512</v>
      </c>
      <c r="C279" s="224">
        <f t="shared" si="49"/>
        <v>0</v>
      </c>
      <c r="D279" s="229">
        <v>0</v>
      </c>
      <c r="E279" s="337"/>
      <c r="F279" s="231">
        <f t="shared" si="36"/>
        <v>0</v>
      </c>
      <c r="G279" s="229"/>
      <c r="H279" s="230"/>
      <c r="I279" s="231">
        <f t="shared" si="37"/>
        <v>0</v>
      </c>
      <c r="J279" s="229">
        <v>0</v>
      </c>
      <c r="K279" s="230"/>
      <c r="L279" s="231">
        <f t="shared" si="38"/>
        <v>0</v>
      </c>
      <c r="M279" s="338"/>
      <c r="N279" s="337"/>
      <c r="O279" s="231">
        <f t="shared" ref="O279:O282" si="56">M279+N279</f>
        <v>0</v>
      </c>
      <c r="P279" s="185"/>
      <c r="R279" s="158"/>
      <c r="S279" s="158"/>
    </row>
    <row r="280" spans="1:19" customFormat="1" ht="72" hidden="1" x14ac:dyDescent="0.25">
      <c r="A280" s="178">
        <v>7246</v>
      </c>
      <c r="B280" s="223" t="s">
        <v>513</v>
      </c>
      <c r="C280" s="224">
        <f t="shared" si="49"/>
        <v>0</v>
      </c>
      <c r="D280" s="229">
        <v>0</v>
      </c>
      <c r="E280" s="337"/>
      <c r="F280" s="231">
        <f t="shared" si="36"/>
        <v>0</v>
      </c>
      <c r="G280" s="229"/>
      <c r="H280" s="230"/>
      <c r="I280" s="231">
        <f t="shared" si="37"/>
        <v>0</v>
      </c>
      <c r="J280" s="229">
        <v>0</v>
      </c>
      <c r="K280" s="230"/>
      <c r="L280" s="231">
        <f t="shared" si="38"/>
        <v>0</v>
      </c>
      <c r="M280" s="338"/>
      <c r="N280" s="337"/>
      <c r="O280" s="231">
        <f t="shared" si="56"/>
        <v>0</v>
      </c>
      <c r="P280" s="185"/>
      <c r="R280" s="158"/>
      <c r="S280" s="158"/>
    </row>
    <row r="281" spans="1:19" customFormat="1" ht="24" hidden="1" x14ac:dyDescent="0.25">
      <c r="A281" s="339">
        <v>7260</v>
      </c>
      <c r="B281" s="223" t="s">
        <v>514</v>
      </c>
      <c r="C281" s="224">
        <f t="shared" si="49"/>
        <v>0</v>
      </c>
      <c r="D281" s="219">
        <v>0</v>
      </c>
      <c r="E281" s="335"/>
      <c r="F281" s="221">
        <f t="shared" si="36"/>
        <v>0</v>
      </c>
      <c r="G281" s="219"/>
      <c r="H281" s="220"/>
      <c r="I281" s="221">
        <f t="shared" si="37"/>
        <v>0</v>
      </c>
      <c r="J281" s="219">
        <v>0</v>
      </c>
      <c r="K281" s="220"/>
      <c r="L281" s="221">
        <f t="shared" si="38"/>
        <v>0</v>
      </c>
      <c r="M281" s="336"/>
      <c r="N281" s="335"/>
      <c r="O281" s="221">
        <f t="shared" si="56"/>
        <v>0</v>
      </c>
      <c r="P281" s="176"/>
      <c r="R281" s="158"/>
      <c r="S281" s="158"/>
    </row>
    <row r="282" spans="1:19" customFormat="1" hidden="1" x14ac:dyDescent="0.25">
      <c r="A282" s="198">
        <v>7700</v>
      </c>
      <c r="B282" s="323" t="s">
        <v>515</v>
      </c>
      <c r="C282" s="405">
        <f t="shared" si="49"/>
        <v>0</v>
      </c>
      <c r="D282" s="406">
        <f>D283</f>
        <v>0</v>
      </c>
      <c r="E282" s="356">
        <f>SUM(E283)</f>
        <v>0</v>
      </c>
      <c r="F282" s="357">
        <f t="shared" si="36"/>
        <v>0</v>
      </c>
      <c r="G282" s="406">
        <f>G283</f>
        <v>0</v>
      </c>
      <c r="H282" s="407">
        <f>SUM(H283)</f>
        <v>0</v>
      </c>
      <c r="I282" s="357">
        <f t="shared" si="37"/>
        <v>0</v>
      </c>
      <c r="J282" s="406">
        <f>J283</f>
        <v>0</v>
      </c>
      <c r="K282" s="407">
        <f>SUM(K283)</f>
        <v>0</v>
      </c>
      <c r="L282" s="357">
        <f t="shared" si="38"/>
        <v>0</v>
      </c>
      <c r="M282" s="355">
        <f>SUM(M283)</f>
        <v>0</v>
      </c>
      <c r="N282" s="356">
        <f>SUM(N283)</f>
        <v>0</v>
      </c>
      <c r="O282" s="357">
        <f t="shared" si="56"/>
        <v>0</v>
      </c>
      <c r="P282" s="358"/>
      <c r="R282" s="158"/>
      <c r="S282" s="158"/>
    </row>
    <row r="283" spans="1:19" customFormat="1" hidden="1" x14ac:dyDescent="0.25">
      <c r="A283" s="233">
        <v>7720</v>
      </c>
      <c r="B283" s="234" t="s">
        <v>516</v>
      </c>
      <c r="C283" s="408">
        <f t="shared" si="49"/>
        <v>0</v>
      </c>
      <c r="D283" s="240">
        <v>0</v>
      </c>
      <c r="E283" s="409"/>
      <c r="F283" s="242">
        <f t="shared" si="36"/>
        <v>0</v>
      </c>
      <c r="G283" s="240"/>
      <c r="H283" s="241"/>
      <c r="I283" s="242">
        <f t="shared" si="37"/>
        <v>0</v>
      </c>
      <c r="J283" s="240">
        <v>0</v>
      </c>
      <c r="K283" s="241"/>
      <c r="L283" s="242">
        <f t="shared" si="38"/>
        <v>0</v>
      </c>
      <c r="M283" s="410"/>
      <c r="N283" s="409"/>
      <c r="O283" s="242">
        <f>M283+N283</f>
        <v>0</v>
      </c>
      <c r="P283" s="244"/>
      <c r="R283" s="158"/>
      <c r="S283" s="158"/>
    </row>
    <row r="284" spans="1:19" customFormat="1" x14ac:dyDescent="0.25">
      <c r="A284" s="411"/>
      <c r="B284" s="265" t="s">
        <v>517</v>
      </c>
      <c r="C284" s="466">
        <f t="shared" si="49"/>
        <v>2325</v>
      </c>
      <c r="D284" s="330">
        <f>SUM(D285:D286)</f>
        <v>0</v>
      </c>
      <c r="E284" s="506">
        <f>SUM(E285:E286)</f>
        <v>0</v>
      </c>
      <c r="F284" s="460">
        <f t="shared" si="36"/>
        <v>0</v>
      </c>
      <c r="G284" s="330">
        <f>SUM(G285:G286)</f>
        <v>0</v>
      </c>
      <c r="H284" s="333">
        <f>SUM(H285:H286)</f>
        <v>0</v>
      </c>
      <c r="I284" s="332">
        <f t="shared" si="37"/>
        <v>0</v>
      </c>
      <c r="J284" s="330">
        <f>SUM(J285:J286)</f>
        <v>2325</v>
      </c>
      <c r="K284" s="333">
        <f>SUM(K285:K286)</f>
        <v>0</v>
      </c>
      <c r="L284" s="332">
        <f t="shared" si="38"/>
        <v>2325</v>
      </c>
      <c r="M284" s="334">
        <f>SUM(M285:M286)</f>
        <v>0</v>
      </c>
      <c r="N284" s="331">
        <f>SUM(N285:N286)</f>
        <v>0</v>
      </c>
      <c r="O284" s="332">
        <f t="shared" ref="O284:O299" si="57">M284+N284</f>
        <v>0</v>
      </c>
      <c r="P284" s="274"/>
      <c r="R284" s="158"/>
      <c r="S284" s="158"/>
    </row>
    <row r="285" spans="1:19" customFormat="1" x14ac:dyDescent="0.25">
      <c r="A285" s="393" t="s">
        <v>518</v>
      </c>
      <c r="B285" s="178" t="s">
        <v>519</v>
      </c>
      <c r="C285" s="359">
        <f t="shared" si="49"/>
        <v>2325</v>
      </c>
      <c r="D285" s="229"/>
      <c r="E285" s="507"/>
      <c r="F285" s="359">
        <f t="shared" si="36"/>
        <v>0</v>
      </c>
      <c r="G285" s="229"/>
      <c r="H285" s="230"/>
      <c r="I285" s="231">
        <f t="shared" si="37"/>
        <v>0</v>
      </c>
      <c r="J285" s="229">
        <f>6950-3211-514-900</f>
        <v>2325</v>
      </c>
      <c r="K285" s="230"/>
      <c r="L285" s="231">
        <f t="shared" si="38"/>
        <v>2325</v>
      </c>
      <c r="M285" s="338"/>
      <c r="N285" s="337"/>
      <c r="O285" s="231">
        <f t="shared" si="57"/>
        <v>0</v>
      </c>
      <c r="P285" s="185"/>
      <c r="R285" s="158"/>
      <c r="S285" s="158"/>
    </row>
    <row r="286" spans="1:19" customFormat="1" hidden="1" x14ac:dyDescent="0.25">
      <c r="A286" s="393" t="s">
        <v>520</v>
      </c>
      <c r="B286" s="412" t="s">
        <v>521</v>
      </c>
      <c r="C286" s="214">
        <f t="shared" si="49"/>
        <v>0</v>
      </c>
      <c r="D286" s="219"/>
      <c r="E286" s="335"/>
      <c r="F286" s="221">
        <f t="shared" si="36"/>
        <v>0</v>
      </c>
      <c r="G286" s="219"/>
      <c r="H286" s="220"/>
      <c r="I286" s="221">
        <f t="shared" si="37"/>
        <v>0</v>
      </c>
      <c r="J286" s="219"/>
      <c r="K286" s="220"/>
      <c r="L286" s="221">
        <f t="shared" si="38"/>
        <v>0</v>
      </c>
      <c r="M286" s="336"/>
      <c r="N286" s="335"/>
      <c r="O286" s="221">
        <f t="shared" si="57"/>
        <v>0</v>
      </c>
      <c r="P286" s="176"/>
      <c r="R286" s="158"/>
      <c r="S286" s="158"/>
    </row>
    <row r="287" spans="1:19" customFormat="1" x14ac:dyDescent="0.25">
      <c r="A287" s="413"/>
      <c r="B287" s="414" t="s">
        <v>522</v>
      </c>
      <c r="C287" s="467">
        <f>SUM(C284,C271,C233,C198,C190,C176,C78,C56)</f>
        <v>171896</v>
      </c>
      <c r="D287" s="416">
        <f>SUM(D284,D271,D233,D198,D190,D176,D78,D56)</f>
        <v>159176</v>
      </c>
      <c r="E287" s="511">
        <f>SUM(E284,E271,E233,E198,E190,E176,E78,E56)</f>
        <v>4201</v>
      </c>
      <c r="F287" s="467">
        <f t="shared" si="36"/>
        <v>163377</v>
      </c>
      <c r="G287" s="416">
        <f>SUM(G284,G271,G233,G198,G190,G176,G78,G56)</f>
        <v>0</v>
      </c>
      <c r="H287" s="419">
        <f>SUM(H284,H271,H233,H198,H190,H176,H78,H56)</f>
        <v>0</v>
      </c>
      <c r="I287" s="418">
        <f t="shared" si="37"/>
        <v>0</v>
      </c>
      <c r="J287" s="416">
        <f>SUM(J284,J271,J233,J198,J190,J176,J78,J56)</f>
        <v>8519</v>
      </c>
      <c r="K287" s="419">
        <f>SUM(K284,K271,K233,K198,K190,K176,K78,K56)</f>
        <v>0</v>
      </c>
      <c r="L287" s="418">
        <f t="shared" si="38"/>
        <v>8519</v>
      </c>
      <c r="M287" s="325">
        <f>SUM(M284,M271,M233,M198,M190,M176,M78,M56)</f>
        <v>0</v>
      </c>
      <c r="N287" s="326">
        <f>SUM(N284,N271,N233,N198,N190,N176,N78,N56)</f>
        <v>0</v>
      </c>
      <c r="O287" s="327">
        <f t="shared" si="57"/>
        <v>0</v>
      </c>
      <c r="P287" s="328"/>
      <c r="R287" s="158"/>
      <c r="S287" s="158"/>
    </row>
    <row r="288" spans="1:19" customFormat="1" x14ac:dyDescent="0.25">
      <c r="A288" s="420" t="s">
        <v>523</v>
      </c>
      <c r="B288" s="421"/>
      <c r="C288" s="468">
        <f t="shared" ref="C288" si="58">F288+I288+L288+O288</f>
        <v>-2464</v>
      </c>
      <c r="D288" s="423">
        <f>SUM(D28,D29,D45)-D54</f>
        <v>0</v>
      </c>
      <c r="E288" s="428">
        <f>SUM(E28,E29,E45)-E54</f>
        <v>0</v>
      </c>
      <c r="F288" s="468">
        <f t="shared" si="36"/>
        <v>0</v>
      </c>
      <c r="G288" s="423">
        <f>SUM(G28,G29,G45)-G54</f>
        <v>0</v>
      </c>
      <c r="H288" s="426">
        <f>SUM(H28,H29,H45)-H54</f>
        <v>0</v>
      </c>
      <c r="I288" s="425">
        <f t="shared" si="37"/>
        <v>0</v>
      </c>
      <c r="J288" s="423">
        <f>(J30+J46)-J54</f>
        <v>-2464</v>
      </c>
      <c r="K288" s="426">
        <f>(K30+K46)-K54</f>
        <v>0</v>
      </c>
      <c r="L288" s="425">
        <f t="shared" si="38"/>
        <v>-2464</v>
      </c>
      <c r="M288" s="422">
        <f>M48-M54</f>
        <v>0</v>
      </c>
      <c r="N288" s="424">
        <f>N48-N54</f>
        <v>0</v>
      </c>
      <c r="O288" s="425">
        <f t="shared" si="57"/>
        <v>0</v>
      </c>
      <c r="P288" s="427"/>
      <c r="R288" s="158"/>
      <c r="S288" s="158"/>
    </row>
    <row r="289" spans="1:19" s="148" customFormat="1" ht="12" x14ac:dyDescent="0.25">
      <c r="A289" s="420" t="s">
        <v>524</v>
      </c>
      <c r="B289" s="421"/>
      <c r="C289" s="468">
        <f>SUM(C290,C291)-C298+C299</f>
        <v>2464</v>
      </c>
      <c r="D289" s="423">
        <f>SUM(D290,D291)-D298+D299</f>
        <v>0</v>
      </c>
      <c r="E289" s="424">
        <f>SUM(E290,E291)-E298+E299</f>
        <v>0</v>
      </c>
      <c r="F289" s="425">
        <f t="shared" si="36"/>
        <v>0</v>
      </c>
      <c r="G289" s="423">
        <f>SUM(G290,G291)-G298+G299</f>
        <v>0</v>
      </c>
      <c r="H289" s="426">
        <f>SUM(H290,H291)-H298+H299</f>
        <v>0</v>
      </c>
      <c r="I289" s="425">
        <f t="shared" si="37"/>
        <v>0</v>
      </c>
      <c r="J289" s="423">
        <f>SUM(J290,J291)-J298+J299</f>
        <v>2464</v>
      </c>
      <c r="K289" s="426">
        <f>SUM(K290,K291)-K298+K299</f>
        <v>0</v>
      </c>
      <c r="L289" s="425">
        <f t="shared" si="38"/>
        <v>2464</v>
      </c>
      <c r="M289" s="422">
        <f>SUM(M290,M291)-M298+M299</f>
        <v>0</v>
      </c>
      <c r="N289" s="424">
        <f>SUM(N290,N291)-N298+N299</f>
        <v>0</v>
      </c>
      <c r="O289" s="425">
        <f t="shared" si="57"/>
        <v>0</v>
      </c>
      <c r="P289" s="427"/>
      <c r="R289" s="158"/>
      <c r="S289" s="158"/>
    </row>
    <row r="290" spans="1:19" s="148" customFormat="1" ht="12" x14ac:dyDescent="0.25">
      <c r="A290" s="429" t="s">
        <v>525</v>
      </c>
      <c r="B290" s="429" t="s">
        <v>526</v>
      </c>
      <c r="C290" s="468">
        <f>C25-C284</f>
        <v>2464</v>
      </c>
      <c r="D290" s="423">
        <f>D25-D284</f>
        <v>0</v>
      </c>
      <c r="E290" s="424">
        <f>E25-E284</f>
        <v>0</v>
      </c>
      <c r="F290" s="425">
        <f t="shared" si="36"/>
        <v>0</v>
      </c>
      <c r="G290" s="423">
        <f>G25-G284</f>
        <v>0</v>
      </c>
      <c r="H290" s="426">
        <f>H25-H284</f>
        <v>0</v>
      </c>
      <c r="I290" s="425">
        <f t="shared" si="37"/>
        <v>0</v>
      </c>
      <c r="J290" s="423">
        <f>J25-J284</f>
        <v>2464</v>
      </c>
      <c r="K290" s="426">
        <f>K25-K284</f>
        <v>0</v>
      </c>
      <c r="L290" s="425">
        <f t="shared" si="38"/>
        <v>2464</v>
      </c>
      <c r="M290" s="422">
        <f>M25-M284</f>
        <v>0</v>
      </c>
      <c r="N290" s="424">
        <f>N25-N284</f>
        <v>0</v>
      </c>
      <c r="O290" s="425">
        <f t="shared" si="57"/>
        <v>0</v>
      </c>
      <c r="P290" s="427"/>
      <c r="R290" s="158"/>
      <c r="S290" s="158"/>
    </row>
    <row r="291" spans="1:19" s="148" customFormat="1" ht="12" hidden="1" x14ac:dyDescent="0.25">
      <c r="A291" s="430" t="s">
        <v>527</v>
      </c>
      <c r="B291" s="430" t="s">
        <v>528</v>
      </c>
      <c r="C291" s="428">
        <f>SUM(C292,C294,C296)-SUM(C293,C295,C297)</f>
        <v>0</v>
      </c>
      <c r="D291" s="423">
        <f>SUM(D292,D294,D296)-SUM(D293,D295,D297)</f>
        <v>0</v>
      </c>
      <c r="E291" s="424">
        <f t="shared" ref="E291" si="59">SUM(E292,E294,E296)-SUM(E293,E295,E297)</f>
        <v>0</v>
      </c>
      <c r="F291" s="425">
        <f t="shared" si="36"/>
        <v>0</v>
      </c>
      <c r="G291" s="423">
        <f t="shared" ref="G291:H291" si="60">SUM(G292,G294,G296)-SUM(G293,G295,G297)</f>
        <v>0</v>
      </c>
      <c r="H291" s="426">
        <f t="shared" si="60"/>
        <v>0</v>
      </c>
      <c r="I291" s="425">
        <f t="shared" si="37"/>
        <v>0</v>
      </c>
      <c r="J291" s="423">
        <f>SUM(J292,J294,J296)-SUM(J293,J295,J297)</f>
        <v>0</v>
      </c>
      <c r="K291" s="426">
        <f t="shared" ref="K291" si="61">SUM(K292,K294,K296)-SUM(K293,K295,K297)</f>
        <v>0</v>
      </c>
      <c r="L291" s="425">
        <f t="shared" si="38"/>
        <v>0</v>
      </c>
      <c r="M291" s="422">
        <f t="shared" ref="M291:N291" si="62">SUM(M292,M294,M296)-SUM(M293,M295,M297)</f>
        <v>0</v>
      </c>
      <c r="N291" s="424">
        <f t="shared" si="62"/>
        <v>0</v>
      </c>
      <c r="O291" s="425">
        <f t="shared" si="57"/>
        <v>0</v>
      </c>
      <c r="P291" s="427"/>
      <c r="R291" s="158"/>
      <c r="S291" s="158"/>
    </row>
    <row r="292" spans="1:19" s="148" customFormat="1" ht="12" hidden="1" x14ac:dyDescent="0.25">
      <c r="A292" s="411" t="s">
        <v>529</v>
      </c>
      <c r="B292" s="275" t="s">
        <v>530</v>
      </c>
      <c r="C292" s="235">
        <f t="shared" ref="C292:C299" si="63">F292+I292+L292+O292</f>
        <v>0</v>
      </c>
      <c r="D292" s="240"/>
      <c r="E292" s="409"/>
      <c r="F292" s="242">
        <f t="shared" si="36"/>
        <v>0</v>
      </c>
      <c r="G292" s="240"/>
      <c r="H292" s="241"/>
      <c r="I292" s="242">
        <f t="shared" si="37"/>
        <v>0</v>
      </c>
      <c r="J292" s="240"/>
      <c r="K292" s="241"/>
      <c r="L292" s="242">
        <f t="shared" si="38"/>
        <v>0</v>
      </c>
      <c r="M292" s="410"/>
      <c r="N292" s="409"/>
      <c r="O292" s="242">
        <f t="shared" si="57"/>
        <v>0</v>
      </c>
      <c r="P292" s="244"/>
      <c r="R292" s="158"/>
      <c r="S292" s="158"/>
    </row>
    <row r="293" spans="1:19" customFormat="1" hidden="1" x14ac:dyDescent="0.25">
      <c r="A293" s="393" t="s">
        <v>531</v>
      </c>
      <c r="B293" s="177" t="s">
        <v>532</v>
      </c>
      <c r="C293" s="224">
        <f t="shared" si="63"/>
        <v>0</v>
      </c>
      <c r="D293" s="229"/>
      <c r="E293" s="337"/>
      <c r="F293" s="231">
        <f t="shared" si="36"/>
        <v>0</v>
      </c>
      <c r="G293" s="229"/>
      <c r="H293" s="230"/>
      <c r="I293" s="231">
        <f t="shared" si="37"/>
        <v>0</v>
      </c>
      <c r="J293" s="229"/>
      <c r="K293" s="230"/>
      <c r="L293" s="231">
        <f t="shared" si="38"/>
        <v>0</v>
      </c>
      <c r="M293" s="338"/>
      <c r="N293" s="337"/>
      <c r="O293" s="231">
        <f t="shared" si="57"/>
        <v>0</v>
      </c>
      <c r="P293" s="185"/>
      <c r="R293" s="158"/>
      <c r="S293" s="158"/>
    </row>
    <row r="294" spans="1:19" customFormat="1" hidden="1" x14ac:dyDescent="0.25">
      <c r="A294" s="393" t="s">
        <v>533</v>
      </c>
      <c r="B294" s="177" t="s">
        <v>534</v>
      </c>
      <c r="C294" s="224">
        <f t="shared" si="63"/>
        <v>0</v>
      </c>
      <c r="D294" s="229"/>
      <c r="E294" s="337"/>
      <c r="F294" s="231">
        <f t="shared" si="36"/>
        <v>0</v>
      </c>
      <c r="G294" s="229"/>
      <c r="H294" s="230"/>
      <c r="I294" s="231">
        <f t="shared" si="37"/>
        <v>0</v>
      </c>
      <c r="J294" s="229"/>
      <c r="K294" s="230"/>
      <c r="L294" s="231">
        <f t="shared" si="38"/>
        <v>0</v>
      </c>
      <c r="M294" s="338"/>
      <c r="N294" s="337"/>
      <c r="O294" s="231">
        <f t="shared" si="57"/>
        <v>0</v>
      </c>
      <c r="P294" s="185"/>
      <c r="R294" s="158"/>
      <c r="S294" s="158"/>
    </row>
    <row r="295" spans="1:19" customFormat="1" hidden="1" x14ac:dyDescent="0.25">
      <c r="A295" s="393" t="s">
        <v>535</v>
      </c>
      <c r="B295" s="177" t="s">
        <v>536</v>
      </c>
      <c r="C295" s="224">
        <f t="shared" si="63"/>
        <v>0</v>
      </c>
      <c r="D295" s="229"/>
      <c r="E295" s="337"/>
      <c r="F295" s="231">
        <f t="shared" si="36"/>
        <v>0</v>
      </c>
      <c r="G295" s="229"/>
      <c r="H295" s="230"/>
      <c r="I295" s="231">
        <f t="shared" si="37"/>
        <v>0</v>
      </c>
      <c r="J295" s="229"/>
      <c r="K295" s="230"/>
      <c r="L295" s="231">
        <f t="shared" si="38"/>
        <v>0</v>
      </c>
      <c r="M295" s="338"/>
      <c r="N295" s="337"/>
      <c r="O295" s="231">
        <f t="shared" si="57"/>
        <v>0</v>
      </c>
      <c r="P295" s="185"/>
      <c r="R295" s="158"/>
      <c r="S295" s="158"/>
    </row>
    <row r="296" spans="1:19" customFormat="1" hidden="1" x14ac:dyDescent="0.25">
      <c r="A296" s="393" t="s">
        <v>537</v>
      </c>
      <c r="B296" s="177" t="s">
        <v>538</v>
      </c>
      <c r="C296" s="224">
        <f t="shared" si="63"/>
        <v>0</v>
      </c>
      <c r="D296" s="229"/>
      <c r="E296" s="337"/>
      <c r="F296" s="231">
        <f t="shared" si="36"/>
        <v>0</v>
      </c>
      <c r="G296" s="229"/>
      <c r="H296" s="230"/>
      <c r="I296" s="231">
        <f t="shared" si="37"/>
        <v>0</v>
      </c>
      <c r="J296" s="229"/>
      <c r="K296" s="230"/>
      <c r="L296" s="231">
        <f t="shared" si="38"/>
        <v>0</v>
      </c>
      <c r="M296" s="338"/>
      <c r="N296" s="337"/>
      <c r="O296" s="231">
        <f t="shared" si="57"/>
        <v>0</v>
      </c>
      <c r="P296" s="185"/>
      <c r="R296" s="158"/>
      <c r="S296" s="158"/>
    </row>
    <row r="297" spans="1:19" customFormat="1" hidden="1" x14ac:dyDescent="0.25">
      <c r="A297" s="431" t="s">
        <v>539</v>
      </c>
      <c r="B297" s="432" t="s">
        <v>540</v>
      </c>
      <c r="C297" s="374">
        <f t="shared" si="63"/>
        <v>0</v>
      </c>
      <c r="D297" s="375"/>
      <c r="E297" s="376"/>
      <c r="F297" s="371">
        <f t="shared" si="36"/>
        <v>0</v>
      </c>
      <c r="G297" s="375"/>
      <c r="H297" s="377"/>
      <c r="I297" s="371">
        <f t="shared" si="37"/>
        <v>0</v>
      </c>
      <c r="J297" s="375"/>
      <c r="K297" s="377"/>
      <c r="L297" s="371">
        <f t="shared" si="38"/>
        <v>0</v>
      </c>
      <c r="M297" s="378"/>
      <c r="N297" s="376"/>
      <c r="O297" s="371">
        <f t="shared" si="57"/>
        <v>0</v>
      </c>
      <c r="P297" s="372"/>
      <c r="R297" s="158"/>
      <c r="S297" s="158"/>
    </row>
    <row r="298" spans="1:19" customFormat="1" hidden="1" x14ac:dyDescent="0.25">
      <c r="A298" s="430" t="s">
        <v>541</v>
      </c>
      <c r="B298" s="430" t="s">
        <v>542</v>
      </c>
      <c r="C298" s="433">
        <f t="shared" si="63"/>
        <v>0</v>
      </c>
      <c r="D298" s="434"/>
      <c r="E298" s="435"/>
      <c r="F298" s="425">
        <f t="shared" si="36"/>
        <v>0</v>
      </c>
      <c r="G298" s="434"/>
      <c r="H298" s="436"/>
      <c r="I298" s="425">
        <f t="shared" si="37"/>
        <v>0</v>
      </c>
      <c r="J298" s="434"/>
      <c r="K298" s="436"/>
      <c r="L298" s="425">
        <f t="shared" si="38"/>
        <v>0</v>
      </c>
      <c r="M298" s="437"/>
      <c r="N298" s="435"/>
      <c r="O298" s="425">
        <f t="shared" si="57"/>
        <v>0</v>
      </c>
      <c r="P298" s="427"/>
      <c r="R298" s="158"/>
      <c r="S298" s="158"/>
    </row>
    <row r="299" spans="1:19" s="148" customFormat="1" ht="24" hidden="1" x14ac:dyDescent="0.25">
      <c r="A299" s="430" t="s">
        <v>543</v>
      </c>
      <c r="B299" s="438" t="s">
        <v>544</v>
      </c>
      <c r="C299" s="439">
        <f t="shared" si="63"/>
        <v>0</v>
      </c>
      <c r="D299" s="440"/>
      <c r="E299" s="441"/>
      <c r="F299" s="442">
        <f t="shared" si="36"/>
        <v>0</v>
      </c>
      <c r="G299" s="434"/>
      <c r="H299" s="436"/>
      <c r="I299" s="425">
        <f t="shared" si="37"/>
        <v>0</v>
      </c>
      <c r="J299" s="434"/>
      <c r="K299" s="436"/>
      <c r="L299" s="425">
        <f t="shared" si="38"/>
        <v>0</v>
      </c>
      <c r="M299" s="437"/>
      <c r="N299" s="435"/>
      <c r="O299" s="425">
        <f t="shared" si="57"/>
        <v>0</v>
      </c>
      <c r="P299" s="427"/>
      <c r="R299" s="158"/>
      <c r="S299" s="158"/>
    </row>
    <row r="300" spans="1:19" s="148" customFormat="1" ht="12" x14ac:dyDescent="0.25">
      <c r="A300" s="443" t="s">
        <v>545</v>
      </c>
      <c r="B300" s="444"/>
      <c r="C300" s="444"/>
      <c r="D300" s="444"/>
      <c r="E300" s="444"/>
      <c r="F300" s="444"/>
      <c r="G300" s="444"/>
      <c r="H300" s="444"/>
      <c r="I300" s="444"/>
      <c r="J300" s="444"/>
      <c r="K300" s="444"/>
      <c r="L300" s="444"/>
      <c r="M300" s="444"/>
      <c r="N300" s="444"/>
      <c r="O300" s="444"/>
      <c r="P300" s="445"/>
      <c r="Q300" s="141"/>
    </row>
    <row r="301" spans="1:19" customFormat="1" ht="15.75" thickBot="1" x14ac:dyDescent="0.3">
      <c r="A301" s="446"/>
      <c r="B301" s="447"/>
      <c r="C301" s="447"/>
      <c r="D301" s="447"/>
      <c r="E301" s="447"/>
      <c r="F301" s="447"/>
      <c r="G301" s="447"/>
      <c r="H301" s="447"/>
      <c r="I301" s="447"/>
      <c r="J301" s="447"/>
      <c r="K301" s="447"/>
      <c r="L301" s="447"/>
      <c r="M301" s="447"/>
      <c r="N301" s="447"/>
      <c r="O301" s="447"/>
      <c r="P301" s="448"/>
      <c r="Q301" s="454"/>
    </row>
    <row r="302" spans="1:19" customFormat="1" x14ac:dyDescent="0.25">
      <c r="A302" s="117"/>
      <c r="B302" s="117"/>
      <c r="C302" s="117"/>
      <c r="D302" s="117"/>
      <c r="E302" s="117"/>
      <c r="F302" s="117"/>
      <c r="G302" s="117"/>
      <c r="H302" s="117"/>
      <c r="I302" s="117"/>
      <c r="J302" s="117"/>
      <c r="K302" s="117"/>
      <c r="L302" s="117"/>
      <c r="M302" s="117"/>
      <c r="N302" s="117"/>
      <c r="O302" s="117"/>
      <c r="P302" s="117"/>
    </row>
    <row r="303" spans="1:19" customFormat="1" x14ac:dyDescent="0.25">
      <c r="A303" s="117"/>
      <c r="B303" s="117"/>
      <c r="C303" s="117"/>
      <c r="D303" s="117"/>
      <c r="E303" s="117"/>
      <c r="F303" s="117"/>
      <c r="G303" s="117"/>
      <c r="H303" s="117"/>
      <c r="I303" s="117"/>
      <c r="J303" s="117"/>
      <c r="K303" s="117"/>
      <c r="L303" s="117"/>
      <c r="M303" s="117"/>
      <c r="N303" s="117"/>
      <c r="O303" s="117"/>
      <c r="P303" s="117"/>
    </row>
    <row r="304" spans="1:19" customFormat="1" x14ac:dyDescent="0.25">
      <c r="A304" s="117"/>
      <c r="B304" s="117"/>
      <c r="C304" s="117"/>
      <c r="D304" s="117"/>
      <c r="E304" s="117"/>
      <c r="F304" s="117"/>
      <c r="G304" s="117"/>
      <c r="H304" s="117"/>
      <c r="I304" s="117"/>
      <c r="J304" s="117"/>
      <c r="K304" s="117"/>
      <c r="L304" s="117"/>
      <c r="M304" s="117"/>
      <c r="N304" s="117"/>
      <c r="O304" s="117"/>
      <c r="P304" s="117"/>
    </row>
    <row r="305" spans="1:16" customFormat="1" x14ac:dyDescent="0.25">
      <c r="A305" s="117"/>
      <c r="B305" s="117"/>
      <c r="C305" s="117"/>
      <c r="D305" s="117"/>
      <c r="E305" s="117"/>
      <c r="F305" s="117"/>
      <c r="G305" s="117"/>
      <c r="H305" s="117"/>
      <c r="I305" s="117"/>
      <c r="J305" s="117"/>
      <c r="K305" s="117"/>
      <c r="L305" s="117"/>
      <c r="M305" s="117"/>
      <c r="N305" s="117"/>
      <c r="O305" s="117"/>
      <c r="P305" s="117"/>
    </row>
    <row r="306" spans="1:16" x14ac:dyDescent="0.25">
      <c r="A306" s="117"/>
      <c r="B306" s="117"/>
      <c r="C306" s="117"/>
      <c r="D306" s="117"/>
      <c r="E306" s="117"/>
      <c r="F306" s="117"/>
      <c r="G306" s="117"/>
      <c r="H306" s="117"/>
      <c r="I306" s="117"/>
      <c r="J306" s="117"/>
      <c r="K306" s="117"/>
      <c r="L306" s="117"/>
      <c r="M306" s="117"/>
      <c r="N306" s="117"/>
      <c r="O306" s="117"/>
    </row>
    <row r="307" spans="1:16" x14ac:dyDescent="0.25">
      <c r="A307" s="117"/>
      <c r="B307" s="117"/>
      <c r="C307" s="117"/>
      <c r="D307" s="117"/>
      <c r="E307" s="117"/>
      <c r="F307" s="117"/>
      <c r="G307" s="117"/>
      <c r="H307" s="117"/>
      <c r="I307" s="117"/>
      <c r="J307" s="117"/>
      <c r="K307" s="117"/>
      <c r="L307" s="117"/>
      <c r="M307" s="117"/>
      <c r="N307" s="117"/>
      <c r="O307" s="117"/>
    </row>
    <row r="308" spans="1:16" x14ac:dyDescent="0.25">
      <c r="A308" s="117"/>
      <c r="B308" s="117"/>
      <c r="C308" s="117"/>
      <c r="D308" s="117"/>
      <c r="E308" s="117"/>
      <c r="F308" s="117"/>
      <c r="G308" s="117"/>
      <c r="H308" s="117"/>
      <c r="I308" s="117"/>
      <c r="J308" s="117"/>
      <c r="K308" s="117"/>
      <c r="L308" s="117"/>
      <c r="M308" s="117"/>
      <c r="N308" s="117"/>
      <c r="O308" s="117"/>
    </row>
    <row r="309" spans="1:16" x14ac:dyDescent="0.25">
      <c r="A309" s="117"/>
      <c r="B309" s="117"/>
      <c r="C309" s="117"/>
      <c r="D309" s="117"/>
      <c r="E309" s="117"/>
      <c r="F309" s="117"/>
      <c r="G309" s="117"/>
      <c r="H309" s="117"/>
      <c r="I309" s="117"/>
      <c r="J309" s="117"/>
      <c r="K309" s="117"/>
      <c r="L309" s="117"/>
      <c r="M309" s="117"/>
      <c r="N309" s="117"/>
      <c r="O309" s="117"/>
    </row>
    <row r="310" spans="1:16" x14ac:dyDescent="0.25">
      <c r="A310" s="117"/>
      <c r="B310" s="117"/>
      <c r="C310" s="117"/>
      <c r="D310" s="117"/>
      <c r="E310" s="117"/>
      <c r="F310" s="117"/>
      <c r="G310" s="117"/>
      <c r="H310" s="117"/>
      <c r="I310" s="117"/>
      <c r="J310" s="117"/>
      <c r="K310" s="117"/>
      <c r="L310" s="117"/>
      <c r="M310" s="117"/>
      <c r="N310" s="117"/>
      <c r="O310" s="117"/>
    </row>
    <row r="311" spans="1:16" x14ac:dyDescent="0.25">
      <c r="A311" s="117"/>
      <c r="B311" s="117"/>
      <c r="C311" s="117"/>
      <c r="D311" s="117"/>
      <c r="E311" s="117"/>
      <c r="F311" s="117"/>
      <c r="G311" s="117"/>
      <c r="H311" s="117"/>
      <c r="I311" s="117"/>
      <c r="J311" s="117"/>
      <c r="K311" s="117"/>
      <c r="L311" s="117"/>
      <c r="M311" s="117"/>
      <c r="N311" s="117"/>
      <c r="O311" s="117"/>
    </row>
    <row r="312" spans="1:16" x14ac:dyDescent="0.25">
      <c r="A312" s="117"/>
      <c r="B312" s="117"/>
      <c r="C312" s="117"/>
      <c r="D312" s="117"/>
      <c r="E312" s="117"/>
      <c r="F312" s="117"/>
      <c r="G312" s="117"/>
      <c r="H312" s="117"/>
      <c r="I312" s="117"/>
      <c r="J312" s="117"/>
      <c r="K312" s="117"/>
      <c r="L312" s="117"/>
      <c r="M312" s="117"/>
      <c r="N312" s="117"/>
      <c r="O312" s="117"/>
    </row>
    <row r="313" spans="1:16" x14ac:dyDescent="0.25">
      <c r="A313" s="117"/>
      <c r="B313" s="117"/>
      <c r="C313" s="117"/>
      <c r="D313" s="117"/>
      <c r="E313" s="117"/>
      <c r="F313" s="117"/>
      <c r="G313" s="117"/>
      <c r="H313" s="117"/>
      <c r="I313" s="117"/>
      <c r="J313" s="117"/>
      <c r="K313" s="117"/>
      <c r="L313" s="117"/>
      <c r="M313" s="117"/>
      <c r="N313" s="117"/>
      <c r="O313" s="117"/>
    </row>
    <row r="314" spans="1:16" x14ac:dyDescent="0.25">
      <c r="A314" s="117"/>
      <c r="B314" s="117"/>
      <c r="C314" s="117"/>
      <c r="D314" s="117"/>
      <c r="E314" s="117"/>
      <c r="F314" s="117"/>
      <c r="G314" s="117"/>
      <c r="H314" s="117"/>
      <c r="I314" s="117"/>
      <c r="J314" s="117"/>
      <c r="K314" s="117"/>
      <c r="L314" s="117"/>
      <c r="M314" s="117"/>
      <c r="N314" s="117"/>
      <c r="O314" s="117"/>
    </row>
    <row r="315" spans="1:16" x14ac:dyDescent="0.25">
      <c r="A315" s="117"/>
      <c r="B315" s="117"/>
      <c r="C315" s="117"/>
      <c r="D315" s="117"/>
      <c r="E315" s="117"/>
      <c r="F315" s="117"/>
      <c r="G315" s="117"/>
      <c r="H315" s="117"/>
      <c r="I315" s="117"/>
      <c r="J315" s="117"/>
      <c r="K315" s="117"/>
      <c r="L315" s="117"/>
      <c r="M315" s="117"/>
      <c r="N315" s="117"/>
      <c r="O315" s="117"/>
    </row>
    <row r="316" spans="1:16" x14ac:dyDescent="0.25">
      <c r="A316" s="117"/>
      <c r="B316" s="117"/>
      <c r="C316" s="117"/>
      <c r="D316" s="117"/>
      <c r="E316" s="117"/>
      <c r="F316" s="117"/>
      <c r="G316" s="117"/>
      <c r="H316" s="117"/>
      <c r="I316" s="117"/>
      <c r="J316" s="117"/>
      <c r="K316" s="117"/>
      <c r="L316" s="117"/>
      <c r="M316" s="117"/>
      <c r="N316" s="117"/>
      <c r="O316" s="117"/>
    </row>
    <row r="317" spans="1:16" x14ac:dyDescent="0.25">
      <c r="A317" s="117"/>
      <c r="B317" s="117"/>
      <c r="C317" s="117"/>
      <c r="D317" s="117"/>
      <c r="E317" s="117"/>
      <c r="F317" s="117"/>
      <c r="G317" s="117"/>
      <c r="H317" s="117"/>
      <c r="I317" s="117"/>
      <c r="J317" s="117"/>
      <c r="K317" s="117"/>
      <c r="L317" s="117"/>
      <c r="M317" s="117"/>
      <c r="N317" s="117"/>
      <c r="O317" s="117"/>
    </row>
    <row r="318" spans="1:16" x14ac:dyDescent="0.25">
      <c r="A318" s="117"/>
      <c r="B318" s="117"/>
      <c r="C318" s="117"/>
      <c r="D318" s="117"/>
      <c r="E318" s="117"/>
      <c r="F318" s="117"/>
      <c r="G318" s="117"/>
      <c r="H318" s="117"/>
      <c r="I318" s="117"/>
      <c r="J318" s="117"/>
      <c r="K318" s="117"/>
      <c r="L318" s="117"/>
      <c r="M318" s="117"/>
      <c r="N318" s="117"/>
      <c r="O318" s="117"/>
    </row>
    <row r="319" spans="1:16" x14ac:dyDescent="0.25">
      <c r="A319" s="117"/>
      <c r="B319" s="117"/>
      <c r="C319" s="117"/>
      <c r="D319" s="117"/>
      <c r="E319" s="117"/>
      <c r="F319" s="117"/>
      <c r="G319" s="117"/>
      <c r="H319" s="117"/>
      <c r="I319" s="117"/>
      <c r="J319" s="117"/>
      <c r="K319" s="117"/>
      <c r="L319" s="117"/>
      <c r="M319" s="117"/>
      <c r="N319" s="117"/>
      <c r="O319" s="117"/>
    </row>
    <row r="320" spans="1:16"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LenxT3d5Z5IOtYmRScqq63Taogt3a0CowwG+Kt/zknUkGxuGJmumnmwPu9kNo1Lo2obDmqFNGgU4+lGaqLSF4g==" saltValue="/sbh3O90+mOLj1/4hnKTCg==" spinCount="100000" sheet="1" objects="1" scenarios="1" formatCells="0" formatColumns="0" formatRows="0"/>
  <autoFilter ref="A22:P300">
    <filterColumn colId="2">
      <filters blank="1">
        <filter val="1 057"/>
        <filter val="1 074"/>
        <filter val="1 300"/>
        <filter val="1 949"/>
        <filter val="102 149"/>
        <filter val="12 930"/>
        <filter val="163 377"/>
        <filter val="166 322"/>
        <filter val="168 271"/>
        <filter val="169 571"/>
        <filter val="171 896"/>
        <filter val="2 325"/>
        <filter val="2 464"/>
        <filter val="-2 464"/>
        <filter val="201"/>
        <filter val="23 296"/>
        <filter val="3 520"/>
        <filter val="3 730"/>
        <filter val="4 500"/>
        <filter val="4 789"/>
        <filter val="5 330"/>
        <filter val="53 192"/>
        <filter val="56 712"/>
        <filter val="56 922"/>
        <filter val="57 769"/>
        <filter val="8 800"/>
        <filter val="830"/>
        <filter val="89 018"/>
      </filters>
    </filterColumn>
  </autoFilter>
  <mergeCells count="30">
    <mergeCell ref="J20:J21"/>
    <mergeCell ref="K20:K21"/>
    <mergeCell ref="C17:P17"/>
    <mergeCell ref="A4:P4"/>
    <mergeCell ref="C6:P6"/>
    <mergeCell ref="C7:P7"/>
    <mergeCell ref="C8:P8"/>
    <mergeCell ref="C9:P9"/>
    <mergeCell ref="C10:P10"/>
    <mergeCell ref="C11:P11"/>
    <mergeCell ref="C13:P13"/>
    <mergeCell ref="C14:P14"/>
    <mergeCell ref="C15:P15"/>
    <mergeCell ref="C16:P16"/>
    <mergeCell ref="L20:L21"/>
    <mergeCell ref="M20:M21"/>
    <mergeCell ref="C18:P18"/>
    <mergeCell ref="A19:A21"/>
    <mergeCell ref="B19:B21"/>
    <mergeCell ref="C19:O19"/>
    <mergeCell ref="P19:P21"/>
    <mergeCell ref="C20:C21"/>
    <mergeCell ref="D20:D21"/>
    <mergeCell ref="E20:E21"/>
    <mergeCell ref="F20:F21"/>
    <mergeCell ref="G20:G21"/>
    <mergeCell ref="N20:N21"/>
    <mergeCell ref="O20:O21"/>
    <mergeCell ref="H20:H21"/>
    <mergeCell ref="I20:I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Roman,Regular"&amp;9&amp;K000000
157.pielikums Jūrmalas pilsētas domes
2016.gada 25.novembra saistošajiem noteikumiem Nr.44
(protokols Nr.18, 5.punkts) </firstHeader>
    <firstFooter>&amp;L&amp;9&amp;D; &amp;T&amp;R&amp;9&amp;P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21"/>
  <sheetViews>
    <sheetView view="pageLayout" zoomScaleNormal="90" workbookViewId="0">
      <selection activeCell="T19" sqref="T19"/>
    </sheetView>
  </sheetViews>
  <sheetFormatPr defaultRowHeight="12" outlineLevelCol="1" x14ac:dyDescent="0.25"/>
  <cols>
    <col min="1" max="1" width="10.85546875" style="113" customWidth="1"/>
    <col min="2" max="2" width="28"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1137</v>
      </c>
    </row>
    <row r="2" spans="1:17" x14ac:dyDescent="0.25">
      <c r="A2" s="513"/>
      <c r="B2" s="513"/>
      <c r="C2" s="513"/>
      <c r="D2" s="513"/>
      <c r="E2" s="513"/>
      <c r="F2" s="513"/>
      <c r="G2" s="513"/>
      <c r="H2" s="513"/>
      <c r="I2" s="513"/>
      <c r="J2" s="513"/>
      <c r="K2" s="513"/>
      <c r="L2" s="513"/>
      <c r="M2" s="513"/>
      <c r="N2" s="513"/>
      <c r="O2" s="513"/>
      <c r="P2" s="513"/>
    </row>
    <row r="3" spans="1:17" x14ac:dyDescent="0.25">
      <c r="A3" s="1224"/>
      <c r="B3" s="1225"/>
      <c r="C3" s="1225"/>
      <c r="D3" s="1225"/>
      <c r="E3" s="1225"/>
      <c r="F3" s="1225"/>
      <c r="G3" s="1225"/>
      <c r="H3" s="1225"/>
      <c r="I3" s="1225"/>
      <c r="J3" s="1225"/>
      <c r="K3" s="1225"/>
      <c r="L3" s="1225"/>
      <c r="M3" s="1225"/>
      <c r="N3" s="1225"/>
      <c r="O3" s="1225"/>
      <c r="P3" s="1226"/>
      <c r="Q3" s="118"/>
    </row>
    <row r="4" spans="1:17" ht="15.75" x14ac:dyDescent="0.25">
      <c r="A4" s="1227" t="s">
        <v>226</v>
      </c>
      <c r="B4" s="1228"/>
      <c r="C4" s="1228"/>
      <c r="D4" s="1228"/>
      <c r="E4" s="1228"/>
      <c r="F4" s="1228"/>
      <c r="G4" s="1228"/>
      <c r="H4" s="1228"/>
      <c r="I4" s="1228"/>
      <c r="J4" s="1228"/>
      <c r="K4" s="1228"/>
      <c r="L4" s="1228"/>
      <c r="M4" s="1228"/>
      <c r="N4" s="1228"/>
      <c r="O4" s="1228"/>
      <c r="P4" s="1229"/>
      <c r="Q4" s="118"/>
    </row>
    <row r="5" spans="1:17" x14ac:dyDescent="0.25">
      <c r="A5" s="123"/>
      <c r="B5" s="124"/>
      <c r="C5" s="514"/>
      <c r="D5" s="124"/>
      <c r="E5" s="124"/>
      <c r="F5" s="124"/>
      <c r="G5" s="124"/>
      <c r="H5" s="124"/>
      <c r="I5" s="124"/>
      <c r="J5" s="124"/>
      <c r="K5" s="124"/>
      <c r="L5" s="124"/>
      <c r="M5" s="124"/>
      <c r="N5" s="124"/>
      <c r="O5" s="515"/>
      <c r="P5" s="516"/>
      <c r="Q5" s="118"/>
    </row>
    <row r="6" spans="1:17" ht="12.75" x14ac:dyDescent="0.25">
      <c r="A6" s="121" t="s">
        <v>227</v>
      </c>
      <c r="B6" s="122"/>
      <c r="C6" s="1230" t="s">
        <v>570</v>
      </c>
      <c r="D6" s="1230"/>
      <c r="E6" s="1230"/>
      <c r="F6" s="1230"/>
      <c r="G6" s="1230"/>
      <c r="H6" s="1230"/>
      <c r="I6" s="1230"/>
      <c r="J6" s="1230"/>
      <c r="K6" s="1230"/>
      <c r="L6" s="1230"/>
      <c r="M6" s="1230"/>
      <c r="N6" s="1230"/>
      <c r="O6" s="1230"/>
      <c r="P6" s="1231"/>
      <c r="Q6" s="118"/>
    </row>
    <row r="7" spans="1:17" ht="12.75" x14ac:dyDescent="0.25">
      <c r="A7" s="121" t="s">
        <v>229</v>
      </c>
      <c r="B7" s="122"/>
      <c r="C7" s="1230" t="s">
        <v>230</v>
      </c>
      <c r="D7" s="1230"/>
      <c r="E7" s="1230"/>
      <c r="F7" s="1230"/>
      <c r="G7" s="1230"/>
      <c r="H7" s="1230"/>
      <c r="I7" s="1230"/>
      <c r="J7" s="1230"/>
      <c r="K7" s="1230"/>
      <c r="L7" s="1230"/>
      <c r="M7" s="1230"/>
      <c r="N7" s="1230"/>
      <c r="O7" s="1230"/>
      <c r="P7" s="1231"/>
      <c r="Q7" s="118"/>
    </row>
    <row r="8" spans="1:17" x14ac:dyDescent="0.25">
      <c r="A8" s="123" t="s">
        <v>231</v>
      </c>
      <c r="B8" s="124"/>
      <c r="C8" s="1222" t="s">
        <v>571</v>
      </c>
      <c r="D8" s="1222"/>
      <c r="E8" s="1222"/>
      <c r="F8" s="1222"/>
      <c r="G8" s="1222"/>
      <c r="H8" s="1222"/>
      <c r="I8" s="1222"/>
      <c r="J8" s="1222"/>
      <c r="K8" s="1222"/>
      <c r="L8" s="1222"/>
      <c r="M8" s="1222"/>
      <c r="N8" s="1222"/>
      <c r="O8" s="1222"/>
      <c r="P8" s="1223"/>
      <c r="Q8" s="118"/>
    </row>
    <row r="9" spans="1:17" x14ac:dyDescent="0.25">
      <c r="A9" s="123" t="s">
        <v>233</v>
      </c>
      <c r="B9" s="124"/>
      <c r="C9" s="1404" t="s">
        <v>1138</v>
      </c>
      <c r="D9" s="1404"/>
      <c r="E9" s="1404"/>
      <c r="F9" s="1404"/>
      <c r="G9" s="1404"/>
      <c r="H9" s="1404"/>
      <c r="I9" s="1404"/>
      <c r="J9" s="1404"/>
      <c r="K9" s="1404"/>
      <c r="L9" s="1404"/>
      <c r="M9" s="1404"/>
      <c r="N9" s="1404"/>
      <c r="O9" s="1404"/>
      <c r="P9" s="1405"/>
      <c r="Q9" s="118"/>
    </row>
    <row r="10" spans="1:17" ht="24" customHeight="1" x14ac:dyDescent="0.25">
      <c r="A10" s="123" t="s">
        <v>234</v>
      </c>
      <c r="B10" s="124"/>
      <c r="C10" s="1230" t="s">
        <v>1139</v>
      </c>
      <c r="D10" s="1230"/>
      <c r="E10" s="1230"/>
      <c r="F10" s="1230"/>
      <c r="G10" s="1230"/>
      <c r="H10" s="1230"/>
      <c r="I10" s="1230"/>
      <c r="J10" s="1230"/>
      <c r="K10" s="1230"/>
      <c r="L10" s="1230"/>
      <c r="M10" s="1230"/>
      <c r="N10" s="1230"/>
      <c r="O10" s="1230"/>
      <c r="P10" s="1231"/>
      <c r="Q10" s="118"/>
    </row>
    <row r="11" spans="1:17" x14ac:dyDescent="0.25">
      <c r="A11" s="123" t="s">
        <v>235</v>
      </c>
      <c r="B11" s="124"/>
      <c r="C11" s="1230"/>
      <c r="D11" s="1230"/>
      <c r="E11" s="1230"/>
      <c r="F11" s="1230"/>
      <c r="G11" s="1230"/>
      <c r="H11" s="1230"/>
      <c r="I11" s="1230"/>
      <c r="J11" s="1230"/>
      <c r="K11" s="1230"/>
      <c r="L11" s="1230"/>
      <c r="M11" s="1230"/>
      <c r="N11" s="1230"/>
      <c r="O11" s="1230"/>
      <c r="P11" s="1231"/>
      <c r="Q11" s="118"/>
    </row>
    <row r="12" spans="1:17" x14ac:dyDescent="0.25">
      <c r="A12" s="125" t="s">
        <v>236</v>
      </c>
      <c r="B12" s="124"/>
      <c r="C12" s="126"/>
      <c r="D12" s="126"/>
      <c r="E12" s="126"/>
      <c r="F12" s="126"/>
      <c r="G12" s="126"/>
      <c r="H12" s="126"/>
      <c r="I12" s="126"/>
      <c r="J12" s="126"/>
      <c r="K12" s="126"/>
      <c r="L12" s="126"/>
      <c r="M12" s="126"/>
      <c r="N12" s="126"/>
      <c r="O12" s="126"/>
      <c r="P12" s="484"/>
      <c r="Q12" s="118"/>
    </row>
    <row r="13" spans="1:17" x14ac:dyDescent="0.25">
      <c r="A13" s="123"/>
      <c r="B13" s="124" t="s">
        <v>237</v>
      </c>
      <c r="C13" s="1222" t="s">
        <v>574</v>
      </c>
      <c r="D13" s="1222"/>
      <c r="E13" s="1222"/>
      <c r="F13" s="1222"/>
      <c r="G13" s="1222"/>
      <c r="H13" s="1222"/>
      <c r="I13" s="1222"/>
      <c r="J13" s="1222"/>
      <c r="K13" s="1222"/>
      <c r="L13" s="1222"/>
      <c r="M13" s="1222"/>
      <c r="N13" s="1222"/>
      <c r="O13" s="1222"/>
      <c r="P13" s="1223"/>
      <c r="Q13" s="118"/>
    </row>
    <row r="14" spans="1:17" x14ac:dyDescent="0.25">
      <c r="A14" s="123"/>
      <c r="B14" s="124" t="s">
        <v>239</v>
      </c>
      <c r="C14" s="1222"/>
      <c r="D14" s="1222"/>
      <c r="E14" s="1222"/>
      <c r="F14" s="1222"/>
      <c r="G14" s="1222"/>
      <c r="H14" s="1222"/>
      <c r="I14" s="1222"/>
      <c r="J14" s="1222"/>
      <c r="K14" s="1222"/>
      <c r="L14" s="1222"/>
      <c r="M14" s="1222"/>
      <c r="N14" s="1222"/>
      <c r="O14" s="1222"/>
      <c r="P14" s="1223"/>
      <c r="Q14" s="118"/>
    </row>
    <row r="15" spans="1:17" x14ac:dyDescent="0.25">
      <c r="A15" s="123"/>
      <c r="B15" s="124" t="s">
        <v>240</v>
      </c>
      <c r="C15" s="1222"/>
      <c r="D15" s="1222"/>
      <c r="E15" s="1222"/>
      <c r="F15" s="1222"/>
      <c r="G15" s="1222"/>
      <c r="H15" s="1222"/>
      <c r="I15" s="1222"/>
      <c r="J15" s="1222"/>
      <c r="K15" s="1222"/>
      <c r="L15" s="1222"/>
      <c r="M15" s="1222"/>
      <c r="N15" s="1222"/>
      <c r="O15" s="1222"/>
      <c r="P15" s="1223"/>
      <c r="Q15" s="118"/>
    </row>
    <row r="16" spans="1:17" x14ac:dyDescent="0.25">
      <c r="A16" s="123"/>
      <c r="B16" s="124" t="s">
        <v>241</v>
      </c>
      <c r="C16" s="1222"/>
      <c r="D16" s="1222"/>
      <c r="E16" s="1222"/>
      <c r="F16" s="1222"/>
      <c r="G16" s="1222"/>
      <c r="H16" s="1222"/>
      <c r="I16" s="1222"/>
      <c r="J16" s="1222"/>
      <c r="K16" s="1222"/>
      <c r="L16" s="1222"/>
      <c r="M16" s="1222"/>
      <c r="N16" s="1222"/>
      <c r="O16" s="1222"/>
      <c r="P16" s="1223"/>
      <c r="Q16" s="118"/>
    </row>
    <row r="17" spans="1:17" x14ac:dyDescent="0.25">
      <c r="A17" s="123"/>
      <c r="B17" s="124" t="s">
        <v>242</v>
      </c>
      <c r="C17" s="1222"/>
      <c r="D17" s="1222"/>
      <c r="E17" s="1222"/>
      <c r="F17" s="1222"/>
      <c r="G17" s="1222"/>
      <c r="H17" s="1222"/>
      <c r="I17" s="1222"/>
      <c r="J17" s="1222"/>
      <c r="K17" s="1222"/>
      <c r="L17" s="1222"/>
      <c r="M17" s="1222"/>
      <c r="N17" s="1222"/>
      <c r="O17" s="1222"/>
      <c r="P17" s="1223"/>
      <c r="Q17" s="118"/>
    </row>
    <row r="18" spans="1:17" x14ac:dyDescent="0.25">
      <c r="A18" s="128"/>
      <c r="B18" s="129"/>
      <c r="C18" s="1234"/>
      <c r="D18" s="1234"/>
      <c r="E18" s="1234"/>
      <c r="F18" s="1234"/>
      <c r="G18" s="1234"/>
      <c r="H18" s="1234"/>
      <c r="I18" s="1234"/>
      <c r="J18" s="1234"/>
      <c r="K18" s="1234"/>
      <c r="L18" s="1234"/>
      <c r="M18" s="1234"/>
      <c r="N18" s="1234"/>
      <c r="O18" s="1234"/>
      <c r="P18" s="1235"/>
      <c r="Q18" s="118"/>
    </row>
    <row r="19" spans="1:17"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7" s="130" customFormat="1" x14ac:dyDescent="0.25">
      <c r="A20" s="1237"/>
      <c r="B20" s="1240"/>
      <c r="C20" s="1245" t="s">
        <v>246</v>
      </c>
      <c r="D20" s="1247" t="s">
        <v>247</v>
      </c>
      <c r="E20" s="1402" t="s">
        <v>248</v>
      </c>
      <c r="F20" s="1254" t="s">
        <v>249</v>
      </c>
      <c r="G20" s="1247" t="s">
        <v>250</v>
      </c>
      <c r="H20" s="1220" t="s">
        <v>251</v>
      </c>
      <c r="I20" s="1232" t="s">
        <v>252</v>
      </c>
      <c r="J20" s="1247" t="s">
        <v>253</v>
      </c>
      <c r="K20" s="1220" t="s">
        <v>254</v>
      </c>
      <c r="L20" s="1232" t="s">
        <v>255</v>
      </c>
      <c r="M20" s="1247" t="s">
        <v>256</v>
      </c>
      <c r="N20" s="1220" t="s">
        <v>257</v>
      </c>
      <c r="O20" s="1232" t="s">
        <v>258</v>
      </c>
      <c r="P20" s="1240"/>
    </row>
    <row r="21" spans="1:17" s="131" customFormat="1" ht="70.5" customHeight="1" thickBot="1" x14ac:dyDescent="0.3">
      <c r="A21" s="1238"/>
      <c r="B21" s="1241"/>
      <c r="C21" s="1246"/>
      <c r="D21" s="1248"/>
      <c r="E21" s="1403"/>
      <c r="F21" s="1255"/>
      <c r="G21" s="1248"/>
      <c r="H21" s="1221"/>
      <c r="I21" s="1233"/>
      <c r="J21" s="1248"/>
      <c r="K21" s="1221"/>
      <c r="L21" s="1233"/>
      <c r="M21" s="1248"/>
      <c r="N21" s="1221"/>
      <c r="O21" s="1233"/>
      <c r="P21" s="1241"/>
    </row>
    <row r="22" spans="1:17" s="131" customFormat="1" ht="9" thickTop="1" x14ac:dyDescent="0.25">
      <c r="A22" s="132">
        <v>1</v>
      </c>
      <c r="B22" s="132">
        <v>2</v>
      </c>
      <c r="C22" s="132">
        <v>3</v>
      </c>
      <c r="D22" s="137">
        <v>4</v>
      </c>
      <c r="E22" s="1206">
        <v>5</v>
      </c>
      <c r="F22" s="132">
        <v>6</v>
      </c>
      <c r="G22" s="134">
        <v>7</v>
      </c>
      <c r="H22" s="137">
        <v>8</v>
      </c>
      <c r="I22" s="136">
        <v>9</v>
      </c>
      <c r="J22" s="134">
        <v>10</v>
      </c>
      <c r="K22" s="138">
        <v>11</v>
      </c>
      <c r="L22" s="136">
        <v>12</v>
      </c>
      <c r="M22" s="138">
        <v>13</v>
      </c>
      <c r="N22" s="135">
        <v>14</v>
      </c>
      <c r="O22" s="136">
        <v>15</v>
      </c>
      <c r="P22" s="136">
        <v>16</v>
      </c>
    </row>
    <row r="23" spans="1:17" s="148" customFormat="1" x14ac:dyDescent="0.25">
      <c r="A23" s="139"/>
      <c r="B23" s="140" t="s">
        <v>260</v>
      </c>
      <c r="C23" s="308"/>
      <c r="D23" s="145"/>
      <c r="E23" s="1207"/>
      <c r="F23" s="308"/>
      <c r="G23" s="142"/>
      <c r="H23" s="145"/>
      <c r="I23" s="144"/>
      <c r="J23" s="142"/>
      <c r="K23" s="146"/>
      <c r="L23" s="144"/>
      <c r="M23" s="146"/>
      <c r="N23" s="143"/>
      <c r="O23" s="144"/>
      <c r="P23" s="147"/>
    </row>
    <row r="24" spans="1:17" s="148" customFormat="1" ht="12.75" thickBot="1" x14ac:dyDescent="0.3">
      <c r="A24" s="149"/>
      <c r="B24" s="150" t="s">
        <v>261</v>
      </c>
      <c r="C24" s="455">
        <f>F24+I24+L24+O24</f>
        <v>50729</v>
      </c>
      <c r="D24" s="155">
        <f>SUM(D25,D28,D29,D45,D46)</f>
        <v>54930</v>
      </c>
      <c r="E24" s="1208">
        <f>SUM(E25,E28,E29,E45,E46)</f>
        <v>-4201</v>
      </c>
      <c r="F24" s="455">
        <f t="shared" ref="F24:F29" si="0">D24+E24</f>
        <v>50729</v>
      </c>
      <c r="G24" s="152">
        <f>SUM(G25,G28,G46)</f>
        <v>0</v>
      </c>
      <c r="H24" s="155">
        <f>SUM(H25,H28,H46)</f>
        <v>0</v>
      </c>
      <c r="I24" s="154">
        <f>G24+H24</f>
        <v>0</v>
      </c>
      <c r="J24" s="152">
        <f>SUM(J25,J30,J46)</f>
        <v>0</v>
      </c>
      <c r="K24" s="155">
        <f>SUM(K25,K30,K46)</f>
        <v>0</v>
      </c>
      <c r="L24" s="154">
        <f>J24+K24</f>
        <v>0</v>
      </c>
      <c r="M24" s="156">
        <f>SUM(M25,M48)</f>
        <v>0</v>
      </c>
      <c r="N24" s="153">
        <f>SUM(N25,N48)</f>
        <v>0</v>
      </c>
      <c r="O24" s="154">
        <f>M24+N24</f>
        <v>0</v>
      </c>
      <c r="P24" s="157"/>
    </row>
    <row r="25" spans="1:17" ht="12.75" hidden="1" thickTop="1" x14ac:dyDescent="0.25">
      <c r="A25" s="159"/>
      <c r="B25" s="160" t="s">
        <v>262</v>
      </c>
      <c r="C25" s="456">
        <f>F25+I25+L25+O25</f>
        <v>0</v>
      </c>
      <c r="D25" s="165">
        <f>SUM(D26:D27)</f>
        <v>0</v>
      </c>
      <c r="E25" s="490">
        <f>SUM(E26:E27)</f>
        <v>0</v>
      </c>
      <c r="F25" s="456">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row>
    <row r="26" spans="1:17" ht="12.75" hidden="1" thickTop="1" x14ac:dyDescent="0.25">
      <c r="A26" s="168"/>
      <c r="B26" s="169" t="s">
        <v>263</v>
      </c>
      <c r="C26" s="521">
        <f>F26+I26+L26+O26</f>
        <v>0</v>
      </c>
      <c r="D26" s="174"/>
      <c r="E26" s="561"/>
      <c r="F26" s="521">
        <f t="shared" si="0"/>
        <v>0</v>
      </c>
      <c r="G26" s="171"/>
      <c r="H26" s="174"/>
      <c r="I26" s="173">
        <f>G26+H26</f>
        <v>0</v>
      </c>
      <c r="J26" s="171"/>
      <c r="K26" s="174"/>
      <c r="L26" s="173">
        <f>J26+K26</f>
        <v>0</v>
      </c>
      <c r="M26" s="175"/>
      <c r="N26" s="172"/>
      <c r="O26" s="173">
        <f>M26+N26</f>
        <v>0</v>
      </c>
      <c r="P26" s="176"/>
    </row>
    <row r="27" spans="1:17" ht="12.75" hidden="1" thickTop="1" x14ac:dyDescent="0.25">
      <c r="A27" s="177"/>
      <c r="B27" s="178" t="s">
        <v>264</v>
      </c>
      <c r="C27" s="457">
        <f>F27+I27+L27+O27</f>
        <v>0</v>
      </c>
      <c r="D27" s="183"/>
      <c r="E27" s="491"/>
      <c r="F27" s="457">
        <f t="shared" si="0"/>
        <v>0</v>
      </c>
      <c r="G27" s="180"/>
      <c r="H27" s="183"/>
      <c r="I27" s="182">
        <f>G27+H27</f>
        <v>0</v>
      </c>
      <c r="J27" s="180"/>
      <c r="K27" s="183"/>
      <c r="L27" s="182">
        <f>J27+K27</f>
        <v>0</v>
      </c>
      <c r="M27" s="184"/>
      <c r="N27" s="181"/>
      <c r="O27" s="182">
        <f>M27+N27</f>
        <v>0</v>
      </c>
      <c r="P27" s="185"/>
    </row>
    <row r="28" spans="1:17" s="148" customFormat="1" ht="25.5" thickTop="1" thickBot="1" x14ac:dyDescent="0.3">
      <c r="A28" s="186">
        <v>19300</v>
      </c>
      <c r="B28" s="186" t="s">
        <v>265</v>
      </c>
      <c r="C28" s="458">
        <f>SUM(F28,I28)</f>
        <v>50729</v>
      </c>
      <c r="D28" s="191">
        <f>70000-10860-4210</f>
        <v>54930</v>
      </c>
      <c r="E28" s="885">
        <v>-4201</v>
      </c>
      <c r="F28" s="458">
        <f t="shared" si="0"/>
        <v>50729</v>
      </c>
      <c r="G28" s="188"/>
      <c r="H28" s="191"/>
      <c r="I28" s="190">
        <f>G28+H28</f>
        <v>0</v>
      </c>
      <c r="J28" s="192" t="s">
        <v>266</v>
      </c>
      <c r="K28" s="193" t="s">
        <v>266</v>
      </c>
      <c r="L28" s="194" t="s">
        <v>266</v>
      </c>
      <c r="M28" s="195" t="s">
        <v>266</v>
      </c>
      <c r="N28" s="196" t="s">
        <v>266</v>
      </c>
      <c r="O28" s="194" t="s">
        <v>266</v>
      </c>
      <c r="P28" s="197"/>
    </row>
    <row r="29" spans="1:17" s="148" customFormat="1" ht="34.5" hidden="1" customHeight="1" thickTop="1" x14ac:dyDescent="0.25">
      <c r="A29" s="198"/>
      <c r="B29" s="198" t="s">
        <v>267</v>
      </c>
      <c r="C29" s="459">
        <f>F29</f>
        <v>0</v>
      </c>
      <c r="D29" s="562"/>
      <c r="E29" s="563"/>
      <c r="F29" s="530">
        <f t="shared" si="0"/>
        <v>0</v>
      </c>
      <c r="G29" s="203" t="s">
        <v>266</v>
      </c>
      <c r="H29" s="204" t="s">
        <v>266</v>
      </c>
      <c r="I29" s="205" t="s">
        <v>266</v>
      </c>
      <c r="J29" s="203" t="s">
        <v>266</v>
      </c>
      <c r="K29" s="204" t="s">
        <v>266</v>
      </c>
      <c r="L29" s="205" t="s">
        <v>266</v>
      </c>
      <c r="M29" s="206" t="s">
        <v>266</v>
      </c>
      <c r="N29" s="207" t="s">
        <v>266</v>
      </c>
      <c r="O29" s="205" t="s">
        <v>266</v>
      </c>
      <c r="P29" s="208"/>
    </row>
    <row r="30" spans="1:17" s="148" customFormat="1" ht="36.75" hidden="1" thickTop="1" x14ac:dyDescent="0.25">
      <c r="A30" s="198">
        <v>21300</v>
      </c>
      <c r="B30" s="198" t="s">
        <v>268</v>
      </c>
      <c r="C30" s="459">
        <f t="shared" ref="C30:C44" si="1">L30</f>
        <v>0</v>
      </c>
      <c r="D30" s="204" t="s">
        <v>266</v>
      </c>
      <c r="E30" s="493" t="s">
        <v>266</v>
      </c>
      <c r="F30" s="494" t="s">
        <v>266</v>
      </c>
      <c r="G30" s="203" t="s">
        <v>266</v>
      </c>
      <c r="H30" s="204" t="s">
        <v>266</v>
      </c>
      <c r="I30" s="205" t="s">
        <v>266</v>
      </c>
      <c r="J30" s="209">
        <f>SUM(J31,J35,J37,J40)</f>
        <v>0</v>
      </c>
      <c r="K30" s="210">
        <f>SUM(K31,K35,K37,K40)</f>
        <v>0</v>
      </c>
      <c r="L30" s="211">
        <f t="shared" ref="L30:L44" si="2">J30+K30</f>
        <v>0</v>
      </c>
      <c r="M30" s="206" t="s">
        <v>266</v>
      </c>
      <c r="N30" s="207" t="s">
        <v>266</v>
      </c>
      <c r="O30" s="205" t="s">
        <v>266</v>
      </c>
      <c r="P30" s="208"/>
    </row>
    <row r="31" spans="1:17" s="148" customFormat="1" ht="24.75" hidden="1" thickTop="1" x14ac:dyDescent="0.25">
      <c r="A31" s="212">
        <v>21350</v>
      </c>
      <c r="B31" s="198" t="s">
        <v>269</v>
      </c>
      <c r="C31" s="459">
        <f t="shared" si="1"/>
        <v>0</v>
      </c>
      <c r="D31" s="204" t="s">
        <v>266</v>
      </c>
      <c r="E31" s="493" t="s">
        <v>266</v>
      </c>
      <c r="F31" s="494" t="s">
        <v>266</v>
      </c>
      <c r="G31" s="203" t="s">
        <v>266</v>
      </c>
      <c r="H31" s="204" t="s">
        <v>266</v>
      </c>
      <c r="I31" s="205" t="s">
        <v>266</v>
      </c>
      <c r="J31" s="209">
        <f>SUM(J32:J34)</f>
        <v>0</v>
      </c>
      <c r="K31" s="210">
        <f>SUM(K32:K34)</f>
        <v>0</v>
      </c>
      <c r="L31" s="211">
        <f t="shared" si="2"/>
        <v>0</v>
      </c>
      <c r="M31" s="206" t="s">
        <v>266</v>
      </c>
      <c r="N31" s="207" t="s">
        <v>266</v>
      </c>
      <c r="O31" s="205" t="s">
        <v>266</v>
      </c>
      <c r="P31" s="208"/>
    </row>
    <row r="32" spans="1:17" ht="12.75" hidden="1" thickTop="1" x14ac:dyDescent="0.25">
      <c r="A32" s="168">
        <v>21351</v>
      </c>
      <c r="B32" s="213" t="s">
        <v>270</v>
      </c>
      <c r="C32" s="466">
        <f t="shared" si="1"/>
        <v>0</v>
      </c>
      <c r="D32" s="218" t="s">
        <v>266</v>
      </c>
      <c r="E32" s="564" t="s">
        <v>266</v>
      </c>
      <c r="F32" s="565" t="s">
        <v>266</v>
      </c>
      <c r="G32" s="215" t="s">
        <v>266</v>
      </c>
      <c r="H32" s="218" t="s">
        <v>266</v>
      </c>
      <c r="I32" s="217" t="s">
        <v>266</v>
      </c>
      <c r="J32" s="219"/>
      <c r="K32" s="220"/>
      <c r="L32" s="221">
        <f t="shared" si="2"/>
        <v>0</v>
      </c>
      <c r="M32" s="222" t="s">
        <v>266</v>
      </c>
      <c r="N32" s="216" t="s">
        <v>266</v>
      </c>
      <c r="O32" s="217" t="s">
        <v>266</v>
      </c>
      <c r="P32" s="176"/>
    </row>
    <row r="33" spans="1:16" ht="12.75" hidden="1" thickTop="1" x14ac:dyDescent="0.25">
      <c r="A33" s="177">
        <v>21352</v>
      </c>
      <c r="B33" s="223" t="s">
        <v>271</v>
      </c>
      <c r="C33" s="359">
        <f t="shared" si="1"/>
        <v>0</v>
      </c>
      <c r="D33" s="228" t="s">
        <v>266</v>
      </c>
      <c r="E33" s="495" t="s">
        <v>266</v>
      </c>
      <c r="F33" s="496" t="s">
        <v>266</v>
      </c>
      <c r="G33" s="225" t="s">
        <v>266</v>
      </c>
      <c r="H33" s="228" t="s">
        <v>266</v>
      </c>
      <c r="I33" s="227" t="s">
        <v>266</v>
      </c>
      <c r="J33" s="229"/>
      <c r="K33" s="230"/>
      <c r="L33" s="231">
        <f t="shared" si="2"/>
        <v>0</v>
      </c>
      <c r="M33" s="232" t="s">
        <v>266</v>
      </c>
      <c r="N33" s="226" t="s">
        <v>266</v>
      </c>
      <c r="O33" s="227" t="s">
        <v>266</v>
      </c>
      <c r="P33" s="185"/>
    </row>
    <row r="34" spans="1:16" ht="24.75" hidden="1" thickTop="1" x14ac:dyDescent="0.25">
      <c r="A34" s="177">
        <v>21359</v>
      </c>
      <c r="B34" s="223" t="s">
        <v>272</v>
      </c>
      <c r="C34" s="359">
        <f t="shared" si="1"/>
        <v>0</v>
      </c>
      <c r="D34" s="228" t="s">
        <v>266</v>
      </c>
      <c r="E34" s="495" t="s">
        <v>266</v>
      </c>
      <c r="F34" s="496" t="s">
        <v>266</v>
      </c>
      <c r="G34" s="225" t="s">
        <v>266</v>
      </c>
      <c r="H34" s="228" t="s">
        <v>266</v>
      </c>
      <c r="I34" s="227" t="s">
        <v>266</v>
      </c>
      <c r="J34" s="229"/>
      <c r="K34" s="230"/>
      <c r="L34" s="231">
        <f t="shared" si="2"/>
        <v>0</v>
      </c>
      <c r="M34" s="232" t="s">
        <v>266</v>
      </c>
      <c r="N34" s="226" t="s">
        <v>266</v>
      </c>
      <c r="O34" s="227" t="s">
        <v>266</v>
      </c>
      <c r="P34" s="185"/>
    </row>
    <row r="35" spans="1:16" s="148" customFormat="1" ht="36.75" hidden="1" thickTop="1" x14ac:dyDescent="0.25">
      <c r="A35" s="212">
        <v>21370</v>
      </c>
      <c r="B35" s="198" t="s">
        <v>273</v>
      </c>
      <c r="C35" s="459">
        <f t="shared" si="1"/>
        <v>0</v>
      </c>
      <c r="D35" s="204" t="s">
        <v>266</v>
      </c>
      <c r="E35" s="493" t="s">
        <v>266</v>
      </c>
      <c r="F35" s="494" t="s">
        <v>266</v>
      </c>
      <c r="G35" s="203" t="s">
        <v>266</v>
      </c>
      <c r="H35" s="204" t="s">
        <v>266</v>
      </c>
      <c r="I35" s="205" t="s">
        <v>266</v>
      </c>
      <c r="J35" s="209">
        <f>SUM(J36)</f>
        <v>0</v>
      </c>
      <c r="K35" s="210">
        <f>SUM(K36)</f>
        <v>0</v>
      </c>
      <c r="L35" s="211">
        <f t="shared" si="2"/>
        <v>0</v>
      </c>
      <c r="M35" s="206" t="s">
        <v>266</v>
      </c>
      <c r="N35" s="207" t="s">
        <v>266</v>
      </c>
      <c r="O35" s="205" t="s">
        <v>266</v>
      </c>
      <c r="P35" s="208"/>
    </row>
    <row r="36" spans="1:16" ht="36.75" hidden="1" thickTop="1" x14ac:dyDescent="0.25">
      <c r="A36" s="233">
        <v>21379</v>
      </c>
      <c r="B36" s="234" t="s">
        <v>274</v>
      </c>
      <c r="C36" s="408">
        <f t="shared" si="1"/>
        <v>0</v>
      </c>
      <c r="D36" s="239" t="s">
        <v>266</v>
      </c>
      <c r="E36" s="566" t="s">
        <v>266</v>
      </c>
      <c r="F36" s="567" t="s">
        <v>266</v>
      </c>
      <c r="G36" s="236" t="s">
        <v>266</v>
      </c>
      <c r="H36" s="239" t="s">
        <v>266</v>
      </c>
      <c r="I36" s="238" t="s">
        <v>266</v>
      </c>
      <c r="J36" s="240"/>
      <c r="K36" s="241"/>
      <c r="L36" s="242">
        <f t="shared" si="2"/>
        <v>0</v>
      </c>
      <c r="M36" s="243" t="s">
        <v>266</v>
      </c>
      <c r="N36" s="237" t="s">
        <v>266</v>
      </c>
      <c r="O36" s="238" t="s">
        <v>266</v>
      </c>
      <c r="P36" s="244"/>
    </row>
    <row r="37" spans="1:16" s="148" customFormat="1" ht="12.75" hidden="1" thickTop="1" x14ac:dyDescent="0.25">
      <c r="A37" s="212">
        <v>21380</v>
      </c>
      <c r="B37" s="198" t="s">
        <v>275</v>
      </c>
      <c r="C37" s="459">
        <f t="shared" si="1"/>
        <v>0</v>
      </c>
      <c r="D37" s="204" t="s">
        <v>266</v>
      </c>
      <c r="E37" s="493" t="s">
        <v>266</v>
      </c>
      <c r="F37" s="494" t="s">
        <v>266</v>
      </c>
      <c r="G37" s="203" t="s">
        <v>266</v>
      </c>
      <c r="H37" s="204" t="s">
        <v>266</v>
      </c>
      <c r="I37" s="205" t="s">
        <v>266</v>
      </c>
      <c r="J37" s="209">
        <f>SUM(J38:J39)</f>
        <v>0</v>
      </c>
      <c r="K37" s="210">
        <f>SUM(K38:K39)</f>
        <v>0</v>
      </c>
      <c r="L37" s="211">
        <f t="shared" si="2"/>
        <v>0</v>
      </c>
      <c r="M37" s="206" t="s">
        <v>266</v>
      </c>
      <c r="N37" s="207" t="s">
        <v>266</v>
      </c>
      <c r="O37" s="205" t="s">
        <v>266</v>
      </c>
      <c r="P37" s="208"/>
    </row>
    <row r="38" spans="1:16" ht="12.75" hidden="1" thickTop="1" x14ac:dyDescent="0.25">
      <c r="A38" s="169">
        <v>21381</v>
      </c>
      <c r="B38" s="213" t="s">
        <v>276</v>
      </c>
      <c r="C38" s="466">
        <f t="shared" si="1"/>
        <v>0</v>
      </c>
      <c r="D38" s="218" t="s">
        <v>266</v>
      </c>
      <c r="E38" s="564" t="s">
        <v>266</v>
      </c>
      <c r="F38" s="565" t="s">
        <v>266</v>
      </c>
      <c r="G38" s="215" t="s">
        <v>266</v>
      </c>
      <c r="H38" s="218" t="s">
        <v>266</v>
      </c>
      <c r="I38" s="217" t="s">
        <v>266</v>
      </c>
      <c r="J38" s="219"/>
      <c r="K38" s="220"/>
      <c r="L38" s="221">
        <f t="shared" si="2"/>
        <v>0</v>
      </c>
      <c r="M38" s="222" t="s">
        <v>266</v>
      </c>
      <c r="N38" s="216" t="s">
        <v>266</v>
      </c>
      <c r="O38" s="217" t="s">
        <v>266</v>
      </c>
      <c r="P38" s="176"/>
    </row>
    <row r="39" spans="1:16" ht="24.75" hidden="1" thickTop="1" x14ac:dyDescent="0.25">
      <c r="A39" s="178">
        <v>21383</v>
      </c>
      <c r="B39" s="223" t="s">
        <v>277</v>
      </c>
      <c r="C39" s="359">
        <f t="shared" si="1"/>
        <v>0</v>
      </c>
      <c r="D39" s="228" t="s">
        <v>266</v>
      </c>
      <c r="E39" s="495" t="s">
        <v>266</v>
      </c>
      <c r="F39" s="496" t="s">
        <v>266</v>
      </c>
      <c r="G39" s="225" t="s">
        <v>266</v>
      </c>
      <c r="H39" s="228" t="s">
        <v>266</v>
      </c>
      <c r="I39" s="227" t="s">
        <v>266</v>
      </c>
      <c r="J39" s="229"/>
      <c r="K39" s="230"/>
      <c r="L39" s="231">
        <f t="shared" si="2"/>
        <v>0</v>
      </c>
      <c r="M39" s="232" t="s">
        <v>266</v>
      </c>
      <c r="N39" s="226" t="s">
        <v>266</v>
      </c>
      <c r="O39" s="227" t="s">
        <v>266</v>
      </c>
      <c r="P39" s="185"/>
    </row>
    <row r="40" spans="1:16" s="148" customFormat="1" ht="24.75" hidden="1" thickTop="1" x14ac:dyDescent="0.25">
      <c r="A40" s="212">
        <v>21390</v>
      </c>
      <c r="B40" s="198" t="s">
        <v>278</v>
      </c>
      <c r="C40" s="459">
        <f t="shared" si="1"/>
        <v>0</v>
      </c>
      <c r="D40" s="204" t="s">
        <v>266</v>
      </c>
      <c r="E40" s="493" t="s">
        <v>266</v>
      </c>
      <c r="F40" s="494" t="s">
        <v>266</v>
      </c>
      <c r="G40" s="203" t="s">
        <v>266</v>
      </c>
      <c r="H40" s="204" t="s">
        <v>266</v>
      </c>
      <c r="I40" s="205" t="s">
        <v>266</v>
      </c>
      <c r="J40" s="209">
        <f>SUM(J41:J44)</f>
        <v>0</v>
      </c>
      <c r="K40" s="210">
        <f>SUM(K41:K44)</f>
        <v>0</v>
      </c>
      <c r="L40" s="211">
        <f t="shared" si="2"/>
        <v>0</v>
      </c>
      <c r="M40" s="206" t="s">
        <v>266</v>
      </c>
      <c r="N40" s="207" t="s">
        <v>266</v>
      </c>
      <c r="O40" s="205" t="s">
        <v>266</v>
      </c>
      <c r="P40" s="208"/>
    </row>
    <row r="41" spans="1:16" ht="24.75" hidden="1" thickTop="1" x14ac:dyDescent="0.25">
      <c r="A41" s="169">
        <v>21391</v>
      </c>
      <c r="B41" s="213" t="s">
        <v>279</v>
      </c>
      <c r="C41" s="466">
        <f t="shared" si="1"/>
        <v>0</v>
      </c>
      <c r="D41" s="218" t="s">
        <v>266</v>
      </c>
      <c r="E41" s="564" t="s">
        <v>266</v>
      </c>
      <c r="F41" s="565" t="s">
        <v>266</v>
      </c>
      <c r="G41" s="215" t="s">
        <v>266</v>
      </c>
      <c r="H41" s="218" t="s">
        <v>266</v>
      </c>
      <c r="I41" s="217" t="s">
        <v>266</v>
      </c>
      <c r="J41" s="219"/>
      <c r="K41" s="220"/>
      <c r="L41" s="221">
        <f t="shared" si="2"/>
        <v>0</v>
      </c>
      <c r="M41" s="222" t="s">
        <v>266</v>
      </c>
      <c r="N41" s="216" t="s">
        <v>266</v>
      </c>
      <c r="O41" s="217" t="s">
        <v>266</v>
      </c>
      <c r="P41" s="176"/>
    </row>
    <row r="42" spans="1:16" ht="12.75" hidden="1" thickTop="1" x14ac:dyDescent="0.25">
      <c r="A42" s="178">
        <v>21393</v>
      </c>
      <c r="B42" s="223" t="s">
        <v>280</v>
      </c>
      <c r="C42" s="359">
        <f t="shared" si="1"/>
        <v>0</v>
      </c>
      <c r="D42" s="228" t="s">
        <v>266</v>
      </c>
      <c r="E42" s="495" t="s">
        <v>266</v>
      </c>
      <c r="F42" s="496" t="s">
        <v>266</v>
      </c>
      <c r="G42" s="225" t="s">
        <v>266</v>
      </c>
      <c r="H42" s="228" t="s">
        <v>266</v>
      </c>
      <c r="I42" s="227" t="s">
        <v>266</v>
      </c>
      <c r="J42" s="229"/>
      <c r="K42" s="230"/>
      <c r="L42" s="231">
        <f t="shared" si="2"/>
        <v>0</v>
      </c>
      <c r="M42" s="232" t="s">
        <v>266</v>
      </c>
      <c r="N42" s="226" t="s">
        <v>266</v>
      </c>
      <c r="O42" s="227" t="s">
        <v>266</v>
      </c>
      <c r="P42" s="185"/>
    </row>
    <row r="43" spans="1:16" ht="12.75" hidden="1" thickTop="1" x14ac:dyDescent="0.25">
      <c r="A43" s="178">
        <v>21395</v>
      </c>
      <c r="B43" s="223" t="s">
        <v>281</v>
      </c>
      <c r="C43" s="359">
        <f t="shared" si="1"/>
        <v>0</v>
      </c>
      <c r="D43" s="228" t="s">
        <v>266</v>
      </c>
      <c r="E43" s="495" t="s">
        <v>266</v>
      </c>
      <c r="F43" s="496" t="s">
        <v>266</v>
      </c>
      <c r="G43" s="225" t="s">
        <v>266</v>
      </c>
      <c r="H43" s="228" t="s">
        <v>266</v>
      </c>
      <c r="I43" s="227" t="s">
        <v>266</v>
      </c>
      <c r="J43" s="229"/>
      <c r="K43" s="230"/>
      <c r="L43" s="231">
        <f t="shared" si="2"/>
        <v>0</v>
      </c>
      <c r="M43" s="232" t="s">
        <v>266</v>
      </c>
      <c r="N43" s="226" t="s">
        <v>266</v>
      </c>
      <c r="O43" s="227" t="s">
        <v>266</v>
      </c>
      <c r="P43" s="185"/>
    </row>
    <row r="44" spans="1:16" ht="24.75" hidden="1" thickTop="1" x14ac:dyDescent="0.25">
      <c r="A44" s="178">
        <v>21399</v>
      </c>
      <c r="B44" s="223" t="s">
        <v>282</v>
      </c>
      <c r="C44" s="359">
        <f t="shared" si="1"/>
        <v>0</v>
      </c>
      <c r="D44" s="228" t="s">
        <v>266</v>
      </c>
      <c r="E44" s="495" t="s">
        <v>266</v>
      </c>
      <c r="F44" s="496" t="s">
        <v>266</v>
      </c>
      <c r="G44" s="225" t="s">
        <v>266</v>
      </c>
      <c r="H44" s="228" t="s">
        <v>266</v>
      </c>
      <c r="I44" s="227" t="s">
        <v>266</v>
      </c>
      <c r="J44" s="229"/>
      <c r="K44" s="230"/>
      <c r="L44" s="231">
        <f t="shared" si="2"/>
        <v>0</v>
      </c>
      <c r="M44" s="232" t="s">
        <v>266</v>
      </c>
      <c r="N44" s="226" t="s">
        <v>266</v>
      </c>
      <c r="O44" s="227" t="s">
        <v>266</v>
      </c>
      <c r="P44" s="185"/>
    </row>
    <row r="45" spans="1:16" s="148" customFormat="1" ht="24.75" hidden="1" thickTop="1" x14ac:dyDescent="0.25">
      <c r="A45" s="212">
        <v>21420</v>
      </c>
      <c r="B45" s="198" t="s">
        <v>283</v>
      </c>
      <c r="C45" s="530">
        <f>F45</f>
        <v>0</v>
      </c>
      <c r="D45" s="568"/>
      <c r="E45" s="569"/>
      <c r="F45" s="530">
        <f>D45+E45</f>
        <v>0</v>
      </c>
      <c r="G45" s="203" t="s">
        <v>266</v>
      </c>
      <c r="H45" s="204" t="s">
        <v>266</v>
      </c>
      <c r="I45" s="205" t="s">
        <v>266</v>
      </c>
      <c r="J45" s="203" t="s">
        <v>266</v>
      </c>
      <c r="K45" s="204" t="s">
        <v>266</v>
      </c>
      <c r="L45" s="205" t="s">
        <v>266</v>
      </c>
      <c r="M45" s="206" t="s">
        <v>266</v>
      </c>
      <c r="N45" s="207" t="s">
        <v>266</v>
      </c>
      <c r="O45" s="205" t="s">
        <v>266</v>
      </c>
      <c r="P45" s="208"/>
    </row>
    <row r="46" spans="1:16" s="148" customFormat="1" ht="24.75" hidden="1" thickTop="1" x14ac:dyDescent="0.25">
      <c r="A46" s="248">
        <v>21490</v>
      </c>
      <c r="B46" s="249" t="s">
        <v>284</v>
      </c>
      <c r="C46" s="530">
        <f>F46+I46+L46</f>
        <v>0</v>
      </c>
      <c r="D46" s="253">
        <f>D47</f>
        <v>0</v>
      </c>
      <c r="E46" s="570">
        <f>E47</f>
        <v>0</v>
      </c>
      <c r="F46" s="571">
        <f>D46+E46</f>
        <v>0</v>
      </c>
      <c r="G46" s="250">
        <f>G47</f>
        <v>0</v>
      </c>
      <c r="H46" s="253">
        <f>H47</f>
        <v>0</v>
      </c>
      <c r="I46" s="252">
        <f>G46+H46</f>
        <v>0</v>
      </c>
      <c r="J46" s="250">
        <f>J47</f>
        <v>0</v>
      </c>
      <c r="K46" s="253">
        <f>K47</f>
        <v>0</v>
      </c>
      <c r="L46" s="252">
        <f>J46+K46</f>
        <v>0</v>
      </c>
      <c r="M46" s="206" t="s">
        <v>266</v>
      </c>
      <c r="N46" s="207" t="s">
        <v>266</v>
      </c>
      <c r="O46" s="205" t="s">
        <v>266</v>
      </c>
      <c r="P46" s="208"/>
    </row>
    <row r="47" spans="1:16" s="148" customFormat="1" ht="24.75" hidden="1" thickTop="1" x14ac:dyDescent="0.25">
      <c r="A47" s="178">
        <v>21499</v>
      </c>
      <c r="B47" s="223" t="s">
        <v>285</v>
      </c>
      <c r="C47" s="532">
        <f>F47+I47+L47</f>
        <v>0</v>
      </c>
      <c r="D47" s="174"/>
      <c r="E47" s="561"/>
      <c r="F47" s="521">
        <f>D47+E47</f>
        <v>0</v>
      </c>
      <c r="G47" s="255"/>
      <c r="H47" s="174"/>
      <c r="I47" s="173">
        <f>G47+H47</f>
        <v>0</v>
      </c>
      <c r="J47" s="171"/>
      <c r="K47" s="174"/>
      <c r="L47" s="173">
        <f>J47+K47</f>
        <v>0</v>
      </c>
      <c r="M47" s="243" t="s">
        <v>266</v>
      </c>
      <c r="N47" s="237" t="s">
        <v>266</v>
      </c>
      <c r="O47" s="238" t="s">
        <v>266</v>
      </c>
      <c r="P47" s="244"/>
    </row>
    <row r="48" spans="1:16" ht="24.75" hidden="1" thickTop="1" x14ac:dyDescent="0.25">
      <c r="A48" s="256">
        <v>23000</v>
      </c>
      <c r="B48" s="257" t="s">
        <v>286</v>
      </c>
      <c r="C48" s="530">
        <f>O48</f>
        <v>0</v>
      </c>
      <c r="D48" s="261" t="s">
        <v>266</v>
      </c>
      <c r="E48" s="572" t="s">
        <v>266</v>
      </c>
      <c r="F48" s="573" t="s">
        <v>266</v>
      </c>
      <c r="G48" s="258" t="s">
        <v>266</v>
      </c>
      <c r="H48" s="261" t="s">
        <v>266</v>
      </c>
      <c r="I48" s="260" t="s">
        <v>266</v>
      </c>
      <c r="J48" s="258" t="s">
        <v>266</v>
      </c>
      <c r="K48" s="261" t="s">
        <v>266</v>
      </c>
      <c r="L48" s="260" t="s">
        <v>266</v>
      </c>
      <c r="M48" s="262">
        <f>SUM(M49:M50)</f>
        <v>0</v>
      </c>
      <c r="N48" s="263">
        <f>SUM(N49:N50)</f>
        <v>0</v>
      </c>
      <c r="O48" s="202">
        <f>M48+N48</f>
        <v>0</v>
      </c>
      <c r="P48" s="208"/>
    </row>
    <row r="49" spans="1:16" ht="24.75" hidden="1" thickTop="1" x14ac:dyDescent="0.25">
      <c r="A49" s="264">
        <v>23410</v>
      </c>
      <c r="B49" s="265" t="s">
        <v>287</v>
      </c>
      <c r="C49" s="498">
        <f>O49</f>
        <v>0</v>
      </c>
      <c r="D49" s="270" t="s">
        <v>266</v>
      </c>
      <c r="E49" s="574" t="s">
        <v>266</v>
      </c>
      <c r="F49" s="575" t="s">
        <v>266</v>
      </c>
      <c r="G49" s="267" t="s">
        <v>266</v>
      </c>
      <c r="H49" s="270" t="s">
        <v>266</v>
      </c>
      <c r="I49" s="269" t="s">
        <v>266</v>
      </c>
      <c r="J49" s="267" t="s">
        <v>266</v>
      </c>
      <c r="K49" s="270" t="s">
        <v>266</v>
      </c>
      <c r="L49" s="269" t="s">
        <v>266</v>
      </c>
      <c r="M49" s="271"/>
      <c r="N49" s="272"/>
      <c r="O49" s="273">
        <f>M49+N49</f>
        <v>0</v>
      </c>
      <c r="P49" s="274"/>
    </row>
    <row r="50" spans="1:16" ht="24.75" hidden="1" thickTop="1" x14ac:dyDescent="0.25">
      <c r="A50" s="264">
        <v>23510</v>
      </c>
      <c r="B50" s="265" t="s">
        <v>288</v>
      </c>
      <c r="C50" s="498">
        <f>O50</f>
        <v>0</v>
      </c>
      <c r="D50" s="270" t="s">
        <v>266</v>
      </c>
      <c r="E50" s="574" t="s">
        <v>266</v>
      </c>
      <c r="F50" s="575" t="s">
        <v>266</v>
      </c>
      <c r="G50" s="267" t="s">
        <v>266</v>
      </c>
      <c r="H50" s="270" t="s">
        <v>266</v>
      </c>
      <c r="I50" s="269" t="s">
        <v>266</v>
      </c>
      <c r="J50" s="267" t="s">
        <v>266</v>
      </c>
      <c r="K50" s="270" t="s">
        <v>266</v>
      </c>
      <c r="L50" s="269" t="s">
        <v>266</v>
      </c>
      <c r="M50" s="271"/>
      <c r="N50" s="272"/>
      <c r="O50" s="273">
        <f>M50+N50</f>
        <v>0</v>
      </c>
      <c r="P50" s="274"/>
    </row>
    <row r="51" spans="1:16" ht="12.75" thickTop="1" x14ac:dyDescent="0.25">
      <c r="A51" s="275"/>
      <c r="B51" s="265"/>
      <c r="C51" s="460"/>
      <c r="D51" s="270"/>
      <c r="E51" s="1209"/>
      <c r="F51" s="498"/>
      <c r="G51" s="277"/>
      <c r="H51" s="279"/>
      <c r="I51" s="269"/>
      <c r="J51" s="280"/>
      <c r="K51" s="281"/>
      <c r="L51" s="273"/>
      <c r="M51" s="271"/>
      <c r="N51" s="272"/>
      <c r="O51" s="273"/>
      <c r="P51" s="274"/>
    </row>
    <row r="52" spans="1:16" s="148" customFormat="1" x14ac:dyDescent="0.25">
      <c r="A52" s="282"/>
      <c r="B52" s="283" t="s">
        <v>289</v>
      </c>
      <c r="C52" s="461"/>
      <c r="D52" s="576"/>
      <c r="E52" s="1210"/>
      <c r="F52" s="500"/>
      <c r="G52" s="285"/>
      <c r="H52" s="288"/>
      <c r="I52" s="289"/>
      <c r="J52" s="285"/>
      <c r="K52" s="288"/>
      <c r="L52" s="289"/>
      <c r="M52" s="290"/>
      <c r="N52" s="286"/>
      <c r="O52" s="289"/>
      <c r="P52" s="291"/>
    </row>
    <row r="53" spans="1:16" s="148" customFormat="1" ht="12.75" thickBot="1" x14ac:dyDescent="0.3">
      <c r="A53" s="292"/>
      <c r="B53" s="149" t="s">
        <v>290</v>
      </c>
      <c r="C53" s="462">
        <f t="shared" ref="C53:C116" si="3">F53+I53+L53+O53</f>
        <v>50729</v>
      </c>
      <c r="D53" s="297">
        <f>SUM(D54,D284)</f>
        <v>54930</v>
      </c>
      <c r="E53" s="1211">
        <f>SUM(E54,E284)</f>
        <v>-4201</v>
      </c>
      <c r="F53" s="462">
        <f t="shared" ref="F53:F117" si="4">D53+E53</f>
        <v>50729</v>
      </c>
      <c r="G53" s="294">
        <f>SUM(G54,G284)</f>
        <v>0</v>
      </c>
      <c r="H53" s="297">
        <f>SUM(H54,H284)</f>
        <v>0</v>
      </c>
      <c r="I53" s="296">
        <f t="shared" ref="I53:I117" si="5">G53+H53</f>
        <v>0</v>
      </c>
      <c r="J53" s="294">
        <f>SUM(J54,J284)</f>
        <v>0</v>
      </c>
      <c r="K53" s="297">
        <f>SUM(K54,K284)</f>
        <v>0</v>
      </c>
      <c r="L53" s="296">
        <f t="shared" ref="L53:L117" si="6">J53+K53</f>
        <v>0</v>
      </c>
      <c r="M53" s="298">
        <f>SUM(M54,M284)</f>
        <v>0</v>
      </c>
      <c r="N53" s="295">
        <f>SUM(N54,N284)</f>
        <v>0</v>
      </c>
      <c r="O53" s="296">
        <f t="shared" ref="O53:O117" si="7">M53+N53</f>
        <v>0</v>
      </c>
      <c r="P53" s="157"/>
    </row>
    <row r="54" spans="1:16" s="148" customFormat="1" ht="36.75" thickTop="1" x14ac:dyDescent="0.25">
      <c r="A54" s="299"/>
      <c r="B54" s="300" t="s">
        <v>291</v>
      </c>
      <c r="C54" s="463">
        <f t="shared" si="3"/>
        <v>50729</v>
      </c>
      <c r="D54" s="305">
        <f>SUM(D55,D197)</f>
        <v>54930</v>
      </c>
      <c r="E54" s="887">
        <f>SUM(E55,E197)</f>
        <v>-4201</v>
      </c>
      <c r="F54" s="463">
        <f t="shared" si="4"/>
        <v>50729</v>
      </c>
      <c r="G54" s="302">
        <f>SUM(G55,G197)</f>
        <v>0</v>
      </c>
      <c r="H54" s="305">
        <f>SUM(H55,H197)</f>
        <v>0</v>
      </c>
      <c r="I54" s="304">
        <f t="shared" si="5"/>
        <v>0</v>
      </c>
      <c r="J54" s="302">
        <f>SUM(J55,J197)</f>
        <v>0</v>
      </c>
      <c r="K54" s="305">
        <f>SUM(K55,K197)</f>
        <v>0</v>
      </c>
      <c r="L54" s="304">
        <f t="shared" si="6"/>
        <v>0</v>
      </c>
      <c r="M54" s="306">
        <f>SUM(M55,M197)</f>
        <v>0</v>
      </c>
      <c r="N54" s="303">
        <f>SUM(N55,N197)</f>
        <v>0</v>
      </c>
      <c r="O54" s="304">
        <f t="shared" si="7"/>
        <v>0</v>
      </c>
      <c r="P54" s="307"/>
    </row>
    <row r="55" spans="1:16" s="148" customFormat="1" ht="24" x14ac:dyDescent="0.25">
      <c r="A55" s="308"/>
      <c r="B55" s="139" t="s">
        <v>292</v>
      </c>
      <c r="C55" s="464">
        <f t="shared" si="3"/>
        <v>50729</v>
      </c>
      <c r="D55" s="313">
        <f>SUM(D56,D78,D176,D190)</f>
        <v>54930</v>
      </c>
      <c r="E55" s="1212">
        <f>SUM(E56,E78,E176,E190)</f>
        <v>-4201</v>
      </c>
      <c r="F55" s="464">
        <f t="shared" si="4"/>
        <v>50729</v>
      </c>
      <c r="G55" s="310">
        <f>SUM(G56,G78,G176,G190)</f>
        <v>0</v>
      </c>
      <c r="H55" s="313">
        <f>SUM(H56,H78,H176,H190)</f>
        <v>0</v>
      </c>
      <c r="I55" s="312">
        <f t="shared" si="5"/>
        <v>0</v>
      </c>
      <c r="J55" s="310">
        <f>SUM(J56,J78,J176,J190)</f>
        <v>0</v>
      </c>
      <c r="K55" s="313">
        <f>SUM(K56,K78,K176,K190)</f>
        <v>0</v>
      </c>
      <c r="L55" s="312">
        <f t="shared" si="6"/>
        <v>0</v>
      </c>
      <c r="M55" s="158">
        <f>SUM(M56,M78,M176,M190)</f>
        <v>0</v>
      </c>
      <c r="N55" s="311">
        <f>SUM(N56,N78,N176,N190)</f>
        <v>0</v>
      </c>
      <c r="O55" s="312">
        <f t="shared" si="7"/>
        <v>0</v>
      </c>
      <c r="P55" s="314"/>
    </row>
    <row r="56" spans="1:16" s="148" customFormat="1" hidden="1" x14ac:dyDescent="0.25">
      <c r="A56" s="315">
        <v>1000</v>
      </c>
      <c r="B56" s="315" t="s">
        <v>293</v>
      </c>
      <c r="C56" s="465">
        <f t="shared" si="3"/>
        <v>0</v>
      </c>
      <c r="D56" s="577">
        <f>SUM(D57,D70)</f>
        <v>0</v>
      </c>
      <c r="E56" s="504">
        <f>SUM(E57,E70)</f>
        <v>0</v>
      </c>
      <c r="F56" s="465">
        <f t="shared" si="4"/>
        <v>0</v>
      </c>
      <c r="G56" s="317">
        <f>SUM(G57,G70)</f>
        <v>0</v>
      </c>
      <c r="H56" s="320">
        <f>SUM(H57,H70)</f>
        <v>0</v>
      </c>
      <c r="I56" s="319">
        <f t="shared" si="5"/>
        <v>0</v>
      </c>
      <c r="J56" s="317">
        <f>SUM(J57,J70)</f>
        <v>0</v>
      </c>
      <c r="K56" s="320">
        <f>SUM(K57,K70)</f>
        <v>0</v>
      </c>
      <c r="L56" s="319">
        <f t="shared" si="6"/>
        <v>0</v>
      </c>
      <c r="M56" s="321">
        <f>SUM(M57,M70)</f>
        <v>0</v>
      </c>
      <c r="N56" s="318">
        <f>SUM(N57,N70)</f>
        <v>0</v>
      </c>
      <c r="O56" s="319">
        <f t="shared" si="7"/>
        <v>0</v>
      </c>
      <c r="P56" s="322"/>
    </row>
    <row r="57" spans="1:16" hidden="1" x14ac:dyDescent="0.25">
      <c r="A57" s="198">
        <v>1100</v>
      </c>
      <c r="B57" s="323" t="s">
        <v>294</v>
      </c>
      <c r="C57" s="459">
        <f t="shared" si="3"/>
        <v>0</v>
      </c>
      <c r="D57" s="210">
        <f>SUM(D58,D61,D69)</f>
        <v>0</v>
      </c>
      <c r="E57" s="505">
        <f>SUM(E58,E61,E69)</f>
        <v>0</v>
      </c>
      <c r="F57" s="459">
        <f t="shared" si="4"/>
        <v>0</v>
      </c>
      <c r="G57" s="209">
        <f>SUM(G58,G61,G69)</f>
        <v>0</v>
      </c>
      <c r="H57" s="210">
        <f>SUM(H58,H61,H69)</f>
        <v>0</v>
      </c>
      <c r="I57" s="211">
        <f t="shared" si="5"/>
        <v>0</v>
      </c>
      <c r="J57" s="209">
        <f>SUM(J58,J61,J69)</f>
        <v>0</v>
      </c>
      <c r="K57" s="210">
        <f>SUM(K58,K61,K69)</f>
        <v>0</v>
      </c>
      <c r="L57" s="211">
        <f t="shared" si="6"/>
        <v>0</v>
      </c>
      <c r="M57" s="325">
        <f>SUM(M58,M61,M69)</f>
        <v>0</v>
      </c>
      <c r="N57" s="326">
        <f>SUM(N58,N61,N69)</f>
        <v>0</v>
      </c>
      <c r="O57" s="327">
        <f t="shared" si="7"/>
        <v>0</v>
      </c>
      <c r="P57" s="328"/>
    </row>
    <row r="58" spans="1:16" hidden="1" x14ac:dyDescent="0.25">
      <c r="A58" s="329">
        <v>1110</v>
      </c>
      <c r="B58" s="265" t="s">
        <v>295</v>
      </c>
      <c r="C58" s="460">
        <f t="shared" si="3"/>
        <v>0</v>
      </c>
      <c r="D58" s="333">
        <f>SUM(D59:D60)</f>
        <v>0</v>
      </c>
      <c r="E58" s="506">
        <f>SUM(E59:E60)</f>
        <v>0</v>
      </c>
      <c r="F58" s="460">
        <f t="shared" si="4"/>
        <v>0</v>
      </c>
      <c r="G58" s="330">
        <f>SUM(G59:G60)</f>
        <v>0</v>
      </c>
      <c r="H58" s="333">
        <f>SUM(H59:H60)</f>
        <v>0</v>
      </c>
      <c r="I58" s="332">
        <f t="shared" si="5"/>
        <v>0</v>
      </c>
      <c r="J58" s="330">
        <f>SUM(J59:J60)</f>
        <v>0</v>
      </c>
      <c r="K58" s="333">
        <f>SUM(K59:K60)</f>
        <v>0</v>
      </c>
      <c r="L58" s="332">
        <f t="shared" si="6"/>
        <v>0</v>
      </c>
      <c r="M58" s="334">
        <f>SUM(M59:M60)</f>
        <v>0</v>
      </c>
      <c r="N58" s="331">
        <f>SUM(N59:N60)</f>
        <v>0</v>
      </c>
      <c r="O58" s="332">
        <f t="shared" si="7"/>
        <v>0</v>
      </c>
      <c r="P58" s="274"/>
    </row>
    <row r="59" spans="1:16" hidden="1" x14ac:dyDescent="0.25">
      <c r="A59" s="169">
        <v>1111</v>
      </c>
      <c r="B59" s="213" t="s">
        <v>296</v>
      </c>
      <c r="C59" s="466">
        <f t="shared" si="3"/>
        <v>0</v>
      </c>
      <c r="D59" s="220"/>
      <c r="E59" s="510"/>
      <c r="F59" s="466">
        <f t="shared" si="4"/>
        <v>0</v>
      </c>
      <c r="G59" s="219"/>
      <c r="H59" s="220"/>
      <c r="I59" s="221">
        <f t="shared" si="5"/>
        <v>0</v>
      </c>
      <c r="J59" s="219"/>
      <c r="K59" s="220"/>
      <c r="L59" s="221">
        <f t="shared" si="6"/>
        <v>0</v>
      </c>
      <c r="M59" s="336"/>
      <c r="N59" s="335"/>
      <c r="O59" s="221">
        <f t="shared" si="7"/>
        <v>0</v>
      </c>
      <c r="P59" s="176"/>
    </row>
    <row r="60" spans="1:16" ht="24" hidden="1" x14ac:dyDescent="0.25">
      <c r="A60" s="178">
        <v>1119</v>
      </c>
      <c r="B60" s="223" t="s">
        <v>297</v>
      </c>
      <c r="C60" s="359">
        <f t="shared" si="3"/>
        <v>0</v>
      </c>
      <c r="D60" s="230"/>
      <c r="E60" s="507"/>
      <c r="F60" s="359">
        <f t="shared" si="4"/>
        <v>0</v>
      </c>
      <c r="G60" s="229"/>
      <c r="H60" s="230"/>
      <c r="I60" s="231">
        <f t="shared" si="5"/>
        <v>0</v>
      </c>
      <c r="J60" s="229"/>
      <c r="K60" s="230"/>
      <c r="L60" s="231">
        <f t="shared" si="6"/>
        <v>0</v>
      </c>
      <c r="M60" s="338"/>
      <c r="N60" s="337"/>
      <c r="O60" s="231">
        <f t="shared" si="7"/>
        <v>0</v>
      </c>
      <c r="P60" s="185"/>
    </row>
    <row r="61" spans="1:16" ht="24" hidden="1" x14ac:dyDescent="0.25">
      <c r="A61" s="339">
        <v>1140</v>
      </c>
      <c r="B61" s="223" t="s">
        <v>298</v>
      </c>
      <c r="C61" s="359">
        <f t="shared" si="3"/>
        <v>0</v>
      </c>
      <c r="D61" s="342">
        <f>SUM(D62:D68)</f>
        <v>0</v>
      </c>
      <c r="E61" s="390">
        <f>SUM(E62:E68)</f>
        <v>0</v>
      </c>
      <c r="F61" s="359">
        <f>D61+E61</f>
        <v>0</v>
      </c>
      <c r="G61" s="340">
        <f>SUM(G62:G68)</f>
        <v>0</v>
      </c>
      <c r="H61" s="342">
        <f>SUM(H62:H68)</f>
        <v>0</v>
      </c>
      <c r="I61" s="231">
        <f t="shared" si="5"/>
        <v>0</v>
      </c>
      <c r="J61" s="340">
        <f>SUM(J62:J68)</f>
        <v>0</v>
      </c>
      <c r="K61" s="342">
        <f>SUM(K62:K68)</f>
        <v>0</v>
      </c>
      <c r="L61" s="231">
        <f t="shared" si="6"/>
        <v>0</v>
      </c>
      <c r="M61" s="343">
        <f>SUM(M62:M68)</f>
        <v>0</v>
      </c>
      <c r="N61" s="341">
        <f>SUM(N62:N68)</f>
        <v>0</v>
      </c>
      <c r="O61" s="231">
        <f t="shared" si="7"/>
        <v>0</v>
      </c>
      <c r="P61" s="185"/>
    </row>
    <row r="62" spans="1:16" hidden="1" x14ac:dyDescent="0.25">
      <c r="A62" s="178">
        <v>1141</v>
      </c>
      <c r="B62" s="223" t="s">
        <v>299</v>
      </c>
      <c r="C62" s="359">
        <f t="shared" si="3"/>
        <v>0</v>
      </c>
      <c r="D62" s="230"/>
      <c r="E62" s="507"/>
      <c r="F62" s="359">
        <f t="shared" si="4"/>
        <v>0</v>
      </c>
      <c r="G62" s="229"/>
      <c r="H62" s="230"/>
      <c r="I62" s="231">
        <f t="shared" si="5"/>
        <v>0</v>
      </c>
      <c r="J62" s="229"/>
      <c r="K62" s="230"/>
      <c r="L62" s="231">
        <f t="shared" si="6"/>
        <v>0</v>
      </c>
      <c r="M62" s="338"/>
      <c r="N62" s="337"/>
      <c r="O62" s="231">
        <f t="shared" si="7"/>
        <v>0</v>
      </c>
      <c r="P62" s="185"/>
    </row>
    <row r="63" spans="1:16" ht="24" hidden="1" x14ac:dyDescent="0.25">
      <c r="A63" s="178">
        <v>1142</v>
      </c>
      <c r="B63" s="223" t="s">
        <v>300</v>
      </c>
      <c r="C63" s="359">
        <f t="shared" si="3"/>
        <v>0</v>
      </c>
      <c r="D63" s="230"/>
      <c r="E63" s="507"/>
      <c r="F63" s="359">
        <f t="shared" si="4"/>
        <v>0</v>
      </c>
      <c r="G63" s="229"/>
      <c r="H63" s="230"/>
      <c r="I63" s="231">
        <f t="shared" si="5"/>
        <v>0</v>
      </c>
      <c r="J63" s="229"/>
      <c r="K63" s="230"/>
      <c r="L63" s="231">
        <f t="shared" si="6"/>
        <v>0</v>
      </c>
      <c r="M63" s="338"/>
      <c r="N63" s="337"/>
      <c r="O63" s="231">
        <f t="shared" si="7"/>
        <v>0</v>
      </c>
      <c r="P63" s="185"/>
    </row>
    <row r="64" spans="1:16" ht="24" hidden="1" x14ac:dyDescent="0.25">
      <c r="A64" s="178">
        <v>1145</v>
      </c>
      <c r="B64" s="223" t="s">
        <v>301</v>
      </c>
      <c r="C64" s="359">
        <f t="shared" si="3"/>
        <v>0</v>
      </c>
      <c r="D64" s="230"/>
      <c r="E64" s="507"/>
      <c r="F64" s="359">
        <f t="shared" si="4"/>
        <v>0</v>
      </c>
      <c r="G64" s="229"/>
      <c r="H64" s="230"/>
      <c r="I64" s="231">
        <f t="shared" si="5"/>
        <v>0</v>
      </c>
      <c r="J64" s="229"/>
      <c r="K64" s="230"/>
      <c r="L64" s="231">
        <f t="shared" si="6"/>
        <v>0</v>
      </c>
      <c r="M64" s="338"/>
      <c r="N64" s="337"/>
      <c r="O64" s="231">
        <f t="shared" si="7"/>
        <v>0</v>
      </c>
      <c r="P64" s="185"/>
    </row>
    <row r="65" spans="1:16" ht="24" hidden="1" x14ac:dyDescent="0.25">
      <c r="A65" s="178">
        <v>1146</v>
      </c>
      <c r="B65" s="223" t="s">
        <v>302</v>
      </c>
      <c r="C65" s="359">
        <f t="shared" si="3"/>
        <v>0</v>
      </c>
      <c r="D65" s="230"/>
      <c r="E65" s="507"/>
      <c r="F65" s="359">
        <f t="shared" si="4"/>
        <v>0</v>
      </c>
      <c r="G65" s="229"/>
      <c r="H65" s="230"/>
      <c r="I65" s="231">
        <f t="shared" si="5"/>
        <v>0</v>
      </c>
      <c r="J65" s="229"/>
      <c r="K65" s="230"/>
      <c r="L65" s="231">
        <f t="shared" si="6"/>
        <v>0</v>
      </c>
      <c r="M65" s="338"/>
      <c r="N65" s="337"/>
      <c r="O65" s="231">
        <f t="shared" si="7"/>
        <v>0</v>
      </c>
      <c r="P65" s="185"/>
    </row>
    <row r="66" spans="1:16" hidden="1" x14ac:dyDescent="0.25">
      <c r="A66" s="178">
        <v>1147</v>
      </c>
      <c r="B66" s="223" t="s">
        <v>303</v>
      </c>
      <c r="C66" s="359">
        <f t="shared" si="3"/>
        <v>0</v>
      </c>
      <c r="D66" s="230"/>
      <c r="E66" s="507"/>
      <c r="F66" s="359">
        <f t="shared" si="4"/>
        <v>0</v>
      </c>
      <c r="G66" s="229"/>
      <c r="H66" s="230"/>
      <c r="I66" s="231">
        <f t="shared" si="5"/>
        <v>0</v>
      </c>
      <c r="J66" s="229"/>
      <c r="K66" s="230"/>
      <c r="L66" s="231">
        <f t="shared" si="6"/>
        <v>0</v>
      </c>
      <c r="M66" s="338"/>
      <c r="N66" s="337"/>
      <c r="O66" s="231">
        <f t="shared" si="7"/>
        <v>0</v>
      </c>
      <c r="P66" s="185"/>
    </row>
    <row r="67" spans="1:16" hidden="1" x14ac:dyDescent="0.25">
      <c r="A67" s="178">
        <v>1148</v>
      </c>
      <c r="B67" s="223" t="s">
        <v>304</v>
      </c>
      <c r="C67" s="359">
        <f t="shared" si="3"/>
        <v>0</v>
      </c>
      <c r="D67" s="230"/>
      <c r="E67" s="507"/>
      <c r="F67" s="359">
        <f t="shared" si="4"/>
        <v>0</v>
      </c>
      <c r="G67" s="229"/>
      <c r="H67" s="230"/>
      <c r="I67" s="231">
        <f t="shared" si="5"/>
        <v>0</v>
      </c>
      <c r="J67" s="229"/>
      <c r="K67" s="230"/>
      <c r="L67" s="231">
        <f t="shared" si="6"/>
        <v>0</v>
      </c>
      <c r="M67" s="338"/>
      <c r="N67" s="337"/>
      <c r="O67" s="231">
        <f t="shared" si="7"/>
        <v>0</v>
      </c>
      <c r="P67" s="185"/>
    </row>
    <row r="68" spans="1:16" ht="36" hidden="1" x14ac:dyDescent="0.25">
      <c r="A68" s="178">
        <v>1149</v>
      </c>
      <c r="B68" s="223" t="s">
        <v>305</v>
      </c>
      <c r="C68" s="359">
        <f t="shared" si="3"/>
        <v>0</v>
      </c>
      <c r="D68" s="230"/>
      <c r="E68" s="507"/>
      <c r="F68" s="359">
        <f t="shared" si="4"/>
        <v>0</v>
      </c>
      <c r="G68" s="229"/>
      <c r="H68" s="230"/>
      <c r="I68" s="231">
        <f t="shared" si="5"/>
        <v>0</v>
      </c>
      <c r="J68" s="229"/>
      <c r="K68" s="230"/>
      <c r="L68" s="231">
        <f t="shared" si="6"/>
        <v>0</v>
      </c>
      <c r="M68" s="338"/>
      <c r="N68" s="337"/>
      <c r="O68" s="231">
        <f t="shared" si="7"/>
        <v>0</v>
      </c>
      <c r="P68" s="185"/>
    </row>
    <row r="69" spans="1:16" ht="36" hidden="1" x14ac:dyDescent="0.25">
      <c r="A69" s="329">
        <v>1150</v>
      </c>
      <c r="B69" s="265" t="s">
        <v>306</v>
      </c>
      <c r="C69" s="359">
        <f t="shared" si="3"/>
        <v>0</v>
      </c>
      <c r="D69" s="346"/>
      <c r="E69" s="509"/>
      <c r="F69" s="460">
        <f t="shared" si="4"/>
        <v>0</v>
      </c>
      <c r="G69" s="344"/>
      <c r="H69" s="346"/>
      <c r="I69" s="332">
        <f t="shared" si="5"/>
        <v>0</v>
      </c>
      <c r="J69" s="344"/>
      <c r="K69" s="346"/>
      <c r="L69" s="332">
        <f t="shared" si="6"/>
        <v>0</v>
      </c>
      <c r="M69" s="347"/>
      <c r="N69" s="345"/>
      <c r="O69" s="332">
        <f t="shared" si="7"/>
        <v>0</v>
      </c>
      <c r="P69" s="274"/>
    </row>
    <row r="70" spans="1:16" ht="36" hidden="1" x14ac:dyDescent="0.25">
      <c r="A70" s="198">
        <v>1200</v>
      </c>
      <c r="B70" s="323" t="s">
        <v>307</v>
      </c>
      <c r="C70" s="459">
        <f t="shared" si="3"/>
        <v>0</v>
      </c>
      <c r="D70" s="210">
        <f>SUM(D71:D72)</f>
        <v>0</v>
      </c>
      <c r="E70" s="505">
        <f>SUM(E71:E72)</f>
        <v>0</v>
      </c>
      <c r="F70" s="459">
        <f>D70+E70</f>
        <v>0</v>
      </c>
      <c r="G70" s="209">
        <f>SUM(G71:G72)</f>
        <v>0</v>
      </c>
      <c r="H70" s="210">
        <f>SUM(H71:H72)</f>
        <v>0</v>
      </c>
      <c r="I70" s="211">
        <f t="shared" si="5"/>
        <v>0</v>
      </c>
      <c r="J70" s="209">
        <f>SUM(J71:J72)</f>
        <v>0</v>
      </c>
      <c r="K70" s="210">
        <f>SUM(K71:K72)</f>
        <v>0</v>
      </c>
      <c r="L70" s="211">
        <f t="shared" si="6"/>
        <v>0</v>
      </c>
      <c r="M70" s="348">
        <f>SUM(M71:M72)</f>
        <v>0</v>
      </c>
      <c r="N70" s="324">
        <f>SUM(N71:N72)</f>
        <v>0</v>
      </c>
      <c r="O70" s="211">
        <f t="shared" si="7"/>
        <v>0</v>
      </c>
      <c r="P70" s="208"/>
    </row>
    <row r="71" spans="1:16" ht="24" hidden="1" x14ac:dyDescent="0.25">
      <c r="A71" s="1197">
        <v>1210</v>
      </c>
      <c r="B71" s="213" t="s">
        <v>308</v>
      </c>
      <c r="C71" s="466">
        <f t="shared" si="3"/>
        <v>0</v>
      </c>
      <c r="D71" s="220"/>
      <c r="E71" s="510"/>
      <c r="F71" s="466">
        <f t="shared" si="4"/>
        <v>0</v>
      </c>
      <c r="G71" s="219"/>
      <c r="H71" s="220"/>
      <c r="I71" s="221">
        <f t="shared" si="5"/>
        <v>0</v>
      </c>
      <c r="J71" s="219"/>
      <c r="K71" s="220"/>
      <c r="L71" s="221">
        <f t="shared" si="6"/>
        <v>0</v>
      </c>
      <c r="M71" s="336"/>
      <c r="N71" s="335"/>
      <c r="O71" s="221">
        <f t="shared" si="7"/>
        <v>0</v>
      </c>
      <c r="P71" s="176"/>
    </row>
    <row r="72" spans="1:16" ht="24" hidden="1" x14ac:dyDescent="0.25">
      <c r="A72" s="339">
        <v>1220</v>
      </c>
      <c r="B72" s="223" t="s">
        <v>309</v>
      </c>
      <c r="C72" s="359">
        <f t="shared" si="3"/>
        <v>0</v>
      </c>
      <c r="D72" s="342">
        <f>SUM(D73:D77)</f>
        <v>0</v>
      </c>
      <c r="E72" s="390">
        <f>SUM(E73:E77)</f>
        <v>0</v>
      </c>
      <c r="F72" s="359">
        <f t="shared" si="4"/>
        <v>0</v>
      </c>
      <c r="G72" s="340">
        <f>SUM(G73:G77)</f>
        <v>0</v>
      </c>
      <c r="H72" s="342">
        <f>SUM(H73:H77)</f>
        <v>0</v>
      </c>
      <c r="I72" s="231">
        <f t="shared" si="5"/>
        <v>0</v>
      </c>
      <c r="J72" s="340">
        <f>SUM(J73:J77)</f>
        <v>0</v>
      </c>
      <c r="K72" s="342">
        <f>SUM(K73:K77)</f>
        <v>0</v>
      </c>
      <c r="L72" s="231">
        <f t="shared" si="6"/>
        <v>0</v>
      </c>
      <c r="M72" s="343">
        <f>SUM(M73:M77)</f>
        <v>0</v>
      </c>
      <c r="N72" s="341">
        <f>SUM(N73:N77)</f>
        <v>0</v>
      </c>
      <c r="O72" s="231">
        <f t="shared" si="7"/>
        <v>0</v>
      </c>
      <c r="P72" s="185"/>
    </row>
    <row r="73" spans="1:16" ht="60" hidden="1" x14ac:dyDescent="0.25">
      <c r="A73" s="178">
        <v>1221</v>
      </c>
      <c r="B73" s="223" t="s">
        <v>310</v>
      </c>
      <c r="C73" s="359">
        <f t="shared" si="3"/>
        <v>0</v>
      </c>
      <c r="D73" s="230"/>
      <c r="E73" s="507"/>
      <c r="F73" s="359">
        <f t="shared" si="4"/>
        <v>0</v>
      </c>
      <c r="G73" s="229"/>
      <c r="H73" s="230"/>
      <c r="I73" s="231">
        <f t="shared" si="5"/>
        <v>0</v>
      </c>
      <c r="J73" s="229"/>
      <c r="K73" s="230"/>
      <c r="L73" s="231">
        <f t="shared" si="6"/>
        <v>0</v>
      </c>
      <c r="M73" s="338"/>
      <c r="N73" s="337"/>
      <c r="O73" s="231">
        <f t="shared" si="7"/>
        <v>0</v>
      </c>
      <c r="P73" s="185"/>
    </row>
    <row r="74" spans="1:16" hidden="1" x14ac:dyDescent="0.25">
      <c r="A74" s="178">
        <v>1223</v>
      </c>
      <c r="B74" s="223" t="s">
        <v>311</v>
      </c>
      <c r="C74" s="359">
        <f t="shared" si="3"/>
        <v>0</v>
      </c>
      <c r="D74" s="230"/>
      <c r="E74" s="507"/>
      <c r="F74" s="359">
        <f t="shared" si="4"/>
        <v>0</v>
      </c>
      <c r="G74" s="229"/>
      <c r="H74" s="230"/>
      <c r="I74" s="231">
        <f t="shared" si="5"/>
        <v>0</v>
      </c>
      <c r="J74" s="229"/>
      <c r="K74" s="230"/>
      <c r="L74" s="231">
        <f t="shared" si="6"/>
        <v>0</v>
      </c>
      <c r="M74" s="338"/>
      <c r="N74" s="337"/>
      <c r="O74" s="231">
        <f t="shared" si="7"/>
        <v>0</v>
      </c>
      <c r="P74" s="185"/>
    </row>
    <row r="75" spans="1:16" hidden="1" x14ac:dyDescent="0.25">
      <c r="A75" s="178">
        <v>1225</v>
      </c>
      <c r="B75" s="223" t="s">
        <v>312</v>
      </c>
      <c r="C75" s="359">
        <f t="shared" si="3"/>
        <v>0</v>
      </c>
      <c r="D75" s="230"/>
      <c r="E75" s="507"/>
      <c r="F75" s="359">
        <f t="shared" si="4"/>
        <v>0</v>
      </c>
      <c r="G75" s="229"/>
      <c r="H75" s="230"/>
      <c r="I75" s="231">
        <f t="shared" si="5"/>
        <v>0</v>
      </c>
      <c r="J75" s="229"/>
      <c r="K75" s="230"/>
      <c r="L75" s="231">
        <f t="shared" si="6"/>
        <v>0</v>
      </c>
      <c r="M75" s="338"/>
      <c r="N75" s="337"/>
      <c r="O75" s="231">
        <f t="shared" si="7"/>
        <v>0</v>
      </c>
      <c r="P75" s="185"/>
    </row>
    <row r="76" spans="1:16" ht="36" hidden="1" x14ac:dyDescent="0.25">
      <c r="A76" s="178">
        <v>1227</v>
      </c>
      <c r="B76" s="223" t="s">
        <v>313</v>
      </c>
      <c r="C76" s="359">
        <f t="shared" si="3"/>
        <v>0</v>
      </c>
      <c r="D76" s="230"/>
      <c r="E76" s="507"/>
      <c r="F76" s="359">
        <f t="shared" si="4"/>
        <v>0</v>
      </c>
      <c r="G76" s="229"/>
      <c r="H76" s="230"/>
      <c r="I76" s="231">
        <f t="shared" si="5"/>
        <v>0</v>
      </c>
      <c r="J76" s="229"/>
      <c r="K76" s="230"/>
      <c r="L76" s="231">
        <f t="shared" si="6"/>
        <v>0</v>
      </c>
      <c r="M76" s="338"/>
      <c r="N76" s="337"/>
      <c r="O76" s="231">
        <f t="shared" si="7"/>
        <v>0</v>
      </c>
      <c r="P76" s="185"/>
    </row>
    <row r="77" spans="1:16" ht="60" hidden="1" x14ac:dyDescent="0.25">
      <c r="A77" s="178">
        <v>1228</v>
      </c>
      <c r="B77" s="223" t="s">
        <v>314</v>
      </c>
      <c r="C77" s="359">
        <f t="shared" si="3"/>
        <v>0</v>
      </c>
      <c r="D77" s="230"/>
      <c r="E77" s="507"/>
      <c r="F77" s="359">
        <f t="shared" si="4"/>
        <v>0</v>
      </c>
      <c r="G77" s="229"/>
      <c r="H77" s="230"/>
      <c r="I77" s="231">
        <f t="shared" si="5"/>
        <v>0</v>
      </c>
      <c r="J77" s="229"/>
      <c r="K77" s="230"/>
      <c r="L77" s="231">
        <f t="shared" si="6"/>
        <v>0</v>
      </c>
      <c r="M77" s="338"/>
      <c r="N77" s="337"/>
      <c r="O77" s="231">
        <f t="shared" si="7"/>
        <v>0</v>
      </c>
      <c r="P77" s="185"/>
    </row>
    <row r="78" spans="1:16" x14ac:dyDescent="0.25">
      <c r="A78" s="315">
        <v>2000</v>
      </c>
      <c r="B78" s="315" t="s">
        <v>315</v>
      </c>
      <c r="C78" s="465">
        <f t="shared" si="3"/>
        <v>50729</v>
      </c>
      <c r="D78" s="577">
        <f>SUM(D79,D86,D133,D167,D168,D175)</f>
        <v>54930</v>
      </c>
      <c r="E78" s="1213">
        <f>SUM(E79,E86,E133,E167,E168,E175)</f>
        <v>-4201</v>
      </c>
      <c r="F78" s="465">
        <f t="shared" si="4"/>
        <v>50729</v>
      </c>
      <c r="G78" s="317">
        <f>SUM(G79,G86,G133,G167,G168,G175)</f>
        <v>0</v>
      </c>
      <c r="H78" s="320">
        <f>SUM(H79,H86,H133,H167,H168,H175)</f>
        <v>0</v>
      </c>
      <c r="I78" s="319">
        <f t="shared" si="5"/>
        <v>0</v>
      </c>
      <c r="J78" s="317">
        <f>SUM(J79,J86,J133,J167,J168,J175)</f>
        <v>0</v>
      </c>
      <c r="K78" s="320">
        <f>SUM(K79,K86,K133,K167,K168,K175)</f>
        <v>0</v>
      </c>
      <c r="L78" s="319">
        <f t="shared" si="6"/>
        <v>0</v>
      </c>
      <c r="M78" s="321">
        <f>SUM(M79,M86,M133,M167,M168,M175)</f>
        <v>0</v>
      </c>
      <c r="N78" s="318">
        <f>SUM(N79,N86,N133,N167,N168,N175)</f>
        <v>0</v>
      </c>
      <c r="O78" s="319">
        <f t="shared" si="7"/>
        <v>0</v>
      </c>
      <c r="P78" s="322"/>
    </row>
    <row r="79" spans="1:16" ht="24" hidden="1" x14ac:dyDescent="0.25">
      <c r="A79" s="198">
        <v>2100</v>
      </c>
      <c r="B79" s="323" t="s">
        <v>316</v>
      </c>
      <c r="C79" s="459">
        <f t="shared" si="3"/>
        <v>0</v>
      </c>
      <c r="D79" s="210">
        <f>SUM(D80,D83)</f>
        <v>0</v>
      </c>
      <c r="E79" s="505">
        <f>SUM(E80,E83)</f>
        <v>0</v>
      </c>
      <c r="F79" s="459">
        <f t="shared" si="4"/>
        <v>0</v>
      </c>
      <c r="G79" s="209">
        <f>SUM(G80,G83)</f>
        <v>0</v>
      </c>
      <c r="H79" s="210">
        <f>SUM(H80,H83)</f>
        <v>0</v>
      </c>
      <c r="I79" s="211">
        <f t="shared" si="5"/>
        <v>0</v>
      </c>
      <c r="J79" s="209">
        <f>SUM(J80,J83)</f>
        <v>0</v>
      </c>
      <c r="K79" s="210">
        <f>SUM(K80,K83)</f>
        <v>0</v>
      </c>
      <c r="L79" s="211">
        <f t="shared" si="6"/>
        <v>0</v>
      </c>
      <c r="M79" s="348">
        <f>SUM(M80,M83)</f>
        <v>0</v>
      </c>
      <c r="N79" s="324">
        <f>SUM(N80,N83)</f>
        <v>0</v>
      </c>
      <c r="O79" s="211">
        <f t="shared" si="7"/>
        <v>0</v>
      </c>
      <c r="P79" s="208"/>
    </row>
    <row r="80" spans="1:16" ht="24" hidden="1" x14ac:dyDescent="0.25">
      <c r="A80" s="1197">
        <v>2110</v>
      </c>
      <c r="B80" s="213" t="s">
        <v>317</v>
      </c>
      <c r="C80" s="466">
        <f t="shared" si="3"/>
        <v>0</v>
      </c>
      <c r="D80" s="352">
        <f>SUM(D81:D82)</f>
        <v>0</v>
      </c>
      <c r="E80" s="389">
        <f>SUM(E81:E82)</f>
        <v>0</v>
      </c>
      <c r="F80" s="466">
        <f t="shared" si="4"/>
        <v>0</v>
      </c>
      <c r="G80" s="350">
        <f>SUM(G81:G82)</f>
        <v>0</v>
      </c>
      <c r="H80" s="352">
        <f>SUM(H81:H82)</f>
        <v>0</v>
      </c>
      <c r="I80" s="221">
        <f t="shared" si="5"/>
        <v>0</v>
      </c>
      <c r="J80" s="350">
        <f>SUM(J81:J82)</f>
        <v>0</v>
      </c>
      <c r="K80" s="352">
        <f>SUM(K81:K82)</f>
        <v>0</v>
      </c>
      <c r="L80" s="221">
        <f t="shared" si="6"/>
        <v>0</v>
      </c>
      <c r="M80" s="353">
        <f>SUM(M81:M82)</f>
        <v>0</v>
      </c>
      <c r="N80" s="351">
        <f>SUM(N81:N82)</f>
        <v>0</v>
      </c>
      <c r="O80" s="221">
        <f t="shared" si="7"/>
        <v>0</v>
      </c>
      <c r="P80" s="176"/>
    </row>
    <row r="81" spans="1:16" hidden="1" x14ac:dyDescent="0.25">
      <c r="A81" s="178">
        <v>2111</v>
      </c>
      <c r="B81" s="223" t="s">
        <v>216</v>
      </c>
      <c r="C81" s="359">
        <f t="shared" si="3"/>
        <v>0</v>
      </c>
      <c r="D81" s="230"/>
      <c r="E81" s="507"/>
      <c r="F81" s="359">
        <f t="shared" si="4"/>
        <v>0</v>
      </c>
      <c r="G81" s="229"/>
      <c r="H81" s="230"/>
      <c r="I81" s="231">
        <f t="shared" si="5"/>
        <v>0</v>
      </c>
      <c r="J81" s="229"/>
      <c r="K81" s="230"/>
      <c r="L81" s="231">
        <f t="shared" si="6"/>
        <v>0</v>
      </c>
      <c r="M81" s="338"/>
      <c r="N81" s="337"/>
      <c r="O81" s="231">
        <f t="shared" si="7"/>
        <v>0</v>
      </c>
      <c r="P81" s="185"/>
    </row>
    <row r="82" spans="1:16" ht="24" hidden="1" x14ac:dyDescent="0.25">
      <c r="A82" s="178">
        <v>2112</v>
      </c>
      <c r="B82" s="223" t="s">
        <v>318</v>
      </c>
      <c r="C82" s="359">
        <f t="shared" si="3"/>
        <v>0</v>
      </c>
      <c r="D82" s="230"/>
      <c r="E82" s="507"/>
      <c r="F82" s="359">
        <f t="shared" si="4"/>
        <v>0</v>
      </c>
      <c r="G82" s="229"/>
      <c r="H82" s="230"/>
      <c r="I82" s="231">
        <f t="shared" si="5"/>
        <v>0</v>
      </c>
      <c r="J82" s="229"/>
      <c r="K82" s="230"/>
      <c r="L82" s="231">
        <f t="shared" si="6"/>
        <v>0</v>
      </c>
      <c r="M82" s="338"/>
      <c r="N82" s="337"/>
      <c r="O82" s="231">
        <f t="shared" si="7"/>
        <v>0</v>
      </c>
      <c r="P82" s="185"/>
    </row>
    <row r="83" spans="1:16" ht="24" hidden="1" x14ac:dyDescent="0.25">
      <c r="A83" s="339">
        <v>2120</v>
      </c>
      <c r="B83" s="223" t="s">
        <v>319</v>
      </c>
      <c r="C83" s="359">
        <f t="shared" si="3"/>
        <v>0</v>
      </c>
      <c r="D83" s="342">
        <f>SUM(D84:D85)</f>
        <v>0</v>
      </c>
      <c r="E83" s="390">
        <f>SUM(E84:E85)</f>
        <v>0</v>
      </c>
      <c r="F83" s="359">
        <f t="shared" si="4"/>
        <v>0</v>
      </c>
      <c r="G83" s="340">
        <f>SUM(G84:G85)</f>
        <v>0</v>
      </c>
      <c r="H83" s="342">
        <f>SUM(H84:H85)</f>
        <v>0</v>
      </c>
      <c r="I83" s="231">
        <f t="shared" si="5"/>
        <v>0</v>
      </c>
      <c r="J83" s="340">
        <f>SUM(J84:J85)</f>
        <v>0</v>
      </c>
      <c r="K83" s="342">
        <f>SUM(K84:K85)</f>
        <v>0</v>
      </c>
      <c r="L83" s="231">
        <f t="shared" si="6"/>
        <v>0</v>
      </c>
      <c r="M83" s="343">
        <f>SUM(M84:M85)</f>
        <v>0</v>
      </c>
      <c r="N83" s="341">
        <f>SUM(N84:N85)</f>
        <v>0</v>
      </c>
      <c r="O83" s="231">
        <f t="shared" si="7"/>
        <v>0</v>
      </c>
      <c r="P83" s="185"/>
    </row>
    <row r="84" spans="1:16" hidden="1" x14ac:dyDescent="0.25">
      <c r="A84" s="178">
        <v>2121</v>
      </c>
      <c r="B84" s="223" t="s">
        <v>216</v>
      </c>
      <c r="C84" s="359">
        <f t="shared" si="3"/>
        <v>0</v>
      </c>
      <c r="D84" s="230"/>
      <c r="E84" s="507"/>
      <c r="F84" s="359">
        <f t="shared" si="4"/>
        <v>0</v>
      </c>
      <c r="G84" s="229"/>
      <c r="H84" s="230"/>
      <c r="I84" s="231">
        <f t="shared" si="5"/>
        <v>0</v>
      </c>
      <c r="J84" s="229"/>
      <c r="K84" s="230"/>
      <c r="L84" s="231">
        <f t="shared" si="6"/>
        <v>0</v>
      </c>
      <c r="M84" s="338"/>
      <c r="N84" s="337"/>
      <c r="O84" s="231">
        <f t="shared" si="7"/>
        <v>0</v>
      </c>
      <c r="P84" s="185"/>
    </row>
    <row r="85" spans="1:16" ht="24" hidden="1" x14ac:dyDescent="0.25">
      <c r="A85" s="178">
        <v>2122</v>
      </c>
      <c r="B85" s="223" t="s">
        <v>318</v>
      </c>
      <c r="C85" s="359">
        <f t="shared" si="3"/>
        <v>0</v>
      </c>
      <c r="D85" s="230"/>
      <c r="E85" s="507"/>
      <c r="F85" s="359">
        <f t="shared" si="4"/>
        <v>0</v>
      </c>
      <c r="G85" s="229"/>
      <c r="H85" s="230"/>
      <c r="I85" s="231">
        <f t="shared" si="5"/>
        <v>0</v>
      </c>
      <c r="J85" s="229"/>
      <c r="K85" s="230"/>
      <c r="L85" s="231">
        <f t="shared" si="6"/>
        <v>0</v>
      </c>
      <c r="M85" s="338"/>
      <c r="N85" s="337"/>
      <c r="O85" s="231">
        <f t="shared" si="7"/>
        <v>0</v>
      </c>
      <c r="P85" s="185"/>
    </row>
    <row r="86" spans="1:16" x14ac:dyDescent="0.25">
      <c r="A86" s="198">
        <v>2200</v>
      </c>
      <c r="B86" s="323" t="s">
        <v>320</v>
      </c>
      <c r="C86" s="354">
        <f t="shared" si="3"/>
        <v>50729</v>
      </c>
      <c r="D86" s="210">
        <f>SUM(D87,D92,D98,D106,D115,D119,D125,D131)</f>
        <v>54930</v>
      </c>
      <c r="E86" s="1214">
        <f>SUM(E87,E92,E98,E106,E115,E119,E125,E131)</f>
        <v>-4201</v>
      </c>
      <c r="F86" s="459">
        <f t="shared" si="4"/>
        <v>50729</v>
      </c>
      <c r="G86" s="209">
        <f>SUM(G87,G92,G98,G106,G115,G119,G125,G131)</f>
        <v>0</v>
      </c>
      <c r="H86" s="210">
        <f>SUM(H87,H92,H98,H106,H115,H119,H125,H131)</f>
        <v>0</v>
      </c>
      <c r="I86" s="211">
        <f t="shared" si="5"/>
        <v>0</v>
      </c>
      <c r="J86" s="209">
        <f>SUM(J87,J92,J98,J106,J115,J119,J125,J131)</f>
        <v>0</v>
      </c>
      <c r="K86" s="210">
        <f>SUM(K87,K92,K98,K106,K115,K119,K125,K131)</f>
        <v>0</v>
      </c>
      <c r="L86" s="211">
        <f t="shared" si="6"/>
        <v>0</v>
      </c>
      <c r="M86" s="355">
        <f>SUM(M87,M92,M98,M106,M115,M119,M125,M131)</f>
        <v>0</v>
      </c>
      <c r="N86" s="356">
        <f>SUM(N87,N92,N98,N106,N115,N119,N125,N131)</f>
        <v>0</v>
      </c>
      <c r="O86" s="357">
        <f t="shared" si="7"/>
        <v>0</v>
      </c>
      <c r="P86" s="358"/>
    </row>
    <row r="87" spans="1:16" ht="24" hidden="1" x14ac:dyDescent="0.25">
      <c r="A87" s="329">
        <v>2210</v>
      </c>
      <c r="B87" s="265" t="s">
        <v>321</v>
      </c>
      <c r="C87" s="460">
        <f t="shared" si="3"/>
        <v>0</v>
      </c>
      <c r="D87" s="333">
        <f>SUM(D88:D91)</f>
        <v>0</v>
      </c>
      <c r="E87" s="506">
        <f>SUM(E88:E91)</f>
        <v>0</v>
      </c>
      <c r="F87" s="460">
        <f t="shared" si="4"/>
        <v>0</v>
      </c>
      <c r="G87" s="330">
        <f>SUM(G88:G91)</f>
        <v>0</v>
      </c>
      <c r="H87" s="333">
        <f>SUM(H88:H91)</f>
        <v>0</v>
      </c>
      <c r="I87" s="332">
        <f t="shared" si="5"/>
        <v>0</v>
      </c>
      <c r="J87" s="330">
        <f>SUM(J88:J91)</f>
        <v>0</v>
      </c>
      <c r="K87" s="333">
        <f>SUM(K88:K91)</f>
        <v>0</v>
      </c>
      <c r="L87" s="332">
        <f t="shared" si="6"/>
        <v>0</v>
      </c>
      <c r="M87" s="334">
        <f>SUM(M88:M91)</f>
        <v>0</v>
      </c>
      <c r="N87" s="331">
        <f>SUM(N88:N91)</f>
        <v>0</v>
      </c>
      <c r="O87" s="332">
        <f t="shared" si="7"/>
        <v>0</v>
      </c>
      <c r="P87" s="274"/>
    </row>
    <row r="88" spans="1:16" ht="24" hidden="1" x14ac:dyDescent="0.25">
      <c r="A88" s="169">
        <v>2211</v>
      </c>
      <c r="B88" s="213" t="s">
        <v>322</v>
      </c>
      <c r="C88" s="359">
        <f t="shared" si="3"/>
        <v>0</v>
      </c>
      <c r="D88" s="220"/>
      <c r="E88" s="510"/>
      <c r="F88" s="466">
        <f t="shared" si="4"/>
        <v>0</v>
      </c>
      <c r="G88" s="219"/>
      <c r="H88" s="220"/>
      <c r="I88" s="221">
        <f t="shared" si="5"/>
        <v>0</v>
      </c>
      <c r="J88" s="219"/>
      <c r="K88" s="220"/>
      <c r="L88" s="221">
        <f t="shared" si="6"/>
        <v>0</v>
      </c>
      <c r="M88" s="336"/>
      <c r="N88" s="335"/>
      <c r="O88" s="221">
        <f t="shared" si="7"/>
        <v>0</v>
      </c>
      <c r="P88" s="176"/>
    </row>
    <row r="89" spans="1:16" ht="36" hidden="1" x14ac:dyDescent="0.25">
      <c r="A89" s="178">
        <v>2212</v>
      </c>
      <c r="B89" s="223" t="s">
        <v>323</v>
      </c>
      <c r="C89" s="359">
        <f t="shared" si="3"/>
        <v>0</v>
      </c>
      <c r="D89" s="230"/>
      <c r="E89" s="507"/>
      <c r="F89" s="359">
        <f t="shared" si="4"/>
        <v>0</v>
      </c>
      <c r="G89" s="229"/>
      <c r="H89" s="230"/>
      <c r="I89" s="231">
        <f t="shared" si="5"/>
        <v>0</v>
      </c>
      <c r="J89" s="229"/>
      <c r="K89" s="230"/>
      <c r="L89" s="231">
        <f t="shared" si="6"/>
        <v>0</v>
      </c>
      <c r="M89" s="338"/>
      <c r="N89" s="337"/>
      <c r="O89" s="231">
        <f t="shared" si="7"/>
        <v>0</v>
      </c>
      <c r="P89" s="185"/>
    </row>
    <row r="90" spans="1:16" ht="24" hidden="1" x14ac:dyDescent="0.25">
      <c r="A90" s="178">
        <v>2214</v>
      </c>
      <c r="B90" s="223" t="s">
        <v>324</v>
      </c>
      <c r="C90" s="359">
        <f t="shared" si="3"/>
        <v>0</v>
      </c>
      <c r="D90" s="230"/>
      <c r="E90" s="507"/>
      <c r="F90" s="359">
        <f t="shared" si="4"/>
        <v>0</v>
      </c>
      <c r="G90" s="229"/>
      <c r="H90" s="230"/>
      <c r="I90" s="231">
        <f t="shared" si="5"/>
        <v>0</v>
      </c>
      <c r="J90" s="229"/>
      <c r="K90" s="230"/>
      <c r="L90" s="231">
        <f t="shared" si="6"/>
        <v>0</v>
      </c>
      <c r="M90" s="338"/>
      <c r="N90" s="337"/>
      <c r="O90" s="231">
        <f t="shared" si="7"/>
        <v>0</v>
      </c>
      <c r="P90" s="185"/>
    </row>
    <row r="91" spans="1:16" hidden="1" x14ac:dyDescent="0.25">
      <c r="A91" s="178">
        <v>2219</v>
      </c>
      <c r="B91" s="223" t="s">
        <v>325</v>
      </c>
      <c r="C91" s="359">
        <f t="shared" si="3"/>
        <v>0</v>
      </c>
      <c r="D91" s="230"/>
      <c r="E91" s="507"/>
      <c r="F91" s="359">
        <f t="shared" si="4"/>
        <v>0</v>
      </c>
      <c r="G91" s="229"/>
      <c r="H91" s="230"/>
      <c r="I91" s="231">
        <f t="shared" si="5"/>
        <v>0</v>
      </c>
      <c r="J91" s="229"/>
      <c r="K91" s="230"/>
      <c r="L91" s="231">
        <f t="shared" si="6"/>
        <v>0</v>
      </c>
      <c r="M91" s="338"/>
      <c r="N91" s="337"/>
      <c r="O91" s="231">
        <f t="shared" si="7"/>
        <v>0</v>
      </c>
      <c r="P91" s="185"/>
    </row>
    <row r="92" spans="1:16" ht="24" hidden="1" x14ac:dyDescent="0.25">
      <c r="A92" s="339">
        <v>2220</v>
      </c>
      <c r="B92" s="223" t="s">
        <v>326</v>
      </c>
      <c r="C92" s="359">
        <f t="shared" si="3"/>
        <v>0</v>
      </c>
      <c r="D92" s="342">
        <f>SUM(D93:D97)</f>
        <v>0</v>
      </c>
      <c r="E92" s="390">
        <f>SUM(E93:E97)</f>
        <v>0</v>
      </c>
      <c r="F92" s="359">
        <f t="shared" si="4"/>
        <v>0</v>
      </c>
      <c r="G92" s="340">
        <f>SUM(G93:G97)</f>
        <v>0</v>
      </c>
      <c r="H92" s="342">
        <f>SUM(H93:H97)</f>
        <v>0</v>
      </c>
      <c r="I92" s="231">
        <f t="shared" si="5"/>
        <v>0</v>
      </c>
      <c r="J92" s="340">
        <f>SUM(J93:J97)</f>
        <v>0</v>
      </c>
      <c r="K92" s="342">
        <f>SUM(K93:K97)</f>
        <v>0</v>
      </c>
      <c r="L92" s="231">
        <f t="shared" si="6"/>
        <v>0</v>
      </c>
      <c r="M92" s="343">
        <f>SUM(M93:M97)</f>
        <v>0</v>
      </c>
      <c r="N92" s="341">
        <f>SUM(N93:N97)</f>
        <v>0</v>
      </c>
      <c r="O92" s="231">
        <f t="shared" si="7"/>
        <v>0</v>
      </c>
      <c r="P92" s="185"/>
    </row>
    <row r="93" spans="1:16" hidden="1" x14ac:dyDescent="0.25">
      <c r="A93" s="178">
        <v>2221</v>
      </c>
      <c r="B93" s="223" t="s">
        <v>327</v>
      </c>
      <c r="C93" s="359">
        <f t="shared" si="3"/>
        <v>0</v>
      </c>
      <c r="D93" s="230"/>
      <c r="E93" s="507"/>
      <c r="F93" s="359">
        <f t="shared" si="4"/>
        <v>0</v>
      </c>
      <c r="G93" s="229"/>
      <c r="H93" s="230"/>
      <c r="I93" s="231">
        <f t="shared" si="5"/>
        <v>0</v>
      </c>
      <c r="J93" s="229"/>
      <c r="K93" s="230"/>
      <c r="L93" s="231">
        <f t="shared" si="6"/>
        <v>0</v>
      </c>
      <c r="M93" s="338"/>
      <c r="N93" s="337"/>
      <c r="O93" s="231">
        <f t="shared" si="7"/>
        <v>0</v>
      </c>
      <c r="P93" s="185"/>
    </row>
    <row r="94" spans="1:16" hidden="1" x14ac:dyDescent="0.25">
      <c r="A94" s="178">
        <v>2222</v>
      </c>
      <c r="B94" s="223" t="s">
        <v>328</v>
      </c>
      <c r="C94" s="359">
        <f t="shared" si="3"/>
        <v>0</v>
      </c>
      <c r="D94" s="230"/>
      <c r="E94" s="507"/>
      <c r="F94" s="359">
        <f t="shared" si="4"/>
        <v>0</v>
      </c>
      <c r="G94" s="229"/>
      <c r="H94" s="230"/>
      <c r="I94" s="231">
        <f t="shared" si="5"/>
        <v>0</v>
      </c>
      <c r="J94" s="229"/>
      <c r="K94" s="230"/>
      <c r="L94" s="231">
        <f t="shared" si="6"/>
        <v>0</v>
      </c>
      <c r="M94" s="338"/>
      <c r="N94" s="337"/>
      <c r="O94" s="231">
        <f t="shared" si="7"/>
        <v>0</v>
      </c>
      <c r="P94" s="185"/>
    </row>
    <row r="95" spans="1:16" hidden="1" x14ac:dyDescent="0.25">
      <c r="A95" s="178">
        <v>2223</v>
      </c>
      <c r="B95" s="223" t="s">
        <v>329</v>
      </c>
      <c r="C95" s="359">
        <f t="shared" si="3"/>
        <v>0</v>
      </c>
      <c r="D95" s="230"/>
      <c r="E95" s="507"/>
      <c r="F95" s="359">
        <f t="shared" si="4"/>
        <v>0</v>
      </c>
      <c r="G95" s="229"/>
      <c r="H95" s="230"/>
      <c r="I95" s="231">
        <f t="shared" si="5"/>
        <v>0</v>
      </c>
      <c r="J95" s="229"/>
      <c r="K95" s="230"/>
      <c r="L95" s="231">
        <f t="shared" si="6"/>
        <v>0</v>
      </c>
      <c r="M95" s="338"/>
      <c r="N95" s="337"/>
      <c r="O95" s="231">
        <f t="shared" si="7"/>
        <v>0</v>
      </c>
      <c r="P95" s="185"/>
    </row>
    <row r="96" spans="1:16" ht="48" hidden="1" x14ac:dyDescent="0.25">
      <c r="A96" s="178">
        <v>2224</v>
      </c>
      <c r="B96" s="223" t="s">
        <v>330</v>
      </c>
      <c r="C96" s="359">
        <f t="shared" si="3"/>
        <v>0</v>
      </c>
      <c r="D96" s="230"/>
      <c r="E96" s="507"/>
      <c r="F96" s="359">
        <f t="shared" si="4"/>
        <v>0</v>
      </c>
      <c r="G96" s="229"/>
      <c r="H96" s="230"/>
      <c r="I96" s="231">
        <f t="shared" si="5"/>
        <v>0</v>
      </c>
      <c r="J96" s="229"/>
      <c r="K96" s="230"/>
      <c r="L96" s="231">
        <f t="shared" si="6"/>
        <v>0</v>
      </c>
      <c r="M96" s="338"/>
      <c r="N96" s="337"/>
      <c r="O96" s="231">
        <f t="shared" si="7"/>
        <v>0</v>
      </c>
      <c r="P96" s="185"/>
    </row>
    <row r="97" spans="1:16" ht="24" hidden="1" x14ac:dyDescent="0.25">
      <c r="A97" s="178">
        <v>2229</v>
      </c>
      <c r="B97" s="223" t="s">
        <v>331</v>
      </c>
      <c r="C97" s="359">
        <f t="shared" si="3"/>
        <v>0</v>
      </c>
      <c r="D97" s="230"/>
      <c r="E97" s="507"/>
      <c r="F97" s="359">
        <f t="shared" si="4"/>
        <v>0</v>
      </c>
      <c r="G97" s="229"/>
      <c r="H97" s="230"/>
      <c r="I97" s="231">
        <f t="shared" si="5"/>
        <v>0</v>
      </c>
      <c r="J97" s="229"/>
      <c r="K97" s="230"/>
      <c r="L97" s="231">
        <f t="shared" si="6"/>
        <v>0</v>
      </c>
      <c r="M97" s="338"/>
      <c r="N97" s="337"/>
      <c r="O97" s="231">
        <f t="shared" si="7"/>
        <v>0</v>
      </c>
      <c r="P97" s="185"/>
    </row>
    <row r="98" spans="1:16" ht="36" hidden="1" x14ac:dyDescent="0.25">
      <c r="A98" s="339">
        <v>2230</v>
      </c>
      <c r="B98" s="223" t="s">
        <v>332</v>
      </c>
      <c r="C98" s="359">
        <f t="shared" si="3"/>
        <v>0</v>
      </c>
      <c r="D98" s="342">
        <f>SUM(D99:D105)</f>
        <v>0</v>
      </c>
      <c r="E98" s="390">
        <f>SUM(E99:E105)</f>
        <v>0</v>
      </c>
      <c r="F98" s="359">
        <f t="shared" si="4"/>
        <v>0</v>
      </c>
      <c r="G98" s="340">
        <f>SUM(G99:G105)</f>
        <v>0</v>
      </c>
      <c r="H98" s="342">
        <f>SUM(H99:H105)</f>
        <v>0</v>
      </c>
      <c r="I98" s="231">
        <f t="shared" si="5"/>
        <v>0</v>
      </c>
      <c r="J98" s="340">
        <f>SUM(J99:J105)</f>
        <v>0</v>
      </c>
      <c r="K98" s="342">
        <f>SUM(K99:K105)</f>
        <v>0</v>
      </c>
      <c r="L98" s="231">
        <f t="shared" si="6"/>
        <v>0</v>
      </c>
      <c r="M98" s="343">
        <f>SUM(M99:M105)</f>
        <v>0</v>
      </c>
      <c r="N98" s="341">
        <f>SUM(N99:N105)</f>
        <v>0</v>
      </c>
      <c r="O98" s="231">
        <f t="shared" si="7"/>
        <v>0</v>
      </c>
      <c r="P98" s="185"/>
    </row>
    <row r="99" spans="1:16" ht="24" hidden="1" x14ac:dyDescent="0.25">
      <c r="A99" s="178">
        <v>2231</v>
      </c>
      <c r="B99" s="223" t="s">
        <v>333</v>
      </c>
      <c r="C99" s="359">
        <f t="shared" si="3"/>
        <v>0</v>
      </c>
      <c r="D99" s="230"/>
      <c r="E99" s="507"/>
      <c r="F99" s="359">
        <f t="shared" si="4"/>
        <v>0</v>
      </c>
      <c r="G99" s="229"/>
      <c r="H99" s="230"/>
      <c r="I99" s="231">
        <f t="shared" si="5"/>
        <v>0</v>
      </c>
      <c r="J99" s="229"/>
      <c r="K99" s="230"/>
      <c r="L99" s="231">
        <f t="shared" si="6"/>
        <v>0</v>
      </c>
      <c r="M99" s="338"/>
      <c r="N99" s="337"/>
      <c r="O99" s="231">
        <f t="shared" si="7"/>
        <v>0</v>
      </c>
      <c r="P99" s="185"/>
    </row>
    <row r="100" spans="1:16" ht="36" hidden="1" x14ac:dyDescent="0.25">
      <c r="A100" s="178">
        <v>2232</v>
      </c>
      <c r="B100" s="223" t="s">
        <v>334</v>
      </c>
      <c r="C100" s="359">
        <f t="shared" si="3"/>
        <v>0</v>
      </c>
      <c r="D100" s="230"/>
      <c r="E100" s="507"/>
      <c r="F100" s="359">
        <f t="shared" si="4"/>
        <v>0</v>
      </c>
      <c r="G100" s="229"/>
      <c r="H100" s="230"/>
      <c r="I100" s="231">
        <f t="shared" si="5"/>
        <v>0</v>
      </c>
      <c r="J100" s="229"/>
      <c r="K100" s="230"/>
      <c r="L100" s="231">
        <f t="shared" si="6"/>
        <v>0</v>
      </c>
      <c r="M100" s="338"/>
      <c r="N100" s="337"/>
      <c r="O100" s="231">
        <f t="shared" si="7"/>
        <v>0</v>
      </c>
      <c r="P100" s="185"/>
    </row>
    <row r="101" spans="1:16" ht="24" hidden="1" x14ac:dyDescent="0.25">
      <c r="A101" s="169">
        <v>2233</v>
      </c>
      <c r="B101" s="213" t="s">
        <v>335</v>
      </c>
      <c r="C101" s="359">
        <f t="shared" si="3"/>
        <v>0</v>
      </c>
      <c r="D101" s="220"/>
      <c r="E101" s="510"/>
      <c r="F101" s="466">
        <f t="shared" si="4"/>
        <v>0</v>
      </c>
      <c r="G101" s="219"/>
      <c r="H101" s="220"/>
      <c r="I101" s="221">
        <f t="shared" si="5"/>
        <v>0</v>
      </c>
      <c r="J101" s="219"/>
      <c r="K101" s="220"/>
      <c r="L101" s="221">
        <f t="shared" si="6"/>
        <v>0</v>
      </c>
      <c r="M101" s="336"/>
      <c r="N101" s="335"/>
      <c r="O101" s="221">
        <f t="shared" si="7"/>
        <v>0</v>
      </c>
      <c r="P101" s="176"/>
    </row>
    <row r="102" spans="1:16" ht="36" hidden="1" x14ac:dyDescent="0.25">
      <c r="A102" s="178">
        <v>2234</v>
      </c>
      <c r="B102" s="223" t="s">
        <v>336</v>
      </c>
      <c r="C102" s="359">
        <f t="shared" si="3"/>
        <v>0</v>
      </c>
      <c r="D102" s="230"/>
      <c r="E102" s="507"/>
      <c r="F102" s="359">
        <f t="shared" si="4"/>
        <v>0</v>
      </c>
      <c r="G102" s="229"/>
      <c r="H102" s="230"/>
      <c r="I102" s="231">
        <f t="shared" si="5"/>
        <v>0</v>
      </c>
      <c r="J102" s="229"/>
      <c r="K102" s="230"/>
      <c r="L102" s="231">
        <f t="shared" si="6"/>
        <v>0</v>
      </c>
      <c r="M102" s="338"/>
      <c r="N102" s="337"/>
      <c r="O102" s="231">
        <f t="shared" si="7"/>
        <v>0</v>
      </c>
      <c r="P102" s="185"/>
    </row>
    <row r="103" spans="1:16" ht="24" hidden="1" x14ac:dyDescent="0.25">
      <c r="A103" s="178">
        <v>2235</v>
      </c>
      <c r="B103" s="223" t="s">
        <v>337</v>
      </c>
      <c r="C103" s="359">
        <f t="shared" si="3"/>
        <v>0</v>
      </c>
      <c r="D103" s="230"/>
      <c r="E103" s="507"/>
      <c r="F103" s="359">
        <f t="shared" si="4"/>
        <v>0</v>
      </c>
      <c r="G103" s="229"/>
      <c r="H103" s="230"/>
      <c r="I103" s="231">
        <f t="shared" si="5"/>
        <v>0</v>
      </c>
      <c r="J103" s="229"/>
      <c r="K103" s="230"/>
      <c r="L103" s="231">
        <f t="shared" si="6"/>
        <v>0</v>
      </c>
      <c r="M103" s="338"/>
      <c r="N103" s="337"/>
      <c r="O103" s="231">
        <f t="shared" si="7"/>
        <v>0</v>
      </c>
      <c r="P103" s="185"/>
    </row>
    <row r="104" spans="1:16" hidden="1" x14ac:dyDescent="0.25">
      <c r="A104" s="178">
        <v>2236</v>
      </c>
      <c r="B104" s="223" t="s">
        <v>338</v>
      </c>
      <c r="C104" s="359">
        <f t="shared" si="3"/>
        <v>0</v>
      </c>
      <c r="D104" s="230"/>
      <c r="E104" s="507"/>
      <c r="F104" s="359">
        <f t="shared" si="4"/>
        <v>0</v>
      </c>
      <c r="G104" s="229"/>
      <c r="H104" s="230"/>
      <c r="I104" s="231">
        <f t="shared" si="5"/>
        <v>0</v>
      </c>
      <c r="J104" s="229"/>
      <c r="K104" s="230"/>
      <c r="L104" s="231">
        <f t="shared" si="6"/>
        <v>0</v>
      </c>
      <c r="M104" s="338"/>
      <c r="N104" s="337"/>
      <c r="O104" s="231">
        <f t="shared" si="7"/>
        <v>0</v>
      </c>
      <c r="P104" s="185"/>
    </row>
    <row r="105" spans="1:16" ht="24" hidden="1" x14ac:dyDescent="0.25">
      <c r="A105" s="178">
        <v>2239</v>
      </c>
      <c r="B105" s="223" t="s">
        <v>339</v>
      </c>
      <c r="C105" s="359">
        <f t="shared" si="3"/>
        <v>0</v>
      </c>
      <c r="D105" s="230"/>
      <c r="E105" s="507"/>
      <c r="F105" s="359">
        <f t="shared" si="4"/>
        <v>0</v>
      </c>
      <c r="G105" s="229"/>
      <c r="H105" s="230"/>
      <c r="I105" s="231">
        <f t="shared" si="5"/>
        <v>0</v>
      </c>
      <c r="J105" s="229"/>
      <c r="K105" s="230"/>
      <c r="L105" s="231">
        <f t="shared" si="6"/>
        <v>0</v>
      </c>
      <c r="M105" s="338"/>
      <c r="N105" s="337"/>
      <c r="O105" s="231">
        <f t="shared" si="7"/>
        <v>0</v>
      </c>
      <c r="P105" s="185"/>
    </row>
    <row r="106" spans="1:16" ht="36" hidden="1" x14ac:dyDescent="0.25">
      <c r="A106" s="339">
        <v>2240</v>
      </c>
      <c r="B106" s="223" t="s">
        <v>340</v>
      </c>
      <c r="C106" s="359">
        <f t="shared" si="3"/>
        <v>0</v>
      </c>
      <c r="D106" s="342">
        <f>SUM(D107:D114)</f>
        <v>0</v>
      </c>
      <c r="E106" s="390">
        <f>SUM(E107:E114)</f>
        <v>0</v>
      </c>
      <c r="F106" s="359">
        <f t="shared" si="4"/>
        <v>0</v>
      </c>
      <c r="G106" s="340">
        <f>SUM(G107:G114)</f>
        <v>0</v>
      </c>
      <c r="H106" s="342">
        <f>SUM(H107:H114)</f>
        <v>0</v>
      </c>
      <c r="I106" s="231">
        <f t="shared" si="5"/>
        <v>0</v>
      </c>
      <c r="J106" s="340">
        <f>SUM(J107:J114)</f>
        <v>0</v>
      </c>
      <c r="K106" s="342">
        <f>SUM(K107:K114)</f>
        <v>0</v>
      </c>
      <c r="L106" s="231">
        <f t="shared" si="6"/>
        <v>0</v>
      </c>
      <c r="M106" s="343">
        <f>SUM(M107:M114)</f>
        <v>0</v>
      </c>
      <c r="N106" s="341">
        <f>SUM(N107:N114)</f>
        <v>0</v>
      </c>
      <c r="O106" s="231">
        <f t="shared" si="7"/>
        <v>0</v>
      </c>
      <c r="P106" s="185"/>
    </row>
    <row r="107" spans="1:16" hidden="1" x14ac:dyDescent="0.25">
      <c r="A107" s="178">
        <v>2241</v>
      </c>
      <c r="B107" s="223" t="s">
        <v>341</v>
      </c>
      <c r="C107" s="359">
        <f t="shared" si="3"/>
        <v>0</v>
      </c>
      <c r="D107" s="230"/>
      <c r="E107" s="507"/>
      <c r="F107" s="359">
        <f t="shared" si="4"/>
        <v>0</v>
      </c>
      <c r="G107" s="229"/>
      <c r="H107" s="230"/>
      <c r="I107" s="231">
        <f t="shared" si="5"/>
        <v>0</v>
      </c>
      <c r="J107" s="229"/>
      <c r="K107" s="230"/>
      <c r="L107" s="231">
        <f t="shared" si="6"/>
        <v>0</v>
      </c>
      <c r="M107" s="338"/>
      <c r="N107" s="337"/>
      <c r="O107" s="231">
        <f t="shared" si="7"/>
        <v>0</v>
      </c>
      <c r="P107" s="185"/>
    </row>
    <row r="108" spans="1:16" ht="24" hidden="1" x14ac:dyDescent="0.25">
      <c r="A108" s="178">
        <v>2242</v>
      </c>
      <c r="B108" s="223" t="s">
        <v>342</v>
      </c>
      <c r="C108" s="359">
        <f t="shared" si="3"/>
        <v>0</v>
      </c>
      <c r="D108" s="230"/>
      <c r="E108" s="507"/>
      <c r="F108" s="359">
        <f t="shared" si="4"/>
        <v>0</v>
      </c>
      <c r="G108" s="229"/>
      <c r="H108" s="230"/>
      <c r="I108" s="231">
        <f t="shared" si="5"/>
        <v>0</v>
      </c>
      <c r="J108" s="229"/>
      <c r="K108" s="230"/>
      <c r="L108" s="231">
        <f t="shared" si="6"/>
        <v>0</v>
      </c>
      <c r="M108" s="338"/>
      <c r="N108" s="337"/>
      <c r="O108" s="231">
        <f t="shared" si="7"/>
        <v>0</v>
      </c>
      <c r="P108" s="185"/>
    </row>
    <row r="109" spans="1:16" ht="24" hidden="1" x14ac:dyDescent="0.25">
      <c r="A109" s="178">
        <v>2243</v>
      </c>
      <c r="B109" s="223" t="s">
        <v>343</v>
      </c>
      <c r="C109" s="359">
        <f t="shared" si="3"/>
        <v>0</v>
      </c>
      <c r="D109" s="230"/>
      <c r="E109" s="507"/>
      <c r="F109" s="359">
        <f t="shared" si="4"/>
        <v>0</v>
      </c>
      <c r="G109" s="229"/>
      <c r="H109" s="230"/>
      <c r="I109" s="231">
        <f t="shared" si="5"/>
        <v>0</v>
      </c>
      <c r="J109" s="229"/>
      <c r="K109" s="230"/>
      <c r="L109" s="231">
        <f t="shared" si="6"/>
        <v>0</v>
      </c>
      <c r="M109" s="338"/>
      <c r="N109" s="337"/>
      <c r="O109" s="231">
        <f t="shared" si="7"/>
        <v>0</v>
      </c>
      <c r="P109" s="185"/>
    </row>
    <row r="110" spans="1:16" hidden="1" x14ac:dyDescent="0.25">
      <c r="A110" s="178">
        <v>2244</v>
      </c>
      <c r="B110" s="223" t="s">
        <v>344</v>
      </c>
      <c r="C110" s="359">
        <f t="shared" si="3"/>
        <v>0</v>
      </c>
      <c r="D110" s="230"/>
      <c r="E110" s="507"/>
      <c r="F110" s="359">
        <f t="shared" si="4"/>
        <v>0</v>
      </c>
      <c r="G110" s="229"/>
      <c r="H110" s="230"/>
      <c r="I110" s="231">
        <f t="shared" si="5"/>
        <v>0</v>
      </c>
      <c r="J110" s="229"/>
      <c r="K110" s="230"/>
      <c r="L110" s="231">
        <f t="shared" si="6"/>
        <v>0</v>
      </c>
      <c r="M110" s="338"/>
      <c r="N110" s="337"/>
      <c r="O110" s="231">
        <f t="shared" si="7"/>
        <v>0</v>
      </c>
      <c r="P110" s="185"/>
    </row>
    <row r="111" spans="1:16" ht="24" hidden="1" x14ac:dyDescent="0.25">
      <c r="A111" s="178">
        <v>2246</v>
      </c>
      <c r="B111" s="223" t="s">
        <v>345</v>
      </c>
      <c r="C111" s="359">
        <f t="shared" si="3"/>
        <v>0</v>
      </c>
      <c r="D111" s="230"/>
      <c r="E111" s="507"/>
      <c r="F111" s="359">
        <f t="shared" si="4"/>
        <v>0</v>
      </c>
      <c r="G111" s="229"/>
      <c r="H111" s="230"/>
      <c r="I111" s="231">
        <f t="shared" si="5"/>
        <v>0</v>
      </c>
      <c r="J111" s="229"/>
      <c r="K111" s="230"/>
      <c r="L111" s="231">
        <f t="shared" si="6"/>
        <v>0</v>
      </c>
      <c r="M111" s="338"/>
      <c r="N111" s="337"/>
      <c r="O111" s="231">
        <f t="shared" si="7"/>
        <v>0</v>
      </c>
      <c r="P111" s="185"/>
    </row>
    <row r="112" spans="1:16" hidden="1" x14ac:dyDescent="0.25">
      <c r="A112" s="178">
        <v>2247</v>
      </c>
      <c r="B112" s="223" t="s">
        <v>346</v>
      </c>
      <c r="C112" s="359">
        <f t="shared" si="3"/>
        <v>0</v>
      </c>
      <c r="D112" s="230"/>
      <c r="E112" s="507"/>
      <c r="F112" s="359">
        <f t="shared" si="4"/>
        <v>0</v>
      </c>
      <c r="G112" s="229"/>
      <c r="H112" s="230"/>
      <c r="I112" s="231">
        <f t="shared" si="5"/>
        <v>0</v>
      </c>
      <c r="J112" s="229"/>
      <c r="K112" s="230"/>
      <c r="L112" s="231">
        <f t="shared" si="6"/>
        <v>0</v>
      </c>
      <c r="M112" s="338"/>
      <c r="N112" s="337"/>
      <c r="O112" s="231">
        <f t="shared" si="7"/>
        <v>0</v>
      </c>
      <c r="P112" s="185"/>
    </row>
    <row r="113" spans="1:16" ht="24" hidden="1" x14ac:dyDescent="0.25">
      <c r="A113" s="178">
        <v>2248</v>
      </c>
      <c r="B113" s="223" t="s">
        <v>347</v>
      </c>
      <c r="C113" s="359">
        <f t="shared" si="3"/>
        <v>0</v>
      </c>
      <c r="D113" s="230"/>
      <c r="E113" s="507"/>
      <c r="F113" s="359">
        <f t="shared" si="4"/>
        <v>0</v>
      </c>
      <c r="G113" s="229"/>
      <c r="H113" s="230"/>
      <c r="I113" s="231">
        <f t="shared" si="5"/>
        <v>0</v>
      </c>
      <c r="J113" s="229"/>
      <c r="K113" s="230"/>
      <c r="L113" s="231">
        <f t="shared" si="6"/>
        <v>0</v>
      </c>
      <c r="M113" s="338"/>
      <c r="N113" s="337"/>
      <c r="O113" s="231">
        <f t="shared" si="7"/>
        <v>0</v>
      </c>
      <c r="P113" s="185"/>
    </row>
    <row r="114" spans="1:16" ht="24" hidden="1" x14ac:dyDescent="0.25">
      <c r="A114" s="178">
        <v>2249</v>
      </c>
      <c r="B114" s="223" t="s">
        <v>348</v>
      </c>
      <c r="C114" s="359">
        <f t="shared" si="3"/>
        <v>0</v>
      </c>
      <c r="D114" s="230"/>
      <c r="E114" s="507"/>
      <c r="F114" s="359">
        <f t="shared" si="4"/>
        <v>0</v>
      </c>
      <c r="G114" s="229"/>
      <c r="H114" s="230"/>
      <c r="I114" s="231">
        <f t="shared" si="5"/>
        <v>0</v>
      </c>
      <c r="J114" s="229"/>
      <c r="K114" s="230"/>
      <c r="L114" s="231">
        <f t="shared" si="6"/>
        <v>0</v>
      </c>
      <c r="M114" s="338"/>
      <c r="N114" s="337"/>
      <c r="O114" s="231">
        <f t="shared" si="7"/>
        <v>0</v>
      </c>
      <c r="P114" s="185"/>
    </row>
    <row r="115" spans="1:16" hidden="1" x14ac:dyDescent="0.25">
      <c r="A115" s="339">
        <v>2250</v>
      </c>
      <c r="B115" s="223" t="s">
        <v>349</v>
      </c>
      <c r="C115" s="359">
        <f t="shared" si="3"/>
        <v>0</v>
      </c>
      <c r="D115" s="342">
        <f>SUM(D116:D118)</f>
        <v>0</v>
      </c>
      <c r="E115" s="390">
        <f>SUM(E116:E118)</f>
        <v>0</v>
      </c>
      <c r="F115" s="359">
        <f t="shared" si="4"/>
        <v>0</v>
      </c>
      <c r="G115" s="340">
        <f>SUM(G116:G118)</f>
        <v>0</v>
      </c>
      <c r="H115" s="342">
        <f>SUM(H116:H118)</f>
        <v>0</v>
      </c>
      <c r="I115" s="231">
        <f t="shared" si="5"/>
        <v>0</v>
      </c>
      <c r="J115" s="340">
        <f>SUM(J116:J118)</f>
        <v>0</v>
      </c>
      <c r="K115" s="342">
        <f>SUM(K116:K118)</f>
        <v>0</v>
      </c>
      <c r="L115" s="231">
        <f t="shared" si="6"/>
        <v>0</v>
      </c>
      <c r="M115" s="343">
        <f>SUM(M116:M118)</f>
        <v>0</v>
      </c>
      <c r="N115" s="341">
        <f>SUM(N116:N118)</f>
        <v>0</v>
      </c>
      <c r="O115" s="231">
        <f t="shared" si="7"/>
        <v>0</v>
      </c>
      <c r="P115" s="185"/>
    </row>
    <row r="116" spans="1:16" hidden="1" x14ac:dyDescent="0.25">
      <c r="A116" s="178">
        <v>2251</v>
      </c>
      <c r="B116" s="223" t="s">
        <v>350</v>
      </c>
      <c r="C116" s="359">
        <f t="shared" si="3"/>
        <v>0</v>
      </c>
      <c r="D116" s="230"/>
      <c r="E116" s="507"/>
      <c r="F116" s="359">
        <f t="shared" si="4"/>
        <v>0</v>
      </c>
      <c r="G116" s="229"/>
      <c r="H116" s="230"/>
      <c r="I116" s="231">
        <f t="shared" si="5"/>
        <v>0</v>
      </c>
      <c r="J116" s="229"/>
      <c r="K116" s="230"/>
      <c r="L116" s="231">
        <f t="shared" si="6"/>
        <v>0</v>
      </c>
      <c r="M116" s="338"/>
      <c r="N116" s="337"/>
      <c r="O116" s="231">
        <f t="shared" si="7"/>
        <v>0</v>
      </c>
      <c r="P116" s="185"/>
    </row>
    <row r="117" spans="1:16" ht="24" hidden="1" x14ac:dyDescent="0.25">
      <c r="A117" s="178">
        <v>2252</v>
      </c>
      <c r="B117" s="223" t="s">
        <v>351</v>
      </c>
      <c r="C117" s="359">
        <f t="shared" ref="C117:C181" si="8">F117+I117+L117+O117</f>
        <v>0</v>
      </c>
      <c r="D117" s="230"/>
      <c r="E117" s="507"/>
      <c r="F117" s="359">
        <f t="shared" si="4"/>
        <v>0</v>
      </c>
      <c r="G117" s="229"/>
      <c r="H117" s="230"/>
      <c r="I117" s="231">
        <f t="shared" si="5"/>
        <v>0</v>
      </c>
      <c r="J117" s="229"/>
      <c r="K117" s="230"/>
      <c r="L117" s="231">
        <f t="shared" si="6"/>
        <v>0</v>
      </c>
      <c r="M117" s="338"/>
      <c r="N117" s="337"/>
      <c r="O117" s="231">
        <f t="shared" si="7"/>
        <v>0</v>
      </c>
      <c r="P117" s="185"/>
    </row>
    <row r="118" spans="1:16" ht="24" hidden="1" x14ac:dyDescent="0.25">
      <c r="A118" s="178">
        <v>2259</v>
      </c>
      <c r="B118" s="223" t="s">
        <v>352</v>
      </c>
      <c r="C118" s="359">
        <f t="shared" si="8"/>
        <v>0</v>
      </c>
      <c r="D118" s="230"/>
      <c r="E118" s="507"/>
      <c r="F118" s="359">
        <f t="shared" ref="F118:F182" si="9">D118+E118</f>
        <v>0</v>
      </c>
      <c r="G118" s="229"/>
      <c r="H118" s="230"/>
      <c r="I118" s="231">
        <f t="shared" ref="I118:I182" si="10">G118+H118</f>
        <v>0</v>
      </c>
      <c r="J118" s="229"/>
      <c r="K118" s="230"/>
      <c r="L118" s="231">
        <f t="shared" ref="L118:L182" si="11">J118+K118</f>
        <v>0</v>
      </c>
      <c r="M118" s="338"/>
      <c r="N118" s="337"/>
      <c r="O118" s="231">
        <f t="shared" ref="O118:O182" si="12">M118+N118</f>
        <v>0</v>
      </c>
      <c r="P118" s="185"/>
    </row>
    <row r="119" spans="1:16" hidden="1" x14ac:dyDescent="0.25">
      <c r="A119" s="339">
        <v>2260</v>
      </c>
      <c r="B119" s="223" t="s">
        <v>353</v>
      </c>
      <c r="C119" s="359">
        <f t="shared" si="8"/>
        <v>0</v>
      </c>
      <c r="D119" s="342">
        <f>SUM(D120:D124)</f>
        <v>0</v>
      </c>
      <c r="E119" s="390">
        <f>SUM(E120:E124)</f>
        <v>0</v>
      </c>
      <c r="F119" s="359">
        <f t="shared" si="9"/>
        <v>0</v>
      </c>
      <c r="G119" s="340">
        <f>SUM(G120:G124)</f>
        <v>0</v>
      </c>
      <c r="H119" s="342">
        <f>SUM(H120:H124)</f>
        <v>0</v>
      </c>
      <c r="I119" s="231">
        <f t="shared" si="10"/>
        <v>0</v>
      </c>
      <c r="J119" s="340">
        <f>SUM(J120:J124)</f>
        <v>0</v>
      </c>
      <c r="K119" s="342">
        <f>SUM(K120:K124)</f>
        <v>0</v>
      </c>
      <c r="L119" s="231">
        <f t="shared" si="11"/>
        <v>0</v>
      </c>
      <c r="M119" s="343">
        <f>SUM(M120:M124)</f>
        <v>0</v>
      </c>
      <c r="N119" s="341">
        <f>SUM(N120:N124)</f>
        <v>0</v>
      </c>
      <c r="O119" s="231">
        <f t="shared" si="12"/>
        <v>0</v>
      </c>
      <c r="P119" s="185"/>
    </row>
    <row r="120" spans="1:16" hidden="1" x14ac:dyDescent="0.25">
      <c r="A120" s="178">
        <v>2261</v>
      </c>
      <c r="B120" s="223" t="s">
        <v>354</v>
      </c>
      <c r="C120" s="359">
        <f t="shared" si="8"/>
        <v>0</v>
      </c>
      <c r="D120" s="230"/>
      <c r="E120" s="507"/>
      <c r="F120" s="359">
        <f t="shared" si="9"/>
        <v>0</v>
      </c>
      <c r="G120" s="229"/>
      <c r="H120" s="230"/>
      <c r="I120" s="231">
        <f t="shared" si="10"/>
        <v>0</v>
      </c>
      <c r="J120" s="229"/>
      <c r="K120" s="230"/>
      <c r="L120" s="231">
        <f t="shared" si="11"/>
        <v>0</v>
      </c>
      <c r="M120" s="338"/>
      <c r="N120" s="337"/>
      <c r="O120" s="231">
        <f t="shared" si="12"/>
        <v>0</v>
      </c>
      <c r="P120" s="185"/>
    </row>
    <row r="121" spans="1:16" hidden="1" x14ac:dyDescent="0.25">
      <c r="A121" s="178">
        <v>2262</v>
      </c>
      <c r="B121" s="223" t="s">
        <v>355</v>
      </c>
      <c r="C121" s="359">
        <f t="shared" si="8"/>
        <v>0</v>
      </c>
      <c r="D121" s="230"/>
      <c r="E121" s="507"/>
      <c r="F121" s="359">
        <f t="shared" si="9"/>
        <v>0</v>
      </c>
      <c r="G121" s="229"/>
      <c r="H121" s="230"/>
      <c r="I121" s="231">
        <f t="shared" si="10"/>
        <v>0</v>
      </c>
      <c r="J121" s="229"/>
      <c r="K121" s="230"/>
      <c r="L121" s="231">
        <f t="shared" si="11"/>
        <v>0</v>
      </c>
      <c r="M121" s="338"/>
      <c r="N121" s="337"/>
      <c r="O121" s="231">
        <f t="shared" si="12"/>
        <v>0</v>
      </c>
      <c r="P121" s="185"/>
    </row>
    <row r="122" spans="1:16" hidden="1" x14ac:dyDescent="0.25">
      <c r="A122" s="178">
        <v>2263</v>
      </c>
      <c r="B122" s="223" t="s">
        <v>356</v>
      </c>
      <c r="C122" s="359">
        <f t="shared" si="8"/>
        <v>0</v>
      </c>
      <c r="D122" s="230"/>
      <c r="E122" s="507"/>
      <c r="F122" s="359">
        <f t="shared" si="9"/>
        <v>0</v>
      </c>
      <c r="G122" s="229"/>
      <c r="H122" s="230"/>
      <c r="I122" s="231">
        <f t="shared" si="10"/>
        <v>0</v>
      </c>
      <c r="J122" s="229"/>
      <c r="K122" s="230"/>
      <c r="L122" s="231">
        <f t="shared" si="11"/>
        <v>0</v>
      </c>
      <c r="M122" s="338"/>
      <c r="N122" s="337"/>
      <c r="O122" s="231">
        <f t="shared" si="12"/>
        <v>0</v>
      </c>
      <c r="P122" s="185"/>
    </row>
    <row r="123" spans="1:16" ht="24" hidden="1" x14ac:dyDescent="0.25">
      <c r="A123" s="178">
        <v>2264</v>
      </c>
      <c r="B123" s="223" t="s">
        <v>357</v>
      </c>
      <c r="C123" s="359">
        <f t="shared" si="8"/>
        <v>0</v>
      </c>
      <c r="D123" s="230"/>
      <c r="E123" s="507"/>
      <c r="F123" s="359">
        <f t="shared" si="9"/>
        <v>0</v>
      </c>
      <c r="G123" s="229"/>
      <c r="H123" s="230"/>
      <c r="I123" s="231">
        <f t="shared" si="10"/>
        <v>0</v>
      </c>
      <c r="J123" s="229"/>
      <c r="K123" s="230"/>
      <c r="L123" s="231">
        <f t="shared" si="11"/>
        <v>0</v>
      </c>
      <c r="M123" s="338"/>
      <c r="N123" s="337"/>
      <c r="O123" s="231">
        <f t="shared" si="12"/>
        <v>0</v>
      </c>
      <c r="P123" s="185"/>
    </row>
    <row r="124" spans="1:16" hidden="1" x14ac:dyDescent="0.25">
      <c r="A124" s="178">
        <v>2269</v>
      </c>
      <c r="B124" s="223" t="s">
        <v>358</v>
      </c>
      <c r="C124" s="359">
        <f t="shared" si="8"/>
        <v>0</v>
      </c>
      <c r="D124" s="230"/>
      <c r="E124" s="507"/>
      <c r="F124" s="359">
        <f t="shared" si="9"/>
        <v>0</v>
      </c>
      <c r="G124" s="229"/>
      <c r="H124" s="230"/>
      <c r="I124" s="231">
        <f t="shared" si="10"/>
        <v>0</v>
      </c>
      <c r="J124" s="229"/>
      <c r="K124" s="230"/>
      <c r="L124" s="231">
        <f t="shared" si="11"/>
        <v>0</v>
      </c>
      <c r="M124" s="338"/>
      <c r="N124" s="337"/>
      <c r="O124" s="231">
        <f t="shared" si="12"/>
        <v>0</v>
      </c>
      <c r="P124" s="185"/>
    </row>
    <row r="125" spans="1:16" x14ac:dyDescent="0.25">
      <c r="A125" s="339">
        <v>2270</v>
      </c>
      <c r="B125" s="223" t="s">
        <v>359</v>
      </c>
      <c r="C125" s="359">
        <f t="shared" si="8"/>
        <v>50729</v>
      </c>
      <c r="D125" s="342">
        <f>SUM(D126:D130)</f>
        <v>54930</v>
      </c>
      <c r="E125" s="1215">
        <f>SUM(E126:E130)</f>
        <v>-4201</v>
      </c>
      <c r="F125" s="359">
        <f t="shared" si="9"/>
        <v>50729</v>
      </c>
      <c r="G125" s="340">
        <f>SUM(G126:G130)</f>
        <v>0</v>
      </c>
      <c r="H125" s="342">
        <f>SUM(H126:H130)</f>
        <v>0</v>
      </c>
      <c r="I125" s="231">
        <f t="shared" si="10"/>
        <v>0</v>
      </c>
      <c r="J125" s="340">
        <f>SUM(J126:J130)</f>
        <v>0</v>
      </c>
      <c r="K125" s="342">
        <f>SUM(K126:K130)</f>
        <v>0</v>
      </c>
      <c r="L125" s="231">
        <f t="shared" si="11"/>
        <v>0</v>
      </c>
      <c r="M125" s="343">
        <f>SUM(M126:M130)</f>
        <v>0</v>
      </c>
      <c r="N125" s="341">
        <f>SUM(N126:N130)</f>
        <v>0</v>
      </c>
      <c r="O125" s="231">
        <f t="shared" si="12"/>
        <v>0</v>
      </c>
      <c r="P125" s="185"/>
    </row>
    <row r="126" spans="1:16" hidden="1" x14ac:dyDescent="0.25">
      <c r="A126" s="178">
        <v>2272</v>
      </c>
      <c r="B126" s="117" t="s">
        <v>360</v>
      </c>
      <c r="C126" s="359">
        <f t="shared" si="8"/>
        <v>0</v>
      </c>
      <c r="D126" s="230"/>
      <c r="E126" s="507"/>
      <c r="F126" s="359">
        <f t="shared" si="9"/>
        <v>0</v>
      </c>
      <c r="G126" s="229"/>
      <c r="H126" s="230"/>
      <c r="I126" s="231">
        <f t="shared" si="10"/>
        <v>0</v>
      </c>
      <c r="J126" s="229"/>
      <c r="K126" s="230"/>
      <c r="L126" s="231">
        <f t="shared" si="11"/>
        <v>0</v>
      </c>
      <c r="M126" s="338"/>
      <c r="N126" s="337"/>
      <c r="O126" s="231">
        <f t="shared" si="12"/>
        <v>0</v>
      </c>
      <c r="P126" s="185"/>
    </row>
    <row r="127" spans="1:16" ht="60" x14ac:dyDescent="0.25">
      <c r="A127" s="178">
        <v>2275</v>
      </c>
      <c r="B127" s="223" t="s">
        <v>361</v>
      </c>
      <c r="C127" s="359">
        <f t="shared" si="8"/>
        <v>50729</v>
      </c>
      <c r="D127" s="230">
        <f>70000-10860-4210</f>
        <v>54930</v>
      </c>
      <c r="E127" s="1216">
        <v>-4201</v>
      </c>
      <c r="F127" s="359">
        <f t="shared" si="9"/>
        <v>50729</v>
      </c>
      <c r="G127" s="229"/>
      <c r="H127" s="230"/>
      <c r="I127" s="231">
        <f t="shared" si="10"/>
        <v>0</v>
      </c>
      <c r="J127" s="229"/>
      <c r="K127" s="230"/>
      <c r="L127" s="231">
        <f t="shared" si="11"/>
        <v>0</v>
      </c>
      <c r="M127" s="338"/>
      <c r="N127" s="337"/>
      <c r="O127" s="231">
        <f t="shared" si="12"/>
        <v>0</v>
      </c>
      <c r="P127" s="185" t="s">
        <v>119</v>
      </c>
    </row>
    <row r="128" spans="1:16" ht="36" hidden="1" x14ac:dyDescent="0.25">
      <c r="A128" s="178">
        <v>2276</v>
      </c>
      <c r="B128" s="223" t="s">
        <v>362</v>
      </c>
      <c r="C128" s="359">
        <f t="shared" si="8"/>
        <v>0</v>
      </c>
      <c r="D128" s="230"/>
      <c r="E128" s="507"/>
      <c r="F128" s="359">
        <f t="shared" si="9"/>
        <v>0</v>
      </c>
      <c r="G128" s="229"/>
      <c r="H128" s="230"/>
      <c r="I128" s="231">
        <f t="shared" si="10"/>
        <v>0</v>
      </c>
      <c r="J128" s="229"/>
      <c r="K128" s="230"/>
      <c r="L128" s="231">
        <f t="shared" si="11"/>
        <v>0</v>
      </c>
      <c r="M128" s="338"/>
      <c r="N128" s="337"/>
      <c r="O128" s="231">
        <f t="shared" si="12"/>
        <v>0</v>
      </c>
      <c r="P128" s="185"/>
    </row>
    <row r="129" spans="1:16" ht="24" hidden="1" x14ac:dyDescent="0.25">
      <c r="A129" s="178">
        <v>2278</v>
      </c>
      <c r="B129" s="223" t="s">
        <v>363</v>
      </c>
      <c r="C129" s="359">
        <f t="shared" si="8"/>
        <v>0</v>
      </c>
      <c r="D129" s="230"/>
      <c r="E129" s="507"/>
      <c r="F129" s="359">
        <f t="shared" si="9"/>
        <v>0</v>
      </c>
      <c r="G129" s="229"/>
      <c r="H129" s="230"/>
      <c r="I129" s="231">
        <f t="shared" si="10"/>
        <v>0</v>
      </c>
      <c r="J129" s="229"/>
      <c r="K129" s="230"/>
      <c r="L129" s="231">
        <f t="shared" si="11"/>
        <v>0</v>
      </c>
      <c r="M129" s="338"/>
      <c r="N129" s="337"/>
      <c r="O129" s="231">
        <f t="shared" si="12"/>
        <v>0</v>
      </c>
      <c r="P129" s="185"/>
    </row>
    <row r="130" spans="1:16" ht="24" hidden="1" x14ac:dyDescent="0.25">
      <c r="A130" s="178">
        <v>2279</v>
      </c>
      <c r="B130" s="223" t="s">
        <v>364</v>
      </c>
      <c r="C130" s="359">
        <f t="shared" si="8"/>
        <v>0</v>
      </c>
      <c r="D130" s="230"/>
      <c r="E130" s="507"/>
      <c r="F130" s="359">
        <f t="shared" si="9"/>
        <v>0</v>
      </c>
      <c r="G130" s="229"/>
      <c r="H130" s="230"/>
      <c r="I130" s="231">
        <f t="shared" si="10"/>
        <v>0</v>
      </c>
      <c r="J130" s="229"/>
      <c r="K130" s="230"/>
      <c r="L130" s="231">
        <f t="shared" si="11"/>
        <v>0</v>
      </c>
      <c r="M130" s="338"/>
      <c r="N130" s="337"/>
      <c r="O130" s="231">
        <f t="shared" si="12"/>
        <v>0</v>
      </c>
      <c r="P130" s="185"/>
    </row>
    <row r="131" spans="1:16" ht="24" hidden="1" x14ac:dyDescent="0.25">
      <c r="A131" s="1197">
        <v>2280</v>
      </c>
      <c r="B131" s="213" t="s">
        <v>365</v>
      </c>
      <c r="C131" s="359">
        <f t="shared" si="8"/>
        <v>0</v>
      </c>
      <c r="D131" s="352">
        <f>SUM(D132)</f>
        <v>0</v>
      </c>
      <c r="E131" s="389">
        <f t="shared" ref="E131:N131" si="13">SUM(E132)</f>
        <v>0</v>
      </c>
      <c r="F131" s="466">
        <f t="shared" si="9"/>
        <v>0</v>
      </c>
      <c r="G131" s="350">
        <f>SUM(G132)</f>
        <v>0</v>
      </c>
      <c r="H131" s="352">
        <f t="shared" si="13"/>
        <v>0</v>
      </c>
      <c r="I131" s="221">
        <f t="shared" si="10"/>
        <v>0</v>
      </c>
      <c r="J131" s="350">
        <f>SUM(J132)</f>
        <v>0</v>
      </c>
      <c r="K131" s="352">
        <f t="shared" si="13"/>
        <v>0</v>
      </c>
      <c r="L131" s="221">
        <f t="shared" si="11"/>
        <v>0</v>
      </c>
      <c r="M131" s="343">
        <f t="shared" si="13"/>
        <v>0</v>
      </c>
      <c r="N131" s="341">
        <f t="shared" si="13"/>
        <v>0</v>
      </c>
      <c r="O131" s="231">
        <f t="shared" si="12"/>
        <v>0</v>
      </c>
      <c r="P131" s="185"/>
    </row>
    <row r="132" spans="1:16" ht="24" hidden="1" x14ac:dyDescent="0.25">
      <c r="A132" s="178">
        <v>2283</v>
      </c>
      <c r="B132" s="223" t="s">
        <v>366</v>
      </c>
      <c r="C132" s="359">
        <f t="shared" si="8"/>
        <v>0</v>
      </c>
      <c r="D132" s="230"/>
      <c r="E132" s="507"/>
      <c r="F132" s="359">
        <f t="shared" si="9"/>
        <v>0</v>
      </c>
      <c r="G132" s="229"/>
      <c r="H132" s="230"/>
      <c r="I132" s="231">
        <f t="shared" si="10"/>
        <v>0</v>
      </c>
      <c r="J132" s="229"/>
      <c r="K132" s="230"/>
      <c r="L132" s="231">
        <f t="shared" si="11"/>
        <v>0</v>
      </c>
      <c r="M132" s="338"/>
      <c r="N132" s="337"/>
      <c r="O132" s="231">
        <f t="shared" si="12"/>
        <v>0</v>
      </c>
      <c r="P132" s="185"/>
    </row>
    <row r="133" spans="1:16" ht="36" hidden="1" x14ac:dyDescent="0.25">
      <c r="A133" s="198">
        <v>2300</v>
      </c>
      <c r="B133" s="323" t="s">
        <v>367</v>
      </c>
      <c r="C133" s="459">
        <f t="shared" si="8"/>
        <v>0</v>
      </c>
      <c r="D133" s="210">
        <f>SUM(D134,D139,D143,D144,D147,D154,D162,D163,D166)</f>
        <v>0</v>
      </c>
      <c r="E133" s="505">
        <f>SUM(E134,E139,E143,E144,E147,E154,E162,E163,E166)</f>
        <v>0</v>
      </c>
      <c r="F133" s="459">
        <f t="shared" si="9"/>
        <v>0</v>
      </c>
      <c r="G133" s="209">
        <f>SUM(G134,G139,G143,G144,G147,G154,G162,G163,G166)</f>
        <v>0</v>
      </c>
      <c r="H133" s="210">
        <f>SUM(H134,H139,H143,H144,H147,H154,H162,H163,H166)</f>
        <v>0</v>
      </c>
      <c r="I133" s="211">
        <f t="shared" si="10"/>
        <v>0</v>
      </c>
      <c r="J133" s="209">
        <f>SUM(J134,J139,J143,J144,J147,J154,J162,J163,J166)</f>
        <v>0</v>
      </c>
      <c r="K133" s="210">
        <f>SUM(K134,K139,K143,K144,K147,K154,K162,K163,K166)</f>
        <v>0</v>
      </c>
      <c r="L133" s="211">
        <f t="shared" si="11"/>
        <v>0</v>
      </c>
      <c r="M133" s="348">
        <f>SUM(M134,M139,M143,M144,M147,M154,M162,M163,M166)</f>
        <v>0</v>
      </c>
      <c r="N133" s="324">
        <f>SUM(N134,N139,N143,N144,N147,N154,N162,N163,N166)</f>
        <v>0</v>
      </c>
      <c r="O133" s="211">
        <f t="shared" si="12"/>
        <v>0</v>
      </c>
      <c r="P133" s="208"/>
    </row>
    <row r="134" spans="1:16" ht="24" hidden="1" x14ac:dyDescent="0.25">
      <c r="A134" s="1197">
        <v>2310</v>
      </c>
      <c r="B134" s="213" t="s">
        <v>368</v>
      </c>
      <c r="C134" s="466">
        <f t="shared" si="8"/>
        <v>0</v>
      </c>
      <c r="D134" s="352">
        <f>SUM(D135:D138)</f>
        <v>0</v>
      </c>
      <c r="E134" s="353">
        <f>SUM(E135:E138)</f>
        <v>0</v>
      </c>
      <c r="F134" s="466">
        <f t="shared" si="9"/>
        <v>0</v>
      </c>
      <c r="G134" s="350">
        <f>SUM(G135:G138)</f>
        <v>0</v>
      </c>
      <c r="H134" s="352">
        <f>SUM(H135:H138)</f>
        <v>0</v>
      </c>
      <c r="I134" s="221">
        <f t="shared" si="10"/>
        <v>0</v>
      </c>
      <c r="J134" s="350">
        <f>SUM(J135:J138)</f>
        <v>0</v>
      </c>
      <c r="K134" s="352">
        <f>SUM(K135:K138)</f>
        <v>0</v>
      </c>
      <c r="L134" s="221">
        <f t="shared" si="11"/>
        <v>0</v>
      </c>
      <c r="M134" s="353">
        <f>SUM(M135:M138)</f>
        <v>0</v>
      </c>
      <c r="N134" s="351">
        <f>SUM(N135:N138)</f>
        <v>0</v>
      </c>
      <c r="O134" s="221">
        <f t="shared" si="12"/>
        <v>0</v>
      </c>
      <c r="P134" s="176"/>
    </row>
    <row r="135" spans="1:16" hidden="1" x14ac:dyDescent="0.25">
      <c r="A135" s="178">
        <v>2311</v>
      </c>
      <c r="B135" s="223" t="s">
        <v>369</v>
      </c>
      <c r="C135" s="359">
        <f t="shared" si="8"/>
        <v>0</v>
      </c>
      <c r="D135" s="230"/>
      <c r="E135" s="507"/>
      <c r="F135" s="359">
        <f t="shared" si="9"/>
        <v>0</v>
      </c>
      <c r="G135" s="229"/>
      <c r="H135" s="230"/>
      <c r="I135" s="231">
        <f t="shared" si="10"/>
        <v>0</v>
      </c>
      <c r="J135" s="229"/>
      <c r="K135" s="230"/>
      <c r="L135" s="231">
        <f t="shared" si="11"/>
        <v>0</v>
      </c>
      <c r="M135" s="338"/>
      <c r="N135" s="337"/>
      <c r="O135" s="231">
        <f t="shared" si="12"/>
        <v>0</v>
      </c>
      <c r="P135" s="185"/>
    </row>
    <row r="136" spans="1:16" hidden="1" x14ac:dyDescent="0.25">
      <c r="A136" s="178">
        <v>2312</v>
      </c>
      <c r="B136" s="223" t="s">
        <v>370</v>
      </c>
      <c r="C136" s="359">
        <f t="shared" si="8"/>
        <v>0</v>
      </c>
      <c r="D136" s="230"/>
      <c r="E136" s="507"/>
      <c r="F136" s="359">
        <f t="shared" si="9"/>
        <v>0</v>
      </c>
      <c r="G136" s="229"/>
      <c r="H136" s="230"/>
      <c r="I136" s="231">
        <f t="shared" si="10"/>
        <v>0</v>
      </c>
      <c r="J136" s="229"/>
      <c r="K136" s="230"/>
      <c r="L136" s="231">
        <f t="shared" si="11"/>
        <v>0</v>
      </c>
      <c r="M136" s="338"/>
      <c r="N136" s="337"/>
      <c r="O136" s="231">
        <f t="shared" si="12"/>
        <v>0</v>
      </c>
      <c r="P136" s="185"/>
    </row>
    <row r="137" spans="1:16" hidden="1" x14ac:dyDescent="0.25">
      <c r="A137" s="178">
        <v>2313</v>
      </c>
      <c r="B137" s="223" t="s">
        <v>371</v>
      </c>
      <c r="C137" s="359">
        <f t="shared" si="8"/>
        <v>0</v>
      </c>
      <c r="D137" s="230"/>
      <c r="E137" s="507"/>
      <c r="F137" s="359">
        <f t="shared" si="9"/>
        <v>0</v>
      </c>
      <c r="G137" s="229"/>
      <c r="H137" s="230"/>
      <c r="I137" s="231">
        <f t="shared" si="10"/>
        <v>0</v>
      </c>
      <c r="J137" s="229"/>
      <c r="K137" s="230"/>
      <c r="L137" s="231">
        <f t="shared" si="11"/>
        <v>0</v>
      </c>
      <c r="M137" s="338"/>
      <c r="N137" s="337"/>
      <c r="O137" s="231">
        <f t="shared" si="12"/>
        <v>0</v>
      </c>
      <c r="P137" s="185"/>
    </row>
    <row r="138" spans="1:16" ht="36" hidden="1" x14ac:dyDescent="0.25">
      <c r="A138" s="178">
        <v>2314</v>
      </c>
      <c r="B138" s="223" t="s">
        <v>372</v>
      </c>
      <c r="C138" s="359">
        <f t="shared" si="8"/>
        <v>0</v>
      </c>
      <c r="D138" s="230"/>
      <c r="E138" s="507"/>
      <c r="F138" s="359">
        <f t="shared" si="9"/>
        <v>0</v>
      </c>
      <c r="G138" s="229"/>
      <c r="H138" s="230"/>
      <c r="I138" s="231">
        <f t="shared" si="10"/>
        <v>0</v>
      </c>
      <c r="J138" s="229"/>
      <c r="K138" s="230"/>
      <c r="L138" s="231">
        <f t="shared" si="11"/>
        <v>0</v>
      </c>
      <c r="M138" s="338"/>
      <c r="N138" s="337"/>
      <c r="O138" s="231">
        <f t="shared" si="12"/>
        <v>0</v>
      </c>
      <c r="P138" s="185"/>
    </row>
    <row r="139" spans="1:16" hidden="1" x14ac:dyDescent="0.25">
      <c r="A139" s="339">
        <v>2320</v>
      </c>
      <c r="B139" s="223" t="s">
        <v>373</v>
      </c>
      <c r="C139" s="359">
        <f t="shared" si="8"/>
        <v>0</v>
      </c>
      <c r="D139" s="342">
        <f>SUM(D140:D142)</f>
        <v>0</v>
      </c>
      <c r="E139" s="390">
        <f>SUM(E140:E142)</f>
        <v>0</v>
      </c>
      <c r="F139" s="359">
        <f t="shared" si="9"/>
        <v>0</v>
      </c>
      <c r="G139" s="340">
        <f>SUM(G140:G142)</f>
        <v>0</v>
      </c>
      <c r="H139" s="342">
        <f>SUM(H140:H142)</f>
        <v>0</v>
      </c>
      <c r="I139" s="231">
        <f t="shared" si="10"/>
        <v>0</v>
      </c>
      <c r="J139" s="340">
        <f>SUM(J140:J142)</f>
        <v>0</v>
      </c>
      <c r="K139" s="342">
        <f>SUM(K140:K142)</f>
        <v>0</v>
      </c>
      <c r="L139" s="231">
        <f t="shared" si="11"/>
        <v>0</v>
      </c>
      <c r="M139" s="343">
        <f>SUM(M140:M142)</f>
        <v>0</v>
      </c>
      <c r="N139" s="341">
        <f>SUM(N140:N142)</f>
        <v>0</v>
      </c>
      <c r="O139" s="231">
        <f t="shared" si="12"/>
        <v>0</v>
      </c>
      <c r="P139" s="185"/>
    </row>
    <row r="140" spans="1:16" hidden="1" x14ac:dyDescent="0.25">
      <c r="A140" s="178">
        <v>2321</v>
      </c>
      <c r="B140" s="223" t="s">
        <v>374</v>
      </c>
      <c r="C140" s="359">
        <f t="shared" si="8"/>
        <v>0</v>
      </c>
      <c r="D140" s="230"/>
      <c r="E140" s="507"/>
      <c r="F140" s="359">
        <f t="shared" si="9"/>
        <v>0</v>
      </c>
      <c r="G140" s="229"/>
      <c r="H140" s="230"/>
      <c r="I140" s="231">
        <f t="shared" si="10"/>
        <v>0</v>
      </c>
      <c r="J140" s="229"/>
      <c r="K140" s="230"/>
      <c r="L140" s="231">
        <f t="shared" si="11"/>
        <v>0</v>
      </c>
      <c r="M140" s="338"/>
      <c r="N140" s="337"/>
      <c r="O140" s="231">
        <f t="shared" si="12"/>
        <v>0</v>
      </c>
      <c r="P140" s="185"/>
    </row>
    <row r="141" spans="1:16" hidden="1" x14ac:dyDescent="0.25">
      <c r="A141" s="178">
        <v>2322</v>
      </c>
      <c r="B141" s="223" t="s">
        <v>375</v>
      </c>
      <c r="C141" s="359">
        <f t="shared" si="8"/>
        <v>0</v>
      </c>
      <c r="D141" s="230"/>
      <c r="E141" s="507"/>
      <c r="F141" s="359">
        <f t="shared" si="9"/>
        <v>0</v>
      </c>
      <c r="G141" s="229"/>
      <c r="H141" s="230"/>
      <c r="I141" s="231">
        <f t="shared" si="10"/>
        <v>0</v>
      </c>
      <c r="J141" s="229"/>
      <c r="K141" s="230"/>
      <c r="L141" s="231">
        <f t="shared" si="11"/>
        <v>0</v>
      </c>
      <c r="M141" s="338"/>
      <c r="N141" s="337"/>
      <c r="O141" s="231">
        <f t="shared" si="12"/>
        <v>0</v>
      </c>
      <c r="P141" s="185"/>
    </row>
    <row r="142" spans="1:16" hidden="1" x14ac:dyDescent="0.25">
      <c r="A142" s="178">
        <v>2329</v>
      </c>
      <c r="B142" s="223" t="s">
        <v>376</v>
      </c>
      <c r="C142" s="359">
        <f t="shared" si="8"/>
        <v>0</v>
      </c>
      <c r="D142" s="230"/>
      <c r="E142" s="507"/>
      <c r="F142" s="359">
        <f t="shared" si="9"/>
        <v>0</v>
      </c>
      <c r="G142" s="229"/>
      <c r="H142" s="230"/>
      <c r="I142" s="231">
        <f t="shared" si="10"/>
        <v>0</v>
      </c>
      <c r="J142" s="229"/>
      <c r="K142" s="230"/>
      <c r="L142" s="231">
        <f t="shared" si="11"/>
        <v>0</v>
      </c>
      <c r="M142" s="338"/>
      <c r="N142" s="337"/>
      <c r="O142" s="231">
        <f t="shared" si="12"/>
        <v>0</v>
      </c>
      <c r="P142" s="185"/>
    </row>
    <row r="143" spans="1:16" hidden="1" x14ac:dyDescent="0.25">
      <c r="A143" s="339">
        <v>2330</v>
      </c>
      <c r="B143" s="223" t="s">
        <v>377</v>
      </c>
      <c r="C143" s="359">
        <f t="shared" si="8"/>
        <v>0</v>
      </c>
      <c r="D143" s="230"/>
      <c r="E143" s="507"/>
      <c r="F143" s="359">
        <f t="shared" si="9"/>
        <v>0</v>
      </c>
      <c r="G143" s="229"/>
      <c r="H143" s="230"/>
      <c r="I143" s="231">
        <f t="shared" si="10"/>
        <v>0</v>
      </c>
      <c r="J143" s="229"/>
      <c r="K143" s="230"/>
      <c r="L143" s="231">
        <f t="shared" si="11"/>
        <v>0</v>
      </c>
      <c r="M143" s="338"/>
      <c r="N143" s="337"/>
      <c r="O143" s="231">
        <f t="shared" si="12"/>
        <v>0</v>
      </c>
      <c r="P143" s="185"/>
    </row>
    <row r="144" spans="1:16" ht="48" hidden="1" x14ac:dyDescent="0.25">
      <c r="A144" s="339">
        <v>2340</v>
      </c>
      <c r="B144" s="223" t="s">
        <v>378</v>
      </c>
      <c r="C144" s="359">
        <f t="shared" si="8"/>
        <v>0</v>
      </c>
      <c r="D144" s="342">
        <f>SUM(D145:D146)</f>
        <v>0</v>
      </c>
      <c r="E144" s="390">
        <f>SUM(E145:E146)</f>
        <v>0</v>
      </c>
      <c r="F144" s="359">
        <f t="shared" si="9"/>
        <v>0</v>
      </c>
      <c r="G144" s="340">
        <f>SUM(G145:G146)</f>
        <v>0</v>
      </c>
      <c r="H144" s="342">
        <f>SUM(H145:H146)</f>
        <v>0</v>
      </c>
      <c r="I144" s="231">
        <f t="shared" si="10"/>
        <v>0</v>
      </c>
      <c r="J144" s="340">
        <f>SUM(J145:J146)</f>
        <v>0</v>
      </c>
      <c r="K144" s="342">
        <f>SUM(K145:K146)</f>
        <v>0</v>
      </c>
      <c r="L144" s="231">
        <f t="shared" si="11"/>
        <v>0</v>
      </c>
      <c r="M144" s="343">
        <f>SUM(M145:M146)</f>
        <v>0</v>
      </c>
      <c r="N144" s="341">
        <f>SUM(N145:N146)</f>
        <v>0</v>
      </c>
      <c r="O144" s="231">
        <f t="shared" si="12"/>
        <v>0</v>
      </c>
      <c r="P144" s="185"/>
    </row>
    <row r="145" spans="1:16" hidden="1" x14ac:dyDescent="0.25">
      <c r="A145" s="178">
        <v>2341</v>
      </c>
      <c r="B145" s="223" t="s">
        <v>379</v>
      </c>
      <c r="C145" s="359">
        <f t="shared" si="8"/>
        <v>0</v>
      </c>
      <c r="D145" s="230"/>
      <c r="E145" s="507"/>
      <c r="F145" s="359">
        <f t="shared" si="9"/>
        <v>0</v>
      </c>
      <c r="G145" s="229"/>
      <c r="H145" s="230"/>
      <c r="I145" s="231">
        <f t="shared" si="10"/>
        <v>0</v>
      </c>
      <c r="J145" s="229"/>
      <c r="K145" s="230"/>
      <c r="L145" s="231">
        <f t="shared" si="11"/>
        <v>0</v>
      </c>
      <c r="M145" s="338"/>
      <c r="N145" s="337"/>
      <c r="O145" s="231">
        <f t="shared" si="12"/>
        <v>0</v>
      </c>
      <c r="P145" s="185"/>
    </row>
    <row r="146" spans="1:16" ht="24" hidden="1" x14ac:dyDescent="0.25">
      <c r="A146" s="178">
        <v>2344</v>
      </c>
      <c r="B146" s="223" t="s">
        <v>380</v>
      </c>
      <c r="C146" s="359">
        <f t="shared" si="8"/>
        <v>0</v>
      </c>
      <c r="D146" s="230"/>
      <c r="E146" s="507"/>
      <c r="F146" s="359">
        <f t="shared" si="9"/>
        <v>0</v>
      </c>
      <c r="G146" s="229"/>
      <c r="H146" s="230"/>
      <c r="I146" s="231">
        <f t="shared" si="10"/>
        <v>0</v>
      </c>
      <c r="J146" s="229"/>
      <c r="K146" s="230"/>
      <c r="L146" s="231">
        <f t="shared" si="11"/>
        <v>0</v>
      </c>
      <c r="M146" s="338"/>
      <c r="N146" s="337"/>
      <c r="O146" s="231">
        <f t="shared" si="12"/>
        <v>0</v>
      </c>
      <c r="P146" s="185"/>
    </row>
    <row r="147" spans="1:16" ht="24" hidden="1" x14ac:dyDescent="0.25">
      <c r="A147" s="329">
        <v>2350</v>
      </c>
      <c r="B147" s="265" t="s">
        <v>381</v>
      </c>
      <c r="C147" s="359">
        <f t="shared" si="8"/>
        <v>0</v>
      </c>
      <c r="D147" s="333">
        <f>SUM(D148:D153)</f>
        <v>0</v>
      </c>
      <c r="E147" s="506">
        <f>SUM(E148:E153)</f>
        <v>0</v>
      </c>
      <c r="F147" s="460">
        <f t="shared" si="9"/>
        <v>0</v>
      </c>
      <c r="G147" s="330">
        <f>SUM(G148:G153)</f>
        <v>0</v>
      </c>
      <c r="H147" s="333">
        <f>SUM(H148:H153)</f>
        <v>0</v>
      </c>
      <c r="I147" s="332">
        <f t="shared" si="10"/>
        <v>0</v>
      </c>
      <c r="J147" s="330">
        <f>SUM(J148:J153)</f>
        <v>0</v>
      </c>
      <c r="K147" s="333">
        <f>SUM(K148:K153)</f>
        <v>0</v>
      </c>
      <c r="L147" s="332">
        <f t="shared" si="11"/>
        <v>0</v>
      </c>
      <c r="M147" s="334">
        <f>SUM(M148:M153)</f>
        <v>0</v>
      </c>
      <c r="N147" s="331">
        <f>SUM(N148:N153)</f>
        <v>0</v>
      </c>
      <c r="O147" s="332">
        <f t="shared" si="12"/>
        <v>0</v>
      </c>
      <c r="P147" s="274"/>
    </row>
    <row r="148" spans="1:16" hidden="1" x14ac:dyDescent="0.25">
      <c r="A148" s="169">
        <v>2351</v>
      </c>
      <c r="B148" s="213" t="s">
        <v>382</v>
      </c>
      <c r="C148" s="359">
        <f t="shared" si="8"/>
        <v>0</v>
      </c>
      <c r="D148" s="220"/>
      <c r="E148" s="510"/>
      <c r="F148" s="466">
        <f t="shared" si="9"/>
        <v>0</v>
      </c>
      <c r="G148" s="219"/>
      <c r="H148" s="220"/>
      <c r="I148" s="221">
        <f t="shared" si="10"/>
        <v>0</v>
      </c>
      <c r="J148" s="219"/>
      <c r="K148" s="220"/>
      <c r="L148" s="221">
        <f t="shared" si="11"/>
        <v>0</v>
      </c>
      <c r="M148" s="336"/>
      <c r="N148" s="335"/>
      <c r="O148" s="221">
        <f t="shared" si="12"/>
        <v>0</v>
      </c>
      <c r="P148" s="176"/>
    </row>
    <row r="149" spans="1:16" hidden="1" x14ac:dyDescent="0.25">
      <c r="A149" s="178">
        <v>2352</v>
      </c>
      <c r="B149" s="223" t="s">
        <v>383</v>
      </c>
      <c r="C149" s="359">
        <f t="shared" si="8"/>
        <v>0</v>
      </c>
      <c r="D149" s="230"/>
      <c r="E149" s="507"/>
      <c r="F149" s="359">
        <f t="shared" si="9"/>
        <v>0</v>
      </c>
      <c r="G149" s="229"/>
      <c r="H149" s="230"/>
      <c r="I149" s="231">
        <f t="shared" si="10"/>
        <v>0</v>
      </c>
      <c r="J149" s="229"/>
      <c r="K149" s="230"/>
      <c r="L149" s="231">
        <f t="shared" si="11"/>
        <v>0</v>
      </c>
      <c r="M149" s="338"/>
      <c r="N149" s="337"/>
      <c r="O149" s="231">
        <f t="shared" si="12"/>
        <v>0</v>
      </c>
      <c r="P149" s="185"/>
    </row>
    <row r="150" spans="1:16" ht="24" hidden="1" x14ac:dyDescent="0.25">
      <c r="A150" s="178">
        <v>2353</v>
      </c>
      <c r="B150" s="223" t="s">
        <v>384</v>
      </c>
      <c r="C150" s="359">
        <f t="shared" si="8"/>
        <v>0</v>
      </c>
      <c r="D150" s="230"/>
      <c r="E150" s="507"/>
      <c r="F150" s="359">
        <f t="shared" si="9"/>
        <v>0</v>
      </c>
      <c r="G150" s="229"/>
      <c r="H150" s="230"/>
      <c r="I150" s="231">
        <f t="shared" si="10"/>
        <v>0</v>
      </c>
      <c r="J150" s="229"/>
      <c r="K150" s="230"/>
      <c r="L150" s="231">
        <f t="shared" si="11"/>
        <v>0</v>
      </c>
      <c r="M150" s="338"/>
      <c r="N150" s="337"/>
      <c r="O150" s="231">
        <f t="shared" si="12"/>
        <v>0</v>
      </c>
      <c r="P150" s="185"/>
    </row>
    <row r="151" spans="1:16" ht="24" hidden="1" x14ac:dyDescent="0.25">
      <c r="A151" s="178">
        <v>2354</v>
      </c>
      <c r="B151" s="223" t="s">
        <v>385</v>
      </c>
      <c r="C151" s="359">
        <f t="shared" si="8"/>
        <v>0</v>
      </c>
      <c r="D151" s="230"/>
      <c r="E151" s="507"/>
      <c r="F151" s="359">
        <f t="shared" si="9"/>
        <v>0</v>
      </c>
      <c r="G151" s="229"/>
      <c r="H151" s="230"/>
      <c r="I151" s="231">
        <f t="shared" si="10"/>
        <v>0</v>
      </c>
      <c r="J151" s="229"/>
      <c r="K151" s="230"/>
      <c r="L151" s="231">
        <f t="shared" si="11"/>
        <v>0</v>
      </c>
      <c r="M151" s="338"/>
      <c r="N151" s="337"/>
      <c r="O151" s="231">
        <f t="shared" si="12"/>
        <v>0</v>
      </c>
      <c r="P151" s="185"/>
    </row>
    <row r="152" spans="1:16" ht="24" hidden="1" x14ac:dyDescent="0.25">
      <c r="A152" s="178">
        <v>2355</v>
      </c>
      <c r="B152" s="223" t="s">
        <v>386</v>
      </c>
      <c r="C152" s="359">
        <f t="shared" si="8"/>
        <v>0</v>
      </c>
      <c r="D152" s="230"/>
      <c r="E152" s="507"/>
      <c r="F152" s="359">
        <f t="shared" si="9"/>
        <v>0</v>
      </c>
      <c r="G152" s="229"/>
      <c r="H152" s="230"/>
      <c r="I152" s="231">
        <f t="shared" si="10"/>
        <v>0</v>
      </c>
      <c r="J152" s="229"/>
      <c r="K152" s="230"/>
      <c r="L152" s="231">
        <f t="shared" si="11"/>
        <v>0</v>
      </c>
      <c r="M152" s="338"/>
      <c r="N152" s="337"/>
      <c r="O152" s="231">
        <f t="shared" si="12"/>
        <v>0</v>
      </c>
      <c r="P152" s="185"/>
    </row>
    <row r="153" spans="1:16" ht="24" hidden="1" x14ac:dyDescent="0.25">
      <c r="A153" s="178">
        <v>2359</v>
      </c>
      <c r="B153" s="223" t="s">
        <v>387</v>
      </c>
      <c r="C153" s="359">
        <f t="shared" si="8"/>
        <v>0</v>
      </c>
      <c r="D153" s="230"/>
      <c r="E153" s="507"/>
      <c r="F153" s="359">
        <f t="shared" si="9"/>
        <v>0</v>
      </c>
      <c r="G153" s="229"/>
      <c r="H153" s="230"/>
      <c r="I153" s="231">
        <f t="shared" si="10"/>
        <v>0</v>
      </c>
      <c r="J153" s="229"/>
      <c r="K153" s="230"/>
      <c r="L153" s="231">
        <f t="shared" si="11"/>
        <v>0</v>
      </c>
      <c r="M153" s="338"/>
      <c r="N153" s="337"/>
      <c r="O153" s="231">
        <f t="shared" si="12"/>
        <v>0</v>
      </c>
      <c r="P153" s="185"/>
    </row>
    <row r="154" spans="1:16" ht="24" hidden="1" x14ac:dyDescent="0.25">
      <c r="A154" s="339">
        <v>2360</v>
      </c>
      <c r="B154" s="223" t="s">
        <v>388</v>
      </c>
      <c r="C154" s="359">
        <f t="shared" si="8"/>
        <v>0</v>
      </c>
      <c r="D154" s="342">
        <f>SUM(D155:D161)</f>
        <v>0</v>
      </c>
      <c r="E154" s="390">
        <f>SUM(E155:E161)</f>
        <v>0</v>
      </c>
      <c r="F154" s="359">
        <f t="shared" si="9"/>
        <v>0</v>
      </c>
      <c r="G154" s="340">
        <f>SUM(G155:G161)</f>
        <v>0</v>
      </c>
      <c r="H154" s="342">
        <f>SUM(H155:H161)</f>
        <v>0</v>
      </c>
      <c r="I154" s="231">
        <f t="shared" si="10"/>
        <v>0</v>
      </c>
      <c r="J154" s="340">
        <f>SUM(J155:J161)</f>
        <v>0</v>
      </c>
      <c r="K154" s="342">
        <f>SUM(K155:K161)</f>
        <v>0</v>
      </c>
      <c r="L154" s="231">
        <f t="shared" si="11"/>
        <v>0</v>
      </c>
      <c r="M154" s="343">
        <f>SUM(M155:M161)</f>
        <v>0</v>
      </c>
      <c r="N154" s="341">
        <f>SUM(N155:N161)</f>
        <v>0</v>
      </c>
      <c r="O154" s="231">
        <f t="shared" si="12"/>
        <v>0</v>
      </c>
      <c r="P154" s="185"/>
    </row>
    <row r="155" spans="1:16" hidden="1" x14ac:dyDescent="0.25">
      <c r="A155" s="177">
        <v>2361</v>
      </c>
      <c r="B155" s="223" t="s">
        <v>389</v>
      </c>
      <c r="C155" s="359">
        <f t="shared" si="8"/>
        <v>0</v>
      </c>
      <c r="D155" s="230"/>
      <c r="E155" s="507"/>
      <c r="F155" s="359">
        <f t="shared" si="9"/>
        <v>0</v>
      </c>
      <c r="G155" s="229"/>
      <c r="H155" s="230"/>
      <c r="I155" s="231">
        <f t="shared" si="10"/>
        <v>0</v>
      </c>
      <c r="J155" s="229"/>
      <c r="K155" s="230"/>
      <c r="L155" s="231">
        <f t="shared" si="11"/>
        <v>0</v>
      </c>
      <c r="M155" s="338"/>
      <c r="N155" s="337"/>
      <c r="O155" s="231">
        <f t="shared" si="12"/>
        <v>0</v>
      </c>
      <c r="P155" s="185"/>
    </row>
    <row r="156" spans="1:16" ht="24" hidden="1" x14ac:dyDescent="0.25">
      <c r="A156" s="177">
        <v>2362</v>
      </c>
      <c r="B156" s="223" t="s">
        <v>390</v>
      </c>
      <c r="C156" s="359">
        <f t="shared" si="8"/>
        <v>0</v>
      </c>
      <c r="D156" s="230"/>
      <c r="E156" s="507"/>
      <c r="F156" s="359">
        <f t="shared" si="9"/>
        <v>0</v>
      </c>
      <c r="G156" s="229"/>
      <c r="H156" s="230"/>
      <c r="I156" s="231">
        <f t="shared" si="10"/>
        <v>0</v>
      </c>
      <c r="J156" s="229"/>
      <c r="K156" s="230"/>
      <c r="L156" s="231">
        <f t="shared" si="11"/>
        <v>0</v>
      </c>
      <c r="M156" s="338"/>
      <c r="N156" s="337"/>
      <c r="O156" s="231">
        <f t="shared" si="12"/>
        <v>0</v>
      </c>
      <c r="P156" s="185"/>
    </row>
    <row r="157" spans="1:16" hidden="1" x14ac:dyDescent="0.25">
      <c r="A157" s="177">
        <v>2363</v>
      </c>
      <c r="B157" s="223" t="s">
        <v>391</v>
      </c>
      <c r="C157" s="359">
        <f t="shared" si="8"/>
        <v>0</v>
      </c>
      <c r="D157" s="230"/>
      <c r="E157" s="507"/>
      <c r="F157" s="359">
        <f t="shared" si="9"/>
        <v>0</v>
      </c>
      <c r="G157" s="229"/>
      <c r="H157" s="230"/>
      <c r="I157" s="231">
        <f t="shared" si="10"/>
        <v>0</v>
      </c>
      <c r="J157" s="229"/>
      <c r="K157" s="230"/>
      <c r="L157" s="231">
        <f t="shared" si="11"/>
        <v>0</v>
      </c>
      <c r="M157" s="338"/>
      <c r="N157" s="337"/>
      <c r="O157" s="231">
        <f t="shared" si="12"/>
        <v>0</v>
      </c>
      <c r="P157" s="185"/>
    </row>
    <row r="158" spans="1:16" hidden="1" x14ac:dyDescent="0.25">
      <c r="A158" s="177">
        <v>2364</v>
      </c>
      <c r="B158" s="223" t="s">
        <v>392</v>
      </c>
      <c r="C158" s="359">
        <f t="shared" si="8"/>
        <v>0</v>
      </c>
      <c r="D158" s="230"/>
      <c r="E158" s="507"/>
      <c r="F158" s="359">
        <f t="shared" si="9"/>
        <v>0</v>
      </c>
      <c r="G158" s="229"/>
      <c r="H158" s="230"/>
      <c r="I158" s="231">
        <f t="shared" si="10"/>
        <v>0</v>
      </c>
      <c r="J158" s="229"/>
      <c r="K158" s="230"/>
      <c r="L158" s="231">
        <f t="shared" si="11"/>
        <v>0</v>
      </c>
      <c r="M158" s="338"/>
      <c r="N158" s="337"/>
      <c r="O158" s="231">
        <f t="shared" si="12"/>
        <v>0</v>
      </c>
      <c r="P158" s="185"/>
    </row>
    <row r="159" spans="1:16" hidden="1" x14ac:dyDescent="0.25">
      <c r="A159" s="177">
        <v>2365</v>
      </c>
      <c r="B159" s="223" t="s">
        <v>393</v>
      </c>
      <c r="C159" s="359">
        <f t="shared" si="8"/>
        <v>0</v>
      </c>
      <c r="D159" s="230"/>
      <c r="E159" s="507"/>
      <c r="F159" s="359">
        <f t="shared" si="9"/>
        <v>0</v>
      </c>
      <c r="G159" s="229"/>
      <c r="H159" s="230"/>
      <c r="I159" s="231">
        <f t="shared" si="10"/>
        <v>0</v>
      </c>
      <c r="J159" s="229"/>
      <c r="K159" s="230"/>
      <c r="L159" s="231">
        <f t="shared" si="11"/>
        <v>0</v>
      </c>
      <c r="M159" s="338"/>
      <c r="N159" s="337"/>
      <c r="O159" s="231">
        <f t="shared" si="12"/>
        <v>0</v>
      </c>
      <c r="P159" s="185"/>
    </row>
    <row r="160" spans="1:16" ht="36" hidden="1" x14ac:dyDescent="0.25">
      <c r="A160" s="177">
        <v>2366</v>
      </c>
      <c r="B160" s="223" t="s">
        <v>394</v>
      </c>
      <c r="C160" s="359">
        <f t="shared" si="8"/>
        <v>0</v>
      </c>
      <c r="D160" s="230"/>
      <c r="E160" s="507"/>
      <c r="F160" s="359">
        <f t="shared" si="9"/>
        <v>0</v>
      </c>
      <c r="G160" s="229"/>
      <c r="H160" s="230"/>
      <c r="I160" s="231">
        <f t="shared" si="10"/>
        <v>0</v>
      </c>
      <c r="J160" s="229"/>
      <c r="K160" s="230"/>
      <c r="L160" s="231">
        <f t="shared" si="11"/>
        <v>0</v>
      </c>
      <c r="M160" s="338"/>
      <c r="N160" s="337"/>
      <c r="O160" s="231">
        <f t="shared" si="12"/>
        <v>0</v>
      </c>
      <c r="P160" s="185"/>
    </row>
    <row r="161" spans="1:16" ht="48" hidden="1" x14ac:dyDescent="0.25">
      <c r="A161" s="177">
        <v>2369</v>
      </c>
      <c r="B161" s="223" t="s">
        <v>395</v>
      </c>
      <c r="C161" s="359">
        <f t="shared" si="8"/>
        <v>0</v>
      </c>
      <c r="D161" s="230"/>
      <c r="E161" s="507"/>
      <c r="F161" s="359">
        <f t="shared" si="9"/>
        <v>0</v>
      </c>
      <c r="G161" s="229"/>
      <c r="H161" s="230"/>
      <c r="I161" s="231">
        <f t="shared" si="10"/>
        <v>0</v>
      </c>
      <c r="J161" s="229"/>
      <c r="K161" s="230"/>
      <c r="L161" s="231">
        <f t="shared" si="11"/>
        <v>0</v>
      </c>
      <c r="M161" s="338"/>
      <c r="N161" s="337"/>
      <c r="O161" s="231">
        <f t="shared" si="12"/>
        <v>0</v>
      </c>
      <c r="P161" s="185"/>
    </row>
    <row r="162" spans="1:16" hidden="1" x14ac:dyDescent="0.25">
      <c r="A162" s="329">
        <v>2370</v>
      </c>
      <c r="B162" s="265" t="s">
        <v>396</v>
      </c>
      <c r="C162" s="359">
        <f t="shared" si="8"/>
        <v>0</v>
      </c>
      <c r="D162" s="346"/>
      <c r="E162" s="509"/>
      <c r="F162" s="460">
        <f t="shared" si="9"/>
        <v>0</v>
      </c>
      <c r="G162" s="344"/>
      <c r="H162" s="346"/>
      <c r="I162" s="332">
        <f t="shared" si="10"/>
        <v>0</v>
      </c>
      <c r="J162" s="344"/>
      <c r="K162" s="346"/>
      <c r="L162" s="332">
        <f t="shared" si="11"/>
        <v>0</v>
      </c>
      <c r="M162" s="347"/>
      <c r="N162" s="345"/>
      <c r="O162" s="332">
        <f t="shared" si="12"/>
        <v>0</v>
      </c>
      <c r="P162" s="274"/>
    </row>
    <row r="163" spans="1:16" hidden="1" x14ac:dyDescent="0.25">
      <c r="A163" s="329">
        <v>2380</v>
      </c>
      <c r="B163" s="265" t="s">
        <v>397</v>
      </c>
      <c r="C163" s="359">
        <f t="shared" si="8"/>
        <v>0</v>
      </c>
      <c r="D163" s="333">
        <f>SUM(D164:D165)</f>
        <v>0</v>
      </c>
      <c r="E163" s="506">
        <f>SUM(E164:E165)</f>
        <v>0</v>
      </c>
      <c r="F163" s="460">
        <f t="shared" si="9"/>
        <v>0</v>
      </c>
      <c r="G163" s="330">
        <f>SUM(G164:G165)</f>
        <v>0</v>
      </c>
      <c r="H163" s="333">
        <f>SUM(H164:H165)</f>
        <v>0</v>
      </c>
      <c r="I163" s="332">
        <f t="shared" si="10"/>
        <v>0</v>
      </c>
      <c r="J163" s="330">
        <f>SUM(J164:J165)</f>
        <v>0</v>
      </c>
      <c r="K163" s="333">
        <f>SUM(K164:K165)</f>
        <v>0</v>
      </c>
      <c r="L163" s="332">
        <f t="shared" si="11"/>
        <v>0</v>
      </c>
      <c r="M163" s="334">
        <f>SUM(M164:M165)</f>
        <v>0</v>
      </c>
      <c r="N163" s="331">
        <f>SUM(N164:N165)</f>
        <v>0</v>
      </c>
      <c r="O163" s="332">
        <f t="shared" si="12"/>
        <v>0</v>
      </c>
      <c r="P163" s="274"/>
    </row>
    <row r="164" spans="1:16" hidden="1" x14ac:dyDescent="0.25">
      <c r="A164" s="168">
        <v>2381</v>
      </c>
      <c r="B164" s="213" t="s">
        <v>398</v>
      </c>
      <c r="C164" s="359">
        <f t="shared" si="8"/>
        <v>0</v>
      </c>
      <c r="D164" s="220"/>
      <c r="E164" s="510"/>
      <c r="F164" s="466">
        <f t="shared" si="9"/>
        <v>0</v>
      </c>
      <c r="G164" s="219"/>
      <c r="H164" s="220"/>
      <c r="I164" s="221">
        <f t="shared" si="10"/>
        <v>0</v>
      </c>
      <c r="J164" s="219"/>
      <c r="K164" s="220"/>
      <c r="L164" s="221">
        <f t="shared" si="11"/>
        <v>0</v>
      </c>
      <c r="M164" s="336"/>
      <c r="N164" s="335"/>
      <c r="O164" s="221">
        <f t="shared" si="12"/>
        <v>0</v>
      </c>
      <c r="P164" s="176"/>
    </row>
    <row r="165" spans="1:16" ht="24" hidden="1" x14ac:dyDescent="0.25">
      <c r="A165" s="177">
        <v>2389</v>
      </c>
      <c r="B165" s="223" t="s">
        <v>399</v>
      </c>
      <c r="C165" s="359">
        <f t="shared" si="8"/>
        <v>0</v>
      </c>
      <c r="D165" s="230"/>
      <c r="E165" s="507"/>
      <c r="F165" s="359">
        <f t="shared" si="9"/>
        <v>0</v>
      </c>
      <c r="G165" s="229"/>
      <c r="H165" s="230"/>
      <c r="I165" s="231">
        <f t="shared" si="10"/>
        <v>0</v>
      </c>
      <c r="J165" s="229"/>
      <c r="K165" s="230"/>
      <c r="L165" s="231">
        <f t="shared" si="11"/>
        <v>0</v>
      </c>
      <c r="M165" s="338"/>
      <c r="N165" s="337"/>
      <c r="O165" s="231">
        <f t="shared" si="12"/>
        <v>0</v>
      </c>
      <c r="P165" s="185"/>
    </row>
    <row r="166" spans="1:16" hidden="1" x14ac:dyDescent="0.25">
      <c r="A166" s="329">
        <v>2390</v>
      </c>
      <c r="B166" s="265" t="s">
        <v>400</v>
      </c>
      <c r="C166" s="359">
        <f t="shared" si="8"/>
        <v>0</v>
      </c>
      <c r="D166" s="346"/>
      <c r="E166" s="509"/>
      <c r="F166" s="460">
        <f t="shared" si="9"/>
        <v>0</v>
      </c>
      <c r="G166" s="344"/>
      <c r="H166" s="346"/>
      <c r="I166" s="332">
        <f t="shared" si="10"/>
        <v>0</v>
      </c>
      <c r="J166" s="344"/>
      <c r="K166" s="346"/>
      <c r="L166" s="332">
        <f t="shared" si="11"/>
        <v>0</v>
      </c>
      <c r="M166" s="347"/>
      <c r="N166" s="345"/>
      <c r="O166" s="332">
        <f t="shared" si="12"/>
        <v>0</v>
      </c>
      <c r="P166" s="274"/>
    </row>
    <row r="167" spans="1:16" hidden="1" x14ac:dyDescent="0.25">
      <c r="A167" s="198">
        <v>2400</v>
      </c>
      <c r="B167" s="323" t="s">
        <v>401</v>
      </c>
      <c r="C167" s="459">
        <f t="shared" si="8"/>
        <v>0</v>
      </c>
      <c r="D167" s="363"/>
      <c r="E167" s="578"/>
      <c r="F167" s="459">
        <f t="shared" si="9"/>
        <v>0</v>
      </c>
      <c r="G167" s="361"/>
      <c r="H167" s="363"/>
      <c r="I167" s="211">
        <f t="shared" si="10"/>
        <v>0</v>
      </c>
      <c r="J167" s="361"/>
      <c r="K167" s="363"/>
      <c r="L167" s="211">
        <f t="shared" si="11"/>
        <v>0</v>
      </c>
      <c r="M167" s="364"/>
      <c r="N167" s="362"/>
      <c r="O167" s="211">
        <f t="shared" si="12"/>
        <v>0</v>
      </c>
      <c r="P167" s="208"/>
    </row>
    <row r="168" spans="1:16" ht="24" hidden="1" x14ac:dyDescent="0.25">
      <c r="A168" s="198">
        <v>2500</v>
      </c>
      <c r="B168" s="323" t="s">
        <v>402</v>
      </c>
      <c r="C168" s="459">
        <f t="shared" si="8"/>
        <v>0</v>
      </c>
      <c r="D168" s="210">
        <f>SUM(D169,D174)</f>
        <v>0</v>
      </c>
      <c r="E168" s="505">
        <f>SUM(E169,E174)</f>
        <v>0</v>
      </c>
      <c r="F168" s="459">
        <f t="shared" si="9"/>
        <v>0</v>
      </c>
      <c r="G168" s="209">
        <f>SUM(G169,G174)</f>
        <v>0</v>
      </c>
      <c r="H168" s="210">
        <f>SUM(H169,H174)</f>
        <v>0</v>
      </c>
      <c r="I168" s="211">
        <f t="shared" si="10"/>
        <v>0</v>
      </c>
      <c r="J168" s="209">
        <f>SUM(J169,J174)</f>
        <v>0</v>
      </c>
      <c r="K168" s="210">
        <f>SUM(K169,K174)</f>
        <v>0</v>
      </c>
      <c r="L168" s="211">
        <f t="shared" si="11"/>
        <v>0</v>
      </c>
      <c r="M168" s="325">
        <f>SUM(M169,M174)</f>
        <v>0</v>
      </c>
      <c r="N168" s="326">
        <f>SUM(N169,N174)</f>
        <v>0</v>
      </c>
      <c r="O168" s="327">
        <f t="shared" si="12"/>
        <v>0</v>
      </c>
      <c r="P168" s="328"/>
    </row>
    <row r="169" spans="1:16" hidden="1" x14ac:dyDescent="0.25">
      <c r="A169" s="1197">
        <v>2510</v>
      </c>
      <c r="B169" s="213" t="s">
        <v>403</v>
      </c>
      <c r="C169" s="466">
        <f t="shared" si="8"/>
        <v>0</v>
      </c>
      <c r="D169" s="352">
        <f>SUM(D170:D173)</f>
        <v>0</v>
      </c>
      <c r="E169" s="389">
        <f>SUM(E170:E173)</f>
        <v>0</v>
      </c>
      <c r="F169" s="466">
        <f t="shared" si="9"/>
        <v>0</v>
      </c>
      <c r="G169" s="350">
        <f>SUM(G170:G173)</f>
        <v>0</v>
      </c>
      <c r="H169" s="352">
        <f>SUM(H170:H173)</f>
        <v>0</v>
      </c>
      <c r="I169" s="221">
        <f t="shared" si="10"/>
        <v>0</v>
      </c>
      <c r="J169" s="350">
        <f>SUM(J170:J173)</f>
        <v>0</v>
      </c>
      <c r="K169" s="352">
        <f>SUM(K170:K173)</f>
        <v>0</v>
      </c>
      <c r="L169" s="221">
        <f t="shared" si="11"/>
        <v>0</v>
      </c>
      <c r="M169" s="365">
        <f>SUM(M170:M173)</f>
        <v>0</v>
      </c>
      <c r="N169" s="366">
        <f>SUM(N170:N173)</f>
        <v>0</v>
      </c>
      <c r="O169" s="242">
        <f t="shared" si="12"/>
        <v>0</v>
      </c>
      <c r="P169" s="244"/>
    </row>
    <row r="170" spans="1:16" ht="24" hidden="1" x14ac:dyDescent="0.25">
      <c r="A170" s="178">
        <v>2512</v>
      </c>
      <c r="B170" s="223" t="s">
        <v>404</v>
      </c>
      <c r="C170" s="359">
        <f t="shared" si="8"/>
        <v>0</v>
      </c>
      <c r="D170" s="230"/>
      <c r="E170" s="507"/>
      <c r="F170" s="359">
        <f t="shared" si="9"/>
        <v>0</v>
      </c>
      <c r="G170" s="229"/>
      <c r="H170" s="230"/>
      <c r="I170" s="231">
        <f t="shared" si="10"/>
        <v>0</v>
      </c>
      <c r="J170" s="229"/>
      <c r="K170" s="230"/>
      <c r="L170" s="231">
        <f t="shared" si="11"/>
        <v>0</v>
      </c>
      <c r="M170" s="338"/>
      <c r="N170" s="337"/>
      <c r="O170" s="231">
        <f t="shared" si="12"/>
        <v>0</v>
      </c>
      <c r="P170" s="185"/>
    </row>
    <row r="171" spans="1:16" ht="36" hidden="1" x14ac:dyDescent="0.25">
      <c r="A171" s="178">
        <v>2513</v>
      </c>
      <c r="B171" s="223" t="s">
        <v>405</v>
      </c>
      <c r="C171" s="359">
        <f t="shared" si="8"/>
        <v>0</v>
      </c>
      <c r="D171" s="230"/>
      <c r="E171" s="507"/>
      <c r="F171" s="359">
        <f t="shared" si="9"/>
        <v>0</v>
      </c>
      <c r="G171" s="229"/>
      <c r="H171" s="230"/>
      <c r="I171" s="231">
        <f t="shared" si="10"/>
        <v>0</v>
      </c>
      <c r="J171" s="229"/>
      <c r="K171" s="230"/>
      <c r="L171" s="231">
        <f t="shared" si="11"/>
        <v>0</v>
      </c>
      <c r="M171" s="338"/>
      <c r="N171" s="337"/>
      <c r="O171" s="231">
        <f t="shared" si="12"/>
        <v>0</v>
      </c>
      <c r="P171" s="185"/>
    </row>
    <row r="172" spans="1:16" ht="24" hidden="1" x14ac:dyDescent="0.25">
      <c r="A172" s="178">
        <v>2515</v>
      </c>
      <c r="B172" s="223" t="s">
        <v>406</v>
      </c>
      <c r="C172" s="359">
        <f t="shared" si="8"/>
        <v>0</v>
      </c>
      <c r="D172" s="230"/>
      <c r="E172" s="507"/>
      <c r="F172" s="359">
        <f t="shared" si="9"/>
        <v>0</v>
      </c>
      <c r="G172" s="229"/>
      <c r="H172" s="230"/>
      <c r="I172" s="231">
        <f t="shared" si="10"/>
        <v>0</v>
      </c>
      <c r="J172" s="229"/>
      <c r="K172" s="230"/>
      <c r="L172" s="231">
        <f t="shared" si="11"/>
        <v>0</v>
      </c>
      <c r="M172" s="338"/>
      <c r="N172" s="337"/>
      <c r="O172" s="231">
        <f t="shared" si="12"/>
        <v>0</v>
      </c>
      <c r="P172" s="185"/>
    </row>
    <row r="173" spans="1:16" ht="24" hidden="1" x14ac:dyDescent="0.25">
      <c r="A173" s="178">
        <v>2519</v>
      </c>
      <c r="B173" s="223" t="s">
        <v>407</v>
      </c>
      <c r="C173" s="359">
        <f t="shared" si="8"/>
        <v>0</v>
      </c>
      <c r="D173" s="230"/>
      <c r="E173" s="507"/>
      <c r="F173" s="359">
        <f t="shared" si="9"/>
        <v>0</v>
      </c>
      <c r="G173" s="229"/>
      <c r="H173" s="230"/>
      <c r="I173" s="231">
        <f t="shared" si="10"/>
        <v>0</v>
      </c>
      <c r="J173" s="229"/>
      <c r="K173" s="230"/>
      <c r="L173" s="231">
        <f t="shared" si="11"/>
        <v>0</v>
      </c>
      <c r="M173" s="338"/>
      <c r="N173" s="337"/>
      <c r="O173" s="231">
        <f t="shared" si="12"/>
        <v>0</v>
      </c>
      <c r="P173" s="185"/>
    </row>
    <row r="174" spans="1:16" ht="24" hidden="1" x14ac:dyDescent="0.25">
      <c r="A174" s="339">
        <v>2520</v>
      </c>
      <c r="B174" s="223" t="s">
        <v>408</v>
      </c>
      <c r="C174" s="359">
        <f t="shared" si="8"/>
        <v>0</v>
      </c>
      <c r="D174" s="230"/>
      <c r="E174" s="507"/>
      <c r="F174" s="359">
        <f t="shared" si="9"/>
        <v>0</v>
      </c>
      <c r="G174" s="229"/>
      <c r="H174" s="230"/>
      <c r="I174" s="231">
        <f t="shared" si="10"/>
        <v>0</v>
      </c>
      <c r="J174" s="229"/>
      <c r="K174" s="230"/>
      <c r="L174" s="231">
        <f t="shared" si="11"/>
        <v>0</v>
      </c>
      <c r="M174" s="338"/>
      <c r="N174" s="337"/>
      <c r="O174" s="231">
        <f t="shared" si="12"/>
        <v>0</v>
      </c>
      <c r="P174" s="185"/>
    </row>
    <row r="175" spans="1:16" s="367" customFormat="1" ht="48" hidden="1" x14ac:dyDescent="0.25">
      <c r="A175" s="140">
        <v>2800</v>
      </c>
      <c r="B175" s="213" t="s">
        <v>409</v>
      </c>
      <c r="C175" s="466">
        <f t="shared" si="8"/>
        <v>0</v>
      </c>
      <c r="D175" s="174"/>
      <c r="E175" s="561"/>
      <c r="F175" s="521">
        <f t="shared" si="9"/>
        <v>0</v>
      </c>
      <c r="G175" s="171"/>
      <c r="H175" s="174"/>
      <c r="I175" s="173">
        <f t="shared" si="10"/>
        <v>0</v>
      </c>
      <c r="J175" s="171"/>
      <c r="K175" s="174"/>
      <c r="L175" s="173">
        <f t="shared" si="11"/>
        <v>0</v>
      </c>
      <c r="M175" s="175"/>
      <c r="N175" s="172"/>
      <c r="O175" s="173">
        <f t="shared" si="12"/>
        <v>0</v>
      </c>
      <c r="P175" s="176"/>
    </row>
    <row r="176" spans="1:16" hidden="1" x14ac:dyDescent="0.25">
      <c r="A176" s="315">
        <v>3000</v>
      </c>
      <c r="B176" s="315" t="s">
        <v>410</v>
      </c>
      <c r="C176" s="465">
        <f t="shared" si="8"/>
        <v>0</v>
      </c>
      <c r="D176" s="577">
        <f>SUM(D177,D187)</f>
        <v>0</v>
      </c>
      <c r="E176" s="504">
        <f>SUM(E177,E187)</f>
        <v>0</v>
      </c>
      <c r="F176" s="465">
        <f t="shared" si="9"/>
        <v>0</v>
      </c>
      <c r="G176" s="317">
        <f>SUM(G177,G187)</f>
        <v>0</v>
      </c>
      <c r="H176" s="320">
        <f>SUM(H177,H187)</f>
        <v>0</v>
      </c>
      <c r="I176" s="319">
        <f t="shared" si="10"/>
        <v>0</v>
      </c>
      <c r="J176" s="317">
        <f>SUM(J177,J187)</f>
        <v>0</v>
      </c>
      <c r="K176" s="320">
        <f>SUM(K177,K187)</f>
        <v>0</v>
      </c>
      <c r="L176" s="319">
        <f t="shared" si="11"/>
        <v>0</v>
      </c>
      <c r="M176" s="321">
        <f>SUM(M177,M187)</f>
        <v>0</v>
      </c>
      <c r="N176" s="318">
        <f>SUM(N177,N187)</f>
        <v>0</v>
      </c>
      <c r="O176" s="319">
        <f t="shared" si="12"/>
        <v>0</v>
      </c>
      <c r="P176" s="322"/>
    </row>
    <row r="177" spans="1:16" ht="24" hidden="1" x14ac:dyDescent="0.25">
      <c r="A177" s="198">
        <v>3200</v>
      </c>
      <c r="B177" s="368" t="s">
        <v>411</v>
      </c>
      <c r="C177" s="459">
        <f t="shared" si="8"/>
        <v>0</v>
      </c>
      <c r="D177" s="210">
        <f>SUM(D178,D182)</f>
        <v>0</v>
      </c>
      <c r="E177" s="505">
        <f>SUM(E178,E182)</f>
        <v>0</v>
      </c>
      <c r="F177" s="459">
        <f t="shared" si="9"/>
        <v>0</v>
      </c>
      <c r="G177" s="209">
        <f>SUM(G178,G182)</f>
        <v>0</v>
      </c>
      <c r="H177" s="210">
        <f>SUM(H178,H182)</f>
        <v>0</v>
      </c>
      <c r="I177" s="211">
        <f t="shared" si="10"/>
        <v>0</v>
      </c>
      <c r="J177" s="209">
        <f>SUM(J178,J182)</f>
        <v>0</v>
      </c>
      <c r="K177" s="210">
        <f>SUM(K178,K182)</f>
        <v>0</v>
      </c>
      <c r="L177" s="211">
        <f t="shared" si="11"/>
        <v>0</v>
      </c>
      <c r="M177" s="325">
        <f>SUM(M178,M182)</f>
        <v>0</v>
      </c>
      <c r="N177" s="326">
        <f>SUM(N178,N182)</f>
        <v>0</v>
      </c>
      <c r="O177" s="327">
        <f t="shared" si="12"/>
        <v>0</v>
      </c>
      <c r="P177" s="328"/>
    </row>
    <row r="178" spans="1:16" ht="36" hidden="1" x14ac:dyDescent="0.25">
      <c r="A178" s="1197">
        <v>3260</v>
      </c>
      <c r="B178" s="213" t="s">
        <v>412</v>
      </c>
      <c r="C178" s="466">
        <f t="shared" si="8"/>
        <v>0</v>
      </c>
      <c r="D178" s="352">
        <f>SUM(D179:D181)</f>
        <v>0</v>
      </c>
      <c r="E178" s="389">
        <f>SUM(E179:E181)</f>
        <v>0</v>
      </c>
      <c r="F178" s="466">
        <f t="shared" si="9"/>
        <v>0</v>
      </c>
      <c r="G178" s="350">
        <f>SUM(G179:G181)</f>
        <v>0</v>
      </c>
      <c r="H178" s="352">
        <f>SUM(H179:H181)</f>
        <v>0</v>
      </c>
      <c r="I178" s="221">
        <f t="shared" si="10"/>
        <v>0</v>
      </c>
      <c r="J178" s="350">
        <f>SUM(J179:J181)</f>
        <v>0</v>
      </c>
      <c r="K178" s="352">
        <f>SUM(K179:K181)</f>
        <v>0</v>
      </c>
      <c r="L178" s="221">
        <f t="shared" si="11"/>
        <v>0</v>
      </c>
      <c r="M178" s="353">
        <f>SUM(M179:M181)</f>
        <v>0</v>
      </c>
      <c r="N178" s="351">
        <f>SUM(N179:N181)</f>
        <v>0</v>
      </c>
      <c r="O178" s="221">
        <f t="shared" si="12"/>
        <v>0</v>
      </c>
      <c r="P178" s="176"/>
    </row>
    <row r="179" spans="1:16" ht="24" hidden="1" x14ac:dyDescent="0.25">
      <c r="A179" s="178">
        <v>3261</v>
      </c>
      <c r="B179" s="223" t="s">
        <v>413</v>
      </c>
      <c r="C179" s="359">
        <f t="shared" si="8"/>
        <v>0</v>
      </c>
      <c r="D179" s="230"/>
      <c r="E179" s="507"/>
      <c r="F179" s="359">
        <f t="shared" si="9"/>
        <v>0</v>
      </c>
      <c r="G179" s="229"/>
      <c r="H179" s="230"/>
      <c r="I179" s="231">
        <f t="shared" si="10"/>
        <v>0</v>
      </c>
      <c r="J179" s="229"/>
      <c r="K179" s="230"/>
      <c r="L179" s="231">
        <f t="shared" si="11"/>
        <v>0</v>
      </c>
      <c r="M179" s="338"/>
      <c r="N179" s="337"/>
      <c r="O179" s="231">
        <f t="shared" si="12"/>
        <v>0</v>
      </c>
      <c r="P179" s="185"/>
    </row>
    <row r="180" spans="1:16" ht="36" hidden="1" x14ac:dyDescent="0.25">
      <c r="A180" s="178">
        <v>3262</v>
      </c>
      <c r="B180" s="223" t="s">
        <v>414</v>
      </c>
      <c r="C180" s="359">
        <f t="shared" si="8"/>
        <v>0</v>
      </c>
      <c r="D180" s="230"/>
      <c r="E180" s="507"/>
      <c r="F180" s="359">
        <f t="shared" si="9"/>
        <v>0</v>
      </c>
      <c r="G180" s="229"/>
      <c r="H180" s="230"/>
      <c r="I180" s="231">
        <f t="shared" si="10"/>
        <v>0</v>
      </c>
      <c r="J180" s="229"/>
      <c r="K180" s="230"/>
      <c r="L180" s="231">
        <f t="shared" si="11"/>
        <v>0</v>
      </c>
      <c r="M180" s="338"/>
      <c r="N180" s="337"/>
      <c r="O180" s="231">
        <f t="shared" si="12"/>
        <v>0</v>
      </c>
      <c r="P180" s="185"/>
    </row>
    <row r="181" spans="1:16" ht="24" hidden="1" x14ac:dyDescent="0.25">
      <c r="A181" s="178">
        <v>3263</v>
      </c>
      <c r="B181" s="223" t="s">
        <v>415</v>
      </c>
      <c r="C181" s="359">
        <f t="shared" si="8"/>
        <v>0</v>
      </c>
      <c r="D181" s="230"/>
      <c r="E181" s="507"/>
      <c r="F181" s="359">
        <f t="shared" si="9"/>
        <v>0</v>
      </c>
      <c r="G181" s="229"/>
      <c r="H181" s="230"/>
      <c r="I181" s="231">
        <f t="shared" si="10"/>
        <v>0</v>
      </c>
      <c r="J181" s="229"/>
      <c r="K181" s="230"/>
      <c r="L181" s="231">
        <f t="shared" si="11"/>
        <v>0</v>
      </c>
      <c r="M181" s="338"/>
      <c r="N181" s="337"/>
      <c r="O181" s="231">
        <f t="shared" si="12"/>
        <v>0</v>
      </c>
      <c r="P181" s="185"/>
    </row>
    <row r="182" spans="1:16" ht="84" hidden="1" x14ac:dyDescent="0.25">
      <c r="A182" s="1197">
        <v>3290</v>
      </c>
      <c r="B182" s="213" t="s">
        <v>416</v>
      </c>
      <c r="C182" s="359">
        <f t="shared" ref="C182:C258" si="14">F182+I182+L182+O182</f>
        <v>0</v>
      </c>
      <c r="D182" s="352">
        <f>SUM(D183:D186)</f>
        <v>0</v>
      </c>
      <c r="E182" s="389">
        <f>SUM(E183:E186)</f>
        <v>0</v>
      </c>
      <c r="F182" s="466">
        <f t="shared" si="9"/>
        <v>0</v>
      </c>
      <c r="G182" s="350">
        <f>SUM(G183:G186)</f>
        <v>0</v>
      </c>
      <c r="H182" s="352">
        <f>SUM(H183:H186)</f>
        <v>0</v>
      </c>
      <c r="I182" s="221">
        <f t="shared" si="10"/>
        <v>0</v>
      </c>
      <c r="J182" s="350">
        <f>SUM(J183:J186)</f>
        <v>0</v>
      </c>
      <c r="K182" s="352">
        <f>SUM(K183:K186)</f>
        <v>0</v>
      </c>
      <c r="L182" s="221">
        <f t="shared" si="11"/>
        <v>0</v>
      </c>
      <c r="M182" s="369">
        <f>SUM(M183:M186)</f>
        <v>0</v>
      </c>
      <c r="N182" s="370">
        <f>SUM(N183:N186)</f>
        <v>0</v>
      </c>
      <c r="O182" s="371">
        <f t="shared" si="12"/>
        <v>0</v>
      </c>
      <c r="P182" s="372"/>
    </row>
    <row r="183" spans="1:16" ht="72" hidden="1" x14ac:dyDescent="0.25">
      <c r="A183" s="178">
        <v>3291</v>
      </c>
      <c r="B183" s="223" t="s">
        <v>417</v>
      </c>
      <c r="C183" s="359">
        <f t="shared" si="14"/>
        <v>0</v>
      </c>
      <c r="D183" s="230"/>
      <c r="E183" s="507"/>
      <c r="F183" s="359">
        <f t="shared" ref="F183:F246" si="15">D183+E183</f>
        <v>0</v>
      </c>
      <c r="G183" s="229"/>
      <c r="H183" s="230"/>
      <c r="I183" s="231">
        <f t="shared" ref="I183:I246" si="16">G183+H183</f>
        <v>0</v>
      </c>
      <c r="J183" s="229"/>
      <c r="K183" s="230"/>
      <c r="L183" s="231">
        <f t="shared" ref="L183:L246" si="17">J183+K183</f>
        <v>0</v>
      </c>
      <c r="M183" s="338"/>
      <c r="N183" s="337"/>
      <c r="O183" s="231">
        <f t="shared" ref="O183:O246" si="18">M183+N183</f>
        <v>0</v>
      </c>
      <c r="P183" s="185"/>
    </row>
    <row r="184" spans="1:16" ht="72" hidden="1" x14ac:dyDescent="0.25">
      <c r="A184" s="178">
        <v>3292</v>
      </c>
      <c r="B184" s="223" t="s">
        <v>418</v>
      </c>
      <c r="C184" s="359">
        <f t="shared" si="14"/>
        <v>0</v>
      </c>
      <c r="D184" s="230"/>
      <c r="E184" s="507"/>
      <c r="F184" s="359">
        <f t="shared" si="15"/>
        <v>0</v>
      </c>
      <c r="G184" s="229"/>
      <c r="H184" s="230"/>
      <c r="I184" s="231">
        <f t="shared" si="16"/>
        <v>0</v>
      </c>
      <c r="J184" s="229"/>
      <c r="K184" s="230"/>
      <c r="L184" s="231">
        <f t="shared" si="17"/>
        <v>0</v>
      </c>
      <c r="M184" s="338"/>
      <c r="N184" s="337"/>
      <c r="O184" s="231">
        <f t="shared" si="18"/>
        <v>0</v>
      </c>
      <c r="P184" s="185"/>
    </row>
    <row r="185" spans="1:16" ht="72" hidden="1" x14ac:dyDescent="0.25">
      <c r="A185" s="178">
        <v>3293</v>
      </c>
      <c r="B185" s="223" t="s">
        <v>224</v>
      </c>
      <c r="C185" s="359">
        <f t="shared" si="14"/>
        <v>0</v>
      </c>
      <c r="D185" s="230"/>
      <c r="E185" s="507"/>
      <c r="F185" s="359">
        <f t="shared" si="15"/>
        <v>0</v>
      </c>
      <c r="G185" s="229"/>
      <c r="H185" s="230"/>
      <c r="I185" s="231">
        <f t="shared" si="16"/>
        <v>0</v>
      </c>
      <c r="J185" s="229"/>
      <c r="K185" s="230"/>
      <c r="L185" s="231">
        <f t="shared" si="17"/>
        <v>0</v>
      </c>
      <c r="M185" s="338"/>
      <c r="N185" s="337"/>
      <c r="O185" s="231">
        <f t="shared" si="18"/>
        <v>0</v>
      </c>
      <c r="P185" s="185"/>
    </row>
    <row r="186" spans="1:16" ht="60" hidden="1" x14ac:dyDescent="0.25">
      <c r="A186" s="373">
        <v>3294</v>
      </c>
      <c r="B186" s="223" t="s">
        <v>419</v>
      </c>
      <c r="C186" s="546">
        <f t="shared" si="14"/>
        <v>0</v>
      </c>
      <c r="D186" s="377"/>
      <c r="E186" s="579"/>
      <c r="F186" s="546">
        <f t="shared" si="15"/>
        <v>0</v>
      </c>
      <c r="G186" s="375"/>
      <c r="H186" s="377"/>
      <c r="I186" s="371">
        <f t="shared" si="16"/>
        <v>0</v>
      </c>
      <c r="J186" s="375"/>
      <c r="K186" s="377"/>
      <c r="L186" s="371">
        <f t="shared" si="17"/>
        <v>0</v>
      </c>
      <c r="M186" s="378"/>
      <c r="N186" s="376"/>
      <c r="O186" s="371">
        <f t="shared" si="18"/>
        <v>0</v>
      </c>
      <c r="P186" s="372"/>
    </row>
    <row r="187" spans="1:16" ht="48" hidden="1" x14ac:dyDescent="0.25">
      <c r="A187" s="249">
        <v>3300</v>
      </c>
      <c r="B187" s="368" t="s">
        <v>420</v>
      </c>
      <c r="C187" s="548">
        <f t="shared" si="14"/>
        <v>0</v>
      </c>
      <c r="D187" s="381">
        <f>SUM(D188:D189)</f>
        <v>0</v>
      </c>
      <c r="E187" s="580">
        <f>SUM(E188:E189)</f>
        <v>0</v>
      </c>
      <c r="F187" s="548">
        <f t="shared" si="15"/>
        <v>0</v>
      </c>
      <c r="G187" s="380">
        <f>SUM(G188:G189)</f>
        <v>0</v>
      </c>
      <c r="H187" s="381">
        <f>SUM(H188:H189)</f>
        <v>0</v>
      </c>
      <c r="I187" s="327">
        <f t="shared" si="16"/>
        <v>0</v>
      </c>
      <c r="J187" s="380">
        <f>SUM(J188:J189)</f>
        <v>0</v>
      </c>
      <c r="K187" s="381">
        <f>SUM(K188:K189)</f>
        <v>0</v>
      </c>
      <c r="L187" s="327">
        <f t="shared" si="17"/>
        <v>0</v>
      </c>
      <c r="M187" s="325">
        <f>SUM(M188:M189)</f>
        <v>0</v>
      </c>
      <c r="N187" s="326">
        <f>SUM(N188:N189)</f>
        <v>0</v>
      </c>
      <c r="O187" s="327">
        <f t="shared" si="18"/>
        <v>0</v>
      </c>
      <c r="P187" s="328"/>
    </row>
    <row r="188" spans="1:16" ht="48" hidden="1" x14ac:dyDescent="0.25">
      <c r="A188" s="264">
        <v>3310</v>
      </c>
      <c r="B188" s="265" t="s">
        <v>421</v>
      </c>
      <c r="C188" s="460">
        <f t="shared" si="14"/>
        <v>0</v>
      </c>
      <c r="D188" s="346"/>
      <c r="E188" s="509"/>
      <c r="F188" s="460">
        <f t="shared" si="15"/>
        <v>0</v>
      </c>
      <c r="G188" s="344"/>
      <c r="H188" s="346"/>
      <c r="I188" s="332">
        <f t="shared" si="16"/>
        <v>0</v>
      </c>
      <c r="J188" s="344"/>
      <c r="K188" s="346"/>
      <c r="L188" s="332">
        <f t="shared" si="17"/>
        <v>0</v>
      </c>
      <c r="M188" s="347"/>
      <c r="N188" s="345"/>
      <c r="O188" s="332">
        <f t="shared" si="18"/>
        <v>0</v>
      </c>
      <c r="P188" s="274"/>
    </row>
    <row r="189" spans="1:16" ht="60" hidden="1" x14ac:dyDescent="0.25">
      <c r="A189" s="169">
        <v>3320</v>
      </c>
      <c r="B189" s="213" t="s">
        <v>422</v>
      </c>
      <c r="C189" s="466">
        <f t="shared" si="14"/>
        <v>0</v>
      </c>
      <c r="D189" s="220"/>
      <c r="E189" s="510"/>
      <c r="F189" s="466">
        <f t="shared" si="15"/>
        <v>0</v>
      </c>
      <c r="G189" s="219"/>
      <c r="H189" s="220"/>
      <c r="I189" s="221">
        <f t="shared" si="16"/>
        <v>0</v>
      </c>
      <c r="J189" s="219"/>
      <c r="K189" s="220"/>
      <c r="L189" s="221">
        <f t="shared" si="17"/>
        <v>0</v>
      </c>
      <c r="M189" s="336"/>
      <c r="N189" s="335"/>
      <c r="O189" s="221">
        <f t="shared" si="18"/>
        <v>0</v>
      </c>
      <c r="P189" s="176"/>
    </row>
    <row r="190" spans="1:16" hidden="1" x14ac:dyDescent="0.25">
      <c r="A190" s="382">
        <v>4000</v>
      </c>
      <c r="B190" s="315" t="s">
        <v>423</v>
      </c>
      <c r="C190" s="465">
        <f t="shared" si="14"/>
        <v>0</v>
      </c>
      <c r="D190" s="577">
        <f>SUM(D191,D194)</f>
        <v>0</v>
      </c>
      <c r="E190" s="504">
        <f>SUM(E191,E194)</f>
        <v>0</v>
      </c>
      <c r="F190" s="465">
        <f t="shared" si="15"/>
        <v>0</v>
      </c>
      <c r="G190" s="317">
        <f>SUM(G191,G194)</f>
        <v>0</v>
      </c>
      <c r="H190" s="320">
        <f>SUM(H191,H194)</f>
        <v>0</v>
      </c>
      <c r="I190" s="319">
        <f t="shared" si="16"/>
        <v>0</v>
      </c>
      <c r="J190" s="317">
        <f>SUM(J191,J194)</f>
        <v>0</v>
      </c>
      <c r="K190" s="320">
        <f>SUM(K191,K194)</f>
        <v>0</v>
      </c>
      <c r="L190" s="319">
        <f t="shared" si="17"/>
        <v>0</v>
      </c>
      <c r="M190" s="321">
        <f>SUM(M191,M194)</f>
        <v>0</v>
      </c>
      <c r="N190" s="318">
        <f>SUM(N191,N194)</f>
        <v>0</v>
      </c>
      <c r="O190" s="319">
        <f t="shared" si="18"/>
        <v>0</v>
      </c>
      <c r="P190" s="322"/>
    </row>
    <row r="191" spans="1:16" ht="24" hidden="1" x14ac:dyDescent="0.25">
      <c r="A191" s="383">
        <v>4200</v>
      </c>
      <c r="B191" s="323" t="s">
        <v>424</v>
      </c>
      <c r="C191" s="459">
        <f t="shared" si="14"/>
        <v>0</v>
      </c>
      <c r="D191" s="210">
        <f>SUM(D192,D193)</f>
        <v>0</v>
      </c>
      <c r="E191" s="505">
        <f>SUM(E192,E193)</f>
        <v>0</v>
      </c>
      <c r="F191" s="459">
        <f t="shared" si="15"/>
        <v>0</v>
      </c>
      <c r="G191" s="209">
        <f>SUM(G192,G193)</f>
        <v>0</v>
      </c>
      <c r="H191" s="210">
        <f>SUM(H192,H193)</f>
        <v>0</v>
      </c>
      <c r="I191" s="211">
        <f t="shared" si="16"/>
        <v>0</v>
      </c>
      <c r="J191" s="209">
        <f>SUM(J192,J193)</f>
        <v>0</v>
      </c>
      <c r="K191" s="210">
        <f>SUM(K192,K193)</f>
        <v>0</v>
      </c>
      <c r="L191" s="211">
        <f t="shared" si="17"/>
        <v>0</v>
      </c>
      <c r="M191" s="348">
        <f>SUM(M192,M193)</f>
        <v>0</v>
      </c>
      <c r="N191" s="324">
        <f>SUM(N192,N193)</f>
        <v>0</v>
      </c>
      <c r="O191" s="211">
        <f t="shared" si="18"/>
        <v>0</v>
      </c>
      <c r="P191" s="208"/>
    </row>
    <row r="192" spans="1:16" ht="36" hidden="1" x14ac:dyDescent="0.25">
      <c r="A192" s="1197">
        <v>4240</v>
      </c>
      <c r="B192" s="213" t="s">
        <v>425</v>
      </c>
      <c r="C192" s="466">
        <f t="shared" si="14"/>
        <v>0</v>
      </c>
      <c r="D192" s="220"/>
      <c r="E192" s="510"/>
      <c r="F192" s="466">
        <f t="shared" si="15"/>
        <v>0</v>
      </c>
      <c r="G192" s="219"/>
      <c r="H192" s="220"/>
      <c r="I192" s="221">
        <f t="shared" si="16"/>
        <v>0</v>
      </c>
      <c r="J192" s="219"/>
      <c r="K192" s="220"/>
      <c r="L192" s="221">
        <f t="shared" si="17"/>
        <v>0</v>
      </c>
      <c r="M192" s="336"/>
      <c r="N192" s="335"/>
      <c r="O192" s="221">
        <f t="shared" si="18"/>
        <v>0</v>
      </c>
      <c r="P192" s="176"/>
    </row>
    <row r="193" spans="1:16" ht="24" hidden="1" x14ac:dyDescent="0.25">
      <c r="A193" s="339">
        <v>4250</v>
      </c>
      <c r="B193" s="223" t="s">
        <v>426</v>
      </c>
      <c r="C193" s="359">
        <f t="shared" si="14"/>
        <v>0</v>
      </c>
      <c r="D193" s="230"/>
      <c r="E193" s="507"/>
      <c r="F193" s="359">
        <f t="shared" si="15"/>
        <v>0</v>
      </c>
      <c r="G193" s="229"/>
      <c r="H193" s="230"/>
      <c r="I193" s="231">
        <f t="shared" si="16"/>
        <v>0</v>
      </c>
      <c r="J193" s="229"/>
      <c r="K193" s="230"/>
      <c r="L193" s="231">
        <f t="shared" si="17"/>
        <v>0</v>
      </c>
      <c r="M193" s="338"/>
      <c r="N193" s="337"/>
      <c r="O193" s="231">
        <f t="shared" si="18"/>
        <v>0</v>
      </c>
      <c r="P193" s="185"/>
    </row>
    <row r="194" spans="1:16" hidden="1" x14ac:dyDescent="0.25">
      <c r="A194" s="198">
        <v>4300</v>
      </c>
      <c r="B194" s="323" t="s">
        <v>427</v>
      </c>
      <c r="C194" s="459">
        <f t="shared" si="14"/>
        <v>0</v>
      </c>
      <c r="D194" s="210">
        <f>SUM(D195)</f>
        <v>0</v>
      </c>
      <c r="E194" s="505">
        <f>SUM(E195)</f>
        <v>0</v>
      </c>
      <c r="F194" s="459">
        <f t="shared" si="15"/>
        <v>0</v>
      </c>
      <c r="G194" s="209">
        <f>SUM(G195)</f>
        <v>0</v>
      </c>
      <c r="H194" s="210">
        <f>SUM(H195)</f>
        <v>0</v>
      </c>
      <c r="I194" s="211">
        <f t="shared" si="16"/>
        <v>0</v>
      </c>
      <c r="J194" s="209">
        <f>SUM(J195)</f>
        <v>0</v>
      </c>
      <c r="K194" s="210">
        <f>SUM(K195)</f>
        <v>0</v>
      </c>
      <c r="L194" s="211">
        <f t="shared" si="17"/>
        <v>0</v>
      </c>
      <c r="M194" s="348">
        <f>SUM(M195)</f>
        <v>0</v>
      </c>
      <c r="N194" s="324">
        <f>SUM(N195)</f>
        <v>0</v>
      </c>
      <c r="O194" s="211">
        <f t="shared" si="18"/>
        <v>0</v>
      </c>
      <c r="P194" s="208"/>
    </row>
    <row r="195" spans="1:16" ht="24" hidden="1" x14ac:dyDescent="0.25">
      <c r="A195" s="1197">
        <v>4310</v>
      </c>
      <c r="B195" s="213" t="s">
        <v>428</v>
      </c>
      <c r="C195" s="466">
        <f t="shared" si="14"/>
        <v>0</v>
      </c>
      <c r="D195" s="352">
        <f>SUM(D196:D196)</f>
        <v>0</v>
      </c>
      <c r="E195" s="389">
        <f>SUM(E196:E196)</f>
        <v>0</v>
      </c>
      <c r="F195" s="466">
        <f t="shared" si="15"/>
        <v>0</v>
      </c>
      <c r="G195" s="350">
        <f>SUM(G196:G196)</f>
        <v>0</v>
      </c>
      <c r="H195" s="352">
        <f>SUM(H196:H196)</f>
        <v>0</v>
      </c>
      <c r="I195" s="221">
        <f t="shared" si="16"/>
        <v>0</v>
      </c>
      <c r="J195" s="350">
        <f>SUM(J196:J196)</f>
        <v>0</v>
      </c>
      <c r="K195" s="352">
        <f>SUM(K196:K196)</f>
        <v>0</v>
      </c>
      <c r="L195" s="221">
        <f t="shared" si="17"/>
        <v>0</v>
      </c>
      <c r="M195" s="353">
        <f>SUM(M196:M196)</f>
        <v>0</v>
      </c>
      <c r="N195" s="351">
        <f>SUM(N196:N196)</f>
        <v>0</v>
      </c>
      <c r="O195" s="221">
        <f t="shared" si="18"/>
        <v>0</v>
      </c>
      <c r="P195" s="176"/>
    </row>
    <row r="196" spans="1:16" ht="36" hidden="1" x14ac:dyDescent="0.25">
      <c r="A196" s="178">
        <v>4311</v>
      </c>
      <c r="B196" s="223" t="s">
        <v>429</v>
      </c>
      <c r="C196" s="359">
        <f t="shared" si="14"/>
        <v>0</v>
      </c>
      <c r="D196" s="230"/>
      <c r="E196" s="507"/>
      <c r="F196" s="359">
        <f t="shared" si="15"/>
        <v>0</v>
      </c>
      <c r="G196" s="229"/>
      <c r="H196" s="230"/>
      <c r="I196" s="231">
        <f t="shared" si="16"/>
        <v>0</v>
      </c>
      <c r="J196" s="229"/>
      <c r="K196" s="230"/>
      <c r="L196" s="231">
        <f t="shared" si="17"/>
        <v>0</v>
      </c>
      <c r="M196" s="338"/>
      <c r="N196" s="337"/>
      <c r="O196" s="231">
        <f t="shared" si="18"/>
        <v>0</v>
      </c>
      <c r="P196" s="185"/>
    </row>
    <row r="197" spans="1:16" s="148" customFormat="1" ht="24" hidden="1" x14ac:dyDescent="0.25">
      <c r="A197" s="384"/>
      <c r="B197" s="140" t="s">
        <v>430</v>
      </c>
      <c r="C197" s="464">
        <f t="shared" si="14"/>
        <v>0</v>
      </c>
      <c r="D197" s="313">
        <f>SUM(D198,D233,D271)</f>
        <v>0</v>
      </c>
      <c r="E197" s="503">
        <f>SUM(E198,E233,E271)</f>
        <v>0</v>
      </c>
      <c r="F197" s="464">
        <f t="shared" si="15"/>
        <v>0</v>
      </c>
      <c r="G197" s="310">
        <f>SUM(G198,G233,G271)</f>
        <v>0</v>
      </c>
      <c r="H197" s="313">
        <f>SUM(H198,H233,H271)</f>
        <v>0</v>
      </c>
      <c r="I197" s="312">
        <f t="shared" si="16"/>
        <v>0</v>
      </c>
      <c r="J197" s="310">
        <f>SUM(J198,J233,J271)</f>
        <v>0</v>
      </c>
      <c r="K197" s="313">
        <f>SUM(K198,K233,K271)</f>
        <v>0</v>
      </c>
      <c r="L197" s="312">
        <f t="shared" si="17"/>
        <v>0</v>
      </c>
      <c r="M197" s="385">
        <f>SUM(M198,M233,M271)</f>
        <v>0</v>
      </c>
      <c r="N197" s="386">
        <f>SUM(N198,N233,N271)</f>
        <v>0</v>
      </c>
      <c r="O197" s="387">
        <f t="shared" si="18"/>
        <v>0</v>
      </c>
      <c r="P197" s="388"/>
    </row>
    <row r="198" spans="1:16" hidden="1" x14ac:dyDescent="0.25">
      <c r="A198" s="315">
        <v>5000</v>
      </c>
      <c r="B198" s="315" t="s">
        <v>431</v>
      </c>
      <c r="C198" s="465">
        <f>F198+I198+L198+O198</f>
        <v>0</v>
      </c>
      <c r="D198" s="577">
        <f>D199+D207</f>
        <v>0</v>
      </c>
      <c r="E198" s="504">
        <f>E199+E207</f>
        <v>0</v>
      </c>
      <c r="F198" s="465">
        <f t="shared" si="15"/>
        <v>0</v>
      </c>
      <c r="G198" s="317">
        <f>G199+G207</f>
        <v>0</v>
      </c>
      <c r="H198" s="320">
        <f>H199+H207</f>
        <v>0</v>
      </c>
      <c r="I198" s="319">
        <f t="shared" si="16"/>
        <v>0</v>
      </c>
      <c r="J198" s="317">
        <f>J199+J207</f>
        <v>0</v>
      </c>
      <c r="K198" s="320">
        <f>K199+K207</f>
        <v>0</v>
      </c>
      <c r="L198" s="319">
        <f t="shared" si="17"/>
        <v>0</v>
      </c>
      <c r="M198" s="321">
        <f>M199+M207</f>
        <v>0</v>
      </c>
      <c r="N198" s="318">
        <f>N199+N207</f>
        <v>0</v>
      </c>
      <c r="O198" s="319">
        <f t="shared" si="18"/>
        <v>0</v>
      </c>
      <c r="P198" s="322"/>
    </row>
    <row r="199" spans="1:16" hidden="1" x14ac:dyDescent="0.25">
      <c r="A199" s="198">
        <v>5100</v>
      </c>
      <c r="B199" s="323" t="s">
        <v>432</v>
      </c>
      <c r="C199" s="459">
        <f t="shared" si="14"/>
        <v>0</v>
      </c>
      <c r="D199" s="210">
        <f>D200+D201+D204+D205+D206</f>
        <v>0</v>
      </c>
      <c r="E199" s="505">
        <f>E200+E201+E204+E205+E206</f>
        <v>0</v>
      </c>
      <c r="F199" s="459">
        <f t="shared" si="15"/>
        <v>0</v>
      </c>
      <c r="G199" s="209">
        <f>G200+G201+G204+G205+G206</f>
        <v>0</v>
      </c>
      <c r="H199" s="210">
        <f>H200+H201+H204+H205+H206</f>
        <v>0</v>
      </c>
      <c r="I199" s="211">
        <f t="shared" si="16"/>
        <v>0</v>
      </c>
      <c r="J199" s="209">
        <f>J200+J201+J204+J205+J206</f>
        <v>0</v>
      </c>
      <c r="K199" s="210">
        <f>K200+K201+K204+K205+K206</f>
        <v>0</v>
      </c>
      <c r="L199" s="211">
        <f t="shared" si="17"/>
        <v>0</v>
      </c>
      <c r="M199" s="348">
        <f>M200+M201+M204+M205+M206</f>
        <v>0</v>
      </c>
      <c r="N199" s="324">
        <f>N200+N201+N204+N205+N206</f>
        <v>0</v>
      </c>
      <c r="O199" s="211">
        <f t="shared" si="18"/>
        <v>0</v>
      </c>
      <c r="P199" s="208"/>
    </row>
    <row r="200" spans="1:16" hidden="1" x14ac:dyDescent="0.25">
      <c r="A200" s="1197">
        <v>5110</v>
      </c>
      <c r="B200" s="213" t="s">
        <v>433</v>
      </c>
      <c r="C200" s="466">
        <f t="shared" si="14"/>
        <v>0</v>
      </c>
      <c r="D200" s="220"/>
      <c r="E200" s="510"/>
      <c r="F200" s="466">
        <f t="shared" si="15"/>
        <v>0</v>
      </c>
      <c r="G200" s="219"/>
      <c r="H200" s="220"/>
      <c r="I200" s="221">
        <f t="shared" si="16"/>
        <v>0</v>
      </c>
      <c r="J200" s="219"/>
      <c r="K200" s="220"/>
      <c r="L200" s="221">
        <f t="shared" si="17"/>
        <v>0</v>
      </c>
      <c r="M200" s="336"/>
      <c r="N200" s="335"/>
      <c r="O200" s="221">
        <f t="shared" si="18"/>
        <v>0</v>
      </c>
      <c r="P200" s="176"/>
    </row>
    <row r="201" spans="1:16" ht="24" hidden="1" x14ac:dyDescent="0.25">
      <c r="A201" s="339">
        <v>5120</v>
      </c>
      <c r="B201" s="223" t="s">
        <v>434</v>
      </c>
      <c r="C201" s="359">
        <f t="shared" si="14"/>
        <v>0</v>
      </c>
      <c r="D201" s="342">
        <f>D202+D203</f>
        <v>0</v>
      </c>
      <c r="E201" s="390">
        <f>E202+E203</f>
        <v>0</v>
      </c>
      <c r="F201" s="359">
        <f t="shared" si="15"/>
        <v>0</v>
      </c>
      <c r="G201" s="340">
        <f>G202+G203</f>
        <v>0</v>
      </c>
      <c r="H201" s="342">
        <f>H202+H203</f>
        <v>0</v>
      </c>
      <c r="I201" s="231">
        <f t="shared" si="16"/>
        <v>0</v>
      </c>
      <c r="J201" s="340">
        <f>J202+J203</f>
        <v>0</v>
      </c>
      <c r="K201" s="342">
        <f>K202+K203</f>
        <v>0</v>
      </c>
      <c r="L201" s="231">
        <f t="shared" si="17"/>
        <v>0</v>
      </c>
      <c r="M201" s="343">
        <f>M202+M203</f>
        <v>0</v>
      </c>
      <c r="N201" s="341">
        <f>N202+N203</f>
        <v>0</v>
      </c>
      <c r="O201" s="231">
        <f t="shared" si="18"/>
        <v>0</v>
      </c>
      <c r="P201" s="185"/>
    </row>
    <row r="202" spans="1:16" hidden="1" x14ac:dyDescent="0.25">
      <c r="A202" s="178">
        <v>5121</v>
      </c>
      <c r="B202" s="223" t="s">
        <v>435</v>
      </c>
      <c r="C202" s="359">
        <f t="shared" si="14"/>
        <v>0</v>
      </c>
      <c r="D202" s="230"/>
      <c r="E202" s="507"/>
      <c r="F202" s="359">
        <f t="shared" si="15"/>
        <v>0</v>
      </c>
      <c r="G202" s="229"/>
      <c r="H202" s="230"/>
      <c r="I202" s="231">
        <f t="shared" si="16"/>
        <v>0</v>
      </c>
      <c r="J202" s="229"/>
      <c r="K202" s="230"/>
      <c r="L202" s="231">
        <f t="shared" si="17"/>
        <v>0</v>
      </c>
      <c r="M202" s="338"/>
      <c r="N202" s="337"/>
      <c r="O202" s="231">
        <f t="shared" si="18"/>
        <v>0</v>
      </c>
      <c r="P202" s="185"/>
    </row>
    <row r="203" spans="1:16" ht="24" hidden="1" x14ac:dyDescent="0.25">
      <c r="A203" s="178">
        <v>5129</v>
      </c>
      <c r="B203" s="223" t="s">
        <v>436</v>
      </c>
      <c r="C203" s="359">
        <f t="shared" si="14"/>
        <v>0</v>
      </c>
      <c r="D203" s="230"/>
      <c r="E203" s="507"/>
      <c r="F203" s="359">
        <f t="shared" si="15"/>
        <v>0</v>
      </c>
      <c r="G203" s="229"/>
      <c r="H203" s="230"/>
      <c r="I203" s="231">
        <f t="shared" si="16"/>
        <v>0</v>
      </c>
      <c r="J203" s="229"/>
      <c r="K203" s="230"/>
      <c r="L203" s="231">
        <f t="shared" si="17"/>
        <v>0</v>
      </c>
      <c r="M203" s="338"/>
      <c r="N203" s="337"/>
      <c r="O203" s="231">
        <f t="shared" si="18"/>
        <v>0</v>
      </c>
      <c r="P203" s="185"/>
    </row>
    <row r="204" spans="1:16" hidden="1" x14ac:dyDescent="0.25">
      <c r="A204" s="339">
        <v>5130</v>
      </c>
      <c r="B204" s="223" t="s">
        <v>437</v>
      </c>
      <c r="C204" s="359">
        <f t="shared" si="14"/>
        <v>0</v>
      </c>
      <c r="D204" s="230"/>
      <c r="E204" s="507"/>
      <c r="F204" s="359">
        <f t="shared" si="15"/>
        <v>0</v>
      </c>
      <c r="G204" s="229"/>
      <c r="H204" s="230"/>
      <c r="I204" s="231">
        <f t="shared" si="16"/>
        <v>0</v>
      </c>
      <c r="J204" s="229"/>
      <c r="K204" s="230"/>
      <c r="L204" s="231">
        <f t="shared" si="17"/>
        <v>0</v>
      </c>
      <c r="M204" s="338"/>
      <c r="N204" s="337"/>
      <c r="O204" s="231">
        <f t="shared" si="18"/>
        <v>0</v>
      </c>
      <c r="P204" s="185"/>
    </row>
    <row r="205" spans="1:16" hidden="1" x14ac:dyDescent="0.25">
      <c r="A205" s="339">
        <v>5140</v>
      </c>
      <c r="B205" s="223" t="s">
        <v>438</v>
      </c>
      <c r="C205" s="359">
        <f t="shared" si="14"/>
        <v>0</v>
      </c>
      <c r="D205" s="230"/>
      <c r="E205" s="507"/>
      <c r="F205" s="359">
        <f t="shared" si="15"/>
        <v>0</v>
      </c>
      <c r="G205" s="229"/>
      <c r="H205" s="230"/>
      <c r="I205" s="231">
        <f t="shared" si="16"/>
        <v>0</v>
      </c>
      <c r="J205" s="229"/>
      <c r="K205" s="230"/>
      <c r="L205" s="231">
        <f t="shared" si="17"/>
        <v>0</v>
      </c>
      <c r="M205" s="338"/>
      <c r="N205" s="337"/>
      <c r="O205" s="231">
        <f t="shared" si="18"/>
        <v>0</v>
      </c>
      <c r="P205" s="185"/>
    </row>
    <row r="206" spans="1:16" ht="24" hidden="1" x14ac:dyDescent="0.25">
      <c r="A206" s="339">
        <v>5170</v>
      </c>
      <c r="B206" s="223" t="s">
        <v>439</v>
      </c>
      <c r="C206" s="359">
        <f t="shared" si="14"/>
        <v>0</v>
      </c>
      <c r="D206" s="230"/>
      <c r="E206" s="507"/>
      <c r="F206" s="359">
        <f t="shared" si="15"/>
        <v>0</v>
      </c>
      <c r="G206" s="229"/>
      <c r="H206" s="230"/>
      <c r="I206" s="231">
        <f t="shared" si="16"/>
        <v>0</v>
      </c>
      <c r="J206" s="229"/>
      <c r="K206" s="230"/>
      <c r="L206" s="231">
        <f t="shared" si="17"/>
        <v>0</v>
      </c>
      <c r="M206" s="338"/>
      <c r="N206" s="337"/>
      <c r="O206" s="231">
        <f t="shared" si="18"/>
        <v>0</v>
      </c>
      <c r="P206" s="185"/>
    </row>
    <row r="207" spans="1:16" hidden="1" x14ac:dyDescent="0.25">
      <c r="A207" s="198">
        <v>5200</v>
      </c>
      <c r="B207" s="323" t="s">
        <v>440</v>
      </c>
      <c r="C207" s="459">
        <f t="shared" si="14"/>
        <v>0</v>
      </c>
      <c r="D207" s="210">
        <f>D208+D218+D219+D228+D229+D230+D232</f>
        <v>0</v>
      </c>
      <c r="E207" s="505">
        <f>E208+E218+E219+E228+E229+E230+E232</f>
        <v>0</v>
      </c>
      <c r="F207" s="459">
        <f t="shared" si="15"/>
        <v>0</v>
      </c>
      <c r="G207" s="209">
        <f>G208+G218+G219+G228+G229+G230+G232</f>
        <v>0</v>
      </c>
      <c r="H207" s="210">
        <f>H208+H218+H219+H228+H229+H230+H232</f>
        <v>0</v>
      </c>
      <c r="I207" s="211">
        <f t="shared" si="16"/>
        <v>0</v>
      </c>
      <c r="J207" s="209">
        <f>J208+J218+J219+J228+J229+J230+J232</f>
        <v>0</v>
      </c>
      <c r="K207" s="210">
        <f>K208+K218+K219+K228+K229+K230+K232</f>
        <v>0</v>
      </c>
      <c r="L207" s="211">
        <f t="shared" si="17"/>
        <v>0</v>
      </c>
      <c r="M207" s="348">
        <f>M208+M218+M219+M228+M229+M230+M232</f>
        <v>0</v>
      </c>
      <c r="N207" s="324">
        <f>N208+N218+N219+N228+N229+N230+N232</f>
        <v>0</v>
      </c>
      <c r="O207" s="211">
        <f t="shared" si="18"/>
        <v>0</v>
      </c>
      <c r="P207" s="208"/>
    </row>
    <row r="208" spans="1:16" hidden="1" x14ac:dyDescent="0.25">
      <c r="A208" s="329">
        <v>5210</v>
      </c>
      <c r="B208" s="265" t="s">
        <v>441</v>
      </c>
      <c r="C208" s="460">
        <f t="shared" si="14"/>
        <v>0</v>
      </c>
      <c r="D208" s="333">
        <f>SUM(D209:D217)</f>
        <v>0</v>
      </c>
      <c r="E208" s="506">
        <f>SUM(E209:E217)</f>
        <v>0</v>
      </c>
      <c r="F208" s="460">
        <f t="shared" si="15"/>
        <v>0</v>
      </c>
      <c r="G208" s="330">
        <f>SUM(G209:G217)</f>
        <v>0</v>
      </c>
      <c r="H208" s="333">
        <f>SUM(H209:H217)</f>
        <v>0</v>
      </c>
      <c r="I208" s="332">
        <f t="shared" si="16"/>
        <v>0</v>
      </c>
      <c r="J208" s="330">
        <f>SUM(J209:J217)</f>
        <v>0</v>
      </c>
      <c r="K208" s="333">
        <f>SUM(K209:K217)</f>
        <v>0</v>
      </c>
      <c r="L208" s="332">
        <f t="shared" si="17"/>
        <v>0</v>
      </c>
      <c r="M208" s="334">
        <f>SUM(M209:M217)</f>
        <v>0</v>
      </c>
      <c r="N208" s="331">
        <f>SUM(N209:N217)</f>
        <v>0</v>
      </c>
      <c r="O208" s="332">
        <f t="shared" si="18"/>
        <v>0</v>
      </c>
      <c r="P208" s="274"/>
    </row>
    <row r="209" spans="1:16" hidden="1" x14ac:dyDescent="0.25">
      <c r="A209" s="169">
        <v>5211</v>
      </c>
      <c r="B209" s="213" t="s">
        <v>442</v>
      </c>
      <c r="C209" s="359">
        <f t="shared" si="14"/>
        <v>0</v>
      </c>
      <c r="D209" s="220"/>
      <c r="E209" s="510"/>
      <c r="F209" s="466">
        <f t="shared" si="15"/>
        <v>0</v>
      </c>
      <c r="G209" s="219"/>
      <c r="H209" s="220"/>
      <c r="I209" s="221">
        <f t="shared" si="16"/>
        <v>0</v>
      </c>
      <c r="J209" s="219"/>
      <c r="K209" s="220"/>
      <c r="L209" s="221">
        <f t="shared" si="17"/>
        <v>0</v>
      </c>
      <c r="M209" s="336"/>
      <c r="N209" s="335"/>
      <c r="O209" s="221">
        <f t="shared" si="18"/>
        <v>0</v>
      </c>
      <c r="P209" s="176"/>
    </row>
    <row r="210" spans="1:16" hidden="1" x14ac:dyDescent="0.25">
      <c r="A210" s="178">
        <v>5212</v>
      </c>
      <c r="B210" s="223" t="s">
        <v>443</v>
      </c>
      <c r="C210" s="359">
        <f t="shared" si="14"/>
        <v>0</v>
      </c>
      <c r="D210" s="230"/>
      <c r="E210" s="507"/>
      <c r="F210" s="359">
        <f t="shared" si="15"/>
        <v>0</v>
      </c>
      <c r="G210" s="229"/>
      <c r="H210" s="230"/>
      <c r="I210" s="231">
        <f t="shared" si="16"/>
        <v>0</v>
      </c>
      <c r="J210" s="229"/>
      <c r="K210" s="230"/>
      <c r="L210" s="231">
        <f t="shared" si="17"/>
        <v>0</v>
      </c>
      <c r="M210" s="338"/>
      <c r="N210" s="337"/>
      <c r="O210" s="231">
        <f t="shared" si="18"/>
        <v>0</v>
      </c>
      <c r="P210" s="185"/>
    </row>
    <row r="211" spans="1:16" hidden="1" x14ac:dyDescent="0.25">
      <c r="A211" s="178">
        <v>5213</v>
      </c>
      <c r="B211" s="223" t="s">
        <v>444</v>
      </c>
      <c r="C211" s="359">
        <f t="shared" si="14"/>
        <v>0</v>
      </c>
      <c r="D211" s="230"/>
      <c r="E211" s="507"/>
      <c r="F211" s="359">
        <f t="shared" si="15"/>
        <v>0</v>
      </c>
      <c r="G211" s="229"/>
      <c r="H211" s="230"/>
      <c r="I211" s="231">
        <f t="shared" si="16"/>
        <v>0</v>
      </c>
      <c r="J211" s="229"/>
      <c r="K211" s="230"/>
      <c r="L211" s="231">
        <f t="shared" si="17"/>
        <v>0</v>
      </c>
      <c r="M211" s="338"/>
      <c r="N211" s="337"/>
      <c r="O211" s="231">
        <f t="shared" si="18"/>
        <v>0</v>
      </c>
      <c r="P211" s="185"/>
    </row>
    <row r="212" spans="1:16" hidden="1" x14ac:dyDescent="0.25">
      <c r="A212" s="178">
        <v>5214</v>
      </c>
      <c r="B212" s="223" t="s">
        <v>445</v>
      </c>
      <c r="C212" s="359">
        <f t="shared" si="14"/>
        <v>0</v>
      </c>
      <c r="D212" s="230"/>
      <c r="E212" s="507"/>
      <c r="F212" s="359">
        <f t="shared" si="15"/>
        <v>0</v>
      </c>
      <c r="G212" s="229"/>
      <c r="H212" s="230"/>
      <c r="I212" s="231">
        <f t="shared" si="16"/>
        <v>0</v>
      </c>
      <c r="J212" s="229"/>
      <c r="K212" s="230"/>
      <c r="L212" s="231">
        <f t="shared" si="17"/>
        <v>0</v>
      </c>
      <c r="M212" s="338"/>
      <c r="N212" s="337"/>
      <c r="O212" s="231">
        <f t="shared" si="18"/>
        <v>0</v>
      </c>
      <c r="P212" s="185"/>
    </row>
    <row r="213" spans="1:16" hidden="1" x14ac:dyDescent="0.25">
      <c r="A213" s="178">
        <v>5215</v>
      </c>
      <c r="B213" s="223" t="s">
        <v>446</v>
      </c>
      <c r="C213" s="359">
        <f t="shared" si="14"/>
        <v>0</v>
      </c>
      <c r="D213" s="230"/>
      <c r="E213" s="507"/>
      <c r="F213" s="359">
        <f t="shared" si="15"/>
        <v>0</v>
      </c>
      <c r="G213" s="229"/>
      <c r="H213" s="230"/>
      <c r="I213" s="231">
        <f t="shared" si="16"/>
        <v>0</v>
      </c>
      <c r="J213" s="229"/>
      <c r="K213" s="230"/>
      <c r="L213" s="231">
        <f t="shared" si="17"/>
        <v>0</v>
      </c>
      <c r="M213" s="338"/>
      <c r="N213" s="337"/>
      <c r="O213" s="231">
        <f t="shared" si="18"/>
        <v>0</v>
      </c>
      <c r="P213" s="185"/>
    </row>
    <row r="214" spans="1:16" ht="24" hidden="1" x14ac:dyDescent="0.25">
      <c r="A214" s="178">
        <v>5216</v>
      </c>
      <c r="B214" s="223" t="s">
        <v>447</v>
      </c>
      <c r="C214" s="359">
        <f t="shared" si="14"/>
        <v>0</v>
      </c>
      <c r="D214" s="230"/>
      <c r="E214" s="507"/>
      <c r="F214" s="359">
        <f t="shared" si="15"/>
        <v>0</v>
      </c>
      <c r="G214" s="229"/>
      <c r="H214" s="230"/>
      <c r="I214" s="231">
        <f t="shared" si="16"/>
        <v>0</v>
      </c>
      <c r="J214" s="229"/>
      <c r="K214" s="230"/>
      <c r="L214" s="231">
        <f t="shared" si="17"/>
        <v>0</v>
      </c>
      <c r="M214" s="338"/>
      <c r="N214" s="337"/>
      <c r="O214" s="231">
        <f t="shared" si="18"/>
        <v>0</v>
      </c>
      <c r="P214" s="185"/>
    </row>
    <row r="215" spans="1:16" hidden="1" x14ac:dyDescent="0.25">
      <c r="A215" s="178">
        <v>5217</v>
      </c>
      <c r="B215" s="223" t="s">
        <v>448</v>
      </c>
      <c r="C215" s="359">
        <f t="shared" si="14"/>
        <v>0</v>
      </c>
      <c r="D215" s="230"/>
      <c r="E215" s="507"/>
      <c r="F215" s="359">
        <f t="shared" si="15"/>
        <v>0</v>
      </c>
      <c r="G215" s="229"/>
      <c r="H215" s="230"/>
      <c r="I215" s="231">
        <f t="shared" si="16"/>
        <v>0</v>
      </c>
      <c r="J215" s="229"/>
      <c r="K215" s="230"/>
      <c r="L215" s="231">
        <f t="shared" si="17"/>
        <v>0</v>
      </c>
      <c r="M215" s="338"/>
      <c r="N215" s="337"/>
      <c r="O215" s="231">
        <f t="shared" si="18"/>
        <v>0</v>
      </c>
      <c r="P215" s="185"/>
    </row>
    <row r="216" spans="1:16" hidden="1" x14ac:dyDescent="0.25">
      <c r="A216" s="178">
        <v>5218</v>
      </c>
      <c r="B216" s="223" t="s">
        <v>449</v>
      </c>
      <c r="C216" s="359">
        <f t="shared" si="14"/>
        <v>0</v>
      </c>
      <c r="D216" s="230"/>
      <c r="E216" s="507"/>
      <c r="F216" s="359">
        <f t="shared" si="15"/>
        <v>0</v>
      </c>
      <c r="G216" s="229"/>
      <c r="H216" s="230"/>
      <c r="I216" s="231">
        <f t="shared" si="16"/>
        <v>0</v>
      </c>
      <c r="J216" s="229"/>
      <c r="K216" s="230"/>
      <c r="L216" s="231">
        <f t="shared" si="17"/>
        <v>0</v>
      </c>
      <c r="M216" s="338"/>
      <c r="N216" s="337"/>
      <c r="O216" s="231">
        <f t="shared" si="18"/>
        <v>0</v>
      </c>
      <c r="P216" s="185"/>
    </row>
    <row r="217" spans="1:16" hidden="1" x14ac:dyDescent="0.25">
      <c r="A217" s="178">
        <v>5219</v>
      </c>
      <c r="B217" s="223" t="s">
        <v>450</v>
      </c>
      <c r="C217" s="359">
        <f t="shared" si="14"/>
        <v>0</v>
      </c>
      <c r="D217" s="230"/>
      <c r="E217" s="507"/>
      <c r="F217" s="359">
        <f t="shared" si="15"/>
        <v>0</v>
      </c>
      <c r="G217" s="229"/>
      <c r="H217" s="230"/>
      <c r="I217" s="231">
        <f t="shared" si="16"/>
        <v>0</v>
      </c>
      <c r="J217" s="229"/>
      <c r="K217" s="230"/>
      <c r="L217" s="231">
        <f t="shared" si="17"/>
        <v>0</v>
      </c>
      <c r="M217" s="338"/>
      <c r="N217" s="337"/>
      <c r="O217" s="231">
        <f t="shared" si="18"/>
        <v>0</v>
      </c>
      <c r="P217" s="185"/>
    </row>
    <row r="218" spans="1:16" hidden="1" x14ac:dyDescent="0.25">
      <c r="A218" s="339">
        <v>5220</v>
      </c>
      <c r="B218" s="223" t="s">
        <v>451</v>
      </c>
      <c r="C218" s="359">
        <f t="shared" si="14"/>
        <v>0</v>
      </c>
      <c r="D218" s="230"/>
      <c r="E218" s="507"/>
      <c r="F218" s="359">
        <f t="shared" si="15"/>
        <v>0</v>
      </c>
      <c r="G218" s="229"/>
      <c r="H218" s="230"/>
      <c r="I218" s="231">
        <f t="shared" si="16"/>
        <v>0</v>
      </c>
      <c r="J218" s="229"/>
      <c r="K218" s="230"/>
      <c r="L218" s="231">
        <f t="shared" si="17"/>
        <v>0</v>
      </c>
      <c r="M218" s="338"/>
      <c r="N218" s="337"/>
      <c r="O218" s="231">
        <f t="shared" si="18"/>
        <v>0</v>
      </c>
      <c r="P218" s="185"/>
    </row>
    <row r="219" spans="1:16" hidden="1" x14ac:dyDescent="0.25">
      <c r="A219" s="339">
        <v>5230</v>
      </c>
      <c r="B219" s="223" t="s">
        <v>452</v>
      </c>
      <c r="C219" s="359">
        <f t="shared" si="14"/>
        <v>0</v>
      </c>
      <c r="D219" s="342">
        <f>SUM(D220:D227)</f>
        <v>0</v>
      </c>
      <c r="E219" s="390">
        <f>SUM(E220:E227)</f>
        <v>0</v>
      </c>
      <c r="F219" s="359">
        <f t="shared" si="15"/>
        <v>0</v>
      </c>
      <c r="G219" s="340">
        <f>SUM(G220:G227)</f>
        <v>0</v>
      </c>
      <c r="H219" s="342">
        <f>SUM(H220:H227)</f>
        <v>0</v>
      </c>
      <c r="I219" s="231">
        <f t="shared" si="16"/>
        <v>0</v>
      </c>
      <c r="J219" s="340">
        <f>SUM(J220:J227)</f>
        <v>0</v>
      </c>
      <c r="K219" s="342">
        <f>SUM(K220:K227)</f>
        <v>0</v>
      </c>
      <c r="L219" s="231">
        <f t="shared" si="17"/>
        <v>0</v>
      </c>
      <c r="M219" s="343">
        <f>SUM(M220:M227)</f>
        <v>0</v>
      </c>
      <c r="N219" s="341">
        <f>SUM(N220:N227)</f>
        <v>0</v>
      </c>
      <c r="O219" s="231">
        <f t="shared" si="18"/>
        <v>0</v>
      </c>
      <c r="P219" s="185"/>
    </row>
    <row r="220" spans="1:16" hidden="1" x14ac:dyDescent="0.25">
      <c r="A220" s="178">
        <v>5231</v>
      </c>
      <c r="B220" s="223" t="s">
        <v>453</v>
      </c>
      <c r="C220" s="359">
        <f t="shared" si="14"/>
        <v>0</v>
      </c>
      <c r="D220" s="230"/>
      <c r="E220" s="507"/>
      <c r="F220" s="359">
        <f t="shared" si="15"/>
        <v>0</v>
      </c>
      <c r="G220" s="229"/>
      <c r="H220" s="230"/>
      <c r="I220" s="231">
        <f t="shared" si="16"/>
        <v>0</v>
      </c>
      <c r="J220" s="229"/>
      <c r="K220" s="230"/>
      <c r="L220" s="231">
        <f t="shared" si="17"/>
        <v>0</v>
      </c>
      <c r="M220" s="338"/>
      <c r="N220" s="337"/>
      <c r="O220" s="231">
        <f t="shared" si="18"/>
        <v>0</v>
      </c>
      <c r="P220" s="185"/>
    </row>
    <row r="221" spans="1:16" hidden="1" x14ac:dyDescent="0.25">
      <c r="A221" s="178">
        <v>5232</v>
      </c>
      <c r="B221" s="223" t="s">
        <v>454</v>
      </c>
      <c r="C221" s="359">
        <f t="shared" si="14"/>
        <v>0</v>
      </c>
      <c r="D221" s="230"/>
      <c r="E221" s="507"/>
      <c r="F221" s="359">
        <f t="shared" si="15"/>
        <v>0</v>
      </c>
      <c r="G221" s="229"/>
      <c r="H221" s="230"/>
      <c r="I221" s="231">
        <f t="shared" si="16"/>
        <v>0</v>
      </c>
      <c r="J221" s="229"/>
      <c r="K221" s="230"/>
      <c r="L221" s="231">
        <f t="shared" si="17"/>
        <v>0</v>
      </c>
      <c r="M221" s="338"/>
      <c r="N221" s="337"/>
      <c r="O221" s="231">
        <f t="shared" si="18"/>
        <v>0</v>
      </c>
      <c r="P221" s="185"/>
    </row>
    <row r="222" spans="1:16" hidden="1" x14ac:dyDescent="0.25">
      <c r="A222" s="178">
        <v>5233</v>
      </c>
      <c r="B222" s="223" t="s">
        <v>455</v>
      </c>
      <c r="C222" s="359">
        <f t="shared" si="14"/>
        <v>0</v>
      </c>
      <c r="D222" s="230"/>
      <c r="E222" s="507"/>
      <c r="F222" s="359">
        <f t="shared" si="15"/>
        <v>0</v>
      </c>
      <c r="G222" s="229"/>
      <c r="H222" s="230"/>
      <c r="I222" s="231">
        <f t="shared" si="16"/>
        <v>0</v>
      </c>
      <c r="J222" s="229"/>
      <c r="K222" s="230"/>
      <c r="L222" s="231">
        <f t="shared" si="17"/>
        <v>0</v>
      </c>
      <c r="M222" s="338"/>
      <c r="N222" s="337"/>
      <c r="O222" s="231">
        <f t="shared" si="18"/>
        <v>0</v>
      </c>
      <c r="P222" s="185"/>
    </row>
    <row r="223" spans="1:16" ht="24" hidden="1" x14ac:dyDescent="0.25">
      <c r="A223" s="178">
        <v>5234</v>
      </c>
      <c r="B223" s="223" t="s">
        <v>456</v>
      </c>
      <c r="C223" s="359">
        <f t="shared" si="14"/>
        <v>0</v>
      </c>
      <c r="D223" s="230"/>
      <c r="E223" s="507"/>
      <c r="F223" s="359">
        <f t="shared" si="15"/>
        <v>0</v>
      </c>
      <c r="G223" s="229"/>
      <c r="H223" s="230"/>
      <c r="I223" s="231">
        <f t="shared" si="16"/>
        <v>0</v>
      </c>
      <c r="J223" s="229"/>
      <c r="K223" s="230"/>
      <c r="L223" s="231">
        <f t="shared" si="17"/>
        <v>0</v>
      </c>
      <c r="M223" s="338"/>
      <c r="N223" s="337"/>
      <c r="O223" s="231">
        <f t="shared" si="18"/>
        <v>0</v>
      </c>
      <c r="P223" s="185"/>
    </row>
    <row r="224" spans="1:16" hidden="1" x14ac:dyDescent="0.25">
      <c r="A224" s="178">
        <v>5236</v>
      </c>
      <c r="B224" s="223" t="s">
        <v>457</v>
      </c>
      <c r="C224" s="359">
        <f t="shared" si="14"/>
        <v>0</v>
      </c>
      <c r="D224" s="230"/>
      <c r="E224" s="507"/>
      <c r="F224" s="359">
        <f t="shared" si="15"/>
        <v>0</v>
      </c>
      <c r="G224" s="229"/>
      <c r="H224" s="230"/>
      <c r="I224" s="231">
        <f t="shared" si="16"/>
        <v>0</v>
      </c>
      <c r="J224" s="229"/>
      <c r="K224" s="230"/>
      <c r="L224" s="231">
        <f t="shared" si="17"/>
        <v>0</v>
      </c>
      <c r="M224" s="338"/>
      <c r="N224" s="337"/>
      <c r="O224" s="231">
        <f t="shared" si="18"/>
        <v>0</v>
      </c>
      <c r="P224" s="185"/>
    </row>
    <row r="225" spans="1:16" hidden="1" x14ac:dyDescent="0.25">
      <c r="A225" s="178">
        <v>5237</v>
      </c>
      <c r="B225" s="223" t="s">
        <v>458</v>
      </c>
      <c r="C225" s="359">
        <f t="shared" si="14"/>
        <v>0</v>
      </c>
      <c r="D225" s="230"/>
      <c r="E225" s="507"/>
      <c r="F225" s="359">
        <f t="shared" si="15"/>
        <v>0</v>
      </c>
      <c r="G225" s="229"/>
      <c r="H225" s="230"/>
      <c r="I225" s="231">
        <f t="shared" si="16"/>
        <v>0</v>
      </c>
      <c r="J225" s="229"/>
      <c r="K225" s="230"/>
      <c r="L225" s="231">
        <f t="shared" si="17"/>
        <v>0</v>
      </c>
      <c r="M225" s="338"/>
      <c r="N225" s="337"/>
      <c r="O225" s="231">
        <f t="shared" si="18"/>
        <v>0</v>
      </c>
      <c r="P225" s="185"/>
    </row>
    <row r="226" spans="1:16" ht="24" hidden="1" x14ac:dyDescent="0.25">
      <c r="A226" s="178">
        <v>5238</v>
      </c>
      <c r="B226" s="223" t="s">
        <v>459</v>
      </c>
      <c r="C226" s="359">
        <f t="shared" si="14"/>
        <v>0</v>
      </c>
      <c r="D226" s="230"/>
      <c r="E226" s="507"/>
      <c r="F226" s="359">
        <f t="shared" si="15"/>
        <v>0</v>
      </c>
      <c r="G226" s="229"/>
      <c r="H226" s="230"/>
      <c r="I226" s="231">
        <f t="shared" si="16"/>
        <v>0</v>
      </c>
      <c r="J226" s="229"/>
      <c r="K226" s="230"/>
      <c r="L226" s="231">
        <f t="shared" si="17"/>
        <v>0</v>
      </c>
      <c r="M226" s="338"/>
      <c r="N226" s="337"/>
      <c r="O226" s="231">
        <f t="shared" si="18"/>
        <v>0</v>
      </c>
      <c r="P226" s="185"/>
    </row>
    <row r="227" spans="1:16" ht="24" hidden="1" x14ac:dyDescent="0.25">
      <c r="A227" s="178">
        <v>5239</v>
      </c>
      <c r="B227" s="223" t="s">
        <v>460</v>
      </c>
      <c r="C227" s="359">
        <f t="shared" si="14"/>
        <v>0</v>
      </c>
      <c r="D227" s="230"/>
      <c r="E227" s="507"/>
      <c r="F227" s="359">
        <f t="shared" si="15"/>
        <v>0</v>
      </c>
      <c r="G227" s="229"/>
      <c r="H227" s="230"/>
      <c r="I227" s="231">
        <f t="shared" si="16"/>
        <v>0</v>
      </c>
      <c r="J227" s="229"/>
      <c r="K227" s="230"/>
      <c r="L227" s="231">
        <f t="shared" si="17"/>
        <v>0</v>
      </c>
      <c r="M227" s="338"/>
      <c r="N227" s="337"/>
      <c r="O227" s="231">
        <f t="shared" si="18"/>
        <v>0</v>
      </c>
      <c r="P227" s="185"/>
    </row>
    <row r="228" spans="1:16" ht="24" hidden="1" x14ac:dyDescent="0.25">
      <c r="A228" s="339">
        <v>5240</v>
      </c>
      <c r="B228" s="223" t="s">
        <v>461</v>
      </c>
      <c r="C228" s="359">
        <f t="shared" si="14"/>
        <v>0</v>
      </c>
      <c r="D228" s="230"/>
      <c r="E228" s="507"/>
      <c r="F228" s="359">
        <f t="shared" si="15"/>
        <v>0</v>
      </c>
      <c r="G228" s="229"/>
      <c r="H228" s="230"/>
      <c r="I228" s="231">
        <f t="shared" si="16"/>
        <v>0</v>
      </c>
      <c r="J228" s="229"/>
      <c r="K228" s="230"/>
      <c r="L228" s="231">
        <f t="shared" si="17"/>
        <v>0</v>
      </c>
      <c r="M228" s="338"/>
      <c r="N228" s="337"/>
      <c r="O228" s="231">
        <f t="shared" si="18"/>
        <v>0</v>
      </c>
      <c r="P228" s="185"/>
    </row>
    <row r="229" spans="1:16" hidden="1" x14ac:dyDescent="0.25">
      <c r="A229" s="339">
        <v>5250</v>
      </c>
      <c r="B229" s="223" t="s">
        <v>462</v>
      </c>
      <c r="C229" s="359">
        <f t="shared" si="14"/>
        <v>0</v>
      </c>
      <c r="D229" s="230"/>
      <c r="E229" s="507"/>
      <c r="F229" s="359">
        <f t="shared" si="15"/>
        <v>0</v>
      </c>
      <c r="G229" s="229"/>
      <c r="H229" s="230"/>
      <c r="I229" s="231">
        <f t="shared" si="16"/>
        <v>0</v>
      </c>
      <c r="J229" s="229"/>
      <c r="K229" s="230"/>
      <c r="L229" s="231">
        <f t="shared" si="17"/>
        <v>0</v>
      </c>
      <c r="M229" s="338"/>
      <c r="N229" s="337"/>
      <c r="O229" s="231">
        <f t="shared" si="18"/>
        <v>0</v>
      </c>
      <c r="P229" s="185"/>
    </row>
    <row r="230" spans="1:16" hidden="1" x14ac:dyDescent="0.25">
      <c r="A230" s="339">
        <v>5260</v>
      </c>
      <c r="B230" s="223" t="s">
        <v>463</v>
      </c>
      <c r="C230" s="359">
        <f t="shared" si="14"/>
        <v>0</v>
      </c>
      <c r="D230" s="342">
        <f>SUM(D231)</f>
        <v>0</v>
      </c>
      <c r="E230" s="390">
        <f>SUM(E231)</f>
        <v>0</v>
      </c>
      <c r="F230" s="359">
        <f t="shared" si="15"/>
        <v>0</v>
      </c>
      <c r="G230" s="340">
        <f>SUM(G231)</f>
        <v>0</v>
      </c>
      <c r="H230" s="342">
        <f>SUM(H231)</f>
        <v>0</v>
      </c>
      <c r="I230" s="231">
        <f t="shared" si="16"/>
        <v>0</v>
      </c>
      <c r="J230" s="340">
        <f>SUM(J231)</f>
        <v>0</v>
      </c>
      <c r="K230" s="342">
        <f>SUM(K231)</f>
        <v>0</v>
      </c>
      <c r="L230" s="231">
        <f t="shared" si="17"/>
        <v>0</v>
      </c>
      <c r="M230" s="343">
        <f>SUM(M231)</f>
        <v>0</v>
      </c>
      <c r="N230" s="341">
        <f>SUM(N231)</f>
        <v>0</v>
      </c>
      <c r="O230" s="231">
        <f t="shared" si="18"/>
        <v>0</v>
      </c>
      <c r="P230" s="185"/>
    </row>
    <row r="231" spans="1:16" ht="24" hidden="1" x14ac:dyDescent="0.25">
      <c r="A231" s="178">
        <v>5269</v>
      </c>
      <c r="B231" s="223" t="s">
        <v>464</v>
      </c>
      <c r="C231" s="359">
        <f t="shared" si="14"/>
        <v>0</v>
      </c>
      <c r="D231" s="230"/>
      <c r="E231" s="507"/>
      <c r="F231" s="359">
        <f t="shared" si="15"/>
        <v>0</v>
      </c>
      <c r="G231" s="229"/>
      <c r="H231" s="230"/>
      <c r="I231" s="231">
        <f t="shared" si="16"/>
        <v>0</v>
      </c>
      <c r="J231" s="229"/>
      <c r="K231" s="230"/>
      <c r="L231" s="231">
        <f t="shared" si="17"/>
        <v>0</v>
      </c>
      <c r="M231" s="338"/>
      <c r="N231" s="337"/>
      <c r="O231" s="231">
        <f t="shared" si="18"/>
        <v>0</v>
      </c>
      <c r="P231" s="185"/>
    </row>
    <row r="232" spans="1:16" ht="24" hidden="1" x14ac:dyDescent="0.25">
      <c r="A232" s="329">
        <v>5270</v>
      </c>
      <c r="B232" s="265" t="s">
        <v>465</v>
      </c>
      <c r="C232" s="354">
        <f t="shared" si="14"/>
        <v>0</v>
      </c>
      <c r="D232" s="346"/>
      <c r="E232" s="509"/>
      <c r="F232" s="460">
        <f t="shared" si="15"/>
        <v>0</v>
      </c>
      <c r="G232" s="344"/>
      <c r="H232" s="346"/>
      <c r="I232" s="332">
        <f t="shared" si="16"/>
        <v>0</v>
      </c>
      <c r="J232" s="344"/>
      <c r="K232" s="346"/>
      <c r="L232" s="332">
        <f t="shared" si="17"/>
        <v>0</v>
      </c>
      <c r="M232" s="347"/>
      <c r="N232" s="345"/>
      <c r="O232" s="332">
        <f t="shared" si="18"/>
        <v>0</v>
      </c>
      <c r="P232" s="274"/>
    </row>
    <row r="233" spans="1:16" hidden="1" x14ac:dyDescent="0.25">
      <c r="A233" s="315">
        <v>6000</v>
      </c>
      <c r="B233" s="315" t="s">
        <v>466</v>
      </c>
      <c r="C233" s="465">
        <f t="shared" si="14"/>
        <v>0</v>
      </c>
      <c r="D233" s="577">
        <f>D234+D254+D261</f>
        <v>0</v>
      </c>
      <c r="E233" s="504">
        <f>E234+E254+E261</f>
        <v>0</v>
      </c>
      <c r="F233" s="465">
        <f t="shared" si="15"/>
        <v>0</v>
      </c>
      <c r="G233" s="317">
        <f>G234+G254+G261</f>
        <v>0</v>
      </c>
      <c r="H233" s="320">
        <f>H234+H254+H261</f>
        <v>0</v>
      </c>
      <c r="I233" s="319">
        <f t="shared" si="16"/>
        <v>0</v>
      </c>
      <c r="J233" s="317">
        <f>J234+J254+J261</f>
        <v>0</v>
      </c>
      <c r="K233" s="320">
        <f>K234+K254+K261</f>
        <v>0</v>
      </c>
      <c r="L233" s="319">
        <f t="shared" si="17"/>
        <v>0</v>
      </c>
      <c r="M233" s="321">
        <f>M234+M254+M261</f>
        <v>0</v>
      </c>
      <c r="N233" s="318">
        <f>N234+N254+N261</f>
        <v>0</v>
      </c>
      <c r="O233" s="319">
        <f t="shared" si="18"/>
        <v>0</v>
      </c>
      <c r="P233" s="322"/>
    </row>
    <row r="234" spans="1:16" hidden="1" x14ac:dyDescent="0.25">
      <c r="A234" s="249">
        <v>6200</v>
      </c>
      <c r="B234" s="368" t="s">
        <v>467</v>
      </c>
      <c r="C234" s="548">
        <f>F234+I234+L234+O234</f>
        <v>0</v>
      </c>
      <c r="D234" s="381">
        <f>SUM(D235,D236,D238,D241,D247,D248,D249)</f>
        <v>0</v>
      </c>
      <c r="E234" s="580">
        <f>SUM(E235,E236,E238,E241,E247,E248,E249)</f>
        <v>0</v>
      </c>
      <c r="F234" s="548">
        <f>D234+E234</f>
        <v>0</v>
      </c>
      <c r="G234" s="380">
        <f>SUM(G235,G236,G238,G241,G247,G248,G249)</f>
        <v>0</v>
      </c>
      <c r="H234" s="381">
        <f>SUM(H235,H236,H238,H241,H247,H248,H249)</f>
        <v>0</v>
      </c>
      <c r="I234" s="327">
        <f t="shared" si="16"/>
        <v>0</v>
      </c>
      <c r="J234" s="380">
        <f>SUM(J235,J236,J238,J241,J247,J248,J249)</f>
        <v>0</v>
      </c>
      <c r="K234" s="381">
        <f>SUM(K235,K236,K238,K241,K247,K248,K249)</f>
        <v>0</v>
      </c>
      <c r="L234" s="327">
        <f t="shared" si="17"/>
        <v>0</v>
      </c>
      <c r="M234" s="325">
        <f>SUM(M235,M236,M238,M241,M247,M248,M249)</f>
        <v>0</v>
      </c>
      <c r="N234" s="326">
        <f>SUM(N235,N236,N238,N241,N247,N248,N249)</f>
        <v>0</v>
      </c>
      <c r="O234" s="327">
        <f t="shared" si="18"/>
        <v>0</v>
      </c>
      <c r="P234" s="328"/>
    </row>
    <row r="235" spans="1:16" ht="24" hidden="1" x14ac:dyDescent="0.25">
      <c r="A235" s="1197">
        <v>6220</v>
      </c>
      <c r="B235" s="213" t="s">
        <v>468</v>
      </c>
      <c r="C235" s="466">
        <f t="shared" si="14"/>
        <v>0</v>
      </c>
      <c r="D235" s="220"/>
      <c r="E235" s="510"/>
      <c r="F235" s="466">
        <f t="shared" si="15"/>
        <v>0</v>
      </c>
      <c r="G235" s="219"/>
      <c r="H235" s="220"/>
      <c r="I235" s="221">
        <f t="shared" si="16"/>
        <v>0</v>
      </c>
      <c r="J235" s="219"/>
      <c r="K235" s="220"/>
      <c r="L235" s="221">
        <f t="shared" si="17"/>
        <v>0</v>
      </c>
      <c r="M235" s="336"/>
      <c r="N235" s="335"/>
      <c r="O235" s="221">
        <f t="shared" si="18"/>
        <v>0</v>
      </c>
      <c r="P235" s="176"/>
    </row>
    <row r="236" spans="1:16" hidden="1" x14ac:dyDescent="0.25">
      <c r="A236" s="339">
        <v>6230</v>
      </c>
      <c r="B236" s="223" t="s">
        <v>469</v>
      </c>
      <c r="C236" s="359">
        <f t="shared" si="14"/>
        <v>0</v>
      </c>
      <c r="D236" s="342">
        <f>SUM(D237)</f>
        <v>0</v>
      </c>
      <c r="E236" s="343">
        <f>SUM(E237)</f>
        <v>0</v>
      </c>
      <c r="F236" s="359">
        <f t="shared" si="15"/>
        <v>0</v>
      </c>
      <c r="G236" s="340">
        <f>SUM(G237)</f>
        <v>0</v>
      </c>
      <c r="H236" s="342">
        <f>SUM(H237)</f>
        <v>0</v>
      </c>
      <c r="I236" s="231">
        <f t="shared" si="16"/>
        <v>0</v>
      </c>
      <c r="J236" s="340">
        <f>SUM(J237)</f>
        <v>0</v>
      </c>
      <c r="K236" s="342">
        <f>SUM(K237)</f>
        <v>0</v>
      </c>
      <c r="L236" s="231">
        <f t="shared" si="17"/>
        <v>0</v>
      </c>
      <c r="M236" s="340">
        <f>SUM(M237)</f>
        <v>0</v>
      </c>
      <c r="N236" s="342">
        <f>SUM(N237)</f>
        <v>0</v>
      </c>
      <c r="O236" s="231">
        <f t="shared" si="18"/>
        <v>0</v>
      </c>
      <c r="P236" s="185"/>
    </row>
    <row r="237" spans="1:16" ht="24" hidden="1" x14ac:dyDescent="0.25">
      <c r="A237" s="178">
        <v>6239</v>
      </c>
      <c r="B237" s="213" t="s">
        <v>470</v>
      </c>
      <c r="C237" s="359">
        <f t="shared" si="14"/>
        <v>0</v>
      </c>
      <c r="D237" s="220"/>
      <c r="E237" s="507"/>
      <c r="F237" s="359">
        <f t="shared" si="15"/>
        <v>0</v>
      </c>
      <c r="G237" s="229"/>
      <c r="H237" s="230"/>
      <c r="I237" s="231">
        <f t="shared" si="16"/>
        <v>0</v>
      </c>
      <c r="J237" s="229"/>
      <c r="K237" s="230"/>
      <c r="L237" s="231">
        <f t="shared" si="17"/>
        <v>0</v>
      </c>
      <c r="M237" s="338"/>
      <c r="N237" s="337"/>
      <c r="O237" s="231">
        <f t="shared" si="18"/>
        <v>0</v>
      </c>
      <c r="P237" s="185"/>
    </row>
    <row r="238" spans="1:16" ht="24" hidden="1" x14ac:dyDescent="0.25">
      <c r="A238" s="339">
        <v>6240</v>
      </c>
      <c r="B238" s="223" t="s">
        <v>471</v>
      </c>
      <c r="C238" s="359">
        <f t="shared" si="14"/>
        <v>0</v>
      </c>
      <c r="D238" s="342">
        <f>SUM(D239:D240)</f>
        <v>0</v>
      </c>
      <c r="E238" s="390">
        <f>SUM(E239:E240)</f>
        <v>0</v>
      </c>
      <c r="F238" s="359">
        <f t="shared" si="15"/>
        <v>0</v>
      </c>
      <c r="G238" s="340">
        <f>SUM(G239:G240)</f>
        <v>0</v>
      </c>
      <c r="H238" s="342">
        <f>SUM(H239:H240)</f>
        <v>0</v>
      </c>
      <c r="I238" s="231">
        <f t="shared" si="16"/>
        <v>0</v>
      </c>
      <c r="J238" s="340">
        <f>SUM(J239:J240)</f>
        <v>0</v>
      </c>
      <c r="K238" s="342">
        <f>SUM(K239:K240)</f>
        <v>0</v>
      </c>
      <c r="L238" s="231">
        <f t="shared" si="17"/>
        <v>0</v>
      </c>
      <c r="M238" s="343">
        <f>SUM(M239:M240)</f>
        <v>0</v>
      </c>
      <c r="N238" s="341">
        <f>SUM(N239:N240)</f>
        <v>0</v>
      </c>
      <c r="O238" s="231">
        <f t="shared" si="18"/>
        <v>0</v>
      </c>
      <c r="P238" s="185"/>
    </row>
    <row r="239" spans="1:16" hidden="1" x14ac:dyDescent="0.25">
      <c r="A239" s="178">
        <v>6241</v>
      </c>
      <c r="B239" s="223" t="s">
        <v>472</v>
      </c>
      <c r="C239" s="359">
        <f t="shared" si="14"/>
        <v>0</v>
      </c>
      <c r="D239" s="230"/>
      <c r="E239" s="507"/>
      <c r="F239" s="359">
        <f t="shared" si="15"/>
        <v>0</v>
      </c>
      <c r="G239" s="229"/>
      <c r="H239" s="230"/>
      <c r="I239" s="231">
        <f t="shared" si="16"/>
        <v>0</v>
      </c>
      <c r="J239" s="229"/>
      <c r="K239" s="230"/>
      <c r="L239" s="231">
        <f t="shared" si="17"/>
        <v>0</v>
      </c>
      <c r="M239" s="338"/>
      <c r="N239" s="337"/>
      <c r="O239" s="231">
        <f t="shared" si="18"/>
        <v>0</v>
      </c>
      <c r="P239" s="185"/>
    </row>
    <row r="240" spans="1:16" hidden="1" x14ac:dyDescent="0.25">
      <c r="A240" s="178">
        <v>6242</v>
      </c>
      <c r="B240" s="223" t="s">
        <v>473</v>
      </c>
      <c r="C240" s="359">
        <f t="shared" si="14"/>
        <v>0</v>
      </c>
      <c r="D240" s="230"/>
      <c r="E240" s="507"/>
      <c r="F240" s="359">
        <f t="shared" si="15"/>
        <v>0</v>
      </c>
      <c r="G240" s="229"/>
      <c r="H240" s="230"/>
      <c r="I240" s="231">
        <f t="shared" si="16"/>
        <v>0</v>
      </c>
      <c r="J240" s="229"/>
      <c r="K240" s="230"/>
      <c r="L240" s="231">
        <f t="shared" si="17"/>
        <v>0</v>
      </c>
      <c r="M240" s="338"/>
      <c r="N240" s="337"/>
      <c r="O240" s="231">
        <f t="shared" si="18"/>
        <v>0</v>
      </c>
      <c r="P240" s="185"/>
    </row>
    <row r="241" spans="1:16" ht="24" hidden="1" x14ac:dyDescent="0.25">
      <c r="A241" s="339">
        <v>6250</v>
      </c>
      <c r="B241" s="223" t="s">
        <v>474</v>
      </c>
      <c r="C241" s="359">
        <f t="shared" si="14"/>
        <v>0</v>
      </c>
      <c r="D241" s="342">
        <f>SUM(D242:D246)</f>
        <v>0</v>
      </c>
      <c r="E241" s="390">
        <f>SUM(E242:E246)</f>
        <v>0</v>
      </c>
      <c r="F241" s="359">
        <f t="shared" si="15"/>
        <v>0</v>
      </c>
      <c r="G241" s="340">
        <f>SUM(G242:G246)</f>
        <v>0</v>
      </c>
      <c r="H241" s="342">
        <f>SUM(H242:H246)</f>
        <v>0</v>
      </c>
      <c r="I241" s="231">
        <f t="shared" si="16"/>
        <v>0</v>
      </c>
      <c r="J241" s="340">
        <f>SUM(J242:J246)</f>
        <v>0</v>
      </c>
      <c r="K241" s="342">
        <f>SUM(K242:K246)</f>
        <v>0</v>
      </c>
      <c r="L241" s="231">
        <f t="shared" si="17"/>
        <v>0</v>
      </c>
      <c r="M241" s="343">
        <f>SUM(M242:M246)</f>
        <v>0</v>
      </c>
      <c r="N241" s="341">
        <f>SUM(N242:N246)</f>
        <v>0</v>
      </c>
      <c r="O241" s="231">
        <f t="shared" si="18"/>
        <v>0</v>
      </c>
      <c r="P241" s="185"/>
    </row>
    <row r="242" spans="1:16" hidden="1" x14ac:dyDescent="0.25">
      <c r="A242" s="178">
        <v>6252</v>
      </c>
      <c r="B242" s="223" t="s">
        <v>475</v>
      </c>
      <c r="C242" s="359">
        <f t="shared" si="14"/>
        <v>0</v>
      </c>
      <c r="D242" s="230"/>
      <c r="E242" s="507"/>
      <c r="F242" s="359">
        <f t="shared" si="15"/>
        <v>0</v>
      </c>
      <c r="G242" s="229"/>
      <c r="H242" s="230"/>
      <c r="I242" s="231">
        <f t="shared" si="16"/>
        <v>0</v>
      </c>
      <c r="J242" s="229"/>
      <c r="K242" s="230"/>
      <c r="L242" s="231">
        <f t="shared" si="17"/>
        <v>0</v>
      </c>
      <c r="M242" s="338"/>
      <c r="N242" s="337"/>
      <c r="O242" s="231">
        <f t="shared" si="18"/>
        <v>0</v>
      </c>
      <c r="P242" s="185"/>
    </row>
    <row r="243" spans="1:16" hidden="1" x14ac:dyDescent="0.25">
      <c r="A243" s="178">
        <v>6253</v>
      </c>
      <c r="B243" s="223" t="s">
        <v>476</v>
      </c>
      <c r="C243" s="359">
        <f t="shared" si="14"/>
        <v>0</v>
      </c>
      <c r="D243" s="230"/>
      <c r="E243" s="507"/>
      <c r="F243" s="359">
        <f t="shared" si="15"/>
        <v>0</v>
      </c>
      <c r="G243" s="229"/>
      <c r="H243" s="230"/>
      <c r="I243" s="231">
        <f t="shared" si="16"/>
        <v>0</v>
      </c>
      <c r="J243" s="229"/>
      <c r="K243" s="230"/>
      <c r="L243" s="231">
        <f t="shared" si="17"/>
        <v>0</v>
      </c>
      <c r="M243" s="338"/>
      <c r="N243" s="337"/>
      <c r="O243" s="231">
        <f t="shared" si="18"/>
        <v>0</v>
      </c>
      <c r="P243" s="185"/>
    </row>
    <row r="244" spans="1:16" ht="24" hidden="1" x14ac:dyDescent="0.25">
      <c r="A244" s="178">
        <v>6254</v>
      </c>
      <c r="B244" s="223" t="s">
        <v>477</v>
      </c>
      <c r="C244" s="359">
        <f t="shared" si="14"/>
        <v>0</v>
      </c>
      <c r="D244" s="230"/>
      <c r="E244" s="507"/>
      <c r="F244" s="359">
        <f t="shared" si="15"/>
        <v>0</v>
      </c>
      <c r="G244" s="229"/>
      <c r="H244" s="230"/>
      <c r="I244" s="231">
        <f t="shared" si="16"/>
        <v>0</v>
      </c>
      <c r="J244" s="229"/>
      <c r="K244" s="230"/>
      <c r="L244" s="231">
        <f t="shared" si="17"/>
        <v>0</v>
      </c>
      <c r="M244" s="338"/>
      <c r="N244" s="337"/>
      <c r="O244" s="231">
        <f t="shared" si="18"/>
        <v>0</v>
      </c>
      <c r="P244" s="185"/>
    </row>
    <row r="245" spans="1:16" ht="24" hidden="1" x14ac:dyDescent="0.25">
      <c r="A245" s="178">
        <v>6255</v>
      </c>
      <c r="B245" s="223" t="s">
        <v>478</v>
      </c>
      <c r="C245" s="359">
        <f t="shared" si="14"/>
        <v>0</v>
      </c>
      <c r="D245" s="230"/>
      <c r="E245" s="507"/>
      <c r="F245" s="359">
        <f t="shared" si="15"/>
        <v>0</v>
      </c>
      <c r="G245" s="229"/>
      <c r="H245" s="230"/>
      <c r="I245" s="231">
        <f t="shared" si="16"/>
        <v>0</v>
      </c>
      <c r="J245" s="229"/>
      <c r="K245" s="230"/>
      <c r="L245" s="231">
        <f t="shared" si="17"/>
        <v>0</v>
      </c>
      <c r="M245" s="338"/>
      <c r="N245" s="337"/>
      <c r="O245" s="231">
        <f t="shared" si="18"/>
        <v>0</v>
      </c>
      <c r="P245" s="185"/>
    </row>
    <row r="246" spans="1:16" hidden="1" x14ac:dyDescent="0.25">
      <c r="A246" s="178">
        <v>6259</v>
      </c>
      <c r="B246" s="223" t="s">
        <v>479</v>
      </c>
      <c r="C246" s="359">
        <f t="shared" si="14"/>
        <v>0</v>
      </c>
      <c r="D246" s="230"/>
      <c r="E246" s="507"/>
      <c r="F246" s="359">
        <f t="shared" si="15"/>
        <v>0</v>
      </c>
      <c r="G246" s="229"/>
      <c r="H246" s="230"/>
      <c r="I246" s="231">
        <f t="shared" si="16"/>
        <v>0</v>
      </c>
      <c r="J246" s="229"/>
      <c r="K246" s="230"/>
      <c r="L246" s="231">
        <f t="shared" si="17"/>
        <v>0</v>
      </c>
      <c r="M246" s="338"/>
      <c r="N246" s="337"/>
      <c r="O246" s="231">
        <f t="shared" si="18"/>
        <v>0</v>
      </c>
      <c r="P246" s="185"/>
    </row>
    <row r="247" spans="1:16" ht="24" hidden="1" x14ac:dyDescent="0.25">
      <c r="A247" s="339">
        <v>6260</v>
      </c>
      <c r="B247" s="223" t="s">
        <v>480</v>
      </c>
      <c r="C247" s="359">
        <f t="shared" si="14"/>
        <v>0</v>
      </c>
      <c r="D247" s="230"/>
      <c r="E247" s="507"/>
      <c r="F247" s="359">
        <f t="shared" ref="F247:F299" si="19">D247+E247</f>
        <v>0</v>
      </c>
      <c r="G247" s="229"/>
      <c r="H247" s="230"/>
      <c r="I247" s="231">
        <f t="shared" ref="I247:I299" si="20">G247+H247</f>
        <v>0</v>
      </c>
      <c r="J247" s="229"/>
      <c r="K247" s="230"/>
      <c r="L247" s="231">
        <f t="shared" ref="L247:L299" si="21">J247+K247</f>
        <v>0</v>
      </c>
      <c r="M247" s="338"/>
      <c r="N247" s="337"/>
      <c r="O247" s="231">
        <f t="shared" ref="O247:O276" si="22">M247+N247</f>
        <v>0</v>
      </c>
      <c r="P247" s="185"/>
    </row>
    <row r="248" spans="1:16" hidden="1" x14ac:dyDescent="0.25">
      <c r="A248" s="339">
        <v>6270</v>
      </c>
      <c r="B248" s="223" t="s">
        <v>481</v>
      </c>
      <c r="C248" s="359">
        <f t="shared" si="14"/>
        <v>0</v>
      </c>
      <c r="D248" s="230"/>
      <c r="E248" s="507"/>
      <c r="F248" s="359">
        <f t="shared" si="19"/>
        <v>0</v>
      </c>
      <c r="G248" s="229"/>
      <c r="H248" s="230"/>
      <c r="I248" s="231">
        <f t="shared" si="20"/>
        <v>0</v>
      </c>
      <c r="J248" s="229"/>
      <c r="K248" s="230"/>
      <c r="L248" s="231">
        <f t="shared" si="21"/>
        <v>0</v>
      </c>
      <c r="M248" s="338"/>
      <c r="N248" s="337"/>
      <c r="O248" s="231">
        <f t="shared" si="22"/>
        <v>0</v>
      </c>
      <c r="P248" s="185"/>
    </row>
    <row r="249" spans="1:16" ht="24" hidden="1" x14ac:dyDescent="0.25">
      <c r="A249" s="1197">
        <v>6290</v>
      </c>
      <c r="B249" s="213" t="s">
        <v>482</v>
      </c>
      <c r="C249" s="359">
        <f t="shared" si="14"/>
        <v>0</v>
      </c>
      <c r="D249" s="352">
        <f>SUM(D250:D253)</f>
        <v>0</v>
      </c>
      <c r="E249" s="389">
        <f>SUM(E250:E253)</f>
        <v>0</v>
      </c>
      <c r="F249" s="466">
        <f t="shared" si="19"/>
        <v>0</v>
      </c>
      <c r="G249" s="350">
        <f>SUM(G250:G253)</f>
        <v>0</v>
      </c>
      <c r="H249" s="352">
        <f>SUM(H250:H253)</f>
        <v>0</v>
      </c>
      <c r="I249" s="221">
        <f t="shared" si="20"/>
        <v>0</v>
      </c>
      <c r="J249" s="350">
        <f>SUM(J250:J253)</f>
        <v>0</v>
      </c>
      <c r="K249" s="352">
        <f>SUM(K250:K253)</f>
        <v>0</v>
      </c>
      <c r="L249" s="221">
        <f t="shared" si="21"/>
        <v>0</v>
      </c>
      <c r="M249" s="369">
        <f>SUM(M250:M253)</f>
        <v>0</v>
      </c>
      <c r="N249" s="370">
        <f>SUM(N250:N253)</f>
        <v>0</v>
      </c>
      <c r="O249" s="371">
        <f t="shared" si="22"/>
        <v>0</v>
      </c>
      <c r="P249" s="372"/>
    </row>
    <row r="250" spans="1:16" hidden="1" x14ac:dyDescent="0.25">
      <c r="A250" s="178">
        <v>6291</v>
      </c>
      <c r="B250" s="223" t="s">
        <v>483</v>
      </c>
      <c r="C250" s="359">
        <f t="shared" si="14"/>
        <v>0</v>
      </c>
      <c r="D250" s="230"/>
      <c r="E250" s="507"/>
      <c r="F250" s="359">
        <f t="shared" si="19"/>
        <v>0</v>
      </c>
      <c r="G250" s="229"/>
      <c r="H250" s="230"/>
      <c r="I250" s="231">
        <f t="shared" si="20"/>
        <v>0</v>
      </c>
      <c r="J250" s="229"/>
      <c r="K250" s="230"/>
      <c r="L250" s="231">
        <f t="shared" si="21"/>
        <v>0</v>
      </c>
      <c r="M250" s="338"/>
      <c r="N250" s="337"/>
      <c r="O250" s="231">
        <f t="shared" si="22"/>
        <v>0</v>
      </c>
      <c r="P250" s="185"/>
    </row>
    <row r="251" spans="1:16" hidden="1" x14ac:dyDescent="0.25">
      <c r="A251" s="178">
        <v>6292</v>
      </c>
      <c r="B251" s="223" t="s">
        <v>484</v>
      </c>
      <c r="C251" s="359">
        <f t="shared" si="14"/>
        <v>0</v>
      </c>
      <c r="D251" s="230"/>
      <c r="E251" s="507"/>
      <c r="F251" s="359">
        <f t="shared" si="19"/>
        <v>0</v>
      </c>
      <c r="G251" s="229"/>
      <c r="H251" s="230"/>
      <c r="I251" s="231">
        <f t="shared" si="20"/>
        <v>0</v>
      </c>
      <c r="J251" s="229"/>
      <c r="K251" s="230"/>
      <c r="L251" s="231">
        <f t="shared" si="21"/>
        <v>0</v>
      </c>
      <c r="M251" s="338"/>
      <c r="N251" s="337"/>
      <c r="O251" s="231">
        <f t="shared" si="22"/>
        <v>0</v>
      </c>
      <c r="P251" s="185"/>
    </row>
    <row r="252" spans="1:16" ht="72" hidden="1" x14ac:dyDescent="0.25">
      <c r="A252" s="178">
        <v>6296</v>
      </c>
      <c r="B252" s="223" t="s">
        <v>485</v>
      </c>
      <c r="C252" s="359">
        <f t="shared" si="14"/>
        <v>0</v>
      </c>
      <c r="D252" s="230"/>
      <c r="E252" s="507"/>
      <c r="F252" s="359">
        <f t="shared" si="19"/>
        <v>0</v>
      </c>
      <c r="G252" s="229"/>
      <c r="H252" s="230"/>
      <c r="I252" s="231">
        <f t="shared" si="20"/>
        <v>0</v>
      </c>
      <c r="J252" s="229"/>
      <c r="K252" s="230"/>
      <c r="L252" s="231">
        <f t="shared" si="21"/>
        <v>0</v>
      </c>
      <c r="M252" s="338"/>
      <c r="N252" s="337"/>
      <c r="O252" s="231">
        <f t="shared" si="22"/>
        <v>0</v>
      </c>
      <c r="P252" s="185"/>
    </row>
    <row r="253" spans="1:16" ht="36" hidden="1" x14ac:dyDescent="0.25">
      <c r="A253" s="178">
        <v>6299</v>
      </c>
      <c r="B253" s="223" t="s">
        <v>486</v>
      </c>
      <c r="C253" s="359">
        <f t="shared" si="14"/>
        <v>0</v>
      </c>
      <c r="D253" s="230"/>
      <c r="E253" s="507"/>
      <c r="F253" s="359">
        <f t="shared" si="19"/>
        <v>0</v>
      </c>
      <c r="G253" s="229"/>
      <c r="H253" s="230"/>
      <c r="I253" s="231">
        <f t="shared" si="20"/>
        <v>0</v>
      </c>
      <c r="J253" s="229"/>
      <c r="K253" s="230"/>
      <c r="L253" s="231">
        <f t="shared" si="21"/>
        <v>0</v>
      </c>
      <c r="M253" s="338"/>
      <c r="N253" s="337"/>
      <c r="O253" s="231">
        <f t="shared" si="22"/>
        <v>0</v>
      </c>
      <c r="P253" s="185"/>
    </row>
    <row r="254" spans="1:16" hidden="1" x14ac:dyDescent="0.25">
      <c r="A254" s="198">
        <v>6300</v>
      </c>
      <c r="B254" s="323" t="s">
        <v>487</v>
      </c>
      <c r="C254" s="459">
        <f t="shared" si="14"/>
        <v>0</v>
      </c>
      <c r="D254" s="210">
        <f>SUM(D255,D259,D260)</f>
        <v>0</v>
      </c>
      <c r="E254" s="505">
        <f>SUM(E255,E259,E260)</f>
        <v>0</v>
      </c>
      <c r="F254" s="459">
        <f t="shared" si="19"/>
        <v>0</v>
      </c>
      <c r="G254" s="209">
        <f>SUM(G255,G259,G260)</f>
        <v>0</v>
      </c>
      <c r="H254" s="210">
        <f>SUM(H255,H259,H260)</f>
        <v>0</v>
      </c>
      <c r="I254" s="211">
        <f t="shared" si="20"/>
        <v>0</v>
      </c>
      <c r="J254" s="209">
        <f>SUM(J255,J259,J260)</f>
        <v>0</v>
      </c>
      <c r="K254" s="210">
        <f>SUM(K255,K259,K260)</f>
        <v>0</v>
      </c>
      <c r="L254" s="211">
        <f t="shared" si="21"/>
        <v>0</v>
      </c>
      <c r="M254" s="355">
        <f>SUM(M255,M259,M260)</f>
        <v>0</v>
      </c>
      <c r="N254" s="356">
        <f>SUM(N255,N259,N260)</f>
        <v>0</v>
      </c>
      <c r="O254" s="357">
        <f t="shared" si="22"/>
        <v>0</v>
      </c>
      <c r="P254" s="358"/>
    </row>
    <row r="255" spans="1:16" ht="24" hidden="1" x14ac:dyDescent="0.25">
      <c r="A255" s="1197">
        <v>6320</v>
      </c>
      <c r="B255" s="213" t="s">
        <v>488</v>
      </c>
      <c r="C255" s="546">
        <f t="shared" si="14"/>
        <v>0</v>
      </c>
      <c r="D255" s="352">
        <f>SUM(D256:D258)</f>
        <v>0</v>
      </c>
      <c r="E255" s="389">
        <f>SUM(E256:E258)</f>
        <v>0</v>
      </c>
      <c r="F255" s="466">
        <f t="shared" si="19"/>
        <v>0</v>
      </c>
      <c r="G255" s="350">
        <f>SUM(G256:G258)</f>
        <v>0</v>
      </c>
      <c r="H255" s="352">
        <f>SUM(H256:H258)</f>
        <v>0</v>
      </c>
      <c r="I255" s="221">
        <f t="shared" si="20"/>
        <v>0</v>
      </c>
      <c r="J255" s="350">
        <f>SUM(J256:J258)</f>
        <v>0</v>
      </c>
      <c r="K255" s="352">
        <f>SUM(K256:K258)</f>
        <v>0</v>
      </c>
      <c r="L255" s="221">
        <f t="shared" si="21"/>
        <v>0</v>
      </c>
      <c r="M255" s="353">
        <f>SUM(M256:M258)</f>
        <v>0</v>
      </c>
      <c r="N255" s="351">
        <f>SUM(N256:N258)</f>
        <v>0</v>
      </c>
      <c r="O255" s="221">
        <f t="shared" si="22"/>
        <v>0</v>
      </c>
      <c r="P255" s="176"/>
    </row>
    <row r="256" spans="1:16" hidden="1" x14ac:dyDescent="0.25">
      <c r="A256" s="178">
        <v>6322</v>
      </c>
      <c r="B256" s="223" t="s">
        <v>489</v>
      </c>
      <c r="C256" s="359">
        <f t="shared" si="14"/>
        <v>0</v>
      </c>
      <c r="D256" s="230"/>
      <c r="E256" s="507"/>
      <c r="F256" s="359">
        <f t="shared" si="19"/>
        <v>0</v>
      </c>
      <c r="G256" s="229"/>
      <c r="H256" s="230"/>
      <c r="I256" s="231">
        <f t="shared" si="20"/>
        <v>0</v>
      </c>
      <c r="J256" s="229"/>
      <c r="K256" s="230"/>
      <c r="L256" s="231">
        <f t="shared" si="21"/>
        <v>0</v>
      </c>
      <c r="M256" s="338"/>
      <c r="N256" s="337"/>
      <c r="O256" s="231">
        <f t="shared" si="22"/>
        <v>0</v>
      </c>
      <c r="P256" s="185"/>
    </row>
    <row r="257" spans="1:16" ht="24" hidden="1" x14ac:dyDescent="0.25">
      <c r="A257" s="178">
        <v>6323</v>
      </c>
      <c r="B257" s="223" t="s">
        <v>490</v>
      </c>
      <c r="C257" s="359">
        <f t="shared" si="14"/>
        <v>0</v>
      </c>
      <c r="D257" s="230"/>
      <c r="E257" s="507"/>
      <c r="F257" s="359">
        <f t="shared" si="19"/>
        <v>0</v>
      </c>
      <c r="G257" s="229"/>
      <c r="H257" s="230"/>
      <c r="I257" s="231">
        <f t="shared" si="20"/>
        <v>0</v>
      </c>
      <c r="J257" s="229"/>
      <c r="K257" s="230"/>
      <c r="L257" s="231">
        <f t="shared" si="21"/>
        <v>0</v>
      </c>
      <c r="M257" s="338"/>
      <c r="N257" s="337"/>
      <c r="O257" s="231">
        <f t="shared" si="22"/>
        <v>0</v>
      </c>
      <c r="P257" s="185"/>
    </row>
    <row r="258" spans="1:16" ht="24" hidden="1" x14ac:dyDescent="0.25">
      <c r="A258" s="169">
        <v>6324</v>
      </c>
      <c r="B258" s="213" t="s">
        <v>491</v>
      </c>
      <c r="C258" s="359">
        <f t="shared" si="14"/>
        <v>0</v>
      </c>
      <c r="D258" s="220"/>
      <c r="E258" s="510"/>
      <c r="F258" s="466">
        <f t="shared" si="19"/>
        <v>0</v>
      </c>
      <c r="G258" s="219"/>
      <c r="H258" s="220"/>
      <c r="I258" s="221">
        <f t="shared" si="20"/>
        <v>0</v>
      </c>
      <c r="J258" s="219"/>
      <c r="K258" s="220"/>
      <c r="L258" s="221">
        <f t="shared" si="21"/>
        <v>0</v>
      </c>
      <c r="M258" s="336"/>
      <c r="N258" s="335"/>
      <c r="O258" s="221">
        <f t="shared" si="22"/>
        <v>0</v>
      </c>
      <c r="P258" s="176"/>
    </row>
    <row r="259" spans="1:16" ht="24" hidden="1" x14ac:dyDescent="0.25">
      <c r="A259" s="391">
        <v>6330</v>
      </c>
      <c r="B259" s="392" t="s">
        <v>492</v>
      </c>
      <c r="C259" s="359">
        <f t="shared" ref="C259:C286" si="23">F259+I259+L259+O259</f>
        <v>0</v>
      </c>
      <c r="D259" s="377"/>
      <c r="E259" s="579"/>
      <c r="F259" s="546">
        <f t="shared" si="19"/>
        <v>0</v>
      </c>
      <c r="G259" s="375"/>
      <c r="H259" s="377"/>
      <c r="I259" s="371">
        <f t="shared" si="20"/>
        <v>0</v>
      </c>
      <c r="J259" s="375"/>
      <c r="K259" s="377"/>
      <c r="L259" s="371">
        <f t="shared" si="21"/>
        <v>0</v>
      </c>
      <c r="M259" s="378"/>
      <c r="N259" s="376"/>
      <c r="O259" s="371">
        <f t="shared" si="22"/>
        <v>0</v>
      </c>
      <c r="P259" s="372"/>
    </row>
    <row r="260" spans="1:16" hidden="1" x14ac:dyDescent="0.25">
      <c r="A260" s="339">
        <v>6360</v>
      </c>
      <c r="B260" s="223" t="s">
        <v>493</v>
      </c>
      <c r="C260" s="359">
        <f t="shared" si="23"/>
        <v>0</v>
      </c>
      <c r="D260" s="230"/>
      <c r="E260" s="507"/>
      <c r="F260" s="359">
        <f t="shared" si="19"/>
        <v>0</v>
      </c>
      <c r="G260" s="229"/>
      <c r="H260" s="230"/>
      <c r="I260" s="231">
        <f t="shared" si="20"/>
        <v>0</v>
      </c>
      <c r="J260" s="229"/>
      <c r="K260" s="230"/>
      <c r="L260" s="231">
        <f t="shared" si="21"/>
        <v>0</v>
      </c>
      <c r="M260" s="338"/>
      <c r="N260" s="337"/>
      <c r="O260" s="231">
        <f t="shared" si="22"/>
        <v>0</v>
      </c>
      <c r="P260" s="185"/>
    </row>
    <row r="261" spans="1:16" ht="36" hidden="1" x14ac:dyDescent="0.25">
      <c r="A261" s="198">
        <v>6400</v>
      </c>
      <c r="B261" s="323" t="s">
        <v>494</v>
      </c>
      <c r="C261" s="459">
        <f t="shared" si="23"/>
        <v>0</v>
      </c>
      <c r="D261" s="210">
        <f>SUM(D262,D266)</f>
        <v>0</v>
      </c>
      <c r="E261" s="505">
        <f>SUM(E262,E266)</f>
        <v>0</v>
      </c>
      <c r="F261" s="459">
        <f t="shared" si="19"/>
        <v>0</v>
      </c>
      <c r="G261" s="209">
        <f>SUM(G262,G266)</f>
        <v>0</v>
      </c>
      <c r="H261" s="210">
        <f>SUM(H262,H266)</f>
        <v>0</v>
      </c>
      <c r="I261" s="211">
        <f t="shared" si="20"/>
        <v>0</v>
      </c>
      <c r="J261" s="209">
        <f>SUM(J262,J266)</f>
        <v>0</v>
      </c>
      <c r="K261" s="210">
        <f>SUM(K262,K266)</f>
        <v>0</v>
      </c>
      <c r="L261" s="211">
        <f t="shared" si="21"/>
        <v>0</v>
      </c>
      <c r="M261" s="355">
        <f>SUM(M262,M266)</f>
        <v>0</v>
      </c>
      <c r="N261" s="356">
        <f>SUM(N262,N266)</f>
        <v>0</v>
      </c>
      <c r="O261" s="357">
        <f t="shared" si="22"/>
        <v>0</v>
      </c>
      <c r="P261" s="358"/>
    </row>
    <row r="262" spans="1:16" ht="24" hidden="1" x14ac:dyDescent="0.25">
      <c r="A262" s="1197">
        <v>6410</v>
      </c>
      <c r="B262" s="213" t="s">
        <v>495</v>
      </c>
      <c r="C262" s="466">
        <f t="shared" si="23"/>
        <v>0</v>
      </c>
      <c r="D262" s="352">
        <f>SUM(D263:D265)</f>
        <v>0</v>
      </c>
      <c r="E262" s="389">
        <f>SUM(E263:E265)</f>
        <v>0</v>
      </c>
      <c r="F262" s="466">
        <f t="shared" si="19"/>
        <v>0</v>
      </c>
      <c r="G262" s="350">
        <f>SUM(G263:G265)</f>
        <v>0</v>
      </c>
      <c r="H262" s="352">
        <f>SUM(H263:H265)</f>
        <v>0</v>
      </c>
      <c r="I262" s="221">
        <f t="shared" si="20"/>
        <v>0</v>
      </c>
      <c r="J262" s="350">
        <f>SUM(J263:J265)</f>
        <v>0</v>
      </c>
      <c r="K262" s="352">
        <f>SUM(K263:K265)</f>
        <v>0</v>
      </c>
      <c r="L262" s="221">
        <f t="shared" si="21"/>
        <v>0</v>
      </c>
      <c r="M262" s="365">
        <f>SUM(M263:M265)</f>
        <v>0</v>
      </c>
      <c r="N262" s="366">
        <f>SUM(N263:N265)</f>
        <v>0</v>
      </c>
      <c r="O262" s="242">
        <f t="shared" si="22"/>
        <v>0</v>
      </c>
      <c r="P262" s="244"/>
    </row>
    <row r="263" spans="1:16" hidden="1" x14ac:dyDescent="0.25">
      <c r="A263" s="178">
        <v>6411</v>
      </c>
      <c r="B263" s="393" t="s">
        <v>496</v>
      </c>
      <c r="C263" s="359">
        <f t="shared" si="23"/>
        <v>0</v>
      </c>
      <c r="D263" s="230"/>
      <c r="E263" s="507"/>
      <c r="F263" s="359">
        <f t="shared" si="19"/>
        <v>0</v>
      </c>
      <c r="G263" s="229"/>
      <c r="H263" s="230"/>
      <c r="I263" s="231">
        <f t="shared" si="20"/>
        <v>0</v>
      </c>
      <c r="J263" s="229"/>
      <c r="K263" s="230"/>
      <c r="L263" s="231">
        <f t="shared" si="21"/>
        <v>0</v>
      </c>
      <c r="M263" s="338"/>
      <c r="N263" s="337"/>
      <c r="O263" s="231">
        <f t="shared" si="22"/>
        <v>0</v>
      </c>
      <c r="P263" s="185"/>
    </row>
    <row r="264" spans="1:16" ht="36" hidden="1" x14ac:dyDescent="0.25">
      <c r="A264" s="178">
        <v>6412</v>
      </c>
      <c r="B264" s="223" t="s">
        <v>497</v>
      </c>
      <c r="C264" s="359">
        <f t="shared" si="23"/>
        <v>0</v>
      </c>
      <c r="D264" s="230"/>
      <c r="E264" s="507"/>
      <c r="F264" s="359">
        <f t="shared" si="19"/>
        <v>0</v>
      </c>
      <c r="G264" s="229"/>
      <c r="H264" s="230"/>
      <c r="I264" s="231">
        <f t="shared" si="20"/>
        <v>0</v>
      </c>
      <c r="J264" s="229"/>
      <c r="K264" s="230"/>
      <c r="L264" s="231">
        <f t="shared" si="21"/>
        <v>0</v>
      </c>
      <c r="M264" s="338"/>
      <c r="N264" s="337"/>
      <c r="O264" s="231">
        <f t="shared" si="22"/>
        <v>0</v>
      </c>
      <c r="P264" s="185"/>
    </row>
    <row r="265" spans="1:16" ht="36" hidden="1" x14ac:dyDescent="0.25">
      <c r="A265" s="178">
        <v>6419</v>
      </c>
      <c r="B265" s="223" t="s">
        <v>498</v>
      </c>
      <c r="C265" s="359">
        <f t="shared" si="23"/>
        <v>0</v>
      </c>
      <c r="D265" s="230"/>
      <c r="E265" s="507"/>
      <c r="F265" s="359">
        <f t="shared" si="19"/>
        <v>0</v>
      </c>
      <c r="G265" s="229"/>
      <c r="H265" s="230"/>
      <c r="I265" s="231">
        <f t="shared" si="20"/>
        <v>0</v>
      </c>
      <c r="J265" s="229"/>
      <c r="K265" s="230"/>
      <c r="L265" s="231">
        <f t="shared" si="21"/>
        <v>0</v>
      </c>
      <c r="M265" s="338"/>
      <c r="N265" s="337"/>
      <c r="O265" s="231">
        <f t="shared" si="22"/>
        <v>0</v>
      </c>
      <c r="P265" s="185"/>
    </row>
    <row r="266" spans="1:16" ht="36" hidden="1" x14ac:dyDescent="0.25">
      <c r="A266" s="339">
        <v>6420</v>
      </c>
      <c r="B266" s="223" t="s">
        <v>499</v>
      </c>
      <c r="C266" s="359">
        <f t="shared" si="23"/>
        <v>0</v>
      </c>
      <c r="D266" s="342">
        <f>SUM(D267:D270)</f>
        <v>0</v>
      </c>
      <c r="E266" s="390">
        <f>SUM(E267:E270)</f>
        <v>0</v>
      </c>
      <c r="F266" s="359">
        <f t="shared" si="19"/>
        <v>0</v>
      </c>
      <c r="G266" s="340">
        <f>SUM(G267:G270)</f>
        <v>0</v>
      </c>
      <c r="H266" s="342">
        <f>SUM(H267:H270)</f>
        <v>0</v>
      </c>
      <c r="I266" s="231">
        <f t="shared" si="20"/>
        <v>0</v>
      </c>
      <c r="J266" s="340">
        <f>SUM(J267:J270)</f>
        <v>0</v>
      </c>
      <c r="K266" s="342">
        <f>SUM(K267:K270)</f>
        <v>0</v>
      </c>
      <c r="L266" s="231">
        <f t="shared" si="21"/>
        <v>0</v>
      </c>
      <c r="M266" s="343">
        <f>SUM(M267:M270)</f>
        <v>0</v>
      </c>
      <c r="N266" s="341">
        <f>SUM(N267:N270)</f>
        <v>0</v>
      </c>
      <c r="O266" s="231">
        <f t="shared" si="22"/>
        <v>0</v>
      </c>
      <c r="P266" s="185"/>
    </row>
    <row r="267" spans="1:16" hidden="1" x14ac:dyDescent="0.25">
      <c r="A267" s="178">
        <v>6421</v>
      </c>
      <c r="B267" s="223" t="s">
        <v>500</v>
      </c>
      <c r="C267" s="359">
        <f t="shared" si="23"/>
        <v>0</v>
      </c>
      <c r="D267" s="230"/>
      <c r="E267" s="507"/>
      <c r="F267" s="359">
        <f t="shared" si="19"/>
        <v>0</v>
      </c>
      <c r="G267" s="229"/>
      <c r="H267" s="230"/>
      <c r="I267" s="231">
        <f t="shared" si="20"/>
        <v>0</v>
      </c>
      <c r="J267" s="229"/>
      <c r="K267" s="230"/>
      <c r="L267" s="231">
        <f t="shared" si="21"/>
        <v>0</v>
      </c>
      <c r="M267" s="338"/>
      <c r="N267" s="337"/>
      <c r="O267" s="231">
        <f t="shared" si="22"/>
        <v>0</v>
      </c>
      <c r="P267" s="185"/>
    </row>
    <row r="268" spans="1:16" hidden="1" x14ac:dyDescent="0.25">
      <c r="A268" s="178">
        <v>6422</v>
      </c>
      <c r="B268" s="223" t="s">
        <v>501</v>
      </c>
      <c r="C268" s="359">
        <f t="shared" si="23"/>
        <v>0</v>
      </c>
      <c r="D268" s="230"/>
      <c r="E268" s="507"/>
      <c r="F268" s="359">
        <f t="shared" si="19"/>
        <v>0</v>
      </c>
      <c r="G268" s="229"/>
      <c r="H268" s="230"/>
      <c r="I268" s="231">
        <f t="shared" si="20"/>
        <v>0</v>
      </c>
      <c r="J268" s="229"/>
      <c r="K268" s="230"/>
      <c r="L268" s="231">
        <f t="shared" si="21"/>
        <v>0</v>
      </c>
      <c r="M268" s="338"/>
      <c r="N268" s="337"/>
      <c r="O268" s="231">
        <f t="shared" si="22"/>
        <v>0</v>
      </c>
      <c r="P268" s="185"/>
    </row>
    <row r="269" spans="1:16" ht="24" hidden="1" x14ac:dyDescent="0.25">
      <c r="A269" s="178">
        <v>6423</v>
      </c>
      <c r="B269" s="223" t="s">
        <v>502</v>
      </c>
      <c r="C269" s="359">
        <f t="shared" si="23"/>
        <v>0</v>
      </c>
      <c r="D269" s="230"/>
      <c r="E269" s="507"/>
      <c r="F269" s="359">
        <f t="shared" si="19"/>
        <v>0</v>
      </c>
      <c r="G269" s="229"/>
      <c r="H269" s="230"/>
      <c r="I269" s="231">
        <f t="shared" si="20"/>
        <v>0</v>
      </c>
      <c r="J269" s="229"/>
      <c r="K269" s="230"/>
      <c r="L269" s="231">
        <f t="shared" si="21"/>
        <v>0</v>
      </c>
      <c r="M269" s="338"/>
      <c r="N269" s="337"/>
      <c r="O269" s="231">
        <f t="shared" si="22"/>
        <v>0</v>
      </c>
      <c r="P269" s="185"/>
    </row>
    <row r="270" spans="1:16" ht="36" hidden="1" x14ac:dyDescent="0.25">
      <c r="A270" s="178">
        <v>6424</v>
      </c>
      <c r="B270" s="223" t="s">
        <v>503</v>
      </c>
      <c r="C270" s="359">
        <f t="shared" si="23"/>
        <v>0</v>
      </c>
      <c r="D270" s="230"/>
      <c r="E270" s="507"/>
      <c r="F270" s="359">
        <f t="shared" si="19"/>
        <v>0</v>
      </c>
      <c r="G270" s="229"/>
      <c r="H270" s="230"/>
      <c r="I270" s="231">
        <f t="shared" si="20"/>
        <v>0</v>
      </c>
      <c r="J270" s="229"/>
      <c r="K270" s="230"/>
      <c r="L270" s="231">
        <f t="shared" si="21"/>
        <v>0</v>
      </c>
      <c r="M270" s="338"/>
      <c r="N270" s="337"/>
      <c r="O270" s="231">
        <f t="shared" si="22"/>
        <v>0</v>
      </c>
      <c r="P270" s="185"/>
    </row>
    <row r="271" spans="1:16" ht="36" hidden="1" x14ac:dyDescent="0.25">
      <c r="A271" s="394">
        <v>7000</v>
      </c>
      <c r="B271" s="394" t="s">
        <v>504</v>
      </c>
      <c r="C271" s="550">
        <f t="shared" si="23"/>
        <v>0</v>
      </c>
      <c r="D271" s="581">
        <f>SUM(D272,D282)</f>
        <v>0</v>
      </c>
      <c r="E271" s="582">
        <f>SUM(E272,E282)</f>
        <v>0</v>
      </c>
      <c r="F271" s="550">
        <f t="shared" si="19"/>
        <v>0</v>
      </c>
      <c r="G271" s="396">
        <f>SUM(G272,G282)</f>
        <v>0</v>
      </c>
      <c r="H271" s="399">
        <f>SUM(H272,H282)</f>
        <v>0</v>
      </c>
      <c r="I271" s="398">
        <f t="shared" si="20"/>
        <v>0</v>
      </c>
      <c r="J271" s="396">
        <f>SUM(J272,J282)</f>
        <v>0</v>
      </c>
      <c r="K271" s="399">
        <f>SUM(K272,K282)</f>
        <v>0</v>
      </c>
      <c r="L271" s="398">
        <f t="shared" si="21"/>
        <v>0</v>
      </c>
      <c r="M271" s="400">
        <f>SUM(M272,M282)</f>
        <v>0</v>
      </c>
      <c r="N271" s="401">
        <f>SUM(N272,N282)</f>
        <v>0</v>
      </c>
      <c r="O271" s="402">
        <f t="shared" si="22"/>
        <v>0</v>
      </c>
      <c r="P271" s="403"/>
    </row>
    <row r="272" spans="1:16" ht="24" hidden="1" x14ac:dyDescent="0.25">
      <c r="A272" s="198">
        <v>7200</v>
      </c>
      <c r="B272" s="323" t="s">
        <v>505</v>
      </c>
      <c r="C272" s="459">
        <f t="shared" si="23"/>
        <v>0</v>
      </c>
      <c r="D272" s="210">
        <f>SUM(D273,D274,D277,D278,D281)</f>
        <v>0</v>
      </c>
      <c r="E272" s="505">
        <f>SUM(E273,E274,E277,E278,E281)</f>
        <v>0</v>
      </c>
      <c r="F272" s="459">
        <f t="shared" si="19"/>
        <v>0</v>
      </c>
      <c r="G272" s="209">
        <f>SUM(G273,G274,G277,G278,G281)</f>
        <v>0</v>
      </c>
      <c r="H272" s="210">
        <f>SUM(H273,H274,H277,H278,H281)</f>
        <v>0</v>
      </c>
      <c r="I272" s="211">
        <f t="shared" si="20"/>
        <v>0</v>
      </c>
      <c r="J272" s="209">
        <f>SUM(J273,J274,J277,J278,J281)</f>
        <v>0</v>
      </c>
      <c r="K272" s="210">
        <f>SUM(K273,K274,K277,K278,K281)</f>
        <v>0</v>
      </c>
      <c r="L272" s="211">
        <f t="shared" si="21"/>
        <v>0</v>
      </c>
      <c r="M272" s="325">
        <f>SUM(M273,M274,M277,M278,M281)</f>
        <v>0</v>
      </c>
      <c r="N272" s="326">
        <f>SUM(N273,N274,N277,N278,N281)</f>
        <v>0</v>
      </c>
      <c r="O272" s="327">
        <f t="shared" si="22"/>
        <v>0</v>
      </c>
      <c r="P272" s="328"/>
    </row>
    <row r="273" spans="1:16" ht="24" hidden="1" x14ac:dyDescent="0.25">
      <c r="A273" s="1197">
        <v>7210</v>
      </c>
      <c r="B273" s="213" t="s">
        <v>506</v>
      </c>
      <c r="C273" s="466">
        <f t="shared" si="23"/>
        <v>0</v>
      </c>
      <c r="D273" s="220"/>
      <c r="E273" s="510"/>
      <c r="F273" s="466">
        <f t="shared" si="19"/>
        <v>0</v>
      </c>
      <c r="G273" s="219"/>
      <c r="H273" s="220"/>
      <c r="I273" s="221">
        <f t="shared" si="20"/>
        <v>0</v>
      </c>
      <c r="J273" s="219"/>
      <c r="K273" s="220"/>
      <c r="L273" s="221">
        <f t="shared" si="21"/>
        <v>0</v>
      </c>
      <c r="M273" s="336"/>
      <c r="N273" s="335"/>
      <c r="O273" s="221">
        <f t="shared" si="22"/>
        <v>0</v>
      </c>
      <c r="P273" s="176"/>
    </row>
    <row r="274" spans="1:16" s="404" customFormat="1" ht="36" hidden="1" x14ac:dyDescent="0.25">
      <c r="A274" s="339">
        <v>7220</v>
      </c>
      <c r="B274" s="223" t="s">
        <v>507</v>
      </c>
      <c r="C274" s="359">
        <f t="shared" si="23"/>
        <v>0</v>
      </c>
      <c r="D274" s="342">
        <f>SUM(D275:D276)</f>
        <v>0</v>
      </c>
      <c r="E274" s="390">
        <f>SUM(E275:E276)</f>
        <v>0</v>
      </c>
      <c r="F274" s="359">
        <f t="shared" si="19"/>
        <v>0</v>
      </c>
      <c r="G274" s="340">
        <f>SUM(G275:G276)</f>
        <v>0</v>
      </c>
      <c r="H274" s="342">
        <f>SUM(H275:H276)</f>
        <v>0</v>
      </c>
      <c r="I274" s="231">
        <f t="shared" si="20"/>
        <v>0</v>
      </c>
      <c r="J274" s="340">
        <f>SUM(J275:J276)</f>
        <v>0</v>
      </c>
      <c r="K274" s="342">
        <f>SUM(K275:K276)</f>
        <v>0</v>
      </c>
      <c r="L274" s="231">
        <f t="shared" si="21"/>
        <v>0</v>
      </c>
      <c r="M274" s="343">
        <f>SUM(M275:M276)</f>
        <v>0</v>
      </c>
      <c r="N274" s="341">
        <f>SUM(N275:N276)</f>
        <v>0</v>
      </c>
      <c r="O274" s="231">
        <f t="shared" si="22"/>
        <v>0</v>
      </c>
      <c r="P274" s="185"/>
    </row>
    <row r="275" spans="1:16" s="404" customFormat="1" ht="36" hidden="1" x14ac:dyDescent="0.25">
      <c r="A275" s="178">
        <v>7221</v>
      </c>
      <c r="B275" s="223" t="s">
        <v>508</v>
      </c>
      <c r="C275" s="359">
        <f t="shared" si="23"/>
        <v>0</v>
      </c>
      <c r="D275" s="230"/>
      <c r="E275" s="507"/>
      <c r="F275" s="359">
        <f t="shared" si="19"/>
        <v>0</v>
      </c>
      <c r="G275" s="229"/>
      <c r="H275" s="230"/>
      <c r="I275" s="231">
        <f t="shared" si="20"/>
        <v>0</v>
      </c>
      <c r="J275" s="229"/>
      <c r="K275" s="230"/>
      <c r="L275" s="231">
        <f t="shared" si="21"/>
        <v>0</v>
      </c>
      <c r="M275" s="338"/>
      <c r="N275" s="337"/>
      <c r="O275" s="231">
        <f t="shared" si="22"/>
        <v>0</v>
      </c>
      <c r="P275" s="185"/>
    </row>
    <row r="276" spans="1:16" s="404" customFormat="1" ht="36" hidden="1" x14ac:dyDescent="0.25">
      <c r="A276" s="178">
        <v>7222</v>
      </c>
      <c r="B276" s="223" t="s">
        <v>509</v>
      </c>
      <c r="C276" s="359">
        <f t="shared" si="23"/>
        <v>0</v>
      </c>
      <c r="D276" s="230"/>
      <c r="E276" s="507"/>
      <c r="F276" s="359">
        <f t="shared" si="19"/>
        <v>0</v>
      </c>
      <c r="G276" s="229"/>
      <c r="H276" s="230"/>
      <c r="I276" s="231">
        <f t="shared" si="20"/>
        <v>0</v>
      </c>
      <c r="J276" s="229"/>
      <c r="K276" s="230"/>
      <c r="L276" s="231">
        <f t="shared" si="21"/>
        <v>0</v>
      </c>
      <c r="M276" s="338"/>
      <c r="N276" s="337"/>
      <c r="O276" s="231">
        <f t="shared" si="22"/>
        <v>0</v>
      </c>
      <c r="P276" s="185"/>
    </row>
    <row r="277" spans="1:16" s="404" customFormat="1" ht="24" hidden="1" x14ac:dyDescent="0.25">
      <c r="A277" s="339">
        <v>7230</v>
      </c>
      <c r="B277" s="223" t="s">
        <v>510</v>
      </c>
      <c r="C277" s="359">
        <f t="shared" si="23"/>
        <v>0</v>
      </c>
      <c r="D277" s="230"/>
      <c r="E277" s="507"/>
      <c r="F277" s="359">
        <f t="shared" si="19"/>
        <v>0</v>
      </c>
      <c r="G277" s="229"/>
      <c r="H277" s="230"/>
      <c r="I277" s="231">
        <f t="shared" si="20"/>
        <v>0</v>
      </c>
      <c r="J277" s="229"/>
      <c r="K277" s="230"/>
      <c r="L277" s="231">
        <f t="shared" si="21"/>
        <v>0</v>
      </c>
      <c r="M277" s="338"/>
      <c r="N277" s="337"/>
      <c r="O277" s="231">
        <f>M277+N277</f>
        <v>0</v>
      </c>
      <c r="P277" s="185"/>
    </row>
    <row r="278" spans="1:16" ht="24" hidden="1" x14ac:dyDescent="0.25">
      <c r="A278" s="339">
        <v>7240</v>
      </c>
      <c r="B278" s="223" t="s">
        <v>511</v>
      </c>
      <c r="C278" s="359">
        <f t="shared" si="23"/>
        <v>0</v>
      </c>
      <c r="D278" s="342">
        <f>SUM(D279:D280)</f>
        <v>0</v>
      </c>
      <c r="E278" s="390">
        <f>SUM(E279:E280)</f>
        <v>0</v>
      </c>
      <c r="F278" s="359">
        <f t="shared" si="19"/>
        <v>0</v>
      </c>
      <c r="G278" s="340">
        <f>SUM(G279:G280)</f>
        <v>0</v>
      </c>
      <c r="H278" s="342">
        <f>SUM(H279:H280)</f>
        <v>0</v>
      </c>
      <c r="I278" s="231">
        <f t="shared" si="20"/>
        <v>0</v>
      </c>
      <c r="J278" s="340">
        <f>SUM(J279:J280)</f>
        <v>0</v>
      </c>
      <c r="K278" s="342">
        <f>SUM(K279:K280)</f>
        <v>0</v>
      </c>
      <c r="L278" s="231">
        <f t="shared" si="21"/>
        <v>0</v>
      </c>
      <c r="M278" s="343">
        <f>SUM(M279:M280)</f>
        <v>0</v>
      </c>
      <c r="N278" s="341">
        <f>SUM(N279:N280)</f>
        <v>0</v>
      </c>
      <c r="O278" s="231">
        <f>SUM(O279:O280)</f>
        <v>0</v>
      </c>
      <c r="P278" s="185"/>
    </row>
    <row r="279" spans="1:16" ht="48" hidden="1" x14ac:dyDescent="0.25">
      <c r="A279" s="178">
        <v>7245</v>
      </c>
      <c r="B279" s="223" t="s">
        <v>512</v>
      </c>
      <c r="C279" s="359">
        <f t="shared" si="23"/>
        <v>0</v>
      </c>
      <c r="D279" s="230"/>
      <c r="E279" s="507"/>
      <c r="F279" s="359">
        <f t="shared" si="19"/>
        <v>0</v>
      </c>
      <c r="G279" s="229"/>
      <c r="H279" s="230"/>
      <c r="I279" s="231">
        <f t="shared" si="20"/>
        <v>0</v>
      </c>
      <c r="J279" s="229"/>
      <c r="K279" s="230"/>
      <c r="L279" s="231">
        <f t="shared" si="21"/>
        <v>0</v>
      </c>
      <c r="M279" s="338"/>
      <c r="N279" s="337"/>
      <c r="O279" s="231">
        <f>M279+N279</f>
        <v>0</v>
      </c>
      <c r="P279" s="185"/>
    </row>
    <row r="280" spans="1:16" ht="96" hidden="1" x14ac:dyDescent="0.25">
      <c r="A280" s="178">
        <v>7246</v>
      </c>
      <c r="B280" s="223" t="s">
        <v>513</v>
      </c>
      <c r="C280" s="359">
        <f t="shared" si="23"/>
        <v>0</v>
      </c>
      <c r="D280" s="230"/>
      <c r="E280" s="507"/>
      <c r="F280" s="359">
        <f t="shared" si="19"/>
        <v>0</v>
      </c>
      <c r="G280" s="229"/>
      <c r="H280" s="230"/>
      <c r="I280" s="231">
        <f t="shared" si="20"/>
        <v>0</v>
      </c>
      <c r="J280" s="229"/>
      <c r="K280" s="230"/>
      <c r="L280" s="231">
        <f t="shared" si="21"/>
        <v>0</v>
      </c>
      <c r="M280" s="338"/>
      <c r="N280" s="337"/>
      <c r="O280" s="231">
        <f>M280+N280</f>
        <v>0</v>
      </c>
      <c r="P280" s="185"/>
    </row>
    <row r="281" spans="1:16" ht="24" hidden="1" x14ac:dyDescent="0.25">
      <c r="A281" s="339">
        <v>7260</v>
      </c>
      <c r="B281" s="223" t="s">
        <v>514</v>
      </c>
      <c r="C281" s="359">
        <f t="shared" si="23"/>
        <v>0</v>
      </c>
      <c r="D281" s="220"/>
      <c r="E281" s="510"/>
      <c r="F281" s="466">
        <f t="shared" si="19"/>
        <v>0</v>
      </c>
      <c r="G281" s="219"/>
      <c r="H281" s="220"/>
      <c r="I281" s="221">
        <f t="shared" si="20"/>
        <v>0</v>
      </c>
      <c r="J281" s="219"/>
      <c r="K281" s="220"/>
      <c r="L281" s="221">
        <f t="shared" si="21"/>
        <v>0</v>
      </c>
      <c r="M281" s="336"/>
      <c r="N281" s="335"/>
      <c r="O281" s="221">
        <f>M281+N281</f>
        <v>0</v>
      </c>
      <c r="P281" s="176"/>
    </row>
    <row r="282" spans="1:16" hidden="1" x14ac:dyDescent="0.25">
      <c r="A282" s="198">
        <v>7700</v>
      </c>
      <c r="B282" s="323" t="s">
        <v>515</v>
      </c>
      <c r="C282" s="354">
        <f t="shared" si="23"/>
        <v>0</v>
      </c>
      <c r="D282" s="407">
        <f>D283</f>
        <v>0</v>
      </c>
      <c r="E282" s="583">
        <f>SUM(E283)</f>
        <v>0</v>
      </c>
      <c r="F282" s="354">
        <f t="shared" si="19"/>
        <v>0</v>
      </c>
      <c r="G282" s="406">
        <f>G283</f>
        <v>0</v>
      </c>
      <c r="H282" s="407">
        <f>SUM(H283)</f>
        <v>0</v>
      </c>
      <c r="I282" s="357">
        <f t="shared" si="20"/>
        <v>0</v>
      </c>
      <c r="J282" s="406">
        <f>J283</f>
        <v>0</v>
      </c>
      <c r="K282" s="407">
        <f>SUM(K283)</f>
        <v>0</v>
      </c>
      <c r="L282" s="357">
        <f t="shared" si="21"/>
        <v>0</v>
      </c>
      <c r="M282" s="355">
        <f>SUM(M283)</f>
        <v>0</v>
      </c>
      <c r="N282" s="356">
        <f>SUM(N283)</f>
        <v>0</v>
      </c>
      <c r="O282" s="357">
        <f>M282+N282</f>
        <v>0</v>
      </c>
      <c r="P282" s="358"/>
    </row>
    <row r="283" spans="1:16" hidden="1" x14ac:dyDescent="0.25">
      <c r="A283" s="233">
        <v>7720</v>
      </c>
      <c r="B283" s="234" t="s">
        <v>516</v>
      </c>
      <c r="C283" s="408">
        <f t="shared" si="23"/>
        <v>0</v>
      </c>
      <c r="D283" s="241"/>
      <c r="E283" s="584"/>
      <c r="F283" s="408">
        <f t="shared" si="19"/>
        <v>0</v>
      </c>
      <c r="G283" s="240"/>
      <c r="H283" s="241"/>
      <c r="I283" s="242">
        <f t="shared" si="20"/>
        <v>0</v>
      </c>
      <c r="J283" s="240"/>
      <c r="K283" s="241"/>
      <c r="L283" s="242">
        <f t="shared" si="21"/>
        <v>0</v>
      </c>
      <c r="M283" s="410"/>
      <c r="N283" s="409"/>
      <c r="O283" s="242">
        <f>M283+N283</f>
        <v>0</v>
      </c>
      <c r="P283" s="244"/>
    </row>
    <row r="284" spans="1:16" hidden="1" x14ac:dyDescent="0.25">
      <c r="A284" s="411"/>
      <c r="B284" s="265" t="s">
        <v>517</v>
      </c>
      <c r="C284" s="466">
        <f t="shared" si="23"/>
        <v>0</v>
      </c>
      <c r="D284" s="342">
        <f>SUM(D285:D286)</f>
        <v>0</v>
      </c>
      <c r="E284" s="506">
        <f>SUM(E285:E286)</f>
        <v>0</v>
      </c>
      <c r="F284" s="460">
        <f t="shared" si="19"/>
        <v>0</v>
      </c>
      <c r="G284" s="330">
        <f>SUM(G285:G286)</f>
        <v>0</v>
      </c>
      <c r="H284" s="333">
        <f>SUM(H285:H286)</f>
        <v>0</v>
      </c>
      <c r="I284" s="332">
        <f t="shared" si="20"/>
        <v>0</v>
      </c>
      <c r="J284" s="330">
        <f>SUM(J285:J286)</f>
        <v>0</v>
      </c>
      <c r="K284" s="333">
        <f>SUM(K285:K286)</f>
        <v>0</v>
      </c>
      <c r="L284" s="332">
        <f t="shared" si="21"/>
        <v>0</v>
      </c>
      <c r="M284" s="334">
        <f>SUM(M285:M286)</f>
        <v>0</v>
      </c>
      <c r="N284" s="331">
        <f>SUM(N285:N286)</f>
        <v>0</v>
      </c>
      <c r="O284" s="332">
        <f t="shared" ref="O284:O299" si="24">M284+N284</f>
        <v>0</v>
      </c>
      <c r="P284" s="274"/>
    </row>
    <row r="285" spans="1:16" hidden="1" x14ac:dyDescent="0.25">
      <c r="A285" s="393" t="s">
        <v>518</v>
      </c>
      <c r="B285" s="178" t="s">
        <v>519</v>
      </c>
      <c r="C285" s="359">
        <f t="shared" si="23"/>
        <v>0</v>
      </c>
      <c r="D285" s="230"/>
      <c r="E285" s="507"/>
      <c r="F285" s="359">
        <f t="shared" si="19"/>
        <v>0</v>
      </c>
      <c r="G285" s="229"/>
      <c r="H285" s="230"/>
      <c r="I285" s="231">
        <f t="shared" si="20"/>
        <v>0</v>
      </c>
      <c r="J285" s="229"/>
      <c r="K285" s="230"/>
      <c r="L285" s="231">
        <f t="shared" si="21"/>
        <v>0</v>
      </c>
      <c r="M285" s="338"/>
      <c r="N285" s="337"/>
      <c r="O285" s="231">
        <f t="shared" si="24"/>
        <v>0</v>
      </c>
      <c r="P285" s="185"/>
    </row>
    <row r="286" spans="1:16" ht="24" hidden="1" x14ac:dyDescent="0.25">
      <c r="A286" s="393" t="s">
        <v>520</v>
      </c>
      <c r="B286" s="412" t="s">
        <v>521</v>
      </c>
      <c r="C286" s="466">
        <f t="shared" si="23"/>
        <v>0</v>
      </c>
      <c r="D286" s="220"/>
      <c r="E286" s="510"/>
      <c r="F286" s="466">
        <f t="shared" si="19"/>
        <v>0</v>
      </c>
      <c r="G286" s="219"/>
      <c r="H286" s="220"/>
      <c r="I286" s="221">
        <f t="shared" si="20"/>
        <v>0</v>
      </c>
      <c r="J286" s="219"/>
      <c r="K286" s="220"/>
      <c r="L286" s="221">
        <f t="shared" si="21"/>
        <v>0</v>
      </c>
      <c r="M286" s="336"/>
      <c r="N286" s="335"/>
      <c r="O286" s="221">
        <f t="shared" si="24"/>
        <v>0</v>
      </c>
      <c r="P286" s="176"/>
    </row>
    <row r="287" spans="1:16" x14ac:dyDescent="0.25">
      <c r="A287" s="413"/>
      <c r="B287" s="414" t="s">
        <v>522</v>
      </c>
      <c r="C287" s="548">
        <f>SUM(C284,C271,C233,C198,C190,C176,C78,C56)</f>
        <v>50729</v>
      </c>
      <c r="D287" s="381">
        <f>SUM(D284,D271,D233,D198,D190,D176,D78,D56)</f>
        <v>54930</v>
      </c>
      <c r="E287" s="1217">
        <f>SUM(E284,E271,E233,E198,E190,E176,E78,E56)</f>
        <v>-4201</v>
      </c>
      <c r="F287" s="467">
        <f t="shared" si="19"/>
        <v>50729</v>
      </c>
      <c r="G287" s="416">
        <f>SUM(G284,G271,G233,G198,G190,G176,G78,G56)</f>
        <v>0</v>
      </c>
      <c r="H287" s="419">
        <f>SUM(H284,H271,H233,H198,H190,H176,H78,H56)</f>
        <v>0</v>
      </c>
      <c r="I287" s="418">
        <f t="shared" si="20"/>
        <v>0</v>
      </c>
      <c r="J287" s="416">
        <f>SUM(J284,J271,J233,J198,J190,J176,J78,J56)</f>
        <v>0</v>
      </c>
      <c r="K287" s="419">
        <f>SUM(K284,K271,K233,K198,K190,K176,K78,K56)</f>
        <v>0</v>
      </c>
      <c r="L287" s="418">
        <f t="shared" si="21"/>
        <v>0</v>
      </c>
      <c r="M287" s="325">
        <f>SUM(M284,M271,M233,M198,M190,M176,M78,M56)</f>
        <v>0</v>
      </c>
      <c r="N287" s="326">
        <f>SUM(N284,N271,N233,N198,N190,N176,N78,N56)</f>
        <v>0</v>
      </c>
      <c r="O287" s="327">
        <f t="shared" si="24"/>
        <v>0</v>
      </c>
      <c r="P287" s="328"/>
    </row>
    <row r="288" spans="1:16" hidden="1" x14ac:dyDescent="0.25">
      <c r="A288" s="420" t="s">
        <v>523</v>
      </c>
      <c r="B288" s="421"/>
      <c r="C288" s="468">
        <f>F288+I288+L288+O288</f>
        <v>0</v>
      </c>
      <c r="D288" s="426">
        <f>SUM(D28,D29,D45)-D54</f>
        <v>0</v>
      </c>
      <c r="E288" s="428">
        <f>SUM(E28,E29,E45)-E54</f>
        <v>0</v>
      </c>
      <c r="F288" s="468">
        <f t="shared" si="19"/>
        <v>0</v>
      </c>
      <c r="G288" s="423">
        <f>SUM(G28,G29,G45)-G54</f>
        <v>0</v>
      </c>
      <c r="H288" s="426">
        <f>SUM(H28,H29,H45)-H54</f>
        <v>0</v>
      </c>
      <c r="I288" s="425">
        <f t="shared" si="20"/>
        <v>0</v>
      </c>
      <c r="J288" s="423">
        <f>(J30+J46)-J54</f>
        <v>0</v>
      </c>
      <c r="K288" s="426">
        <f>(K30+K46)-K54</f>
        <v>0</v>
      </c>
      <c r="L288" s="425">
        <f t="shared" si="21"/>
        <v>0</v>
      </c>
      <c r="M288" s="422">
        <f>M48-M54</f>
        <v>0</v>
      </c>
      <c r="N288" s="424">
        <f>N48-N54</f>
        <v>0</v>
      </c>
      <c r="O288" s="425">
        <f t="shared" si="24"/>
        <v>0</v>
      </c>
      <c r="P288" s="427"/>
    </row>
    <row r="289" spans="1:17" s="148" customFormat="1" hidden="1" x14ac:dyDescent="0.25">
      <c r="A289" s="420" t="s">
        <v>524</v>
      </c>
      <c r="B289" s="421"/>
      <c r="C289" s="468">
        <f>SUM(C290,C291)-C298+C299</f>
        <v>0</v>
      </c>
      <c r="D289" s="426">
        <f>SUM(D290,D291)-D298+D299</f>
        <v>0</v>
      </c>
      <c r="E289" s="428">
        <f>SUM(E290,E291)-E298+E299</f>
        <v>0</v>
      </c>
      <c r="F289" s="468">
        <f t="shared" si="19"/>
        <v>0</v>
      </c>
      <c r="G289" s="423">
        <f>SUM(G290,G291)-G298+G299</f>
        <v>0</v>
      </c>
      <c r="H289" s="426">
        <f>SUM(H290,H291)-H298+H299</f>
        <v>0</v>
      </c>
      <c r="I289" s="425">
        <f t="shared" si="20"/>
        <v>0</v>
      </c>
      <c r="J289" s="423">
        <f>SUM(J290,J291)-J298+J299</f>
        <v>0</v>
      </c>
      <c r="K289" s="426">
        <f>SUM(K290,K291)-K298+K299</f>
        <v>0</v>
      </c>
      <c r="L289" s="425">
        <f t="shared" si="21"/>
        <v>0</v>
      </c>
      <c r="M289" s="422">
        <f>SUM(M290,M291)-M298+M299</f>
        <v>0</v>
      </c>
      <c r="N289" s="424">
        <f>SUM(N290,N291)-N298+N299</f>
        <v>0</v>
      </c>
      <c r="O289" s="425">
        <f t="shared" si="24"/>
        <v>0</v>
      </c>
      <c r="P289" s="427"/>
    </row>
    <row r="290" spans="1:17" s="148" customFormat="1" hidden="1" x14ac:dyDescent="0.25">
      <c r="A290" s="429" t="s">
        <v>525</v>
      </c>
      <c r="B290" s="429" t="s">
        <v>526</v>
      </c>
      <c r="C290" s="468">
        <f>C25-C284</f>
        <v>0</v>
      </c>
      <c r="D290" s="426">
        <f>D25-D284</f>
        <v>0</v>
      </c>
      <c r="E290" s="428">
        <f>E25-E284</f>
        <v>0</v>
      </c>
      <c r="F290" s="468">
        <f t="shared" si="19"/>
        <v>0</v>
      </c>
      <c r="G290" s="423">
        <f>G25-G284</f>
        <v>0</v>
      </c>
      <c r="H290" s="426">
        <f>H25-H284</f>
        <v>0</v>
      </c>
      <c r="I290" s="425">
        <f t="shared" si="20"/>
        <v>0</v>
      </c>
      <c r="J290" s="423">
        <f>J25-J284</f>
        <v>0</v>
      </c>
      <c r="K290" s="426">
        <f>K25-K284</f>
        <v>0</v>
      </c>
      <c r="L290" s="425">
        <f t="shared" si="21"/>
        <v>0</v>
      </c>
      <c r="M290" s="422">
        <f>M25-M284</f>
        <v>0</v>
      </c>
      <c r="N290" s="424">
        <f>N25-N284</f>
        <v>0</v>
      </c>
      <c r="O290" s="425">
        <f t="shared" si="24"/>
        <v>0</v>
      </c>
      <c r="P290" s="427"/>
    </row>
    <row r="291" spans="1:17" s="148" customFormat="1" hidden="1" x14ac:dyDescent="0.25">
      <c r="A291" s="430" t="s">
        <v>527</v>
      </c>
      <c r="B291" s="430" t="s">
        <v>528</v>
      </c>
      <c r="C291" s="468">
        <f>SUM(C292,C294,C296)-SUM(C293,C295,C297)</f>
        <v>0</v>
      </c>
      <c r="D291" s="426">
        <f>SUM(D292,D294,D296)-SUM(D293,D295,D297)</f>
        <v>0</v>
      </c>
      <c r="E291" s="428">
        <f>SUM(E292,E294,E296)-SUM(E293,E295,E297)</f>
        <v>0</v>
      </c>
      <c r="F291" s="468">
        <f t="shared" si="19"/>
        <v>0</v>
      </c>
      <c r="G291" s="423">
        <f>SUM(G292,G294,G296)-SUM(G293,G295,G297)</f>
        <v>0</v>
      </c>
      <c r="H291" s="426">
        <f>SUM(H292,H294,H296)-SUM(H293,H295,H297)</f>
        <v>0</v>
      </c>
      <c r="I291" s="425">
        <f t="shared" si="20"/>
        <v>0</v>
      </c>
      <c r="J291" s="423">
        <f>SUM(J292,J294,J296)-SUM(J293,J295,J297)</f>
        <v>0</v>
      </c>
      <c r="K291" s="426">
        <f>SUM(K292,K294,K296)-SUM(K293,K295,K297)</f>
        <v>0</v>
      </c>
      <c r="L291" s="425">
        <f t="shared" si="21"/>
        <v>0</v>
      </c>
      <c r="M291" s="422">
        <f>SUM(M292,M294,M296)-SUM(M293,M295,M297)</f>
        <v>0</v>
      </c>
      <c r="N291" s="424">
        <f>SUM(N292,N294,N296)-SUM(N293,N295,N297)</f>
        <v>0</v>
      </c>
      <c r="O291" s="425">
        <f t="shared" si="24"/>
        <v>0</v>
      </c>
      <c r="P291" s="427"/>
    </row>
    <row r="292" spans="1:17" s="148" customFormat="1" hidden="1" x14ac:dyDescent="0.25">
      <c r="A292" s="411" t="s">
        <v>529</v>
      </c>
      <c r="B292" s="275" t="s">
        <v>530</v>
      </c>
      <c r="C292" s="408">
        <f t="shared" ref="C292:C299" si="25">F292+I292+L292+O292</f>
        <v>0</v>
      </c>
      <c r="D292" s="241"/>
      <c r="E292" s="584"/>
      <c r="F292" s="408">
        <f t="shared" si="19"/>
        <v>0</v>
      </c>
      <c r="G292" s="240"/>
      <c r="H292" s="241"/>
      <c r="I292" s="242">
        <f t="shared" si="20"/>
        <v>0</v>
      </c>
      <c r="J292" s="240"/>
      <c r="K292" s="241"/>
      <c r="L292" s="242">
        <f t="shared" si="21"/>
        <v>0</v>
      </c>
      <c r="M292" s="410"/>
      <c r="N292" s="409"/>
      <c r="O292" s="242">
        <f t="shared" si="24"/>
        <v>0</v>
      </c>
      <c r="P292" s="244"/>
    </row>
    <row r="293" spans="1:17" ht="24" hidden="1" x14ac:dyDescent="0.25">
      <c r="A293" s="393" t="s">
        <v>531</v>
      </c>
      <c r="B293" s="177" t="s">
        <v>532</v>
      </c>
      <c r="C293" s="359">
        <f t="shared" si="25"/>
        <v>0</v>
      </c>
      <c r="D293" s="230"/>
      <c r="E293" s="507"/>
      <c r="F293" s="359">
        <f t="shared" si="19"/>
        <v>0</v>
      </c>
      <c r="G293" s="229"/>
      <c r="H293" s="230"/>
      <c r="I293" s="231">
        <f t="shared" si="20"/>
        <v>0</v>
      </c>
      <c r="J293" s="229"/>
      <c r="K293" s="230"/>
      <c r="L293" s="231">
        <f t="shared" si="21"/>
        <v>0</v>
      </c>
      <c r="M293" s="338"/>
      <c r="N293" s="337"/>
      <c r="O293" s="231">
        <f t="shared" si="24"/>
        <v>0</v>
      </c>
      <c r="P293" s="185"/>
    </row>
    <row r="294" spans="1:17" hidden="1" x14ac:dyDescent="0.25">
      <c r="A294" s="393" t="s">
        <v>533</v>
      </c>
      <c r="B294" s="177" t="s">
        <v>534</v>
      </c>
      <c r="C294" s="359">
        <f t="shared" si="25"/>
        <v>0</v>
      </c>
      <c r="D294" s="230"/>
      <c r="E294" s="507"/>
      <c r="F294" s="359">
        <f t="shared" si="19"/>
        <v>0</v>
      </c>
      <c r="G294" s="229"/>
      <c r="H294" s="230"/>
      <c r="I294" s="231">
        <f t="shared" si="20"/>
        <v>0</v>
      </c>
      <c r="J294" s="229"/>
      <c r="K294" s="230"/>
      <c r="L294" s="231">
        <f t="shared" si="21"/>
        <v>0</v>
      </c>
      <c r="M294" s="338"/>
      <c r="N294" s="337"/>
      <c r="O294" s="231">
        <f t="shared" si="24"/>
        <v>0</v>
      </c>
      <c r="P294" s="185"/>
    </row>
    <row r="295" spans="1:17" ht="24" hidden="1" x14ac:dyDescent="0.25">
      <c r="A295" s="393" t="s">
        <v>535</v>
      </c>
      <c r="B295" s="177" t="s">
        <v>536</v>
      </c>
      <c r="C295" s="359">
        <f t="shared" si="25"/>
        <v>0</v>
      </c>
      <c r="D295" s="230"/>
      <c r="E295" s="507"/>
      <c r="F295" s="359">
        <f t="shared" si="19"/>
        <v>0</v>
      </c>
      <c r="G295" s="229"/>
      <c r="H295" s="230"/>
      <c r="I295" s="231">
        <f t="shared" si="20"/>
        <v>0</v>
      </c>
      <c r="J295" s="229"/>
      <c r="K295" s="230"/>
      <c r="L295" s="231">
        <f t="shared" si="21"/>
        <v>0</v>
      </c>
      <c r="M295" s="338"/>
      <c r="N295" s="337"/>
      <c r="O295" s="231">
        <f t="shared" si="24"/>
        <v>0</v>
      </c>
      <c r="P295" s="185"/>
    </row>
    <row r="296" spans="1:17" hidden="1" x14ac:dyDescent="0.25">
      <c r="A296" s="393" t="s">
        <v>537</v>
      </c>
      <c r="B296" s="177" t="s">
        <v>538</v>
      </c>
      <c r="C296" s="359">
        <f t="shared" si="25"/>
        <v>0</v>
      </c>
      <c r="D296" s="230"/>
      <c r="E296" s="507"/>
      <c r="F296" s="359">
        <f t="shared" si="19"/>
        <v>0</v>
      </c>
      <c r="G296" s="229"/>
      <c r="H296" s="230"/>
      <c r="I296" s="231">
        <f t="shared" si="20"/>
        <v>0</v>
      </c>
      <c r="J296" s="229"/>
      <c r="K296" s="230"/>
      <c r="L296" s="231">
        <f t="shared" si="21"/>
        <v>0</v>
      </c>
      <c r="M296" s="338"/>
      <c r="N296" s="337"/>
      <c r="O296" s="231">
        <f t="shared" si="24"/>
        <v>0</v>
      </c>
      <c r="P296" s="185"/>
    </row>
    <row r="297" spans="1:17" ht="24" hidden="1" x14ac:dyDescent="0.25">
      <c r="A297" s="431" t="s">
        <v>539</v>
      </c>
      <c r="B297" s="432" t="s">
        <v>540</v>
      </c>
      <c r="C297" s="354">
        <f t="shared" si="25"/>
        <v>0</v>
      </c>
      <c r="D297" s="377"/>
      <c r="E297" s="585"/>
      <c r="F297" s="354">
        <f t="shared" si="19"/>
        <v>0</v>
      </c>
      <c r="G297" s="375"/>
      <c r="H297" s="377"/>
      <c r="I297" s="371">
        <f t="shared" si="20"/>
        <v>0</v>
      </c>
      <c r="J297" s="375"/>
      <c r="K297" s="377"/>
      <c r="L297" s="371">
        <f t="shared" si="21"/>
        <v>0</v>
      </c>
      <c r="M297" s="378"/>
      <c r="N297" s="376"/>
      <c r="O297" s="371">
        <f t="shared" si="24"/>
        <v>0</v>
      </c>
      <c r="P297" s="372"/>
    </row>
    <row r="298" spans="1:17" hidden="1" x14ac:dyDescent="0.25">
      <c r="A298" s="430" t="s">
        <v>541</v>
      </c>
      <c r="B298" s="430" t="s">
        <v>542</v>
      </c>
      <c r="C298" s="468">
        <f t="shared" si="25"/>
        <v>0</v>
      </c>
      <c r="D298" s="436"/>
      <c r="E298" s="586"/>
      <c r="F298" s="468">
        <f t="shared" si="19"/>
        <v>0</v>
      </c>
      <c r="G298" s="434"/>
      <c r="H298" s="436"/>
      <c r="I298" s="425">
        <f t="shared" si="20"/>
        <v>0</v>
      </c>
      <c r="J298" s="434"/>
      <c r="K298" s="436"/>
      <c r="L298" s="425">
        <f t="shared" si="21"/>
        <v>0</v>
      </c>
      <c r="M298" s="437"/>
      <c r="N298" s="435"/>
      <c r="O298" s="425">
        <f t="shared" si="24"/>
        <v>0</v>
      </c>
      <c r="P298" s="427"/>
    </row>
    <row r="299" spans="1:17" s="148" customFormat="1" ht="48" hidden="1" x14ac:dyDescent="0.25">
      <c r="A299" s="430" t="s">
        <v>543</v>
      </c>
      <c r="B299" s="438" t="s">
        <v>544</v>
      </c>
      <c r="C299" s="468">
        <f t="shared" si="25"/>
        <v>0</v>
      </c>
      <c r="D299" s="363"/>
      <c r="E299" s="586"/>
      <c r="F299" s="556">
        <f t="shared" si="19"/>
        <v>0</v>
      </c>
      <c r="G299" s="434"/>
      <c r="H299" s="436"/>
      <c r="I299" s="425">
        <f t="shared" si="20"/>
        <v>0</v>
      </c>
      <c r="J299" s="434"/>
      <c r="K299" s="436"/>
      <c r="L299" s="425">
        <f t="shared" si="21"/>
        <v>0</v>
      </c>
      <c r="M299" s="437"/>
      <c r="N299" s="435"/>
      <c r="O299" s="425">
        <f t="shared" si="24"/>
        <v>0</v>
      </c>
      <c r="P299" s="512"/>
      <c r="Q299" s="141"/>
    </row>
    <row r="300" spans="1:17" s="148" customFormat="1" x14ac:dyDescent="0.25">
      <c r="A300" s="443" t="s">
        <v>545</v>
      </c>
      <c r="B300" s="444"/>
      <c r="C300" s="444"/>
      <c r="D300" s="444"/>
      <c r="E300" s="444"/>
      <c r="F300" s="444"/>
      <c r="G300" s="444"/>
      <c r="H300" s="444"/>
      <c r="I300" s="444"/>
      <c r="J300" s="444"/>
      <c r="K300" s="444"/>
      <c r="L300" s="444"/>
      <c r="M300" s="444"/>
      <c r="N300" s="444"/>
      <c r="O300" s="444"/>
      <c r="P300" s="444"/>
      <c r="Q300" s="141"/>
    </row>
    <row r="301" spans="1:17" ht="12.75" thickBot="1" x14ac:dyDescent="0.3">
      <c r="A301" s="446"/>
      <c r="B301" s="447"/>
      <c r="C301" s="447"/>
      <c r="D301" s="447"/>
      <c r="E301" s="447"/>
      <c r="F301" s="447"/>
      <c r="G301" s="447"/>
      <c r="H301" s="447"/>
      <c r="I301" s="447"/>
      <c r="J301" s="447"/>
      <c r="K301" s="447"/>
      <c r="L301" s="447"/>
      <c r="M301" s="447"/>
      <c r="N301" s="447"/>
      <c r="O301" s="447"/>
      <c r="P301" s="447"/>
      <c r="Q301" s="118"/>
    </row>
    <row r="302" spans="1:17" x14ac:dyDescent="0.25">
      <c r="A302" s="117"/>
      <c r="B302" s="117"/>
      <c r="C302" s="117"/>
      <c r="D302" s="117"/>
      <c r="E302" s="117"/>
      <c r="F302" s="117"/>
      <c r="G302" s="117"/>
      <c r="H302" s="117"/>
      <c r="I302" s="117"/>
      <c r="J302" s="117"/>
      <c r="K302" s="117"/>
      <c r="L302" s="117"/>
      <c r="M302" s="117"/>
      <c r="N302" s="117"/>
      <c r="O302" s="117"/>
    </row>
    <row r="303" spans="1:17" x14ac:dyDescent="0.25">
      <c r="A303" s="117"/>
      <c r="B303" s="117"/>
      <c r="C303" s="117"/>
      <c r="D303" s="117"/>
      <c r="E303" s="117"/>
      <c r="F303" s="117"/>
      <c r="G303" s="117"/>
      <c r="H303" s="117"/>
      <c r="I303" s="117"/>
      <c r="J303" s="117"/>
      <c r="K303" s="117"/>
      <c r="L303" s="117"/>
      <c r="M303" s="117"/>
      <c r="N303" s="117"/>
      <c r="O303" s="117"/>
    </row>
    <row r="304" spans="1:17"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xS2WJ9ipm31mKm+4bCgHrcvhdIVdqP8dfm9T5uuNiCeoPtc+VZW6whi1jffzSj1y3pPdOUI0OCt/gN8M5gaKmQ==" saltValue="/o5JYtkDlTk+4GeaB1xXuw==" spinCount="100000" sheet="1" objects="1" scenarios="1" formatCells="0" formatColumns="0" formatRows="0"/>
  <autoFilter ref="A22:P300">
    <filterColumn colId="2">
      <filters>
        <filter val="158 000"/>
      </filters>
    </filterColumn>
  </autoFilter>
  <mergeCells count="31">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L20:L21"/>
    <mergeCell ref="C17:P17"/>
    <mergeCell ref="C18:P1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&amp;K000000158.pielikums Jūrmalas pilsētas domes
2016.gada 25.novembra saistošajiem noteikumiem Nr.44
(protokols Nr.18, 5.punkts)</firstHeader>
    <firstFooter>&amp;L&amp;9&amp;D; &amp;T&amp;R&amp;9&amp;P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78"/>
  <sheetViews>
    <sheetView view="pageLayout" zoomScaleNormal="100" workbookViewId="0">
      <selection activeCell="K17" sqref="K17"/>
    </sheetView>
  </sheetViews>
  <sheetFormatPr defaultRowHeight="12" outlineLevelCol="1" x14ac:dyDescent="0.2"/>
  <cols>
    <col min="1" max="1" width="6.140625" style="2" customWidth="1"/>
    <col min="2" max="2" width="26.42578125" style="2" customWidth="1"/>
    <col min="3" max="3" width="9.85546875" style="2" customWidth="1"/>
    <col min="4" max="4" width="10.5703125" style="2" hidden="1" customWidth="1" outlineLevel="1"/>
    <col min="5" max="5" width="9.85546875" style="2" hidden="1" customWidth="1" outlineLevel="1"/>
    <col min="6" max="6" width="10.85546875" style="2" hidden="1" customWidth="1" outlineLevel="1"/>
    <col min="7" max="7" width="10.140625" style="2" hidden="1" customWidth="1" outlineLevel="1"/>
    <col min="8" max="8" width="10.85546875" style="2" customWidth="1" collapsed="1"/>
    <col min="9" max="9" width="9.85546875" style="2" customWidth="1"/>
    <col min="10" max="10" width="36.140625" style="2" hidden="1" customWidth="1" outlineLevel="1"/>
    <col min="11" max="11" width="56.85546875" style="2" customWidth="1" collapsed="1"/>
    <col min="12" max="16384" width="9.140625" style="2"/>
  </cols>
  <sheetData>
    <row r="1" spans="1:11" x14ac:dyDescent="0.2">
      <c r="K1" s="79" t="s">
        <v>120</v>
      </c>
    </row>
    <row r="2" spans="1:11" x14ac:dyDescent="0.2">
      <c r="K2" s="79" t="s">
        <v>0</v>
      </c>
    </row>
    <row r="3" spans="1:11" x14ac:dyDescent="0.2">
      <c r="K3" s="79" t="s">
        <v>1</v>
      </c>
    </row>
    <row r="4" spans="1:11" x14ac:dyDescent="0.2">
      <c r="A4" s="2" t="s">
        <v>2</v>
      </c>
      <c r="B4" s="1205"/>
      <c r="C4" s="1205"/>
      <c r="D4" s="1205"/>
      <c r="E4" s="1205"/>
      <c r="F4" s="1205"/>
      <c r="G4" s="1205"/>
      <c r="H4" s="1205"/>
      <c r="I4" s="1205"/>
      <c r="J4" s="1205"/>
      <c r="K4" s="1205"/>
    </row>
    <row r="5" spans="1:11" x14ac:dyDescent="0.2">
      <c r="A5" s="1331" t="s">
        <v>3</v>
      </c>
      <c r="B5" s="1331"/>
      <c r="C5" s="1205"/>
      <c r="D5" s="1205"/>
      <c r="E5" s="1204"/>
      <c r="F5" s="1204"/>
      <c r="G5" s="1204"/>
      <c r="H5" s="1204"/>
      <c r="I5" s="1204"/>
      <c r="J5" s="1204"/>
      <c r="K5" s="1204"/>
    </row>
    <row r="6" spans="1:11" ht="15.75" x14ac:dyDescent="0.25">
      <c r="A6" s="1332" t="s">
        <v>121</v>
      </c>
      <c r="B6" s="1332"/>
      <c r="C6" s="1332"/>
      <c r="D6" s="1332"/>
      <c r="E6" s="1332"/>
      <c r="F6" s="1332"/>
      <c r="G6" s="1332"/>
      <c r="H6" s="1332"/>
      <c r="I6" s="1332"/>
      <c r="J6" s="1332"/>
      <c r="K6" s="1332"/>
    </row>
    <row r="7" spans="1:11" x14ac:dyDescent="0.2">
      <c r="A7" s="80"/>
      <c r="B7" s="80"/>
      <c r="C7" s="80"/>
      <c r="D7" s="80"/>
      <c r="E7" s="80"/>
      <c r="F7" s="80"/>
      <c r="G7" s="80"/>
      <c r="H7" s="80"/>
      <c r="I7" s="80"/>
      <c r="J7" s="80"/>
      <c r="K7" s="80"/>
    </row>
    <row r="8" spans="1:11" ht="15.75" x14ac:dyDescent="0.25">
      <c r="A8" s="2" t="s">
        <v>122</v>
      </c>
      <c r="C8" s="1205"/>
      <c r="D8" s="1205"/>
      <c r="E8" s="1205"/>
      <c r="F8" s="1205"/>
      <c r="G8" s="1205"/>
      <c r="H8" s="1205"/>
      <c r="I8" s="1205"/>
      <c r="J8" s="1205"/>
      <c r="K8" s="1205"/>
    </row>
    <row r="9" spans="1:11" x14ac:dyDescent="0.2">
      <c r="C9" s="1205"/>
      <c r="D9" s="1205"/>
      <c r="E9" s="1205"/>
      <c r="F9" s="1205"/>
      <c r="G9" s="1205"/>
      <c r="H9" s="1205"/>
      <c r="I9" s="1205"/>
      <c r="J9" s="1205"/>
      <c r="K9" s="1205"/>
    </row>
    <row r="10" spans="1:11" x14ac:dyDescent="0.2">
      <c r="A10" s="2" t="s">
        <v>123</v>
      </c>
      <c r="C10" s="81"/>
      <c r="D10" s="81"/>
      <c r="E10" s="81"/>
      <c r="F10" s="81"/>
      <c r="G10" s="81"/>
      <c r="H10" s="81"/>
      <c r="I10" s="81"/>
      <c r="J10" s="81"/>
      <c r="K10" s="81"/>
    </row>
    <row r="11" spans="1:11" ht="14.25" customHeight="1" x14ac:dyDescent="0.2">
      <c r="A11" s="82" t="s">
        <v>124</v>
      </c>
      <c r="B11" s="82"/>
      <c r="C11" s="81"/>
      <c r="D11" s="81"/>
      <c r="E11" s="81"/>
      <c r="F11" s="81"/>
      <c r="G11" s="81"/>
      <c r="H11" s="81"/>
      <c r="I11" s="81"/>
      <c r="J11" s="81"/>
      <c r="K11" s="81"/>
    </row>
    <row r="12" spans="1:11" ht="12" customHeight="1" x14ac:dyDescent="0.2">
      <c r="A12" s="1294" t="s">
        <v>11</v>
      </c>
      <c r="B12" s="1333" t="s">
        <v>12</v>
      </c>
      <c r="C12" s="1294" t="s">
        <v>13</v>
      </c>
      <c r="D12" s="1334" t="s">
        <v>125</v>
      </c>
      <c r="E12" s="1334"/>
      <c r="F12" s="1294" t="s">
        <v>126</v>
      </c>
      <c r="G12" s="1294"/>
      <c r="H12" s="1294" t="s">
        <v>16</v>
      </c>
      <c r="I12" s="1294"/>
      <c r="J12" s="1294" t="s">
        <v>17</v>
      </c>
      <c r="K12" s="1294" t="s">
        <v>18</v>
      </c>
    </row>
    <row r="13" spans="1:11" ht="24" x14ac:dyDescent="0.2">
      <c r="A13" s="1294"/>
      <c r="B13" s="1333"/>
      <c r="C13" s="1294"/>
      <c r="D13" s="83" t="s">
        <v>127</v>
      </c>
      <c r="E13" s="83" t="s">
        <v>128</v>
      </c>
      <c r="F13" s="1198" t="s">
        <v>127</v>
      </c>
      <c r="G13" s="1198" t="s">
        <v>128</v>
      </c>
      <c r="H13" s="1198" t="s">
        <v>127</v>
      </c>
      <c r="I13" s="1198" t="s">
        <v>128</v>
      </c>
      <c r="J13" s="1294"/>
      <c r="K13" s="1294"/>
    </row>
    <row r="14" spans="1:11" x14ac:dyDescent="0.2">
      <c r="A14" s="1283" t="s">
        <v>129</v>
      </c>
      <c r="B14" s="1283"/>
      <c r="C14" s="84"/>
      <c r="D14" s="84">
        <f t="shared" ref="D14:I14" si="0">SUM(D15:D60)</f>
        <v>159176</v>
      </c>
      <c r="E14" s="84">
        <f t="shared" si="0"/>
        <v>6194</v>
      </c>
      <c r="F14" s="84">
        <f t="shared" si="0"/>
        <v>4201</v>
      </c>
      <c r="G14" s="84">
        <f t="shared" si="0"/>
        <v>0</v>
      </c>
      <c r="H14" s="84">
        <f t="shared" si="0"/>
        <v>163377</v>
      </c>
      <c r="I14" s="84">
        <f t="shared" si="0"/>
        <v>6194</v>
      </c>
      <c r="J14" s="84"/>
      <c r="K14" s="84"/>
    </row>
    <row r="15" spans="1:11" ht="96" x14ac:dyDescent="0.2">
      <c r="A15" s="85">
        <v>1</v>
      </c>
      <c r="B15" s="86" t="s">
        <v>130</v>
      </c>
      <c r="C15" s="87"/>
      <c r="D15" s="87"/>
      <c r="E15" s="87"/>
      <c r="F15" s="87"/>
      <c r="G15" s="87"/>
      <c r="H15" s="87"/>
      <c r="I15" s="87"/>
      <c r="J15" s="87"/>
      <c r="K15" s="87" t="s">
        <v>131</v>
      </c>
    </row>
    <row r="16" spans="1:11" ht="24" x14ac:dyDescent="0.2">
      <c r="A16" s="88" t="s">
        <v>132</v>
      </c>
      <c r="B16" s="89" t="s">
        <v>133</v>
      </c>
      <c r="C16" s="90">
        <v>2279</v>
      </c>
      <c r="D16" s="87">
        <v>934</v>
      </c>
      <c r="E16" s="87">
        <f>2066-516</f>
        <v>1550</v>
      </c>
      <c r="F16" s="87"/>
      <c r="G16" s="87"/>
      <c r="H16" s="87">
        <f>D16+F16</f>
        <v>934</v>
      </c>
      <c r="I16" s="87">
        <f>E16+G16</f>
        <v>1550</v>
      </c>
      <c r="J16" s="87"/>
      <c r="K16" s="87"/>
    </row>
    <row r="17" spans="1:11" ht="72" x14ac:dyDescent="0.2">
      <c r="A17" s="85">
        <v>2</v>
      </c>
      <c r="B17" s="86" t="s">
        <v>134</v>
      </c>
      <c r="C17" s="90"/>
      <c r="D17" s="87"/>
      <c r="E17" s="87"/>
      <c r="F17" s="87"/>
      <c r="G17" s="87"/>
      <c r="H17" s="87"/>
      <c r="I17" s="87"/>
      <c r="J17" s="87"/>
      <c r="K17" s="87" t="s">
        <v>135</v>
      </c>
    </row>
    <row r="18" spans="1:11" x14ac:dyDescent="0.2">
      <c r="A18" s="1328" t="s">
        <v>136</v>
      </c>
      <c r="B18" s="1321" t="s">
        <v>137</v>
      </c>
      <c r="C18" s="90">
        <v>2121</v>
      </c>
      <c r="D18" s="87">
        <v>605</v>
      </c>
      <c r="E18" s="87"/>
      <c r="F18" s="91"/>
      <c r="G18" s="87"/>
      <c r="H18" s="87">
        <f t="shared" ref="H18:I22" si="1">D18+F18</f>
        <v>605</v>
      </c>
      <c r="I18" s="87">
        <f t="shared" si="1"/>
        <v>0</v>
      </c>
      <c r="J18" s="87"/>
      <c r="K18" s="87"/>
    </row>
    <row r="19" spans="1:11" x14ac:dyDescent="0.2">
      <c r="A19" s="1328"/>
      <c r="B19" s="1321"/>
      <c r="C19" s="90">
        <v>2390</v>
      </c>
      <c r="D19" s="87">
        <v>30</v>
      </c>
      <c r="E19" s="87"/>
      <c r="F19" s="87"/>
      <c r="G19" s="87"/>
      <c r="H19" s="87">
        <f t="shared" si="1"/>
        <v>30</v>
      </c>
      <c r="I19" s="87">
        <f t="shared" si="1"/>
        <v>0</v>
      </c>
      <c r="J19" s="87"/>
      <c r="K19" s="87"/>
    </row>
    <row r="20" spans="1:11" x14ac:dyDescent="0.2">
      <c r="A20" s="1328"/>
      <c r="B20" s="1321"/>
      <c r="C20" s="90">
        <v>2122</v>
      </c>
      <c r="D20" s="87">
        <v>4500</v>
      </c>
      <c r="E20" s="87"/>
      <c r="F20" s="91"/>
      <c r="G20" s="87"/>
      <c r="H20" s="87">
        <f t="shared" si="1"/>
        <v>4500</v>
      </c>
      <c r="I20" s="87">
        <f t="shared" si="1"/>
        <v>0</v>
      </c>
      <c r="J20" s="87"/>
      <c r="K20" s="87"/>
    </row>
    <row r="21" spans="1:11" x14ac:dyDescent="0.2">
      <c r="A21" s="1328" t="s">
        <v>138</v>
      </c>
      <c r="B21" s="1321" t="s">
        <v>139</v>
      </c>
      <c r="C21" s="90">
        <v>2121</v>
      </c>
      <c r="D21" s="87">
        <v>225</v>
      </c>
      <c r="E21" s="87"/>
      <c r="F21" s="91"/>
      <c r="G21" s="87"/>
      <c r="H21" s="87">
        <f t="shared" si="1"/>
        <v>225</v>
      </c>
      <c r="I21" s="87">
        <f t="shared" si="1"/>
        <v>0</v>
      </c>
      <c r="J21" s="87"/>
      <c r="K21" s="87"/>
    </row>
    <row r="22" spans="1:11" x14ac:dyDescent="0.2">
      <c r="A22" s="1328"/>
      <c r="B22" s="1321"/>
      <c r="C22" s="90">
        <v>2122</v>
      </c>
      <c r="D22" s="87">
        <v>0</v>
      </c>
      <c r="E22" s="87"/>
      <c r="F22" s="91"/>
      <c r="G22" s="87"/>
      <c r="H22" s="87">
        <f t="shared" si="1"/>
        <v>0</v>
      </c>
      <c r="I22" s="87">
        <f t="shared" si="1"/>
        <v>0</v>
      </c>
      <c r="J22" s="87"/>
      <c r="K22" s="87"/>
    </row>
    <row r="23" spans="1:11" ht="72" x14ac:dyDescent="0.2">
      <c r="A23" s="85">
        <v>3</v>
      </c>
      <c r="B23" s="86" t="s">
        <v>140</v>
      </c>
      <c r="C23" s="90"/>
      <c r="D23" s="87"/>
      <c r="E23" s="87"/>
      <c r="F23" s="87"/>
      <c r="G23" s="87"/>
      <c r="H23" s="87"/>
      <c r="I23" s="87"/>
      <c r="J23" s="87"/>
      <c r="K23" s="87" t="s">
        <v>141</v>
      </c>
    </row>
    <row r="24" spans="1:11" s="82" customFormat="1" ht="36" x14ac:dyDescent="0.2">
      <c r="A24" s="92" t="s">
        <v>142</v>
      </c>
      <c r="B24" s="89" t="s">
        <v>143</v>
      </c>
      <c r="C24" s="93">
        <v>2314</v>
      </c>
      <c r="D24" s="87">
        <v>35000</v>
      </c>
      <c r="E24" s="87"/>
      <c r="F24" s="87"/>
      <c r="G24" s="87"/>
      <c r="H24" s="87">
        <f t="shared" ref="H24:I35" si="2">D24+F24</f>
        <v>35000</v>
      </c>
      <c r="I24" s="87">
        <f t="shared" si="2"/>
        <v>0</v>
      </c>
      <c r="J24" s="87"/>
      <c r="K24" s="87"/>
    </row>
    <row r="25" spans="1:11" x14ac:dyDescent="0.2">
      <c r="A25" s="92" t="s">
        <v>144</v>
      </c>
      <c r="B25" s="94" t="s">
        <v>145</v>
      </c>
      <c r="C25" s="93">
        <v>2314</v>
      </c>
      <c r="D25" s="87">
        <v>8889</v>
      </c>
      <c r="E25" s="87"/>
      <c r="F25" s="91"/>
      <c r="G25" s="87"/>
      <c r="H25" s="87">
        <f t="shared" si="2"/>
        <v>8889</v>
      </c>
      <c r="I25" s="87">
        <f t="shared" si="2"/>
        <v>0</v>
      </c>
      <c r="J25" s="87"/>
      <c r="K25" s="87"/>
    </row>
    <row r="26" spans="1:11" ht="24" x14ac:dyDescent="0.2">
      <c r="A26" s="1203" t="s">
        <v>146</v>
      </c>
      <c r="B26" s="89" t="s">
        <v>147</v>
      </c>
      <c r="C26" s="86">
        <v>2314</v>
      </c>
      <c r="D26" s="87">
        <v>1792</v>
      </c>
      <c r="E26" s="87"/>
      <c r="F26" s="87"/>
      <c r="G26" s="87"/>
      <c r="H26" s="87">
        <f t="shared" si="2"/>
        <v>1792</v>
      </c>
      <c r="I26" s="87">
        <f t="shared" si="2"/>
        <v>0</v>
      </c>
      <c r="J26" s="87"/>
      <c r="K26" s="89"/>
    </row>
    <row r="27" spans="1:11" x14ac:dyDescent="0.2">
      <c r="A27" s="1203" t="s">
        <v>148</v>
      </c>
      <c r="B27" s="89" t="s">
        <v>149</v>
      </c>
      <c r="C27" s="86">
        <v>2314</v>
      </c>
      <c r="D27" s="87">
        <v>908</v>
      </c>
      <c r="E27" s="87"/>
      <c r="F27" s="87"/>
      <c r="G27" s="87"/>
      <c r="H27" s="87">
        <f t="shared" si="2"/>
        <v>908</v>
      </c>
      <c r="I27" s="87">
        <f t="shared" si="2"/>
        <v>0</v>
      </c>
      <c r="J27" s="87"/>
      <c r="K27" s="89"/>
    </row>
    <row r="28" spans="1:11" x14ac:dyDescent="0.2">
      <c r="A28" s="88" t="s">
        <v>150</v>
      </c>
      <c r="B28" s="89" t="s">
        <v>151</v>
      </c>
      <c r="C28" s="86">
        <v>2314</v>
      </c>
      <c r="D28" s="87">
        <v>280</v>
      </c>
      <c r="E28" s="87"/>
      <c r="F28" s="87"/>
      <c r="G28" s="87"/>
      <c r="H28" s="87">
        <f t="shared" si="2"/>
        <v>280</v>
      </c>
      <c r="I28" s="87">
        <f t="shared" si="2"/>
        <v>0</v>
      </c>
      <c r="J28" s="87"/>
      <c r="K28" s="89"/>
    </row>
    <row r="29" spans="1:11" x14ac:dyDescent="0.2">
      <c r="A29" s="1203" t="s">
        <v>152</v>
      </c>
      <c r="B29" s="89" t="s">
        <v>153</v>
      </c>
      <c r="C29" s="86">
        <v>2314</v>
      </c>
      <c r="D29" s="87">
        <v>244</v>
      </c>
      <c r="E29" s="87"/>
      <c r="F29" s="87"/>
      <c r="G29" s="87"/>
      <c r="H29" s="87">
        <f t="shared" si="2"/>
        <v>244</v>
      </c>
      <c r="I29" s="87">
        <f t="shared" si="2"/>
        <v>0</v>
      </c>
      <c r="J29" s="87"/>
      <c r="K29" s="89"/>
    </row>
    <row r="30" spans="1:11" ht="24" x14ac:dyDescent="0.2">
      <c r="A30" s="1203" t="s">
        <v>154</v>
      </c>
      <c r="B30" s="89" t="s">
        <v>155</v>
      </c>
      <c r="C30" s="86">
        <v>2314</v>
      </c>
      <c r="D30" s="87">
        <v>223</v>
      </c>
      <c r="E30" s="87"/>
      <c r="F30" s="87"/>
      <c r="G30" s="87"/>
      <c r="H30" s="87">
        <f t="shared" si="2"/>
        <v>223</v>
      </c>
      <c r="I30" s="87">
        <f t="shared" si="2"/>
        <v>0</v>
      </c>
      <c r="J30" s="87"/>
      <c r="K30" s="89"/>
    </row>
    <row r="31" spans="1:11" s="82" customFormat="1" ht="24" x14ac:dyDescent="0.2">
      <c r="A31" s="1203" t="s">
        <v>156</v>
      </c>
      <c r="B31" s="89" t="s">
        <v>157</v>
      </c>
      <c r="C31" s="86">
        <v>2314</v>
      </c>
      <c r="D31" s="87">
        <v>239</v>
      </c>
      <c r="E31" s="87"/>
      <c r="F31" s="87"/>
      <c r="G31" s="87"/>
      <c r="H31" s="87">
        <f t="shared" si="2"/>
        <v>239</v>
      </c>
      <c r="I31" s="87">
        <f t="shared" si="2"/>
        <v>0</v>
      </c>
      <c r="J31" s="87"/>
      <c r="K31" s="89"/>
    </row>
    <row r="32" spans="1:11" ht="24" x14ac:dyDescent="0.2">
      <c r="A32" s="1203" t="s">
        <v>158</v>
      </c>
      <c r="B32" s="89" t="s">
        <v>159</v>
      </c>
      <c r="C32" s="86">
        <v>2314</v>
      </c>
      <c r="D32" s="87">
        <v>1128</v>
      </c>
      <c r="E32" s="87"/>
      <c r="F32" s="87"/>
      <c r="G32" s="87"/>
      <c r="H32" s="87">
        <f t="shared" si="2"/>
        <v>1128</v>
      </c>
      <c r="I32" s="87">
        <f t="shared" si="2"/>
        <v>0</v>
      </c>
      <c r="J32" s="87"/>
      <c r="K32" s="89"/>
    </row>
    <row r="33" spans="1:11" x14ac:dyDescent="0.2">
      <c r="A33" s="1203" t="s">
        <v>160</v>
      </c>
      <c r="B33" s="96" t="s">
        <v>161</v>
      </c>
      <c r="C33" s="86">
        <v>2314</v>
      </c>
      <c r="D33" s="87">
        <v>1017</v>
      </c>
      <c r="E33" s="87"/>
      <c r="F33" s="91"/>
      <c r="G33" s="87"/>
      <c r="H33" s="87">
        <f t="shared" si="2"/>
        <v>1017</v>
      </c>
      <c r="I33" s="87">
        <f t="shared" si="2"/>
        <v>0</v>
      </c>
      <c r="J33" s="87"/>
      <c r="K33" s="89"/>
    </row>
    <row r="34" spans="1:11" x14ac:dyDescent="0.2">
      <c r="A34" s="1203" t="s">
        <v>162</v>
      </c>
      <c r="B34" s="96" t="s">
        <v>163</v>
      </c>
      <c r="C34" s="86">
        <v>2314</v>
      </c>
      <c r="D34" s="87">
        <v>2516</v>
      </c>
      <c r="E34" s="87"/>
      <c r="F34" s="87"/>
      <c r="G34" s="87"/>
      <c r="H34" s="87">
        <f t="shared" si="2"/>
        <v>2516</v>
      </c>
      <c r="I34" s="87">
        <f t="shared" si="2"/>
        <v>0</v>
      </c>
      <c r="J34" s="87"/>
      <c r="K34" s="89"/>
    </row>
    <row r="35" spans="1:11" ht="24" x14ac:dyDescent="0.2">
      <c r="A35" s="1203" t="s">
        <v>164</v>
      </c>
      <c r="B35" s="96" t="s">
        <v>165</v>
      </c>
      <c r="C35" s="86">
        <v>2314</v>
      </c>
      <c r="D35" s="87">
        <v>0</v>
      </c>
      <c r="E35" s="87">
        <v>956</v>
      </c>
      <c r="F35" s="87"/>
      <c r="G35" s="91"/>
      <c r="H35" s="87">
        <f t="shared" si="2"/>
        <v>0</v>
      </c>
      <c r="I35" s="87">
        <f t="shared" si="2"/>
        <v>956</v>
      </c>
      <c r="J35" s="87"/>
      <c r="K35" s="89"/>
    </row>
    <row r="36" spans="1:11" ht="84" x14ac:dyDescent="0.2">
      <c r="A36" s="85">
        <v>4</v>
      </c>
      <c r="B36" s="86" t="s">
        <v>166</v>
      </c>
      <c r="C36" s="86"/>
      <c r="D36" s="87"/>
      <c r="E36" s="87"/>
      <c r="F36" s="87"/>
      <c r="G36" s="87"/>
      <c r="H36" s="87"/>
      <c r="I36" s="87"/>
      <c r="J36" s="87"/>
      <c r="K36" s="87" t="s">
        <v>167</v>
      </c>
    </row>
    <row r="37" spans="1:11" ht="24" x14ac:dyDescent="0.2">
      <c r="A37" s="1203" t="s">
        <v>168</v>
      </c>
      <c r="B37" s="89" t="s">
        <v>169</v>
      </c>
      <c r="C37" s="86">
        <v>2279</v>
      </c>
      <c r="D37" s="87">
        <v>854</v>
      </c>
      <c r="E37" s="87"/>
      <c r="F37" s="87"/>
      <c r="G37" s="87"/>
      <c r="H37" s="87">
        <f t="shared" ref="H37:I39" si="3">D37+F37</f>
        <v>854</v>
      </c>
      <c r="I37" s="87">
        <f t="shared" si="3"/>
        <v>0</v>
      </c>
      <c r="J37" s="87"/>
      <c r="K37" s="89"/>
    </row>
    <row r="38" spans="1:11" x14ac:dyDescent="0.2">
      <c r="A38" s="1203" t="s">
        <v>170</v>
      </c>
      <c r="B38" s="89" t="s">
        <v>171</v>
      </c>
      <c r="C38" s="86">
        <v>2279</v>
      </c>
      <c r="D38" s="87">
        <v>400</v>
      </c>
      <c r="E38" s="87"/>
      <c r="F38" s="97"/>
      <c r="G38" s="87"/>
      <c r="H38" s="87">
        <f t="shared" si="3"/>
        <v>400</v>
      </c>
      <c r="I38" s="87">
        <f t="shared" si="3"/>
        <v>0</v>
      </c>
      <c r="J38" s="97"/>
      <c r="K38" s="89"/>
    </row>
    <row r="39" spans="1:11" ht="24" x14ac:dyDescent="0.2">
      <c r="A39" s="1203" t="s">
        <v>172</v>
      </c>
      <c r="B39" s="89" t="s">
        <v>173</v>
      </c>
      <c r="C39" s="86">
        <v>2279</v>
      </c>
      <c r="D39" s="87">
        <v>3000</v>
      </c>
      <c r="E39" s="87"/>
      <c r="F39" s="97"/>
      <c r="G39" s="87"/>
      <c r="H39" s="87">
        <f t="shared" si="3"/>
        <v>3000</v>
      </c>
      <c r="I39" s="87">
        <f t="shared" si="3"/>
        <v>0</v>
      </c>
      <c r="J39" s="97"/>
      <c r="K39" s="89"/>
    </row>
    <row r="40" spans="1:11" x14ac:dyDescent="0.2">
      <c r="A40" s="85">
        <v>5</v>
      </c>
      <c r="B40" s="86" t="s">
        <v>174</v>
      </c>
      <c r="C40" s="86"/>
      <c r="D40" s="87"/>
      <c r="E40" s="87"/>
      <c r="F40" s="87"/>
      <c r="G40" s="87"/>
      <c r="H40" s="87"/>
      <c r="I40" s="87"/>
      <c r="J40" s="87"/>
      <c r="K40" s="89"/>
    </row>
    <row r="41" spans="1:11" ht="72" x14ac:dyDescent="0.2">
      <c r="A41" s="1203" t="s">
        <v>175</v>
      </c>
      <c r="B41" s="89" t="s">
        <v>176</v>
      </c>
      <c r="C41" s="86">
        <v>2239</v>
      </c>
      <c r="D41" s="87">
        <v>53039</v>
      </c>
      <c r="E41" s="87"/>
      <c r="F41" s="91"/>
      <c r="G41" s="87"/>
      <c r="H41" s="87">
        <f t="shared" ref="H41:I55" si="4">D41+F41</f>
        <v>53039</v>
      </c>
      <c r="I41" s="87">
        <f t="shared" si="4"/>
        <v>0</v>
      </c>
      <c r="J41" s="87"/>
      <c r="K41" s="87" t="s">
        <v>177</v>
      </c>
    </row>
    <row r="42" spans="1:11" ht="72" x14ac:dyDescent="0.2">
      <c r="A42" s="1203" t="s">
        <v>178</v>
      </c>
      <c r="B42" s="89" t="s">
        <v>179</v>
      </c>
      <c r="C42" s="86">
        <v>2232</v>
      </c>
      <c r="D42" s="87">
        <v>17296</v>
      </c>
      <c r="E42" s="87"/>
      <c r="F42" s="97"/>
      <c r="G42" s="87"/>
      <c r="H42" s="87">
        <f t="shared" si="4"/>
        <v>17296</v>
      </c>
      <c r="I42" s="87">
        <f t="shared" si="4"/>
        <v>0</v>
      </c>
      <c r="J42" s="97"/>
      <c r="K42" s="87" t="s">
        <v>177</v>
      </c>
    </row>
    <row r="43" spans="1:11" ht="36" x14ac:dyDescent="0.2">
      <c r="A43" s="1203" t="s">
        <v>180</v>
      </c>
      <c r="B43" s="1200" t="s">
        <v>181</v>
      </c>
      <c r="C43" s="1199">
        <v>2231</v>
      </c>
      <c r="D43" s="100">
        <v>1300</v>
      </c>
      <c r="E43" s="101"/>
      <c r="F43" s="101"/>
      <c r="G43" s="101"/>
      <c r="H43" s="101">
        <f t="shared" si="4"/>
        <v>1300</v>
      </c>
      <c r="I43" s="101">
        <f t="shared" si="4"/>
        <v>0</v>
      </c>
      <c r="J43" s="101"/>
      <c r="K43" s="87" t="s">
        <v>182</v>
      </c>
    </row>
    <row r="44" spans="1:11" x14ac:dyDescent="0.2">
      <c r="A44" s="1328" t="s">
        <v>183</v>
      </c>
      <c r="B44" s="1321" t="s">
        <v>184</v>
      </c>
      <c r="C44" s="86">
        <v>2312</v>
      </c>
      <c r="D44" s="87">
        <v>1413</v>
      </c>
      <c r="E44" s="87">
        <v>1587</v>
      </c>
      <c r="F44" s="87"/>
      <c r="G44" s="87"/>
      <c r="H44" s="87">
        <f t="shared" si="4"/>
        <v>1413</v>
      </c>
      <c r="I44" s="87">
        <f t="shared" si="4"/>
        <v>1587</v>
      </c>
      <c r="J44" s="87"/>
      <c r="K44" s="1321" t="s">
        <v>185</v>
      </c>
    </row>
    <row r="45" spans="1:11" ht="15" customHeight="1" x14ac:dyDescent="0.2">
      <c r="A45" s="1328"/>
      <c r="B45" s="1321"/>
      <c r="C45" s="86">
        <v>2243</v>
      </c>
      <c r="D45" s="87">
        <v>110</v>
      </c>
      <c r="E45" s="87"/>
      <c r="F45" s="87"/>
      <c r="G45" s="87"/>
      <c r="H45" s="87">
        <f t="shared" si="4"/>
        <v>110</v>
      </c>
      <c r="I45" s="87">
        <f t="shared" si="4"/>
        <v>0</v>
      </c>
      <c r="J45" s="87"/>
      <c r="K45" s="1321"/>
    </row>
    <row r="46" spans="1:11" ht="15" customHeight="1" x14ac:dyDescent="0.2">
      <c r="A46" s="1328"/>
      <c r="B46" s="1321"/>
      <c r="C46" s="86">
        <v>5239</v>
      </c>
      <c r="D46" s="87">
        <v>1300</v>
      </c>
      <c r="E46" s="87"/>
      <c r="F46" s="87"/>
      <c r="G46" s="87"/>
      <c r="H46" s="87">
        <f t="shared" si="4"/>
        <v>1300</v>
      </c>
      <c r="I46" s="87">
        <f t="shared" si="4"/>
        <v>0</v>
      </c>
      <c r="J46" s="87"/>
      <c r="K46" s="1321"/>
    </row>
    <row r="47" spans="1:11" ht="15" customHeight="1" x14ac:dyDescent="0.2">
      <c r="A47" s="1328"/>
      <c r="B47" s="1321"/>
      <c r="C47" s="86">
        <v>2312</v>
      </c>
      <c r="D47" s="87">
        <v>520</v>
      </c>
      <c r="E47" s="87"/>
      <c r="F47" s="87"/>
      <c r="G47" s="87"/>
      <c r="H47" s="87">
        <f t="shared" si="4"/>
        <v>520</v>
      </c>
      <c r="I47" s="87">
        <f t="shared" si="4"/>
        <v>0</v>
      </c>
      <c r="J47" s="87"/>
      <c r="K47" s="1321"/>
    </row>
    <row r="48" spans="1:11" ht="48" x14ac:dyDescent="0.2">
      <c r="A48" s="1203" t="s">
        <v>186</v>
      </c>
      <c r="B48" s="89" t="s">
        <v>187</v>
      </c>
      <c r="C48" s="86">
        <v>2231</v>
      </c>
      <c r="D48" s="87">
        <v>7500</v>
      </c>
      <c r="E48" s="87"/>
      <c r="F48" s="87"/>
      <c r="G48" s="87"/>
      <c r="H48" s="87">
        <f t="shared" si="4"/>
        <v>7500</v>
      </c>
      <c r="I48" s="87">
        <f t="shared" si="4"/>
        <v>0</v>
      </c>
      <c r="J48" s="87"/>
      <c r="K48" s="87" t="s">
        <v>188</v>
      </c>
    </row>
    <row r="49" spans="1:11" s="82" customFormat="1" ht="72" x14ac:dyDescent="0.2">
      <c r="A49" s="102" t="s">
        <v>189</v>
      </c>
      <c r="B49" s="89" t="s">
        <v>190</v>
      </c>
      <c r="C49" s="86">
        <v>2232</v>
      </c>
      <c r="D49" s="87">
        <v>6000</v>
      </c>
      <c r="E49" s="87"/>
      <c r="F49" s="87"/>
      <c r="G49" s="87"/>
      <c r="H49" s="87">
        <f t="shared" si="4"/>
        <v>6000</v>
      </c>
      <c r="I49" s="87">
        <f t="shared" si="4"/>
        <v>0</v>
      </c>
      <c r="J49" s="87"/>
      <c r="K49" s="87" t="s">
        <v>191</v>
      </c>
    </row>
    <row r="50" spans="1:11" s="82" customFormat="1" ht="24.75" customHeight="1" x14ac:dyDescent="0.2">
      <c r="A50" s="102" t="s">
        <v>192</v>
      </c>
      <c r="B50" s="89" t="s">
        <v>193</v>
      </c>
      <c r="C50" s="86">
        <v>2279</v>
      </c>
      <c r="D50" s="87">
        <v>104</v>
      </c>
      <c r="E50" s="87"/>
      <c r="F50" s="97"/>
      <c r="G50" s="87"/>
      <c r="H50" s="87">
        <f t="shared" si="4"/>
        <v>104</v>
      </c>
      <c r="I50" s="87">
        <f t="shared" si="4"/>
        <v>0</v>
      </c>
      <c r="J50" s="97"/>
      <c r="K50" s="87"/>
    </row>
    <row r="51" spans="1:11" s="82" customFormat="1" ht="24.75" customHeight="1" x14ac:dyDescent="0.2">
      <c r="A51" s="102" t="s">
        <v>550</v>
      </c>
      <c r="B51" s="89" t="s">
        <v>551</v>
      </c>
      <c r="C51" s="86">
        <v>2239</v>
      </c>
      <c r="D51" s="87">
        <v>2175</v>
      </c>
      <c r="E51" s="87"/>
      <c r="F51" s="91"/>
      <c r="G51" s="87"/>
      <c r="H51" s="87">
        <f t="shared" si="4"/>
        <v>2175</v>
      </c>
      <c r="I51" s="87"/>
      <c r="J51" s="97"/>
      <c r="K51" s="87"/>
    </row>
    <row r="52" spans="1:11" s="82" customFormat="1" x14ac:dyDescent="0.2">
      <c r="A52" s="1322" t="s">
        <v>194</v>
      </c>
      <c r="B52" s="1325" t="s">
        <v>195</v>
      </c>
      <c r="C52" s="86">
        <v>1150</v>
      </c>
      <c r="D52" s="87">
        <v>1949</v>
      </c>
      <c r="E52" s="87"/>
      <c r="F52" s="91"/>
      <c r="G52" s="87"/>
      <c r="H52" s="87">
        <f t="shared" si="4"/>
        <v>1949</v>
      </c>
      <c r="I52" s="87"/>
      <c r="J52" s="97"/>
      <c r="K52" s="87"/>
    </row>
    <row r="53" spans="1:11" s="82" customFormat="1" x14ac:dyDescent="0.2">
      <c r="A53" s="1323"/>
      <c r="B53" s="1326"/>
      <c r="C53" s="86">
        <v>2243</v>
      </c>
      <c r="D53" s="87">
        <v>91</v>
      </c>
      <c r="E53" s="87"/>
      <c r="F53" s="91"/>
      <c r="G53" s="87"/>
      <c r="H53" s="87">
        <f t="shared" si="4"/>
        <v>91</v>
      </c>
      <c r="I53" s="87"/>
      <c r="J53" s="97"/>
      <c r="K53" s="87"/>
    </row>
    <row r="54" spans="1:11" s="82" customFormat="1" x14ac:dyDescent="0.2">
      <c r="A54" s="1324"/>
      <c r="B54" s="1327"/>
      <c r="C54" s="86">
        <v>2279</v>
      </c>
      <c r="D54" s="87">
        <v>1887</v>
      </c>
      <c r="E54" s="87"/>
      <c r="F54" s="91"/>
      <c r="G54" s="87"/>
      <c r="H54" s="87">
        <f t="shared" si="4"/>
        <v>1887</v>
      </c>
      <c r="I54" s="87"/>
      <c r="J54" s="97"/>
      <c r="K54" s="87"/>
    </row>
    <row r="55" spans="1:11" s="82" customFormat="1" ht="36" x14ac:dyDescent="0.2">
      <c r="A55" s="1201" t="s">
        <v>1108</v>
      </c>
      <c r="B55" s="1202" t="s">
        <v>1140</v>
      </c>
      <c r="C55" s="86">
        <v>2279</v>
      </c>
      <c r="D55" s="87">
        <v>0</v>
      </c>
      <c r="E55" s="87"/>
      <c r="F55" s="91">
        <v>4201</v>
      </c>
      <c r="G55" s="87"/>
      <c r="H55" s="87">
        <f t="shared" si="4"/>
        <v>4201</v>
      </c>
      <c r="I55" s="87"/>
      <c r="J55" s="97" t="s">
        <v>1141</v>
      </c>
      <c r="K55" s="87"/>
    </row>
    <row r="56" spans="1:11" ht="48" x14ac:dyDescent="0.2">
      <c r="A56" s="85" t="s">
        <v>199</v>
      </c>
      <c r="B56" s="86" t="s">
        <v>200</v>
      </c>
      <c r="C56" s="86"/>
      <c r="D56" s="87"/>
      <c r="E56" s="87"/>
      <c r="F56" s="87"/>
      <c r="G56" s="87"/>
      <c r="H56" s="87"/>
      <c r="I56" s="87"/>
      <c r="J56" s="87"/>
      <c r="K56" s="87" t="s">
        <v>188</v>
      </c>
    </row>
    <row r="57" spans="1:11" ht="48" x14ac:dyDescent="0.2">
      <c r="A57" s="1203" t="s">
        <v>201</v>
      </c>
      <c r="B57" s="89" t="s">
        <v>202</v>
      </c>
      <c r="C57" s="86">
        <v>2239</v>
      </c>
      <c r="D57" s="87">
        <v>854</v>
      </c>
      <c r="E57" s="87"/>
      <c r="F57" s="87"/>
      <c r="G57" s="87"/>
      <c r="H57" s="87">
        <f t="shared" ref="H57:I60" si="5">D57+F57</f>
        <v>854</v>
      </c>
      <c r="I57" s="87">
        <f t="shared" si="5"/>
        <v>0</v>
      </c>
      <c r="J57" s="87"/>
      <c r="K57" s="87"/>
    </row>
    <row r="58" spans="1:11" ht="24.75" customHeight="1" x14ac:dyDescent="0.2">
      <c r="A58" s="92" t="s">
        <v>203</v>
      </c>
      <c r="B58" s="89" t="s">
        <v>204</v>
      </c>
      <c r="C58" s="103">
        <v>2239</v>
      </c>
      <c r="D58" s="87">
        <v>854</v>
      </c>
      <c r="E58" s="87"/>
      <c r="F58" s="87"/>
      <c r="G58" s="87"/>
      <c r="H58" s="87">
        <f t="shared" si="5"/>
        <v>854</v>
      </c>
      <c r="I58" s="87">
        <f t="shared" si="5"/>
        <v>0</v>
      </c>
      <c r="J58" s="87"/>
      <c r="K58" s="87"/>
    </row>
    <row r="59" spans="1:11" x14ac:dyDescent="0.2">
      <c r="A59" s="92" t="s">
        <v>205</v>
      </c>
      <c r="B59" s="94" t="s">
        <v>206</v>
      </c>
      <c r="C59" s="103">
        <v>2512</v>
      </c>
      <c r="D59" s="87"/>
      <c r="E59" s="87">
        <v>1074</v>
      </c>
      <c r="F59" s="87"/>
      <c r="G59" s="91"/>
      <c r="H59" s="87">
        <f t="shared" si="5"/>
        <v>0</v>
      </c>
      <c r="I59" s="87">
        <f t="shared" si="5"/>
        <v>1074</v>
      </c>
      <c r="J59" s="87"/>
      <c r="K59" s="87"/>
    </row>
    <row r="60" spans="1:11" ht="15" customHeight="1" x14ac:dyDescent="0.2">
      <c r="A60" s="1203" t="s">
        <v>207</v>
      </c>
      <c r="B60" s="89" t="s">
        <v>208</v>
      </c>
      <c r="C60" s="90">
        <v>2390</v>
      </c>
      <c r="D60" s="87"/>
      <c r="E60" s="87">
        <v>1027</v>
      </c>
      <c r="F60" s="87"/>
      <c r="G60" s="87"/>
      <c r="H60" s="87">
        <f t="shared" si="5"/>
        <v>0</v>
      </c>
      <c r="I60" s="87">
        <f t="shared" si="5"/>
        <v>1027</v>
      </c>
      <c r="J60" s="87"/>
      <c r="K60" s="87"/>
    </row>
    <row r="61" spans="1:11" x14ac:dyDescent="0.2">
      <c r="A61" s="82"/>
      <c r="B61" s="82"/>
      <c r="C61" s="82"/>
      <c r="D61" s="82"/>
      <c r="E61" s="82"/>
      <c r="F61" s="82"/>
      <c r="G61" s="82"/>
      <c r="H61" s="82"/>
      <c r="I61" s="82"/>
      <c r="J61" s="82"/>
      <c r="K61" s="82"/>
    </row>
    <row r="62" spans="1:11" x14ac:dyDescent="0.2">
      <c r="A62" s="104" t="s">
        <v>209</v>
      </c>
      <c r="B62" s="82"/>
      <c r="C62" s="105"/>
      <c r="D62" s="105"/>
      <c r="E62" s="105"/>
      <c r="F62" s="105"/>
      <c r="G62" s="105"/>
      <c r="H62" s="105"/>
      <c r="I62" s="105"/>
      <c r="J62" s="105"/>
      <c r="K62" s="105"/>
    </row>
    <row r="63" spans="1:11" x14ac:dyDescent="0.2">
      <c r="A63" s="82" t="s">
        <v>124</v>
      </c>
      <c r="B63" s="82"/>
      <c r="C63" s="105"/>
      <c r="D63" s="105"/>
      <c r="E63" s="105"/>
      <c r="F63" s="105"/>
      <c r="G63" s="105"/>
      <c r="H63" s="105"/>
      <c r="I63" s="105"/>
      <c r="J63" s="105"/>
      <c r="K63" s="105"/>
    </row>
    <row r="64" spans="1:11" ht="12" customHeight="1" x14ac:dyDescent="0.2">
      <c r="A64" s="1328" t="s">
        <v>11</v>
      </c>
      <c r="B64" s="1321" t="s">
        <v>12</v>
      </c>
      <c r="C64" s="1328" t="s">
        <v>13</v>
      </c>
      <c r="D64" s="1329" t="s">
        <v>125</v>
      </c>
      <c r="E64" s="1330"/>
      <c r="F64" s="1311" t="s">
        <v>126</v>
      </c>
      <c r="G64" s="1312"/>
      <c r="H64" s="1311" t="s">
        <v>16</v>
      </c>
      <c r="I64" s="1312"/>
      <c r="J64" s="1294" t="s">
        <v>17</v>
      </c>
      <c r="K64" s="1203"/>
    </row>
    <row r="65" spans="1:11" ht="24" x14ac:dyDescent="0.2">
      <c r="A65" s="1328"/>
      <c r="B65" s="1321"/>
      <c r="C65" s="1328"/>
      <c r="D65" s="83" t="s">
        <v>127</v>
      </c>
      <c r="E65" s="83" t="s">
        <v>128</v>
      </c>
      <c r="F65" s="1198" t="s">
        <v>127</v>
      </c>
      <c r="G65" s="1198" t="s">
        <v>128</v>
      </c>
      <c r="H65" s="1198" t="s">
        <v>127</v>
      </c>
      <c r="I65" s="1198" t="s">
        <v>128</v>
      </c>
      <c r="J65" s="1294"/>
      <c r="K65" s="1203" t="s">
        <v>18</v>
      </c>
    </row>
    <row r="66" spans="1:11" ht="12" customHeight="1" x14ac:dyDescent="0.2">
      <c r="A66" s="1320" t="s">
        <v>129</v>
      </c>
      <c r="B66" s="1320"/>
      <c r="C66" s="90"/>
      <c r="D66" s="90">
        <f>SUM(D67)</f>
        <v>61523</v>
      </c>
      <c r="E66" s="90">
        <f t="shared" ref="E66:I66" si="6">SUM(E67)</f>
        <v>0</v>
      </c>
      <c r="F66" s="90">
        <f t="shared" si="6"/>
        <v>0</v>
      </c>
      <c r="G66" s="90">
        <f t="shared" si="6"/>
        <v>0</v>
      </c>
      <c r="H66" s="90">
        <f t="shared" si="6"/>
        <v>61523</v>
      </c>
      <c r="I66" s="90">
        <f t="shared" si="6"/>
        <v>0</v>
      </c>
      <c r="J66" s="90"/>
      <c r="K66" s="90"/>
    </row>
    <row r="67" spans="1:11" ht="96" x14ac:dyDescent="0.2">
      <c r="A67" s="85">
        <v>1</v>
      </c>
      <c r="B67" s="86" t="s">
        <v>130</v>
      </c>
      <c r="C67" s="87"/>
      <c r="D67" s="87">
        <f>SUM(D68:D75)</f>
        <v>61523</v>
      </c>
      <c r="E67" s="87">
        <f t="shared" ref="E67:I67" si="7">SUM(E68:E74)</f>
        <v>0</v>
      </c>
      <c r="F67" s="87">
        <f t="shared" si="7"/>
        <v>0</v>
      </c>
      <c r="G67" s="87">
        <f t="shared" si="7"/>
        <v>0</v>
      </c>
      <c r="H67" s="87">
        <f>SUM(H68:H75)</f>
        <v>61523</v>
      </c>
      <c r="I67" s="87">
        <f t="shared" si="7"/>
        <v>0</v>
      </c>
      <c r="J67" s="87"/>
      <c r="K67" s="87" t="s">
        <v>131</v>
      </c>
    </row>
    <row r="68" spans="1:11" ht="30" customHeight="1" x14ac:dyDescent="0.2">
      <c r="A68" s="106" t="s">
        <v>132</v>
      </c>
      <c r="B68" s="107" t="s">
        <v>210</v>
      </c>
      <c r="C68" s="84">
        <v>2279</v>
      </c>
      <c r="D68" s="12">
        <v>6180</v>
      </c>
      <c r="E68" s="12"/>
      <c r="F68" s="12"/>
      <c r="G68" s="12"/>
      <c r="H68" s="12">
        <f t="shared" ref="H68:I75" si="8">D68+F68</f>
        <v>6180</v>
      </c>
      <c r="I68" s="12">
        <f t="shared" si="8"/>
        <v>0</v>
      </c>
      <c r="J68" s="12"/>
      <c r="K68" s="12"/>
    </row>
    <row r="69" spans="1:11" ht="24" x14ac:dyDescent="0.2">
      <c r="A69" s="1198" t="s">
        <v>211</v>
      </c>
      <c r="B69" s="107" t="s">
        <v>212</v>
      </c>
      <c r="C69" s="84">
        <v>2264</v>
      </c>
      <c r="D69" s="12">
        <v>35464</v>
      </c>
      <c r="E69" s="12"/>
      <c r="F69" s="12"/>
      <c r="G69" s="12"/>
      <c r="H69" s="12">
        <f t="shared" si="8"/>
        <v>35464</v>
      </c>
      <c r="I69" s="12">
        <f t="shared" si="8"/>
        <v>0</v>
      </c>
      <c r="J69" s="12"/>
      <c r="K69" s="12"/>
    </row>
    <row r="70" spans="1:11" x14ac:dyDescent="0.2">
      <c r="A70" s="1203" t="s">
        <v>213</v>
      </c>
      <c r="B70" s="89" t="s">
        <v>214</v>
      </c>
      <c r="C70" s="84">
        <v>2122</v>
      </c>
      <c r="D70" s="12">
        <v>13591</v>
      </c>
      <c r="E70" s="12"/>
      <c r="F70" s="12"/>
      <c r="G70" s="12"/>
      <c r="H70" s="12">
        <f t="shared" si="8"/>
        <v>13591</v>
      </c>
      <c r="I70" s="12">
        <f t="shared" si="8"/>
        <v>0</v>
      </c>
      <c r="J70" s="12"/>
      <c r="K70" s="12"/>
    </row>
    <row r="71" spans="1:11" x14ac:dyDescent="0.2">
      <c r="A71" s="1198" t="s">
        <v>215</v>
      </c>
      <c r="B71" s="107" t="s">
        <v>216</v>
      </c>
      <c r="C71" s="84">
        <v>2121</v>
      </c>
      <c r="D71" s="12">
        <v>3575</v>
      </c>
      <c r="E71" s="12"/>
      <c r="F71" s="12"/>
      <c r="G71" s="12"/>
      <c r="H71" s="12">
        <f t="shared" si="8"/>
        <v>3575</v>
      </c>
      <c r="I71" s="12">
        <f t="shared" si="8"/>
        <v>0</v>
      </c>
      <c r="J71" s="12"/>
      <c r="K71" s="12"/>
    </row>
    <row r="72" spans="1:11" x14ac:dyDescent="0.2">
      <c r="A72" s="1198" t="s">
        <v>217</v>
      </c>
      <c r="B72" s="107" t="s">
        <v>218</v>
      </c>
      <c r="C72" s="84">
        <v>2236</v>
      </c>
      <c r="D72" s="12">
        <v>40</v>
      </c>
      <c r="E72" s="12"/>
      <c r="F72" s="12"/>
      <c r="G72" s="12"/>
      <c r="H72" s="12">
        <f t="shared" si="8"/>
        <v>40</v>
      </c>
      <c r="I72" s="12">
        <f t="shared" si="8"/>
        <v>0</v>
      </c>
      <c r="J72" s="12"/>
      <c r="K72" s="12"/>
    </row>
    <row r="73" spans="1:11" x14ac:dyDescent="0.2">
      <c r="A73" s="1198" t="s">
        <v>219</v>
      </c>
      <c r="B73" s="107" t="s">
        <v>220</v>
      </c>
      <c r="C73" s="84">
        <v>2322</v>
      </c>
      <c r="D73" s="12">
        <v>200</v>
      </c>
      <c r="E73" s="12"/>
      <c r="F73" s="12"/>
      <c r="G73" s="12"/>
      <c r="H73" s="12">
        <f t="shared" si="8"/>
        <v>200</v>
      </c>
      <c r="I73" s="12">
        <f t="shared" si="8"/>
        <v>0</v>
      </c>
      <c r="J73" s="12"/>
      <c r="K73" s="12"/>
    </row>
    <row r="74" spans="1:11" x14ac:dyDescent="0.2">
      <c r="A74" s="108" t="s">
        <v>221</v>
      </c>
      <c r="B74" s="109" t="s">
        <v>222</v>
      </c>
      <c r="C74" s="90">
        <v>2390</v>
      </c>
      <c r="D74" s="87">
        <v>653</v>
      </c>
      <c r="E74" s="87"/>
      <c r="F74" s="87"/>
      <c r="G74" s="87"/>
      <c r="H74" s="87">
        <f t="shared" si="8"/>
        <v>653</v>
      </c>
      <c r="I74" s="87">
        <f t="shared" si="8"/>
        <v>0</v>
      </c>
      <c r="J74" s="87"/>
      <c r="K74" s="87"/>
    </row>
    <row r="75" spans="1:11" ht="72" x14ac:dyDescent="0.2">
      <c r="A75" s="110" t="s">
        <v>223</v>
      </c>
      <c r="B75" s="111" t="s">
        <v>224</v>
      </c>
      <c r="C75" s="90">
        <v>3293</v>
      </c>
      <c r="D75" s="87">
        <v>1820</v>
      </c>
      <c r="E75" s="87"/>
      <c r="F75" s="87"/>
      <c r="G75" s="87"/>
      <c r="H75" s="87">
        <f t="shared" si="8"/>
        <v>1820</v>
      </c>
      <c r="I75" s="87">
        <f t="shared" si="8"/>
        <v>0</v>
      </c>
      <c r="J75" s="87"/>
      <c r="K75" s="87"/>
    </row>
    <row r="77" spans="1:11" s="1218" customFormat="1" ht="12.75" x14ac:dyDescent="0.2">
      <c r="C77" s="1219"/>
      <c r="D77" s="1219"/>
    </row>
    <row r="78" spans="1:11" s="1218" customFormat="1" ht="12.75" x14ac:dyDescent="0.2">
      <c r="C78" s="1219"/>
      <c r="D78" s="1219"/>
    </row>
  </sheetData>
  <sheetProtection algorithmName="SHA-512" hashValue="JlyuVcC9OQ2RvVByaPtmU0RR+Lg8kqUfpmHyEklWqGh2CupDwGuZECMPzbTcFBbMtTDAB5LKXFgXqP5PMryODw==" saltValue="lswUoQkclIuRh8rSxS7FBw==" spinCount="100000" sheet="1" objects="1" scenarios="1"/>
  <mergeCells count="28">
    <mergeCell ref="A5:B5"/>
    <mergeCell ref="A6:K6"/>
    <mergeCell ref="A12:A13"/>
    <mergeCell ref="B12:B13"/>
    <mergeCell ref="C12:C13"/>
    <mergeCell ref="D12:E12"/>
    <mergeCell ref="F12:G12"/>
    <mergeCell ref="H12:I12"/>
    <mergeCell ref="J12:J13"/>
    <mergeCell ref="K12:K13"/>
    <mergeCell ref="A14:B14"/>
    <mergeCell ref="A18:A20"/>
    <mergeCell ref="B18:B20"/>
    <mergeCell ref="A21:A22"/>
    <mergeCell ref="B21:B22"/>
    <mergeCell ref="A66:B66"/>
    <mergeCell ref="K44:K47"/>
    <mergeCell ref="A52:A54"/>
    <mergeCell ref="B52:B54"/>
    <mergeCell ref="A64:A65"/>
    <mergeCell ref="B64:B65"/>
    <mergeCell ref="C64:C65"/>
    <mergeCell ref="D64:E64"/>
    <mergeCell ref="F64:G64"/>
    <mergeCell ref="H64:I64"/>
    <mergeCell ref="J64:J65"/>
    <mergeCell ref="A44:A47"/>
    <mergeCell ref="B44:B47"/>
  </mergeCells>
  <pageMargins left="0.98425196850393704" right="0.39370078740157483" top="0.86041666666666672"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&amp;K000000159.pielikums Jūrmalas pilsētas domes
2016.gada 25.novembra saistošajiem noteikumiem Nr.44
(protokols Nr.18, 5.punkts)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R15" sqref="R15"/>
    </sheetView>
  </sheetViews>
  <sheetFormatPr defaultRowHeight="12" outlineLevelCol="1" x14ac:dyDescent="0.25"/>
  <cols>
    <col min="1" max="1" width="10.85546875" style="113" customWidth="1"/>
    <col min="2" max="2" width="28"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569</v>
      </c>
    </row>
    <row r="2" spans="1:17" x14ac:dyDescent="0.25">
      <c r="A2" s="513"/>
      <c r="B2" s="513"/>
      <c r="C2" s="513"/>
      <c r="D2" s="513"/>
      <c r="E2" s="513"/>
      <c r="F2" s="513"/>
      <c r="G2" s="513"/>
      <c r="H2" s="513"/>
      <c r="I2" s="513"/>
      <c r="J2" s="513"/>
      <c r="K2" s="513"/>
      <c r="L2" s="513"/>
      <c r="M2" s="513"/>
      <c r="N2" s="513"/>
      <c r="O2" s="513"/>
      <c r="P2" s="513"/>
    </row>
    <row r="3" spans="1:17" x14ac:dyDescent="0.25">
      <c r="A3" s="1224"/>
      <c r="B3" s="1225"/>
      <c r="C3" s="1225"/>
      <c r="D3" s="1225"/>
      <c r="E3" s="1225"/>
      <c r="F3" s="1225"/>
      <c r="G3" s="1225"/>
      <c r="H3" s="1225"/>
      <c r="I3" s="1225"/>
      <c r="J3" s="1225"/>
      <c r="K3" s="1225"/>
      <c r="L3" s="1225"/>
      <c r="M3" s="1225"/>
      <c r="N3" s="1225"/>
      <c r="O3" s="1225"/>
      <c r="P3" s="1226"/>
      <c r="Q3" s="118"/>
    </row>
    <row r="4" spans="1:17" ht="15.75" x14ac:dyDescent="0.25">
      <c r="A4" s="1227" t="s">
        <v>226</v>
      </c>
      <c r="B4" s="1228"/>
      <c r="C4" s="1228"/>
      <c r="D4" s="1228"/>
      <c r="E4" s="1228"/>
      <c r="F4" s="1228"/>
      <c r="G4" s="1228"/>
      <c r="H4" s="1228"/>
      <c r="I4" s="1228"/>
      <c r="J4" s="1228"/>
      <c r="K4" s="1228"/>
      <c r="L4" s="1228"/>
      <c r="M4" s="1228"/>
      <c r="N4" s="1228"/>
      <c r="O4" s="1228"/>
      <c r="P4" s="1229"/>
      <c r="Q4" s="118"/>
    </row>
    <row r="5" spans="1:17" x14ac:dyDescent="0.25">
      <c r="A5" s="123"/>
      <c r="B5" s="124"/>
      <c r="C5" s="514"/>
      <c r="D5" s="124"/>
      <c r="E5" s="124"/>
      <c r="F5" s="124"/>
      <c r="G5" s="124"/>
      <c r="H5" s="124"/>
      <c r="I5" s="124"/>
      <c r="J5" s="124"/>
      <c r="K5" s="124"/>
      <c r="L5" s="124"/>
      <c r="M5" s="124"/>
      <c r="N5" s="124"/>
      <c r="O5" s="515"/>
      <c r="P5" s="516"/>
      <c r="Q5" s="118"/>
    </row>
    <row r="6" spans="1:17" ht="12.75" x14ac:dyDescent="0.25">
      <c r="A6" s="121" t="s">
        <v>227</v>
      </c>
      <c r="B6" s="122"/>
      <c r="C6" s="1230" t="s">
        <v>570</v>
      </c>
      <c r="D6" s="1230"/>
      <c r="E6" s="1230"/>
      <c r="F6" s="1230"/>
      <c r="G6" s="1230"/>
      <c r="H6" s="1230"/>
      <c r="I6" s="1230"/>
      <c r="J6" s="1230"/>
      <c r="K6" s="1230"/>
      <c r="L6" s="1230"/>
      <c r="M6" s="1230"/>
      <c r="N6" s="1230"/>
      <c r="O6" s="1230"/>
      <c r="P6" s="1231"/>
      <c r="Q6" s="118"/>
    </row>
    <row r="7" spans="1:17" ht="12.75" x14ac:dyDescent="0.25">
      <c r="A7" s="121" t="s">
        <v>229</v>
      </c>
      <c r="B7" s="122"/>
      <c r="C7" s="1230" t="s">
        <v>230</v>
      </c>
      <c r="D7" s="1230"/>
      <c r="E7" s="1230"/>
      <c r="F7" s="1230"/>
      <c r="G7" s="1230"/>
      <c r="H7" s="1230"/>
      <c r="I7" s="1230"/>
      <c r="J7" s="1230"/>
      <c r="K7" s="1230"/>
      <c r="L7" s="1230"/>
      <c r="M7" s="1230"/>
      <c r="N7" s="1230"/>
      <c r="O7" s="1230"/>
      <c r="P7" s="1231"/>
      <c r="Q7" s="118"/>
    </row>
    <row r="8" spans="1:17" x14ac:dyDescent="0.25">
      <c r="A8" s="123" t="s">
        <v>231</v>
      </c>
      <c r="B8" s="124"/>
      <c r="C8" s="1222" t="s">
        <v>571</v>
      </c>
      <c r="D8" s="1222"/>
      <c r="E8" s="1222"/>
      <c r="F8" s="1222"/>
      <c r="G8" s="1222"/>
      <c r="H8" s="1222"/>
      <c r="I8" s="1222"/>
      <c r="J8" s="1222"/>
      <c r="K8" s="1222"/>
      <c r="L8" s="1222"/>
      <c r="M8" s="1222"/>
      <c r="N8" s="1222"/>
      <c r="O8" s="1222"/>
      <c r="P8" s="1223"/>
      <c r="Q8" s="118"/>
    </row>
    <row r="9" spans="1:17" x14ac:dyDescent="0.25">
      <c r="A9" s="123" t="s">
        <v>233</v>
      </c>
      <c r="B9" s="124"/>
      <c r="C9" s="1222" t="s">
        <v>572</v>
      </c>
      <c r="D9" s="1222"/>
      <c r="E9" s="1222"/>
      <c r="F9" s="1222"/>
      <c r="G9" s="1222"/>
      <c r="H9" s="1222"/>
      <c r="I9" s="1222"/>
      <c r="J9" s="1222"/>
      <c r="K9" s="1222"/>
      <c r="L9" s="1222"/>
      <c r="M9" s="1222"/>
      <c r="N9" s="1222"/>
      <c r="O9" s="1222"/>
      <c r="P9" s="1223"/>
      <c r="Q9" s="118"/>
    </row>
    <row r="10" spans="1:17" x14ac:dyDescent="0.25">
      <c r="A10" s="123" t="s">
        <v>234</v>
      </c>
      <c r="B10" s="124"/>
      <c r="C10" s="1230" t="s">
        <v>573</v>
      </c>
      <c r="D10" s="1230"/>
      <c r="E10" s="1230"/>
      <c r="F10" s="1230"/>
      <c r="G10" s="1230"/>
      <c r="H10" s="1230"/>
      <c r="I10" s="1230"/>
      <c r="J10" s="1230"/>
      <c r="K10" s="1230"/>
      <c r="L10" s="1230"/>
      <c r="M10" s="1230"/>
      <c r="N10" s="1230"/>
      <c r="O10" s="1230"/>
      <c r="P10" s="1231"/>
      <c r="Q10" s="118"/>
    </row>
    <row r="11" spans="1:17" x14ac:dyDescent="0.25">
      <c r="A11" s="123" t="s">
        <v>235</v>
      </c>
      <c r="B11" s="124"/>
      <c r="C11" s="1230"/>
      <c r="D11" s="1230"/>
      <c r="E11" s="1230"/>
      <c r="F11" s="1230"/>
      <c r="G11" s="1230"/>
      <c r="H11" s="1230"/>
      <c r="I11" s="1230"/>
      <c r="J11" s="1230"/>
      <c r="K11" s="1230"/>
      <c r="L11" s="1230"/>
      <c r="M11" s="1230"/>
      <c r="N11" s="1230"/>
      <c r="O11" s="1230"/>
      <c r="P11" s="1231"/>
      <c r="Q11" s="118"/>
    </row>
    <row r="12" spans="1:17" x14ac:dyDescent="0.25">
      <c r="A12" s="125" t="s">
        <v>236</v>
      </c>
      <c r="B12" s="124"/>
      <c r="C12" s="126"/>
      <c r="D12" s="126"/>
      <c r="E12" s="126"/>
      <c r="F12" s="126"/>
      <c r="G12" s="126"/>
      <c r="H12" s="126"/>
      <c r="I12" s="126"/>
      <c r="J12" s="126"/>
      <c r="K12" s="126"/>
      <c r="L12" s="126"/>
      <c r="M12" s="126"/>
      <c r="N12" s="126"/>
      <c r="O12" s="126"/>
      <c r="P12" s="484"/>
      <c r="Q12" s="118"/>
    </row>
    <row r="13" spans="1:17" x14ac:dyDescent="0.25">
      <c r="A13" s="123"/>
      <c r="B13" s="124" t="s">
        <v>237</v>
      </c>
      <c r="C13" s="1222" t="s">
        <v>574</v>
      </c>
      <c r="D13" s="1222"/>
      <c r="E13" s="1222"/>
      <c r="F13" s="1222"/>
      <c r="G13" s="1222"/>
      <c r="H13" s="1222"/>
      <c r="I13" s="1222"/>
      <c r="J13" s="1222"/>
      <c r="K13" s="1222"/>
      <c r="L13" s="1222"/>
      <c r="M13" s="1222"/>
      <c r="N13" s="1222"/>
      <c r="O13" s="1222"/>
      <c r="P13" s="1223"/>
      <c r="Q13" s="118"/>
    </row>
    <row r="14" spans="1:17" x14ac:dyDescent="0.25">
      <c r="A14" s="123"/>
      <c r="B14" s="124" t="s">
        <v>239</v>
      </c>
      <c r="C14" s="1222"/>
      <c r="D14" s="1222"/>
      <c r="E14" s="1222"/>
      <c r="F14" s="1222"/>
      <c r="G14" s="1222"/>
      <c r="H14" s="1222"/>
      <c r="I14" s="1222"/>
      <c r="J14" s="1222"/>
      <c r="K14" s="1222"/>
      <c r="L14" s="1222"/>
      <c r="M14" s="1222"/>
      <c r="N14" s="1222"/>
      <c r="O14" s="1222"/>
      <c r="P14" s="1223"/>
      <c r="Q14" s="118"/>
    </row>
    <row r="15" spans="1:17" x14ac:dyDescent="0.25">
      <c r="A15" s="123"/>
      <c r="B15" s="124" t="s">
        <v>240</v>
      </c>
      <c r="C15" s="1222"/>
      <c r="D15" s="1222"/>
      <c r="E15" s="1222"/>
      <c r="F15" s="1222"/>
      <c r="G15" s="1222"/>
      <c r="H15" s="1222"/>
      <c r="I15" s="1222"/>
      <c r="J15" s="1222"/>
      <c r="K15" s="1222"/>
      <c r="L15" s="1222"/>
      <c r="M15" s="1222"/>
      <c r="N15" s="1222"/>
      <c r="O15" s="1222"/>
      <c r="P15" s="1223"/>
      <c r="Q15" s="118"/>
    </row>
    <row r="16" spans="1:17" x14ac:dyDescent="0.25">
      <c r="A16" s="123"/>
      <c r="B16" s="124" t="s">
        <v>241</v>
      </c>
      <c r="C16" s="1222"/>
      <c r="D16" s="1222"/>
      <c r="E16" s="1222"/>
      <c r="F16" s="1222"/>
      <c r="G16" s="1222"/>
      <c r="H16" s="1222"/>
      <c r="I16" s="1222"/>
      <c r="J16" s="1222"/>
      <c r="K16" s="1222"/>
      <c r="L16" s="1222"/>
      <c r="M16" s="1222"/>
      <c r="N16" s="1222"/>
      <c r="O16" s="1222"/>
      <c r="P16" s="1223"/>
      <c r="Q16" s="118"/>
    </row>
    <row r="17" spans="1:17" x14ac:dyDescent="0.25">
      <c r="A17" s="123"/>
      <c r="B17" s="124" t="s">
        <v>242</v>
      </c>
      <c r="C17" s="1222"/>
      <c r="D17" s="1222"/>
      <c r="E17" s="1222"/>
      <c r="F17" s="1222"/>
      <c r="G17" s="1222"/>
      <c r="H17" s="1222"/>
      <c r="I17" s="1222"/>
      <c r="J17" s="1222"/>
      <c r="K17" s="1222"/>
      <c r="L17" s="1222"/>
      <c r="M17" s="1222"/>
      <c r="N17" s="1222"/>
      <c r="O17" s="1222"/>
      <c r="P17" s="1223"/>
      <c r="Q17" s="118"/>
    </row>
    <row r="18" spans="1:17" x14ac:dyDescent="0.25">
      <c r="A18" s="128"/>
      <c r="B18" s="129"/>
      <c r="C18" s="1234"/>
      <c r="D18" s="1234"/>
      <c r="E18" s="1234"/>
      <c r="F18" s="1234"/>
      <c r="G18" s="1234"/>
      <c r="H18" s="1234"/>
      <c r="I18" s="1234"/>
      <c r="J18" s="1234"/>
      <c r="K18" s="1234"/>
      <c r="L18" s="1234"/>
      <c r="M18" s="1234"/>
      <c r="N18" s="1234"/>
      <c r="O18" s="1234"/>
      <c r="P18" s="1235"/>
      <c r="Q18" s="118"/>
    </row>
    <row r="19" spans="1:17"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7" s="130" customFormat="1" x14ac:dyDescent="0.25">
      <c r="A20" s="1237"/>
      <c r="B20" s="1240"/>
      <c r="C20" s="1245" t="s">
        <v>246</v>
      </c>
      <c r="D20" s="1247" t="s">
        <v>247</v>
      </c>
      <c r="E20" s="1252" t="s">
        <v>248</v>
      </c>
      <c r="F20" s="1254" t="s">
        <v>249</v>
      </c>
      <c r="G20" s="1247" t="s">
        <v>250</v>
      </c>
      <c r="H20" s="1220" t="s">
        <v>251</v>
      </c>
      <c r="I20" s="1232" t="s">
        <v>252</v>
      </c>
      <c r="J20" s="1247" t="s">
        <v>253</v>
      </c>
      <c r="K20" s="1220" t="s">
        <v>254</v>
      </c>
      <c r="L20" s="1232" t="s">
        <v>255</v>
      </c>
      <c r="M20" s="1247" t="s">
        <v>256</v>
      </c>
      <c r="N20" s="1220" t="s">
        <v>257</v>
      </c>
      <c r="O20" s="1232" t="s">
        <v>258</v>
      </c>
      <c r="P20" s="1240"/>
    </row>
    <row r="21" spans="1:17" s="131" customFormat="1" ht="70.5" customHeight="1" thickBot="1" x14ac:dyDescent="0.3">
      <c r="A21" s="1238"/>
      <c r="B21" s="1241"/>
      <c r="C21" s="1246"/>
      <c r="D21" s="1248"/>
      <c r="E21" s="1253"/>
      <c r="F21" s="1255"/>
      <c r="G21" s="1248"/>
      <c r="H21" s="1221"/>
      <c r="I21" s="1233"/>
      <c r="J21" s="1248"/>
      <c r="K21" s="1221"/>
      <c r="L21" s="1233"/>
      <c r="M21" s="1248"/>
      <c r="N21" s="1221"/>
      <c r="O21" s="1233"/>
      <c r="P21" s="1241"/>
    </row>
    <row r="22" spans="1:17" s="131" customFormat="1" ht="9" thickTop="1" x14ac:dyDescent="0.25">
      <c r="A22" s="132">
        <v>1</v>
      </c>
      <c r="B22" s="132">
        <v>2</v>
      </c>
      <c r="C22" s="132">
        <v>3</v>
      </c>
      <c r="D22" s="137">
        <v>4</v>
      </c>
      <c r="E22" s="487">
        <v>5</v>
      </c>
      <c r="F22" s="132">
        <v>6</v>
      </c>
      <c r="G22" s="134">
        <v>7</v>
      </c>
      <c r="H22" s="137">
        <v>8</v>
      </c>
      <c r="I22" s="136">
        <v>9</v>
      </c>
      <c r="J22" s="134">
        <v>10</v>
      </c>
      <c r="K22" s="138">
        <v>11</v>
      </c>
      <c r="L22" s="136">
        <v>12</v>
      </c>
      <c r="M22" s="138">
        <v>13</v>
      </c>
      <c r="N22" s="135">
        <v>14</v>
      </c>
      <c r="O22" s="136">
        <v>15</v>
      </c>
      <c r="P22" s="136">
        <v>16</v>
      </c>
    </row>
    <row r="23" spans="1:17" s="148" customFormat="1" x14ac:dyDescent="0.25">
      <c r="A23" s="139"/>
      <c r="B23" s="140" t="s">
        <v>260</v>
      </c>
      <c r="C23" s="308"/>
      <c r="D23" s="145"/>
      <c r="E23" s="488"/>
      <c r="F23" s="308"/>
      <c r="G23" s="142"/>
      <c r="H23" s="145"/>
      <c r="I23" s="144"/>
      <c r="J23" s="142"/>
      <c r="K23" s="146"/>
      <c r="L23" s="144"/>
      <c r="M23" s="146"/>
      <c r="N23" s="143"/>
      <c r="O23" s="144"/>
      <c r="P23" s="147"/>
    </row>
    <row r="24" spans="1:17" s="148" customFormat="1" ht="12.75" thickBot="1" x14ac:dyDescent="0.3">
      <c r="A24" s="149"/>
      <c r="B24" s="150" t="s">
        <v>261</v>
      </c>
      <c r="C24" s="455">
        <f>F24+I24+L24+O24</f>
        <v>59670</v>
      </c>
      <c r="D24" s="155">
        <f>SUM(D25,D28,D29,D45,D46)</f>
        <v>75670</v>
      </c>
      <c r="E24" s="489">
        <f>SUM(E25,E28,E29,E45,E46)</f>
        <v>-16000</v>
      </c>
      <c r="F24" s="455">
        <f t="shared" ref="F24:F29" si="0">D24+E24</f>
        <v>59670</v>
      </c>
      <c r="G24" s="152">
        <f>SUM(G25,G28,G46)</f>
        <v>0</v>
      </c>
      <c r="H24" s="155">
        <f>SUM(H25,H28,H46)</f>
        <v>0</v>
      </c>
      <c r="I24" s="154">
        <f>G24+H24</f>
        <v>0</v>
      </c>
      <c r="J24" s="152">
        <f>SUM(J25,J30,J46)</f>
        <v>0</v>
      </c>
      <c r="K24" s="155">
        <f>SUM(K25,K30,K46)</f>
        <v>0</v>
      </c>
      <c r="L24" s="154">
        <f>J24+K24</f>
        <v>0</v>
      </c>
      <c r="M24" s="156">
        <f>SUM(M25,M48)</f>
        <v>0</v>
      </c>
      <c r="N24" s="153">
        <f>SUM(N25,N48)</f>
        <v>0</v>
      </c>
      <c r="O24" s="154">
        <f>M24+N24</f>
        <v>0</v>
      </c>
      <c r="P24" s="157"/>
    </row>
    <row r="25" spans="1:17" ht="12.75" hidden="1" thickTop="1" x14ac:dyDescent="0.25">
      <c r="A25" s="159"/>
      <c r="B25" s="160" t="s">
        <v>262</v>
      </c>
      <c r="C25" s="456">
        <f>F25+I25+L25+O25</f>
        <v>0</v>
      </c>
      <c r="D25" s="165">
        <f>SUM(D26:D27)</f>
        <v>0</v>
      </c>
      <c r="E25" s="490">
        <f>SUM(E26:E27)</f>
        <v>0</v>
      </c>
      <c r="F25" s="456">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row>
    <row r="26" spans="1:17" ht="12.75" hidden="1" thickTop="1" x14ac:dyDescent="0.25">
      <c r="A26" s="168"/>
      <c r="B26" s="169" t="s">
        <v>263</v>
      </c>
      <c r="C26" s="521">
        <f>F26+I26+L26+O26</f>
        <v>0</v>
      </c>
      <c r="D26" s="174"/>
      <c r="E26" s="561"/>
      <c r="F26" s="521">
        <f t="shared" si="0"/>
        <v>0</v>
      </c>
      <c r="G26" s="171"/>
      <c r="H26" s="174"/>
      <c r="I26" s="173">
        <f>G26+H26</f>
        <v>0</v>
      </c>
      <c r="J26" s="171"/>
      <c r="K26" s="174"/>
      <c r="L26" s="173">
        <f>J26+K26</f>
        <v>0</v>
      </c>
      <c r="M26" s="175"/>
      <c r="N26" s="172"/>
      <c r="O26" s="173">
        <f>M26+N26</f>
        <v>0</v>
      </c>
      <c r="P26" s="176"/>
    </row>
    <row r="27" spans="1:17" ht="12.75" hidden="1" thickTop="1" x14ac:dyDescent="0.25">
      <c r="A27" s="177"/>
      <c r="B27" s="178" t="s">
        <v>264</v>
      </c>
      <c r="C27" s="457">
        <f>F27+I27+L27+O27</f>
        <v>0</v>
      </c>
      <c r="D27" s="183"/>
      <c r="E27" s="491"/>
      <c r="F27" s="457">
        <f t="shared" si="0"/>
        <v>0</v>
      </c>
      <c r="G27" s="180"/>
      <c r="H27" s="183"/>
      <c r="I27" s="182">
        <f>G27+H27</f>
        <v>0</v>
      </c>
      <c r="J27" s="180"/>
      <c r="K27" s="183"/>
      <c r="L27" s="182">
        <f>J27+K27</f>
        <v>0</v>
      </c>
      <c r="M27" s="184"/>
      <c r="N27" s="181"/>
      <c r="O27" s="182">
        <f>M27+N27</f>
        <v>0</v>
      </c>
      <c r="P27" s="185"/>
    </row>
    <row r="28" spans="1:17" s="148" customFormat="1" ht="25.5" thickTop="1" thickBot="1" x14ac:dyDescent="0.3">
      <c r="A28" s="186">
        <v>19300</v>
      </c>
      <c r="B28" s="186" t="s">
        <v>265</v>
      </c>
      <c r="C28" s="458">
        <f>SUM(F28,I28)</f>
        <v>59670</v>
      </c>
      <c r="D28" s="191">
        <f>D54</f>
        <v>75670</v>
      </c>
      <c r="E28" s="492">
        <v>-16000</v>
      </c>
      <c r="F28" s="458">
        <f t="shared" si="0"/>
        <v>59670</v>
      </c>
      <c r="G28" s="188"/>
      <c r="H28" s="191"/>
      <c r="I28" s="190">
        <f>G28+H28</f>
        <v>0</v>
      </c>
      <c r="J28" s="192" t="s">
        <v>266</v>
      </c>
      <c r="K28" s="193" t="s">
        <v>266</v>
      </c>
      <c r="L28" s="194" t="s">
        <v>266</v>
      </c>
      <c r="M28" s="195" t="s">
        <v>266</v>
      </c>
      <c r="N28" s="196" t="s">
        <v>266</v>
      </c>
      <c r="O28" s="194" t="s">
        <v>266</v>
      </c>
      <c r="P28" s="197" t="s">
        <v>592</v>
      </c>
    </row>
    <row r="29" spans="1:17" s="148" customFormat="1" ht="34.5" hidden="1" customHeight="1" thickTop="1" x14ac:dyDescent="0.25">
      <c r="A29" s="198"/>
      <c r="B29" s="198" t="s">
        <v>267</v>
      </c>
      <c r="C29" s="459">
        <f>F29</f>
        <v>0</v>
      </c>
      <c r="D29" s="562"/>
      <c r="E29" s="563"/>
      <c r="F29" s="530">
        <f t="shared" si="0"/>
        <v>0</v>
      </c>
      <c r="G29" s="203" t="s">
        <v>266</v>
      </c>
      <c r="H29" s="204" t="s">
        <v>266</v>
      </c>
      <c r="I29" s="205" t="s">
        <v>266</v>
      </c>
      <c r="J29" s="203" t="s">
        <v>266</v>
      </c>
      <c r="K29" s="204" t="s">
        <v>266</v>
      </c>
      <c r="L29" s="205" t="s">
        <v>266</v>
      </c>
      <c r="M29" s="206" t="s">
        <v>266</v>
      </c>
      <c r="N29" s="207" t="s">
        <v>266</v>
      </c>
      <c r="O29" s="205" t="s">
        <v>266</v>
      </c>
      <c r="P29" s="208"/>
    </row>
    <row r="30" spans="1:17" s="148" customFormat="1" ht="36.75" hidden="1" thickTop="1" x14ac:dyDescent="0.25">
      <c r="A30" s="198">
        <v>21300</v>
      </c>
      <c r="B30" s="198" t="s">
        <v>268</v>
      </c>
      <c r="C30" s="459">
        <f t="shared" ref="C30:C44" si="1">L30</f>
        <v>0</v>
      </c>
      <c r="D30" s="204" t="s">
        <v>266</v>
      </c>
      <c r="E30" s="493" t="s">
        <v>266</v>
      </c>
      <c r="F30" s="494" t="s">
        <v>266</v>
      </c>
      <c r="G30" s="203" t="s">
        <v>266</v>
      </c>
      <c r="H30" s="204" t="s">
        <v>266</v>
      </c>
      <c r="I30" s="205" t="s">
        <v>266</v>
      </c>
      <c r="J30" s="209">
        <f>SUM(J31,J35,J37,J40)</f>
        <v>0</v>
      </c>
      <c r="K30" s="210">
        <f>SUM(K31,K35,K37,K40)</f>
        <v>0</v>
      </c>
      <c r="L30" s="211">
        <f t="shared" ref="L30:L44" si="2">J30+K30</f>
        <v>0</v>
      </c>
      <c r="M30" s="206" t="s">
        <v>266</v>
      </c>
      <c r="N30" s="207" t="s">
        <v>266</v>
      </c>
      <c r="O30" s="205" t="s">
        <v>266</v>
      </c>
      <c r="P30" s="208"/>
    </row>
    <row r="31" spans="1:17" s="148" customFormat="1" ht="24.75" hidden="1" thickTop="1" x14ac:dyDescent="0.25">
      <c r="A31" s="212">
        <v>21350</v>
      </c>
      <c r="B31" s="198" t="s">
        <v>269</v>
      </c>
      <c r="C31" s="459">
        <f t="shared" si="1"/>
        <v>0</v>
      </c>
      <c r="D31" s="204" t="s">
        <v>266</v>
      </c>
      <c r="E31" s="493" t="s">
        <v>266</v>
      </c>
      <c r="F31" s="494" t="s">
        <v>266</v>
      </c>
      <c r="G31" s="203" t="s">
        <v>266</v>
      </c>
      <c r="H31" s="204" t="s">
        <v>266</v>
      </c>
      <c r="I31" s="205" t="s">
        <v>266</v>
      </c>
      <c r="J31" s="209">
        <f>SUM(J32:J34)</f>
        <v>0</v>
      </c>
      <c r="K31" s="210">
        <f>SUM(K32:K34)</f>
        <v>0</v>
      </c>
      <c r="L31" s="211">
        <f t="shared" si="2"/>
        <v>0</v>
      </c>
      <c r="M31" s="206" t="s">
        <v>266</v>
      </c>
      <c r="N31" s="207" t="s">
        <v>266</v>
      </c>
      <c r="O31" s="205" t="s">
        <v>266</v>
      </c>
      <c r="P31" s="208"/>
    </row>
    <row r="32" spans="1:17" ht="12.75" hidden="1" thickTop="1" x14ac:dyDescent="0.25">
      <c r="A32" s="168">
        <v>21351</v>
      </c>
      <c r="B32" s="213" t="s">
        <v>270</v>
      </c>
      <c r="C32" s="466">
        <f t="shared" si="1"/>
        <v>0</v>
      </c>
      <c r="D32" s="218" t="s">
        <v>266</v>
      </c>
      <c r="E32" s="564" t="s">
        <v>266</v>
      </c>
      <c r="F32" s="565" t="s">
        <v>266</v>
      </c>
      <c r="G32" s="215" t="s">
        <v>266</v>
      </c>
      <c r="H32" s="218" t="s">
        <v>266</v>
      </c>
      <c r="I32" s="217" t="s">
        <v>266</v>
      </c>
      <c r="J32" s="219"/>
      <c r="K32" s="220"/>
      <c r="L32" s="221">
        <f t="shared" si="2"/>
        <v>0</v>
      </c>
      <c r="M32" s="222" t="s">
        <v>266</v>
      </c>
      <c r="N32" s="216" t="s">
        <v>266</v>
      </c>
      <c r="O32" s="217" t="s">
        <v>266</v>
      </c>
      <c r="P32" s="176"/>
    </row>
    <row r="33" spans="1:16" ht="12.75" hidden="1" thickTop="1" x14ac:dyDescent="0.25">
      <c r="A33" s="177">
        <v>21352</v>
      </c>
      <c r="B33" s="223" t="s">
        <v>271</v>
      </c>
      <c r="C33" s="359">
        <f t="shared" si="1"/>
        <v>0</v>
      </c>
      <c r="D33" s="228" t="s">
        <v>266</v>
      </c>
      <c r="E33" s="495" t="s">
        <v>266</v>
      </c>
      <c r="F33" s="496" t="s">
        <v>266</v>
      </c>
      <c r="G33" s="225" t="s">
        <v>266</v>
      </c>
      <c r="H33" s="228" t="s">
        <v>266</v>
      </c>
      <c r="I33" s="227" t="s">
        <v>266</v>
      </c>
      <c r="J33" s="229"/>
      <c r="K33" s="230"/>
      <c r="L33" s="231">
        <f t="shared" si="2"/>
        <v>0</v>
      </c>
      <c r="M33" s="232" t="s">
        <v>266</v>
      </c>
      <c r="N33" s="226" t="s">
        <v>266</v>
      </c>
      <c r="O33" s="227" t="s">
        <v>266</v>
      </c>
      <c r="P33" s="185"/>
    </row>
    <row r="34" spans="1:16" ht="24.75" hidden="1" thickTop="1" x14ac:dyDescent="0.25">
      <c r="A34" s="177">
        <v>21359</v>
      </c>
      <c r="B34" s="223" t="s">
        <v>272</v>
      </c>
      <c r="C34" s="359">
        <f t="shared" si="1"/>
        <v>0</v>
      </c>
      <c r="D34" s="228" t="s">
        <v>266</v>
      </c>
      <c r="E34" s="495" t="s">
        <v>266</v>
      </c>
      <c r="F34" s="496" t="s">
        <v>266</v>
      </c>
      <c r="G34" s="225" t="s">
        <v>266</v>
      </c>
      <c r="H34" s="228" t="s">
        <v>266</v>
      </c>
      <c r="I34" s="227" t="s">
        <v>266</v>
      </c>
      <c r="J34" s="229"/>
      <c r="K34" s="230"/>
      <c r="L34" s="231">
        <f t="shared" si="2"/>
        <v>0</v>
      </c>
      <c r="M34" s="232" t="s">
        <v>266</v>
      </c>
      <c r="N34" s="226" t="s">
        <v>266</v>
      </c>
      <c r="O34" s="227" t="s">
        <v>266</v>
      </c>
      <c r="P34" s="185"/>
    </row>
    <row r="35" spans="1:16" s="148" customFormat="1" ht="36.75" hidden="1" thickTop="1" x14ac:dyDescent="0.25">
      <c r="A35" s="212">
        <v>21370</v>
      </c>
      <c r="B35" s="198" t="s">
        <v>273</v>
      </c>
      <c r="C35" s="459">
        <f t="shared" si="1"/>
        <v>0</v>
      </c>
      <c r="D35" s="204" t="s">
        <v>266</v>
      </c>
      <c r="E35" s="493" t="s">
        <v>266</v>
      </c>
      <c r="F35" s="494" t="s">
        <v>266</v>
      </c>
      <c r="G35" s="203" t="s">
        <v>266</v>
      </c>
      <c r="H35" s="204" t="s">
        <v>266</v>
      </c>
      <c r="I35" s="205" t="s">
        <v>266</v>
      </c>
      <c r="J35" s="209">
        <f>SUM(J36)</f>
        <v>0</v>
      </c>
      <c r="K35" s="210">
        <f>SUM(K36)</f>
        <v>0</v>
      </c>
      <c r="L35" s="211">
        <f t="shared" si="2"/>
        <v>0</v>
      </c>
      <c r="M35" s="206" t="s">
        <v>266</v>
      </c>
      <c r="N35" s="207" t="s">
        <v>266</v>
      </c>
      <c r="O35" s="205" t="s">
        <v>266</v>
      </c>
      <c r="P35" s="208"/>
    </row>
    <row r="36" spans="1:16" ht="36.75" hidden="1" thickTop="1" x14ac:dyDescent="0.25">
      <c r="A36" s="233">
        <v>21379</v>
      </c>
      <c r="B36" s="234" t="s">
        <v>274</v>
      </c>
      <c r="C36" s="408">
        <f t="shared" si="1"/>
        <v>0</v>
      </c>
      <c r="D36" s="239" t="s">
        <v>266</v>
      </c>
      <c r="E36" s="566" t="s">
        <v>266</v>
      </c>
      <c r="F36" s="567" t="s">
        <v>266</v>
      </c>
      <c r="G36" s="236" t="s">
        <v>266</v>
      </c>
      <c r="H36" s="239" t="s">
        <v>266</v>
      </c>
      <c r="I36" s="238" t="s">
        <v>266</v>
      </c>
      <c r="J36" s="240"/>
      <c r="K36" s="241"/>
      <c r="L36" s="242">
        <f t="shared" si="2"/>
        <v>0</v>
      </c>
      <c r="M36" s="243" t="s">
        <v>266</v>
      </c>
      <c r="N36" s="237" t="s">
        <v>266</v>
      </c>
      <c r="O36" s="238" t="s">
        <v>266</v>
      </c>
      <c r="P36" s="244"/>
    </row>
    <row r="37" spans="1:16" s="148" customFormat="1" ht="12.75" hidden="1" thickTop="1" x14ac:dyDescent="0.25">
      <c r="A37" s="212">
        <v>21380</v>
      </c>
      <c r="B37" s="198" t="s">
        <v>275</v>
      </c>
      <c r="C37" s="459">
        <f t="shared" si="1"/>
        <v>0</v>
      </c>
      <c r="D37" s="204" t="s">
        <v>266</v>
      </c>
      <c r="E37" s="493" t="s">
        <v>266</v>
      </c>
      <c r="F37" s="494" t="s">
        <v>266</v>
      </c>
      <c r="G37" s="203" t="s">
        <v>266</v>
      </c>
      <c r="H37" s="204" t="s">
        <v>266</v>
      </c>
      <c r="I37" s="205" t="s">
        <v>266</v>
      </c>
      <c r="J37" s="209">
        <f>SUM(J38:J39)</f>
        <v>0</v>
      </c>
      <c r="K37" s="210">
        <f>SUM(K38:K39)</f>
        <v>0</v>
      </c>
      <c r="L37" s="211">
        <f t="shared" si="2"/>
        <v>0</v>
      </c>
      <c r="M37" s="206" t="s">
        <v>266</v>
      </c>
      <c r="N37" s="207" t="s">
        <v>266</v>
      </c>
      <c r="O37" s="205" t="s">
        <v>266</v>
      </c>
      <c r="P37" s="208"/>
    </row>
    <row r="38" spans="1:16" ht="12.75" hidden="1" thickTop="1" x14ac:dyDescent="0.25">
      <c r="A38" s="169">
        <v>21381</v>
      </c>
      <c r="B38" s="213" t="s">
        <v>276</v>
      </c>
      <c r="C38" s="466">
        <f t="shared" si="1"/>
        <v>0</v>
      </c>
      <c r="D38" s="218" t="s">
        <v>266</v>
      </c>
      <c r="E38" s="564" t="s">
        <v>266</v>
      </c>
      <c r="F38" s="565" t="s">
        <v>266</v>
      </c>
      <c r="G38" s="215" t="s">
        <v>266</v>
      </c>
      <c r="H38" s="218" t="s">
        <v>266</v>
      </c>
      <c r="I38" s="217" t="s">
        <v>266</v>
      </c>
      <c r="J38" s="219"/>
      <c r="K38" s="220"/>
      <c r="L38" s="221">
        <f t="shared" si="2"/>
        <v>0</v>
      </c>
      <c r="M38" s="222" t="s">
        <v>266</v>
      </c>
      <c r="N38" s="216" t="s">
        <v>266</v>
      </c>
      <c r="O38" s="217" t="s">
        <v>266</v>
      </c>
      <c r="P38" s="176"/>
    </row>
    <row r="39" spans="1:16" ht="24.75" hidden="1" thickTop="1" x14ac:dyDescent="0.25">
      <c r="A39" s="178">
        <v>21383</v>
      </c>
      <c r="B39" s="223" t="s">
        <v>277</v>
      </c>
      <c r="C39" s="359">
        <f t="shared" si="1"/>
        <v>0</v>
      </c>
      <c r="D39" s="228" t="s">
        <v>266</v>
      </c>
      <c r="E39" s="495" t="s">
        <v>266</v>
      </c>
      <c r="F39" s="496" t="s">
        <v>266</v>
      </c>
      <c r="G39" s="225" t="s">
        <v>266</v>
      </c>
      <c r="H39" s="228" t="s">
        <v>266</v>
      </c>
      <c r="I39" s="227" t="s">
        <v>266</v>
      </c>
      <c r="J39" s="229"/>
      <c r="K39" s="230"/>
      <c r="L39" s="231">
        <f t="shared" si="2"/>
        <v>0</v>
      </c>
      <c r="M39" s="232" t="s">
        <v>266</v>
      </c>
      <c r="N39" s="226" t="s">
        <v>266</v>
      </c>
      <c r="O39" s="227" t="s">
        <v>266</v>
      </c>
      <c r="P39" s="185"/>
    </row>
    <row r="40" spans="1:16" s="148" customFormat="1" ht="24.75" hidden="1" thickTop="1" x14ac:dyDescent="0.25">
      <c r="A40" s="212">
        <v>21390</v>
      </c>
      <c r="B40" s="198" t="s">
        <v>278</v>
      </c>
      <c r="C40" s="459">
        <f t="shared" si="1"/>
        <v>0</v>
      </c>
      <c r="D40" s="204" t="s">
        <v>266</v>
      </c>
      <c r="E40" s="493" t="s">
        <v>266</v>
      </c>
      <c r="F40" s="494" t="s">
        <v>266</v>
      </c>
      <c r="G40" s="203" t="s">
        <v>266</v>
      </c>
      <c r="H40" s="204" t="s">
        <v>266</v>
      </c>
      <c r="I40" s="205" t="s">
        <v>266</v>
      </c>
      <c r="J40" s="209">
        <f>SUM(J41:J44)</f>
        <v>0</v>
      </c>
      <c r="K40" s="210">
        <f>SUM(K41:K44)</f>
        <v>0</v>
      </c>
      <c r="L40" s="211">
        <f t="shared" si="2"/>
        <v>0</v>
      </c>
      <c r="M40" s="206" t="s">
        <v>266</v>
      </c>
      <c r="N40" s="207" t="s">
        <v>266</v>
      </c>
      <c r="O40" s="205" t="s">
        <v>266</v>
      </c>
      <c r="P40" s="208"/>
    </row>
    <row r="41" spans="1:16" ht="24.75" hidden="1" thickTop="1" x14ac:dyDescent="0.25">
      <c r="A41" s="169">
        <v>21391</v>
      </c>
      <c r="B41" s="213" t="s">
        <v>279</v>
      </c>
      <c r="C41" s="466">
        <f t="shared" si="1"/>
        <v>0</v>
      </c>
      <c r="D41" s="218" t="s">
        <v>266</v>
      </c>
      <c r="E41" s="564" t="s">
        <v>266</v>
      </c>
      <c r="F41" s="565" t="s">
        <v>266</v>
      </c>
      <c r="G41" s="215" t="s">
        <v>266</v>
      </c>
      <c r="H41" s="218" t="s">
        <v>266</v>
      </c>
      <c r="I41" s="217" t="s">
        <v>266</v>
      </c>
      <c r="J41" s="219"/>
      <c r="K41" s="220"/>
      <c r="L41" s="221">
        <f t="shared" si="2"/>
        <v>0</v>
      </c>
      <c r="M41" s="222" t="s">
        <v>266</v>
      </c>
      <c r="N41" s="216" t="s">
        <v>266</v>
      </c>
      <c r="O41" s="217" t="s">
        <v>266</v>
      </c>
      <c r="P41" s="176"/>
    </row>
    <row r="42" spans="1:16" ht="12.75" hidden="1" thickTop="1" x14ac:dyDescent="0.25">
      <c r="A42" s="178">
        <v>21393</v>
      </c>
      <c r="B42" s="223" t="s">
        <v>280</v>
      </c>
      <c r="C42" s="359">
        <f t="shared" si="1"/>
        <v>0</v>
      </c>
      <c r="D42" s="228" t="s">
        <v>266</v>
      </c>
      <c r="E42" s="495" t="s">
        <v>266</v>
      </c>
      <c r="F42" s="496" t="s">
        <v>266</v>
      </c>
      <c r="G42" s="225" t="s">
        <v>266</v>
      </c>
      <c r="H42" s="228" t="s">
        <v>266</v>
      </c>
      <c r="I42" s="227" t="s">
        <v>266</v>
      </c>
      <c r="J42" s="229"/>
      <c r="K42" s="230"/>
      <c r="L42" s="231">
        <f t="shared" si="2"/>
        <v>0</v>
      </c>
      <c r="M42" s="232" t="s">
        <v>266</v>
      </c>
      <c r="N42" s="226" t="s">
        <v>266</v>
      </c>
      <c r="O42" s="227" t="s">
        <v>266</v>
      </c>
      <c r="P42" s="185"/>
    </row>
    <row r="43" spans="1:16" ht="12.75" hidden="1" thickTop="1" x14ac:dyDescent="0.25">
      <c r="A43" s="178">
        <v>21395</v>
      </c>
      <c r="B43" s="223" t="s">
        <v>281</v>
      </c>
      <c r="C43" s="359">
        <f t="shared" si="1"/>
        <v>0</v>
      </c>
      <c r="D43" s="228" t="s">
        <v>266</v>
      </c>
      <c r="E43" s="495" t="s">
        <v>266</v>
      </c>
      <c r="F43" s="496" t="s">
        <v>266</v>
      </c>
      <c r="G43" s="225" t="s">
        <v>266</v>
      </c>
      <c r="H43" s="228" t="s">
        <v>266</v>
      </c>
      <c r="I43" s="227" t="s">
        <v>266</v>
      </c>
      <c r="J43" s="229"/>
      <c r="K43" s="230"/>
      <c r="L43" s="231">
        <f t="shared" si="2"/>
        <v>0</v>
      </c>
      <c r="M43" s="232" t="s">
        <v>266</v>
      </c>
      <c r="N43" s="226" t="s">
        <v>266</v>
      </c>
      <c r="O43" s="227" t="s">
        <v>266</v>
      </c>
      <c r="P43" s="185"/>
    </row>
    <row r="44" spans="1:16" ht="24.75" hidden="1" thickTop="1" x14ac:dyDescent="0.25">
      <c r="A44" s="178">
        <v>21399</v>
      </c>
      <c r="B44" s="223" t="s">
        <v>282</v>
      </c>
      <c r="C44" s="359">
        <f t="shared" si="1"/>
        <v>0</v>
      </c>
      <c r="D44" s="228" t="s">
        <v>266</v>
      </c>
      <c r="E44" s="495" t="s">
        <v>266</v>
      </c>
      <c r="F44" s="496" t="s">
        <v>266</v>
      </c>
      <c r="G44" s="225" t="s">
        <v>266</v>
      </c>
      <c r="H44" s="228" t="s">
        <v>266</v>
      </c>
      <c r="I44" s="227" t="s">
        <v>266</v>
      </c>
      <c r="J44" s="229"/>
      <c r="K44" s="230"/>
      <c r="L44" s="231">
        <f t="shared" si="2"/>
        <v>0</v>
      </c>
      <c r="M44" s="232" t="s">
        <v>266</v>
      </c>
      <c r="N44" s="226" t="s">
        <v>266</v>
      </c>
      <c r="O44" s="227" t="s">
        <v>266</v>
      </c>
      <c r="P44" s="185"/>
    </row>
    <row r="45" spans="1:16" s="148" customFormat="1" ht="24.75" hidden="1" thickTop="1" x14ac:dyDescent="0.25">
      <c r="A45" s="212">
        <v>21420</v>
      </c>
      <c r="B45" s="198" t="s">
        <v>283</v>
      </c>
      <c r="C45" s="530">
        <f>F45</f>
        <v>0</v>
      </c>
      <c r="D45" s="568"/>
      <c r="E45" s="569"/>
      <c r="F45" s="530">
        <f>D45+E45</f>
        <v>0</v>
      </c>
      <c r="G45" s="203" t="s">
        <v>266</v>
      </c>
      <c r="H45" s="204" t="s">
        <v>266</v>
      </c>
      <c r="I45" s="205" t="s">
        <v>266</v>
      </c>
      <c r="J45" s="203" t="s">
        <v>266</v>
      </c>
      <c r="K45" s="204" t="s">
        <v>266</v>
      </c>
      <c r="L45" s="205" t="s">
        <v>266</v>
      </c>
      <c r="M45" s="206" t="s">
        <v>266</v>
      </c>
      <c r="N45" s="207" t="s">
        <v>266</v>
      </c>
      <c r="O45" s="205" t="s">
        <v>266</v>
      </c>
      <c r="P45" s="208"/>
    </row>
    <row r="46" spans="1:16" s="148" customFormat="1" ht="24.75" hidden="1" thickTop="1" x14ac:dyDescent="0.25">
      <c r="A46" s="248">
        <v>21490</v>
      </c>
      <c r="B46" s="249" t="s">
        <v>284</v>
      </c>
      <c r="C46" s="530">
        <f>F46+I46+L46</f>
        <v>0</v>
      </c>
      <c r="D46" s="253">
        <f>D47</f>
        <v>0</v>
      </c>
      <c r="E46" s="570">
        <f>E47</f>
        <v>0</v>
      </c>
      <c r="F46" s="571">
        <f>D46+E46</f>
        <v>0</v>
      </c>
      <c r="G46" s="250">
        <f>G47</f>
        <v>0</v>
      </c>
      <c r="H46" s="253">
        <f t="shared" ref="H46:K46" si="3">H47</f>
        <v>0</v>
      </c>
      <c r="I46" s="252">
        <f>G46+H46</f>
        <v>0</v>
      </c>
      <c r="J46" s="250">
        <f>J47</f>
        <v>0</v>
      </c>
      <c r="K46" s="253">
        <f t="shared" si="3"/>
        <v>0</v>
      </c>
      <c r="L46" s="252">
        <f>J46+K46</f>
        <v>0</v>
      </c>
      <c r="M46" s="206" t="s">
        <v>266</v>
      </c>
      <c r="N46" s="207" t="s">
        <v>266</v>
      </c>
      <c r="O46" s="205" t="s">
        <v>266</v>
      </c>
      <c r="P46" s="208"/>
    </row>
    <row r="47" spans="1:16" s="148" customFormat="1" ht="24.75" hidden="1" thickTop="1" x14ac:dyDescent="0.25">
      <c r="A47" s="178">
        <v>21499</v>
      </c>
      <c r="B47" s="223" t="s">
        <v>285</v>
      </c>
      <c r="C47" s="532">
        <f>F47+I47+L47</f>
        <v>0</v>
      </c>
      <c r="D47" s="174"/>
      <c r="E47" s="561"/>
      <c r="F47" s="521">
        <f>D47+E47</f>
        <v>0</v>
      </c>
      <c r="G47" s="255"/>
      <c r="H47" s="174"/>
      <c r="I47" s="173">
        <f>G47+H47</f>
        <v>0</v>
      </c>
      <c r="J47" s="171"/>
      <c r="K47" s="174"/>
      <c r="L47" s="173">
        <f>J47+K47</f>
        <v>0</v>
      </c>
      <c r="M47" s="243" t="s">
        <v>266</v>
      </c>
      <c r="N47" s="237" t="s">
        <v>266</v>
      </c>
      <c r="O47" s="238" t="s">
        <v>266</v>
      </c>
      <c r="P47" s="244"/>
    </row>
    <row r="48" spans="1:16" ht="24.75" hidden="1" thickTop="1" x14ac:dyDescent="0.25">
      <c r="A48" s="256">
        <v>23000</v>
      </c>
      <c r="B48" s="257" t="s">
        <v>286</v>
      </c>
      <c r="C48" s="530">
        <f>O48</f>
        <v>0</v>
      </c>
      <c r="D48" s="261" t="s">
        <v>266</v>
      </c>
      <c r="E48" s="572" t="s">
        <v>266</v>
      </c>
      <c r="F48" s="573" t="s">
        <v>266</v>
      </c>
      <c r="G48" s="258" t="s">
        <v>266</v>
      </c>
      <c r="H48" s="261" t="s">
        <v>266</v>
      </c>
      <c r="I48" s="260" t="s">
        <v>266</v>
      </c>
      <c r="J48" s="258" t="s">
        <v>266</v>
      </c>
      <c r="K48" s="261" t="s">
        <v>266</v>
      </c>
      <c r="L48" s="260" t="s">
        <v>266</v>
      </c>
      <c r="M48" s="262">
        <f>SUM(M49:M50)</f>
        <v>0</v>
      </c>
      <c r="N48" s="263">
        <f>SUM(N49:N50)</f>
        <v>0</v>
      </c>
      <c r="O48" s="202">
        <f>M48+N48</f>
        <v>0</v>
      </c>
      <c r="P48" s="208"/>
    </row>
    <row r="49" spans="1:16" ht="24.75" hidden="1" thickTop="1" x14ac:dyDescent="0.25">
      <c r="A49" s="264">
        <v>23410</v>
      </c>
      <c r="B49" s="265" t="s">
        <v>287</v>
      </c>
      <c r="C49" s="498">
        <f>O49</f>
        <v>0</v>
      </c>
      <c r="D49" s="270" t="s">
        <v>266</v>
      </c>
      <c r="E49" s="574" t="s">
        <v>266</v>
      </c>
      <c r="F49" s="575" t="s">
        <v>266</v>
      </c>
      <c r="G49" s="267" t="s">
        <v>266</v>
      </c>
      <c r="H49" s="270" t="s">
        <v>266</v>
      </c>
      <c r="I49" s="269" t="s">
        <v>266</v>
      </c>
      <c r="J49" s="267" t="s">
        <v>266</v>
      </c>
      <c r="K49" s="270" t="s">
        <v>266</v>
      </c>
      <c r="L49" s="269" t="s">
        <v>266</v>
      </c>
      <c r="M49" s="271"/>
      <c r="N49" s="272"/>
      <c r="O49" s="273">
        <f>M49+N49</f>
        <v>0</v>
      </c>
      <c r="P49" s="274"/>
    </row>
    <row r="50" spans="1:16" ht="24.75" hidden="1" thickTop="1" x14ac:dyDescent="0.25">
      <c r="A50" s="264">
        <v>23510</v>
      </c>
      <c r="B50" s="265" t="s">
        <v>288</v>
      </c>
      <c r="C50" s="498">
        <f>O50</f>
        <v>0</v>
      </c>
      <c r="D50" s="270" t="s">
        <v>266</v>
      </c>
      <c r="E50" s="574" t="s">
        <v>266</v>
      </c>
      <c r="F50" s="575" t="s">
        <v>266</v>
      </c>
      <c r="G50" s="267" t="s">
        <v>266</v>
      </c>
      <c r="H50" s="270" t="s">
        <v>266</v>
      </c>
      <c r="I50" s="269" t="s">
        <v>266</v>
      </c>
      <c r="J50" s="267" t="s">
        <v>266</v>
      </c>
      <c r="K50" s="270" t="s">
        <v>266</v>
      </c>
      <c r="L50" s="269" t="s">
        <v>266</v>
      </c>
      <c r="M50" s="271"/>
      <c r="N50" s="272"/>
      <c r="O50" s="273">
        <f>M50+N50</f>
        <v>0</v>
      </c>
      <c r="P50" s="274"/>
    </row>
    <row r="51" spans="1:16" ht="12.75" thickTop="1" x14ac:dyDescent="0.25">
      <c r="A51" s="275"/>
      <c r="B51" s="265"/>
      <c r="C51" s="460"/>
      <c r="D51" s="270"/>
      <c r="E51" s="497"/>
      <c r="F51" s="498"/>
      <c r="G51" s="277"/>
      <c r="H51" s="279"/>
      <c r="I51" s="269"/>
      <c r="J51" s="280"/>
      <c r="K51" s="281"/>
      <c r="L51" s="273"/>
      <c r="M51" s="271"/>
      <c r="N51" s="272"/>
      <c r="O51" s="273"/>
      <c r="P51" s="274"/>
    </row>
    <row r="52" spans="1:16" s="148" customFormat="1" x14ac:dyDescent="0.25">
      <c r="A52" s="282"/>
      <c r="B52" s="283" t="s">
        <v>289</v>
      </c>
      <c r="C52" s="461"/>
      <c r="D52" s="576"/>
      <c r="E52" s="499"/>
      <c r="F52" s="500"/>
      <c r="G52" s="285"/>
      <c r="H52" s="288"/>
      <c r="I52" s="289"/>
      <c r="J52" s="285"/>
      <c r="K52" s="288"/>
      <c r="L52" s="289"/>
      <c r="M52" s="290"/>
      <c r="N52" s="286"/>
      <c r="O52" s="289"/>
      <c r="P52" s="291"/>
    </row>
    <row r="53" spans="1:16" s="148" customFormat="1" ht="12.75" thickBot="1" x14ac:dyDescent="0.3">
      <c r="A53" s="292"/>
      <c r="B53" s="149" t="s">
        <v>290</v>
      </c>
      <c r="C53" s="462">
        <f t="shared" ref="C53:C116" si="4">F53+I53+L53+O53</f>
        <v>59670</v>
      </c>
      <c r="D53" s="297">
        <f>SUM(D54,D284)</f>
        <v>75670</v>
      </c>
      <c r="E53" s="501">
        <f>SUM(E54,E284)</f>
        <v>-16000</v>
      </c>
      <c r="F53" s="462">
        <f t="shared" ref="F53:F117" si="5">D53+E53</f>
        <v>59670</v>
      </c>
      <c r="G53" s="294">
        <f>SUM(G54,G284)</f>
        <v>0</v>
      </c>
      <c r="H53" s="297">
        <f>SUM(H54,H284)</f>
        <v>0</v>
      </c>
      <c r="I53" s="296">
        <f t="shared" ref="I53:I117" si="6">G53+H53</f>
        <v>0</v>
      </c>
      <c r="J53" s="294">
        <f>SUM(J54,J284)</f>
        <v>0</v>
      </c>
      <c r="K53" s="297">
        <f>SUM(K54,K284)</f>
        <v>0</v>
      </c>
      <c r="L53" s="296">
        <f t="shared" ref="L53:L117" si="7">J53+K53</f>
        <v>0</v>
      </c>
      <c r="M53" s="298">
        <f>SUM(M54,M284)</f>
        <v>0</v>
      </c>
      <c r="N53" s="295">
        <f>SUM(N54,N284)</f>
        <v>0</v>
      </c>
      <c r="O53" s="296">
        <f t="shared" ref="O53:O117" si="8">M53+N53</f>
        <v>0</v>
      </c>
      <c r="P53" s="157"/>
    </row>
    <row r="54" spans="1:16" s="148" customFormat="1" ht="36.75" thickTop="1" x14ac:dyDescent="0.25">
      <c r="A54" s="299"/>
      <c r="B54" s="300" t="s">
        <v>291</v>
      </c>
      <c r="C54" s="463">
        <f t="shared" si="4"/>
        <v>59670</v>
      </c>
      <c r="D54" s="305">
        <f>SUM(D55,D197)</f>
        <v>75670</v>
      </c>
      <c r="E54" s="502">
        <f>SUM(E55,E197)</f>
        <v>-16000</v>
      </c>
      <c r="F54" s="463">
        <f t="shared" si="5"/>
        <v>59670</v>
      </c>
      <c r="G54" s="302">
        <f>SUM(G55,G197)</f>
        <v>0</v>
      </c>
      <c r="H54" s="305">
        <f>SUM(H55,H197)</f>
        <v>0</v>
      </c>
      <c r="I54" s="304">
        <f t="shared" si="6"/>
        <v>0</v>
      </c>
      <c r="J54" s="302">
        <f>SUM(J55,J197)</f>
        <v>0</v>
      </c>
      <c r="K54" s="305">
        <f>SUM(K55,K197)</f>
        <v>0</v>
      </c>
      <c r="L54" s="304">
        <f t="shared" si="7"/>
        <v>0</v>
      </c>
      <c r="M54" s="306">
        <f>SUM(M55,M197)</f>
        <v>0</v>
      </c>
      <c r="N54" s="303">
        <f>SUM(N55,N197)</f>
        <v>0</v>
      </c>
      <c r="O54" s="304">
        <f t="shared" si="8"/>
        <v>0</v>
      </c>
      <c r="P54" s="307"/>
    </row>
    <row r="55" spans="1:16" s="148" customFormat="1" ht="24" x14ac:dyDescent="0.25">
      <c r="A55" s="308"/>
      <c r="B55" s="139" t="s">
        <v>292</v>
      </c>
      <c r="C55" s="464">
        <f t="shared" si="4"/>
        <v>59670</v>
      </c>
      <c r="D55" s="313">
        <f>SUM(D56,D78,D176,D190)</f>
        <v>75670</v>
      </c>
      <c r="E55" s="503">
        <f>SUM(E56,E78,E176,E190)</f>
        <v>-16000</v>
      </c>
      <c r="F55" s="464">
        <f t="shared" si="5"/>
        <v>59670</v>
      </c>
      <c r="G55" s="310">
        <f>SUM(G56,G78,G176,G190)</f>
        <v>0</v>
      </c>
      <c r="H55" s="313">
        <f>SUM(H56,H78,H176,H190)</f>
        <v>0</v>
      </c>
      <c r="I55" s="312">
        <f t="shared" si="6"/>
        <v>0</v>
      </c>
      <c r="J55" s="310">
        <f>SUM(J56,J78,J176,J190)</f>
        <v>0</v>
      </c>
      <c r="K55" s="313">
        <f>SUM(K56,K78,K176,K190)</f>
        <v>0</v>
      </c>
      <c r="L55" s="312">
        <f t="shared" si="7"/>
        <v>0</v>
      </c>
      <c r="M55" s="158">
        <f>SUM(M56,M78,M176,M190)</f>
        <v>0</v>
      </c>
      <c r="N55" s="311">
        <f>SUM(N56,N78,N176,N190)</f>
        <v>0</v>
      </c>
      <c r="O55" s="312">
        <f t="shared" si="8"/>
        <v>0</v>
      </c>
      <c r="P55" s="314"/>
    </row>
    <row r="56" spans="1:16" s="148" customFormat="1" hidden="1" x14ac:dyDescent="0.25">
      <c r="A56" s="315">
        <v>1000</v>
      </c>
      <c r="B56" s="315" t="s">
        <v>293</v>
      </c>
      <c r="C56" s="465">
        <f t="shared" si="4"/>
        <v>0</v>
      </c>
      <c r="D56" s="577">
        <f>SUM(D57,D70)</f>
        <v>0</v>
      </c>
      <c r="E56" s="504">
        <f>SUM(E57,E70)</f>
        <v>0</v>
      </c>
      <c r="F56" s="465">
        <f t="shared" si="5"/>
        <v>0</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row>
    <row r="57" spans="1:16" hidden="1" x14ac:dyDescent="0.25">
      <c r="A57" s="198">
        <v>1100</v>
      </c>
      <c r="B57" s="323" t="s">
        <v>294</v>
      </c>
      <c r="C57" s="459">
        <f t="shared" si="4"/>
        <v>0</v>
      </c>
      <c r="D57" s="210">
        <f>SUM(D58,D61,D69)</f>
        <v>0</v>
      </c>
      <c r="E57" s="505">
        <f>SUM(E58,E61,E69)</f>
        <v>0</v>
      </c>
      <c r="F57" s="459">
        <f t="shared" si="5"/>
        <v>0</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row>
    <row r="58" spans="1:16" hidden="1" x14ac:dyDescent="0.25">
      <c r="A58" s="329">
        <v>1110</v>
      </c>
      <c r="B58" s="265" t="s">
        <v>295</v>
      </c>
      <c r="C58" s="460">
        <f t="shared" si="4"/>
        <v>0</v>
      </c>
      <c r="D58" s="333">
        <f>SUM(D59:D60)</f>
        <v>0</v>
      </c>
      <c r="E58" s="506">
        <f>SUM(E59:E60)</f>
        <v>0</v>
      </c>
      <c r="F58" s="460">
        <f t="shared" si="5"/>
        <v>0</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row>
    <row r="59" spans="1:16" hidden="1" x14ac:dyDescent="0.25">
      <c r="A59" s="169">
        <v>1111</v>
      </c>
      <c r="B59" s="213" t="s">
        <v>296</v>
      </c>
      <c r="C59" s="466">
        <f t="shared" si="4"/>
        <v>0</v>
      </c>
      <c r="D59" s="220"/>
      <c r="E59" s="510"/>
      <c r="F59" s="466">
        <f t="shared" si="5"/>
        <v>0</v>
      </c>
      <c r="G59" s="219"/>
      <c r="H59" s="220"/>
      <c r="I59" s="221">
        <f t="shared" si="6"/>
        <v>0</v>
      </c>
      <c r="J59" s="219"/>
      <c r="K59" s="220"/>
      <c r="L59" s="221">
        <f t="shared" si="7"/>
        <v>0</v>
      </c>
      <c r="M59" s="336"/>
      <c r="N59" s="335"/>
      <c r="O59" s="221">
        <f t="shared" si="8"/>
        <v>0</v>
      </c>
      <c r="P59" s="176"/>
    </row>
    <row r="60" spans="1:16" ht="24" hidden="1" x14ac:dyDescent="0.25">
      <c r="A60" s="178">
        <v>1119</v>
      </c>
      <c r="B60" s="223" t="s">
        <v>297</v>
      </c>
      <c r="C60" s="359">
        <f t="shared" si="4"/>
        <v>0</v>
      </c>
      <c r="D60" s="230"/>
      <c r="E60" s="507"/>
      <c r="F60" s="359">
        <f t="shared" si="5"/>
        <v>0</v>
      </c>
      <c r="G60" s="229"/>
      <c r="H60" s="230"/>
      <c r="I60" s="231">
        <f t="shared" si="6"/>
        <v>0</v>
      </c>
      <c r="J60" s="229"/>
      <c r="K60" s="230"/>
      <c r="L60" s="231">
        <f t="shared" si="7"/>
        <v>0</v>
      </c>
      <c r="M60" s="338"/>
      <c r="N60" s="337"/>
      <c r="O60" s="231">
        <f t="shared" si="8"/>
        <v>0</v>
      </c>
      <c r="P60" s="185"/>
    </row>
    <row r="61" spans="1:16" ht="24" hidden="1" x14ac:dyDescent="0.25">
      <c r="A61" s="339">
        <v>1140</v>
      </c>
      <c r="B61" s="223" t="s">
        <v>298</v>
      </c>
      <c r="C61" s="359">
        <f t="shared" si="4"/>
        <v>0</v>
      </c>
      <c r="D61" s="342">
        <f>SUM(D62:D68)</f>
        <v>0</v>
      </c>
      <c r="E61" s="390">
        <f>SUM(E62:E68)</f>
        <v>0</v>
      </c>
      <c r="F61" s="359">
        <f>D61+E61</f>
        <v>0</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row>
    <row r="62" spans="1:16" hidden="1" x14ac:dyDescent="0.25">
      <c r="A62" s="178">
        <v>1141</v>
      </c>
      <c r="B62" s="223" t="s">
        <v>299</v>
      </c>
      <c r="C62" s="359">
        <f t="shared" si="4"/>
        <v>0</v>
      </c>
      <c r="D62" s="230"/>
      <c r="E62" s="507"/>
      <c r="F62" s="359">
        <f t="shared" si="5"/>
        <v>0</v>
      </c>
      <c r="G62" s="229"/>
      <c r="H62" s="230"/>
      <c r="I62" s="231">
        <f t="shared" si="6"/>
        <v>0</v>
      </c>
      <c r="J62" s="229"/>
      <c r="K62" s="230"/>
      <c r="L62" s="231">
        <f t="shared" si="7"/>
        <v>0</v>
      </c>
      <c r="M62" s="338"/>
      <c r="N62" s="337"/>
      <c r="O62" s="231">
        <f t="shared" si="8"/>
        <v>0</v>
      </c>
      <c r="P62" s="185"/>
    </row>
    <row r="63" spans="1:16" ht="24" hidden="1" x14ac:dyDescent="0.25">
      <c r="A63" s="178">
        <v>1142</v>
      </c>
      <c r="B63" s="223" t="s">
        <v>300</v>
      </c>
      <c r="C63" s="359">
        <f t="shared" si="4"/>
        <v>0</v>
      </c>
      <c r="D63" s="230"/>
      <c r="E63" s="507"/>
      <c r="F63" s="359">
        <f t="shared" si="5"/>
        <v>0</v>
      </c>
      <c r="G63" s="229"/>
      <c r="H63" s="230"/>
      <c r="I63" s="231">
        <f t="shared" si="6"/>
        <v>0</v>
      </c>
      <c r="J63" s="229"/>
      <c r="K63" s="230"/>
      <c r="L63" s="231">
        <f t="shared" si="7"/>
        <v>0</v>
      </c>
      <c r="M63" s="338"/>
      <c r="N63" s="337"/>
      <c r="O63" s="231">
        <f t="shared" si="8"/>
        <v>0</v>
      </c>
      <c r="P63" s="185"/>
    </row>
    <row r="64" spans="1:16" ht="24" hidden="1" x14ac:dyDescent="0.25">
      <c r="A64" s="178">
        <v>1145</v>
      </c>
      <c r="B64" s="223" t="s">
        <v>301</v>
      </c>
      <c r="C64" s="359">
        <f t="shared" si="4"/>
        <v>0</v>
      </c>
      <c r="D64" s="230"/>
      <c r="E64" s="507"/>
      <c r="F64" s="359">
        <f t="shared" si="5"/>
        <v>0</v>
      </c>
      <c r="G64" s="229"/>
      <c r="H64" s="230"/>
      <c r="I64" s="231">
        <f t="shared" si="6"/>
        <v>0</v>
      </c>
      <c r="J64" s="229"/>
      <c r="K64" s="230"/>
      <c r="L64" s="231">
        <f t="shared" si="7"/>
        <v>0</v>
      </c>
      <c r="M64" s="338"/>
      <c r="N64" s="337"/>
      <c r="O64" s="231">
        <f t="shared" si="8"/>
        <v>0</v>
      </c>
      <c r="P64" s="185"/>
    </row>
    <row r="65" spans="1:16" ht="24" hidden="1" x14ac:dyDescent="0.25">
      <c r="A65" s="178">
        <v>1146</v>
      </c>
      <c r="B65" s="223" t="s">
        <v>302</v>
      </c>
      <c r="C65" s="359">
        <f t="shared" si="4"/>
        <v>0</v>
      </c>
      <c r="D65" s="230"/>
      <c r="E65" s="507"/>
      <c r="F65" s="359">
        <f t="shared" si="5"/>
        <v>0</v>
      </c>
      <c r="G65" s="229"/>
      <c r="H65" s="230"/>
      <c r="I65" s="231">
        <f t="shared" si="6"/>
        <v>0</v>
      </c>
      <c r="J65" s="229"/>
      <c r="K65" s="230"/>
      <c r="L65" s="231">
        <f t="shared" si="7"/>
        <v>0</v>
      </c>
      <c r="M65" s="338"/>
      <c r="N65" s="337"/>
      <c r="O65" s="231">
        <f t="shared" si="8"/>
        <v>0</v>
      </c>
      <c r="P65" s="185"/>
    </row>
    <row r="66" spans="1:16" hidden="1" x14ac:dyDescent="0.25">
      <c r="A66" s="178">
        <v>1147</v>
      </c>
      <c r="B66" s="223" t="s">
        <v>303</v>
      </c>
      <c r="C66" s="359">
        <f t="shared" si="4"/>
        <v>0</v>
      </c>
      <c r="D66" s="230"/>
      <c r="E66" s="507"/>
      <c r="F66" s="359">
        <f t="shared" si="5"/>
        <v>0</v>
      </c>
      <c r="G66" s="229"/>
      <c r="H66" s="230"/>
      <c r="I66" s="231">
        <f t="shared" si="6"/>
        <v>0</v>
      </c>
      <c r="J66" s="229"/>
      <c r="K66" s="230"/>
      <c r="L66" s="231">
        <f t="shared" si="7"/>
        <v>0</v>
      </c>
      <c r="M66" s="338"/>
      <c r="N66" s="337"/>
      <c r="O66" s="231">
        <f t="shared" si="8"/>
        <v>0</v>
      </c>
      <c r="P66" s="185"/>
    </row>
    <row r="67" spans="1:16" hidden="1" x14ac:dyDescent="0.25">
      <c r="A67" s="178">
        <v>1148</v>
      </c>
      <c r="B67" s="223" t="s">
        <v>304</v>
      </c>
      <c r="C67" s="359">
        <f t="shared" si="4"/>
        <v>0</v>
      </c>
      <c r="D67" s="230"/>
      <c r="E67" s="507"/>
      <c r="F67" s="359">
        <f t="shared" si="5"/>
        <v>0</v>
      </c>
      <c r="G67" s="229"/>
      <c r="H67" s="230"/>
      <c r="I67" s="231">
        <f t="shared" si="6"/>
        <v>0</v>
      </c>
      <c r="J67" s="229"/>
      <c r="K67" s="230"/>
      <c r="L67" s="231">
        <f t="shared" si="7"/>
        <v>0</v>
      </c>
      <c r="M67" s="338"/>
      <c r="N67" s="337"/>
      <c r="O67" s="231">
        <f t="shared" si="8"/>
        <v>0</v>
      </c>
      <c r="P67" s="185"/>
    </row>
    <row r="68" spans="1:16" ht="36" hidden="1" x14ac:dyDescent="0.25">
      <c r="A68" s="178">
        <v>1149</v>
      </c>
      <c r="B68" s="223" t="s">
        <v>305</v>
      </c>
      <c r="C68" s="359">
        <f t="shared" si="4"/>
        <v>0</v>
      </c>
      <c r="D68" s="230"/>
      <c r="E68" s="507"/>
      <c r="F68" s="359">
        <f t="shared" si="5"/>
        <v>0</v>
      </c>
      <c r="G68" s="229"/>
      <c r="H68" s="230"/>
      <c r="I68" s="231">
        <f t="shared" si="6"/>
        <v>0</v>
      </c>
      <c r="J68" s="229"/>
      <c r="K68" s="230"/>
      <c r="L68" s="231">
        <f t="shared" si="7"/>
        <v>0</v>
      </c>
      <c r="M68" s="338"/>
      <c r="N68" s="337"/>
      <c r="O68" s="231">
        <f t="shared" si="8"/>
        <v>0</v>
      </c>
      <c r="P68" s="185"/>
    </row>
    <row r="69" spans="1:16" ht="36" hidden="1" x14ac:dyDescent="0.25">
      <c r="A69" s="329">
        <v>1150</v>
      </c>
      <c r="B69" s="265" t="s">
        <v>306</v>
      </c>
      <c r="C69" s="359">
        <f t="shared" si="4"/>
        <v>0</v>
      </c>
      <c r="D69" s="346"/>
      <c r="E69" s="509"/>
      <c r="F69" s="460">
        <f t="shared" si="5"/>
        <v>0</v>
      </c>
      <c r="G69" s="344"/>
      <c r="H69" s="346"/>
      <c r="I69" s="332">
        <f t="shared" si="6"/>
        <v>0</v>
      </c>
      <c r="J69" s="344"/>
      <c r="K69" s="346"/>
      <c r="L69" s="332">
        <f t="shared" si="7"/>
        <v>0</v>
      </c>
      <c r="M69" s="347"/>
      <c r="N69" s="345"/>
      <c r="O69" s="332">
        <f t="shared" si="8"/>
        <v>0</v>
      </c>
      <c r="P69" s="274"/>
    </row>
    <row r="70" spans="1:16" ht="36" hidden="1" x14ac:dyDescent="0.25">
      <c r="A70" s="198">
        <v>1200</v>
      </c>
      <c r="B70" s="323" t="s">
        <v>307</v>
      </c>
      <c r="C70" s="459">
        <f t="shared" si="4"/>
        <v>0</v>
      </c>
      <c r="D70" s="210">
        <f>SUM(D71:D72)</f>
        <v>0</v>
      </c>
      <c r="E70" s="505">
        <f>SUM(E71:E72)</f>
        <v>0</v>
      </c>
      <c r="F70" s="459">
        <f>D70+E70</f>
        <v>0</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row>
    <row r="71" spans="1:16" ht="24" hidden="1" x14ac:dyDescent="0.25">
      <c r="A71" s="595">
        <v>1210</v>
      </c>
      <c r="B71" s="213" t="s">
        <v>308</v>
      </c>
      <c r="C71" s="466">
        <f t="shared" si="4"/>
        <v>0</v>
      </c>
      <c r="D71" s="220"/>
      <c r="E71" s="510"/>
      <c r="F71" s="466">
        <f t="shared" si="5"/>
        <v>0</v>
      </c>
      <c r="G71" s="219"/>
      <c r="H71" s="220"/>
      <c r="I71" s="221">
        <f t="shared" si="6"/>
        <v>0</v>
      </c>
      <c r="J71" s="219"/>
      <c r="K71" s="220"/>
      <c r="L71" s="221">
        <f t="shared" si="7"/>
        <v>0</v>
      </c>
      <c r="M71" s="336"/>
      <c r="N71" s="335"/>
      <c r="O71" s="221">
        <f t="shared" si="8"/>
        <v>0</v>
      </c>
      <c r="P71" s="176"/>
    </row>
    <row r="72" spans="1:16" ht="24" hidden="1" x14ac:dyDescent="0.25">
      <c r="A72" s="339">
        <v>1220</v>
      </c>
      <c r="B72" s="223" t="s">
        <v>309</v>
      </c>
      <c r="C72" s="359">
        <f t="shared" si="4"/>
        <v>0</v>
      </c>
      <c r="D72" s="342">
        <f>SUM(D73:D77)</f>
        <v>0</v>
      </c>
      <c r="E72" s="390">
        <f>SUM(E73:E77)</f>
        <v>0</v>
      </c>
      <c r="F72" s="359">
        <f t="shared" si="5"/>
        <v>0</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row>
    <row r="73" spans="1:16" ht="60" hidden="1" x14ac:dyDescent="0.25">
      <c r="A73" s="178">
        <v>1221</v>
      </c>
      <c r="B73" s="223" t="s">
        <v>310</v>
      </c>
      <c r="C73" s="359">
        <f t="shared" si="4"/>
        <v>0</v>
      </c>
      <c r="D73" s="230"/>
      <c r="E73" s="507"/>
      <c r="F73" s="359">
        <f t="shared" si="5"/>
        <v>0</v>
      </c>
      <c r="G73" s="229"/>
      <c r="H73" s="230"/>
      <c r="I73" s="231">
        <f t="shared" si="6"/>
        <v>0</v>
      </c>
      <c r="J73" s="229"/>
      <c r="K73" s="230"/>
      <c r="L73" s="231">
        <f t="shared" si="7"/>
        <v>0</v>
      </c>
      <c r="M73" s="338"/>
      <c r="N73" s="337"/>
      <c r="O73" s="231">
        <f t="shared" si="8"/>
        <v>0</v>
      </c>
      <c r="P73" s="185"/>
    </row>
    <row r="74" spans="1:16" hidden="1" x14ac:dyDescent="0.25">
      <c r="A74" s="178">
        <v>1223</v>
      </c>
      <c r="B74" s="223" t="s">
        <v>311</v>
      </c>
      <c r="C74" s="359">
        <f t="shared" si="4"/>
        <v>0</v>
      </c>
      <c r="D74" s="230"/>
      <c r="E74" s="507"/>
      <c r="F74" s="359">
        <f t="shared" si="5"/>
        <v>0</v>
      </c>
      <c r="G74" s="229"/>
      <c r="H74" s="230"/>
      <c r="I74" s="231">
        <f t="shared" si="6"/>
        <v>0</v>
      </c>
      <c r="J74" s="229"/>
      <c r="K74" s="230"/>
      <c r="L74" s="231">
        <f t="shared" si="7"/>
        <v>0</v>
      </c>
      <c r="M74" s="338"/>
      <c r="N74" s="337"/>
      <c r="O74" s="231">
        <f t="shared" si="8"/>
        <v>0</v>
      </c>
      <c r="P74" s="185"/>
    </row>
    <row r="75" spans="1:16" hidden="1" x14ac:dyDescent="0.25">
      <c r="A75" s="178">
        <v>1225</v>
      </c>
      <c r="B75" s="223" t="s">
        <v>312</v>
      </c>
      <c r="C75" s="359">
        <f t="shared" si="4"/>
        <v>0</v>
      </c>
      <c r="D75" s="230"/>
      <c r="E75" s="507"/>
      <c r="F75" s="359">
        <f t="shared" si="5"/>
        <v>0</v>
      </c>
      <c r="G75" s="229"/>
      <c r="H75" s="230"/>
      <c r="I75" s="231">
        <f t="shared" si="6"/>
        <v>0</v>
      </c>
      <c r="J75" s="229"/>
      <c r="K75" s="230"/>
      <c r="L75" s="231">
        <f t="shared" si="7"/>
        <v>0</v>
      </c>
      <c r="M75" s="338"/>
      <c r="N75" s="337"/>
      <c r="O75" s="231">
        <f t="shared" si="8"/>
        <v>0</v>
      </c>
      <c r="P75" s="185"/>
    </row>
    <row r="76" spans="1:16" ht="36" hidden="1" x14ac:dyDescent="0.25">
      <c r="A76" s="178">
        <v>1227</v>
      </c>
      <c r="B76" s="223" t="s">
        <v>313</v>
      </c>
      <c r="C76" s="359">
        <f t="shared" si="4"/>
        <v>0</v>
      </c>
      <c r="D76" s="230"/>
      <c r="E76" s="507"/>
      <c r="F76" s="359">
        <f t="shared" si="5"/>
        <v>0</v>
      </c>
      <c r="G76" s="229"/>
      <c r="H76" s="230"/>
      <c r="I76" s="231">
        <f t="shared" si="6"/>
        <v>0</v>
      </c>
      <c r="J76" s="229"/>
      <c r="K76" s="230"/>
      <c r="L76" s="231">
        <f t="shared" si="7"/>
        <v>0</v>
      </c>
      <c r="M76" s="338"/>
      <c r="N76" s="337"/>
      <c r="O76" s="231">
        <f t="shared" si="8"/>
        <v>0</v>
      </c>
      <c r="P76" s="185"/>
    </row>
    <row r="77" spans="1:16" ht="60" hidden="1" x14ac:dyDescent="0.25">
      <c r="A77" s="178">
        <v>1228</v>
      </c>
      <c r="B77" s="223" t="s">
        <v>314</v>
      </c>
      <c r="C77" s="359">
        <f t="shared" si="4"/>
        <v>0</v>
      </c>
      <c r="D77" s="230"/>
      <c r="E77" s="507"/>
      <c r="F77" s="359">
        <f t="shared" si="5"/>
        <v>0</v>
      </c>
      <c r="G77" s="229"/>
      <c r="H77" s="230"/>
      <c r="I77" s="231">
        <f t="shared" si="6"/>
        <v>0</v>
      </c>
      <c r="J77" s="229"/>
      <c r="K77" s="230"/>
      <c r="L77" s="231">
        <f t="shared" si="7"/>
        <v>0</v>
      </c>
      <c r="M77" s="338"/>
      <c r="N77" s="337"/>
      <c r="O77" s="231">
        <f t="shared" si="8"/>
        <v>0</v>
      </c>
      <c r="P77" s="185"/>
    </row>
    <row r="78" spans="1:16" x14ac:dyDescent="0.25">
      <c r="A78" s="315">
        <v>2000</v>
      </c>
      <c r="B78" s="315" t="s">
        <v>315</v>
      </c>
      <c r="C78" s="465">
        <f t="shared" si="4"/>
        <v>59670</v>
      </c>
      <c r="D78" s="577">
        <f>SUM(D79,D86,D133,D167,D168,D175)</f>
        <v>75670</v>
      </c>
      <c r="E78" s="504">
        <f>SUM(E79,E86,E133,E167,E168,E175)</f>
        <v>-16000</v>
      </c>
      <c r="F78" s="465">
        <f t="shared" si="5"/>
        <v>59670</v>
      </c>
      <c r="G78" s="317">
        <f>SUM(G79,G86,G133,G167,G168,G175)</f>
        <v>0</v>
      </c>
      <c r="H78" s="320">
        <f>SUM(H79,H86,H133,H167,H168,H175)</f>
        <v>0</v>
      </c>
      <c r="I78" s="319">
        <f t="shared" si="6"/>
        <v>0</v>
      </c>
      <c r="J78" s="317">
        <f>SUM(J79,J86,J133,J167,J168,J175)</f>
        <v>0</v>
      </c>
      <c r="K78" s="320">
        <f>SUM(K79,K86,K133,K167,K168,K175)</f>
        <v>0</v>
      </c>
      <c r="L78" s="319">
        <f t="shared" si="7"/>
        <v>0</v>
      </c>
      <c r="M78" s="321">
        <f>SUM(M79,M86,M133,M167,M168,M175)</f>
        <v>0</v>
      </c>
      <c r="N78" s="318">
        <f>SUM(N79,N86,N133,N167,N168,N175)</f>
        <v>0</v>
      </c>
      <c r="O78" s="319">
        <f t="shared" si="8"/>
        <v>0</v>
      </c>
      <c r="P78" s="322"/>
    </row>
    <row r="79" spans="1:16" ht="24" hidden="1" x14ac:dyDescent="0.25">
      <c r="A79" s="198">
        <v>2100</v>
      </c>
      <c r="B79" s="323" t="s">
        <v>316</v>
      </c>
      <c r="C79" s="459">
        <f t="shared" si="4"/>
        <v>0</v>
      </c>
      <c r="D79" s="210">
        <f>SUM(D80,D83)</f>
        <v>0</v>
      </c>
      <c r="E79" s="505">
        <f>SUM(E80,E83)</f>
        <v>0</v>
      </c>
      <c r="F79" s="459">
        <f t="shared" si="5"/>
        <v>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row>
    <row r="80" spans="1:16" ht="24" hidden="1" x14ac:dyDescent="0.25">
      <c r="A80" s="595">
        <v>2110</v>
      </c>
      <c r="B80" s="213" t="s">
        <v>317</v>
      </c>
      <c r="C80" s="466">
        <f t="shared" si="4"/>
        <v>0</v>
      </c>
      <c r="D80" s="352">
        <f>SUM(D81:D82)</f>
        <v>0</v>
      </c>
      <c r="E80" s="389">
        <f>SUM(E81:E82)</f>
        <v>0</v>
      </c>
      <c r="F80" s="466">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row>
    <row r="81" spans="1:16" hidden="1" x14ac:dyDescent="0.25">
      <c r="A81" s="178">
        <v>2111</v>
      </c>
      <c r="B81" s="223" t="s">
        <v>216</v>
      </c>
      <c r="C81" s="359">
        <f t="shared" si="4"/>
        <v>0</v>
      </c>
      <c r="D81" s="230"/>
      <c r="E81" s="507"/>
      <c r="F81" s="359">
        <f t="shared" si="5"/>
        <v>0</v>
      </c>
      <c r="G81" s="229"/>
      <c r="H81" s="230"/>
      <c r="I81" s="231">
        <f t="shared" si="6"/>
        <v>0</v>
      </c>
      <c r="J81" s="229"/>
      <c r="K81" s="230"/>
      <c r="L81" s="231">
        <f t="shared" si="7"/>
        <v>0</v>
      </c>
      <c r="M81" s="338"/>
      <c r="N81" s="337"/>
      <c r="O81" s="231">
        <f t="shared" si="8"/>
        <v>0</v>
      </c>
      <c r="P81" s="185"/>
    </row>
    <row r="82" spans="1:16" ht="24" hidden="1" x14ac:dyDescent="0.25">
      <c r="A82" s="178">
        <v>2112</v>
      </c>
      <c r="B82" s="223" t="s">
        <v>318</v>
      </c>
      <c r="C82" s="359">
        <f t="shared" si="4"/>
        <v>0</v>
      </c>
      <c r="D82" s="230"/>
      <c r="E82" s="507"/>
      <c r="F82" s="359">
        <f t="shared" si="5"/>
        <v>0</v>
      </c>
      <c r="G82" s="229"/>
      <c r="H82" s="230"/>
      <c r="I82" s="231">
        <f t="shared" si="6"/>
        <v>0</v>
      </c>
      <c r="J82" s="229"/>
      <c r="K82" s="230"/>
      <c r="L82" s="231">
        <f t="shared" si="7"/>
        <v>0</v>
      </c>
      <c r="M82" s="338"/>
      <c r="N82" s="337"/>
      <c r="O82" s="231">
        <f t="shared" si="8"/>
        <v>0</v>
      </c>
      <c r="P82" s="185"/>
    </row>
    <row r="83" spans="1:16" ht="24" hidden="1" x14ac:dyDescent="0.25">
      <c r="A83" s="339">
        <v>2120</v>
      </c>
      <c r="B83" s="223" t="s">
        <v>319</v>
      </c>
      <c r="C83" s="359">
        <f t="shared" si="4"/>
        <v>0</v>
      </c>
      <c r="D83" s="342">
        <f>SUM(D84:D85)</f>
        <v>0</v>
      </c>
      <c r="E83" s="390">
        <f>SUM(E84:E85)</f>
        <v>0</v>
      </c>
      <c r="F83" s="359">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row>
    <row r="84" spans="1:16" hidden="1" x14ac:dyDescent="0.25">
      <c r="A84" s="178">
        <v>2121</v>
      </c>
      <c r="B84" s="223" t="s">
        <v>216</v>
      </c>
      <c r="C84" s="359">
        <f t="shared" si="4"/>
        <v>0</v>
      </c>
      <c r="D84" s="230"/>
      <c r="E84" s="507"/>
      <c r="F84" s="359">
        <f t="shared" si="5"/>
        <v>0</v>
      </c>
      <c r="G84" s="229"/>
      <c r="H84" s="230"/>
      <c r="I84" s="231">
        <f t="shared" si="6"/>
        <v>0</v>
      </c>
      <c r="J84" s="229"/>
      <c r="K84" s="230"/>
      <c r="L84" s="231">
        <f t="shared" si="7"/>
        <v>0</v>
      </c>
      <c r="M84" s="338"/>
      <c r="N84" s="337"/>
      <c r="O84" s="231">
        <f t="shared" si="8"/>
        <v>0</v>
      </c>
      <c r="P84" s="185"/>
    </row>
    <row r="85" spans="1:16" ht="24" hidden="1" x14ac:dyDescent="0.25">
      <c r="A85" s="178">
        <v>2122</v>
      </c>
      <c r="B85" s="223" t="s">
        <v>318</v>
      </c>
      <c r="C85" s="359">
        <f t="shared" si="4"/>
        <v>0</v>
      </c>
      <c r="D85" s="230"/>
      <c r="E85" s="507"/>
      <c r="F85" s="359">
        <f t="shared" si="5"/>
        <v>0</v>
      </c>
      <c r="G85" s="229"/>
      <c r="H85" s="230"/>
      <c r="I85" s="231">
        <f t="shared" si="6"/>
        <v>0</v>
      </c>
      <c r="J85" s="229"/>
      <c r="K85" s="230"/>
      <c r="L85" s="231">
        <f t="shared" si="7"/>
        <v>0</v>
      </c>
      <c r="M85" s="338"/>
      <c r="N85" s="337"/>
      <c r="O85" s="231">
        <f t="shared" si="8"/>
        <v>0</v>
      </c>
      <c r="P85" s="185"/>
    </row>
    <row r="86" spans="1:16" x14ac:dyDescent="0.25">
      <c r="A86" s="198">
        <v>2200</v>
      </c>
      <c r="B86" s="323" t="s">
        <v>320</v>
      </c>
      <c r="C86" s="354">
        <f t="shared" si="4"/>
        <v>59670</v>
      </c>
      <c r="D86" s="210">
        <f>SUM(D87,D92,D98,D106,D115,D119,D125,D131)</f>
        <v>75670</v>
      </c>
      <c r="E86" s="505">
        <f>SUM(E87,E92,E98,E106,E115,E119,E125,E131)</f>
        <v>-16000</v>
      </c>
      <c r="F86" s="459">
        <f t="shared" si="5"/>
        <v>59670</v>
      </c>
      <c r="G86" s="209">
        <f>SUM(G87,G92,G98,G106,G115,G119,G125,G131)</f>
        <v>0</v>
      </c>
      <c r="H86" s="210">
        <f>SUM(H87,H92,H98,H106,H115,H119,H125,H131)</f>
        <v>0</v>
      </c>
      <c r="I86" s="211">
        <f t="shared" si="6"/>
        <v>0</v>
      </c>
      <c r="J86" s="209">
        <f>SUM(J87,J92,J98,J106,J115,J119,J125,J131)</f>
        <v>0</v>
      </c>
      <c r="K86" s="210">
        <f>SUM(K87,K92,K98,K106,K115,K119,K125,K131)</f>
        <v>0</v>
      </c>
      <c r="L86" s="211">
        <f t="shared" si="7"/>
        <v>0</v>
      </c>
      <c r="M86" s="355">
        <f>SUM(M87,M92,M98,M106,M115,M119,M125,M131)</f>
        <v>0</v>
      </c>
      <c r="N86" s="356">
        <f>SUM(N87,N92,N98,N106,N115,N119,N125,N131)</f>
        <v>0</v>
      </c>
      <c r="O86" s="357">
        <f t="shared" si="8"/>
        <v>0</v>
      </c>
      <c r="P86" s="358"/>
    </row>
    <row r="87" spans="1:16" ht="24" hidden="1" x14ac:dyDescent="0.25">
      <c r="A87" s="329">
        <v>2210</v>
      </c>
      <c r="B87" s="265" t="s">
        <v>321</v>
      </c>
      <c r="C87" s="460">
        <f t="shared" si="4"/>
        <v>0</v>
      </c>
      <c r="D87" s="333">
        <f>SUM(D88:D91)</f>
        <v>0</v>
      </c>
      <c r="E87" s="506">
        <f>SUM(E88:E91)</f>
        <v>0</v>
      </c>
      <c r="F87" s="460">
        <f t="shared" si="5"/>
        <v>0</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row>
    <row r="88" spans="1:16" ht="24" hidden="1" x14ac:dyDescent="0.25">
      <c r="A88" s="169">
        <v>2211</v>
      </c>
      <c r="B88" s="213" t="s">
        <v>322</v>
      </c>
      <c r="C88" s="359">
        <f t="shared" si="4"/>
        <v>0</v>
      </c>
      <c r="D88" s="220"/>
      <c r="E88" s="510"/>
      <c r="F88" s="466">
        <f t="shared" si="5"/>
        <v>0</v>
      </c>
      <c r="G88" s="219"/>
      <c r="H88" s="220"/>
      <c r="I88" s="221">
        <f t="shared" si="6"/>
        <v>0</v>
      </c>
      <c r="J88" s="219"/>
      <c r="K88" s="220"/>
      <c r="L88" s="221">
        <f t="shared" si="7"/>
        <v>0</v>
      </c>
      <c r="M88" s="336"/>
      <c r="N88" s="335"/>
      <c r="O88" s="221">
        <f t="shared" si="8"/>
        <v>0</v>
      </c>
      <c r="P88" s="176"/>
    </row>
    <row r="89" spans="1:16" ht="36" hidden="1" x14ac:dyDescent="0.25">
      <c r="A89" s="178">
        <v>2212</v>
      </c>
      <c r="B89" s="223" t="s">
        <v>323</v>
      </c>
      <c r="C89" s="359">
        <f t="shared" si="4"/>
        <v>0</v>
      </c>
      <c r="D89" s="230"/>
      <c r="E89" s="507"/>
      <c r="F89" s="359">
        <f t="shared" si="5"/>
        <v>0</v>
      </c>
      <c r="G89" s="229"/>
      <c r="H89" s="230"/>
      <c r="I89" s="231">
        <f t="shared" si="6"/>
        <v>0</v>
      </c>
      <c r="J89" s="229"/>
      <c r="K89" s="230"/>
      <c r="L89" s="231">
        <f t="shared" si="7"/>
        <v>0</v>
      </c>
      <c r="M89" s="338"/>
      <c r="N89" s="337"/>
      <c r="O89" s="231">
        <f t="shared" si="8"/>
        <v>0</v>
      </c>
      <c r="P89" s="185"/>
    </row>
    <row r="90" spans="1:16" ht="24" hidden="1" x14ac:dyDescent="0.25">
      <c r="A90" s="178">
        <v>2214</v>
      </c>
      <c r="B90" s="223" t="s">
        <v>324</v>
      </c>
      <c r="C90" s="359">
        <f t="shared" si="4"/>
        <v>0</v>
      </c>
      <c r="D90" s="230"/>
      <c r="E90" s="507"/>
      <c r="F90" s="359">
        <f t="shared" si="5"/>
        <v>0</v>
      </c>
      <c r="G90" s="229"/>
      <c r="H90" s="230"/>
      <c r="I90" s="231">
        <f t="shared" si="6"/>
        <v>0</v>
      </c>
      <c r="J90" s="229"/>
      <c r="K90" s="230"/>
      <c r="L90" s="231">
        <f t="shared" si="7"/>
        <v>0</v>
      </c>
      <c r="M90" s="338"/>
      <c r="N90" s="337"/>
      <c r="O90" s="231">
        <f t="shared" si="8"/>
        <v>0</v>
      </c>
      <c r="P90" s="185"/>
    </row>
    <row r="91" spans="1:16" hidden="1" x14ac:dyDescent="0.25">
      <c r="A91" s="178">
        <v>2219</v>
      </c>
      <c r="B91" s="223" t="s">
        <v>325</v>
      </c>
      <c r="C91" s="359">
        <f t="shared" si="4"/>
        <v>0</v>
      </c>
      <c r="D91" s="230"/>
      <c r="E91" s="507"/>
      <c r="F91" s="359">
        <f t="shared" si="5"/>
        <v>0</v>
      </c>
      <c r="G91" s="229"/>
      <c r="H91" s="230"/>
      <c r="I91" s="231">
        <f t="shared" si="6"/>
        <v>0</v>
      </c>
      <c r="J91" s="229"/>
      <c r="K91" s="230"/>
      <c r="L91" s="231">
        <f t="shared" si="7"/>
        <v>0</v>
      </c>
      <c r="M91" s="338"/>
      <c r="N91" s="337"/>
      <c r="O91" s="231">
        <f t="shared" si="8"/>
        <v>0</v>
      </c>
      <c r="P91" s="185"/>
    </row>
    <row r="92" spans="1:16" ht="24" hidden="1" x14ac:dyDescent="0.25">
      <c r="A92" s="339">
        <v>2220</v>
      </c>
      <c r="B92" s="223" t="s">
        <v>326</v>
      </c>
      <c r="C92" s="359">
        <f t="shared" si="4"/>
        <v>0</v>
      </c>
      <c r="D92" s="342">
        <f>SUM(D93:D97)</f>
        <v>0</v>
      </c>
      <c r="E92" s="390">
        <f>SUM(E93:E97)</f>
        <v>0</v>
      </c>
      <c r="F92" s="359">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row>
    <row r="93" spans="1:16" hidden="1" x14ac:dyDescent="0.25">
      <c r="A93" s="178">
        <v>2221</v>
      </c>
      <c r="B93" s="223" t="s">
        <v>327</v>
      </c>
      <c r="C93" s="359">
        <f t="shared" si="4"/>
        <v>0</v>
      </c>
      <c r="D93" s="230"/>
      <c r="E93" s="507"/>
      <c r="F93" s="359">
        <f t="shared" si="5"/>
        <v>0</v>
      </c>
      <c r="G93" s="229"/>
      <c r="H93" s="230"/>
      <c r="I93" s="231">
        <f t="shared" si="6"/>
        <v>0</v>
      </c>
      <c r="J93" s="229"/>
      <c r="K93" s="230"/>
      <c r="L93" s="231">
        <f t="shared" si="7"/>
        <v>0</v>
      </c>
      <c r="M93" s="338"/>
      <c r="N93" s="337"/>
      <c r="O93" s="231">
        <f t="shared" si="8"/>
        <v>0</v>
      </c>
      <c r="P93" s="185"/>
    </row>
    <row r="94" spans="1:16" hidden="1" x14ac:dyDescent="0.25">
      <c r="A94" s="178">
        <v>2222</v>
      </c>
      <c r="B94" s="223" t="s">
        <v>328</v>
      </c>
      <c r="C94" s="359">
        <f t="shared" si="4"/>
        <v>0</v>
      </c>
      <c r="D94" s="230"/>
      <c r="E94" s="507"/>
      <c r="F94" s="359">
        <f t="shared" si="5"/>
        <v>0</v>
      </c>
      <c r="G94" s="229"/>
      <c r="H94" s="230"/>
      <c r="I94" s="231">
        <f t="shared" si="6"/>
        <v>0</v>
      </c>
      <c r="J94" s="229"/>
      <c r="K94" s="230"/>
      <c r="L94" s="231">
        <f t="shared" si="7"/>
        <v>0</v>
      </c>
      <c r="M94" s="338"/>
      <c r="N94" s="337"/>
      <c r="O94" s="231">
        <f t="shared" si="8"/>
        <v>0</v>
      </c>
      <c r="P94" s="185"/>
    </row>
    <row r="95" spans="1:16" hidden="1" x14ac:dyDescent="0.25">
      <c r="A95" s="178">
        <v>2223</v>
      </c>
      <c r="B95" s="223" t="s">
        <v>329</v>
      </c>
      <c r="C95" s="359">
        <f t="shared" si="4"/>
        <v>0</v>
      </c>
      <c r="D95" s="230"/>
      <c r="E95" s="507"/>
      <c r="F95" s="359">
        <f t="shared" si="5"/>
        <v>0</v>
      </c>
      <c r="G95" s="229"/>
      <c r="H95" s="230"/>
      <c r="I95" s="231">
        <f t="shared" si="6"/>
        <v>0</v>
      </c>
      <c r="J95" s="229"/>
      <c r="K95" s="230"/>
      <c r="L95" s="231">
        <f t="shared" si="7"/>
        <v>0</v>
      </c>
      <c r="M95" s="338"/>
      <c r="N95" s="337"/>
      <c r="O95" s="231">
        <f t="shared" si="8"/>
        <v>0</v>
      </c>
      <c r="P95" s="185"/>
    </row>
    <row r="96" spans="1:16" ht="48" hidden="1" x14ac:dyDescent="0.25">
      <c r="A96" s="178">
        <v>2224</v>
      </c>
      <c r="B96" s="223" t="s">
        <v>330</v>
      </c>
      <c r="C96" s="359">
        <f t="shared" si="4"/>
        <v>0</v>
      </c>
      <c r="D96" s="230"/>
      <c r="E96" s="507"/>
      <c r="F96" s="359">
        <f t="shared" si="5"/>
        <v>0</v>
      </c>
      <c r="G96" s="229"/>
      <c r="H96" s="230"/>
      <c r="I96" s="231">
        <f t="shared" si="6"/>
        <v>0</v>
      </c>
      <c r="J96" s="229"/>
      <c r="K96" s="230"/>
      <c r="L96" s="231">
        <f t="shared" si="7"/>
        <v>0</v>
      </c>
      <c r="M96" s="338"/>
      <c r="N96" s="337"/>
      <c r="O96" s="231">
        <f t="shared" si="8"/>
        <v>0</v>
      </c>
      <c r="P96" s="185"/>
    </row>
    <row r="97" spans="1:16" ht="24" hidden="1" x14ac:dyDescent="0.25">
      <c r="A97" s="178">
        <v>2229</v>
      </c>
      <c r="B97" s="223" t="s">
        <v>331</v>
      </c>
      <c r="C97" s="359">
        <f t="shared" si="4"/>
        <v>0</v>
      </c>
      <c r="D97" s="230"/>
      <c r="E97" s="507"/>
      <c r="F97" s="359">
        <f t="shared" si="5"/>
        <v>0</v>
      </c>
      <c r="G97" s="229"/>
      <c r="H97" s="230"/>
      <c r="I97" s="231">
        <f t="shared" si="6"/>
        <v>0</v>
      </c>
      <c r="J97" s="229"/>
      <c r="K97" s="230"/>
      <c r="L97" s="231">
        <f t="shared" si="7"/>
        <v>0</v>
      </c>
      <c r="M97" s="338"/>
      <c r="N97" s="337"/>
      <c r="O97" s="231">
        <f t="shared" si="8"/>
        <v>0</v>
      </c>
      <c r="P97" s="185"/>
    </row>
    <row r="98" spans="1:16" ht="36" hidden="1" x14ac:dyDescent="0.25">
      <c r="A98" s="339">
        <v>2230</v>
      </c>
      <c r="B98" s="223" t="s">
        <v>332</v>
      </c>
      <c r="C98" s="359">
        <f t="shared" si="4"/>
        <v>0</v>
      </c>
      <c r="D98" s="342">
        <f>SUM(D99:D105)</f>
        <v>0</v>
      </c>
      <c r="E98" s="390">
        <f>SUM(E99:E105)</f>
        <v>0</v>
      </c>
      <c r="F98" s="359">
        <f t="shared" si="5"/>
        <v>0</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row>
    <row r="99" spans="1:16" ht="24" hidden="1" x14ac:dyDescent="0.25">
      <c r="A99" s="178">
        <v>2231</v>
      </c>
      <c r="B99" s="223" t="s">
        <v>333</v>
      </c>
      <c r="C99" s="359">
        <f t="shared" si="4"/>
        <v>0</v>
      </c>
      <c r="D99" s="230"/>
      <c r="E99" s="507"/>
      <c r="F99" s="359">
        <f t="shared" si="5"/>
        <v>0</v>
      </c>
      <c r="G99" s="229"/>
      <c r="H99" s="230"/>
      <c r="I99" s="231">
        <f t="shared" si="6"/>
        <v>0</v>
      </c>
      <c r="J99" s="229"/>
      <c r="K99" s="230"/>
      <c r="L99" s="231">
        <f t="shared" si="7"/>
        <v>0</v>
      </c>
      <c r="M99" s="338"/>
      <c r="N99" s="337"/>
      <c r="O99" s="231">
        <f t="shared" si="8"/>
        <v>0</v>
      </c>
      <c r="P99" s="185"/>
    </row>
    <row r="100" spans="1:16" ht="36" hidden="1" x14ac:dyDescent="0.25">
      <c r="A100" s="178">
        <v>2232</v>
      </c>
      <c r="B100" s="223" t="s">
        <v>334</v>
      </c>
      <c r="C100" s="359">
        <f t="shared" si="4"/>
        <v>0</v>
      </c>
      <c r="D100" s="230"/>
      <c r="E100" s="507"/>
      <c r="F100" s="359">
        <f t="shared" si="5"/>
        <v>0</v>
      </c>
      <c r="G100" s="229"/>
      <c r="H100" s="230"/>
      <c r="I100" s="231">
        <f t="shared" si="6"/>
        <v>0</v>
      </c>
      <c r="J100" s="229"/>
      <c r="K100" s="230"/>
      <c r="L100" s="231">
        <f t="shared" si="7"/>
        <v>0</v>
      </c>
      <c r="M100" s="338"/>
      <c r="N100" s="337"/>
      <c r="O100" s="231">
        <f t="shared" si="8"/>
        <v>0</v>
      </c>
      <c r="P100" s="185"/>
    </row>
    <row r="101" spans="1:16" ht="24" hidden="1" x14ac:dyDescent="0.25">
      <c r="A101" s="169">
        <v>2233</v>
      </c>
      <c r="B101" s="213" t="s">
        <v>335</v>
      </c>
      <c r="C101" s="359">
        <f t="shared" si="4"/>
        <v>0</v>
      </c>
      <c r="D101" s="220"/>
      <c r="E101" s="510"/>
      <c r="F101" s="466">
        <f t="shared" si="5"/>
        <v>0</v>
      </c>
      <c r="G101" s="219"/>
      <c r="H101" s="220"/>
      <c r="I101" s="221">
        <f t="shared" si="6"/>
        <v>0</v>
      </c>
      <c r="J101" s="219"/>
      <c r="K101" s="220"/>
      <c r="L101" s="221">
        <f t="shared" si="7"/>
        <v>0</v>
      </c>
      <c r="M101" s="336"/>
      <c r="N101" s="335"/>
      <c r="O101" s="221">
        <f t="shared" si="8"/>
        <v>0</v>
      </c>
      <c r="P101" s="176"/>
    </row>
    <row r="102" spans="1:16" ht="36" hidden="1" x14ac:dyDescent="0.25">
      <c r="A102" s="178">
        <v>2234</v>
      </c>
      <c r="B102" s="223" t="s">
        <v>336</v>
      </c>
      <c r="C102" s="359">
        <f t="shared" si="4"/>
        <v>0</v>
      </c>
      <c r="D102" s="230"/>
      <c r="E102" s="507"/>
      <c r="F102" s="359">
        <f t="shared" si="5"/>
        <v>0</v>
      </c>
      <c r="G102" s="229"/>
      <c r="H102" s="230"/>
      <c r="I102" s="231">
        <f t="shared" si="6"/>
        <v>0</v>
      </c>
      <c r="J102" s="229"/>
      <c r="K102" s="230"/>
      <c r="L102" s="231">
        <f t="shared" si="7"/>
        <v>0</v>
      </c>
      <c r="M102" s="338"/>
      <c r="N102" s="337"/>
      <c r="O102" s="231">
        <f t="shared" si="8"/>
        <v>0</v>
      </c>
      <c r="P102" s="185"/>
    </row>
    <row r="103" spans="1:16" ht="24" hidden="1" x14ac:dyDescent="0.25">
      <c r="A103" s="178">
        <v>2235</v>
      </c>
      <c r="B103" s="223" t="s">
        <v>337</v>
      </c>
      <c r="C103" s="359">
        <f t="shared" si="4"/>
        <v>0</v>
      </c>
      <c r="D103" s="230"/>
      <c r="E103" s="507"/>
      <c r="F103" s="359">
        <f t="shared" si="5"/>
        <v>0</v>
      </c>
      <c r="G103" s="229"/>
      <c r="H103" s="230"/>
      <c r="I103" s="231">
        <f t="shared" si="6"/>
        <v>0</v>
      </c>
      <c r="J103" s="229"/>
      <c r="K103" s="230"/>
      <c r="L103" s="231">
        <f t="shared" si="7"/>
        <v>0</v>
      </c>
      <c r="M103" s="338"/>
      <c r="N103" s="337"/>
      <c r="O103" s="231">
        <f t="shared" si="8"/>
        <v>0</v>
      </c>
      <c r="P103" s="185"/>
    </row>
    <row r="104" spans="1:16" hidden="1" x14ac:dyDescent="0.25">
      <c r="A104" s="178">
        <v>2236</v>
      </c>
      <c r="B104" s="223" t="s">
        <v>338</v>
      </c>
      <c r="C104" s="359">
        <f t="shared" si="4"/>
        <v>0</v>
      </c>
      <c r="D104" s="230"/>
      <c r="E104" s="507"/>
      <c r="F104" s="359">
        <f t="shared" si="5"/>
        <v>0</v>
      </c>
      <c r="G104" s="229"/>
      <c r="H104" s="230"/>
      <c r="I104" s="231">
        <f t="shared" si="6"/>
        <v>0</v>
      </c>
      <c r="J104" s="229"/>
      <c r="K104" s="230"/>
      <c r="L104" s="231">
        <f t="shared" si="7"/>
        <v>0</v>
      </c>
      <c r="M104" s="338"/>
      <c r="N104" s="337"/>
      <c r="O104" s="231">
        <f t="shared" si="8"/>
        <v>0</v>
      </c>
      <c r="P104" s="185"/>
    </row>
    <row r="105" spans="1:16" ht="24" hidden="1" x14ac:dyDescent="0.25">
      <c r="A105" s="178">
        <v>2239</v>
      </c>
      <c r="B105" s="223" t="s">
        <v>339</v>
      </c>
      <c r="C105" s="359">
        <f t="shared" si="4"/>
        <v>0</v>
      </c>
      <c r="D105" s="230"/>
      <c r="E105" s="507"/>
      <c r="F105" s="359">
        <f t="shared" si="5"/>
        <v>0</v>
      </c>
      <c r="G105" s="229"/>
      <c r="H105" s="230"/>
      <c r="I105" s="231">
        <f t="shared" si="6"/>
        <v>0</v>
      </c>
      <c r="J105" s="229"/>
      <c r="K105" s="230"/>
      <c r="L105" s="231">
        <f t="shared" si="7"/>
        <v>0</v>
      </c>
      <c r="M105" s="338"/>
      <c r="N105" s="337"/>
      <c r="O105" s="231">
        <f t="shared" si="8"/>
        <v>0</v>
      </c>
      <c r="P105" s="185"/>
    </row>
    <row r="106" spans="1:16" ht="36" hidden="1" x14ac:dyDescent="0.25">
      <c r="A106" s="339">
        <v>2240</v>
      </c>
      <c r="B106" s="223" t="s">
        <v>340</v>
      </c>
      <c r="C106" s="359">
        <f t="shared" si="4"/>
        <v>0</v>
      </c>
      <c r="D106" s="342">
        <f>SUM(D107:D114)</f>
        <v>0</v>
      </c>
      <c r="E106" s="390">
        <f>SUM(E107:E114)</f>
        <v>0</v>
      </c>
      <c r="F106" s="359">
        <f t="shared" si="5"/>
        <v>0</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row>
    <row r="107" spans="1:16" hidden="1" x14ac:dyDescent="0.25">
      <c r="A107" s="178">
        <v>2241</v>
      </c>
      <c r="B107" s="223" t="s">
        <v>341</v>
      </c>
      <c r="C107" s="359">
        <f t="shared" si="4"/>
        <v>0</v>
      </c>
      <c r="D107" s="230"/>
      <c r="E107" s="507"/>
      <c r="F107" s="359">
        <f t="shared" si="5"/>
        <v>0</v>
      </c>
      <c r="G107" s="229"/>
      <c r="H107" s="230"/>
      <c r="I107" s="231">
        <f t="shared" si="6"/>
        <v>0</v>
      </c>
      <c r="J107" s="229"/>
      <c r="K107" s="230"/>
      <c r="L107" s="231">
        <f t="shared" si="7"/>
        <v>0</v>
      </c>
      <c r="M107" s="338"/>
      <c r="N107" s="337"/>
      <c r="O107" s="231">
        <f t="shared" si="8"/>
        <v>0</v>
      </c>
      <c r="P107" s="185"/>
    </row>
    <row r="108" spans="1:16" ht="24" hidden="1" x14ac:dyDescent="0.25">
      <c r="A108" s="178">
        <v>2242</v>
      </c>
      <c r="B108" s="223" t="s">
        <v>342</v>
      </c>
      <c r="C108" s="359">
        <f t="shared" si="4"/>
        <v>0</v>
      </c>
      <c r="D108" s="230"/>
      <c r="E108" s="507"/>
      <c r="F108" s="359">
        <f t="shared" si="5"/>
        <v>0</v>
      </c>
      <c r="G108" s="229"/>
      <c r="H108" s="230"/>
      <c r="I108" s="231">
        <f t="shared" si="6"/>
        <v>0</v>
      </c>
      <c r="J108" s="229"/>
      <c r="K108" s="230"/>
      <c r="L108" s="231">
        <f t="shared" si="7"/>
        <v>0</v>
      </c>
      <c r="M108" s="338"/>
      <c r="N108" s="337"/>
      <c r="O108" s="231">
        <f t="shared" si="8"/>
        <v>0</v>
      </c>
      <c r="P108" s="185"/>
    </row>
    <row r="109" spans="1:16" ht="24" hidden="1" x14ac:dyDescent="0.25">
      <c r="A109" s="178">
        <v>2243</v>
      </c>
      <c r="B109" s="223" t="s">
        <v>343</v>
      </c>
      <c r="C109" s="359">
        <f t="shared" si="4"/>
        <v>0</v>
      </c>
      <c r="D109" s="230"/>
      <c r="E109" s="507"/>
      <c r="F109" s="359">
        <f t="shared" si="5"/>
        <v>0</v>
      </c>
      <c r="G109" s="229"/>
      <c r="H109" s="230"/>
      <c r="I109" s="231">
        <f t="shared" si="6"/>
        <v>0</v>
      </c>
      <c r="J109" s="229"/>
      <c r="K109" s="230"/>
      <c r="L109" s="231">
        <f t="shared" si="7"/>
        <v>0</v>
      </c>
      <c r="M109" s="338"/>
      <c r="N109" s="337"/>
      <c r="O109" s="231">
        <f t="shared" si="8"/>
        <v>0</v>
      </c>
      <c r="P109" s="185"/>
    </row>
    <row r="110" spans="1:16" hidden="1" x14ac:dyDescent="0.25">
      <c r="A110" s="178">
        <v>2244</v>
      </c>
      <c r="B110" s="223" t="s">
        <v>344</v>
      </c>
      <c r="C110" s="359">
        <f t="shared" si="4"/>
        <v>0</v>
      </c>
      <c r="D110" s="230"/>
      <c r="E110" s="507"/>
      <c r="F110" s="359">
        <f t="shared" si="5"/>
        <v>0</v>
      </c>
      <c r="G110" s="229"/>
      <c r="H110" s="230"/>
      <c r="I110" s="231">
        <f t="shared" si="6"/>
        <v>0</v>
      </c>
      <c r="J110" s="229"/>
      <c r="K110" s="230"/>
      <c r="L110" s="231">
        <f t="shared" si="7"/>
        <v>0</v>
      </c>
      <c r="M110" s="338"/>
      <c r="N110" s="337"/>
      <c r="O110" s="231">
        <f t="shared" si="8"/>
        <v>0</v>
      </c>
      <c r="P110" s="185"/>
    </row>
    <row r="111" spans="1:16" ht="24" hidden="1" x14ac:dyDescent="0.25">
      <c r="A111" s="178">
        <v>2246</v>
      </c>
      <c r="B111" s="223" t="s">
        <v>345</v>
      </c>
      <c r="C111" s="359">
        <f t="shared" si="4"/>
        <v>0</v>
      </c>
      <c r="D111" s="230"/>
      <c r="E111" s="507"/>
      <c r="F111" s="359">
        <f t="shared" si="5"/>
        <v>0</v>
      </c>
      <c r="G111" s="229"/>
      <c r="H111" s="230"/>
      <c r="I111" s="231">
        <f t="shared" si="6"/>
        <v>0</v>
      </c>
      <c r="J111" s="229"/>
      <c r="K111" s="230"/>
      <c r="L111" s="231">
        <f t="shared" si="7"/>
        <v>0</v>
      </c>
      <c r="M111" s="338"/>
      <c r="N111" s="337"/>
      <c r="O111" s="231">
        <f t="shared" si="8"/>
        <v>0</v>
      </c>
      <c r="P111" s="185"/>
    </row>
    <row r="112" spans="1:16" hidden="1" x14ac:dyDescent="0.25">
      <c r="A112" s="178">
        <v>2247</v>
      </c>
      <c r="B112" s="223" t="s">
        <v>346</v>
      </c>
      <c r="C112" s="359">
        <f t="shared" si="4"/>
        <v>0</v>
      </c>
      <c r="D112" s="230"/>
      <c r="E112" s="507"/>
      <c r="F112" s="359">
        <f t="shared" si="5"/>
        <v>0</v>
      </c>
      <c r="G112" s="229"/>
      <c r="H112" s="230"/>
      <c r="I112" s="231">
        <f t="shared" si="6"/>
        <v>0</v>
      </c>
      <c r="J112" s="229"/>
      <c r="K112" s="230"/>
      <c r="L112" s="231">
        <f t="shared" si="7"/>
        <v>0</v>
      </c>
      <c r="M112" s="338"/>
      <c r="N112" s="337"/>
      <c r="O112" s="231">
        <f t="shared" si="8"/>
        <v>0</v>
      </c>
      <c r="P112" s="185"/>
    </row>
    <row r="113" spans="1:16" ht="24" hidden="1" x14ac:dyDescent="0.25">
      <c r="A113" s="178">
        <v>2248</v>
      </c>
      <c r="B113" s="223" t="s">
        <v>347</v>
      </c>
      <c r="C113" s="359">
        <f t="shared" si="4"/>
        <v>0</v>
      </c>
      <c r="D113" s="230"/>
      <c r="E113" s="507"/>
      <c r="F113" s="359">
        <f t="shared" si="5"/>
        <v>0</v>
      </c>
      <c r="G113" s="229"/>
      <c r="H113" s="230"/>
      <c r="I113" s="231">
        <f t="shared" si="6"/>
        <v>0</v>
      </c>
      <c r="J113" s="229"/>
      <c r="K113" s="230"/>
      <c r="L113" s="231">
        <f t="shared" si="7"/>
        <v>0</v>
      </c>
      <c r="M113" s="338"/>
      <c r="N113" s="337"/>
      <c r="O113" s="231">
        <f t="shared" si="8"/>
        <v>0</v>
      </c>
      <c r="P113" s="185"/>
    </row>
    <row r="114" spans="1:16" ht="24" hidden="1" x14ac:dyDescent="0.25">
      <c r="A114" s="178">
        <v>2249</v>
      </c>
      <c r="B114" s="223" t="s">
        <v>348</v>
      </c>
      <c r="C114" s="359">
        <f t="shared" si="4"/>
        <v>0</v>
      </c>
      <c r="D114" s="230"/>
      <c r="E114" s="507"/>
      <c r="F114" s="359">
        <f t="shared" si="5"/>
        <v>0</v>
      </c>
      <c r="G114" s="229"/>
      <c r="H114" s="230"/>
      <c r="I114" s="231">
        <f t="shared" si="6"/>
        <v>0</v>
      </c>
      <c r="J114" s="229"/>
      <c r="K114" s="230"/>
      <c r="L114" s="231">
        <f t="shared" si="7"/>
        <v>0</v>
      </c>
      <c r="M114" s="338"/>
      <c r="N114" s="337"/>
      <c r="O114" s="231">
        <f t="shared" si="8"/>
        <v>0</v>
      </c>
      <c r="P114" s="185"/>
    </row>
    <row r="115" spans="1:16" hidden="1" x14ac:dyDescent="0.25">
      <c r="A115" s="339">
        <v>2250</v>
      </c>
      <c r="B115" s="223" t="s">
        <v>349</v>
      </c>
      <c r="C115" s="359">
        <f t="shared" si="4"/>
        <v>0</v>
      </c>
      <c r="D115" s="342">
        <f>SUM(D116:D118)</f>
        <v>0</v>
      </c>
      <c r="E115" s="390">
        <f>SUM(E116:E118)</f>
        <v>0</v>
      </c>
      <c r="F115" s="359">
        <f t="shared" si="5"/>
        <v>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row>
    <row r="116" spans="1:16" hidden="1" x14ac:dyDescent="0.25">
      <c r="A116" s="178">
        <v>2251</v>
      </c>
      <c r="B116" s="223" t="s">
        <v>350</v>
      </c>
      <c r="C116" s="359">
        <f t="shared" si="4"/>
        <v>0</v>
      </c>
      <c r="D116" s="230"/>
      <c r="E116" s="507"/>
      <c r="F116" s="359">
        <f t="shared" si="5"/>
        <v>0</v>
      </c>
      <c r="G116" s="229"/>
      <c r="H116" s="230"/>
      <c r="I116" s="231">
        <f t="shared" si="6"/>
        <v>0</v>
      </c>
      <c r="J116" s="229"/>
      <c r="K116" s="230"/>
      <c r="L116" s="231">
        <f t="shared" si="7"/>
        <v>0</v>
      </c>
      <c r="M116" s="338"/>
      <c r="N116" s="337"/>
      <c r="O116" s="231">
        <f t="shared" si="8"/>
        <v>0</v>
      </c>
      <c r="P116" s="185"/>
    </row>
    <row r="117" spans="1:16" ht="24" hidden="1" x14ac:dyDescent="0.25">
      <c r="A117" s="178">
        <v>2252</v>
      </c>
      <c r="B117" s="223" t="s">
        <v>351</v>
      </c>
      <c r="C117" s="359">
        <f t="shared" ref="C117:C181" si="9">F117+I117+L117+O117</f>
        <v>0</v>
      </c>
      <c r="D117" s="230"/>
      <c r="E117" s="507"/>
      <c r="F117" s="359">
        <f t="shared" si="5"/>
        <v>0</v>
      </c>
      <c r="G117" s="229"/>
      <c r="H117" s="230"/>
      <c r="I117" s="231">
        <f t="shared" si="6"/>
        <v>0</v>
      </c>
      <c r="J117" s="229"/>
      <c r="K117" s="230"/>
      <c r="L117" s="231">
        <f t="shared" si="7"/>
        <v>0</v>
      </c>
      <c r="M117" s="338"/>
      <c r="N117" s="337"/>
      <c r="O117" s="231">
        <f t="shared" si="8"/>
        <v>0</v>
      </c>
      <c r="P117" s="185"/>
    </row>
    <row r="118" spans="1:16" ht="24" hidden="1" x14ac:dyDescent="0.25">
      <c r="A118" s="178">
        <v>2259</v>
      </c>
      <c r="B118" s="223" t="s">
        <v>352</v>
      </c>
      <c r="C118" s="359">
        <f t="shared" si="9"/>
        <v>0</v>
      </c>
      <c r="D118" s="230"/>
      <c r="E118" s="507"/>
      <c r="F118" s="359">
        <f t="shared" ref="F118:F182" si="10">D118+E118</f>
        <v>0</v>
      </c>
      <c r="G118" s="229"/>
      <c r="H118" s="230"/>
      <c r="I118" s="231">
        <f t="shared" ref="I118:I182" si="11">G118+H118</f>
        <v>0</v>
      </c>
      <c r="J118" s="229"/>
      <c r="K118" s="230"/>
      <c r="L118" s="231">
        <f t="shared" ref="L118:L182" si="12">J118+K118</f>
        <v>0</v>
      </c>
      <c r="M118" s="338"/>
      <c r="N118" s="337"/>
      <c r="O118" s="231">
        <f t="shared" ref="O118:O182" si="13">M118+N118</f>
        <v>0</v>
      </c>
      <c r="P118" s="185"/>
    </row>
    <row r="119" spans="1:16" hidden="1" x14ac:dyDescent="0.25">
      <c r="A119" s="339">
        <v>2260</v>
      </c>
      <c r="B119" s="223" t="s">
        <v>353</v>
      </c>
      <c r="C119" s="359">
        <f t="shared" si="9"/>
        <v>0</v>
      </c>
      <c r="D119" s="342">
        <f>SUM(D120:D124)</f>
        <v>0</v>
      </c>
      <c r="E119" s="390">
        <f>SUM(E120:E124)</f>
        <v>0</v>
      </c>
      <c r="F119" s="359">
        <f t="shared" si="10"/>
        <v>0</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row>
    <row r="120" spans="1:16" hidden="1" x14ac:dyDescent="0.25">
      <c r="A120" s="178">
        <v>2261</v>
      </c>
      <c r="B120" s="223" t="s">
        <v>354</v>
      </c>
      <c r="C120" s="359">
        <f t="shared" si="9"/>
        <v>0</v>
      </c>
      <c r="D120" s="230"/>
      <c r="E120" s="507"/>
      <c r="F120" s="359">
        <f t="shared" si="10"/>
        <v>0</v>
      </c>
      <c r="G120" s="229"/>
      <c r="H120" s="230"/>
      <c r="I120" s="231">
        <f t="shared" si="11"/>
        <v>0</v>
      </c>
      <c r="J120" s="229"/>
      <c r="K120" s="230"/>
      <c r="L120" s="231">
        <f t="shared" si="12"/>
        <v>0</v>
      </c>
      <c r="M120" s="338"/>
      <c r="N120" s="337"/>
      <c r="O120" s="231">
        <f t="shared" si="13"/>
        <v>0</v>
      </c>
      <c r="P120" s="185"/>
    </row>
    <row r="121" spans="1:16" hidden="1" x14ac:dyDescent="0.25">
      <c r="A121" s="178">
        <v>2262</v>
      </c>
      <c r="B121" s="223" t="s">
        <v>355</v>
      </c>
      <c r="C121" s="359">
        <f t="shared" si="9"/>
        <v>0</v>
      </c>
      <c r="D121" s="230"/>
      <c r="E121" s="507"/>
      <c r="F121" s="359">
        <f t="shared" si="10"/>
        <v>0</v>
      </c>
      <c r="G121" s="229"/>
      <c r="H121" s="230"/>
      <c r="I121" s="231">
        <f t="shared" si="11"/>
        <v>0</v>
      </c>
      <c r="J121" s="229"/>
      <c r="K121" s="230"/>
      <c r="L121" s="231">
        <f t="shared" si="12"/>
        <v>0</v>
      </c>
      <c r="M121" s="338"/>
      <c r="N121" s="337"/>
      <c r="O121" s="231">
        <f t="shared" si="13"/>
        <v>0</v>
      </c>
      <c r="P121" s="185"/>
    </row>
    <row r="122" spans="1:16" hidden="1" x14ac:dyDescent="0.25">
      <c r="A122" s="178">
        <v>2263</v>
      </c>
      <c r="B122" s="223" t="s">
        <v>356</v>
      </c>
      <c r="C122" s="359">
        <f t="shared" si="9"/>
        <v>0</v>
      </c>
      <c r="D122" s="230"/>
      <c r="E122" s="507"/>
      <c r="F122" s="359">
        <f t="shared" si="10"/>
        <v>0</v>
      </c>
      <c r="G122" s="229"/>
      <c r="H122" s="230"/>
      <c r="I122" s="231">
        <f t="shared" si="11"/>
        <v>0</v>
      </c>
      <c r="J122" s="229"/>
      <c r="K122" s="230"/>
      <c r="L122" s="231">
        <f t="shared" si="12"/>
        <v>0</v>
      </c>
      <c r="M122" s="338"/>
      <c r="N122" s="337"/>
      <c r="O122" s="231">
        <f t="shared" si="13"/>
        <v>0</v>
      </c>
      <c r="P122" s="185"/>
    </row>
    <row r="123" spans="1:16" ht="24" hidden="1" x14ac:dyDescent="0.25">
      <c r="A123" s="178">
        <v>2264</v>
      </c>
      <c r="B123" s="223" t="s">
        <v>357</v>
      </c>
      <c r="C123" s="359">
        <f t="shared" si="9"/>
        <v>0</v>
      </c>
      <c r="D123" s="230"/>
      <c r="E123" s="507"/>
      <c r="F123" s="359">
        <f t="shared" si="10"/>
        <v>0</v>
      </c>
      <c r="G123" s="229"/>
      <c r="H123" s="230"/>
      <c r="I123" s="231">
        <f t="shared" si="11"/>
        <v>0</v>
      </c>
      <c r="J123" s="229"/>
      <c r="K123" s="230"/>
      <c r="L123" s="231">
        <f t="shared" si="12"/>
        <v>0</v>
      </c>
      <c r="M123" s="338"/>
      <c r="N123" s="337"/>
      <c r="O123" s="231">
        <f t="shared" si="13"/>
        <v>0</v>
      </c>
      <c r="P123" s="185"/>
    </row>
    <row r="124" spans="1:16" hidden="1" x14ac:dyDescent="0.25">
      <c r="A124" s="178">
        <v>2269</v>
      </c>
      <c r="B124" s="223" t="s">
        <v>358</v>
      </c>
      <c r="C124" s="359">
        <f t="shared" si="9"/>
        <v>0</v>
      </c>
      <c r="D124" s="230"/>
      <c r="E124" s="507"/>
      <c r="F124" s="359">
        <f t="shared" si="10"/>
        <v>0</v>
      </c>
      <c r="G124" s="229"/>
      <c r="H124" s="230"/>
      <c r="I124" s="231">
        <f t="shared" si="11"/>
        <v>0</v>
      </c>
      <c r="J124" s="229"/>
      <c r="K124" s="230"/>
      <c r="L124" s="231">
        <f t="shared" si="12"/>
        <v>0</v>
      </c>
      <c r="M124" s="338"/>
      <c r="N124" s="337"/>
      <c r="O124" s="231">
        <f t="shared" si="13"/>
        <v>0</v>
      </c>
      <c r="P124" s="185"/>
    </row>
    <row r="125" spans="1:16" x14ac:dyDescent="0.25">
      <c r="A125" s="339">
        <v>2270</v>
      </c>
      <c r="B125" s="223" t="s">
        <v>359</v>
      </c>
      <c r="C125" s="359">
        <f t="shared" si="9"/>
        <v>59670</v>
      </c>
      <c r="D125" s="342">
        <f>SUM(D126:D130)</f>
        <v>75670</v>
      </c>
      <c r="E125" s="390">
        <f>SUM(E126:E130)</f>
        <v>-16000</v>
      </c>
      <c r="F125" s="359">
        <f t="shared" si="10"/>
        <v>59670</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row>
    <row r="126" spans="1:16" hidden="1" x14ac:dyDescent="0.25">
      <c r="A126" s="178">
        <v>2272</v>
      </c>
      <c r="B126" s="117" t="s">
        <v>360</v>
      </c>
      <c r="C126" s="359">
        <f t="shared" si="9"/>
        <v>0</v>
      </c>
      <c r="D126" s="230"/>
      <c r="E126" s="507"/>
      <c r="F126" s="359">
        <f t="shared" si="10"/>
        <v>0</v>
      </c>
      <c r="G126" s="229"/>
      <c r="H126" s="230"/>
      <c r="I126" s="231">
        <f t="shared" si="11"/>
        <v>0</v>
      </c>
      <c r="J126" s="229"/>
      <c r="K126" s="230"/>
      <c r="L126" s="231">
        <f t="shared" si="12"/>
        <v>0</v>
      </c>
      <c r="M126" s="338"/>
      <c r="N126" s="337"/>
      <c r="O126" s="231">
        <f t="shared" si="13"/>
        <v>0</v>
      </c>
      <c r="P126" s="185"/>
    </row>
    <row r="127" spans="1:16" ht="24" x14ac:dyDescent="0.25">
      <c r="A127" s="178">
        <v>2275</v>
      </c>
      <c r="B127" s="223" t="s">
        <v>361</v>
      </c>
      <c r="C127" s="359">
        <f t="shared" si="9"/>
        <v>59670</v>
      </c>
      <c r="D127" s="230">
        <f>200000-54680-3838-556-9581-6234-2070-498-4598-6124-5637-21948-4031-538-3997</f>
        <v>75670</v>
      </c>
      <c r="E127" s="507">
        <v>-16000</v>
      </c>
      <c r="F127" s="359">
        <f t="shared" si="10"/>
        <v>59670</v>
      </c>
      <c r="G127" s="229"/>
      <c r="H127" s="230"/>
      <c r="I127" s="231">
        <f t="shared" si="11"/>
        <v>0</v>
      </c>
      <c r="J127" s="229"/>
      <c r="K127" s="230"/>
      <c r="L127" s="231">
        <f t="shared" si="12"/>
        <v>0</v>
      </c>
      <c r="M127" s="338"/>
      <c r="N127" s="337"/>
      <c r="O127" s="231">
        <f t="shared" si="13"/>
        <v>0</v>
      </c>
      <c r="P127" s="185"/>
    </row>
    <row r="128" spans="1:16" ht="36" hidden="1" x14ac:dyDescent="0.25">
      <c r="A128" s="178">
        <v>2276</v>
      </c>
      <c r="B128" s="223" t="s">
        <v>362</v>
      </c>
      <c r="C128" s="359">
        <f t="shared" si="9"/>
        <v>0</v>
      </c>
      <c r="D128" s="230"/>
      <c r="E128" s="507"/>
      <c r="F128" s="359">
        <f t="shared" si="10"/>
        <v>0</v>
      </c>
      <c r="G128" s="229"/>
      <c r="H128" s="230"/>
      <c r="I128" s="231">
        <f t="shared" si="11"/>
        <v>0</v>
      </c>
      <c r="J128" s="229"/>
      <c r="K128" s="230"/>
      <c r="L128" s="231">
        <f t="shared" si="12"/>
        <v>0</v>
      </c>
      <c r="M128" s="338"/>
      <c r="N128" s="337"/>
      <c r="O128" s="231">
        <f t="shared" si="13"/>
        <v>0</v>
      </c>
      <c r="P128" s="185"/>
    </row>
    <row r="129" spans="1:16" ht="24" hidden="1" x14ac:dyDescent="0.25">
      <c r="A129" s="178">
        <v>2278</v>
      </c>
      <c r="B129" s="223" t="s">
        <v>363</v>
      </c>
      <c r="C129" s="359">
        <f t="shared" si="9"/>
        <v>0</v>
      </c>
      <c r="D129" s="230"/>
      <c r="E129" s="507"/>
      <c r="F129" s="359">
        <f t="shared" si="10"/>
        <v>0</v>
      </c>
      <c r="G129" s="229"/>
      <c r="H129" s="230"/>
      <c r="I129" s="231">
        <f t="shared" si="11"/>
        <v>0</v>
      </c>
      <c r="J129" s="229"/>
      <c r="K129" s="230"/>
      <c r="L129" s="231">
        <f t="shared" si="12"/>
        <v>0</v>
      </c>
      <c r="M129" s="338"/>
      <c r="N129" s="337"/>
      <c r="O129" s="231">
        <f t="shared" si="13"/>
        <v>0</v>
      </c>
      <c r="P129" s="185"/>
    </row>
    <row r="130" spans="1:16" ht="24" hidden="1" x14ac:dyDescent="0.25">
      <c r="A130" s="178">
        <v>2279</v>
      </c>
      <c r="B130" s="223" t="s">
        <v>364</v>
      </c>
      <c r="C130" s="359">
        <f t="shared" si="9"/>
        <v>0</v>
      </c>
      <c r="D130" s="230"/>
      <c r="E130" s="507"/>
      <c r="F130" s="359">
        <f t="shared" si="10"/>
        <v>0</v>
      </c>
      <c r="G130" s="229"/>
      <c r="H130" s="230"/>
      <c r="I130" s="231">
        <f t="shared" si="11"/>
        <v>0</v>
      </c>
      <c r="J130" s="229"/>
      <c r="K130" s="230"/>
      <c r="L130" s="231">
        <f t="shared" si="12"/>
        <v>0</v>
      </c>
      <c r="M130" s="338"/>
      <c r="N130" s="337"/>
      <c r="O130" s="231">
        <f t="shared" si="13"/>
        <v>0</v>
      </c>
      <c r="P130" s="185"/>
    </row>
    <row r="131" spans="1:16" ht="24" hidden="1" x14ac:dyDescent="0.25">
      <c r="A131" s="595">
        <v>2280</v>
      </c>
      <c r="B131" s="213" t="s">
        <v>365</v>
      </c>
      <c r="C131" s="359">
        <f t="shared" si="9"/>
        <v>0</v>
      </c>
      <c r="D131" s="352">
        <f t="shared" ref="D131" si="14">SUM(D132)</f>
        <v>0</v>
      </c>
      <c r="E131" s="389">
        <f t="shared" ref="E131:N131" si="15">SUM(E132)</f>
        <v>0</v>
      </c>
      <c r="F131" s="466">
        <f t="shared" si="10"/>
        <v>0</v>
      </c>
      <c r="G131" s="350">
        <f t="shared" ref="G131" si="16">SUM(G132)</f>
        <v>0</v>
      </c>
      <c r="H131" s="352">
        <f t="shared" si="15"/>
        <v>0</v>
      </c>
      <c r="I131" s="221">
        <f t="shared" si="11"/>
        <v>0</v>
      </c>
      <c r="J131" s="350">
        <f t="shared" ref="J131" si="17">SUM(J132)</f>
        <v>0</v>
      </c>
      <c r="K131" s="352">
        <f t="shared" si="15"/>
        <v>0</v>
      </c>
      <c r="L131" s="221">
        <f t="shared" si="12"/>
        <v>0</v>
      </c>
      <c r="M131" s="343">
        <f t="shared" si="15"/>
        <v>0</v>
      </c>
      <c r="N131" s="341">
        <f t="shared" si="15"/>
        <v>0</v>
      </c>
      <c r="O131" s="231">
        <f t="shared" si="13"/>
        <v>0</v>
      </c>
      <c r="P131" s="185"/>
    </row>
    <row r="132" spans="1:16" ht="24" hidden="1" x14ac:dyDescent="0.25">
      <c r="A132" s="178">
        <v>2283</v>
      </c>
      <c r="B132" s="223" t="s">
        <v>366</v>
      </c>
      <c r="C132" s="359">
        <f t="shared" si="9"/>
        <v>0</v>
      </c>
      <c r="D132" s="230"/>
      <c r="E132" s="507"/>
      <c r="F132" s="359">
        <f t="shared" si="10"/>
        <v>0</v>
      </c>
      <c r="G132" s="229"/>
      <c r="H132" s="230"/>
      <c r="I132" s="231">
        <f t="shared" si="11"/>
        <v>0</v>
      </c>
      <c r="J132" s="229"/>
      <c r="K132" s="230"/>
      <c r="L132" s="231">
        <f t="shared" si="12"/>
        <v>0</v>
      </c>
      <c r="M132" s="338"/>
      <c r="N132" s="337"/>
      <c r="O132" s="231">
        <f t="shared" si="13"/>
        <v>0</v>
      </c>
      <c r="P132" s="185"/>
    </row>
    <row r="133" spans="1:16" ht="36" hidden="1" x14ac:dyDescent="0.25">
      <c r="A133" s="198">
        <v>2300</v>
      </c>
      <c r="B133" s="323" t="s">
        <v>367</v>
      </c>
      <c r="C133" s="459">
        <f t="shared" si="9"/>
        <v>0</v>
      </c>
      <c r="D133" s="210">
        <f>SUM(D134,D139,D143,D144,D147,D154,D162,D163,D166)</f>
        <v>0</v>
      </c>
      <c r="E133" s="505">
        <f>SUM(E134,E139,E143,E144,E147,E154,E162,E163,E166)</f>
        <v>0</v>
      </c>
      <c r="F133" s="459">
        <f t="shared" si="10"/>
        <v>0</v>
      </c>
      <c r="G133" s="209">
        <f>SUM(G134,G139,G143,G144,G147,G154,G162,G163,G166)</f>
        <v>0</v>
      </c>
      <c r="H133" s="210">
        <f>SUM(H134,H139,H143,H144,H147,H154,H162,H163,H166)</f>
        <v>0</v>
      </c>
      <c r="I133" s="211">
        <f t="shared" si="11"/>
        <v>0</v>
      </c>
      <c r="J133" s="209">
        <f>SUM(J134,J139,J143,J144,J147,J154,J162,J163,J166)</f>
        <v>0</v>
      </c>
      <c r="K133" s="210">
        <f>SUM(K134,K139,K143,K144,K147,K154,K162,K163,K166)</f>
        <v>0</v>
      </c>
      <c r="L133" s="211">
        <f t="shared" si="12"/>
        <v>0</v>
      </c>
      <c r="M133" s="348">
        <f>SUM(M134,M139,M143,M144,M147,M154,M162,M163,M166)</f>
        <v>0</v>
      </c>
      <c r="N133" s="324">
        <f>SUM(N134,N139,N143,N144,N147,N154,N162,N163,N166)</f>
        <v>0</v>
      </c>
      <c r="O133" s="211">
        <f t="shared" si="13"/>
        <v>0</v>
      </c>
      <c r="P133" s="208"/>
    </row>
    <row r="134" spans="1:16" ht="24" hidden="1" x14ac:dyDescent="0.25">
      <c r="A134" s="595">
        <v>2310</v>
      </c>
      <c r="B134" s="213" t="s">
        <v>368</v>
      </c>
      <c r="C134" s="466">
        <f t="shared" si="9"/>
        <v>0</v>
      </c>
      <c r="D134" s="352">
        <f>SUM(D135:D138)</f>
        <v>0</v>
      </c>
      <c r="E134" s="353">
        <f>SUM(E135:E138)</f>
        <v>0</v>
      </c>
      <c r="F134" s="466">
        <f t="shared" si="10"/>
        <v>0</v>
      </c>
      <c r="G134" s="350">
        <f>SUM(G135:G138)</f>
        <v>0</v>
      </c>
      <c r="H134" s="352">
        <f>SUM(H135:H138)</f>
        <v>0</v>
      </c>
      <c r="I134" s="221">
        <f t="shared" si="11"/>
        <v>0</v>
      </c>
      <c r="J134" s="350">
        <f>SUM(J135:J138)</f>
        <v>0</v>
      </c>
      <c r="K134" s="352">
        <f>SUM(K135:K138)</f>
        <v>0</v>
      </c>
      <c r="L134" s="221">
        <f t="shared" si="12"/>
        <v>0</v>
      </c>
      <c r="M134" s="353">
        <f>SUM(M135:M138)</f>
        <v>0</v>
      </c>
      <c r="N134" s="351">
        <f>SUM(N135:N138)</f>
        <v>0</v>
      </c>
      <c r="O134" s="221">
        <f t="shared" si="13"/>
        <v>0</v>
      </c>
      <c r="P134" s="176"/>
    </row>
    <row r="135" spans="1:16" hidden="1" x14ac:dyDescent="0.25">
      <c r="A135" s="178">
        <v>2311</v>
      </c>
      <c r="B135" s="223" t="s">
        <v>369</v>
      </c>
      <c r="C135" s="359">
        <f t="shared" si="9"/>
        <v>0</v>
      </c>
      <c r="D135" s="230"/>
      <c r="E135" s="507"/>
      <c r="F135" s="359">
        <f t="shared" si="10"/>
        <v>0</v>
      </c>
      <c r="G135" s="229"/>
      <c r="H135" s="230"/>
      <c r="I135" s="231">
        <f t="shared" si="11"/>
        <v>0</v>
      </c>
      <c r="J135" s="229"/>
      <c r="K135" s="230"/>
      <c r="L135" s="231">
        <f t="shared" si="12"/>
        <v>0</v>
      </c>
      <c r="M135" s="338"/>
      <c r="N135" s="337"/>
      <c r="O135" s="231">
        <f t="shared" si="13"/>
        <v>0</v>
      </c>
      <c r="P135" s="185"/>
    </row>
    <row r="136" spans="1:16" hidden="1" x14ac:dyDescent="0.25">
      <c r="A136" s="178">
        <v>2312</v>
      </c>
      <c r="B136" s="223" t="s">
        <v>370</v>
      </c>
      <c r="C136" s="359">
        <f t="shared" si="9"/>
        <v>0</v>
      </c>
      <c r="D136" s="230"/>
      <c r="E136" s="507"/>
      <c r="F136" s="359">
        <f t="shared" si="10"/>
        <v>0</v>
      </c>
      <c r="G136" s="229"/>
      <c r="H136" s="230"/>
      <c r="I136" s="231">
        <f t="shared" si="11"/>
        <v>0</v>
      </c>
      <c r="J136" s="229"/>
      <c r="K136" s="230"/>
      <c r="L136" s="231">
        <f t="shared" si="12"/>
        <v>0</v>
      </c>
      <c r="M136" s="338"/>
      <c r="N136" s="337"/>
      <c r="O136" s="231">
        <f t="shared" si="13"/>
        <v>0</v>
      </c>
      <c r="P136" s="185"/>
    </row>
    <row r="137" spans="1:16" hidden="1" x14ac:dyDescent="0.25">
      <c r="A137" s="178">
        <v>2313</v>
      </c>
      <c r="B137" s="223" t="s">
        <v>371</v>
      </c>
      <c r="C137" s="359">
        <f t="shared" si="9"/>
        <v>0</v>
      </c>
      <c r="D137" s="230"/>
      <c r="E137" s="507"/>
      <c r="F137" s="359">
        <f t="shared" si="10"/>
        <v>0</v>
      </c>
      <c r="G137" s="229"/>
      <c r="H137" s="230"/>
      <c r="I137" s="231">
        <f t="shared" si="11"/>
        <v>0</v>
      </c>
      <c r="J137" s="229"/>
      <c r="K137" s="230"/>
      <c r="L137" s="231">
        <f t="shared" si="12"/>
        <v>0</v>
      </c>
      <c r="M137" s="338"/>
      <c r="N137" s="337"/>
      <c r="O137" s="231">
        <f t="shared" si="13"/>
        <v>0</v>
      </c>
      <c r="P137" s="185"/>
    </row>
    <row r="138" spans="1:16" ht="36" hidden="1" x14ac:dyDescent="0.25">
      <c r="A138" s="178">
        <v>2314</v>
      </c>
      <c r="B138" s="223" t="s">
        <v>372</v>
      </c>
      <c r="C138" s="359">
        <f t="shared" si="9"/>
        <v>0</v>
      </c>
      <c r="D138" s="230"/>
      <c r="E138" s="507"/>
      <c r="F138" s="359">
        <f t="shared" si="10"/>
        <v>0</v>
      </c>
      <c r="G138" s="229"/>
      <c r="H138" s="230"/>
      <c r="I138" s="231">
        <f t="shared" si="11"/>
        <v>0</v>
      </c>
      <c r="J138" s="229"/>
      <c r="K138" s="230"/>
      <c r="L138" s="231">
        <f t="shared" si="12"/>
        <v>0</v>
      </c>
      <c r="M138" s="338"/>
      <c r="N138" s="337"/>
      <c r="O138" s="231">
        <f t="shared" si="13"/>
        <v>0</v>
      </c>
      <c r="P138" s="185"/>
    </row>
    <row r="139" spans="1:16" hidden="1" x14ac:dyDescent="0.25">
      <c r="A139" s="339">
        <v>2320</v>
      </c>
      <c r="B139" s="223" t="s">
        <v>373</v>
      </c>
      <c r="C139" s="359">
        <f t="shared" si="9"/>
        <v>0</v>
      </c>
      <c r="D139" s="342">
        <f>SUM(D140:D142)</f>
        <v>0</v>
      </c>
      <c r="E139" s="390">
        <f>SUM(E140:E142)</f>
        <v>0</v>
      </c>
      <c r="F139" s="359">
        <f t="shared" si="10"/>
        <v>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row>
    <row r="140" spans="1:16" hidden="1" x14ac:dyDescent="0.25">
      <c r="A140" s="178">
        <v>2321</v>
      </c>
      <c r="B140" s="223" t="s">
        <v>374</v>
      </c>
      <c r="C140" s="359">
        <f t="shared" si="9"/>
        <v>0</v>
      </c>
      <c r="D140" s="230"/>
      <c r="E140" s="507"/>
      <c r="F140" s="359">
        <f t="shared" si="10"/>
        <v>0</v>
      </c>
      <c r="G140" s="229"/>
      <c r="H140" s="230"/>
      <c r="I140" s="231">
        <f t="shared" si="11"/>
        <v>0</v>
      </c>
      <c r="J140" s="229"/>
      <c r="K140" s="230"/>
      <c r="L140" s="231">
        <f t="shared" si="12"/>
        <v>0</v>
      </c>
      <c r="M140" s="338"/>
      <c r="N140" s="337"/>
      <c r="O140" s="231">
        <f t="shared" si="13"/>
        <v>0</v>
      </c>
      <c r="P140" s="185"/>
    </row>
    <row r="141" spans="1:16" hidden="1" x14ac:dyDescent="0.25">
      <c r="A141" s="178">
        <v>2322</v>
      </c>
      <c r="B141" s="223" t="s">
        <v>375</v>
      </c>
      <c r="C141" s="359">
        <f t="shared" si="9"/>
        <v>0</v>
      </c>
      <c r="D141" s="230"/>
      <c r="E141" s="507"/>
      <c r="F141" s="359">
        <f t="shared" si="10"/>
        <v>0</v>
      </c>
      <c r="G141" s="229"/>
      <c r="H141" s="230"/>
      <c r="I141" s="231">
        <f t="shared" si="11"/>
        <v>0</v>
      </c>
      <c r="J141" s="229"/>
      <c r="K141" s="230"/>
      <c r="L141" s="231">
        <f t="shared" si="12"/>
        <v>0</v>
      </c>
      <c r="M141" s="338"/>
      <c r="N141" s="337"/>
      <c r="O141" s="231">
        <f t="shared" si="13"/>
        <v>0</v>
      </c>
      <c r="P141" s="185"/>
    </row>
    <row r="142" spans="1:16" hidden="1" x14ac:dyDescent="0.25">
      <c r="A142" s="178">
        <v>2329</v>
      </c>
      <c r="B142" s="223" t="s">
        <v>376</v>
      </c>
      <c r="C142" s="359">
        <f t="shared" si="9"/>
        <v>0</v>
      </c>
      <c r="D142" s="230"/>
      <c r="E142" s="507"/>
      <c r="F142" s="359">
        <f t="shared" si="10"/>
        <v>0</v>
      </c>
      <c r="G142" s="229"/>
      <c r="H142" s="230"/>
      <c r="I142" s="231">
        <f t="shared" si="11"/>
        <v>0</v>
      </c>
      <c r="J142" s="229"/>
      <c r="K142" s="230"/>
      <c r="L142" s="231">
        <f t="shared" si="12"/>
        <v>0</v>
      </c>
      <c r="M142" s="338"/>
      <c r="N142" s="337"/>
      <c r="O142" s="231">
        <f t="shared" si="13"/>
        <v>0</v>
      </c>
      <c r="P142" s="185"/>
    </row>
    <row r="143" spans="1:16" hidden="1" x14ac:dyDescent="0.25">
      <c r="A143" s="339">
        <v>2330</v>
      </c>
      <c r="B143" s="223" t="s">
        <v>377</v>
      </c>
      <c r="C143" s="359">
        <f t="shared" si="9"/>
        <v>0</v>
      </c>
      <c r="D143" s="230"/>
      <c r="E143" s="507"/>
      <c r="F143" s="359">
        <f t="shared" si="10"/>
        <v>0</v>
      </c>
      <c r="G143" s="229"/>
      <c r="H143" s="230"/>
      <c r="I143" s="231">
        <f t="shared" si="11"/>
        <v>0</v>
      </c>
      <c r="J143" s="229"/>
      <c r="K143" s="230"/>
      <c r="L143" s="231">
        <f t="shared" si="12"/>
        <v>0</v>
      </c>
      <c r="M143" s="338"/>
      <c r="N143" s="337"/>
      <c r="O143" s="231">
        <f t="shared" si="13"/>
        <v>0</v>
      </c>
      <c r="P143" s="185"/>
    </row>
    <row r="144" spans="1:16" ht="48" hidden="1" x14ac:dyDescent="0.25">
      <c r="A144" s="339">
        <v>2340</v>
      </c>
      <c r="B144" s="223" t="s">
        <v>378</v>
      </c>
      <c r="C144" s="359">
        <f t="shared" si="9"/>
        <v>0</v>
      </c>
      <c r="D144" s="342">
        <f>SUM(D145:D146)</f>
        <v>0</v>
      </c>
      <c r="E144" s="390">
        <f>SUM(E145:E146)</f>
        <v>0</v>
      </c>
      <c r="F144" s="359">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row>
    <row r="145" spans="1:16" hidden="1" x14ac:dyDescent="0.25">
      <c r="A145" s="178">
        <v>2341</v>
      </c>
      <c r="B145" s="223" t="s">
        <v>379</v>
      </c>
      <c r="C145" s="359">
        <f t="shared" si="9"/>
        <v>0</v>
      </c>
      <c r="D145" s="230"/>
      <c r="E145" s="507"/>
      <c r="F145" s="359">
        <f t="shared" si="10"/>
        <v>0</v>
      </c>
      <c r="G145" s="229"/>
      <c r="H145" s="230"/>
      <c r="I145" s="231">
        <f t="shared" si="11"/>
        <v>0</v>
      </c>
      <c r="J145" s="229"/>
      <c r="K145" s="230"/>
      <c r="L145" s="231">
        <f t="shared" si="12"/>
        <v>0</v>
      </c>
      <c r="M145" s="338"/>
      <c r="N145" s="337"/>
      <c r="O145" s="231">
        <f t="shared" si="13"/>
        <v>0</v>
      </c>
      <c r="P145" s="185"/>
    </row>
    <row r="146" spans="1:16" ht="24" hidden="1" x14ac:dyDescent="0.25">
      <c r="A146" s="178">
        <v>2344</v>
      </c>
      <c r="B146" s="223" t="s">
        <v>380</v>
      </c>
      <c r="C146" s="359">
        <f t="shared" si="9"/>
        <v>0</v>
      </c>
      <c r="D146" s="230"/>
      <c r="E146" s="507"/>
      <c r="F146" s="359">
        <f t="shared" si="10"/>
        <v>0</v>
      </c>
      <c r="G146" s="229"/>
      <c r="H146" s="230"/>
      <c r="I146" s="231">
        <f t="shared" si="11"/>
        <v>0</v>
      </c>
      <c r="J146" s="229"/>
      <c r="K146" s="230"/>
      <c r="L146" s="231">
        <f t="shared" si="12"/>
        <v>0</v>
      </c>
      <c r="M146" s="338"/>
      <c r="N146" s="337"/>
      <c r="O146" s="231">
        <f t="shared" si="13"/>
        <v>0</v>
      </c>
      <c r="P146" s="185"/>
    </row>
    <row r="147" spans="1:16" ht="24" hidden="1" x14ac:dyDescent="0.25">
      <c r="A147" s="329">
        <v>2350</v>
      </c>
      <c r="B147" s="265" t="s">
        <v>381</v>
      </c>
      <c r="C147" s="359">
        <f t="shared" si="9"/>
        <v>0</v>
      </c>
      <c r="D147" s="333">
        <f>SUM(D148:D153)</f>
        <v>0</v>
      </c>
      <c r="E147" s="506">
        <f>SUM(E148:E153)</f>
        <v>0</v>
      </c>
      <c r="F147" s="460">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row>
    <row r="148" spans="1:16" hidden="1" x14ac:dyDescent="0.25">
      <c r="A148" s="169">
        <v>2351</v>
      </c>
      <c r="B148" s="213" t="s">
        <v>382</v>
      </c>
      <c r="C148" s="359">
        <f t="shared" si="9"/>
        <v>0</v>
      </c>
      <c r="D148" s="220"/>
      <c r="E148" s="510"/>
      <c r="F148" s="466">
        <f t="shared" si="10"/>
        <v>0</v>
      </c>
      <c r="G148" s="219"/>
      <c r="H148" s="220"/>
      <c r="I148" s="221">
        <f t="shared" si="11"/>
        <v>0</v>
      </c>
      <c r="J148" s="219"/>
      <c r="K148" s="220"/>
      <c r="L148" s="221">
        <f t="shared" si="12"/>
        <v>0</v>
      </c>
      <c r="M148" s="336"/>
      <c r="N148" s="335"/>
      <c r="O148" s="221">
        <f t="shared" si="13"/>
        <v>0</v>
      </c>
      <c r="P148" s="176"/>
    </row>
    <row r="149" spans="1:16" hidden="1" x14ac:dyDescent="0.25">
      <c r="A149" s="178">
        <v>2352</v>
      </c>
      <c r="B149" s="223" t="s">
        <v>383</v>
      </c>
      <c r="C149" s="359">
        <f t="shared" si="9"/>
        <v>0</v>
      </c>
      <c r="D149" s="230"/>
      <c r="E149" s="507"/>
      <c r="F149" s="359">
        <f t="shared" si="10"/>
        <v>0</v>
      </c>
      <c r="G149" s="229"/>
      <c r="H149" s="230"/>
      <c r="I149" s="231">
        <f t="shared" si="11"/>
        <v>0</v>
      </c>
      <c r="J149" s="229"/>
      <c r="K149" s="230"/>
      <c r="L149" s="231">
        <f t="shared" si="12"/>
        <v>0</v>
      </c>
      <c r="M149" s="338"/>
      <c r="N149" s="337"/>
      <c r="O149" s="231">
        <f t="shared" si="13"/>
        <v>0</v>
      </c>
      <c r="P149" s="185"/>
    </row>
    <row r="150" spans="1:16" ht="24" hidden="1" x14ac:dyDescent="0.25">
      <c r="A150" s="178">
        <v>2353</v>
      </c>
      <c r="B150" s="223" t="s">
        <v>384</v>
      </c>
      <c r="C150" s="359">
        <f t="shared" si="9"/>
        <v>0</v>
      </c>
      <c r="D150" s="230"/>
      <c r="E150" s="507"/>
      <c r="F150" s="359">
        <f t="shared" si="10"/>
        <v>0</v>
      </c>
      <c r="G150" s="229"/>
      <c r="H150" s="230"/>
      <c r="I150" s="231">
        <f t="shared" si="11"/>
        <v>0</v>
      </c>
      <c r="J150" s="229"/>
      <c r="K150" s="230"/>
      <c r="L150" s="231">
        <f t="shared" si="12"/>
        <v>0</v>
      </c>
      <c r="M150" s="338"/>
      <c r="N150" s="337"/>
      <c r="O150" s="231">
        <f t="shared" si="13"/>
        <v>0</v>
      </c>
      <c r="P150" s="185"/>
    </row>
    <row r="151" spans="1:16" ht="24" hidden="1" x14ac:dyDescent="0.25">
      <c r="A151" s="178">
        <v>2354</v>
      </c>
      <c r="B151" s="223" t="s">
        <v>385</v>
      </c>
      <c r="C151" s="359">
        <f t="shared" si="9"/>
        <v>0</v>
      </c>
      <c r="D151" s="230"/>
      <c r="E151" s="507"/>
      <c r="F151" s="359">
        <f t="shared" si="10"/>
        <v>0</v>
      </c>
      <c r="G151" s="229"/>
      <c r="H151" s="230"/>
      <c r="I151" s="231">
        <f t="shared" si="11"/>
        <v>0</v>
      </c>
      <c r="J151" s="229"/>
      <c r="K151" s="230"/>
      <c r="L151" s="231">
        <f t="shared" si="12"/>
        <v>0</v>
      </c>
      <c r="M151" s="338"/>
      <c r="N151" s="337"/>
      <c r="O151" s="231">
        <f t="shared" si="13"/>
        <v>0</v>
      </c>
      <c r="P151" s="185"/>
    </row>
    <row r="152" spans="1:16" ht="24" hidden="1" x14ac:dyDescent="0.25">
      <c r="A152" s="178">
        <v>2355</v>
      </c>
      <c r="B152" s="223" t="s">
        <v>386</v>
      </c>
      <c r="C152" s="359">
        <f t="shared" si="9"/>
        <v>0</v>
      </c>
      <c r="D152" s="230"/>
      <c r="E152" s="507"/>
      <c r="F152" s="359">
        <f t="shared" si="10"/>
        <v>0</v>
      </c>
      <c r="G152" s="229"/>
      <c r="H152" s="230"/>
      <c r="I152" s="231">
        <f t="shared" si="11"/>
        <v>0</v>
      </c>
      <c r="J152" s="229"/>
      <c r="K152" s="230"/>
      <c r="L152" s="231">
        <f t="shared" si="12"/>
        <v>0</v>
      </c>
      <c r="M152" s="338"/>
      <c r="N152" s="337"/>
      <c r="O152" s="231">
        <f t="shared" si="13"/>
        <v>0</v>
      </c>
      <c r="P152" s="185"/>
    </row>
    <row r="153" spans="1:16" ht="24" hidden="1" x14ac:dyDescent="0.25">
      <c r="A153" s="178">
        <v>2359</v>
      </c>
      <c r="B153" s="223" t="s">
        <v>387</v>
      </c>
      <c r="C153" s="359">
        <f t="shared" si="9"/>
        <v>0</v>
      </c>
      <c r="D153" s="230"/>
      <c r="E153" s="507"/>
      <c r="F153" s="359">
        <f t="shared" si="10"/>
        <v>0</v>
      </c>
      <c r="G153" s="229"/>
      <c r="H153" s="230"/>
      <c r="I153" s="231">
        <f t="shared" si="11"/>
        <v>0</v>
      </c>
      <c r="J153" s="229"/>
      <c r="K153" s="230"/>
      <c r="L153" s="231">
        <f t="shared" si="12"/>
        <v>0</v>
      </c>
      <c r="M153" s="338"/>
      <c r="N153" s="337"/>
      <c r="O153" s="231">
        <f t="shared" si="13"/>
        <v>0</v>
      </c>
      <c r="P153" s="185"/>
    </row>
    <row r="154" spans="1:16" ht="24" hidden="1" x14ac:dyDescent="0.25">
      <c r="A154" s="339">
        <v>2360</v>
      </c>
      <c r="B154" s="223" t="s">
        <v>388</v>
      </c>
      <c r="C154" s="359">
        <f t="shared" si="9"/>
        <v>0</v>
      </c>
      <c r="D154" s="342">
        <f>SUM(D155:D161)</f>
        <v>0</v>
      </c>
      <c r="E154" s="390">
        <f>SUM(E155:E161)</f>
        <v>0</v>
      </c>
      <c r="F154" s="359">
        <f t="shared" si="10"/>
        <v>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row>
    <row r="155" spans="1:16" hidden="1" x14ac:dyDescent="0.25">
      <c r="A155" s="177">
        <v>2361</v>
      </c>
      <c r="B155" s="223" t="s">
        <v>389</v>
      </c>
      <c r="C155" s="359">
        <f t="shared" si="9"/>
        <v>0</v>
      </c>
      <c r="D155" s="230"/>
      <c r="E155" s="507"/>
      <c r="F155" s="359">
        <f t="shared" si="10"/>
        <v>0</v>
      </c>
      <c r="G155" s="229"/>
      <c r="H155" s="230"/>
      <c r="I155" s="231">
        <f t="shared" si="11"/>
        <v>0</v>
      </c>
      <c r="J155" s="229"/>
      <c r="K155" s="230"/>
      <c r="L155" s="231">
        <f t="shared" si="12"/>
        <v>0</v>
      </c>
      <c r="M155" s="338"/>
      <c r="N155" s="337"/>
      <c r="O155" s="231">
        <f t="shared" si="13"/>
        <v>0</v>
      </c>
      <c r="P155" s="185"/>
    </row>
    <row r="156" spans="1:16" ht="24" hidden="1" x14ac:dyDescent="0.25">
      <c r="A156" s="177">
        <v>2362</v>
      </c>
      <c r="B156" s="223" t="s">
        <v>390</v>
      </c>
      <c r="C156" s="359">
        <f t="shared" si="9"/>
        <v>0</v>
      </c>
      <c r="D156" s="230"/>
      <c r="E156" s="507"/>
      <c r="F156" s="359">
        <f t="shared" si="10"/>
        <v>0</v>
      </c>
      <c r="G156" s="229"/>
      <c r="H156" s="230"/>
      <c r="I156" s="231">
        <f t="shared" si="11"/>
        <v>0</v>
      </c>
      <c r="J156" s="229"/>
      <c r="K156" s="230"/>
      <c r="L156" s="231">
        <f t="shared" si="12"/>
        <v>0</v>
      </c>
      <c r="M156" s="338"/>
      <c r="N156" s="337"/>
      <c r="O156" s="231">
        <f t="shared" si="13"/>
        <v>0</v>
      </c>
      <c r="P156" s="185"/>
    </row>
    <row r="157" spans="1:16" hidden="1" x14ac:dyDescent="0.25">
      <c r="A157" s="177">
        <v>2363</v>
      </c>
      <c r="B157" s="223" t="s">
        <v>391</v>
      </c>
      <c r="C157" s="359">
        <f t="shared" si="9"/>
        <v>0</v>
      </c>
      <c r="D157" s="230"/>
      <c r="E157" s="507"/>
      <c r="F157" s="359">
        <f t="shared" si="10"/>
        <v>0</v>
      </c>
      <c r="G157" s="229"/>
      <c r="H157" s="230"/>
      <c r="I157" s="231">
        <f t="shared" si="11"/>
        <v>0</v>
      </c>
      <c r="J157" s="229"/>
      <c r="K157" s="230"/>
      <c r="L157" s="231">
        <f t="shared" si="12"/>
        <v>0</v>
      </c>
      <c r="M157" s="338"/>
      <c r="N157" s="337"/>
      <c r="O157" s="231">
        <f t="shared" si="13"/>
        <v>0</v>
      </c>
      <c r="P157" s="185"/>
    </row>
    <row r="158" spans="1:16" hidden="1" x14ac:dyDescent="0.25">
      <c r="A158" s="177">
        <v>2364</v>
      </c>
      <c r="B158" s="223" t="s">
        <v>392</v>
      </c>
      <c r="C158" s="359">
        <f t="shared" si="9"/>
        <v>0</v>
      </c>
      <c r="D158" s="230"/>
      <c r="E158" s="507"/>
      <c r="F158" s="359">
        <f t="shared" si="10"/>
        <v>0</v>
      </c>
      <c r="G158" s="229"/>
      <c r="H158" s="230"/>
      <c r="I158" s="231">
        <f t="shared" si="11"/>
        <v>0</v>
      </c>
      <c r="J158" s="229"/>
      <c r="K158" s="230"/>
      <c r="L158" s="231">
        <f t="shared" si="12"/>
        <v>0</v>
      </c>
      <c r="M158" s="338"/>
      <c r="N158" s="337"/>
      <c r="O158" s="231">
        <f t="shared" si="13"/>
        <v>0</v>
      </c>
      <c r="P158" s="185"/>
    </row>
    <row r="159" spans="1:16" hidden="1" x14ac:dyDescent="0.25">
      <c r="A159" s="177">
        <v>2365</v>
      </c>
      <c r="B159" s="223" t="s">
        <v>393</v>
      </c>
      <c r="C159" s="359">
        <f t="shared" si="9"/>
        <v>0</v>
      </c>
      <c r="D159" s="230"/>
      <c r="E159" s="507"/>
      <c r="F159" s="359">
        <f t="shared" si="10"/>
        <v>0</v>
      </c>
      <c r="G159" s="229"/>
      <c r="H159" s="230"/>
      <c r="I159" s="231">
        <f t="shared" si="11"/>
        <v>0</v>
      </c>
      <c r="J159" s="229"/>
      <c r="K159" s="230"/>
      <c r="L159" s="231">
        <f t="shared" si="12"/>
        <v>0</v>
      </c>
      <c r="M159" s="338"/>
      <c r="N159" s="337"/>
      <c r="O159" s="231">
        <f t="shared" si="13"/>
        <v>0</v>
      </c>
      <c r="P159" s="185"/>
    </row>
    <row r="160" spans="1:16" ht="36" hidden="1" x14ac:dyDescent="0.25">
      <c r="A160" s="177">
        <v>2366</v>
      </c>
      <c r="B160" s="223" t="s">
        <v>394</v>
      </c>
      <c r="C160" s="359">
        <f t="shared" si="9"/>
        <v>0</v>
      </c>
      <c r="D160" s="230"/>
      <c r="E160" s="507"/>
      <c r="F160" s="359">
        <f t="shared" si="10"/>
        <v>0</v>
      </c>
      <c r="G160" s="229"/>
      <c r="H160" s="230"/>
      <c r="I160" s="231">
        <f t="shared" si="11"/>
        <v>0</v>
      </c>
      <c r="J160" s="229"/>
      <c r="K160" s="230"/>
      <c r="L160" s="231">
        <f t="shared" si="12"/>
        <v>0</v>
      </c>
      <c r="M160" s="338"/>
      <c r="N160" s="337"/>
      <c r="O160" s="231">
        <f t="shared" si="13"/>
        <v>0</v>
      </c>
      <c r="P160" s="185"/>
    </row>
    <row r="161" spans="1:16" ht="48" hidden="1" x14ac:dyDescent="0.25">
      <c r="A161" s="177">
        <v>2369</v>
      </c>
      <c r="B161" s="223" t="s">
        <v>395</v>
      </c>
      <c r="C161" s="359">
        <f t="shared" si="9"/>
        <v>0</v>
      </c>
      <c r="D161" s="230"/>
      <c r="E161" s="507"/>
      <c r="F161" s="359">
        <f t="shared" si="10"/>
        <v>0</v>
      </c>
      <c r="G161" s="229"/>
      <c r="H161" s="230"/>
      <c r="I161" s="231">
        <f t="shared" si="11"/>
        <v>0</v>
      </c>
      <c r="J161" s="229"/>
      <c r="K161" s="230"/>
      <c r="L161" s="231">
        <f t="shared" si="12"/>
        <v>0</v>
      </c>
      <c r="M161" s="338"/>
      <c r="N161" s="337"/>
      <c r="O161" s="231">
        <f t="shared" si="13"/>
        <v>0</v>
      </c>
      <c r="P161" s="185"/>
    </row>
    <row r="162" spans="1:16" hidden="1" x14ac:dyDescent="0.25">
      <c r="A162" s="329">
        <v>2370</v>
      </c>
      <c r="B162" s="265" t="s">
        <v>396</v>
      </c>
      <c r="C162" s="359">
        <f t="shared" si="9"/>
        <v>0</v>
      </c>
      <c r="D162" s="346"/>
      <c r="E162" s="509"/>
      <c r="F162" s="460">
        <f t="shared" si="10"/>
        <v>0</v>
      </c>
      <c r="G162" s="344"/>
      <c r="H162" s="346"/>
      <c r="I162" s="332">
        <f t="shared" si="11"/>
        <v>0</v>
      </c>
      <c r="J162" s="344"/>
      <c r="K162" s="346"/>
      <c r="L162" s="332">
        <f t="shared" si="12"/>
        <v>0</v>
      </c>
      <c r="M162" s="347"/>
      <c r="N162" s="345"/>
      <c r="O162" s="332">
        <f t="shared" si="13"/>
        <v>0</v>
      </c>
      <c r="P162" s="274"/>
    </row>
    <row r="163" spans="1:16" hidden="1" x14ac:dyDescent="0.25">
      <c r="A163" s="329">
        <v>2380</v>
      </c>
      <c r="B163" s="265" t="s">
        <v>397</v>
      </c>
      <c r="C163" s="359">
        <f t="shared" si="9"/>
        <v>0</v>
      </c>
      <c r="D163" s="333">
        <f>SUM(D164:D165)</f>
        <v>0</v>
      </c>
      <c r="E163" s="506">
        <f>SUM(E164:E165)</f>
        <v>0</v>
      </c>
      <c r="F163" s="460">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row>
    <row r="164" spans="1:16" hidden="1" x14ac:dyDescent="0.25">
      <c r="A164" s="168">
        <v>2381</v>
      </c>
      <c r="B164" s="213" t="s">
        <v>398</v>
      </c>
      <c r="C164" s="359">
        <f t="shared" si="9"/>
        <v>0</v>
      </c>
      <c r="D164" s="220"/>
      <c r="E164" s="510"/>
      <c r="F164" s="466">
        <f t="shared" si="10"/>
        <v>0</v>
      </c>
      <c r="G164" s="219"/>
      <c r="H164" s="220"/>
      <c r="I164" s="221">
        <f t="shared" si="11"/>
        <v>0</v>
      </c>
      <c r="J164" s="219"/>
      <c r="K164" s="220"/>
      <c r="L164" s="221">
        <f t="shared" si="12"/>
        <v>0</v>
      </c>
      <c r="M164" s="336"/>
      <c r="N164" s="335"/>
      <c r="O164" s="221">
        <f t="shared" si="13"/>
        <v>0</v>
      </c>
      <c r="P164" s="176"/>
    </row>
    <row r="165" spans="1:16" ht="24" hidden="1" x14ac:dyDescent="0.25">
      <c r="A165" s="177">
        <v>2389</v>
      </c>
      <c r="B165" s="223" t="s">
        <v>399</v>
      </c>
      <c r="C165" s="359">
        <f t="shared" si="9"/>
        <v>0</v>
      </c>
      <c r="D165" s="230"/>
      <c r="E165" s="507"/>
      <c r="F165" s="359">
        <f t="shared" si="10"/>
        <v>0</v>
      </c>
      <c r="G165" s="229"/>
      <c r="H165" s="230"/>
      <c r="I165" s="231">
        <f t="shared" si="11"/>
        <v>0</v>
      </c>
      <c r="J165" s="229"/>
      <c r="K165" s="230"/>
      <c r="L165" s="231">
        <f t="shared" si="12"/>
        <v>0</v>
      </c>
      <c r="M165" s="338"/>
      <c r="N165" s="337"/>
      <c r="O165" s="231">
        <f t="shared" si="13"/>
        <v>0</v>
      </c>
      <c r="P165" s="185"/>
    </row>
    <row r="166" spans="1:16" hidden="1" x14ac:dyDescent="0.25">
      <c r="A166" s="329">
        <v>2390</v>
      </c>
      <c r="B166" s="265" t="s">
        <v>400</v>
      </c>
      <c r="C166" s="359">
        <f t="shared" si="9"/>
        <v>0</v>
      </c>
      <c r="D166" s="346"/>
      <c r="E166" s="509"/>
      <c r="F166" s="460">
        <f t="shared" si="10"/>
        <v>0</v>
      </c>
      <c r="G166" s="344"/>
      <c r="H166" s="346"/>
      <c r="I166" s="332">
        <f t="shared" si="11"/>
        <v>0</v>
      </c>
      <c r="J166" s="344"/>
      <c r="K166" s="346"/>
      <c r="L166" s="332">
        <f t="shared" si="12"/>
        <v>0</v>
      </c>
      <c r="M166" s="347"/>
      <c r="N166" s="345"/>
      <c r="O166" s="332">
        <f t="shared" si="13"/>
        <v>0</v>
      </c>
      <c r="P166" s="274"/>
    </row>
    <row r="167" spans="1:16" hidden="1" x14ac:dyDescent="0.25">
      <c r="A167" s="198">
        <v>2400</v>
      </c>
      <c r="B167" s="323" t="s">
        <v>401</v>
      </c>
      <c r="C167" s="459">
        <f t="shared" si="9"/>
        <v>0</v>
      </c>
      <c r="D167" s="363"/>
      <c r="E167" s="578"/>
      <c r="F167" s="459">
        <f t="shared" si="10"/>
        <v>0</v>
      </c>
      <c r="G167" s="361"/>
      <c r="H167" s="363"/>
      <c r="I167" s="211">
        <f t="shared" si="11"/>
        <v>0</v>
      </c>
      <c r="J167" s="361"/>
      <c r="K167" s="363"/>
      <c r="L167" s="211">
        <f t="shared" si="12"/>
        <v>0</v>
      </c>
      <c r="M167" s="364"/>
      <c r="N167" s="362"/>
      <c r="O167" s="211">
        <f t="shared" si="13"/>
        <v>0</v>
      </c>
      <c r="P167" s="208"/>
    </row>
    <row r="168" spans="1:16" ht="24" hidden="1" x14ac:dyDescent="0.25">
      <c r="A168" s="198">
        <v>2500</v>
      </c>
      <c r="B168" s="323" t="s">
        <v>402</v>
      </c>
      <c r="C168" s="459">
        <f t="shared" si="9"/>
        <v>0</v>
      </c>
      <c r="D168" s="210">
        <f>SUM(D169,D174)</f>
        <v>0</v>
      </c>
      <c r="E168" s="505">
        <f>SUM(E169,E174)</f>
        <v>0</v>
      </c>
      <c r="F168" s="459">
        <f t="shared" si="10"/>
        <v>0</v>
      </c>
      <c r="G168" s="209">
        <f>SUM(G169,G174)</f>
        <v>0</v>
      </c>
      <c r="H168" s="210">
        <f t="shared" ref="H168" si="18">SUM(H169,H174)</f>
        <v>0</v>
      </c>
      <c r="I168" s="211">
        <f t="shared" si="11"/>
        <v>0</v>
      </c>
      <c r="J168" s="209">
        <f>SUM(J169,J174)</f>
        <v>0</v>
      </c>
      <c r="K168" s="210">
        <f t="shared" ref="K168" si="19">SUM(K169,K174)</f>
        <v>0</v>
      </c>
      <c r="L168" s="211">
        <f t="shared" si="12"/>
        <v>0</v>
      </c>
      <c r="M168" s="325">
        <f t="shared" ref="M168:N168" si="20">SUM(M169,M174)</f>
        <v>0</v>
      </c>
      <c r="N168" s="326">
        <f t="shared" si="20"/>
        <v>0</v>
      </c>
      <c r="O168" s="327">
        <f t="shared" si="13"/>
        <v>0</v>
      </c>
      <c r="P168" s="328"/>
    </row>
    <row r="169" spans="1:16" hidden="1" x14ac:dyDescent="0.25">
      <c r="A169" s="595">
        <v>2510</v>
      </c>
      <c r="B169" s="213" t="s">
        <v>403</v>
      </c>
      <c r="C169" s="466">
        <f t="shared" si="9"/>
        <v>0</v>
      </c>
      <c r="D169" s="352">
        <f>SUM(D170:D173)</f>
        <v>0</v>
      </c>
      <c r="E169" s="389">
        <f>SUM(E170:E173)</f>
        <v>0</v>
      </c>
      <c r="F169" s="466">
        <f t="shared" si="10"/>
        <v>0</v>
      </c>
      <c r="G169" s="350">
        <f>SUM(G170:G173)</f>
        <v>0</v>
      </c>
      <c r="H169" s="352">
        <f t="shared" ref="H169" si="21">SUM(H170:H173)</f>
        <v>0</v>
      </c>
      <c r="I169" s="221">
        <f t="shared" si="11"/>
        <v>0</v>
      </c>
      <c r="J169" s="350">
        <f>SUM(J170:J173)</f>
        <v>0</v>
      </c>
      <c r="K169" s="352">
        <f t="shared" ref="K169" si="22">SUM(K170:K173)</f>
        <v>0</v>
      </c>
      <c r="L169" s="221">
        <f t="shared" si="12"/>
        <v>0</v>
      </c>
      <c r="M169" s="365">
        <f t="shared" ref="M169:N169" si="23">SUM(M170:M173)</f>
        <v>0</v>
      </c>
      <c r="N169" s="366">
        <f t="shared" si="23"/>
        <v>0</v>
      </c>
      <c r="O169" s="242">
        <f t="shared" si="13"/>
        <v>0</v>
      </c>
      <c r="P169" s="244"/>
    </row>
    <row r="170" spans="1:16" ht="24" hidden="1" x14ac:dyDescent="0.25">
      <c r="A170" s="178">
        <v>2512</v>
      </c>
      <c r="B170" s="223" t="s">
        <v>404</v>
      </c>
      <c r="C170" s="359">
        <f t="shared" si="9"/>
        <v>0</v>
      </c>
      <c r="D170" s="230"/>
      <c r="E170" s="507"/>
      <c r="F170" s="359">
        <f t="shared" si="10"/>
        <v>0</v>
      </c>
      <c r="G170" s="229"/>
      <c r="H170" s="230"/>
      <c r="I170" s="231">
        <f t="shared" si="11"/>
        <v>0</v>
      </c>
      <c r="J170" s="229"/>
      <c r="K170" s="230"/>
      <c r="L170" s="231">
        <f t="shared" si="12"/>
        <v>0</v>
      </c>
      <c r="M170" s="338"/>
      <c r="N170" s="337"/>
      <c r="O170" s="231">
        <f t="shared" si="13"/>
        <v>0</v>
      </c>
      <c r="P170" s="185"/>
    </row>
    <row r="171" spans="1:16" ht="36" hidden="1" x14ac:dyDescent="0.25">
      <c r="A171" s="178">
        <v>2513</v>
      </c>
      <c r="B171" s="223" t="s">
        <v>405</v>
      </c>
      <c r="C171" s="359">
        <f t="shared" si="9"/>
        <v>0</v>
      </c>
      <c r="D171" s="230"/>
      <c r="E171" s="507"/>
      <c r="F171" s="359">
        <f t="shared" si="10"/>
        <v>0</v>
      </c>
      <c r="G171" s="229"/>
      <c r="H171" s="230"/>
      <c r="I171" s="231">
        <f t="shared" si="11"/>
        <v>0</v>
      </c>
      <c r="J171" s="229"/>
      <c r="K171" s="230"/>
      <c r="L171" s="231">
        <f t="shared" si="12"/>
        <v>0</v>
      </c>
      <c r="M171" s="338"/>
      <c r="N171" s="337"/>
      <c r="O171" s="231">
        <f t="shared" si="13"/>
        <v>0</v>
      </c>
      <c r="P171" s="185"/>
    </row>
    <row r="172" spans="1:16" ht="24" hidden="1" x14ac:dyDescent="0.25">
      <c r="A172" s="178">
        <v>2515</v>
      </c>
      <c r="B172" s="223" t="s">
        <v>406</v>
      </c>
      <c r="C172" s="359">
        <f t="shared" si="9"/>
        <v>0</v>
      </c>
      <c r="D172" s="230"/>
      <c r="E172" s="507"/>
      <c r="F172" s="359">
        <f t="shared" si="10"/>
        <v>0</v>
      </c>
      <c r="G172" s="229"/>
      <c r="H172" s="230"/>
      <c r="I172" s="231">
        <f t="shared" si="11"/>
        <v>0</v>
      </c>
      <c r="J172" s="229"/>
      <c r="K172" s="230"/>
      <c r="L172" s="231">
        <f t="shared" si="12"/>
        <v>0</v>
      </c>
      <c r="M172" s="338"/>
      <c r="N172" s="337"/>
      <c r="O172" s="231">
        <f t="shared" si="13"/>
        <v>0</v>
      </c>
      <c r="P172" s="185"/>
    </row>
    <row r="173" spans="1:16" ht="24" hidden="1" x14ac:dyDescent="0.25">
      <c r="A173" s="178">
        <v>2519</v>
      </c>
      <c r="B173" s="223" t="s">
        <v>407</v>
      </c>
      <c r="C173" s="359">
        <f t="shared" si="9"/>
        <v>0</v>
      </c>
      <c r="D173" s="230"/>
      <c r="E173" s="507"/>
      <c r="F173" s="359">
        <f t="shared" si="10"/>
        <v>0</v>
      </c>
      <c r="G173" s="229"/>
      <c r="H173" s="230"/>
      <c r="I173" s="231">
        <f t="shared" si="11"/>
        <v>0</v>
      </c>
      <c r="J173" s="229"/>
      <c r="K173" s="230"/>
      <c r="L173" s="231">
        <f t="shared" si="12"/>
        <v>0</v>
      </c>
      <c r="M173" s="338"/>
      <c r="N173" s="337"/>
      <c r="O173" s="231">
        <f t="shared" si="13"/>
        <v>0</v>
      </c>
      <c r="P173" s="185"/>
    </row>
    <row r="174" spans="1:16" ht="24" hidden="1" x14ac:dyDescent="0.25">
      <c r="A174" s="339">
        <v>2520</v>
      </c>
      <c r="B174" s="223" t="s">
        <v>408</v>
      </c>
      <c r="C174" s="359">
        <f t="shared" si="9"/>
        <v>0</v>
      </c>
      <c r="D174" s="230"/>
      <c r="E174" s="507"/>
      <c r="F174" s="359">
        <f t="shared" si="10"/>
        <v>0</v>
      </c>
      <c r="G174" s="229"/>
      <c r="H174" s="230"/>
      <c r="I174" s="231">
        <f t="shared" si="11"/>
        <v>0</v>
      </c>
      <c r="J174" s="229"/>
      <c r="K174" s="230"/>
      <c r="L174" s="231">
        <f t="shared" si="12"/>
        <v>0</v>
      </c>
      <c r="M174" s="338"/>
      <c r="N174" s="337"/>
      <c r="O174" s="231">
        <f t="shared" si="13"/>
        <v>0</v>
      </c>
      <c r="P174" s="185"/>
    </row>
    <row r="175" spans="1:16" s="367" customFormat="1" ht="48" hidden="1" x14ac:dyDescent="0.25">
      <c r="A175" s="140">
        <v>2800</v>
      </c>
      <c r="B175" s="213" t="s">
        <v>409</v>
      </c>
      <c r="C175" s="466">
        <f t="shared" si="9"/>
        <v>0</v>
      </c>
      <c r="D175" s="174"/>
      <c r="E175" s="561"/>
      <c r="F175" s="521">
        <f t="shared" si="10"/>
        <v>0</v>
      </c>
      <c r="G175" s="171"/>
      <c r="H175" s="174"/>
      <c r="I175" s="173">
        <f t="shared" si="11"/>
        <v>0</v>
      </c>
      <c r="J175" s="171"/>
      <c r="K175" s="174"/>
      <c r="L175" s="173">
        <f t="shared" si="12"/>
        <v>0</v>
      </c>
      <c r="M175" s="175"/>
      <c r="N175" s="172"/>
      <c r="O175" s="173">
        <f t="shared" si="13"/>
        <v>0</v>
      </c>
      <c r="P175" s="176"/>
    </row>
    <row r="176" spans="1:16" hidden="1" x14ac:dyDescent="0.25">
      <c r="A176" s="315">
        <v>3000</v>
      </c>
      <c r="B176" s="315" t="s">
        <v>410</v>
      </c>
      <c r="C176" s="465">
        <f t="shared" si="9"/>
        <v>0</v>
      </c>
      <c r="D176" s="577">
        <f>SUM(D177,D187)</f>
        <v>0</v>
      </c>
      <c r="E176" s="504">
        <f>SUM(E177,E187)</f>
        <v>0</v>
      </c>
      <c r="F176" s="465">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row>
    <row r="177" spans="1:16" ht="24" hidden="1" x14ac:dyDescent="0.25">
      <c r="A177" s="198">
        <v>3200</v>
      </c>
      <c r="B177" s="368" t="s">
        <v>411</v>
      </c>
      <c r="C177" s="459">
        <f t="shared" si="9"/>
        <v>0</v>
      </c>
      <c r="D177" s="210">
        <f>SUM(D178,D182)</f>
        <v>0</v>
      </c>
      <c r="E177" s="505">
        <f>SUM(E178,E182)</f>
        <v>0</v>
      </c>
      <c r="F177" s="459">
        <f t="shared" si="10"/>
        <v>0</v>
      </c>
      <c r="G177" s="209">
        <f>SUM(G178,G182)</f>
        <v>0</v>
      </c>
      <c r="H177" s="210">
        <f t="shared" ref="H177" si="24">SUM(H178,H182)</f>
        <v>0</v>
      </c>
      <c r="I177" s="211">
        <f t="shared" si="11"/>
        <v>0</v>
      </c>
      <c r="J177" s="209">
        <f>SUM(J178,J182)</f>
        <v>0</v>
      </c>
      <c r="K177" s="210">
        <f t="shared" ref="K177" si="25">SUM(K178,K182)</f>
        <v>0</v>
      </c>
      <c r="L177" s="211">
        <f t="shared" si="12"/>
        <v>0</v>
      </c>
      <c r="M177" s="325">
        <f t="shared" ref="M177:N177" si="26">SUM(M178,M182)</f>
        <v>0</v>
      </c>
      <c r="N177" s="326">
        <f t="shared" si="26"/>
        <v>0</v>
      </c>
      <c r="O177" s="327">
        <f t="shared" si="13"/>
        <v>0</v>
      </c>
      <c r="P177" s="328"/>
    </row>
    <row r="178" spans="1:16" ht="36" hidden="1" x14ac:dyDescent="0.25">
      <c r="A178" s="595">
        <v>3260</v>
      </c>
      <c r="B178" s="213" t="s">
        <v>412</v>
      </c>
      <c r="C178" s="466">
        <f t="shared" si="9"/>
        <v>0</v>
      </c>
      <c r="D178" s="352">
        <f>SUM(D179:D181)</f>
        <v>0</v>
      </c>
      <c r="E178" s="389">
        <f>SUM(E179:E181)</f>
        <v>0</v>
      </c>
      <c r="F178" s="466">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row>
    <row r="179" spans="1:16" ht="24" hidden="1" x14ac:dyDescent="0.25">
      <c r="A179" s="178">
        <v>3261</v>
      </c>
      <c r="B179" s="223" t="s">
        <v>413</v>
      </c>
      <c r="C179" s="359">
        <f t="shared" si="9"/>
        <v>0</v>
      </c>
      <c r="D179" s="230"/>
      <c r="E179" s="507"/>
      <c r="F179" s="359">
        <f t="shared" si="10"/>
        <v>0</v>
      </c>
      <c r="G179" s="229"/>
      <c r="H179" s="230"/>
      <c r="I179" s="231">
        <f t="shared" si="11"/>
        <v>0</v>
      </c>
      <c r="J179" s="229"/>
      <c r="K179" s="230"/>
      <c r="L179" s="231">
        <f t="shared" si="12"/>
        <v>0</v>
      </c>
      <c r="M179" s="338"/>
      <c r="N179" s="337"/>
      <c r="O179" s="231">
        <f t="shared" si="13"/>
        <v>0</v>
      </c>
      <c r="P179" s="185"/>
    </row>
    <row r="180" spans="1:16" ht="36" hidden="1" x14ac:dyDescent="0.25">
      <c r="A180" s="178">
        <v>3262</v>
      </c>
      <c r="B180" s="223" t="s">
        <v>414</v>
      </c>
      <c r="C180" s="359">
        <f t="shared" si="9"/>
        <v>0</v>
      </c>
      <c r="D180" s="230"/>
      <c r="E180" s="507"/>
      <c r="F180" s="359">
        <f t="shared" si="10"/>
        <v>0</v>
      </c>
      <c r="G180" s="229"/>
      <c r="H180" s="230"/>
      <c r="I180" s="231">
        <f t="shared" si="11"/>
        <v>0</v>
      </c>
      <c r="J180" s="229"/>
      <c r="K180" s="230"/>
      <c r="L180" s="231">
        <f t="shared" si="12"/>
        <v>0</v>
      </c>
      <c r="M180" s="338"/>
      <c r="N180" s="337"/>
      <c r="O180" s="231">
        <f t="shared" si="13"/>
        <v>0</v>
      </c>
      <c r="P180" s="185"/>
    </row>
    <row r="181" spans="1:16" ht="24" hidden="1" x14ac:dyDescent="0.25">
      <c r="A181" s="178">
        <v>3263</v>
      </c>
      <c r="B181" s="223" t="s">
        <v>415</v>
      </c>
      <c r="C181" s="359">
        <f t="shared" si="9"/>
        <v>0</v>
      </c>
      <c r="D181" s="230"/>
      <c r="E181" s="507"/>
      <c r="F181" s="359">
        <f t="shared" si="10"/>
        <v>0</v>
      </c>
      <c r="G181" s="229"/>
      <c r="H181" s="230"/>
      <c r="I181" s="231">
        <f t="shared" si="11"/>
        <v>0</v>
      </c>
      <c r="J181" s="229"/>
      <c r="K181" s="230"/>
      <c r="L181" s="231">
        <f t="shared" si="12"/>
        <v>0</v>
      </c>
      <c r="M181" s="338"/>
      <c r="N181" s="337"/>
      <c r="O181" s="231">
        <f t="shared" si="13"/>
        <v>0</v>
      </c>
      <c r="P181" s="185"/>
    </row>
    <row r="182" spans="1:16" ht="84" hidden="1" x14ac:dyDescent="0.25">
      <c r="A182" s="595">
        <v>3290</v>
      </c>
      <c r="B182" s="213" t="s">
        <v>416</v>
      </c>
      <c r="C182" s="359">
        <f t="shared" ref="C182:C258" si="27">F182+I182+L182+O182</f>
        <v>0</v>
      </c>
      <c r="D182" s="352">
        <f>SUM(D183:D186)</f>
        <v>0</v>
      </c>
      <c r="E182" s="389">
        <f>SUM(E183:E186)</f>
        <v>0</v>
      </c>
      <c r="F182" s="466">
        <f t="shared" si="10"/>
        <v>0</v>
      </c>
      <c r="G182" s="350">
        <f>SUM(G183:G186)</f>
        <v>0</v>
      </c>
      <c r="H182" s="352">
        <f t="shared" ref="H182" si="28">SUM(H183:H186)</f>
        <v>0</v>
      </c>
      <c r="I182" s="221">
        <f t="shared" si="11"/>
        <v>0</v>
      </c>
      <c r="J182" s="350">
        <f>SUM(J183:J186)</f>
        <v>0</v>
      </c>
      <c r="K182" s="352">
        <f t="shared" ref="K182" si="29">SUM(K183:K186)</f>
        <v>0</v>
      </c>
      <c r="L182" s="221">
        <f t="shared" si="12"/>
        <v>0</v>
      </c>
      <c r="M182" s="369">
        <f t="shared" ref="M182:N182" si="30">SUM(M183:M186)</f>
        <v>0</v>
      </c>
      <c r="N182" s="370">
        <f t="shared" si="30"/>
        <v>0</v>
      </c>
      <c r="O182" s="371">
        <f t="shared" si="13"/>
        <v>0</v>
      </c>
      <c r="P182" s="372"/>
    </row>
    <row r="183" spans="1:16" ht="72" hidden="1" x14ac:dyDescent="0.25">
      <c r="A183" s="178">
        <v>3291</v>
      </c>
      <c r="B183" s="223" t="s">
        <v>417</v>
      </c>
      <c r="C183" s="359">
        <f t="shared" si="27"/>
        <v>0</v>
      </c>
      <c r="D183" s="230"/>
      <c r="E183" s="507"/>
      <c r="F183" s="359">
        <f t="shared" ref="F183:F246" si="31">D183+E183</f>
        <v>0</v>
      </c>
      <c r="G183" s="229"/>
      <c r="H183" s="230"/>
      <c r="I183" s="231">
        <f t="shared" ref="I183:I246" si="32">G183+H183</f>
        <v>0</v>
      </c>
      <c r="J183" s="229"/>
      <c r="K183" s="230"/>
      <c r="L183" s="231">
        <f t="shared" ref="L183:L246" si="33">J183+K183</f>
        <v>0</v>
      </c>
      <c r="M183" s="338"/>
      <c r="N183" s="337"/>
      <c r="O183" s="231">
        <f t="shared" ref="O183:O246" si="34">M183+N183</f>
        <v>0</v>
      </c>
      <c r="P183" s="185"/>
    </row>
    <row r="184" spans="1:16" ht="72" hidden="1" x14ac:dyDescent="0.25">
      <c r="A184" s="178">
        <v>3292</v>
      </c>
      <c r="B184" s="223" t="s">
        <v>418</v>
      </c>
      <c r="C184" s="359">
        <f t="shared" si="27"/>
        <v>0</v>
      </c>
      <c r="D184" s="230"/>
      <c r="E184" s="507"/>
      <c r="F184" s="359">
        <f t="shared" si="31"/>
        <v>0</v>
      </c>
      <c r="G184" s="229"/>
      <c r="H184" s="230"/>
      <c r="I184" s="231">
        <f t="shared" si="32"/>
        <v>0</v>
      </c>
      <c r="J184" s="229"/>
      <c r="K184" s="230"/>
      <c r="L184" s="231">
        <f t="shared" si="33"/>
        <v>0</v>
      </c>
      <c r="M184" s="338"/>
      <c r="N184" s="337"/>
      <c r="O184" s="231">
        <f t="shared" si="34"/>
        <v>0</v>
      </c>
      <c r="P184" s="185"/>
    </row>
    <row r="185" spans="1:16" ht="72" hidden="1" x14ac:dyDescent="0.25">
      <c r="A185" s="178">
        <v>3293</v>
      </c>
      <c r="B185" s="223" t="s">
        <v>224</v>
      </c>
      <c r="C185" s="359">
        <f t="shared" si="27"/>
        <v>0</v>
      </c>
      <c r="D185" s="230"/>
      <c r="E185" s="507"/>
      <c r="F185" s="359">
        <f t="shared" si="31"/>
        <v>0</v>
      </c>
      <c r="G185" s="229"/>
      <c r="H185" s="230"/>
      <c r="I185" s="231">
        <f t="shared" si="32"/>
        <v>0</v>
      </c>
      <c r="J185" s="229"/>
      <c r="K185" s="230"/>
      <c r="L185" s="231">
        <f t="shared" si="33"/>
        <v>0</v>
      </c>
      <c r="M185" s="338"/>
      <c r="N185" s="337"/>
      <c r="O185" s="231">
        <f t="shared" si="34"/>
        <v>0</v>
      </c>
      <c r="P185" s="185"/>
    </row>
    <row r="186" spans="1:16" ht="60" hidden="1" x14ac:dyDescent="0.25">
      <c r="A186" s="373">
        <v>3294</v>
      </c>
      <c r="B186" s="223" t="s">
        <v>419</v>
      </c>
      <c r="C186" s="546">
        <f t="shared" si="27"/>
        <v>0</v>
      </c>
      <c r="D186" s="377"/>
      <c r="E186" s="579"/>
      <c r="F186" s="546">
        <f t="shared" si="31"/>
        <v>0</v>
      </c>
      <c r="G186" s="375"/>
      <c r="H186" s="377"/>
      <c r="I186" s="371">
        <f t="shared" si="32"/>
        <v>0</v>
      </c>
      <c r="J186" s="375"/>
      <c r="K186" s="377"/>
      <c r="L186" s="371">
        <f t="shared" si="33"/>
        <v>0</v>
      </c>
      <c r="M186" s="378"/>
      <c r="N186" s="376"/>
      <c r="O186" s="371">
        <f t="shared" si="34"/>
        <v>0</v>
      </c>
      <c r="P186" s="372"/>
    </row>
    <row r="187" spans="1:16" ht="48" hidden="1" x14ac:dyDescent="0.25">
      <c r="A187" s="249">
        <v>3300</v>
      </c>
      <c r="B187" s="368" t="s">
        <v>420</v>
      </c>
      <c r="C187" s="548">
        <f t="shared" si="27"/>
        <v>0</v>
      </c>
      <c r="D187" s="381">
        <f>SUM(D188:D189)</f>
        <v>0</v>
      </c>
      <c r="E187" s="580">
        <f>SUM(E188:E189)</f>
        <v>0</v>
      </c>
      <c r="F187" s="548">
        <f t="shared" si="31"/>
        <v>0</v>
      </c>
      <c r="G187" s="380">
        <f>SUM(G188:G189)</f>
        <v>0</v>
      </c>
      <c r="H187" s="381">
        <f t="shared" ref="H187" si="35">SUM(H188:H189)</f>
        <v>0</v>
      </c>
      <c r="I187" s="327">
        <f t="shared" si="32"/>
        <v>0</v>
      </c>
      <c r="J187" s="380">
        <f>SUM(J188:J189)</f>
        <v>0</v>
      </c>
      <c r="K187" s="381">
        <f t="shared" ref="K187" si="36">SUM(K188:K189)</f>
        <v>0</v>
      </c>
      <c r="L187" s="327">
        <f t="shared" si="33"/>
        <v>0</v>
      </c>
      <c r="M187" s="325">
        <f t="shared" ref="M187:N187" si="37">SUM(M188:M189)</f>
        <v>0</v>
      </c>
      <c r="N187" s="326">
        <f t="shared" si="37"/>
        <v>0</v>
      </c>
      <c r="O187" s="327">
        <f t="shared" si="34"/>
        <v>0</v>
      </c>
      <c r="P187" s="328"/>
    </row>
    <row r="188" spans="1:16" ht="48" hidden="1" x14ac:dyDescent="0.25">
      <c r="A188" s="264">
        <v>3310</v>
      </c>
      <c r="B188" s="265" t="s">
        <v>421</v>
      </c>
      <c r="C188" s="460">
        <f t="shared" si="27"/>
        <v>0</v>
      </c>
      <c r="D188" s="346"/>
      <c r="E188" s="509"/>
      <c r="F188" s="460">
        <f t="shared" si="31"/>
        <v>0</v>
      </c>
      <c r="G188" s="344"/>
      <c r="H188" s="346"/>
      <c r="I188" s="332">
        <f t="shared" si="32"/>
        <v>0</v>
      </c>
      <c r="J188" s="344"/>
      <c r="K188" s="346"/>
      <c r="L188" s="332">
        <f t="shared" si="33"/>
        <v>0</v>
      </c>
      <c r="M188" s="347"/>
      <c r="N188" s="345"/>
      <c r="O188" s="332">
        <f t="shared" si="34"/>
        <v>0</v>
      </c>
      <c r="P188" s="274"/>
    </row>
    <row r="189" spans="1:16" ht="60" hidden="1" x14ac:dyDescent="0.25">
      <c r="A189" s="169">
        <v>3320</v>
      </c>
      <c r="B189" s="213" t="s">
        <v>422</v>
      </c>
      <c r="C189" s="466">
        <f t="shared" si="27"/>
        <v>0</v>
      </c>
      <c r="D189" s="220"/>
      <c r="E189" s="510"/>
      <c r="F189" s="466">
        <f t="shared" si="31"/>
        <v>0</v>
      </c>
      <c r="G189" s="219"/>
      <c r="H189" s="220"/>
      <c r="I189" s="221">
        <f t="shared" si="32"/>
        <v>0</v>
      </c>
      <c r="J189" s="219"/>
      <c r="K189" s="220"/>
      <c r="L189" s="221">
        <f t="shared" si="33"/>
        <v>0</v>
      </c>
      <c r="M189" s="336"/>
      <c r="N189" s="335"/>
      <c r="O189" s="221">
        <f t="shared" si="34"/>
        <v>0</v>
      </c>
      <c r="P189" s="176"/>
    </row>
    <row r="190" spans="1:16" hidden="1" x14ac:dyDescent="0.25">
      <c r="A190" s="382">
        <v>4000</v>
      </c>
      <c r="B190" s="315" t="s">
        <v>423</v>
      </c>
      <c r="C190" s="465">
        <f t="shared" si="27"/>
        <v>0</v>
      </c>
      <c r="D190" s="577">
        <f>SUM(D191,D194)</f>
        <v>0</v>
      </c>
      <c r="E190" s="504">
        <f>SUM(E191,E194)</f>
        <v>0</v>
      </c>
      <c r="F190" s="465">
        <f t="shared" si="31"/>
        <v>0</v>
      </c>
      <c r="G190" s="317">
        <f>SUM(G191,G194)</f>
        <v>0</v>
      </c>
      <c r="H190" s="320">
        <f>SUM(H191,H194)</f>
        <v>0</v>
      </c>
      <c r="I190" s="319">
        <f t="shared" si="32"/>
        <v>0</v>
      </c>
      <c r="J190" s="317">
        <f>SUM(J191,J194)</f>
        <v>0</v>
      </c>
      <c r="K190" s="320">
        <f>SUM(K191,K194)</f>
        <v>0</v>
      </c>
      <c r="L190" s="319">
        <f t="shared" si="33"/>
        <v>0</v>
      </c>
      <c r="M190" s="321">
        <f>SUM(M191,M194)</f>
        <v>0</v>
      </c>
      <c r="N190" s="318">
        <f>SUM(N191,N194)</f>
        <v>0</v>
      </c>
      <c r="O190" s="319">
        <f t="shared" si="34"/>
        <v>0</v>
      </c>
      <c r="P190" s="322"/>
    </row>
    <row r="191" spans="1:16" ht="24" hidden="1" x14ac:dyDescent="0.25">
      <c r="A191" s="383">
        <v>4200</v>
      </c>
      <c r="B191" s="323" t="s">
        <v>424</v>
      </c>
      <c r="C191" s="459">
        <f t="shared" si="27"/>
        <v>0</v>
      </c>
      <c r="D191" s="210">
        <f>SUM(D192,D193)</f>
        <v>0</v>
      </c>
      <c r="E191" s="505">
        <f>SUM(E192,E193)</f>
        <v>0</v>
      </c>
      <c r="F191" s="459">
        <f t="shared" si="31"/>
        <v>0</v>
      </c>
      <c r="G191" s="209">
        <f>SUM(G192,G193)</f>
        <v>0</v>
      </c>
      <c r="H191" s="210">
        <f>SUM(H192,H193)</f>
        <v>0</v>
      </c>
      <c r="I191" s="211">
        <f t="shared" si="32"/>
        <v>0</v>
      </c>
      <c r="J191" s="209">
        <f>SUM(J192,J193)</f>
        <v>0</v>
      </c>
      <c r="K191" s="210">
        <f>SUM(K192,K193)</f>
        <v>0</v>
      </c>
      <c r="L191" s="211">
        <f t="shared" si="33"/>
        <v>0</v>
      </c>
      <c r="M191" s="348">
        <f>SUM(M192,M193)</f>
        <v>0</v>
      </c>
      <c r="N191" s="324">
        <f>SUM(N192,N193)</f>
        <v>0</v>
      </c>
      <c r="O191" s="211">
        <f t="shared" si="34"/>
        <v>0</v>
      </c>
      <c r="P191" s="208"/>
    </row>
    <row r="192" spans="1:16" ht="36" hidden="1" x14ac:dyDescent="0.25">
      <c r="A192" s="595">
        <v>4240</v>
      </c>
      <c r="B192" s="213" t="s">
        <v>425</v>
      </c>
      <c r="C192" s="466">
        <f t="shared" si="27"/>
        <v>0</v>
      </c>
      <c r="D192" s="220"/>
      <c r="E192" s="510"/>
      <c r="F192" s="466">
        <f t="shared" si="31"/>
        <v>0</v>
      </c>
      <c r="G192" s="219"/>
      <c r="H192" s="220"/>
      <c r="I192" s="221">
        <f t="shared" si="32"/>
        <v>0</v>
      </c>
      <c r="J192" s="219"/>
      <c r="K192" s="220"/>
      <c r="L192" s="221">
        <f t="shared" si="33"/>
        <v>0</v>
      </c>
      <c r="M192" s="336"/>
      <c r="N192" s="335"/>
      <c r="O192" s="221">
        <f t="shared" si="34"/>
        <v>0</v>
      </c>
      <c r="P192" s="176"/>
    </row>
    <row r="193" spans="1:16" ht="24" hidden="1" x14ac:dyDescent="0.25">
      <c r="A193" s="339">
        <v>4250</v>
      </c>
      <c r="B193" s="223" t="s">
        <v>426</v>
      </c>
      <c r="C193" s="359">
        <f t="shared" si="27"/>
        <v>0</v>
      </c>
      <c r="D193" s="230"/>
      <c r="E193" s="507"/>
      <c r="F193" s="359">
        <f t="shared" si="31"/>
        <v>0</v>
      </c>
      <c r="G193" s="229"/>
      <c r="H193" s="230"/>
      <c r="I193" s="231">
        <f t="shared" si="32"/>
        <v>0</v>
      </c>
      <c r="J193" s="229"/>
      <c r="K193" s="230"/>
      <c r="L193" s="231">
        <f t="shared" si="33"/>
        <v>0</v>
      </c>
      <c r="M193" s="338"/>
      <c r="N193" s="337"/>
      <c r="O193" s="231">
        <f t="shared" si="34"/>
        <v>0</v>
      </c>
      <c r="P193" s="185"/>
    </row>
    <row r="194" spans="1:16" hidden="1" x14ac:dyDescent="0.25">
      <c r="A194" s="198">
        <v>4300</v>
      </c>
      <c r="B194" s="323" t="s">
        <v>427</v>
      </c>
      <c r="C194" s="459">
        <f t="shared" si="27"/>
        <v>0</v>
      </c>
      <c r="D194" s="210">
        <f>SUM(D195)</f>
        <v>0</v>
      </c>
      <c r="E194" s="505">
        <f>SUM(E195)</f>
        <v>0</v>
      </c>
      <c r="F194" s="459">
        <f t="shared" si="31"/>
        <v>0</v>
      </c>
      <c r="G194" s="209">
        <f>SUM(G195)</f>
        <v>0</v>
      </c>
      <c r="H194" s="210">
        <f>SUM(H195)</f>
        <v>0</v>
      </c>
      <c r="I194" s="211">
        <f t="shared" si="32"/>
        <v>0</v>
      </c>
      <c r="J194" s="209">
        <f>SUM(J195)</f>
        <v>0</v>
      </c>
      <c r="K194" s="210">
        <f>SUM(K195)</f>
        <v>0</v>
      </c>
      <c r="L194" s="211">
        <f t="shared" si="33"/>
        <v>0</v>
      </c>
      <c r="M194" s="348">
        <f>SUM(M195)</f>
        <v>0</v>
      </c>
      <c r="N194" s="324">
        <f>SUM(N195)</f>
        <v>0</v>
      </c>
      <c r="O194" s="211">
        <f t="shared" si="34"/>
        <v>0</v>
      </c>
      <c r="P194" s="208"/>
    </row>
    <row r="195" spans="1:16" ht="24" hidden="1" x14ac:dyDescent="0.25">
      <c r="A195" s="595">
        <v>4310</v>
      </c>
      <c r="B195" s="213" t="s">
        <v>428</v>
      </c>
      <c r="C195" s="466">
        <f t="shared" si="27"/>
        <v>0</v>
      </c>
      <c r="D195" s="352">
        <f>SUM(D196:D196)</f>
        <v>0</v>
      </c>
      <c r="E195" s="389">
        <f>SUM(E196:E196)</f>
        <v>0</v>
      </c>
      <c r="F195" s="466">
        <f t="shared" si="31"/>
        <v>0</v>
      </c>
      <c r="G195" s="350">
        <f>SUM(G196:G196)</f>
        <v>0</v>
      </c>
      <c r="H195" s="352">
        <f>SUM(H196:H196)</f>
        <v>0</v>
      </c>
      <c r="I195" s="221">
        <f t="shared" si="32"/>
        <v>0</v>
      </c>
      <c r="J195" s="350">
        <f>SUM(J196:J196)</f>
        <v>0</v>
      </c>
      <c r="K195" s="352">
        <f>SUM(K196:K196)</f>
        <v>0</v>
      </c>
      <c r="L195" s="221">
        <f t="shared" si="33"/>
        <v>0</v>
      </c>
      <c r="M195" s="353">
        <f>SUM(M196:M196)</f>
        <v>0</v>
      </c>
      <c r="N195" s="351">
        <f>SUM(N196:N196)</f>
        <v>0</v>
      </c>
      <c r="O195" s="221">
        <f t="shared" si="34"/>
        <v>0</v>
      </c>
      <c r="P195" s="176"/>
    </row>
    <row r="196" spans="1:16" ht="36" hidden="1" x14ac:dyDescent="0.25">
      <c r="A196" s="178">
        <v>4311</v>
      </c>
      <c r="B196" s="223" t="s">
        <v>429</v>
      </c>
      <c r="C196" s="359">
        <f t="shared" si="27"/>
        <v>0</v>
      </c>
      <c r="D196" s="230"/>
      <c r="E196" s="507"/>
      <c r="F196" s="359">
        <f t="shared" si="31"/>
        <v>0</v>
      </c>
      <c r="G196" s="229"/>
      <c r="H196" s="230"/>
      <c r="I196" s="231">
        <f t="shared" si="32"/>
        <v>0</v>
      </c>
      <c r="J196" s="229"/>
      <c r="K196" s="230"/>
      <c r="L196" s="231">
        <f t="shared" si="33"/>
        <v>0</v>
      </c>
      <c r="M196" s="338"/>
      <c r="N196" s="337"/>
      <c r="O196" s="231">
        <f t="shared" si="34"/>
        <v>0</v>
      </c>
      <c r="P196" s="185"/>
    </row>
    <row r="197" spans="1:16" s="148" customFormat="1" ht="24" hidden="1" x14ac:dyDescent="0.25">
      <c r="A197" s="384"/>
      <c r="B197" s="140" t="s">
        <v>430</v>
      </c>
      <c r="C197" s="464">
        <f t="shared" si="27"/>
        <v>0</v>
      </c>
      <c r="D197" s="313">
        <f>SUM(D198,D233,D271)</f>
        <v>0</v>
      </c>
      <c r="E197" s="503">
        <f>SUM(E198,E233,E271)</f>
        <v>0</v>
      </c>
      <c r="F197" s="464">
        <f t="shared" si="31"/>
        <v>0</v>
      </c>
      <c r="G197" s="310">
        <f>SUM(G198,G233,G271)</f>
        <v>0</v>
      </c>
      <c r="H197" s="313">
        <f>SUM(H198,H233,H271)</f>
        <v>0</v>
      </c>
      <c r="I197" s="312">
        <f t="shared" si="32"/>
        <v>0</v>
      </c>
      <c r="J197" s="310">
        <f>SUM(J198,J233,J271)</f>
        <v>0</v>
      </c>
      <c r="K197" s="313">
        <f>SUM(K198,K233,K271)</f>
        <v>0</v>
      </c>
      <c r="L197" s="312">
        <f t="shared" si="33"/>
        <v>0</v>
      </c>
      <c r="M197" s="385">
        <f>SUM(M198,M233,M271)</f>
        <v>0</v>
      </c>
      <c r="N197" s="386">
        <f>SUM(N198,N233,N271)</f>
        <v>0</v>
      </c>
      <c r="O197" s="387">
        <f t="shared" si="34"/>
        <v>0</v>
      </c>
      <c r="P197" s="388"/>
    </row>
    <row r="198" spans="1:16" hidden="1" x14ac:dyDescent="0.25">
      <c r="A198" s="315">
        <v>5000</v>
      </c>
      <c r="B198" s="315" t="s">
        <v>431</v>
      </c>
      <c r="C198" s="465">
        <f>F198+I198+L198+O198</f>
        <v>0</v>
      </c>
      <c r="D198" s="577">
        <f>D199+D207</f>
        <v>0</v>
      </c>
      <c r="E198" s="504">
        <f>E199+E207</f>
        <v>0</v>
      </c>
      <c r="F198" s="465">
        <f t="shared" si="31"/>
        <v>0</v>
      </c>
      <c r="G198" s="317">
        <f>G199+G207</f>
        <v>0</v>
      </c>
      <c r="H198" s="320">
        <f>H199+H207</f>
        <v>0</v>
      </c>
      <c r="I198" s="319">
        <f t="shared" si="32"/>
        <v>0</v>
      </c>
      <c r="J198" s="317">
        <f>J199+J207</f>
        <v>0</v>
      </c>
      <c r="K198" s="320">
        <f>K199+K207</f>
        <v>0</v>
      </c>
      <c r="L198" s="319">
        <f t="shared" si="33"/>
        <v>0</v>
      </c>
      <c r="M198" s="321">
        <f>M199+M207</f>
        <v>0</v>
      </c>
      <c r="N198" s="318">
        <f>N199+N207</f>
        <v>0</v>
      </c>
      <c r="O198" s="319">
        <f t="shared" si="34"/>
        <v>0</v>
      </c>
      <c r="P198" s="322"/>
    </row>
    <row r="199" spans="1:16" hidden="1" x14ac:dyDescent="0.25">
      <c r="A199" s="198">
        <v>5100</v>
      </c>
      <c r="B199" s="323" t="s">
        <v>432</v>
      </c>
      <c r="C199" s="459">
        <f t="shared" si="27"/>
        <v>0</v>
      </c>
      <c r="D199" s="210">
        <f>D200+D201+D204+D205+D206</f>
        <v>0</v>
      </c>
      <c r="E199" s="505">
        <f>E200+E201+E204+E205+E206</f>
        <v>0</v>
      </c>
      <c r="F199" s="459">
        <f t="shared" si="31"/>
        <v>0</v>
      </c>
      <c r="G199" s="209">
        <f>G200+G201+G204+G205+G206</f>
        <v>0</v>
      </c>
      <c r="H199" s="210">
        <f>H200+H201+H204+H205+H206</f>
        <v>0</v>
      </c>
      <c r="I199" s="211">
        <f t="shared" si="32"/>
        <v>0</v>
      </c>
      <c r="J199" s="209">
        <f>J200+J201+J204+J205+J206</f>
        <v>0</v>
      </c>
      <c r="K199" s="210">
        <f>K200+K201+K204+K205+K206</f>
        <v>0</v>
      </c>
      <c r="L199" s="211">
        <f t="shared" si="33"/>
        <v>0</v>
      </c>
      <c r="M199" s="348">
        <f>M200+M201+M204+M205+M206</f>
        <v>0</v>
      </c>
      <c r="N199" s="324">
        <f>N200+N201+N204+N205+N206</f>
        <v>0</v>
      </c>
      <c r="O199" s="211">
        <f t="shared" si="34"/>
        <v>0</v>
      </c>
      <c r="P199" s="208"/>
    </row>
    <row r="200" spans="1:16" hidden="1" x14ac:dyDescent="0.25">
      <c r="A200" s="595">
        <v>5110</v>
      </c>
      <c r="B200" s="213" t="s">
        <v>433</v>
      </c>
      <c r="C200" s="466">
        <f t="shared" si="27"/>
        <v>0</v>
      </c>
      <c r="D200" s="220"/>
      <c r="E200" s="510"/>
      <c r="F200" s="466">
        <f t="shared" si="31"/>
        <v>0</v>
      </c>
      <c r="G200" s="219"/>
      <c r="H200" s="220"/>
      <c r="I200" s="221">
        <f t="shared" si="32"/>
        <v>0</v>
      </c>
      <c r="J200" s="219"/>
      <c r="K200" s="220"/>
      <c r="L200" s="221">
        <f t="shared" si="33"/>
        <v>0</v>
      </c>
      <c r="M200" s="336"/>
      <c r="N200" s="335"/>
      <c r="O200" s="221">
        <f t="shared" si="34"/>
        <v>0</v>
      </c>
      <c r="P200" s="176"/>
    </row>
    <row r="201" spans="1:16" ht="24" hidden="1" x14ac:dyDescent="0.25">
      <c r="A201" s="339">
        <v>5120</v>
      </c>
      <c r="B201" s="223" t="s">
        <v>434</v>
      </c>
      <c r="C201" s="359">
        <f t="shared" si="27"/>
        <v>0</v>
      </c>
      <c r="D201" s="342">
        <f>D202+D203</f>
        <v>0</v>
      </c>
      <c r="E201" s="390">
        <f>E202+E203</f>
        <v>0</v>
      </c>
      <c r="F201" s="359">
        <f t="shared" si="31"/>
        <v>0</v>
      </c>
      <c r="G201" s="340">
        <f>G202+G203</f>
        <v>0</v>
      </c>
      <c r="H201" s="342">
        <f>H202+H203</f>
        <v>0</v>
      </c>
      <c r="I201" s="231">
        <f t="shared" si="32"/>
        <v>0</v>
      </c>
      <c r="J201" s="340">
        <f>J202+J203</f>
        <v>0</v>
      </c>
      <c r="K201" s="342">
        <f>K202+K203</f>
        <v>0</v>
      </c>
      <c r="L201" s="231">
        <f t="shared" si="33"/>
        <v>0</v>
      </c>
      <c r="M201" s="343">
        <f>M202+M203</f>
        <v>0</v>
      </c>
      <c r="N201" s="341">
        <f>N202+N203</f>
        <v>0</v>
      </c>
      <c r="O201" s="231">
        <f t="shared" si="34"/>
        <v>0</v>
      </c>
      <c r="P201" s="185"/>
    </row>
    <row r="202" spans="1:16" hidden="1" x14ac:dyDescent="0.25">
      <c r="A202" s="178">
        <v>5121</v>
      </c>
      <c r="B202" s="223" t="s">
        <v>435</v>
      </c>
      <c r="C202" s="359">
        <f t="shared" si="27"/>
        <v>0</v>
      </c>
      <c r="D202" s="230"/>
      <c r="E202" s="507"/>
      <c r="F202" s="359">
        <f t="shared" si="31"/>
        <v>0</v>
      </c>
      <c r="G202" s="229"/>
      <c r="H202" s="230"/>
      <c r="I202" s="231">
        <f t="shared" si="32"/>
        <v>0</v>
      </c>
      <c r="J202" s="229"/>
      <c r="K202" s="230"/>
      <c r="L202" s="231">
        <f t="shared" si="33"/>
        <v>0</v>
      </c>
      <c r="M202" s="338"/>
      <c r="N202" s="337"/>
      <c r="O202" s="231">
        <f t="shared" si="34"/>
        <v>0</v>
      </c>
      <c r="P202" s="185"/>
    </row>
    <row r="203" spans="1:16" ht="24" hidden="1" x14ac:dyDescent="0.25">
      <c r="A203" s="178">
        <v>5129</v>
      </c>
      <c r="B203" s="223" t="s">
        <v>436</v>
      </c>
      <c r="C203" s="359">
        <f t="shared" si="27"/>
        <v>0</v>
      </c>
      <c r="D203" s="230"/>
      <c r="E203" s="507"/>
      <c r="F203" s="359">
        <f t="shared" si="31"/>
        <v>0</v>
      </c>
      <c r="G203" s="229"/>
      <c r="H203" s="230"/>
      <c r="I203" s="231">
        <f t="shared" si="32"/>
        <v>0</v>
      </c>
      <c r="J203" s="229"/>
      <c r="K203" s="230"/>
      <c r="L203" s="231">
        <f t="shared" si="33"/>
        <v>0</v>
      </c>
      <c r="M203" s="338"/>
      <c r="N203" s="337"/>
      <c r="O203" s="231">
        <f t="shared" si="34"/>
        <v>0</v>
      </c>
      <c r="P203" s="185"/>
    </row>
    <row r="204" spans="1:16" hidden="1" x14ac:dyDescent="0.25">
      <c r="A204" s="339">
        <v>5130</v>
      </c>
      <c r="B204" s="223" t="s">
        <v>437</v>
      </c>
      <c r="C204" s="359">
        <f t="shared" si="27"/>
        <v>0</v>
      </c>
      <c r="D204" s="230"/>
      <c r="E204" s="507"/>
      <c r="F204" s="359">
        <f t="shared" si="31"/>
        <v>0</v>
      </c>
      <c r="G204" s="229"/>
      <c r="H204" s="230"/>
      <c r="I204" s="231">
        <f t="shared" si="32"/>
        <v>0</v>
      </c>
      <c r="J204" s="229"/>
      <c r="K204" s="230"/>
      <c r="L204" s="231">
        <f t="shared" si="33"/>
        <v>0</v>
      </c>
      <c r="M204" s="338"/>
      <c r="N204" s="337"/>
      <c r="O204" s="231">
        <f t="shared" si="34"/>
        <v>0</v>
      </c>
      <c r="P204" s="185"/>
    </row>
    <row r="205" spans="1:16" hidden="1" x14ac:dyDescent="0.25">
      <c r="A205" s="339">
        <v>5140</v>
      </c>
      <c r="B205" s="223" t="s">
        <v>438</v>
      </c>
      <c r="C205" s="359">
        <f t="shared" si="27"/>
        <v>0</v>
      </c>
      <c r="D205" s="230"/>
      <c r="E205" s="507"/>
      <c r="F205" s="359">
        <f t="shared" si="31"/>
        <v>0</v>
      </c>
      <c r="G205" s="229"/>
      <c r="H205" s="230"/>
      <c r="I205" s="231">
        <f t="shared" si="32"/>
        <v>0</v>
      </c>
      <c r="J205" s="229"/>
      <c r="K205" s="230"/>
      <c r="L205" s="231">
        <f t="shared" si="33"/>
        <v>0</v>
      </c>
      <c r="M205" s="338"/>
      <c r="N205" s="337"/>
      <c r="O205" s="231">
        <f t="shared" si="34"/>
        <v>0</v>
      </c>
      <c r="P205" s="185"/>
    </row>
    <row r="206" spans="1:16" ht="24" hidden="1" x14ac:dyDescent="0.25">
      <c r="A206" s="339">
        <v>5170</v>
      </c>
      <c r="B206" s="223" t="s">
        <v>439</v>
      </c>
      <c r="C206" s="359">
        <f t="shared" si="27"/>
        <v>0</v>
      </c>
      <c r="D206" s="230"/>
      <c r="E206" s="507"/>
      <c r="F206" s="359">
        <f t="shared" si="31"/>
        <v>0</v>
      </c>
      <c r="G206" s="229"/>
      <c r="H206" s="230"/>
      <c r="I206" s="231">
        <f t="shared" si="32"/>
        <v>0</v>
      </c>
      <c r="J206" s="229"/>
      <c r="K206" s="230"/>
      <c r="L206" s="231">
        <f t="shared" si="33"/>
        <v>0</v>
      </c>
      <c r="M206" s="338"/>
      <c r="N206" s="337"/>
      <c r="O206" s="231">
        <f t="shared" si="34"/>
        <v>0</v>
      </c>
      <c r="P206" s="185"/>
    </row>
    <row r="207" spans="1:16" hidden="1" x14ac:dyDescent="0.25">
      <c r="A207" s="198">
        <v>5200</v>
      </c>
      <c r="B207" s="323" t="s">
        <v>440</v>
      </c>
      <c r="C207" s="459">
        <f t="shared" si="27"/>
        <v>0</v>
      </c>
      <c r="D207" s="210">
        <f>D208+D218+D219+D228+D229+D230+D232</f>
        <v>0</v>
      </c>
      <c r="E207" s="505">
        <f>E208+E218+E219+E228+E229+E230+E232</f>
        <v>0</v>
      </c>
      <c r="F207" s="459">
        <f t="shared" si="31"/>
        <v>0</v>
      </c>
      <c r="G207" s="209">
        <f>G208+G218+G219+G228+G229+G230+G232</f>
        <v>0</v>
      </c>
      <c r="H207" s="210">
        <f>H208+H218+H219+H228+H229+H230+H232</f>
        <v>0</v>
      </c>
      <c r="I207" s="211">
        <f t="shared" si="32"/>
        <v>0</v>
      </c>
      <c r="J207" s="209">
        <f>J208+J218+J219+J228+J229+J230+J232</f>
        <v>0</v>
      </c>
      <c r="K207" s="210">
        <f>K208+K218+K219+K228+K229+K230+K232</f>
        <v>0</v>
      </c>
      <c r="L207" s="211">
        <f t="shared" si="33"/>
        <v>0</v>
      </c>
      <c r="M207" s="348">
        <f>M208+M218+M219+M228+M229+M230+M232</f>
        <v>0</v>
      </c>
      <c r="N207" s="324">
        <f>N208+N218+N219+N228+N229+N230+N232</f>
        <v>0</v>
      </c>
      <c r="O207" s="211">
        <f t="shared" si="34"/>
        <v>0</v>
      </c>
      <c r="P207" s="208"/>
    </row>
    <row r="208" spans="1:16" hidden="1" x14ac:dyDescent="0.25">
      <c r="A208" s="329">
        <v>5210</v>
      </c>
      <c r="B208" s="265" t="s">
        <v>441</v>
      </c>
      <c r="C208" s="460">
        <f t="shared" si="27"/>
        <v>0</v>
      </c>
      <c r="D208" s="333">
        <f>SUM(D209:D217)</f>
        <v>0</v>
      </c>
      <c r="E208" s="506">
        <f>SUM(E209:E217)</f>
        <v>0</v>
      </c>
      <c r="F208" s="460">
        <f t="shared" si="31"/>
        <v>0</v>
      </c>
      <c r="G208" s="330">
        <f>SUM(G209:G217)</f>
        <v>0</v>
      </c>
      <c r="H208" s="333">
        <f>SUM(H209:H217)</f>
        <v>0</v>
      </c>
      <c r="I208" s="332">
        <f t="shared" si="32"/>
        <v>0</v>
      </c>
      <c r="J208" s="330">
        <f>SUM(J209:J217)</f>
        <v>0</v>
      </c>
      <c r="K208" s="333">
        <f>SUM(K209:K217)</f>
        <v>0</v>
      </c>
      <c r="L208" s="332">
        <f t="shared" si="33"/>
        <v>0</v>
      </c>
      <c r="M208" s="334">
        <f>SUM(M209:M217)</f>
        <v>0</v>
      </c>
      <c r="N208" s="331">
        <f>SUM(N209:N217)</f>
        <v>0</v>
      </c>
      <c r="O208" s="332">
        <f t="shared" si="34"/>
        <v>0</v>
      </c>
      <c r="P208" s="274"/>
    </row>
    <row r="209" spans="1:16" hidden="1" x14ac:dyDescent="0.25">
      <c r="A209" s="169">
        <v>5211</v>
      </c>
      <c r="B209" s="213" t="s">
        <v>442</v>
      </c>
      <c r="C209" s="359">
        <f t="shared" si="27"/>
        <v>0</v>
      </c>
      <c r="D209" s="220"/>
      <c r="E209" s="510"/>
      <c r="F209" s="466">
        <f t="shared" si="31"/>
        <v>0</v>
      </c>
      <c r="G209" s="219"/>
      <c r="H209" s="220"/>
      <c r="I209" s="221">
        <f t="shared" si="32"/>
        <v>0</v>
      </c>
      <c r="J209" s="219"/>
      <c r="K209" s="220"/>
      <c r="L209" s="221">
        <f t="shared" si="33"/>
        <v>0</v>
      </c>
      <c r="M209" s="336"/>
      <c r="N209" s="335"/>
      <c r="O209" s="221">
        <f t="shared" si="34"/>
        <v>0</v>
      </c>
      <c r="P209" s="176"/>
    </row>
    <row r="210" spans="1:16" hidden="1" x14ac:dyDescent="0.25">
      <c r="A210" s="178">
        <v>5212</v>
      </c>
      <c r="B210" s="223" t="s">
        <v>443</v>
      </c>
      <c r="C210" s="359">
        <f t="shared" si="27"/>
        <v>0</v>
      </c>
      <c r="D210" s="230"/>
      <c r="E210" s="507"/>
      <c r="F210" s="359">
        <f t="shared" si="31"/>
        <v>0</v>
      </c>
      <c r="G210" s="229"/>
      <c r="H210" s="230"/>
      <c r="I210" s="231">
        <f t="shared" si="32"/>
        <v>0</v>
      </c>
      <c r="J210" s="229"/>
      <c r="K210" s="230"/>
      <c r="L210" s="231">
        <f t="shared" si="33"/>
        <v>0</v>
      </c>
      <c r="M210" s="338"/>
      <c r="N210" s="337"/>
      <c r="O210" s="231">
        <f t="shared" si="34"/>
        <v>0</v>
      </c>
      <c r="P210" s="185"/>
    </row>
    <row r="211" spans="1:16" hidden="1" x14ac:dyDescent="0.25">
      <c r="A211" s="178">
        <v>5213</v>
      </c>
      <c r="B211" s="223" t="s">
        <v>444</v>
      </c>
      <c r="C211" s="359">
        <f t="shared" si="27"/>
        <v>0</v>
      </c>
      <c r="D211" s="230"/>
      <c r="E211" s="507"/>
      <c r="F211" s="359">
        <f t="shared" si="31"/>
        <v>0</v>
      </c>
      <c r="G211" s="229"/>
      <c r="H211" s="230"/>
      <c r="I211" s="231">
        <f t="shared" si="32"/>
        <v>0</v>
      </c>
      <c r="J211" s="229"/>
      <c r="K211" s="230"/>
      <c r="L211" s="231">
        <f t="shared" si="33"/>
        <v>0</v>
      </c>
      <c r="M211" s="338"/>
      <c r="N211" s="337"/>
      <c r="O211" s="231">
        <f t="shared" si="34"/>
        <v>0</v>
      </c>
      <c r="P211" s="185"/>
    </row>
    <row r="212" spans="1:16" hidden="1" x14ac:dyDescent="0.25">
      <c r="A212" s="178">
        <v>5214</v>
      </c>
      <c r="B212" s="223" t="s">
        <v>445</v>
      </c>
      <c r="C212" s="359">
        <f t="shared" si="27"/>
        <v>0</v>
      </c>
      <c r="D212" s="230"/>
      <c r="E212" s="507"/>
      <c r="F212" s="359">
        <f t="shared" si="31"/>
        <v>0</v>
      </c>
      <c r="G212" s="229"/>
      <c r="H212" s="230"/>
      <c r="I212" s="231">
        <f t="shared" si="32"/>
        <v>0</v>
      </c>
      <c r="J212" s="229"/>
      <c r="K212" s="230"/>
      <c r="L212" s="231">
        <f t="shared" si="33"/>
        <v>0</v>
      </c>
      <c r="M212" s="338"/>
      <c r="N212" s="337"/>
      <c r="O212" s="231">
        <f t="shared" si="34"/>
        <v>0</v>
      </c>
      <c r="P212" s="185"/>
    </row>
    <row r="213" spans="1:16" hidden="1" x14ac:dyDescent="0.25">
      <c r="A213" s="178">
        <v>5215</v>
      </c>
      <c r="B213" s="223" t="s">
        <v>446</v>
      </c>
      <c r="C213" s="359">
        <f t="shared" si="27"/>
        <v>0</v>
      </c>
      <c r="D213" s="230"/>
      <c r="E213" s="507"/>
      <c r="F213" s="359">
        <f t="shared" si="31"/>
        <v>0</v>
      </c>
      <c r="G213" s="229"/>
      <c r="H213" s="230"/>
      <c r="I213" s="231">
        <f t="shared" si="32"/>
        <v>0</v>
      </c>
      <c r="J213" s="229"/>
      <c r="K213" s="230"/>
      <c r="L213" s="231">
        <f t="shared" si="33"/>
        <v>0</v>
      </c>
      <c r="M213" s="338"/>
      <c r="N213" s="337"/>
      <c r="O213" s="231">
        <f t="shared" si="34"/>
        <v>0</v>
      </c>
      <c r="P213" s="185"/>
    </row>
    <row r="214" spans="1:16" ht="24" hidden="1" x14ac:dyDescent="0.25">
      <c r="A214" s="178">
        <v>5216</v>
      </c>
      <c r="B214" s="223" t="s">
        <v>447</v>
      </c>
      <c r="C214" s="359">
        <f t="shared" si="27"/>
        <v>0</v>
      </c>
      <c r="D214" s="230"/>
      <c r="E214" s="507"/>
      <c r="F214" s="359">
        <f t="shared" si="31"/>
        <v>0</v>
      </c>
      <c r="G214" s="229"/>
      <c r="H214" s="230"/>
      <c r="I214" s="231">
        <f t="shared" si="32"/>
        <v>0</v>
      </c>
      <c r="J214" s="229"/>
      <c r="K214" s="230"/>
      <c r="L214" s="231">
        <f t="shared" si="33"/>
        <v>0</v>
      </c>
      <c r="M214" s="338"/>
      <c r="N214" s="337"/>
      <c r="O214" s="231">
        <f t="shared" si="34"/>
        <v>0</v>
      </c>
      <c r="P214" s="185"/>
    </row>
    <row r="215" spans="1:16" hidden="1" x14ac:dyDescent="0.25">
      <c r="A215" s="178">
        <v>5217</v>
      </c>
      <c r="B215" s="223" t="s">
        <v>448</v>
      </c>
      <c r="C215" s="359">
        <f t="shared" si="27"/>
        <v>0</v>
      </c>
      <c r="D215" s="230"/>
      <c r="E215" s="507"/>
      <c r="F215" s="359">
        <f t="shared" si="31"/>
        <v>0</v>
      </c>
      <c r="G215" s="229"/>
      <c r="H215" s="230"/>
      <c r="I215" s="231">
        <f t="shared" si="32"/>
        <v>0</v>
      </c>
      <c r="J215" s="229"/>
      <c r="K215" s="230"/>
      <c r="L215" s="231">
        <f t="shared" si="33"/>
        <v>0</v>
      </c>
      <c r="M215" s="338"/>
      <c r="N215" s="337"/>
      <c r="O215" s="231">
        <f t="shared" si="34"/>
        <v>0</v>
      </c>
      <c r="P215" s="185"/>
    </row>
    <row r="216" spans="1:16" hidden="1" x14ac:dyDescent="0.25">
      <c r="A216" s="178">
        <v>5218</v>
      </c>
      <c r="B216" s="223" t="s">
        <v>449</v>
      </c>
      <c r="C216" s="359">
        <f t="shared" si="27"/>
        <v>0</v>
      </c>
      <c r="D216" s="230"/>
      <c r="E216" s="507"/>
      <c r="F216" s="359">
        <f t="shared" si="31"/>
        <v>0</v>
      </c>
      <c r="G216" s="229"/>
      <c r="H216" s="230"/>
      <c r="I216" s="231">
        <f t="shared" si="32"/>
        <v>0</v>
      </c>
      <c r="J216" s="229"/>
      <c r="K216" s="230"/>
      <c r="L216" s="231">
        <f t="shared" si="33"/>
        <v>0</v>
      </c>
      <c r="M216" s="338"/>
      <c r="N216" s="337"/>
      <c r="O216" s="231">
        <f t="shared" si="34"/>
        <v>0</v>
      </c>
      <c r="P216" s="185"/>
    </row>
    <row r="217" spans="1:16" hidden="1" x14ac:dyDescent="0.25">
      <c r="A217" s="178">
        <v>5219</v>
      </c>
      <c r="B217" s="223" t="s">
        <v>450</v>
      </c>
      <c r="C217" s="359">
        <f t="shared" si="27"/>
        <v>0</v>
      </c>
      <c r="D217" s="230"/>
      <c r="E217" s="507"/>
      <c r="F217" s="359">
        <f t="shared" si="31"/>
        <v>0</v>
      </c>
      <c r="G217" s="229"/>
      <c r="H217" s="230"/>
      <c r="I217" s="231">
        <f t="shared" si="32"/>
        <v>0</v>
      </c>
      <c r="J217" s="229"/>
      <c r="K217" s="230"/>
      <c r="L217" s="231">
        <f t="shared" si="33"/>
        <v>0</v>
      </c>
      <c r="M217" s="338"/>
      <c r="N217" s="337"/>
      <c r="O217" s="231">
        <f t="shared" si="34"/>
        <v>0</v>
      </c>
      <c r="P217" s="185"/>
    </row>
    <row r="218" spans="1:16" hidden="1" x14ac:dyDescent="0.25">
      <c r="A218" s="339">
        <v>5220</v>
      </c>
      <c r="B218" s="223" t="s">
        <v>451</v>
      </c>
      <c r="C218" s="359">
        <f t="shared" si="27"/>
        <v>0</v>
      </c>
      <c r="D218" s="230"/>
      <c r="E218" s="507"/>
      <c r="F218" s="359">
        <f t="shared" si="31"/>
        <v>0</v>
      </c>
      <c r="G218" s="229"/>
      <c r="H218" s="230"/>
      <c r="I218" s="231">
        <f t="shared" si="32"/>
        <v>0</v>
      </c>
      <c r="J218" s="229"/>
      <c r="K218" s="230"/>
      <c r="L218" s="231">
        <f t="shared" si="33"/>
        <v>0</v>
      </c>
      <c r="M218" s="338"/>
      <c r="N218" s="337"/>
      <c r="O218" s="231">
        <f t="shared" si="34"/>
        <v>0</v>
      </c>
      <c r="P218" s="185"/>
    </row>
    <row r="219" spans="1:16" hidden="1" x14ac:dyDescent="0.25">
      <c r="A219" s="339">
        <v>5230</v>
      </c>
      <c r="B219" s="223" t="s">
        <v>452</v>
      </c>
      <c r="C219" s="359">
        <f t="shared" si="27"/>
        <v>0</v>
      </c>
      <c r="D219" s="342">
        <f>SUM(D220:D227)</f>
        <v>0</v>
      </c>
      <c r="E219" s="390">
        <f>SUM(E220:E227)</f>
        <v>0</v>
      </c>
      <c r="F219" s="359">
        <f t="shared" si="31"/>
        <v>0</v>
      </c>
      <c r="G219" s="340">
        <f>SUM(G220:G227)</f>
        <v>0</v>
      </c>
      <c r="H219" s="342">
        <f>SUM(H220:H227)</f>
        <v>0</v>
      </c>
      <c r="I219" s="231">
        <f t="shared" si="32"/>
        <v>0</v>
      </c>
      <c r="J219" s="340">
        <f>SUM(J220:J227)</f>
        <v>0</v>
      </c>
      <c r="K219" s="342">
        <f>SUM(K220:K227)</f>
        <v>0</v>
      </c>
      <c r="L219" s="231">
        <f t="shared" si="33"/>
        <v>0</v>
      </c>
      <c r="M219" s="343">
        <f>SUM(M220:M227)</f>
        <v>0</v>
      </c>
      <c r="N219" s="341">
        <f>SUM(N220:N227)</f>
        <v>0</v>
      </c>
      <c r="O219" s="231">
        <f t="shared" si="34"/>
        <v>0</v>
      </c>
      <c r="P219" s="185"/>
    </row>
    <row r="220" spans="1:16" hidden="1" x14ac:dyDescent="0.25">
      <c r="A220" s="178">
        <v>5231</v>
      </c>
      <c r="B220" s="223" t="s">
        <v>453</v>
      </c>
      <c r="C220" s="359">
        <f t="shared" si="27"/>
        <v>0</v>
      </c>
      <c r="D220" s="230"/>
      <c r="E220" s="507"/>
      <c r="F220" s="359">
        <f t="shared" si="31"/>
        <v>0</v>
      </c>
      <c r="G220" s="229"/>
      <c r="H220" s="230"/>
      <c r="I220" s="231">
        <f t="shared" si="32"/>
        <v>0</v>
      </c>
      <c r="J220" s="229"/>
      <c r="K220" s="230"/>
      <c r="L220" s="231">
        <f t="shared" si="33"/>
        <v>0</v>
      </c>
      <c r="M220" s="338"/>
      <c r="N220" s="337"/>
      <c r="O220" s="231">
        <f t="shared" si="34"/>
        <v>0</v>
      </c>
      <c r="P220" s="185"/>
    </row>
    <row r="221" spans="1:16" hidden="1" x14ac:dyDescent="0.25">
      <c r="A221" s="178">
        <v>5232</v>
      </c>
      <c r="B221" s="223" t="s">
        <v>454</v>
      </c>
      <c r="C221" s="359">
        <f t="shared" si="27"/>
        <v>0</v>
      </c>
      <c r="D221" s="230"/>
      <c r="E221" s="507"/>
      <c r="F221" s="359">
        <f t="shared" si="31"/>
        <v>0</v>
      </c>
      <c r="G221" s="229"/>
      <c r="H221" s="230"/>
      <c r="I221" s="231">
        <f t="shared" si="32"/>
        <v>0</v>
      </c>
      <c r="J221" s="229"/>
      <c r="K221" s="230"/>
      <c r="L221" s="231">
        <f t="shared" si="33"/>
        <v>0</v>
      </c>
      <c r="M221" s="338"/>
      <c r="N221" s="337"/>
      <c r="O221" s="231">
        <f t="shared" si="34"/>
        <v>0</v>
      </c>
      <c r="P221" s="185"/>
    </row>
    <row r="222" spans="1:16" hidden="1" x14ac:dyDescent="0.25">
      <c r="A222" s="178">
        <v>5233</v>
      </c>
      <c r="B222" s="223" t="s">
        <v>455</v>
      </c>
      <c r="C222" s="359">
        <f t="shared" si="27"/>
        <v>0</v>
      </c>
      <c r="D222" s="230"/>
      <c r="E222" s="507"/>
      <c r="F222" s="359">
        <f t="shared" si="31"/>
        <v>0</v>
      </c>
      <c r="G222" s="229"/>
      <c r="H222" s="230"/>
      <c r="I222" s="231">
        <f t="shared" si="32"/>
        <v>0</v>
      </c>
      <c r="J222" s="229"/>
      <c r="K222" s="230"/>
      <c r="L222" s="231">
        <f t="shared" si="33"/>
        <v>0</v>
      </c>
      <c r="M222" s="338"/>
      <c r="N222" s="337"/>
      <c r="O222" s="231">
        <f t="shared" si="34"/>
        <v>0</v>
      </c>
      <c r="P222" s="185"/>
    </row>
    <row r="223" spans="1:16" ht="24" hidden="1" x14ac:dyDescent="0.25">
      <c r="A223" s="178">
        <v>5234</v>
      </c>
      <c r="B223" s="223" t="s">
        <v>456</v>
      </c>
      <c r="C223" s="359">
        <f t="shared" si="27"/>
        <v>0</v>
      </c>
      <c r="D223" s="230"/>
      <c r="E223" s="507"/>
      <c r="F223" s="359">
        <f t="shared" si="31"/>
        <v>0</v>
      </c>
      <c r="G223" s="229"/>
      <c r="H223" s="230"/>
      <c r="I223" s="231">
        <f t="shared" si="32"/>
        <v>0</v>
      </c>
      <c r="J223" s="229"/>
      <c r="K223" s="230"/>
      <c r="L223" s="231">
        <f t="shared" si="33"/>
        <v>0</v>
      </c>
      <c r="M223" s="338"/>
      <c r="N223" s="337"/>
      <c r="O223" s="231">
        <f t="shared" si="34"/>
        <v>0</v>
      </c>
      <c r="P223" s="185"/>
    </row>
    <row r="224" spans="1:16" hidden="1" x14ac:dyDescent="0.25">
      <c r="A224" s="178">
        <v>5236</v>
      </c>
      <c r="B224" s="223" t="s">
        <v>457</v>
      </c>
      <c r="C224" s="359">
        <f t="shared" si="27"/>
        <v>0</v>
      </c>
      <c r="D224" s="230"/>
      <c r="E224" s="507"/>
      <c r="F224" s="359">
        <f t="shared" si="31"/>
        <v>0</v>
      </c>
      <c r="G224" s="229"/>
      <c r="H224" s="230"/>
      <c r="I224" s="231">
        <f t="shared" si="32"/>
        <v>0</v>
      </c>
      <c r="J224" s="229"/>
      <c r="K224" s="230"/>
      <c r="L224" s="231">
        <f t="shared" si="33"/>
        <v>0</v>
      </c>
      <c r="M224" s="338"/>
      <c r="N224" s="337"/>
      <c r="O224" s="231">
        <f t="shared" si="34"/>
        <v>0</v>
      </c>
      <c r="P224" s="185"/>
    </row>
    <row r="225" spans="1:16" hidden="1" x14ac:dyDescent="0.25">
      <c r="A225" s="178">
        <v>5237</v>
      </c>
      <c r="B225" s="223" t="s">
        <v>458</v>
      </c>
      <c r="C225" s="359">
        <f t="shared" si="27"/>
        <v>0</v>
      </c>
      <c r="D225" s="230"/>
      <c r="E225" s="507"/>
      <c r="F225" s="359">
        <f t="shared" si="31"/>
        <v>0</v>
      </c>
      <c r="G225" s="229"/>
      <c r="H225" s="230"/>
      <c r="I225" s="231">
        <f t="shared" si="32"/>
        <v>0</v>
      </c>
      <c r="J225" s="229"/>
      <c r="K225" s="230"/>
      <c r="L225" s="231">
        <f t="shared" si="33"/>
        <v>0</v>
      </c>
      <c r="M225" s="338"/>
      <c r="N225" s="337"/>
      <c r="O225" s="231">
        <f t="shared" si="34"/>
        <v>0</v>
      </c>
      <c r="P225" s="185"/>
    </row>
    <row r="226" spans="1:16" ht="24" hidden="1" x14ac:dyDescent="0.25">
      <c r="A226" s="178">
        <v>5238</v>
      </c>
      <c r="B226" s="223" t="s">
        <v>459</v>
      </c>
      <c r="C226" s="359">
        <f t="shared" si="27"/>
        <v>0</v>
      </c>
      <c r="D226" s="230"/>
      <c r="E226" s="507"/>
      <c r="F226" s="359">
        <f t="shared" si="31"/>
        <v>0</v>
      </c>
      <c r="G226" s="229"/>
      <c r="H226" s="230"/>
      <c r="I226" s="231">
        <f t="shared" si="32"/>
        <v>0</v>
      </c>
      <c r="J226" s="229"/>
      <c r="K226" s="230"/>
      <c r="L226" s="231">
        <f t="shared" si="33"/>
        <v>0</v>
      </c>
      <c r="M226" s="338"/>
      <c r="N226" s="337"/>
      <c r="O226" s="231">
        <f t="shared" si="34"/>
        <v>0</v>
      </c>
      <c r="P226" s="185"/>
    </row>
    <row r="227" spans="1:16" ht="24" hidden="1" x14ac:dyDescent="0.25">
      <c r="A227" s="178">
        <v>5239</v>
      </c>
      <c r="B227" s="223" t="s">
        <v>460</v>
      </c>
      <c r="C227" s="359">
        <f t="shared" si="27"/>
        <v>0</v>
      </c>
      <c r="D227" s="230"/>
      <c r="E227" s="507"/>
      <c r="F227" s="359">
        <f t="shared" si="31"/>
        <v>0</v>
      </c>
      <c r="G227" s="229"/>
      <c r="H227" s="230"/>
      <c r="I227" s="231">
        <f t="shared" si="32"/>
        <v>0</v>
      </c>
      <c r="J227" s="229"/>
      <c r="K227" s="230"/>
      <c r="L227" s="231">
        <f t="shared" si="33"/>
        <v>0</v>
      </c>
      <c r="M227" s="338"/>
      <c r="N227" s="337"/>
      <c r="O227" s="231">
        <f t="shared" si="34"/>
        <v>0</v>
      </c>
      <c r="P227" s="185"/>
    </row>
    <row r="228" spans="1:16" ht="24" hidden="1" x14ac:dyDescent="0.25">
      <c r="A228" s="339">
        <v>5240</v>
      </c>
      <c r="B228" s="223" t="s">
        <v>461</v>
      </c>
      <c r="C228" s="359">
        <f t="shared" si="27"/>
        <v>0</v>
      </c>
      <c r="D228" s="230"/>
      <c r="E228" s="507"/>
      <c r="F228" s="359">
        <f t="shared" si="31"/>
        <v>0</v>
      </c>
      <c r="G228" s="229"/>
      <c r="H228" s="230"/>
      <c r="I228" s="231">
        <f t="shared" si="32"/>
        <v>0</v>
      </c>
      <c r="J228" s="229"/>
      <c r="K228" s="230"/>
      <c r="L228" s="231">
        <f t="shared" si="33"/>
        <v>0</v>
      </c>
      <c r="M228" s="338"/>
      <c r="N228" s="337"/>
      <c r="O228" s="231">
        <f t="shared" si="34"/>
        <v>0</v>
      </c>
      <c r="P228" s="185"/>
    </row>
    <row r="229" spans="1:16" hidden="1" x14ac:dyDescent="0.25">
      <c r="A229" s="339">
        <v>5250</v>
      </c>
      <c r="B229" s="223" t="s">
        <v>462</v>
      </c>
      <c r="C229" s="359">
        <f t="shared" si="27"/>
        <v>0</v>
      </c>
      <c r="D229" s="230"/>
      <c r="E229" s="507"/>
      <c r="F229" s="359">
        <f t="shared" si="31"/>
        <v>0</v>
      </c>
      <c r="G229" s="229"/>
      <c r="H229" s="230"/>
      <c r="I229" s="231">
        <f t="shared" si="32"/>
        <v>0</v>
      </c>
      <c r="J229" s="229"/>
      <c r="K229" s="230"/>
      <c r="L229" s="231">
        <f t="shared" si="33"/>
        <v>0</v>
      </c>
      <c r="M229" s="338"/>
      <c r="N229" s="337"/>
      <c r="O229" s="231">
        <f t="shared" si="34"/>
        <v>0</v>
      </c>
      <c r="P229" s="185"/>
    </row>
    <row r="230" spans="1:16" hidden="1" x14ac:dyDescent="0.25">
      <c r="A230" s="339">
        <v>5260</v>
      </c>
      <c r="B230" s="223" t="s">
        <v>463</v>
      </c>
      <c r="C230" s="359">
        <f t="shared" si="27"/>
        <v>0</v>
      </c>
      <c r="D230" s="342">
        <f>SUM(D231)</f>
        <v>0</v>
      </c>
      <c r="E230" s="390">
        <f>SUM(E231)</f>
        <v>0</v>
      </c>
      <c r="F230" s="359">
        <f t="shared" si="31"/>
        <v>0</v>
      </c>
      <c r="G230" s="340">
        <f>SUM(G231)</f>
        <v>0</v>
      </c>
      <c r="H230" s="342">
        <f>SUM(H231)</f>
        <v>0</v>
      </c>
      <c r="I230" s="231">
        <f t="shared" si="32"/>
        <v>0</v>
      </c>
      <c r="J230" s="340">
        <f>SUM(J231)</f>
        <v>0</v>
      </c>
      <c r="K230" s="342">
        <f>SUM(K231)</f>
        <v>0</v>
      </c>
      <c r="L230" s="231">
        <f t="shared" si="33"/>
        <v>0</v>
      </c>
      <c r="M230" s="343">
        <f>SUM(M231)</f>
        <v>0</v>
      </c>
      <c r="N230" s="341">
        <f>SUM(N231)</f>
        <v>0</v>
      </c>
      <c r="O230" s="231">
        <f t="shared" si="34"/>
        <v>0</v>
      </c>
      <c r="P230" s="185"/>
    </row>
    <row r="231" spans="1:16" ht="24" hidden="1" x14ac:dyDescent="0.25">
      <c r="A231" s="178">
        <v>5269</v>
      </c>
      <c r="B231" s="223" t="s">
        <v>464</v>
      </c>
      <c r="C231" s="359">
        <f t="shared" si="27"/>
        <v>0</v>
      </c>
      <c r="D231" s="230"/>
      <c r="E231" s="507"/>
      <c r="F231" s="359">
        <f t="shared" si="31"/>
        <v>0</v>
      </c>
      <c r="G231" s="229"/>
      <c r="H231" s="230"/>
      <c r="I231" s="231">
        <f t="shared" si="32"/>
        <v>0</v>
      </c>
      <c r="J231" s="229"/>
      <c r="K231" s="230"/>
      <c r="L231" s="231">
        <f t="shared" si="33"/>
        <v>0</v>
      </c>
      <c r="M231" s="338"/>
      <c r="N231" s="337"/>
      <c r="O231" s="231">
        <f t="shared" si="34"/>
        <v>0</v>
      </c>
      <c r="P231" s="185"/>
    </row>
    <row r="232" spans="1:16" ht="24" hidden="1" x14ac:dyDescent="0.25">
      <c r="A232" s="329">
        <v>5270</v>
      </c>
      <c r="B232" s="265" t="s">
        <v>465</v>
      </c>
      <c r="C232" s="354">
        <f t="shared" si="27"/>
        <v>0</v>
      </c>
      <c r="D232" s="346"/>
      <c r="E232" s="509"/>
      <c r="F232" s="460">
        <f t="shared" si="31"/>
        <v>0</v>
      </c>
      <c r="G232" s="344"/>
      <c r="H232" s="346"/>
      <c r="I232" s="332">
        <f t="shared" si="32"/>
        <v>0</v>
      </c>
      <c r="J232" s="344"/>
      <c r="K232" s="346"/>
      <c r="L232" s="332">
        <f t="shared" si="33"/>
        <v>0</v>
      </c>
      <c r="M232" s="347"/>
      <c r="N232" s="345"/>
      <c r="O232" s="332">
        <f t="shared" si="34"/>
        <v>0</v>
      </c>
      <c r="P232" s="274"/>
    </row>
    <row r="233" spans="1:16" hidden="1" x14ac:dyDescent="0.25">
      <c r="A233" s="315">
        <v>6000</v>
      </c>
      <c r="B233" s="315" t="s">
        <v>466</v>
      </c>
      <c r="C233" s="465">
        <f t="shared" si="27"/>
        <v>0</v>
      </c>
      <c r="D233" s="577">
        <f>D234+D254+D261</f>
        <v>0</v>
      </c>
      <c r="E233" s="504">
        <f>E234+E254+E261</f>
        <v>0</v>
      </c>
      <c r="F233" s="465">
        <f t="shared" si="31"/>
        <v>0</v>
      </c>
      <c r="G233" s="317">
        <f>G234+G254+G261</f>
        <v>0</v>
      </c>
      <c r="H233" s="320">
        <f>H234+H254+H261</f>
        <v>0</v>
      </c>
      <c r="I233" s="319">
        <f t="shared" si="32"/>
        <v>0</v>
      </c>
      <c r="J233" s="317">
        <f>J234+J254+J261</f>
        <v>0</v>
      </c>
      <c r="K233" s="320">
        <f>K234+K254+K261</f>
        <v>0</v>
      </c>
      <c r="L233" s="319">
        <f t="shared" si="33"/>
        <v>0</v>
      </c>
      <c r="M233" s="321">
        <f>M234+M254+M261</f>
        <v>0</v>
      </c>
      <c r="N233" s="318">
        <f>N234+N254+N261</f>
        <v>0</v>
      </c>
      <c r="O233" s="319">
        <f t="shared" si="34"/>
        <v>0</v>
      </c>
      <c r="P233" s="322"/>
    </row>
    <row r="234" spans="1:16" hidden="1" x14ac:dyDescent="0.25">
      <c r="A234" s="249">
        <v>6200</v>
      </c>
      <c r="B234" s="368" t="s">
        <v>467</v>
      </c>
      <c r="C234" s="548">
        <f>F234+I234+L234+O234</f>
        <v>0</v>
      </c>
      <c r="D234" s="381">
        <f>SUM(D235,D236,D238,D241,D247,D248,D249)</f>
        <v>0</v>
      </c>
      <c r="E234" s="580">
        <f>SUM(E235,E236,E238,E241,E247,E248,E249)</f>
        <v>0</v>
      </c>
      <c r="F234" s="548">
        <f>D234+E234</f>
        <v>0</v>
      </c>
      <c r="G234" s="380">
        <f>SUM(G235,G236,G238,G241,G247,G248,G249)</f>
        <v>0</v>
      </c>
      <c r="H234" s="381">
        <f>SUM(H235,H236,H238,H241,H247,H248,H249)</f>
        <v>0</v>
      </c>
      <c r="I234" s="327">
        <f t="shared" si="32"/>
        <v>0</v>
      </c>
      <c r="J234" s="380">
        <f>SUM(J235,J236,J238,J241,J247,J248,J249)</f>
        <v>0</v>
      </c>
      <c r="K234" s="381">
        <f>SUM(K235,K236,K238,K241,K247,K248,K249)</f>
        <v>0</v>
      </c>
      <c r="L234" s="327">
        <f t="shared" si="33"/>
        <v>0</v>
      </c>
      <c r="M234" s="325">
        <f>SUM(M235,M236,M238,M241,M247,M248,M249)</f>
        <v>0</v>
      </c>
      <c r="N234" s="326">
        <f>SUM(N235,N236,N238,N241,N247,N248,N249)</f>
        <v>0</v>
      </c>
      <c r="O234" s="327">
        <f t="shared" si="34"/>
        <v>0</v>
      </c>
      <c r="P234" s="328"/>
    </row>
    <row r="235" spans="1:16" ht="24" hidden="1" x14ac:dyDescent="0.25">
      <c r="A235" s="595">
        <v>6220</v>
      </c>
      <c r="B235" s="213" t="s">
        <v>468</v>
      </c>
      <c r="C235" s="466">
        <f t="shared" si="27"/>
        <v>0</v>
      </c>
      <c r="D235" s="220"/>
      <c r="E235" s="510"/>
      <c r="F235" s="466">
        <f t="shared" si="31"/>
        <v>0</v>
      </c>
      <c r="G235" s="219"/>
      <c r="H235" s="220"/>
      <c r="I235" s="221">
        <f t="shared" si="32"/>
        <v>0</v>
      </c>
      <c r="J235" s="219"/>
      <c r="K235" s="220"/>
      <c r="L235" s="221">
        <f t="shared" si="33"/>
        <v>0</v>
      </c>
      <c r="M235" s="336"/>
      <c r="N235" s="335"/>
      <c r="O235" s="221">
        <f t="shared" si="34"/>
        <v>0</v>
      </c>
      <c r="P235" s="176"/>
    </row>
    <row r="236" spans="1:16" hidden="1" x14ac:dyDescent="0.25">
      <c r="A236" s="339">
        <v>6230</v>
      </c>
      <c r="B236" s="223" t="s">
        <v>469</v>
      </c>
      <c r="C236" s="359">
        <f t="shared" si="27"/>
        <v>0</v>
      </c>
      <c r="D236" s="342">
        <f>SUM(D237)</f>
        <v>0</v>
      </c>
      <c r="E236" s="343">
        <f>SUM(E237)</f>
        <v>0</v>
      </c>
      <c r="F236" s="359">
        <f t="shared" si="31"/>
        <v>0</v>
      </c>
      <c r="G236" s="340">
        <f>SUM(G237)</f>
        <v>0</v>
      </c>
      <c r="H236" s="342">
        <f>SUM(H237)</f>
        <v>0</v>
      </c>
      <c r="I236" s="231">
        <f t="shared" si="32"/>
        <v>0</v>
      </c>
      <c r="J236" s="340">
        <f>SUM(J237)</f>
        <v>0</v>
      </c>
      <c r="K236" s="342">
        <f>SUM(K237)</f>
        <v>0</v>
      </c>
      <c r="L236" s="231">
        <f t="shared" si="33"/>
        <v>0</v>
      </c>
      <c r="M236" s="340">
        <f>SUM(M237)</f>
        <v>0</v>
      </c>
      <c r="N236" s="342">
        <f>SUM(N237)</f>
        <v>0</v>
      </c>
      <c r="O236" s="231">
        <f t="shared" si="34"/>
        <v>0</v>
      </c>
      <c r="P236" s="185"/>
    </row>
    <row r="237" spans="1:16" ht="24" hidden="1" x14ac:dyDescent="0.25">
      <c r="A237" s="178">
        <v>6239</v>
      </c>
      <c r="B237" s="213" t="s">
        <v>470</v>
      </c>
      <c r="C237" s="359">
        <f t="shared" si="27"/>
        <v>0</v>
      </c>
      <c r="D237" s="220"/>
      <c r="E237" s="507"/>
      <c r="F237" s="359">
        <f t="shared" si="31"/>
        <v>0</v>
      </c>
      <c r="G237" s="229"/>
      <c r="H237" s="230"/>
      <c r="I237" s="231">
        <f t="shared" si="32"/>
        <v>0</v>
      </c>
      <c r="J237" s="229"/>
      <c r="K237" s="230"/>
      <c r="L237" s="231">
        <f t="shared" si="33"/>
        <v>0</v>
      </c>
      <c r="M237" s="338"/>
      <c r="N237" s="337"/>
      <c r="O237" s="231">
        <f t="shared" si="34"/>
        <v>0</v>
      </c>
      <c r="P237" s="185"/>
    </row>
    <row r="238" spans="1:16" ht="24" hidden="1" x14ac:dyDescent="0.25">
      <c r="A238" s="339">
        <v>6240</v>
      </c>
      <c r="B238" s="223" t="s">
        <v>471</v>
      </c>
      <c r="C238" s="359">
        <f t="shared" si="27"/>
        <v>0</v>
      </c>
      <c r="D238" s="342">
        <f>SUM(D239:D240)</f>
        <v>0</v>
      </c>
      <c r="E238" s="390">
        <f>SUM(E239:E240)</f>
        <v>0</v>
      </c>
      <c r="F238" s="359">
        <f t="shared" si="31"/>
        <v>0</v>
      </c>
      <c r="G238" s="340">
        <f>SUM(G239:G240)</f>
        <v>0</v>
      </c>
      <c r="H238" s="342">
        <f>SUM(H239:H240)</f>
        <v>0</v>
      </c>
      <c r="I238" s="231">
        <f t="shared" si="32"/>
        <v>0</v>
      </c>
      <c r="J238" s="340">
        <f>SUM(J239:J240)</f>
        <v>0</v>
      </c>
      <c r="K238" s="342">
        <f>SUM(K239:K240)</f>
        <v>0</v>
      </c>
      <c r="L238" s="231">
        <f t="shared" si="33"/>
        <v>0</v>
      </c>
      <c r="M238" s="343">
        <f>SUM(M239:M240)</f>
        <v>0</v>
      </c>
      <c r="N238" s="341">
        <f>SUM(N239:N240)</f>
        <v>0</v>
      </c>
      <c r="O238" s="231">
        <f t="shared" si="34"/>
        <v>0</v>
      </c>
      <c r="P238" s="185"/>
    </row>
    <row r="239" spans="1:16" hidden="1" x14ac:dyDescent="0.25">
      <c r="A239" s="178">
        <v>6241</v>
      </c>
      <c r="B239" s="223" t="s">
        <v>472</v>
      </c>
      <c r="C239" s="359">
        <f t="shared" si="27"/>
        <v>0</v>
      </c>
      <c r="D239" s="230"/>
      <c r="E239" s="507"/>
      <c r="F239" s="359">
        <f t="shared" si="31"/>
        <v>0</v>
      </c>
      <c r="G239" s="229"/>
      <c r="H239" s="230"/>
      <c r="I239" s="231">
        <f t="shared" si="32"/>
        <v>0</v>
      </c>
      <c r="J239" s="229"/>
      <c r="K239" s="230"/>
      <c r="L239" s="231">
        <f t="shared" si="33"/>
        <v>0</v>
      </c>
      <c r="M239" s="338"/>
      <c r="N239" s="337"/>
      <c r="O239" s="231">
        <f t="shared" si="34"/>
        <v>0</v>
      </c>
      <c r="P239" s="185"/>
    </row>
    <row r="240" spans="1:16" hidden="1" x14ac:dyDescent="0.25">
      <c r="A240" s="178">
        <v>6242</v>
      </c>
      <c r="B240" s="223" t="s">
        <v>473</v>
      </c>
      <c r="C240" s="359">
        <f t="shared" si="27"/>
        <v>0</v>
      </c>
      <c r="D240" s="230"/>
      <c r="E240" s="507"/>
      <c r="F240" s="359">
        <f t="shared" si="31"/>
        <v>0</v>
      </c>
      <c r="G240" s="229"/>
      <c r="H240" s="230"/>
      <c r="I240" s="231">
        <f t="shared" si="32"/>
        <v>0</v>
      </c>
      <c r="J240" s="229"/>
      <c r="K240" s="230"/>
      <c r="L240" s="231">
        <f t="shared" si="33"/>
        <v>0</v>
      </c>
      <c r="M240" s="338"/>
      <c r="N240" s="337"/>
      <c r="O240" s="231">
        <f t="shared" si="34"/>
        <v>0</v>
      </c>
      <c r="P240" s="185"/>
    </row>
    <row r="241" spans="1:16" ht="24" hidden="1" x14ac:dyDescent="0.25">
      <c r="A241" s="339">
        <v>6250</v>
      </c>
      <c r="B241" s="223" t="s">
        <v>474</v>
      </c>
      <c r="C241" s="359">
        <f t="shared" si="27"/>
        <v>0</v>
      </c>
      <c r="D241" s="342">
        <f>SUM(D242:D246)</f>
        <v>0</v>
      </c>
      <c r="E241" s="390">
        <f>SUM(E242:E246)</f>
        <v>0</v>
      </c>
      <c r="F241" s="359">
        <f t="shared" si="31"/>
        <v>0</v>
      </c>
      <c r="G241" s="340">
        <f>SUM(G242:G246)</f>
        <v>0</v>
      </c>
      <c r="H241" s="342">
        <f>SUM(H242:H246)</f>
        <v>0</v>
      </c>
      <c r="I241" s="231">
        <f t="shared" si="32"/>
        <v>0</v>
      </c>
      <c r="J241" s="340">
        <f>SUM(J242:J246)</f>
        <v>0</v>
      </c>
      <c r="K241" s="342">
        <f>SUM(K242:K246)</f>
        <v>0</v>
      </c>
      <c r="L241" s="231">
        <f t="shared" si="33"/>
        <v>0</v>
      </c>
      <c r="M241" s="343">
        <f>SUM(M242:M246)</f>
        <v>0</v>
      </c>
      <c r="N241" s="341">
        <f>SUM(N242:N246)</f>
        <v>0</v>
      </c>
      <c r="O241" s="231">
        <f t="shared" si="34"/>
        <v>0</v>
      </c>
      <c r="P241" s="185"/>
    </row>
    <row r="242" spans="1:16" hidden="1" x14ac:dyDescent="0.25">
      <c r="A242" s="178">
        <v>6252</v>
      </c>
      <c r="B242" s="223" t="s">
        <v>475</v>
      </c>
      <c r="C242" s="359">
        <f t="shared" si="27"/>
        <v>0</v>
      </c>
      <c r="D242" s="230"/>
      <c r="E242" s="507"/>
      <c r="F242" s="359">
        <f t="shared" si="31"/>
        <v>0</v>
      </c>
      <c r="G242" s="229"/>
      <c r="H242" s="230"/>
      <c r="I242" s="231">
        <f t="shared" si="32"/>
        <v>0</v>
      </c>
      <c r="J242" s="229"/>
      <c r="K242" s="230"/>
      <c r="L242" s="231">
        <f t="shared" si="33"/>
        <v>0</v>
      </c>
      <c r="M242" s="338"/>
      <c r="N242" s="337"/>
      <c r="O242" s="231">
        <f t="shared" si="34"/>
        <v>0</v>
      </c>
      <c r="P242" s="185"/>
    </row>
    <row r="243" spans="1:16" hidden="1" x14ac:dyDescent="0.25">
      <c r="A243" s="178">
        <v>6253</v>
      </c>
      <c r="B243" s="223" t="s">
        <v>476</v>
      </c>
      <c r="C243" s="359">
        <f t="shared" si="27"/>
        <v>0</v>
      </c>
      <c r="D243" s="230"/>
      <c r="E243" s="507"/>
      <c r="F243" s="359">
        <f t="shared" si="31"/>
        <v>0</v>
      </c>
      <c r="G243" s="229"/>
      <c r="H243" s="230"/>
      <c r="I243" s="231">
        <f t="shared" si="32"/>
        <v>0</v>
      </c>
      <c r="J243" s="229"/>
      <c r="K243" s="230"/>
      <c r="L243" s="231">
        <f t="shared" si="33"/>
        <v>0</v>
      </c>
      <c r="M243" s="338"/>
      <c r="N243" s="337"/>
      <c r="O243" s="231">
        <f t="shared" si="34"/>
        <v>0</v>
      </c>
      <c r="P243" s="185"/>
    </row>
    <row r="244" spans="1:16" ht="24" hidden="1" x14ac:dyDescent="0.25">
      <c r="A244" s="178">
        <v>6254</v>
      </c>
      <c r="B244" s="223" t="s">
        <v>477</v>
      </c>
      <c r="C244" s="359">
        <f t="shared" si="27"/>
        <v>0</v>
      </c>
      <c r="D244" s="230"/>
      <c r="E244" s="507"/>
      <c r="F244" s="359">
        <f t="shared" si="31"/>
        <v>0</v>
      </c>
      <c r="G244" s="229"/>
      <c r="H244" s="230"/>
      <c r="I244" s="231">
        <f t="shared" si="32"/>
        <v>0</v>
      </c>
      <c r="J244" s="229"/>
      <c r="K244" s="230"/>
      <c r="L244" s="231">
        <f t="shared" si="33"/>
        <v>0</v>
      </c>
      <c r="M244" s="338"/>
      <c r="N244" s="337"/>
      <c r="O244" s="231">
        <f t="shared" si="34"/>
        <v>0</v>
      </c>
      <c r="P244" s="185"/>
    </row>
    <row r="245" spans="1:16" ht="24" hidden="1" x14ac:dyDescent="0.25">
      <c r="A245" s="178">
        <v>6255</v>
      </c>
      <c r="B245" s="223" t="s">
        <v>478</v>
      </c>
      <c r="C245" s="359">
        <f t="shared" si="27"/>
        <v>0</v>
      </c>
      <c r="D245" s="230"/>
      <c r="E245" s="507"/>
      <c r="F245" s="359">
        <f t="shared" si="31"/>
        <v>0</v>
      </c>
      <c r="G245" s="229"/>
      <c r="H245" s="230"/>
      <c r="I245" s="231">
        <f t="shared" si="32"/>
        <v>0</v>
      </c>
      <c r="J245" s="229"/>
      <c r="K245" s="230"/>
      <c r="L245" s="231">
        <f t="shared" si="33"/>
        <v>0</v>
      </c>
      <c r="M245" s="338"/>
      <c r="N245" s="337"/>
      <c r="O245" s="231">
        <f t="shared" si="34"/>
        <v>0</v>
      </c>
      <c r="P245" s="185"/>
    </row>
    <row r="246" spans="1:16" hidden="1" x14ac:dyDescent="0.25">
      <c r="A246" s="178">
        <v>6259</v>
      </c>
      <c r="B246" s="223" t="s">
        <v>479</v>
      </c>
      <c r="C246" s="359">
        <f t="shared" si="27"/>
        <v>0</v>
      </c>
      <c r="D246" s="230"/>
      <c r="E246" s="507"/>
      <c r="F246" s="359">
        <f t="shared" si="31"/>
        <v>0</v>
      </c>
      <c r="G246" s="229"/>
      <c r="H246" s="230"/>
      <c r="I246" s="231">
        <f t="shared" si="32"/>
        <v>0</v>
      </c>
      <c r="J246" s="229"/>
      <c r="K246" s="230"/>
      <c r="L246" s="231">
        <f t="shared" si="33"/>
        <v>0</v>
      </c>
      <c r="M246" s="338"/>
      <c r="N246" s="337"/>
      <c r="O246" s="231">
        <f t="shared" si="34"/>
        <v>0</v>
      </c>
      <c r="P246" s="185"/>
    </row>
    <row r="247" spans="1:16" ht="24" hidden="1" x14ac:dyDescent="0.25">
      <c r="A247" s="339">
        <v>6260</v>
      </c>
      <c r="B247" s="223" t="s">
        <v>480</v>
      </c>
      <c r="C247" s="359">
        <f t="shared" si="27"/>
        <v>0</v>
      </c>
      <c r="D247" s="230"/>
      <c r="E247" s="507"/>
      <c r="F247" s="359">
        <f t="shared" ref="F247:F299" si="38">D247+E247</f>
        <v>0</v>
      </c>
      <c r="G247" s="229"/>
      <c r="H247" s="230"/>
      <c r="I247" s="231">
        <f t="shared" ref="I247:I299" si="39">G247+H247</f>
        <v>0</v>
      </c>
      <c r="J247" s="229"/>
      <c r="K247" s="230"/>
      <c r="L247" s="231">
        <f t="shared" ref="L247:L299" si="40">J247+K247</f>
        <v>0</v>
      </c>
      <c r="M247" s="338"/>
      <c r="N247" s="337"/>
      <c r="O247" s="231">
        <f t="shared" ref="O247:O276" si="41">M247+N247</f>
        <v>0</v>
      </c>
      <c r="P247" s="185"/>
    </row>
    <row r="248" spans="1:16" hidden="1" x14ac:dyDescent="0.25">
      <c r="A248" s="339">
        <v>6270</v>
      </c>
      <c r="B248" s="223" t="s">
        <v>481</v>
      </c>
      <c r="C248" s="359">
        <f t="shared" si="27"/>
        <v>0</v>
      </c>
      <c r="D248" s="230"/>
      <c r="E248" s="507"/>
      <c r="F248" s="359">
        <f t="shared" si="38"/>
        <v>0</v>
      </c>
      <c r="G248" s="229"/>
      <c r="H248" s="230"/>
      <c r="I248" s="231">
        <f t="shared" si="39"/>
        <v>0</v>
      </c>
      <c r="J248" s="229"/>
      <c r="K248" s="230"/>
      <c r="L248" s="231">
        <f t="shared" si="40"/>
        <v>0</v>
      </c>
      <c r="M248" s="338"/>
      <c r="N248" s="337"/>
      <c r="O248" s="231">
        <f t="shared" si="41"/>
        <v>0</v>
      </c>
      <c r="P248" s="185"/>
    </row>
    <row r="249" spans="1:16" ht="24" hidden="1" x14ac:dyDescent="0.25">
      <c r="A249" s="595">
        <v>6290</v>
      </c>
      <c r="B249" s="213" t="s">
        <v>482</v>
      </c>
      <c r="C249" s="359">
        <f t="shared" si="27"/>
        <v>0</v>
      </c>
      <c r="D249" s="352">
        <f>SUM(D250:D253)</f>
        <v>0</v>
      </c>
      <c r="E249" s="389">
        <f>SUM(E250:E253)</f>
        <v>0</v>
      </c>
      <c r="F249" s="466">
        <f t="shared" si="38"/>
        <v>0</v>
      </c>
      <c r="G249" s="350">
        <f>SUM(G250:G253)</f>
        <v>0</v>
      </c>
      <c r="H249" s="352">
        <f t="shared" ref="H249" si="42">SUM(H250:H253)</f>
        <v>0</v>
      </c>
      <c r="I249" s="221">
        <f t="shared" si="39"/>
        <v>0</v>
      </c>
      <c r="J249" s="350">
        <f>SUM(J250:J253)</f>
        <v>0</v>
      </c>
      <c r="K249" s="352">
        <f t="shared" ref="K249" si="43">SUM(K250:K253)</f>
        <v>0</v>
      </c>
      <c r="L249" s="221">
        <f t="shared" si="40"/>
        <v>0</v>
      </c>
      <c r="M249" s="369">
        <f t="shared" ref="M249:N249" si="44">SUM(M250:M253)</f>
        <v>0</v>
      </c>
      <c r="N249" s="370">
        <f t="shared" si="44"/>
        <v>0</v>
      </c>
      <c r="O249" s="371">
        <f t="shared" si="41"/>
        <v>0</v>
      </c>
      <c r="P249" s="372"/>
    </row>
    <row r="250" spans="1:16" hidden="1" x14ac:dyDescent="0.25">
      <c r="A250" s="178">
        <v>6291</v>
      </c>
      <c r="B250" s="223" t="s">
        <v>483</v>
      </c>
      <c r="C250" s="359">
        <f t="shared" si="27"/>
        <v>0</v>
      </c>
      <c r="D250" s="230"/>
      <c r="E250" s="507"/>
      <c r="F250" s="359">
        <f t="shared" si="38"/>
        <v>0</v>
      </c>
      <c r="G250" s="229"/>
      <c r="H250" s="230"/>
      <c r="I250" s="231">
        <f t="shared" si="39"/>
        <v>0</v>
      </c>
      <c r="J250" s="229"/>
      <c r="K250" s="230"/>
      <c r="L250" s="231">
        <f t="shared" si="40"/>
        <v>0</v>
      </c>
      <c r="M250" s="338"/>
      <c r="N250" s="337"/>
      <c r="O250" s="231">
        <f t="shared" si="41"/>
        <v>0</v>
      </c>
      <c r="P250" s="185"/>
    </row>
    <row r="251" spans="1:16" hidden="1" x14ac:dyDescent="0.25">
      <c r="A251" s="178">
        <v>6292</v>
      </c>
      <c r="B251" s="223" t="s">
        <v>484</v>
      </c>
      <c r="C251" s="359">
        <f t="shared" si="27"/>
        <v>0</v>
      </c>
      <c r="D251" s="230"/>
      <c r="E251" s="507"/>
      <c r="F251" s="359">
        <f t="shared" si="38"/>
        <v>0</v>
      </c>
      <c r="G251" s="229"/>
      <c r="H251" s="230"/>
      <c r="I251" s="231">
        <f t="shared" si="39"/>
        <v>0</v>
      </c>
      <c r="J251" s="229"/>
      <c r="K251" s="230"/>
      <c r="L251" s="231">
        <f t="shared" si="40"/>
        <v>0</v>
      </c>
      <c r="M251" s="338"/>
      <c r="N251" s="337"/>
      <c r="O251" s="231">
        <f t="shared" si="41"/>
        <v>0</v>
      </c>
      <c r="P251" s="185"/>
    </row>
    <row r="252" spans="1:16" ht="72" hidden="1" x14ac:dyDescent="0.25">
      <c r="A252" s="178">
        <v>6296</v>
      </c>
      <c r="B252" s="223" t="s">
        <v>485</v>
      </c>
      <c r="C252" s="359">
        <f t="shared" si="27"/>
        <v>0</v>
      </c>
      <c r="D252" s="230"/>
      <c r="E252" s="507"/>
      <c r="F252" s="359">
        <f t="shared" si="38"/>
        <v>0</v>
      </c>
      <c r="G252" s="229"/>
      <c r="H252" s="230"/>
      <c r="I252" s="231">
        <f t="shared" si="39"/>
        <v>0</v>
      </c>
      <c r="J252" s="229"/>
      <c r="K252" s="230"/>
      <c r="L252" s="231">
        <f t="shared" si="40"/>
        <v>0</v>
      </c>
      <c r="M252" s="338"/>
      <c r="N252" s="337"/>
      <c r="O252" s="231">
        <f t="shared" si="41"/>
        <v>0</v>
      </c>
      <c r="P252" s="185"/>
    </row>
    <row r="253" spans="1:16" ht="36" hidden="1" x14ac:dyDescent="0.25">
      <c r="A253" s="178">
        <v>6299</v>
      </c>
      <c r="B253" s="223" t="s">
        <v>486</v>
      </c>
      <c r="C253" s="359">
        <f t="shared" si="27"/>
        <v>0</v>
      </c>
      <c r="D253" s="230"/>
      <c r="E253" s="507"/>
      <c r="F253" s="359">
        <f t="shared" si="38"/>
        <v>0</v>
      </c>
      <c r="G253" s="229"/>
      <c r="H253" s="230"/>
      <c r="I253" s="231">
        <f t="shared" si="39"/>
        <v>0</v>
      </c>
      <c r="J253" s="229"/>
      <c r="K253" s="230"/>
      <c r="L253" s="231">
        <f t="shared" si="40"/>
        <v>0</v>
      </c>
      <c r="M253" s="338"/>
      <c r="N253" s="337"/>
      <c r="O253" s="231">
        <f t="shared" si="41"/>
        <v>0</v>
      </c>
      <c r="P253" s="185"/>
    </row>
    <row r="254" spans="1:16" hidden="1" x14ac:dyDescent="0.25">
      <c r="A254" s="198">
        <v>6300</v>
      </c>
      <c r="B254" s="323" t="s">
        <v>487</v>
      </c>
      <c r="C254" s="459">
        <f t="shared" si="27"/>
        <v>0</v>
      </c>
      <c r="D254" s="210">
        <f>SUM(D255,D259,D260)</f>
        <v>0</v>
      </c>
      <c r="E254" s="505">
        <f>SUM(E255,E259,E260)</f>
        <v>0</v>
      </c>
      <c r="F254" s="459">
        <f t="shared" si="38"/>
        <v>0</v>
      </c>
      <c r="G254" s="209">
        <f>SUM(G255,G259,G260)</f>
        <v>0</v>
      </c>
      <c r="H254" s="210">
        <f t="shared" ref="H254" si="45">SUM(H255,H259,H260)</f>
        <v>0</v>
      </c>
      <c r="I254" s="211">
        <f t="shared" si="39"/>
        <v>0</v>
      </c>
      <c r="J254" s="209">
        <f>SUM(J255,J259,J260)</f>
        <v>0</v>
      </c>
      <c r="K254" s="210">
        <f t="shared" ref="K254" si="46">SUM(K255,K259,K260)</f>
        <v>0</v>
      </c>
      <c r="L254" s="211">
        <f t="shared" si="40"/>
        <v>0</v>
      </c>
      <c r="M254" s="355">
        <f t="shared" ref="M254:N254" si="47">SUM(M255,M259,M260)</f>
        <v>0</v>
      </c>
      <c r="N254" s="356">
        <f t="shared" si="47"/>
        <v>0</v>
      </c>
      <c r="O254" s="357">
        <f t="shared" si="41"/>
        <v>0</v>
      </c>
      <c r="P254" s="358"/>
    </row>
    <row r="255" spans="1:16" ht="24" hidden="1" x14ac:dyDescent="0.25">
      <c r="A255" s="595">
        <v>6320</v>
      </c>
      <c r="B255" s="213" t="s">
        <v>488</v>
      </c>
      <c r="C255" s="546">
        <f t="shared" si="27"/>
        <v>0</v>
      </c>
      <c r="D255" s="352">
        <f>SUM(D256:D258)</f>
        <v>0</v>
      </c>
      <c r="E255" s="389">
        <f>SUM(E256:E258)</f>
        <v>0</v>
      </c>
      <c r="F255" s="466">
        <f t="shared" si="38"/>
        <v>0</v>
      </c>
      <c r="G255" s="350">
        <f>SUM(G256:G258)</f>
        <v>0</v>
      </c>
      <c r="H255" s="352">
        <f t="shared" ref="H255" si="48">SUM(H256:H258)</f>
        <v>0</v>
      </c>
      <c r="I255" s="221">
        <f t="shared" si="39"/>
        <v>0</v>
      </c>
      <c r="J255" s="350">
        <f>SUM(J256:J258)</f>
        <v>0</v>
      </c>
      <c r="K255" s="352">
        <f t="shared" ref="K255" si="49">SUM(K256:K258)</f>
        <v>0</v>
      </c>
      <c r="L255" s="221">
        <f t="shared" si="40"/>
        <v>0</v>
      </c>
      <c r="M255" s="353">
        <f t="shared" ref="M255:N255" si="50">SUM(M256:M258)</f>
        <v>0</v>
      </c>
      <c r="N255" s="351">
        <f t="shared" si="50"/>
        <v>0</v>
      </c>
      <c r="O255" s="221">
        <f t="shared" si="41"/>
        <v>0</v>
      </c>
      <c r="P255" s="176"/>
    </row>
    <row r="256" spans="1:16" hidden="1" x14ac:dyDescent="0.25">
      <c r="A256" s="178">
        <v>6322</v>
      </c>
      <c r="B256" s="223" t="s">
        <v>489</v>
      </c>
      <c r="C256" s="359">
        <f t="shared" si="27"/>
        <v>0</v>
      </c>
      <c r="D256" s="230"/>
      <c r="E256" s="507"/>
      <c r="F256" s="359">
        <f t="shared" si="38"/>
        <v>0</v>
      </c>
      <c r="G256" s="229"/>
      <c r="H256" s="230"/>
      <c r="I256" s="231">
        <f t="shared" si="39"/>
        <v>0</v>
      </c>
      <c r="J256" s="229"/>
      <c r="K256" s="230"/>
      <c r="L256" s="231">
        <f t="shared" si="40"/>
        <v>0</v>
      </c>
      <c r="M256" s="338"/>
      <c r="N256" s="337"/>
      <c r="O256" s="231">
        <f t="shared" si="41"/>
        <v>0</v>
      </c>
      <c r="P256" s="185"/>
    </row>
    <row r="257" spans="1:16" ht="24" hidden="1" x14ac:dyDescent="0.25">
      <c r="A257" s="178">
        <v>6323</v>
      </c>
      <c r="B257" s="223" t="s">
        <v>490</v>
      </c>
      <c r="C257" s="359">
        <f t="shared" si="27"/>
        <v>0</v>
      </c>
      <c r="D257" s="230"/>
      <c r="E257" s="507"/>
      <c r="F257" s="359">
        <f t="shared" si="38"/>
        <v>0</v>
      </c>
      <c r="G257" s="229"/>
      <c r="H257" s="230"/>
      <c r="I257" s="231">
        <f t="shared" si="39"/>
        <v>0</v>
      </c>
      <c r="J257" s="229"/>
      <c r="K257" s="230"/>
      <c r="L257" s="231">
        <f t="shared" si="40"/>
        <v>0</v>
      </c>
      <c r="M257" s="338"/>
      <c r="N257" s="337"/>
      <c r="O257" s="231">
        <f t="shared" si="41"/>
        <v>0</v>
      </c>
      <c r="P257" s="185"/>
    </row>
    <row r="258" spans="1:16" ht="24" hidden="1" x14ac:dyDescent="0.25">
      <c r="A258" s="169">
        <v>6324</v>
      </c>
      <c r="B258" s="213" t="s">
        <v>491</v>
      </c>
      <c r="C258" s="359">
        <f t="shared" si="27"/>
        <v>0</v>
      </c>
      <c r="D258" s="220"/>
      <c r="E258" s="510"/>
      <c r="F258" s="466">
        <f t="shared" si="38"/>
        <v>0</v>
      </c>
      <c r="G258" s="219"/>
      <c r="H258" s="220"/>
      <c r="I258" s="221">
        <f t="shared" si="39"/>
        <v>0</v>
      </c>
      <c r="J258" s="219"/>
      <c r="K258" s="220"/>
      <c r="L258" s="221">
        <f t="shared" si="40"/>
        <v>0</v>
      </c>
      <c r="M258" s="336"/>
      <c r="N258" s="335"/>
      <c r="O258" s="221">
        <f t="shared" si="41"/>
        <v>0</v>
      </c>
      <c r="P258" s="176"/>
    </row>
    <row r="259" spans="1:16" ht="24" hidden="1" x14ac:dyDescent="0.25">
      <c r="A259" s="391">
        <v>6330</v>
      </c>
      <c r="B259" s="392" t="s">
        <v>492</v>
      </c>
      <c r="C259" s="359">
        <f t="shared" ref="C259:C286" si="51">F259+I259+L259+O259</f>
        <v>0</v>
      </c>
      <c r="D259" s="377"/>
      <c r="E259" s="579"/>
      <c r="F259" s="546">
        <f t="shared" si="38"/>
        <v>0</v>
      </c>
      <c r="G259" s="375"/>
      <c r="H259" s="377"/>
      <c r="I259" s="371">
        <f t="shared" si="39"/>
        <v>0</v>
      </c>
      <c r="J259" s="375"/>
      <c r="K259" s="377"/>
      <c r="L259" s="371">
        <f t="shared" si="40"/>
        <v>0</v>
      </c>
      <c r="M259" s="378"/>
      <c r="N259" s="376"/>
      <c r="O259" s="371">
        <f t="shared" si="41"/>
        <v>0</v>
      </c>
      <c r="P259" s="372"/>
    </row>
    <row r="260" spans="1:16" hidden="1" x14ac:dyDescent="0.25">
      <c r="A260" s="339">
        <v>6360</v>
      </c>
      <c r="B260" s="223" t="s">
        <v>493</v>
      </c>
      <c r="C260" s="359">
        <f t="shared" si="51"/>
        <v>0</v>
      </c>
      <c r="D260" s="230"/>
      <c r="E260" s="507"/>
      <c r="F260" s="359">
        <f t="shared" si="38"/>
        <v>0</v>
      </c>
      <c r="G260" s="229"/>
      <c r="H260" s="230"/>
      <c r="I260" s="231">
        <f t="shared" si="39"/>
        <v>0</v>
      </c>
      <c r="J260" s="229"/>
      <c r="K260" s="230"/>
      <c r="L260" s="231">
        <f t="shared" si="40"/>
        <v>0</v>
      </c>
      <c r="M260" s="338"/>
      <c r="N260" s="337"/>
      <c r="O260" s="231">
        <f t="shared" si="41"/>
        <v>0</v>
      </c>
      <c r="P260" s="185"/>
    </row>
    <row r="261" spans="1:16" ht="36" hidden="1" x14ac:dyDescent="0.25">
      <c r="A261" s="198">
        <v>6400</v>
      </c>
      <c r="B261" s="323" t="s">
        <v>494</v>
      </c>
      <c r="C261" s="459">
        <f t="shared" si="51"/>
        <v>0</v>
      </c>
      <c r="D261" s="210">
        <f>SUM(D262,D266)</f>
        <v>0</v>
      </c>
      <c r="E261" s="505">
        <f>SUM(E262,E266)</f>
        <v>0</v>
      </c>
      <c r="F261" s="459">
        <f t="shared" si="38"/>
        <v>0</v>
      </c>
      <c r="G261" s="209">
        <f>SUM(G262,G266)</f>
        <v>0</v>
      </c>
      <c r="H261" s="210">
        <f t="shared" ref="H261" si="52">SUM(H262,H266)</f>
        <v>0</v>
      </c>
      <c r="I261" s="211">
        <f t="shared" si="39"/>
        <v>0</v>
      </c>
      <c r="J261" s="209">
        <f>SUM(J262,J266)</f>
        <v>0</v>
      </c>
      <c r="K261" s="210">
        <f t="shared" ref="K261" si="53">SUM(K262,K266)</f>
        <v>0</v>
      </c>
      <c r="L261" s="211">
        <f t="shared" si="40"/>
        <v>0</v>
      </c>
      <c r="M261" s="355">
        <f t="shared" ref="M261:N261" si="54">SUM(M262,M266)</f>
        <v>0</v>
      </c>
      <c r="N261" s="356">
        <f t="shared" si="54"/>
        <v>0</v>
      </c>
      <c r="O261" s="357">
        <f t="shared" si="41"/>
        <v>0</v>
      </c>
      <c r="P261" s="358"/>
    </row>
    <row r="262" spans="1:16" ht="24" hidden="1" x14ac:dyDescent="0.25">
      <c r="A262" s="595">
        <v>6410</v>
      </c>
      <c r="B262" s="213" t="s">
        <v>495</v>
      </c>
      <c r="C262" s="466">
        <f t="shared" si="51"/>
        <v>0</v>
      </c>
      <c r="D262" s="352">
        <f>SUM(D263:D265)</f>
        <v>0</v>
      </c>
      <c r="E262" s="389">
        <f>SUM(E263:E265)</f>
        <v>0</v>
      </c>
      <c r="F262" s="466">
        <f t="shared" si="38"/>
        <v>0</v>
      </c>
      <c r="G262" s="350">
        <f>SUM(G263:G265)</f>
        <v>0</v>
      </c>
      <c r="H262" s="352">
        <f t="shared" ref="H262" si="55">SUM(H263:H265)</f>
        <v>0</v>
      </c>
      <c r="I262" s="221">
        <f t="shared" si="39"/>
        <v>0</v>
      </c>
      <c r="J262" s="350">
        <f>SUM(J263:J265)</f>
        <v>0</v>
      </c>
      <c r="K262" s="352">
        <f t="shared" ref="K262" si="56">SUM(K263:K265)</f>
        <v>0</v>
      </c>
      <c r="L262" s="221">
        <f t="shared" si="40"/>
        <v>0</v>
      </c>
      <c r="M262" s="365">
        <f t="shared" ref="M262:N262" si="57">SUM(M263:M265)</f>
        <v>0</v>
      </c>
      <c r="N262" s="366">
        <f t="shared" si="57"/>
        <v>0</v>
      </c>
      <c r="O262" s="242">
        <f t="shared" si="41"/>
        <v>0</v>
      </c>
      <c r="P262" s="244"/>
    </row>
    <row r="263" spans="1:16" hidden="1" x14ac:dyDescent="0.25">
      <c r="A263" s="178">
        <v>6411</v>
      </c>
      <c r="B263" s="393" t="s">
        <v>496</v>
      </c>
      <c r="C263" s="359">
        <f t="shared" si="51"/>
        <v>0</v>
      </c>
      <c r="D263" s="230"/>
      <c r="E263" s="507"/>
      <c r="F263" s="359">
        <f t="shared" si="38"/>
        <v>0</v>
      </c>
      <c r="G263" s="229"/>
      <c r="H263" s="230"/>
      <c r="I263" s="231">
        <f t="shared" si="39"/>
        <v>0</v>
      </c>
      <c r="J263" s="229"/>
      <c r="K263" s="230"/>
      <c r="L263" s="231">
        <f t="shared" si="40"/>
        <v>0</v>
      </c>
      <c r="M263" s="338"/>
      <c r="N263" s="337"/>
      <c r="O263" s="231">
        <f t="shared" si="41"/>
        <v>0</v>
      </c>
      <c r="P263" s="185"/>
    </row>
    <row r="264" spans="1:16" ht="36" hidden="1" x14ac:dyDescent="0.25">
      <c r="A264" s="178">
        <v>6412</v>
      </c>
      <c r="B264" s="223" t="s">
        <v>497</v>
      </c>
      <c r="C264" s="359">
        <f t="shared" si="51"/>
        <v>0</v>
      </c>
      <c r="D264" s="230"/>
      <c r="E264" s="507"/>
      <c r="F264" s="359">
        <f t="shared" si="38"/>
        <v>0</v>
      </c>
      <c r="G264" s="229"/>
      <c r="H264" s="230"/>
      <c r="I264" s="231">
        <f t="shared" si="39"/>
        <v>0</v>
      </c>
      <c r="J264" s="229"/>
      <c r="K264" s="230"/>
      <c r="L264" s="231">
        <f t="shared" si="40"/>
        <v>0</v>
      </c>
      <c r="M264" s="338"/>
      <c r="N264" s="337"/>
      <c r="O264" s="231">
        <f t="shared" si="41"/>
        <v>0</v>
      </c>
      <c r="P264" s="185"/>
    </row>
    <row r="265" spans="1:16" ht="36" hidden="1" x14ac:dyDescent="0.25">
      <c r="A265" s="178">
        <v>6419</v>
      </c>
      <c r="B265" s="223" t="s">
        <v>498</v>
      </c>
      <c r="C265" s="359">
        <f t="shared" si="51"/>
        <v>0</v>
      </c>
      <c r="D265" s="230"/>
      <c r="E265" s="507"/>
      <c r="F265" s="359">
        <f t="shared" si="38"/>
        <v>0</v>
      </c>
      <c r="G265" s="229"/>
      <c r="H265" s="230"/>
      <c r="I265" s="231">
        <f t="shared" si="39"/>
        <v>0</v>
      </c>
      <c r="J265" s="229"/>
      <c r="K265" s="230"/>
      <c r="L265" s="231">
        <f t="shared" si="40"/>
        <v>0</v>
      </c>
      <c r="M265" s="338"/>
      <c r="N265" s="337"/>
      <c r="O265" s="231">
        <f t="shared" si="41"/>
        <v>0</v>
      </c>
      <c r="P265" s="185"/>
    </row>
    <row r="266" spans="1:16" ht="36" hidden="1" x14ac:dyDescent="0.25">
      <c r="A266" s="339">
        <v>6420</v>
      </c>
      <c r="B266" s="223" t="s">
        <v>499</v>
      </c>
      <c r="C266" s="359">
        <f t="shared" si="51"/>
        <v>0</v>
      </c>
      <c r="D266" s="342">
        <f>SUM(D267:D270)</f>
        <v>0</v>
      </c>
      <c r="E266" s="390">
        <f>SUM(E267:E270)</f>
        <v>0</v>
      </c>
      <c r="F266" s="359">
        <f t="shared" si="38"/>
        <v>0</v>
      </c>
      <c r="G266" s="340">
        <f>SUM(G267:G270)</f>
        <v>0</v>
      </c>
      <c r="H266" s="342">
        <f>SUM(H267:H270)</f>
        <v>0</v>
      </c>
      <c r="I266" s="231">
        <f t="shared" si="39"/>
        <v>0</v>
      </c>
      <c r="J266" s="340">
        <f>SUM(J267:J270)</f>
        <v>0</v>
      </c>
      <c r="K266" s="342">
        <f>SUM(K267:K270)</f>
        <v>0</v>
      </c>
      <c r="L266" s="231">
        <f t="shared" si="40"/>
        <v>0</v>
      </c>
      <c r="M266" s="343">
        <f>SUM(M267:M270)</f>
        <v>0</v>
      </c>
      <c r="N266" s="341">
        <f>SUM(N267:N270)</f>
        <v>0</v>
      </c>
      <c r="O266" s="231">
        <f t="shared" si="41"/>
        <v>0</v>
      </c>
      <c r="P266" s="185"/>
    </row>
    <row r="267" spans="1:16" hidden="1" x14ac:dyDescent="0.25">
      <c r="A267" s="178">
        <v>6421</v>
      </c>
      <c r="B267" s="223" t="s">
        <v>500</v>
      </c>
      <c r="C267" s="359">
        <f t="shared" si="51"/>
        <v>0</v>
      </c>
      <c r="D267" s="230"/>
      <c r="E267" s="507"/>
      <c r="F267" s="359">
        <f t="shared" si="38"/>
        <v>0</v>
      </c>
      <c r="G267" s="229"/>
      <c r="H267" s="230"/>
      <c r="I267" s="231">
        <f t="shared" si="39"/>
        <v>0</v>
      </c>
      <c r="J267" s="229"/>
      <c r="K267" s="230"/>
      <c r="L267" s="231">
        <f t="shared" si="40"/>
        <v>0</v>
      </c>
      <c r="M267" s="338"/>
      <c r="N267" s="337"/>
      <c r="O267" s="231">
        <f t="shared" si="41"/>
        <v>0</v>
      </c>
      <c r="P267" s="185"/>
    </row>
    <row r="268" spans="1:16" hidden="1" x14ac:dyDescent="0.25">
      <c r="A268" s="178">
        <v>6422</v>
      </c>
      <c r="B268" s="223" t="s">
        <v>501</v>
      </c>
      <c r="C268" s="359">
        <f t="shared" si="51"/>
        <v>0</v>
      </c>
      <c r="D268" s="230"/>
      <c r="E268" s="507"/>
      <c r="F268" s="359">
        <f t="shared" si="38"/>
        <v>0</v>
      </c>
      <c r="G268" s="229"/>
      <c r="H268" s="230"/>
      <c r="I268" s="231">
        <f t="shared" si="39"/>
        <v>0</v>
      </c>
      <c r="J268" s="229"/>
      <c r="K268" s="230"/>
      <c r="L268" s="231">
        <f t="shared" si="40"/>
        <v>0</v>
      </c>
      <c r="M268" s="338"/>
      <c r="N268" s="337"/>
      <c r="O268" s="231">
        <f t="shared" si="41"/>
        <v>0</v>
      </c>
      <c r="P268" s="185"/>
    </row>
    <row r="269" spans="1:16" ht="24" hidden="1" x14ac:dyDescent="0.25">
      <c r="A269" s="178">
        <v>6423</v>
      </c>
      <c r="B269" s="223" t="s">
        <v>502</v>
      </c>
      <c r="C269" s="359">
        <f t="shared" si="51"/>
        <v>0</v>
      </c>
      <c r="D269" s="230"/>
      <c r="E269" s="507"/>
      <c r="F269" s="359">
        <f t="shared" si="38"/>
        <v>0</v>
      </c>
      <c r="G269" s="229"/>
      <c r="H269" s="230"/>
      <c r="I269" s="231">
        <f t="shared" si="39"/>
        <v>0</v>
      </c>
      <c r="J269" s="229"/>
      <c r="K269" s="230"/>
      <c r="L269" s="231">
        <f t="shared" si="40"/>
        <v>0</v>
      </c>
      <c r="M269" s="338"/>
      <c r="N269" s="337"/>
      <c r="O269" s="231">
        <f t="shared" si="41"/>
        <v>0</v>
      </c>
      <c r="P269" s="185"/>
    </row>
    <row r="270" spans="1:16" ht="36" hidden="1" x14ac:dyDescent="0.25">
      <c r="A270" s="178">
        <v>6424</v>
      </c>
      <c r="B270" s="223" t="s">
        <v>503</v>
      </c>
      <c r="C270" s="359">
        <f t="shared" si="51"/>
        <v>0</v>
      </c>
      <c r="D270" s="230"/>
      <c r="E270" s="507"/>
      <c r="F270" s="359">
        <f t="shared" si="38"/>
        <v>0</v>
      </c>
      <c r="G270" s="229"/>
      <c r="H270" s="230"/>
      <c r="I270" s="231">
        <f t="shared" si="39"/>
        <v>0</v>
      </c>
      <c r="J270" s="229"/>
      <c r="K270" s="230"/>
      <c r="L270" s="231">
        <f t="shared" si="40"/>
        <v>0</v>
      </c>
      <c r="M270" s="338"/>
      <c r="N270" s="337"/>
      <c r="O270" s="231">
        <f t="shared" si="41"/>
        <v>0</v>
      </c>
      <c r="P270" s="185"/>
    </row>
    <row r="271" spans="1:16" ht="36" hidden="1" x14ac:dyDescent="0.25">
      <c r="A271" s="394">
        <v>7000</v>
      </c>
      <c r="B271" s="394" t="s">
        <v>504</v>
      </c>
      <c r="C271" s="550">
        <f t="shared" si="51"/>
        <v>0</v>
      </c>
      <c r="D271" s="581">
        <f>SUM(D272,D282)</f>
        <v>0</v>
      </c>
      <c r="E271" s="582">
        <f>SUM(E272,E282)</f>
        <v>0</v>
      </c>
      <c r="F271" s="550">
        <f t="shared" si="38"/>
        <v>0</v>
      </c>
      <c r="G271" s="396">
        <f>SUM(G272,G282)</f>
        <v>0</v>
      </c>
      <c r="H271" s="399">
        <f>SUM(H272,H282)</f>
        <v>0</v>
      </c>
      <c r="I271" s="398">
        <f t="shared" si="39"/>
        <v>0</v>
      </c>
      <c r="J271" s="396">
        <f>SUM(J272,J282)</f>
        <v>0</v>
      </c>
      <c r="K271" s="399">
        <f>SUM(K272,K282)</f>
        <v>0</v>
      </c>
      <c r="L271" s="398">
        <f t="shared" si="40"/>
        <v>0</v>
      </c>
      <c r="M271" s="400">
        <f>SUM(M272,M282)</f>
        <v>0</v>
      </c>
      <c r="N271" s="401">
        <f>SUM(N272,N282)</f>
        <v>0</v>
      </c>
      <c r="O271" s="402">
        <f t="shared" si="41"/>
        <v>0</v>
      </c>
      <c r="P271" s="403"/>
    </row>
    <row r="272" spans="1:16" ht="24" hidden="1" x14ac:dyDescent="0.25">
      <c r="A272" s="198">
        <v>7200</v>
      </c>
      <c r="B272" s="323" t="s">
        <v>505</v>
      </c>
      <c r="C272" s="459">
        <f t="shared" si="51"/>
        <v>0</v>
      </c>
      <c r="D272" s="210">
        <f>SUM(D273,D274,D277,D278,D281)</f>
        <v>0</v>
      </c>
      <c r="E272" s="505">
        <f>SUM(E273,E274,E277,E278,E281)</f>
        <v>0</v>
      </c>
      <c r="F272" s="459">
        <f t="shared" si="38"/>
        <v>0</v>
      </c>
      <c r="G272" s="209">
        <f>SUM(G273,G274,G277,G278,G281)</f>
        <v>0</v>
      </c>
      <c r="H272" s="210">
        <f>SUM(H273,H274,H277,H278,H281)</f>
        <v>0</v>
      </c>
      <c r="I272" s="211">
        <f t="shared" si="39"/>
        <v>0</v>
      </c>
      <c r="J272" s="209">
        <f>SUM(J273,J274,J277,J278,J281)</f>
        <v>0</v>
      </c>
      <c r="K272" s="210">
        <f>SUM(K273,K274,K277,K278,K281)</f>
        <v>0</v>
      </c>
      <c r="L272" s="211">
        <f t="shared" si="40"/>
        <v>0</v>
      </c>
      <c r="M272" s="325">
        <f>SUM(M273,M274,M277,M278,M281)</f>
        <v>0</v>
      </c>
      <c r="N272" s="326">
        <f>SUM(N273,N274,N277,N278,N281)</f>
        <v>0</v>
      </c>
      <c r="O272" s="327">
        <f t="shared" si="41"/>
        <v>0</v>
      </c>
      <c r="P272" s="328"/>
    </row>
    <row r="273" spans="1:16" ht="24" hidden="1" x14ac:dyDescent="0.25">
      <c r="A273" s="595">
        <v>7210</v>
      </c>
      <c r="B273" s="213" t="s">
        <v>506</v>
      </c>
      <c r="C273" s="466">
        <f t="shared" si="51"/>
        <v>0</v>
      </c>
      <c r="D273" s="220"/>
      <c r="E273" s="510"/>
      <c r="F273" s="466">
        <f t="shared" si="38"/>
        <v>0</v>
      </c>
      <c r="G273" s="219"/>
      <c r="H273" s="220"/>
      <c r="I273" s="221">
        <f t="shared" si="39"/>
        <v>0</v>
      </c>
      <c r="J273" s="219"/>
      <c r="K273" s="220"/>
      <c r="L273" s="221">
        <f t="shared" si="40"/>
        <v>0</v>
      </c>
      <c r="M273" s="336"/>
      <c r="N273" s="335"/>
      <c r="O273" s="221">
        <f t="shared" si="41"/>
        <v>0</v>
      </c>
      <c r="P273" s="176"/>
    </row>
    <row r="274" spans="1:16" s="404" customFormat="1" ht="36" hidden="1" x14ac:dyDescent="0.25">
      <c r="A274" s="339">
        <v>7220</v>
      </c>
      <c r="B274" s="223" t="s">
        <v>507</v>
      </c>
      <c r="C274" s="359">
        <f t="shared" si="51"/>
        <v>0</v>
      </c>
      <c r="D274" s="342">
        <f>SUM(D275:D276)</f>
        <v>0</v>
      </c>
      <c r="E274" s="390">
        <f>SUM(E275:E276)</f>
        <v>0</v>
      </c>
      <c r="F274" s="359">
        <f t="shared" si="38"/>
        <v>0</v>
      </c>
      <c r="G274" s="340">
        <f>SUM(G275:G276)</f>
        <v>0</v>
      </c>
      <c r="H274" s="342">
        <f>SUM(H275:H276)</f>
        <v>0</v>
      </c>
      <c r="I274" s="231">
        <f t="shared" si="39"/>
        <v>0</v>
      </c>
      <c r="J274" s="340">
        <f>SUM(J275:J276)</f>
        <v>0</v>
      </c>
      <c r="K274" s="342">
        <f>SUM(K275:K276)</f>
        <v>0</v>
      </c>
      <c r="L274" s="231">
        <f t="shared" si="40"/>
        <v>0</v>
      </c>
      <c r="M274" s="343">
        <f>SUM(M275:M276)</f>
        <v>0</v>
      </c>
      <c r="N274" s="341">
        <f>SUM(N275:N276)</f>
        <v>0</v>
      </c>
      <c r="O274" s="231">
        <f t="shared" si="41"/>
        <v>0</v>
      </c>
      <c r="P274" s="185"/>
    </row>
    <row r="275" spans="1:16" s="404" customFormat="1" ht="36" hidden="1" x14ac:dyDescent="0.25">
      <c r="A275" s="178">
        <v>7221</v>
      </c>
      <c r="B275" s="223" t="s">
        <v>508</v>
      </c>
      <c r="C275" s="359">
        <f t="shared" si="51"/>
        <v>0</v>
      </c>
      <c r="D275" s="230"/>
      <c r="E275" s="507"/>
      <c r="F275" s="359">
        <f t="shared" si="38"/>
        <v>0</v>
      </c>
      <c r="G275" s="229"/>
      <c r="H275" s="230"/>
      <c r="I275" s="231">
        <f t="shared" si="39"/>
        <v>0</v>
      </c>
      <c r="J275" s="229"/>
      <c r="K275" s="230"/>
      <c r="L275" s="231">
        <f t="shared" si="40"/>
        <v>0</v>
      </c>
      <c r="M275" s="338"/>
      <c r="N275" s="337"/>
      <c r="O275" s="231">
        <f t="shared" si="41"/>
        <v>0</v>
      </c>
      <c r="P275" s="185"/>
    </row>
    <row r="276" spans="1:16" s="404" customFormat="1" ht="36" hidden="1" x14ac:dyDescent="0.25">
      <c r="A276" s="178">
        <v>7222</v>
      </c>
      <c r="B276" s="223" t="s">
        <v>509</v>
      </c>
      <c r="C276" s="359">
        <f t="shared" si="51"/>
        <v>0</v>
      </c>
      <c r="D276" s="230"/>
      <c r="E276" s="507"/>
      <c r="F276" s="359">
        <f t="shared" si="38"/>
        <v>0</v>
      </c>
      <c r="G276" s="229"/>
      <c r="H276" s="230"/>
      <c r="I276" s="231">
        <f t="shared" si="39"/>
        <v>0</v>
      </c>
      <c r="J276" s="229"/>
      <c r="K276" s="230"/>
      <c r="L276" s="231">
        <f t="shared" si="40"/>
        <v>0</v>
      </c>
      <c r="M276" s="338"/>
      <c r="N276" s="337"/>
      <c r="O276" s="231">
        <f t="shared" si="41"/>
        <v>0</v>
      </c>
      <c r="P276" s="185"/>
    </row>
    <row r="277" spans="1:16" s="404" customFormat="1" ht="24" hidden="1" x14ac:dyDescent="0.25">
      <c r="A277" s="339">
        <v>7230</v>
      </c>
      <c r="B277" s="223" t="s">
        <v>510</v>
      </c>
      <c r="C277" s="359">
        <f t="shared" si="51"/>
        <v>0</v>
      </c>
      <c r="D277" s="230"/>
      <c r="E277" s="507"/>
      <c r="F277" s="359">
        <f t="shared" si="38"/>
        <v>0</v>
      </c>
      <c r="G277" s="229"/>
      <c r="H277" s="230"/>
      <c r="I277" s="231">
        <f t="shared" si="39"/>
        <v>0</v>
      </c>
      <c r="J277" s="229"/>
      <c r="K277" s="230"/>
      <c r="L277" s="231">
        <f t="shared" si="40"/>
        <v>0</v>
      </c>
      <c r="M277" s="338"/>
      <c r="N277" s="337"/>
      <c r="O277" s="231">
        <f>M277+N277</f>
        <v>0</v>
      </c>
      <c r="P277" s="185"/>
    </row>
    <row r="278" spans="1:16" ht="24" hidden="1" x14ac:dyDescent="0.25">
      <c r="A278" s="339">
        <v>7240</v>
      </c>
      <c r="B278" s="223" t="s">
        <v>511</v>
      </c>
      <c r="C278" s="359">
        <f t="shared" si="51"/>
        <v>0</v>
      </c>
      <c r="D278" s="342">
        <f>SUM(D279:D280)</f>
        <v>0</v>
      </c>
      <c r="E278" s="390">
        <f>SUM(E279:E280)</f>
        <v>0</v>
      </c>
      <c r="F278" s="359">
        <f t="shared" si="38"/>
        <v>0</v>
      </c>
      <c r="G278" s="340">
        <f>SUM(G279:G280)</f>
        <v>0</v>
      </c>
      <c r="H278" s="342">
        <f>SUM(H279:H280)</f>
        <v>0</v>
      </c>
      <c r="I278" s="231">
        <f t="shared" si="39"/>
        <v>0</v>
      </c>
      <c r="J278" s="340">
        <f>SUM(J279:J280)</f>
        <v>0</v>
      </c>
      <c r="K278" s="342">
        <f>SUM(K279:K280)</f>
        <v>0</v>
      </c>
      <c r="L278" s="231">
        <f t="shared" si="40"/>
        <v>0</v>
      </c>
      <c r="M278" s="343">
        <f>SUM(M279:M280)</f>
        <v>0</v>
      </c>
      <c r="N278" s="341">
        <f>SUM(N279:N280)</f>
        <v>0</v>
      </c>
      <c r="O278" s="231">
        <f>SUM(O279:O280)</f>
        <v>0</v>
      </c>
      <c r="P278" s="185"/>
    </row>
    <row r="279" spans="1:16" ht="48" hidden="1" x14ac:dyDescent="0.25">
      <c r="A279" s="178">
        <v>7245</v>
      </c>
      <c r="B279" s="223" t="s">
        <v>512</v>
      </c>
      <c r="C279" s="359">
        <f t="shared" si="51"/>
        <v>0</v>
      </c>
      <c r="D279" s="230"/>
      <c r="E279" s="507"/>
      <c r="F279" s="359">
        <f t="shared" si="38"/>
        <v>0</v>
      </c>
      <c r="G279" s="229"/>
      <c r="H279" s="230"/>
      <c r="I279" s="231">
        <f t="shared" si="39"/>
        <v>0</v>
      </c>
      <c r="J279" s="229"/>
      <c r="K279" s="230"/>
      <c r="L279" s="231">
        <f t="shared" si="40"/>
        <v>0</v>
      </c>
      <c r="M279" s="338"/>
      <c r="N279" s="337"/>
      <c r="O279" s="231">
        <f t="shared" ref="O279:O282" si="58">M279+N279</f>
        <v>0</v>
      </c>
      <c r="P279" s="185"/>
    </row>
    <row r="280" spans="1:16" ht="96" hidden="1" x14ac:dyDescent="0.25">
      <c r="A280" s="178">
        <v>7246</v>
      </c>
      <c r="B280" s="223" t="s">
        <v>513</v>
      </c>
      <c r="C280" s="359">
        <f t="shared" si="51"/>
        <v>0</v>
      </c>
      <c r="D280" s="230"/>
      <c r="E280" s="507"/>
      <c r="F280" s="359">
        <f t="shared" si="38"/>
        <v>0</v>
      </c>
      <c r="G280" s="229"/>
      <c r="H280" s="230"/>
      <c r="I280" s="231">
        <f t="shared" si="39"/>
        <v>0</v>
      </c>
      <c r="J280" s="229"/>
      <c r="K280" s="230"/>
      <c r="L280" s="231">
        <f t="shared" si="40"/>
        <v>0</v>
      </c>
      <c r="M280" s="338"/>
      <c r="N280" s="337"/>
      <c r="O280" s="231">
        <f t="shared" si="58"/>
        <v>0</v>
      </c>
      <c r="P280" s="185"/>
    </row>
    <row r="281" spans="1:16" ht="24" hidden="1" x14ac:dyDescent="0.25">
      <c r="A281" s="339">
        <v>7260</v>
      </c>
      <c r="B281" s="223" t="s">
        <v>514</v>
      </c>
      <c r="C281" s="359">
        <f t="shared" si="51"/>
        <v>0</v>
      </c>
      <c r="D281" s="220"/>
      <c r="E281" s="510"/>
      <c r="F281" s="466">
        <f t="shared" si="38"/>
        <v>0</v>
      </c>
      <c r="G281" s="219"/>
      <c r="H281" s="220"/>
      <c r="I281" s="221">
        <f t="shared" si="39"/>
        <v>0</v>
      </c>
      <c r="J281" s="219"/>
      <c r="K281" s="220"/>
      <c r="L281" s="221">
        <f t="shared" si="40"/>
        <v>0</v>
      </c>
      <c r="M281" s="336"/>
      <c r="N281" s="335"/>
      <c r="O281" s="221">
        <f t="shared" si="58"/>
        <v>0</v>
      </c>
      <c r="P281" s="176"/>
    </row>
    <row r="282" spans="1:16" hidden="1" x14ac:dyDescent="0.25">
      <c r="A282" s="198">
        <v>7700</v>
      </c>
      <c r="B282" s="323" t="s">
        <v>515</v>
      </c>
      <c r="C282" s="354">
        <f t="shared" si="51"/>
        <v>0</v>
      </c>
      <c r="D282" s="407">
        <f>D283</f>
        <v>0</v>
      </c>
      <c r="E282" s="583">
        <f>SUM(E283)</f>
        <v>0</v>
      </c>
      <c r="F282" s="354">
        <f t="shared" si="38"/>
        <v>0</v>
      </c>
      <c r="G282" s="406">
        <f>G283</f>
        <v>0</v>
      </c>
      <c r="H282" s="407">
        <f>SUM(H283)</f>
        <v>0</v>
      </c>
      <c r="I282" s="357">
        <f t="shared" si="39"/>
        <v>0</v>
      </c>
      <c r="J282" s="406">
        <f>J283</f>
        <v>0</v>
      </c>
      <c r="K282" s="407">
        <f>SUM(K283)</f>
        <v>0</v>
      </c>
      <c r="L282" s="357">
        <f t="shared" si="40"/>
        <v>0</v>
      </c>
      <c r="M282" s="355">
        <f>SUM(M283)</f>
        <v>0</v>
      </c>
      <c r="N282" s="356">
        <f>SUM(N283)</f>
        <v>0</v>
      </c>
      <c r="O282" s="357">
        <f t="shared" si="58"/>
        <v>0</v>
      </c>
      <c r="P282" s="358"/>
    </row>
    <row r="283" spans="1:16" hidden="1" x14ac:dyDescent="0.25">
      <c r="A283" s="233">
        <v>7720</v>
      </c>
      <c r="B283" s="234" t="s">
        <v>516</v>
      </c>
      <c r="C283" s="408">
        <f t="shared" si="51"/>
        <v>0</v>
      </c>
      <c r="D283" s="241"/>
      <c r="E283" s="584"/>
      <c r="F283" s="408">
        <f t="shared" si="38"/>
        <v>0</v>
      </c>
      <c r="G283" s="240"/>
      <c r="H283" s="241"/>
      <c r="I283" s="242">
        <f t="shared" si="39"/>
        <v>0</v>
      </c>
      <c r="J283" s="240"/>
      <c r="K283" s="241"/>
      <c r="L283" s="242">
        <f t="shared" si="40"/>
        <v>0</v>
      </c>
      <c r="M283" s="410"/>
      <c r="N283" s="409"/>
      <c r="O283" s="242">
        <f>M283+N283</f>
        <v>0</v>
      </c>
      <c r="P283" s="244"/>
    </row>
    <row r="284" spans="1:16" hidden="1" x14ac:dyDescent="0.25">
      <c r="A284" s="411"/>
      <c r="B284" s="265" t="s">
        <v>517</v>
      </c>
      <c r="C284" s="466">
        <f t="shared" si="51"/>
        <v>0</v>
      </c>
      <c r="D284" s="342">
        <f>SUM(D285:D286)</f>
        <v>0</v>
      </c>
      <c r="E284" s="506">
        <f>SUM(E285:E286)</f>
        <v>0</v>
      </c>
      <c r="F284" s="460">
        <f t="shared" si="38"/>
        <v>0</v>
      </c>
      <c r="G284" s="330">
        <f>SUM(G285:G286)</f>
        <v>0</v>
      </c>
      <c r="H284" s="333">
        <f>SUM(H285:H286)</f>
        <v>0</v>
      </c>
      <c r="I284" s="332">
        <f t="shared" si="39"/>
        <v>0</v>
      </c>
      <c r="J284" s="330">
        <f>SUM(J285:J286)</f>
        <v>0</v>
      </c>
      <c r="K284" s="333">
        <f>SUM(K285:K286)</f>
        <v>0</v>
      </c>
      <c r="L284" s="332">
        <f t="shared" si="40"/>
        <v>0</v>
      </c>
      <c r="M284" s="334">
        <f>SUM(M285:M286)</f>
        <v>0</v>
      </c>
      <c r="N284" s="331">
        <f>SUM(N285:N286)</f>
        <v>0</v>
      </c>
      <c r="O284" s="332">
        <f t="shared" ref="O284:O299" si="59">M284+N284</f>
        <v>0</v>
      </c>
      <c r="P284" s="274"/>
    </row>
    <row r="285" spans="1:16" hidden="1" x14ac:dyDescent="0.25">
      <c r="A285" s="393" t="s">
        <v>518</v>
      </c>
      <c r="B285" s="178" t="s">
        <v>519</v>
      </c>
      <c r="C285" s="359">
        <f t="shared" si="51"/>
        <v>0</v>
      </c>
      <c r="D285" s="230"/>
      <c r="E285" s="507"/>
      <c r="F285" s="359">
        <f t="shared" si="38"/>
        <v>0</v>
      </c>
      <c r="G285" s="229"/>
      <c r="H285" s="230"/>
      <c r="I285" s="231">
        <f t="shared" si="39"/>
        <v>0</v>
      </c>
      <c r="J285" s="229"/>
      <c r="K285" s="230"/>
      <c r="L285" s="231">
        <f t="shared" si="40"/>
        <v>0</v>
      </c>
      <c r="M285" s="338"/>
      <c r="N285" s="337"/>
      <c r="O285" s="231">
        <f t="shared" si="59"/>
        <v>0</v>
      </c>
      <c r="P285" s="185"/>
    </row>
    <row r="286" spans="1:16" ht="24" hidden="1" x14ac:dyDescent="0.25">
      <c r="A286" s="393" t="s">
        <v>520</v>
      </c>
      <c r="B286" s="412" t="s">
        <v>521</v>
      </c>
      <c r="C286" s="466">
        <f t="shared" si="51"/>
        <v>0</v>
      </c>
      <c r="D286" s="220"/>
      <c r="E286" s="510"/>
      <c r="F286" s="466">
        <f t="shared" si="38"/>
        <v>0</v>
      </c>
      <c r="G286" s="219"/>
      <c r="H286" s="220"/>
      <c r="I286" s="221">
        <f t="shared" si="39"/>
        <v>0</v>
      </c>
      <c r="J286" s="219"/>
      <c r="K286" s="220"/>
      <c r="L286" s="221">
        <f t="shared" si="40"/>
        <v>0</v>
      </c>
      <c r="M286" s="336"/>
      <c r="N286" s="335"/>
      <c r="O286" s="221">
        <f t="shared" si="59"/>
        <v>0</v>
      </c>
      <c r="P286" s="176"/>
    </row>
    <row r="287" spans="1:16" x14ac:dyDescent="0.25">
      <c r="A287" s="413"/>
      <c r="B287" s="414" t="s">
        <v>522</v>
      </c>
      <c r="C287" s="548">
        <f>SUM(C284,C271,C233,C198,C190,C176,C78,C56)</f>
        <v>59670</v>
      </c>
      <c r="D287" s="381">
        <f t="shared" ref="D287" si="60">SUM(D284,D271,D233,D198,D190,D176,D78,D56)</f>
        <v>75670</v>
      </c>
      <c r="E287" s="580">
        <f>SUM(E284,E271,E233,E198,E190,E176,E78,E56)</f>
        <v>-16000</v>
      </c>
      <c r="F287" s="467">
        <f t="shared" si="38"/>
        <v>59670</v>
      </c>
      <c r="G287" s="416">
        <f>SUM(G284,G271,G233,G198,G190,G176,G78,G56)</f>
        <v>0</v>
      </c>
      <c r="H287" s="419">
        <f>SUM(H284,H271,H233,H198,H190,H176,H78,H56)</f>
        <v>0</v>
      </c>
      <c r="I287" s="418">
        <f t="shared" si="39"/>
        <v>0</v>
      </c>
      <c r="J287" s="416">
        <f>SUM(J284,J271,J233,J198,J190,J176,J78,J56)</f>
        <v>0</v>
      </c>
      <c r="K287" s="419">
        <f>SUM(K284,K271,K233,K198,K190,K176,K78,K56)</f>
        <v>0</v>
      </c>
      <c r="L287" s="418">
        <f t="shared" si="40"/>
        <v>0</v>
      </c>
      <c r="M287" s="325">
        <f>SUM(M284,M271,M233,M198,M190,M176,M78,M56)</f>
        <v>0</v>
      </c>
      <c r="N287" s="326">
        <f>SUM(N284,N271,N233,N198,N190,N176,N78,N56)</f>
        <v>0</v>
      </c>
      <c r="O287" s="327">
        <f t="shared" si="59"/>
        <v>0</v>
      </c>
      <c r="P287" s="328"/>
    </row>
    <row r="288" spans="1:16" hidden="1" x14ac:dyDescent="0.25">
      <c r="A288" s="420" t="s">
        <v>523</v>
      </c>
      <c r="B288" s="421"/>
      <c r="C288" s="468">
        <f t="shared" ref="C288" si="61">F288+I288+L288+O288</f>
        <v>0</v>
      </c>
      <c r="D288" s="426">
        <f>SUM(D28,D29,D45)-D54</f>
        <v>0</v>
      </c>
      <c r="E288" s="428">
        <f>SUM(E28,E29,E45)-E54</f>
        <v>0</v>
      </c>
      <c r="F288" s="468">
        <f t="shared" si="38"/>
        <v>0</v>
      </c>
      <c r="G288" s="423">
        <f>SUM(G28,G29,G45)-G54</f>
        <v>0</v>
      </c>
      <c r="H288" s="426">
        <f>SUM(H28,H29,H45)-H54</f>
        <v>0</v>
      </c>
      <c r="I288" s="425">
        <f t="shared" si="39"/>
        <v>0</v>
      </c>
      <c r="J288" s="423">
        <f>(J30+J46)-J54</f>
        <v>0</v>
      </c>
      <c r="K288" s="426">
        <f>(K30+K46)-K54</f>
        <v>0</v>
      </c>
      <c r="L288" s="425">
        <f t="shared" si="40"/>
        <v>0</v>
      </c>
      <c r="M288" s="422">
        <f>M48-M54</f>
        <v>0</v>
      </c>
      <c r="N288" s="424">
        <f>N48-N54</f>
        <v>0</v>
      </c>
      <c r="O288" s="425">
        <f t="shared" si="59"/>
        <v>0</v>
      </c>
      <c r="P288" s="427"/>
    </row>
    <row r="289" spans="1:17" s="148" customFormat="1" hidden="1" x14ac:dyDescent="0.25">
      <c r="A289" s="420" t="s">
        <v>524</v>
      </c>
      <c r="B289" s="421"/>
      <c r="C289" s="468">
        <f>SUM(C290,C291)-C298+C299</f>
        <v>0</v>
      </c>
      <c r="D289" s="426">
        <f t="shared" ref="D289" si="62">SUM(D290,D291)-D298+D299</f>
        <v>0</v>
      </c>
      <c r="E289" s="428">
        <f>SUM(E290,E291)-E298+E299</f>
        <v>0</v>
      </c>
      <c r="F289" s="468">
        <f t="shared" si="38"/>
        <v>0</v>
      </c>
      <c r="G289" s="423">
        <f>SUM(G290,G291)-G298+G299</f>
        <v>0</v>
      </c>
      <c r="H289" s="426">
        <f>SUM(H290,H291)-H298+H299</f>
        <v>0</v>
      </c>
      <c r="I289" s="425">
        <f t="shared" si="39"/>
        <v>0</v>
      </c>
      <c r="J289" s="423">
        <f>SUM(J290,J291)-J298+J299</f>
        <v>0</v>
      </c>
      <c r="K289" s="426">
        <f>SUM(K290,K291)-K298+K299</f>
        <v>0</v>
      </c>
      <c r="L289" s="425">
        <f t="shared" si="40"/>
        <v>0</v>
      </c>
      <c r="M289" s="422">
        <f>SUM(M290,M291)-M298+M299</f>
        <v>0</v>
      </c>
      <c r="N289" s="424">
        <f>SUM(N290,N291)-N298+N299</f>
        <v>0</v>
      </c>
      <c r="O289" s="425">
        <f t="shared" si="59"/>
        <v>0</v>
      </c>
      <c r="P289" s="427"/>
    </row>
    <row r="290" spans="1:17" s="148" customFormat="1" hidden="1" x14ac:dyDescent="0.25">
      <c r="A290" s="429" t="s">
        <v>525</v>
      </c>
      <c r="B290" s="429" t="s">
        <v>526</v>
      </c>
      <c r="C290" s="468">
        <f>C25-C284</f>
        <v>0</v>
      </c>
      <c r="D290" s="426">
        <f t="shared" ref="D290" si="63">D25-D284</f>
        <v>0</v>
      </c>
      <c r="E290" s="428">
        <f>E25-E284</f>
        <v>0</v>
      </c>
      <c r="F290" s="468">
        <f t="shared" si="38"/>
        <v>0</v>
      </c>
      <c r="G290" s="423">
        <f>G25-G284</f>
        <v>0</v>
      </c>
      <c r="H290" s="426">
        <f>H25-H284</f>
        <v>0</v>
      </c>
      <c r="I290" s="425">
        <f t="shared" si="39"/>
        <v>0</v>
      </c>
      <c r="J290" s="423">
        <f>J25-J284</f>
        <v>0</v>
      </c>
      <c r="K290" s="426">
        <f>K25-K284</f>
        <v>0</v>
      </c>
      <c r="L290" s="425">
        <f t="shared" si="40"/>
        <v>0</v>
      </c>
      <c r="M290" s="422">
        <f>M25-M284</f>
        <v>0</v>
      </c>
      <c r="N290" s="424">
        <f>N25-N284</f>
        <v>0</v>
      </c>
      <c r="O290" s="425">
        <f t="shared" si="59"/>
        <v>0</v>
      </c>
      <c r="P290" s="427"/>
    </row>
    <row r="291" spans="1:17" s="148" customFormat="1" hidden="1" x14ac:dyDescent="0.25">
      <c r="A291" s="430" t="s">
        <v>527</v>
      </c>
      <c r="B291" s="430" t="s">
        <v>528</v>
      </c>
      <c r="C291" s="468">
        <f>SUM(C292,C294,C296)-SUM(C293,C295,C297)</f>
        <v>0</v>
      </c>
      <c r="D291" s="426">
        <f t="shared" ref="D291:E291" si="64">SUM(D292,D294,D296)-SUM(D293,D295,D297)</f>
        <v>0</v>
      </c>
      <c r="E291" s="428">
        <f t="shared" si="64"/>
        <v>0</v>
      </c>
      <c r="F291" s="468">
        <f t="shared" si="38"/>
        <v>0</v>
      </c>
      <c r="G291" s="423">
        <f t="shared" ref="G291:H291" si="65">SUM(G292,G294,G296)-SUM(G293,G295,G297)</f>
        <v>0</v>
      </c>
      <c r="H291" s="426">
        <f t="shared" si="65"/>
        <v>0</v>
      </c>
      <c r="I291" s="425">
        <f t="shared" si="39"/>
        <v>0</v>
      </c>
      <c r="J291" s="423">
        <f t="shared" ref="J291:K291" si="66">SUM(J292,J294,J296)-SUM(J293,J295,J297)</f>
        <v>0</v>
      </c>
      <c r="K291" s="426">
        <f t="shared" si="66"/>
        <v>0</v>
      </c>
      <c r="L291" s="425">
        <f t="shared" si="40"/>
        <v>0</v>
      </c>
      <c r="M291" s="422">
        <f t="shared" ref="M291:N291" si="67">SUM(M292,M294,M296)-SUM(M293,M295,M297)</f>
        <v>0</v>
      </c>
      <c r="N291" s="424">
        <f t="shared" si="67"/>
        <v>0</v>
      </c>
      <c r="O291" s="425">
        <f t="shared" si="59"/>
        <v>0</v>
      </c>
      <c r="P291" s="427"/>
    </row>
    <row r="292" spans="1:17" s="148" customFormat="1" hidden="1" x14ac:dyDescent="0.25">
      <c r="A292" s="411" t="s">
        <v>529</v>
      </c>
      <c r="B292" s="275" t="s">
        <v>530</v>
      </c>
      <c r="C292" s="408">
        <f t="shared" ref="C292:C299" si="68">F292+I292+L292+O292</f>
        <v>0</v>
      </c>
      <c r="D292" s="241"/>
      <c r="E292" s="584"/>
      <c r="F292" s="408">
        <f t="shared" si="38"/>
        <v>0</v>
      </c>
      <c r="G292" s="240"/>
      <c r="H292" s="241"/>
      <c r="I292" s="242">
        <f t="shared" si="39"/>
        <v>0</v>
      </c>
      <c r="J292" s="240"/>
      <c r="K292" s="241"/>
      <c r="L292" s="242">
        <f t="shared" si="40"/>
        <v>0</v>
      </c>
      <c r="M292" s="410"/>
      <c r="N292" s="409"/>
      <c r="O292" s="242">
        <f t="shared" si="59"/>
        <v>0</v>
      </c>
      <c r="P292" s="244"/>
    </row>
    <row r="293" spans="1:17" ht="24" hidden="1" x14ac:dyDescent="0.25">
      <c r="A293" s="393" t="s">
        <v>531</v>
      </c>
      <c r="B293" s="177" t="s">
        <v>532</v>
      </c>
      <c r="C293" s="359">
        <f t="shared" si="68"/>
        <v>0</v>
      </c>
      <c r="D293" s="230"/>
      <c r="E293" s="507"/>
      <c r="F293" s="359">
        <f t="shared" si="38"/>
        <v>0</v>
      </c>
      <c r="G293" s="229"/>
      <c r="H293" s="230"/>
      <c r="I293" s="231">
        <f t="shared" si="39"/>
        <v>0</v>
      </c>
      <c r="J293" s="229"/>
      <c r="K293" s="230"/>
      <c r="L293" s="231">
        <f t="shared" si="40"/>
        <v>0</v>
      </c>
      <c r="M293" s="338"/>
      <c r="N293" s="337"/>
      <c r="O293" s="231">
        <f t="shared" si="59"/>
        <v>0</v>
      </c>
      <c r="P293" s="185"/>
    </row>
    <row r="294" spans="1:17" hidden="1" x14ac:dyDescent="0.25">
      <c r="A294" s="393" t="s">
        <v>533</v>
      </c>
      <c r="B294" s="177" t="s">
        <v>534</v>
      </c>
      <c r="C294" s="359">
        <f t="shared" si="68"/>
        <v>0</v>
      </c>
      <c r="D294" s="230"/>
      <c r="E294" s="507"/>
      <c r="F294" s="359">
        <f t="shared" si="38"/>
        <v>0</v>
      </c>
      <c r="G294" s="229"/>
      <c r="H294" s="230"/>
      <c r="I294" s="231">
        <f t="shared" si="39"/>
        <v>0</v>
      </c>
      <c r="J294" s="229"/>
      <c r="K294" s="230"/>
      <c r="L294" s="231">
        <f t="shared" si="40"/>
        <v>0</v>
      </c>
      <c r="M294" s="338"/>
      <c r="N294" s="337"/>
      <c r="O294" s="231">
        <f t="shared" si="59"/>
        <v>0</v>
      </c>
      <c r="P294" s="185"/>
    </row>
    <row r="295" spans="1:17" ht="24" hidden="1" x14ac:dyDescent="0.25">
      <c r="A295" s="393" t="s">
        <v>535</v>
      </c>
      <c r="B295" s="177" t="s">
        <v>536</v>
      </c>
      <c r="C295" s="359">
        <f t="shared" si="68"/>
        <v>0</v>
      </c>
      <c r="D295" s="230"/>
      <c r="E295" s="507"/>
      <c r="F295" s="359">
        <f t="shared" si="38"/>
        <v>0</v>
      </c>
      <c r="G295" s="229"/>
      <c r="H295" s="230"/>
      <c r="I295" s="231">
        <f t="shared" si="39"/>
        <v>0</v>
      </c>
      <c r="J295" s="229"/>
      <c r="K295" s="230"/>
      <c r="L295" s="231">
        <f t="shared" si="40"/>
        <v>0</v>
      </c>
      <c r="M295" s="338"/>
      <c r="N295" s="337"/>
      <c r="O295" s="231">
        <f t="shared" si="59"/>
        <v>0</v>
      </c>
      <c r="P295" s="185"/>
    </row>
    <row r="296" spans="1:17" hidden="1" x14ac:dyDescent="0.25">
      <c r="A296" s="393" t="s">
        <v>537</v>
      </c>
      <c r="B296" s="177" t="s">
        <v>538</v>
      </c>
      <c r="C296" s="359">
        <f t="shared" si="68"/>
        <v>0</v>
      </c>
      <c r="D296" s="230"/>
      <c r="E296" s="507"/>
      <c r="F296" s="359">
        <f t="shared" si="38"/>
        <v>0</v>
      </c>
      <c r="G296" s="229"/>
      <c r="H296" s="230"/>
      <c r="I296" s="231">
        <f t="shared" si="39"/>
        <v>0</v>
      </c>
      <c r="J296" s="229"/>
      <c r="K296" s="230"/>
      <c r="L296" s="231">
        <f t="shared" si="40"/>
        <v>0</v>
      </c>
      <c r="M296" s="338"/>
      <c r="N296" s="337"/>
      <c r="O296" s="231">
        <f t="shared" si="59"/>
        <v>0</v>
      </c>
      <c r="P296" s="185"/>
    </row>
    <row r="297" spans="1:17" ht="24" hidden="1" x14ac:dyDescent="0.25">
      <c r="A297" s="431" t="s">
        <v>539</v>
      </c>
      <c r="B297" s="432" t="s">
        <v>540</v>
      </c>
      <c r="C297" s="354">
        <f t="shared" si="68"/>
        <v>0</v>
      </c>
      <c r="D297" s="377"/>
      <c r="E297" s="585"/>
      <c r="F297" s="354">
        <f t="shared" si="38"/>
        <v>0</v>
      </c>
      <c r="G297" s="375"/>
      <c r="H297" s="377"/>
      <c r="I297" s="371">
        <f t="shared" si="39"/>
        <v>0</v>
      </c>
      <c r="J297" s="375"/>
      <c r="K297" s="377"/>
      <c r="L297" s="371">
        <f t="shared" si="40"/>
        <v>0</v>
      </c>
      <c r="M297" s="378"/>
      <c r="N297" s="376"/>
      <c r="O297" s="371">
        <f t="shared" si="59"/>
        <v>0</v>
      </c>
      <c r="P297" s="372"/>
    </row>
    <row r="298" spans="1:17" hidden="1" x14ac:dyDescent="0.25">
      <c r="A298" s="430" t="s">
        <v>541</v>
      </c>
      <c r="B298" s="430" t="s">
        <v>542</v>
      </c>
      <c r="C298" s="468">
        <f t="shared" si="68"/>
        <v>0</v>
      </c>
      <c r="D298" s="436"/>
      <c r="E298" s="586"/>
      <c r="F298" s="468">
        <f t="shared" si="38"/>
        <v>0</v>
      </c>
      <c r="G298" s="434"/>
      <c r="H298" s="436"/>
      <c r="I298" s="425">
        <f t="shared" si="39"/>
        <v>0</v>
      </c>
      <c r="J298" s="434"/>
      <c r="K298" s="436"/>
      <c r="L298" s="425">
        <f t="shared" si="40"/>
        <v>0</v>
      </c>
      <c r="M298" s="437"/>
      <c r="N298" s="435"/>
      <c r="O298" s="425">
        <f t="shared" si="59"/>
        <v>0</v>
      </c>
      <c r="P298" s="427"/>
    </row>
    <row r="299" spans="1:17" s="148" customFormat="1" ht="48" hidden="1" x14ac:dyDescent="0.25">
      <c r="A299" s="430" t="s">
        <v>543</v>
      </c>
      <c r="B299" s="438" t="s">
        <v>544</v>
      </c>
      <c r="C299" s="468">
        <f t="shared" si="68"/>
        <v>0</v>
      </c>
      <c r="D299" s="363"/>
      <c r="E299" s="586"/>
      <c r="F299" s="556">
        <f t="shared" si="38"/>
        <v>0</v>
      </c>
      <c r="G299" s="434"/>
      <c r="H299" s="436"/>
      <c r="I299" s="425">
        <f t="shared" si="39"/>
        <v>0</v>
      </c>
      <c r="J299" s="434"/>
      <c r="K299" s="436"/>
      <c r="L299" s="425">
        <f t="shared" si="40"/>
        <v>0</v>
      </c>
      <c r="M299" s="437"/>
      <c r="N299" s="435"/>
      <c r="O299" s="425">
        <f t="shared" si="59"/>
        <v>0</v>
      </c>
      <c r="P299" s="512"/>
      <c r="Q299" s="141"/>
    </row>
    <row r="300" spans="1:17" s="148" customFormat="1" x14ac:dyDescent="0.25">
      <c r="A300" s="443" t="s">
        <v>545</v>
      </c>
      <c r="B300" s="444"/>
      <c r="C300" s="444"/>
      <c r="D300" s="444"/>
      <c r="E300" s="444"/>
      <c r="F300" s="444"/>
      <c r="G300" s="444"/>
      <c r="H300" s="444"/>
      <c r="I300" s="444"/>
      <c r="J300" s="444"/>
      <c r="K300" s="444"/>
      <c r="L300" s="444"/>
      <c r="M300" s="444"/>
      <c r="N300" s="444"/>
      <c r="O300" s="444"/>
      <c r="P300" s="444"/>
      <c r="Q300" s="141"/>
    </row>
    <row r="301" spans="1:17" ht="12.75" thickBot="1" x14ac:dyDescent="0.3">
      <c r="A301" s="446"/>
      <c r="B301" s="447"/>
      <c r="C301" s="447"/>
      <c r="D301" s="447"/>
      <c r="E301" s="447"/>
      <c r="F301" s="447"/>
      <c r="G301" s="447"/>
      <c r="H301" s="447"/>
      <c r="I301" s="447"/>
      <c r="J301" s="447"/>
      <c r="K301" s="447"/>
      <c r="L301" s="447"/>
      <c r="M301" s="447"/>
      <c r="N301" s="447"/>
      <c r="O301" s="447"/>
      <c r="P301" s="447"/>
      <c r="Q301" s="118"/>
    </row>
    <row r="302" spans="1:17" x14ac:dyDescent="0.25">
      <c r="A302" s="117"/>
      <c r="B302" s="117"/>
      <c r="C302" s="117"/>
      <c r="D302" s="117"/>
      <c r="E302" s="117"/>
      <c r="F302" s="117"/>
      <c r="G302" s="117"/>
      <c r="H302" s="117"/>
      <c r="I302" s="117"/>
      <c r="J302" s="117"/>
      <c r="K302" s="117"/>
      <c r="L302" s="117"/>
      <c r="M302" s="117"/>
      <c r="N302" s="117"/>
      <c r="O302" s="117"/>
    </row>
    <row r="303" spans="1:17" x14ac:dyDescent="0.25">
      <c r="A303" s="117"/>
      <c r="B303" s="117"/>
      <c r="C303" s="117"/>
      <c r="D303" s="117"/>
      <c r="E303" s="117"/>
      <c r="F303" s="117"/>
      <c r="G303" s="117"/>
      <c r="H303" s="117"/>
      <c r="I303" s="117"/>
      <c r="J303" s="117"/>
      <c r="K303" s="117"/>
      <c r="L303" s="117"/>
      <c r="M303" s="117"/>
      <c r="N303" s="117"/>
      <c r="O303" s="117"/>
    </row>
    <row r="304" spans="1:17"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VIEMqtFEfaVLiipaNSCOML9ACpSUwX9IbiLcIF9YRrY3WXQ35DQNKYIYGjcs8jg1si5zWoewTtXLEezyAoqiwQ==" saltValue="yipl5rfYYaQ+i8nOC4yO2Q==" spinCount="100000" sheet="1" objects="1" scenarios="1" formatCells="0" formatColumns="0" formatRows="0"/>
  <autoFilter ref="A22:P300">
    <filterColumn colId="2">
      <filters>
        <filter val="107 098"/>
      </filters>
    </filterColumn>
  </autoFilter>
  <mergeCells count="3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121.pielikums Jūrmalas pilsētas domes
2016.gada 25.novembra saistošajiem noteikumiem Nr.44
(protokols Nr.18, 5.punkts)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21"/>
  <sheetViews>
    <sheetView view="pageLayout" zoomScaleNormal="90" workbookViewId="0">
      <selection activeCell="S14" sqref="S14"/>
    </sheetView>
  </sheetViews>
  <sheetFormatPr defaultRowHeight="12" outlineLevelCol="1" x14ac:dyDescent="0.25"/>
  <cols>
    <col min="1" max="1" width="10.85546875" style="113" customWidth="1"/>
    <col min="2" max="2" width="28"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569</v>
      </c>
    </row>
    <row r="2" spans="1:17" x14ac:dyDescent="0.25">
      <c r="A2" s="513"/>
      <c r="B2" s="513"/>
      <c r="C2" s="513"/>
      <c r="D2" s="513"/>
      <c r="E2" s="513"/>
      <c r="F2" s="513"/>
      <c r="G2" s="513"/>
      <c r="H2" s="513"/>
      <c r="I2" s="513"/>
      <c r="J2" s="513"/>
      <c r="K2" s="513"/>
      <c r="L2" s="513"/>
      <c r="M2" s="513"/>
      <c r="N2" s="513"/>
      <c r="O2" s="513"/>
      <c r="P2" s="513"/>
    </row>
    <row r="3" spans="1:17" x14ac:dyDescent="0.25">
      <c r="A3" s="1224"/>
      <c r="B3" s="1225"/>
      <c r="C3" s="1225"/>
      <c r="D3" s="1225"/>
      <c r="E3" s="1225"/>
      <c r="F3" s="1225"/>
      <c r="G3" s="1225"/>
      <c r="H3" s="1225"/>
      <c r="I3" s="1225"/>
      <c r="J3" s="1225"/>
      <c r="K3" s="1225"/>
      <c r="L3" s="1225"/>
      <c r="M3" s="1225"/>
      <c r="N3" s="1225"/>
      <c r="O3" s="1225"/>
      <c r="P3" s="1226"/>
      <c r="Q3" s="118"/>
    </row>
    <row r="4" spans="1:17" ht="15.75" x14ac:dyDescent="0.25">
      <c r="A4" s="1227" t="s">
        <v>226</v>
      </c>
      <c r="B4" s="1228"/>
      <c r="C4" s="1228"/>
      <c r="D4" s="1228"/>
      <c r="E4" s="1228"/>
      <c r="F4" s="1228"/>
      <c r="G4" s="1228"/>
      <c r="H4" s="1228"/>
      <c r="I4" s="1228"/>
      <c r="J4" s="1228"/>
      <c r="K4" s="1228"/>
      <c r="L4" s="1228"/>
      <c r="M4" s="1228"/>
      <c r="N4" s="1228"/>
      <c r="O4" s="1228"/>
      <c r="P4" s="1229"/>
      <c r="Q4" s="118"/>
    </row>
    <row r="5" spans="1:17" x14ac:dyDescent="0.25">
      <c r="A5" s="123"/>
      <c r="B5" s="124"/>
      <c r="C5" s="514"/>
      <c r="D5" s="124"/>
      <c r="E5" s="124"/>
      <c r="F5" s="124"/>
      <c r="G5" s="124"/>
      <c r="H5" s="124"/>
      <c r="I5" s="124"/>
      <c r="J5" s="124"/>
      <c r="K5" s="124"/>
      <c r="L5" s="124"/>
      <c r="M5" s="124"/>
      <c r="N5" s="124"/>
      <c r="O5" s="515"/>
      <c r="P5" s="516"/>
      <c r="Q5" s="118"/>
    </row>
    <row r="6" spans="1:17" ht="12.75" x14ac:dyDescent="0.25">
      <c r="A6" s="121" t="s">
        <v>227</v>
      </c>
      <c r="B6" s="122"/>
      <c r="C6" s="1230" t="s">
        <v>570</v>
      </c>
      <c r="D6" s="1230"/>
      <c r="E6" s="1230"/>
      <c r="F6" s="1230"/>
      <c r="G6" s="1230"/>
      <c r="H6" s="1230"/>
      <c r="I6" s="1230"/>
      <c r="J6" s="1230"/>
      <c r="K6" s="1230"/>
      <c r="L6" s="1230"/>
      <c r="M6" s="1230"/>
      <c r="N6" s="1230"/>
      <c r="O6" s="1230"/>
      <c r="P6" s="1231"/>
      <c r="Q6" s="118"/>
    </row>
    <row r="7" spans="1:17" ht="12.75" x14ac:dyDescent="0.25">
      <c r="A7" s="121" t="s">
        <v>229</v>
      </c>
      <c r="B7" s="122"/>
      <c r="C7" s="1230" t="s">
        <v>230</v>
      </c>
      <c r="D7" s="1230"/>
      <c r="E7" s="1230"/>
      <c r="F7" s="1230"/>
      <c r="G7" s="1230"/>
      <c r="H7" s="1230"/>
      <c r="I7" s="1230"/>
      <c r="J7" s="1230"/>
      <c r="K7" s="1230"/>
      <c r="L7" s="1230"/>
      <c r="M7" s="1230"/>
      <c r="N7" s="1230"/>
      <c r="O7" s="1230"/>
      <c r="P7" s="1231"/>
      <c r="Q7" s="118"/>
    </row>
    <row r="8" spans="1:17" x14ac:dyDescent="0.25">
      <c r="A8" s="123" t="s">
        <v>231</v>
      </c>
      <c r="B8" s="124"/>
      <c r="C8" s="1222" t="s">
        <v>571</v>
      </c>
      <c r="D8" s="1222"/>
      <c r="E8" s="1222"/>
      <c r="F8" s="1222"/>
      <c r="G8" s="1222"/>
      <c r="H8" s="1222"/>
      <c r="I8" s="1222"/>
      <c r="J8" s="1222"/>
      <c r="K8" s="1222"/>
      <c r="L8" s="1222"/>
      <c r="M8" s="1222"/>
      <c r="N8" s="1222"/>
      <c r="O8" s="1222"/>
      <c r="P8" s="1223"/>
      <c r="Q8" s="118"/>
    </row>
    <row r="9" spans="1:17" x14ac:dyDescent="0.25">
      <c r="A9" s="123" t="s">
        <v>233</v>
      </c>
      <c r="B9" s="124"/>
      <c r="C9" s="1222" t="s">
        <v>572</v>
      </c>
      <c r="D9" s="1222"/>
      <c r="E9" s="1222"/>
      <c r="F9" s="1222"/>
      <c r="G9" s="1222"/>
      <c r="H9" s="1222"/>
      <c r="I9" s="1222"/>
      <c r="J9" s="1222"/>
      <c r="K9" s="1222"/>
      <c r="L9" s="1222"/>
      <c r="M9" s="1222"/>
      <c r="N9" s="1222"/>
      <c r="O9" s="1222"/>
      <c r="P9" s="1223"/>
      <c r="Q9" s="118"/>
    </row>
    <row r="10" spans="1:17" x14ac:dyDescent="0.25">
      <c r="A10" s="123" t="s">
        <v>234</v>
      </c>
      <c r="B10" s="124"/>
      <c r="C10" s="1230" t="s">
        <v>573</v>
      </c>
      <c r="D10" s="1230"/>
      <c r="E10" s="1230"/>
      <c r="F10" s="1230"/>
      <c r="G10" s="1230"/>
      <c r="H10" s="1230"/>
      <c r="I10" s="1230"/>
      <c r="J10" s="1230"/>
      <c r="K10" s="1230"/>
      <c r="L10" s="1230"/>
      <c r="M10" s="1230"/>
      <c r="N10" s="1230"/>
      <c r="O10" s="1230"/>
      <c r="P10" s="1231"/>
      <c r="Q10" s="118"/>
    </row>
    <row r="11" spans="1:17" x14ac:dyDescent="0.25">
      <c r="A11" s="123" t="s">
        <v>235</v>
      </c>
      <c r="B11" s="124"/>
      <c r="C11" s="1230"/>
      <c r="D11" s="1230"/>
      <c r="E11" s="1230"/>
      <c r="F11" s="1230"/>
      <c r="G11" s="1230"/>
      <c r="H11" s="1230"/>
      <c r="I11" s="1230"/>
      <c r="J11" s="1230"/>
      <c r="K11" s="1230"/>
      <c r="L11" s="1230"/>
      <c r="M11" s="1230"/>
      <c r="N11" s="1230"/>
      <c r="O11" s="1230"/>
      <c r="P11" s="1231"/>
      <c r="Q11" s="118"/>
    </row>
    <row r="12" spans="1:17" x14ac:dyDescent="0.25">
      <c r="A12" s="125" t="s">
        <v>236</v>
      </c>
      <c r="B12" s="124"/>
      <c r="C12" s="126"/>
      <c r="D12" s="126"/>
      <c r="E12" s="126"/>
      <c r="F12" s="126"/>
      <c r="G12" s="126"/>
      <c r="H12" s="126"/>
      <c r="I12" s="126"/>
      <c r="J12" s="126"/>
      <c r="K12" s="126"/>
      <c r="L12" s="126"/>
      <c r="M12" s="126"/>
      <c r="N12" s="126"/>
      <c r="O12" s="126"/>
      <c r="P12" s="484"/>
      <c r="Q12" s="118"/>
    </row>
    <row r="13" spans="1:17" x14ac:dyDescent="0.25">
      <c r="A13" s="123"/>
      <c r="B13" s="124" t="s">
        <v>237</v>
      </c>
      <c r="C13" s="1222" t="s">
        <v>574</v>
      </c>
      <c r="D13" s="1222"/>
      <c r="E13" s="1222"/>
      <c r="F13" s="1222"/>
      <c r="G13" s="1222"/>
      <c r="H13" s="1222"/>
      <c r="I13" s="1222"/>
      <c r="J13" s="1222"/>
      <c r="K13" s="1222"/>
      <c r="L13" s="1222"/>
      <c r="M13" s="1222"/>
      <c r="N13" s="1222"/>
      <c r="O13" s="1222"/>
      <c r="P13" s="1223"/>
      <c r="Q13" s="118"/>
    </row>
    <row r="14" spans="1:17" x14ac:dyDescent="0.25">
      <c r="A14" s="123"/>
      <c r="B14" s="124" t="s">
        <v>239</v>
      </c>
      <c r="C14" s="1222"/>
      <c r="D14" s="1222"/>
      <c r="E14" s="1222"/>
      <c r="F14" s="1222"/>
      <c r="G14" s="1222"/>
      <c r="H14" s="1222"/>
      <c r="I14" s="1222"/>
      <c r="J14" s="1222"/>
      <c r="K14" s="1222"/>
      <c r="L14" s="1222"/>
      <c r="M14" s="1222"/>
      <c r="N14" s="1222"/>
      <c r="O14" s="1222"/>
      <c r="P14" s="1223"/>
      <c r="Q14" s="118"/>
    </row>
    <row r="15" spans="1:17" x14ac:dyDescent="0.25">
      <c r="A15" s="123"/>
      <c r="B15" s="124" t="s">
        <v>240</v>
      </c>
      <c r="C15" s="1222"/>
      <c r="D15" s="1222"/>
      <c r="E15" s="1222"/>
      <c r="F15" s="1222"/>
      <c r="G15" s="1222"/>
      <c r="H15" s="1222"/>
      <c r="I15" s="1222"/>
      <c r="J15" s="1222"/>
      <c r="K15" s="1222"/>
      <c r="L15" s="1222"/>
      <c r="M15" s="1222"/>
      <c r="N15" s="1222"/>
      <c r="O15" s="1222"/>
      <c r="P15" s="1223"/>
      <c r="Q15" s="118"/>
    </row>
    <row r="16" spans="1:17" x14ac:dyDescent="0.25">
      <c r="A16" s="123"/>
      <c r="B16" s="124" t="s">
        <v>241</v>
      </c>
      <c r="C16" s="1222"/>
      <c r="D16" s="1222"/>
      <c r="E16" s="1222"/>
      <c r="F16" s="1222"/>
      <c r="G16" s="1222"/>
      <c r="H16" s="1222"/>
      <c r="I16" s="1222"/>
      <c r="J16" s="1222"/>
      <c r="K16" s="1222"/>
      <c r="L16" s="1222"/>
      <c r="M16" s="1222"/>
      <c r="N16" s="1222"/>
      <c r="O16" s="1222"/>
      <c r="P16" s="1223"/>
      <c r="Q16" s="118"/>
    </row>
    <row r="17" spans="1:17" x14ac:dyDescent="0.25">
      <c r="A17" s="123"/>
      <c r="B17" s="124" t="s">
        <v>242</v>
      </c>
      <c r="C17" s="1222"/>
      <c r="D17" s="1222"/>
      <c r="E17" s="1222"/>
      <c r="F17" s="1222"/>
      <c r="G17" s="1222"/>
      <c r="H17" s="1222"/>
      <c r="I17" s="1222"/>
      <c r="J17" s="1222"/>
      <c r="K17" s="1222"/>
      <c r="L17" s="1222"/>
      <c r="M17" s="1222"/>
      <c r="N17" s="1222"/>
      <c r="O17" s="1222"/>
      <c r="P17" s="1223"/>
      <c r="Q17" s="118"/>
    </row>
    <row r="18" spans="1:17" x14ac:dyDescent="0.25">
      <c r="A18" s="128"/>
      <c r="B18" s="129"/>
      <c r="C18" s="1234"/>
      <c r="D18" s="1234"/>
      <c r="E18" s="1234"/>
      <c r="F18" s="1234"/>
      <c r="G18" s="1234"/>
      <c r="H18" s="1234"/>
      <c r="I18" s="1234"/>
      <c r="J18" s="1234"/>
      <c r="K18" s="1234"/>
      <c r="L18" s="1234"/>
      <c r="M18" s="1234"/>
      <c r="N18" s="1234"/>
      <c r="O18" s="1234"/>
      <c r="P18" s="1235"/>
      <c r="Q18" s="118"/>
    </row>
    <row r="19" spans="1:17"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7" s="130" customFormat="1" x14ac:dyDescent="0.25">
      <c r="A20" s="1237"/>
      <c r="B20" s="1240"/>
      <c r="C20" s="1245" t="s">
        <v>246</v>
      </c>
      <c r="D20" s="1247" t="s">
        <v>247</v>
      </c>
      <c r="E20" s="1252" t="s">
        <v>248</v>
      </c>
      <c r="F20" s="1254" t="s">
        <v>249</v>
      </c>
      <c r="G20" s="1247" t="s">
        <v>250</v>
      </c>
      <c r="H20" s="1220" t="s">
        <v>251</v>
      </c>
      <c r="I20" s="1232" t="s">
        <v>252</v>
      </c>
      <c r="J20" s="1247" t="s">
        <v>253</v>
      </c>
      <c r="K20" s="1220" t="s">
        <v>254</v>
      </c>
      <c r="L20" s="1232" t="s">
        <v>255</v>
      </c>
      <c r="M20" s="1247" t="s">
        <v>256</v>
      </c>
      <c r="N20" s="1220" t="s">
        <v>257</v>
      </c>
      <c r="O20" s="1232" t="s">
        <v>258</v>
      </c>
      <c r="P20" s="1240"/>
    </row>
    <row r="21" spans="1:17" s="131" customFormat="1" ht="70.5" customHeight="1" thickBot="1" x14ac:dyDescent="0.3">
      <c r="A21" s="1238"/>
      <c r="B21" s="1241"/>
      <c r="C21" s="1246"/>
      <c r="D21" s="1248"/>
      <c r="E21" s="1253"/>
      <c r="F21" s="1255"/>
      <c r="G21" s="1248"/>
      <c r="H21" s="1221"/>
      <c r="I21" s="1233"/>
      <c r="J21" s="1248"/>
      <c r="K21" s="1221"/>
      <c r="L21" s="1233"/>
      <c r="M21" s="1248"/>
      <c r="N21" s="1221"/>
      <c r="O21" s="1233"/>
      <c r="P21" s="1241"/>
    </row>
    <row r="22" spans="1:17" s="131" customFormat="1" ht="9" thickTop="1" x14ac:dyDescent="0.25">
      <c r="A22" s="132">
        <v>1</v>
      </c>
      <c r="B22" s="132">
        <v>2</v>
      </c>
      <c r="C22" s="132">
        <v>3</v>
      </c>
      <c r="D22" s="137">
        <v>4</v>
      </c>
      <c r="E22" s="487">
        <v>5</v>
      </c>
      <c r="F22" s="132">
        <v>6</v>
      </c>
      <c r="G22" s="134">
        <v>7</v>
      </c>
      <c r="H22" s="137">
        <v>8</v>
      </c>
      <c r="I22" s="136">
        <v>9</v>
      </c>
      <c r="J22" s="134">
        <v>10</v>
      </c>
      <c r="K22" s="138">
        <v>11</v>
      </c>
      <c r="L22" s="136">
        <v>12</v>
      </c>
      <c r="M22" s="138">
        <v>13</v>
      </c>
      <c r="N22" s="135">
        <v>14</v>
      </c>
      <c r="O22" s="136">
        <v>15</v>
      </c>
      <c r="P22" s="136">
        <v>16</v>
      </c>
    </row>
    <row r="23" spans="1:17" s="148" customFormat="1" x14ac:dyDescent="0.25">
      <c r="A23" s="139"/>
      <c r="B23" s="140" t="s">
        <v>260</v>
      </c>
      <c r="C23" s="308"/>
      <c r="D23" s="145"/>
      <c r="E23" s="488"/>
      <c r="F23" s="308"/>
      <c r="G23" s="142"/>
      <c r="H23" s="145"/>
      <c r="I23" s="144"/>
      <c r="J23" s="142"/>
      <c r="K23" s="146"/>
      <c r="L23" s="144"/>
      <c r="M23" s="146"/>
      <c r="N23" s="143"/>
      <c r="O23" s="144"/>
      <c r="P23" s="147"/>
    </row>
    <row r="24" spans="1:17" s="148" customFormat="1" ht="12.75" thickBot="1" x14ac:dyDescent="0.3">
      <c r="A24" s="149"/>
      <c r="B24" s="150" t="s">
        <v>261</v>
      </c>
      <c r="C24" s="455">
        <f>F24+I24+L24+O24</f>
        <v>56370</v>
      </c>
      <c r="D24" s="155">
        <f>SUM(D25,D28,D29,D45,D46)</f>
        <v>59670</v>
      </c>
      <c r="E24" s="489">
        <f>SUM(E25,E28,E29,E45,E46)</f>
        <v>-3300</v>
      </c>
      <c r="F24" s="455">
        <f t="shared" ref="F24:F29" si="0">D24+E24</f>
        <v>56370</v>
      </c>
      <c r="G24" s="152">
        <f>SUM(G25,G28,G46)</f>
        <v>0</v>
      </c>
      <c r="H24" s="155">
        <f>SUM(H25,H28,H46)</f>
        <v>0</v>
      </c>
      <c r="I24" s="154">
        <f>G24+H24</f>
        <v>0</v>
      </c>
      <c r="J24" s="152">
        <f>SUM(J25,J30,J46)</f>
        <v>0</v>
      </c>
      <c r="K24" s="155">
        <f>SUM(K25,K30,K46)</f>
        <v>0</v>
      </c>
      <c r="L24" s="154">
        <f>J24+K24</f>
        <v>0</v>
      </c>
      <c r="M24" s="156">
        <f>SUM(M25,M48)</f>
        <v>0</v>
      </c>
      <c r="N24" s="153">
        <f>SUM(N25,N48)</f>
        <v>0</v>
      </c>
      <c r="O24" s="154">
        <f>M24+N24</f>
        <v>0</v>
      </c>
      <c r="P24" s="157"/>
    </row>
    <row r="25" spans="1:17" ht="12.75" hidden="1" thickTop="1" x14ac:dyDescent="0.25">
      <c r="A25" s="159"/>
      <c r="B25" s="160" t="s">
        <v>262</v>
      </c>
      <c r="C25" s="456">
        <f>F25+I25+L25+O25</f>
        <v>0</v>
      </c>
      <c r="D25" s="165">
        <f>SUM(D26:D27)</f>
        <v>0</v>
      </c>
      <c r="E25" s="490">
        <f>SUM(E26:E27)</f>
        <v>0</v>
      </c>
      <c r="F25" s="456">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row>
    <row r="26" spans="1:17" ht="12.75" hidden="1" thickTop="1" x14ac:dyDescent="0.25">
      <c r="A26" s="168"/>
      <c r="B26" s="169" t="s">
        <v>263</v>
      </c>
      <c r="C26" s="521">
        <f>F26+I26+L26+O26</f>
        <v>0</v>
      </c>
      <c r="D26" s="174"/>
      <c r="E26" s="561"/>
      <c r="F26" s="521">
        <f t="shared" si="0"/>
        <v>0</v>
      </c>
      <c r="G26" s="171"/>
      <c r="H26" s="174"/>
      <c r="I26" s="173">
        <f>G26+H26</f>
        <v>0</v>
      </c>
      <c r="J26" s="171"/>
      <c r="K26" s="174"/>
      <c r="L26" s="173">
        <f>J26+K26</f>
        <v>0</v>
      </c>
      <c r="M26" s="175"/>
      <c r="N26" s="172"/>
      <c r="O26" s="173">
        <f>M26+N26</f>
        <v>0</v>
      </c>
      <c r="P26" s="176"/>
    </row>
    <row r="27" spans="1:17" ht="12.75" hidden="1" thickTop="1" x14ac:dyDescent="0.25">
      <c r="A27" s="177"/>
      <c r="B27" s="178" t="s">
        <v>264</v>
      </c>
      <c r="C27" s="457">
        <f>F27+I27+L27+O27</f>
        <v>0</v>
      </c>
      <c r="D27" s="183"/>
      <c r="E27" s="491"/>
      <c r="F27" s="457">
        <f t="shared" si="0"/>
        <v>0</v>
      </c>
      <c r="G27" s="180"/>
      <c r="H27" s="183"/>
      <c r="I27" s="182">
        <f>G27+H27</f>
        <v>0</v>
      </c>
      <c r="J27" s="180"/>
      <c r="K27" s="183"/>
      <c r="L27" s="182">
        <f>J27+K27</f>
        <v>0</v>
      </c>
      <c r="M27" s="184"/>
      <c r="N27" s="181"/>
      <c r="O27" s="182">
        <f>M27+N27</f>
        <v>0</v>
      </c>
      <c r="P27" s="185"/>
    </row>
    <row r="28" spans="1:17" s="148" customFormat="1" ht="25.5" thickTop="1" thickBot="1" x14ac:dyDescent="0.3">
      <c r="A28" s="186">
        <v>19300</v>
      </c>
      <c r="B28" s="186" t="s">
        <v>265</v>
      </c>
      <c r="C28" s="458">
        <f>SUM(F28,I28)</f>
        <v>56370</v>
      </c>
      <c r="D28" s="191">
        <f>D54</f>
        <v>59670</v>
      </c>
      <c r="E28" s="492">
        <v>-3300</v>
      </c>
      <c r="F28" s="458">
        <f t="shared" si="0"/>
        <v>56370</v>
      </c>
      <c r="G28" s="188"/>
      <c r="H28" s="191"/>
      <c r="I28" s="190">
        <f>G28+H28</f>
        <v>0</v>
      </c>
      <c r="J28" s="192" t="s">
        <v>266</v>
      </c>
      <c r="K28" s="193" t="s">
        <v>266</v>
      </c>
      <c r="L28" s="194" t="s">
        <v>266</v>
      </c>
      <c r="M28" s="195" t="s">
        <v>266</v>
      </c>
      <c r="N28" s="196" t="s">
        <v>266</v>
      </c>
      <c r="O28" s="194" t="s">
        <v>266</v>
      </c>
      <c r="P28" s="197" t="s">
        <v>592</v>
      </c>
    </row>
    <row r="29" spans="1:17" s="148" customFormat="1" ht="34.5" hidden="1" customHeight="1" thickTop="1" x14ac:dyDescent="0.25">
      <c r="A29" s="198"/>
      <c r="B29" s="198" t="s">
        <v>267</v>
      </c>
      <c r="C29" s="459">
        <f>F29</f>
        <v>0</v>
      </c>
      <c r="D29" s="562"/>
      <c r="E29" s="563"/>
      <c r="F29" s="530">
        <f t="shared" si="0"/>
        <v>0</v>
      </c>
      <c r="G29" s="203" t="s">
        <v>266</v>
      </c>
      <c r="H29" s="204" t="s">
        <v>266</v>
      </c>
      <c r="I29" s="205" t="s">
        <v>266</v>
      </c>
      <c r="J29" s="203" t="s">
        <v>266</v>
      </c>
      <c r="K29" s="204" t="s">
        <v>266</v>
      </c>
      <c r="L29" s="205" t="s">
        <v>266</v>
      </c>
      <c r="M29" s="206" t="s">
        <v>266</v>
      </c>
      <c r="N29" s="207" t="s">
        <v>266</v>
      </c>
      <c r="O29" s="205" t="s">
        <v>266</v>
      </c>
      <c r="P29" s="208"/>
    </row>
    <row r="30" spans="1:17" s="148" customFormat="1" ht="36.75" hidden="1" thickTop="1" x14ac:dyDescent="0.25">
      <c r="A30" s="198">
        <v>21300</v>
      </c>
      <c r="B30" s="198" t="s">
        <v>268</v>
      </c>
      <c r="C30" s="459">
        <f t="shared" ref="C30:C44" si="1">L30</f>
        <v>0</v>
      </c>
      <c r="D30" s="204" t="s">
        <v>266</v>
      </c>
      <c r="E30" s="493" t="s">
        <v>266</v>
      </c>
      <c r="F30" s="494" t="s">
        <v>266</v>
      </c>
      <c r="G30" s="203" t="s">
        <v>266</v>
      </c>
      <c r="H30" s="204" t="s">
        <v>266</v>
      </c>
      <c r="I30" s="205" t="s">
        <v>266</v>
      </c>
      <c r="J30" s="209">
        <f>SUM(J31,J35,J37,J40)</f>
        <v>0</v>
      </c>
      <c r="K30" s="210">
        <f>SUM(K31,K35,K37,K40)</f>
        <v>0</v>
      </c>
      <c r="L30" s="211">
        <f t="shared" ref="L30:L44" si="2">J30+K30</f>
        <v>0</v>
      </c>
      <c r="M30" s="206" t="s">
        <v>266</v>
      </c>
      <c r="N30" s="207" t="s">
        <v>266</v>
      </c>
      <c r="O30" s="205" t="s">
        <v>266</v>
      </c>
      <c r="P30" s="208"/>
    </row>
    <row r="31" spans="1:17" s="148" customFormat="1" ht="24.75" hidden="1" thickTop="1" x14ac:dyDescent="0.25">
      <c r="A31" s="212">
        <v>21350</v>
      </c>
      <c r="B31" s="198" t="s">
        <v>269</v>
      </c>
      <c r="C31" s="459">
        <f t="shared" si="1"/>
        <v>0</v>
      </c>
      <c r="D31" s="204" t="s">
        <v>266</v>
      </c>
      <c r="E31" s="493" t="s">
        <v>266</v>
      </c>
      <c r="F31" s="494" t="s">
        <v>266</v>
      </c>
      <c r="G31" s="203" t="s">
        <v>266</v>
      </c>
      <c r="H31" s="204" t="s">
        <v>266</v>
      </c>
      <c r="I31" s="205" t="s">
        <v>266</v>
      </c>
      <c r="J31" s="209">
        <f>SUM(J32:J34)</f>
        <v>0</v>
      </c>
      <c r="K31" s="210">
        <f>SUM(K32:K34)</f>
        <v>0</v>
      </c>
      <c r="L31" s="211">
        <f t="shared" si="2"/>
        <v>0</v>
      </c>
      <c r="M31" s="206" t="s">
        <v>266</v>
      </c>
      <c r="N31" s="207" t="s">
        <v>266</v>
      </c>
      <c r="O31" s="205" t="s">
        <v>266</v>
      </c>
      <c r="P31" s="208"/>
    </row>
    <row r="32" spans="1:17" ht="12.75" hidden="1" thickTop="1" x14ac:dyDescent="0.25">
      <c r="A32" s="168">
        <v>21351</v>
      </c>
      <c r="B32" s="213" t="s">
        <v>270</v>
      </c>
      <c r="C32" s="466">
        <f t="shared" si="1"/>
        <v>0</v>
      </c>
      <c r="D32" s="218" t="s">
        <v>266</v>
      </c>
      <c r="E32" s="564" t="s">
        <v>266</v>
      </c>
      <c r="F32" s="565" t="s">
        <v>266</v>
      </c>
      <c r="G32" s="215" t="s">
        <v>266</v>
      </c>
      <c r="H32" s="218" t="s">
        <v>266</v>
      </c>
      <c r="I32" s="217" t="s">
        <v>266</v>
      </c>
      <c r="J32" s="219"/>
      <c r="K32" s="220"/>
      <c r="L32" s="221">
        <f t="shared" si="2"/>
        <v>0</v>
      </c>
      <c r="M32" s="222" t="s">
        <v>266</v>
      </c>
      <c r="N32" s="216" t="s">
        <v>266</v>
      </c>
      <c r="O32" s="217" t="s">
        <v>266</v>
      </c>
      <c r="P32" s="176"/>
    </row>
    <row r="33" spans="1:16" ht="12.75" hidden="1" thickTop="1" x14ac:dyDescent="0.25">
      <c r="A33" s="177">
        <v>21352</v>
      </c>
      <c r="B33" s="223" t="s">
        <v>271</v>
      </c>
      <c r="C33" s="359">
        <f t="shared" si="1"/>
        <v>0</v>
      </c>
      <c r="D33" s="228" t="s">
        <v>266</v>
      </c>
      <c r="E33" s="495" t="s">
        <v>266</v>
      </c>
      <c r="F33" s="496" t="s">
        <v>266</v>
      </c>
      <c r="G33" s="225" t="s">
        <v>266</v>
      </c>
      <c r="H33" s="228" t="s">
        <v>266</v>
      </c>
      <c r="I33" s="227" t="s">
        <v>266</v>
      </c>
      <c r="J33" s="229"/>
      <c r="K33" s="230"/>
      <c r="L33" s="231">
        <f t="shared" si="2"/>
        <v>0</v>
      </c>
      <c r="M33" s="232" t="s">
        <v>266</v>
      </c>
      <c r="N33" s="226" t="s">
        <v>266</v>
      </c>
      <c r="O33" s="227" t="s">
        <v>266</v>
      </c>
      <c r="P33" s="185"/>
    </row>
    <row r="34" spans="1:16" ht="24.75" hidden="1" thickTop="1" x14ac:dyDescent="0.25">
      <c r="A34" s="177">
        <v>21359</v>
      </c>
      <c r="B34" s="223" t="s">
        <v>272</v>
      </c>
      <c r="C34" s="359">
        <f t="shared" si="1"/>
        <v>0</v>
      </c>
      <c r="D34" s="228" t="s">
        <v>266</v>
      </c>
      <c r="E34" s="495" t="s">
        <v>266</v>
      </c>
      <c r="F34" s="496" t="s">
        <v>266</v>
      </c>
      <c r="G34" s="225" t="s">
        <v>266</v>
      </c>
      <c r="H34" s="228" t="s">
        <v>266</v>
      </c>
      <c r="I34" s="227" t="s">
        <v>266</v>
      </c>
      <c r="J34" s="229"/>
      <c r="K34" s="230"/>
      <c r="L34" s="231">
        <f t="shared" si="2"/>
        <v>0</v>
      </c>
      <c r="M34" s="232" t="s">
        <v>266</v>
      </c>
      <c r="N34" s="226" t="s">
        <v>266</v>
      </c>
      <c r="O34" s="227" t="s">
        <v>266</v>
      </c>
      <c r="P34" s="185"/>
    </row>
    <row r="35" spans="1:16" s="148" customFormat="1" ht="36.75" hidden="1" thickTop="1" x14ac:dyDescent="0.25">
      <c r="A35" s="212">
        <v>21370</v>
      </c>
      <c r="B35" s="198" t="s">
        <v>273</v>
      </c>
      <c r="C35" s="459">
        <f t="shared" si="1"/>
        <v>0</v>
      </c>
      <c r="D35" s="204" t="s">
        <v>266</v>
      </c>
      <c r="E35" s="493" t="s">
        <v>266</v>
      </c>
      <c r="F35" s="494" t="s">
        <v>266</v>
      </c>
      <c r="G35" s="203" t="s">
        <v>266</v>
      </c>
      <c r="H35" s="204" t="s">
        <v>266</v>
      </c>
      <c r="I35" s="205" t="s">
        <v>266</v>
      </c>
      <c r="J35" s="209">
        <f>SUM(J36)</f>
        <v>0</v>
      </c>
      <c r="K35" s="210">
        <f>SUM(K36)</f>
        <v>0</v>
      </c>
      <c r="L35" s="211">
        <f t="shared" si="2"/>
        <v>0</v>
      </c>
      <c r="M35" s="206" t="s">
        <v>266</v>
      </c>
      <c r="N35" s="207" t="s">
        <v>266</v>
      </c>
      <c r="O35" s="205" t="s">
        <v>266</v>
      </c>
      <c r="P35" s="208"/>
    </row>
    <row r="36" spans="1:16" ht="36.75" hidden="1" thickTop="1" x14ac:dyDescent="0.25">
      <c r="A36" s="233">
        <v>21379</v>
      </c>
      <c r="B36" s="234" t="s">
        <v>274</v>
      </c>
      <c r="C36" s="408">
        <f t="shared" si="1"/>
        <v>0</v>
      </c>
      <c r="D36" s="239" t="s">
        <v>266</v>
      </c>
      <c r="E36" s="566" t="s">
        <v>266</v>
      </c>
      <c r="F36" s="567" t="s">
        <v>266</v>
      </c>
      <c r="G36" s="236" t="s">
        <v>266</v>
      </c>
      <c r="H36" s="239" t="s">
        <v>266</v>
      </c>
      <c r="I36" s="238" t="s">
        <v>266</v>
      </c>
      <c r="J36" s="240"/>
      <c r="K36" s="241"/>
      <c r="L36" s="242">
        <f t="shared" si="2"/>
        <v>0</v>
      </c>
      <c r="M36" s="243" t="s">
        <v>266</v>
      </c>
      <c r="N36" s="237" t="s">
        <v>266</v>
      </c>
      <c r="O36" s="238" t="s">
        <v>266</v>
      </c>
      <c r="P36" s="244"/>
    </row>
    <row r="37" spans="1:16" s="148" customFormat="1" ht="12.75" hidden="1" thickTop="1" x14ac:dyDescent="0.25">
      <c r="A37" s="212">
        <v>21380</v>
      </c>
      <c r="B37" s="198" t="s">
        <v>275</v>
      </c>
      <c r="C37" s="459">
        <f t="shared" si="1"/>
        <v>0</v>
      </c>
      <c r="D37" s="204" t="s">
        <v>266</v>
      </c>
      <c r="E37" s="493" t="s">
        <v>266</v>
      </c>
      <c r="F37" s="494" t="s">
        <v>266</v>
      </c>
      <c r="G37" s="203" t="s">
        <v>266</v>
      </c>
      <c r="H37" s="204" t="s">
        <v>266</v>
      </c>
      <c r="I37" s="205" t="s">
        <v>266</v>
      </c>
      <c r="J37" s="209">
        <f>SUM(J38:J39)</f>
        <v>0</v>
      </c>
      <c r="K37" s="210">
        <f>SUM(K38:K39)</f>
        <v>0</v>
      </c>
      <c r="L37" s="211">
        <f t="shared" si="2"/>
        <v>0</v>
      </c>
      <c r="M37" s="206" t="s">
        <v>266</v>
      </c>
      <c r="N37" s="207" t="s">
        <v>266</v>
      </c>
      <c r="O37" s="205" t="s">
        <v>266</v>
      </c>
      <c r="P37" s="208"/>
    </row>
    <row r="38" spans="1:16" ht="12.75" hidden="1" thickTop="1" x14ac:dyDescent="0.25">
      <c r="A38" s="169">
        <v>21381</v>
      </c>
      <c r="B38" s="213" t="s">
        <v>276</v>
      </c>
      <c r="C38" s="466">
        <f t="shared" si="1"/>
        <v>0</v>
      </c>
      <c r="D38" s="218" t="s">
        <v>266</v>
      </c>
      <c r="E38" s="564" t="s">
        <v>266</v>
      </c>
      <c r="F38" s="565" t="s">
        <v>266</v>
      </c>
      <c r="G38" s="215" t="s">
        <v>266</v>
      </c>
      <c r="H38" s="218" t="s">
        <v>266</v>
      </c>
      <c r="I38" s="217" t="s">
        <v>266</v>
      </c>
      <c r="J38" s="219"/>
      <c r="K38" s="220"/>
      <c r="L38" s="221">
        <f t="shared" si="2"/>
        <v>0</v>
      </c>
      <c r="M38" s="222" t="s">
        <v>266</v>
      </c>
      <c r="N38" s="216" t="s">
        <v>266</v>
      </c>
      <c r="O38" s="217" t="s">
        <v>266</v>
      </c>
      <c r="P38" s="176"/>
    </row>
    <row r="39" spans="1:16" ht="24.75" hidden="1" thickTop="1" x14ac:dyDescent="0.25">
      <c r="A39" s="178">
        <v>21383</v>
      </c>
      <c r="B39" s="223" t="s">
        <v>277</v>
      </c>
      <c r="C39" s="359">
        <f t="shared" si="1"/>
        <v>0</v>
      </c>
      <c r="D39" s="228" t="s">
        <v>266</v>
      </c>
      <c r="E39" s="495" t="s">
        <v>266</v>
      </c>
      <c r="F39" s="496" t="s">
        <v>266</v>
      </c>
      <c r="G39" s="225" t="s">
        <v>266</v>
      </c>
      <c r="H39" s="228" t="s">
        <v>266</v>
      </c>
      <c r="I39" s="227" t="s">
        <v>266</v>
      </c>
      <c r="J39" s="229"/>
      <c r="K39" s="230"/>
      <c r="L39" s="231">
        <f t="shared" si="2"/>
        <v>0</v>
      </c>
      <c r="M39" s="232" t="s">
        <v>266</v>
      </c>
      <c r="N39" s="226" t="s">
        <v>266</v>
      </c>
      <c r="O39" s="227" t="s">
        <v>266</v>
      </c>
      <c r="P39" s="185"/>
    </row>
    <row r="40" spans="1:16" s="148" customFormat="1" ht="24.75" hidden="1" thickTop="1" x14ac:dyDescent="0.25">
      <c r="A40" s="212">
        <v>21390</v>
      </c>
      <c r="B40" s="198" t="s">
        <v>278</v>
      </c>
      <c r="C40" s="459">
        <f t="shared" si="1"/>
        <v>0</v>
      </c>
      <c r="D40" s="204" t="s">
        <v>266</v>
      </c>
      <c r="E40" s="493" t="s">
        <v>266</v>
      </c>
      <c r="F40" s="494" t="s">
        <v>266</v>
      </c>
      <c r="G40" s="203" t="s">
        <v>266</v>
      </c>
      <c r="H40" s="204" t="s">
        <v>266</v>
      </c>
      <c r="I40" s="205" t="s">
        <v>266</v>
      </c>
      <c r="J40" s="209">
        <f>SUM(J41:J44)</f>
        <v>0</v>
      </c>
      <c r="K40" s="210">
        <f>SUM(K41:K44)</f>
        <v>0</v>
      </c>
      <c r="L40" s="211">
        <f t="shared" si="2"/>
        <v>0</v>
      </c>
      <c r="M40" s="206" t="s">
        <v>266</v>
      </c>
      <c r="N40" s="207" t="s">
        <v>266</v>
      </c>
      <c r="O40" s="205" t="s">
        <v>266</v>
      </c>
      <c r="P40" s="208"/>
    </row>
    <row r="41" spans="1:16" ht="24.75" hidden="1" thickTop="1" x14ac:dyDescent="0.25">
      <c r="A41" s="169">
        <v>21391</v>
      </c>
      <c r="B41" s="213" t="s">
        <v>279</v>
      </c>
      <c r="C41" s="466">
        <f t="shared" si="1"/>
        <v>0</v>
      </c>
      <c r="D41" s="218" t="s">
        <v>266</v>
      </c>
      <c r="E41" s="564" t="s">
        <v>266</v>
      </c>
      <c r="F41" s="565" t="s">
        <v>266</v>
      </c>
      <c r="G41" s="215" t="s">
        <v>266</v>
      </c>
      <c r="H41" s="218" t="s">
        <v>266</v>
      </c>
      <c r="I41" s="217" t="s">
        <v>266</v>
      </c>
      <c r="J41" s="219"/>
      <c r="K41" s="220"/>
      <c r="L41" s="221">
        <f t="shared" si="2"/>
        <v>0</v>
      </c>
      <c r="M41" s="222" t="s">
        <v>266</v>
      </c>
      <c r="N41" s="216" t="s">
        <v>266</v>
      </c>
      <c r="O41" s="217" t="s">
        <v>266</v>
      </c>
      <c r="P41" s="176"/>
    </row>
    <row r="42" spans="1:16" ht="12.75" hidden="1" thickTop="1" x14ac:dyDescent="0.25">
      <c r="A42" s="178">
        <v>21393</v>
      </c>
      <c r="B42" s="223" t="s">
        <v>280</v>
      </c>
      <c r="C42" s="359">
        <f t="shared" si="1"/>
        <v>0</v>
      </c>
      <c r="D42" s="228" t="s">
        <v>266</v>
      </c>
      <c r="E42" s="495" t="s">
        <v>266</v>
      </c>
      <c r="F42" s="496" t="s">
        <v>266</v>
      </c>
      <c r="G42" s="225" t="s">
        <v>266</v>
      </c>
      <c r="H42" s="228" t="s">
        <v>266</v>
      </c>
      <c r="I42" s="227" t="s">
        <v>266</v>
      </c>
      <c r="J42" s="229"/>
      <c r="K42" s="230"/>
      <c r="L42" s="231">
        <f t="shared" si="2"/>
        <v>0</v>
      </c>
      <c r="M42" s="232" t="s">
        <v>266</v>
      </c>
      <c r="N42" s="226" t="s">
        <v>266</v>
      </c>
      <c r="O42" s="227" t="s">
        <v>266</v>
      </c>
      <c r="P42" s="185"/>
    </row>
    <row r="43" spans="1:16" ht="12.75" hidden="1" thickTop="1" x14ac:dyDescent="0.25">
      <c r="A43" s="178">
        <v>21395</v>
      </c>
      <c r="B43" s="223" t="s">
        <v>281</v>
      </c>
      <c r="C43" s="359">
        <f t="shared" si="1"/>
        <v>0</v>
      </c>
      <c r="D43" s="228" t="s">
        <v>266</v>
      </c>
      <c r="E43" s="495" t="s">
        <v>266</v>
      </c>
      <c r="F43" s="496" t="s">
        <v>266</v>
      </c>
      <c r="G43" s="225" t="s">
        <v>266</v>
      </c>
      <c r="H43" s="228" t="s">
        <v>266</v>
      </c>
      <c r="I43" s="227" t="s">
        <v>266</v>
      </c>
      <c r="J43" s="229"/>
      <c r="K43" s="230"/>
      <c r="L43" s="231">
        <f t="shared" si="2"/>
        <v>0</v>
      </c>
      <c r="M43" s="232" t="s">
        <v>266</v>
      </c>
      <c r="N43" s="226" t="s">
        <v>266</v>
      </c>
      <c r="O43" s="227" t="s">
        <v>266</v>
      </c>
      <c r="P43" s="185"/>
    </row>
    <row r="44" spans="1:16" ht="24.75" hidden="1" thickTop="1" x14ac:dyDescent="0.25">
      <c r="A44" s="178">
        <v>21399</v>
      </c>
      <c r="B44" s="223" t="s">
        <v>282</v>
      </c>
      <c r="C44" s="359">
        <f t="shared" si="1"/>
        <v>0</v>
      </c>
      <c r="D44" s="228" t="s">
        <v>266</v>
      </c>
      <c r="E44" s="495" t="s">
        <v>266</v>
      </c>
      <c r="F44" s="496" t="s">
        <v>266</v>
      </c>
      <c r="G44" s="225" t="s">
        <v>266</v>
      </c>
      <c r="H44" s="228" t="s">
        <v>266</v>
      </c>
      <c r="I44" s="227" t="s">
        <v>266</v>
      </c>
      <c r="J44" s="229"/>
      <c r="K44" s="230"/>
      <c r="L44" s="231">
        <f t="shared" si="2"/>
        <v>0</v>
      </c>
      <c r="M44" s="232" t="s">
        <v>266</v>
      </c>
      <c r="N44" s="226" t="s">
        <v>266</v>
      </c>
      <c r="O44" s="227" t="s">
        <v>266</v>
      </c>
      <c r="P44" s="185"/>
    </row>
    <row r="45" spans="1:16" s="148" customFormat="1" ht="24.75" hidden="1" thickTop="1" x14ac:dyDescent="0.25">
      <c r="A45" s="212">
        <v>21420</v>
      </c>
      <c r="B45" s="198" t="s">
        <v>283</v>
      </c>
      <c r="C45" s="530">
        <f>F45</f>
        <v>0</v>
      </c>
      <c r="D45" s="568"/>
      <c r="E45" s="569"/>
      <c r="F45" s="530">
        <f>D45+E45</f>
        <v>0</v>
      </c>
      <c r="G45" s="203" t="s">
        <v>266</v>
      </c>
      <c r="H45" s="204" t="s">
        <v>266</v>
      </c>
      <c r="I45" s="205" t="s">
        <v>266</v>
      </c>
      <c r="J45" s="203" t="s">
        <v>266</v>
      </c>
      <c r="K45" s="204" t="s">
        <v>266</v>
      </c>
      <c r="L45" s="205" t="s">
        <v>266</v>
      </c>
      <c r="M45" s="206" t="s">
        <v>266</v>
      </c>
      <c r="N45" s="207" t="s">
        <v>266</v>
      </c>
      <c r="O45" s="205" t="s">
        <v>266</v>
      </c>
      <c r="P45" s="208"/>
    </row>
    <row r="46" spans="1:16" s="148" customFormat="1" ht="24.75" hidden="1" thickTop="1" x14ac:dyDescent="0.25">
      <c r="A46" s="248">
        <v>21490</v>
      </c>
      <c r="B46" s="249" t="s">
        <v>284</v>
      </c>
      <c r="C46" s="530">
        <f>F46+I46+L46</f>
        <v>0</v>
      </c>
      <c r="D46" s="253">
        <f>D47</f>
        <v>0</v>
      </c>
      <c r="E46" s="570">
        <f>E47</f>
        <v>0</v>
      </c>
      <c r="F46" s="571">
        <f>D46+E46</f>
        <v>0</v>
      </c>
      <c r="G46" s="250">
        <f>G47</f>
        <v>0</v>
      </c>
      <c r="H46" s="253">
        <f t="shared" ref="H46:K46" si="3">H47</f>
        <v>0</v>
      </c>
      <c r="I46" s="252">
        <f>G46+H46</f>
        <v>0</v>
      </c>
      <c r="J46" s="250">
        <f>J47</f>
        <v>0</v>
      </c>
      <c r="K46" s="253">
        <f t="shared" si="3"/>
        <v>0</v>
      </c>
      <c r="L46" s="252">
        <f>J46+K46</f>
        <v>0</v>
      </c>
      <c r="M46" s="206" t="s">
        <v>266</v>
      </c>
      <c r="N46" s="207" t="s">
        <v>266</v>
      </c>
      <c r="O46" s="205" t="s">
        <v>266</v>
      </c>
      <c r="P46" s="208"/>
    </row>
    <row r="47" spans="1:16" s="148" customFormat="1" ht="24.75" hidden="1" thickTop="1" x14ac:dyDescent="0.25">
      <c r="A47" s="178">
        <v>21499</v>
      </c>
      <c r="B47" s="223" t="s">
        <v>285</v>
      </c>
      <c r="C47" s="532">
        <f>F47+I47+L47</f>
        <v>0</v>
      </c>
      <c r="D47" s="174"/>
      <c r="E47" s="561"/>
      <c r="F47" s="521">
        <f>D47+E47</f>
        <v>0</v>
      </c>
      <c r="G47" s="255"/>
      <c r="H47" s="174"/>
      <c r="I47" s="173">
        <f>G47+H47</f>
        <v>0</v>
      </c>
      <c r="J47" s="171"/>
      <c r="K47" s="174"/>
      <c r="L47" s="173">
        <f>J47+K47</f>
        <v>0</v>
      </c>
      <c r="M47" s="243" t="s">
        <v>266</v>
      </c>
      <c r="N47" s="237" t="s">
        <v>266</v>
      </c>
      <c r="O47" s="238" t="s">
        <v>266</v>
      </c>
      <c r="P47" s="244"/>
    </row>
    <row r="48" spans="1:16" ht="24.75" hidden="1" thickTop="1" x14ac:dyDescent="0.25">
      <c r="A48" s="256">
        <v>23000</v>
      </c>
      <c r="B48" s="257" t="s">
        <v>286</v>
      </c>
      <c r="C48" s="530">
        <f>O48</f>
        <v>0</v>
      </c>
      <c r="D48" s="261" t="s">
        <v>266</v>
      </c>
      <c r="E48" s="572" t="s">
        <v>266</v>
      </c>
      <c r="F48" s="573" t="s">
        <v>266</v>
      </c>
      <c r="G48" s="258" t="s">
        <v>266</v>
      </c>
      <c r="H48" s="261" t="s">
        <v>266</v>
      </c>
      <c r="I48" s="260" t="s">
        <v>266</v>
      </c>
      <c r="J48" s="258" t="s">
        <v>266</v>
      </c>
      <c r="K48" s="261" t="s">
        <v>266</v>
      </c>
      <c r="L48" s="260" t="s">
        <v>266</v>
      </c>
      <c r="M48" s="262">
        <f>SUM(M49:M50)</f>
        <v>0</v>
      </c>
      <c r="N48" s="263">
        <f>SUM(N49:N50)</f>
        <v>0</v>
      </c>
      <c r="O48" s="202">
        <f>M48+N48</f>
        <v>0</v>
      </c>
      <c r="P48" s="208"/>
    </row>
    <row r="49" spans="1:16" ht="24.75" hidden="1" thickTop="1" x14ac:dyDescent="0.25">
      <c r="A49" s="264">
        <v>23410</v>
      </c>
      <c r="B49" s="265" t="s">
        <v>287</v>
      </c>
      <c r="C49" s="498">
        <f>O49</f>
        <v>0</v>
      </c>
      <c r="D49" s="270" t="s">
        <v>266</v>
      </c>
      <c r="E49" s="574" t="s">
        <v>266</v>
      </c>
      <c r="F49" s="575" t="s">
        <v>266</v>
      </c>
      <c r="G49" s="267" t="s">
        <v>266</v>
      </c>
      <c r="H49" s="270" t="s">
        <v>266</v>
      </c>
      <c r="I49" s="269" t="s">
        <v>266</v>
      </c>
      <c r="J49" s="267" t="s">
        <v>266</v>
      </c>
      <c r="K49" s="270" t="s">
        <v>266</v>
      </c>
      <c r="L49" s="269" t="s">
        <v>266</v>
      </c>
      <c r="M49" s="271"/>
      <c r="N49" s="272"/>
      <c r="O49" s="273">
        <f>M49+N49</f>
        <v>0</v>
      </c>
      <c r="P49" s="274"/>
    </row>
    <row r="50" spans="1:16" ht="24.75" hidden="1" thickTop="1" x14ac:dyDescent="0.25">
      <c r="A50" s="264">
        <v>23510</v>
      </c>
      <c r="B50" s="265" t="s">
        <v>288</v>
      </c>
      <c r="C50" s="498">
        <f>O50</f>
        <v>0</v>
      </c>
      <c r="D50" s="270" t="s">
        <v>266</v>
      </c>
      <c r="E50" s="574" t="s">
        <v>266</v>
      </c>
      <c r="F50" s="575" t="s">
        <v>266</v>
      </c>
      <c r="G50" s="267" t="s">
        <v>266</v>
      </c>
      <c r="H50" s="270" t="s">
        <v>266</v>
      </c>
      <c r="I50" s="269" t="s">
        <v>266</v>
      </c>
      <c r="J50" s="267" t="s">
        <v>266</v>
      </c>
      <c r="K50" s="270" t="s">
        <v>266</v>
      </c>
      <c r="L50" s="269" t="s">
        <v>266</v>
      </c>
      <c r="M50" s="271"/>
      <c r="N50" s="272"/>
      <c r="O50" s="273">
        <f>M50+N50</f>
        <v>0</v>
      </c>
      <c r="P50" s="274"/>
    </row>
    <row r="51" spans="1:16" ht="12.75" thickTop="1" x14ac:dyDescent="0.25">
      <c r="A51" s="275"/>
      <c r="B51" s="265"/>
      <c r="C51" s="460"/>
      <c r="D51" s="270"/>
      <c r="E51" s="497"/>
      <c r="F51" s="498"/>
      <c r="G51" s="277"/>
      <c r="H51" s="279"/>
      <c r="I51" s="269"/>
      <c r="J51" s="280"/>
      <c r="K51" s="281"/>
      <c r="L51" s="273"/>
      <c r="M51" s="271"/>
      <c r="N51" s="272"/>
      <c r="O51" s="273"/>
      <c r="P51" s="274"/>
    </row>
    <row r="52" spans="1:16" s="148" customFormat="1" x14ac:dyDescent="0.25">
      <c r="A52" s="282"/>
      <c r="B52" s="283" t="s">
        <v>289</v>
      </c>
      <c r="C52" s="461"/>
      <c r="D52" s="576"/>
      <c r="E52" s="499"/>
      <c r="F52" s="500"/>
      <c r="G52" s="285"/>
      <c r="H52" s="288"/>
      <c r="I52" s="289"/>
      <c r="J52" s="285"/>
      <c r="K52" s="288"/>
      <c r="L52" s="289"/>
      <c r="M52" s="290"/>
      <c r="N52" s="286"/>
      <c r="O52" s="289"/>
      <c r="P52" s="291"/>
    </row>
    <row r="53" spans="1:16" s="148" customFormat="1" ht="12.75" thickBot="1" x14ac:dyDescent="0.3">
      <c r="A53" s="292"/>
      <c r="B53" s="149" t="s">
        <v>290</v>
      </c>
      <c r="C53" s="462">
        <f t="shared" ref="C53:C116" si="4">F53+I53+L53+O53</f>
        <v>56370</v>
      </c>
      <c r="D53" s="297">
        <f>SUM(D54,D284)</f>
        <v>59670</v>
      </c>
      <c r="E53" s="501">
        <f>SUM(E54,E284)</f>
        <v>-3300</v>
      </c>
      <c r="F53" s="462">
        <f t="shared" ref="F53:F117" si="5">D53+E53</f>
        <v>56370</v>
      </c>
      <c r="G53" s="294">
        <f>SUM(G54,G284)</f>
        <v>0</v>
      </c>
      <c r="H53" s="297">
        <f>SUM(H54,H284)</f>
        <v>0</v>
      </c>
      <c r="I53" s="296">
        <f t="shared" ref="I53:I117" si="6">G53+H53</f>
        <v>0</v>
      </c>
      <c r="J53" s="294">
        <f>SUM(J54,J284)</f>
        <v>0</v>
      </c>
      <c r="K53" s="297">
        <f>SUM(K54,K284)</f>
        <v>0</v>
      </c>
      <c r="L53" s="296">
        <f t="shared" ref="L53:L117" si="7">J53+K53</f>
        <v>0</v>
      </c>
      <c r="M53" s="298">
        <f>SUM(M54,M284)</f>
        <v>0</v>
      </c>
      <c r="N53" s="295">
        <f>SUM(N54,N284)</f>
        <v>0</v>
      </c>
      <c r="O53" s="296">
        <f t="shared" ref="O53:O117" si="8">M53+N53</f>
        <v>0</v>
      </c>
      <c r="P53" s="157"/>
    </row>
    <row r="54" spans="1:16" s="148" customFormat="1" ht="36.75" thickTop="1" x14ac:dyDescent="0.25">
      <c r="A54" s="299"/>
      <c r="B54" s="300" t="s">
        <v>291</v>
      </c>
      <c r="C54" s="463">
        <f t="shared" si="4"/>
        <v>56370</v>
      </c>
      <c r="D54" s="305">
        <f>SUM(D55,D197)</f>
        <v>59670</v>
      </c>
      <c r="E54" s="502">
        <f>SUM(E55,E197)</f>
        <v>-3300</v>
      </c>
      <c r="F54" s="463">
        <f t="shared" si="5"/>
        <v>56370</v>
      </c>
      <c r="G54" s="302">
        <f>SUM(G55,G197)</f>
        <v>0</v>
      </c>
      <c r="H54" s="305">
        <f>SUM(H55,H197)</f>
        <v>0</v>
      </c>
      <c r="I54" s="304">
        <f t="shared" si="6"/>
        <v>0</v>
      </c>
      <c r="J54" s="302">
        <f>SUM(J55,J197)</f>
        <v>0</v>
      </c>
      <c r="K54" s="305">
        <f>SUM(K55,K197)</f>
        <v>0</v>
      </c>
      <c r="L54" s="304">
        <f t="shared" si="7"/>
        <v>0</v>
      </c>
      <c r="M54" s="306">
        <f>SUM(M55,M197)</f>
        <v>0</v>
      </c>
      <c r="N54" s="303">
        <f>SUM(N55,N197)</f>
        <v>0</v>
      </c>
      <c r="O54" s="304">
        <f t="shared" si="8"/>
        <v>0</v>
      </c>
      <c r="P54" s="307"/>
    </row>
    <row r="55" spans="1:16" s="148" customFormat="1" ht="24" x14ac:dyDescent="0.25">
      <c r="A55" s="308"/>
      <c r="B55" s="139" t="s">
        <v>292</v>
      </c>
      <c r="C55" s="464">
        <f t="shared" si="4"/>
        <v>56370</v>
      </c>
      <c r="D55" s="313">
        <f>SUM(D56,D78,D176,D190)</f>
        <v>59670</v>
      </c>
      <c r="E55" s="503">
        <f>SUM(E56,E78,E176,E190)</f>
        <v>-3300</v>
      </c>
      <c r="F55" s="464">
        <f t="shared" si="5"/>
        <v>56370</v>
      </c>
      <c r="G55" s="310">
        <f>SUM(G56,G78,G176,G190)</f>
        <v>0</v>
      </c>
      <c r="H55" s="313">
        <f>SUM(H56,H78,H176,H190)</f>
        <v>0</v>
      </c>
      <c r="I55" s="312">
        <f t="shared" si="6"/>
        <v>0</v>
      </c>
      <c r="J55" s="310">
        <f>SUM(J56,J78,J176,J190)</f>
        <v>0</v>
      </c>
      <c r="K55" s="313">
        <f>SUM(K56,K78,K176,K190)</f>
        <v>0</v>
      </c>
      <c r="L55" s="312">
        <f t="shared" si="7"/>
        <v>0</v>
      </c>
      <c r="M55" s="158">
        <f>SUM(M56,M78,M176,M190)</f>
        <v>0</v>
      </c>
      <c r="N55" s="311">
        <f>SUM(N56,N78,N176,N190)</f>
        <v>0</v>
      </c>
      <c r="O55" s="312">
        <f t="shared" si="8"/>
        <v>0</v>
      </c>
      <c r="P55" s="314"/>
    </row>
    <row r="56" spans="1:16" s="148" customFormat="1" hidden="1" x14ac:dyDescent="0.25">
      <c r="A56" s="315">
        <v>1000</v>
      </c>
      <c r="B56" s="315" t="s">
        <v>293</v>
      </c>
      <c r="C56" s="465">
        <f t="shared" si="4"/>
        <v>0</v>
      </c>
      <c r="D56" s="577">
        <f>SUM(D57,D70)</f>
        <v>0</v>
      </c>
      <c r="E56" s="504">
        <f>SUM(E57,E70)</f>
        <v>0</v>
      </c>
      <c r="F56" s="465">
        <f t="shared" si="5"/>
        <v>0</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row>
    <row r="57" spans="1:16" hidden="1" x14ac:dyDescent="0.25">
      <c r="A57" s="198">
        <v>1100</v>
      </c>
      <c r="B57" s="323" t="s">
        <v>294</v>
      </c>
      <c r="C57" s="459">
        <f t="shared" si="4"/>
        <v>0</v>
      </c>
      <c r="D57" s="210">
        <f>SUM(D58,D61,D69)</f>
        <v>0</v>
      </c>
      <c r="E57" s="505">
        <f>SUM(E58,E61,E69)</f>
        <v>0</v>
      </c>
      <c r="F57" s="459">
        <f t="shared" si="5"/>
        <v>0</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row>
    <row r="58" spans="1:16" hidden="1" x14ac:dyDescent="0.25">
      <c r="A58" s="329">
        <v>1110</v>
      </c>
      <c r="B58" s="265" t="s">
        <v>295</v>
      </c>
      <c r="C58" s="460">
        <f t="shared" si="4"/>
        <v>0</v>
      </c>
      <c r="D58" s="333">
        <f>SUM(D59:D60)</f>
        <v>0</v>
      </c>
      <c r="E58" s="506">
        <f>SUM(E59:E60)</f>
        <v>0</v>
      </c>
      <c r="F58" s="460">
        <f t="shared" si="5"/>
        <v>0</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row>
    <row r="59" spans="1:16" hidden="1" x14ac:dyDescent="0.25">
      <c r="A59" s="169">
        <v>1111</v>
      </c>
      <c r="B59" s="213" t="s">
        <v>296</v>
      </c>
      <c r="C59" s="466">
        <f t="shared" si="4"/>
        <v>0</v>
      </c>
      <c r="D59" s="220"/>
      <c r="E59" s="510"/>
      <c r="F59" s="466">
        <f t="shared" si="5"/>
        <v>0</v>
      </c>
      <c r="G59" s="219"/>
      <c r="H59" s="220"/>
      <c r="I59" s="221">
        <f t="shared" si="6"/>
        <v>0</v>
      </c>
      <c r="J59" s="219"/>
      <c r="K59" s="220"/>
      <c r="L59" s="221">
        <f t="shared" si="7"/>
        <v>0</v>
      </c>
      <c r="M59" s="336"/>
      <c r="N59" s="335"/>
      <c r="O59" s="221">
        <f t="shared" si="8"/>
        <v>0</v>
      </c>
      <c r="P59" s="176"/>
    </row>
    <row r="60" spans="1:16" ht="24" hidden="1" x14ac:dyDescent="0.25">
      <c r="A60" s="178">
        <v>1119</v>
      </c>
      <c r="B60" s="223" t="s">
        <v>297</v>
      </c>
      <c r="C60" s="359">
        <f t="shared" si="4"/>
        <v>0</v>
      </c>
      <c r="D60" s="230"/>
      <c r="E60" s="507"/>
      <c r="F60" s="359">
        <f t="shared" si="5"/>
        <v>0</v>
      </c>
      <c r="G60" s="229"/>
      <c r="H60" s="230"/>
      <c r="I60" s="231">
        <f t="shared" si="6"/>
        <v>0</v>
      </c>
      <c r="J60" s="229"/>
      <c r="K60" s="230"/>
      <c r="L60" s="231">
        <f t="shared" si="7"/>
        <v>0</v>
      </c>
      <c r="M60" s="338"/>
      <c r="N60" s="337"/>
      <c r="O60" s="231">
        <f t="shared" si="8"/>
        <v>0</v>
      </c>
      <c r="P60" s="185"/>
    </row>
    <row r="61" spans="1:16" ht="24" hidden="1" x14ac:dyDescent="0.25">
      <c r="A61" s="339">
        <v>1140</v>
      </c>
      <c r="B61" s="223" t="s">
        <v>298</v>
      </c>
      <c r="C61" s="359">
        <f t="shared" si="4"/>
        <v>0</v>
      </c>
      <c r="D61" s="342">
        <f>SUM(D62:D68)</f>
        <v>0</v>
      </c>
      <c r="E61" s="390">
        <f>SUM(E62:E68)</f>
        <v>0</v>
      </c>
      <c r="F61" s="359">
        <f>D61+E61</f>
        <v>0</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row>
    <row r="62" spans="1:16" hidden="1" x14ac:dyDescent="0.25">
      <c r="A62" s="178">
        <v>1141</v>
      </c>
      <c r="B62" s="223" t="s">
        <v>299</v>
      </c>
      <c r="C62" s="359">
        <f t="shared" si="4"/>
        <v>0</v>
      </c>
      <c r="D62" s="230"/>
      <c r="E62" s="507"/>
      <c r="F62" s="359">
        <f t="shared" si="5"/>
        <v>0</v>
      </c>
      <c r="G62" s="229"/>
      <c r="H62" s="230"/>
      <c r="I62" s="231">
        <f t="shared" si="6"/>
        <v>0</v>
      </c>
      <c r="J62" s="229"/>
      <c r="K62" s="230"/>
      <c r="L62" s="231">
        <f t="shared" si="7"/>
        <v>0</v>
      </c>
      <c r="M62" s="338"/>
      <c r="N62" s="337"/>
      <c r="O62" s="231">
        <f t="shared" si="8"/>
        <v>0</v>
      </c>
      <c r="P62" s="185"/>
    </row>
    <row r="63" spans="1:16" ht="24" hidden="1" x14ac:dyDescent="0.25">
      <c r="A63" s="178">
        <v>1142</v>
      </c>
      <c r="B63" s="223" t="s">
        <v>300</v>
      </c>
      <c r="C63" s="359">
        <f t="shared" si="4"/>
        <v>0</v>
      </c>
      <c r="D63" s="230"/>
      <c r="E63" s="507"/>
      <c r="F63" s="359">
        <f t="shared" si="5"/>
        <v>0</v>
      </c>
      <c r="G63" s="229"/>
      <c r="H63" s="230"/>
      <c r="I63" s="231">
        <f t="shared" si="6"/>
        <v>0</v>
      </c>
      <c r="J63" s="229"/>
      <c r="K63" s="230"/>
      <c r="L63" s="231">
        <f t="shared" si="7"/>
        <v>0</v>
      </c>
      <c r="M63" s="338"/>
      <c r="N63" s="337"/>
      <c r="O63" s="231">
        <f t="shared" si="8"/>
        <v>0</v>
      </c>
      <c r="P63" s="185"/>
    </row>
    <row r="64" spans="1:16" ht="24" hidden="1" x14ac:dyDescent="0.25">
      <c r="A64" s="178">
        <v>1145</v>
      </c>
      <c r="B64" s="223" t="s">
        <v>301</v>
      </c>
      <c r="C64" s="359">
        <f t="shared" si="4"/>
        <v>0</v>
      </c>
      <c r="D64" s="230"/>
      <c r="E64" s="507"/>
      <c r="F64" s="359">
        <f t="shared" si="5"/>
        <v>0</v>
      </c>
      <c r="G64" s="229"/>
      <c r="H64" s="230"/>
      <c r="I64" s="231">
        <f t="shared" si="6"/>
        <v>0</v>
      </c>
      <c r="J64" s="229"/>
      <c r="K64" s="230"/>
      <c r="L64" s="231">
        <f t="shared" si="7"/>
        <v>0</v>
      </c>
      <c r="M64" s="338"/>
      <c r="N64" s="337"/>
      <c r="O64" s="231">
        <f t="shared" si="8"/>
        <v>0</v>
      </c>
      <c r="P64" s="185"/>
    </row>
    <row r="65" spans="1:16" ht="24" hidden="1" x14ac:dyDescent="0.25">
      <c r="A65" s="178">
        <v>1146</v>
      </c>
      <c r="B65" s="223" t="s">
        <v>302</v>
      </c>
      <c r="C65" s="359">
        <f t="shared" si="4"/>
        <v>0</v>
      </c>
      <c r="D65" s="230"/>
      <c r="E65" s="507"/>
      <c r="F65" s="359">
        <f t="shared" si="5"/>
        <v>0</v>
      </c>
      <c r="G65" s="229"/>
      <c r="H65" s="230"/>
      <c r="I65" s="231">
        <f t="shared" si="6"/>
        <v>0</v>
      </c>
      <c r="J65" s="229"/>
      <c r="K65" s="230"/>
      <c r="L65" s="231">
        <f t="shared" si="7"/>
        <v>0</v>
      </c>
      <c r="M65" s="338"/>
      <c r="N65" s="337"/>
      <c r="O65" s="231">
        <f t="shared" si="8"/>
        <v>0</v>
      </c>
      <c r="P65" s="185"/>
    </row>
    <row r="66" spans="1:16" hidden="1" x14ac:dyDescent="0.25">
      <c r="A66" s="178">
        <v>1147</v>
      </c>
      <c r="B66" s="223" t="s">
        <v>303</v>
      </c>
      <c r="C66" s="359">
        <f t="shared" si="4"/>
        <v>0</v>
      </c>
      <c r="D66" s="230"/>
      <c r="E66" s="507"/>
      <c r="F66" s="359">
        <f t="shared" si="5"/>
        <v>0</v>
      </c>
      <c r="G66" s="229"/>
      <c r="H66" s="230"/>
      <c r="I66" s="231">
        <f t="shared" si="6"/>
        <v>0</v>
      </c>
      <c r="J66" s="229"/>
      <c r="K66" s="230"/>
      <c r="L66" s="231">
        <f t="shared" si="7"/>
        <v>0</v>
      </c>
      <c r="M66" s="338"/>
      <c r="N66" s="337"/>
      <c r="O66" s="231">
        <f t="shared" si="8"/>
        <v>0</v>
      </c>
      <c r="P66" s="185"/>
    </row>
    <row r="67" spans="1:16" hidden="1" x14ac:dyDescent="0.25">
      <c r="A67" s="178">
        <v>1148</v>
      </c>
      <c r="B67" s="223" t="s">
        <v>304</v>
      </c>
      <c r="C67" s="359">
        <f t="shared" si="4"/>
        <v>0</v>
      </c>
      <c r="D67" s="230"/>
      <c r="E67" s="507"/>
      <c r="F67" s="359">
        <f t="shared" si="5"/>
        <v>0</v>
      </c>
      <c r="G67" s="229"/>
      <c r="H67" s="230"/>
      <c r="I67" s="231">
        <f t="shared" si="6"/>
        <v>0</v>
      </c>
      <c r="J67" s="229"/>
      <c r="K67" s="230"/>
      <c r="L67" s="231">
        <f t="shared" si="7"/>
        <v>0</v>
      </c>
      <c r="M67" s="338"/>
      <c r="N67" s="337"/>
      <c r="O67" s="231">
        <f t="shared" si="8"/>
        <v>0</v>
      </c>
      <c r="P67" s="185"/>
    </row>
    <row r="68" spans="1:16" ht="36" hidden="1" x14ac:dyDescent="0.25">
      <c r="A68" s="178">
        <v>1149</v>
      </c>
      <c r="B68" s="223" t="s">
        <v>305</v>
      </c>
      <c r="C68" s="359">
        <f t="shared" si="4"/>
        <v>0</v>
      </c>
      <c r="D68" s="230"/>
      <c r="E68" s="507"/>
      <c r="F68" s="359">
        <f t="shared" si="5"/>
        <v>0</v>
      </c>
      <c r="G68" s="229"/>
      <c r="H68" s="230"/>
      <c r="I68" s="231">
        <f t="shared" si="6"/>
        <v>0</v>
      </c>
      <c r="J68" s="229"/>
      <c r="K68" s="230"/>
      <c r="L68" s="231">
        <f t="shared" si="7"/>
        <v>0</v>
      </c>
      <c r="M68" s="338"/>
      <c r="N68" s="337"/>
      <c r="O68" s="231">
        <f t="shared" si="8"/>
        <v>0</v>
      </c>
      <c r="P68" s="185"/>
    </row>
    <row r="69" spans="1:16" ht="36" hidden="1" x14ac:dyDescent="0.25">
      <c r="A69" s="329">
        <v>1150</v>
      </c>
      <c r="B69" s="265" t="s">
        <v>306</v>
      </c>
      <c r="C69" s="359">
        <f t="shared" si="4"/>
        <v>0</v>
      </c>
      <c r="D69" s="346"/>
      <c r="E69" s="509"/>
      <c r="F69" s="460">
        <f t="shared" si="5"/>
        <v>0</v>
      </c>
      <c r="G69" s="344"/>
      <c r="H69" s="346"/>
      <c r="I69" s="332">
        <f t="shared" si="6"/>
        <v>0</v>
      </c>
      <c r="J69" s="344"/>
      <c r="K69" s="346"/>
      <c r="L69" s="332">
        <f t="shared" si="7"/>
        <v>0</v>
      </c>
      <c r="M69" s="347"/>
      <c r="N69" s="345"/>
      <c r="O69" s="332">
        <f t="shared" si="8"/>
        <v>0</v>
      </c>
      <c r="P69" s="274"/>
    </row>
    <row r="70" spans="1:16" ht="36" hidden="1" x14ac:dyDescent="0.25">
      <c r="A70" s="198">
        <v>1200</v>
      </c>
      <c r="B70" s="323" t="s">
        <v>307</v>
      </c>
      <c r="C70" s="459">
        <f t="shared" si="4"/>
        <v>0</v>
      </c>
      <c r="D70" s="210">
        <f>SUM(D71:D72)</f>
        <v>0</v>
      </c>
      <c r="E70" s="505">
        <f>SUM(E71:E72)</f>
        <v>0</v>
      </c>
      <c r="F70" s="459">
        <f>D70+E70</f>
        <v>0</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row>
    <row r="71" spans="1:16" ht="24" hidden="1" x14ac:dyDescent="0.25">
      <c r="A71" s="705">
        <v>1210</v>
      </c>
      <c r="B71" s="213" t="s">
        <v>308</v>
      </c>
      <c r="C71" s="466">
        <f t="shared" si="4"/>
        <v>0</v>
      </c>
      <c r="D71" s="220"/>
      <c r="E71" s="510"/>
      <c r="F71" s="466">
        <f t="shared" si="5"/>
        <v>0</v>
      </c>
      <c r="G71" s="219"/>
      <c r="H71" s="220"/>
      <c r="I71" s="221">
        <f t="shared" si="6"/>
        <v>0</v>
      </c>
      <c r="J71" s="219"/>
      <c r="K71" s="220"/>
      <c r="L71" s="221">
        <f t="shared" si="7"/>
        <v>0</v>
      </c>
      <c r="M71" s="336"/>
      <c r="N71" s="335"/>
      <c r="O71" s="221">
        <f t="shared" si="8"/>
        <v>0</v>
      </c>
      <c r="P71" s="176"/>
    </row>
    <row r="72" spans="1:16" ht="24" hidden="1" x14ac:dyDescent="0.25">
      <c r="A72" s="339">
        <v>1220</v>
      </c>
      <c r="B72" s="223" t="s">
        <v>309</v>
      </c>
      <c r="C72" s="359">
        <f t="shared" si="4"/>
        <v>0</v>
      </c>
      <c r="D72" s="342">
        <f>SUM(D73:D77)</f>
        <v>0</v>
      </c>
      <c r="E72" s="390">
        <f>SUM(E73:E77)</f>
        <v>0</v>
      </c>
      <c r="F72" s="359">
        <f t="shared" si="5"/>
        <v>0</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row>
    <row r="73" spans="1:16" ht="60" hidden="1" x14ac:dyDescent="0.25">
      <c r="A73" s="178">
        <v>1221</v>
      </c>
      <c r="B73" s="223" t="s">
        <v>310</v>
      </c>
      <c r="C73" s="359">
        <f t="shared" si="4"/>
        <v>0</v>
      </c>
      <c r="D73" s="230"/>
      <c r="E73" s="507"/>
      <c r="F73" s="359">
        <f t="shared" si="5"/>
        <v>0</v>
      </c>
      <c r="G73" s="229"/>
      <c r="H73" s="230"/>
      <c r="I73" s="231">
        <f t="shared" si="6"/>
        <v>0</v>
      </c>
      <c r="J73" s="229"/>
      <c r="K73" s="230"/>
      <c r="L73" s="231">
        <f t="shared" si="7"/>
        <v>0</v>
      </c>
      <c r="M73" s="338"/>
      <c r="N73" s="337"/>
      <c r="O73" s="231">
        <f t="shared" si="8"/>
        <v>0</v>
      </c>
      <c r="P73" s="185"/>
    </row>
    <row r="74" spans="1:16" hidden="1" x14ac:dyDescent="0.25">
      <c r="A74" s="178">
        <v>1223</v>
      </c>
      <c r="B74" s="223" t="s">
        <v>311</v>
      </c>
      <c r="C74" s="359">
        <f t="shared" si="4"/>
        <v>0</v>
      </c>
      <c r="D74" s="230"/>
      <c r="E74" s="507"/>
      <c r="F74" s="359">
        <f t="shared" si="5"/>
        <v>0</v>
      </c>
      <c r="G74" s="229"/>
      <c r="H74" s="230"/>
      <c r="I74" s="231">
        <f t="shared" si="6"/>
        <v>0</v>
      </c>
      <c r="J74" s="229"/>
      <c r="K74" s="230"/>
      <c r="L74" s="231">
        <f t="shared" si="7"/>
        <v>0</v>
      </c>
      <c r="M74" s="338"/>
      <c r="N74" s="337"/>
      <c r="O74" s="231">
        <f t="shared" si="8"/>
        <v>0</v>
      </c>
      <c r="P74" s="185"/>
    </row>
    <row r="75" spans="1:16" hidden="1" x14ac:dyDescent="0.25">
      <c r="A75" s="178">
        <v>1225</v>
      </c>
      <c r="B75" s="223" t="s">
        <v>312</v>
      </c>
      <c r="C75" s="359">
        <f t="shared" si="4"/>
        <v>0</v>
      </c>
      <c r="D75" s="230"/>
      <c r="E75" s="507"/>
      <c r="F75" s="359">
        <f t="shared" si="5"/>
        <v>0</v>
      </c>
      <c r="G75" s="229"/>
      <c r="H75" s="230"/>
      <c r="I75" s="231">
        <f t="shared" si="6"/>
        <v>0</v>
      </c>
      <c r="J75" s="229"/>
      <c r="K75" s="230"/>
      <c r="L75" s="231">
        <f t="shared" si="7"/>
        <v>0</v>
      </c>
      <c r="M75" s="338"/>
      <c r="N75" s="337"/>
      <c r="O75" s="231">
        <f t="shared" si="8"/>
        <v>0</v>
      </c>
      <c r="P75" s="185"/>
    </row>
    <row r="76" spans="1:16" ht="36" hidden="1" x14ac:dyDescent="0.25">
      <c r="A76" s="178">
        <v>1227</v>
      </c>
      <c r="B76" s="223" t="s">
        <v>313</v>
      </c>
      <c r="C76" s="359">
        <f t="shared" si="4"/>
        <v>0</v>
      </c>
      <c r="D76" s="230"/>
      <c r="E76" s="507"/>
      <c r="F76" s="359">
        <f t="shared" si="5"/>
        <v>0</v>
      </c>
      <c r="G76" s="229"/>
      <c r="H76" s="230"/>
      <c r="I76" s="231">
        <f t="shared" si="6"/>
        <v>0</v>
      </c>
      <c r="J76" s="229"/>
      <c r="K76" s="230"/>
      <c r="L76" s="231">
        <f t="shared" si="7"/>
        <v>0</v>
      </c>
      <c r="M76" s="338"/>
      <c r="N76" s="337"/>
      <c r="O76" s="231">
        <f t="shared" si="8"/>
        <v>0</v>
      </c>
      <c r="P76" s="185"/>
    </row>
    <row r="77" spans="1:16" ht="60" hidden="1" x14ac:dyDescent="0.25">
      <c r="A77" s="178">
        <v>1228</v>
      </c>
      <c r="B77" s="223" t="s">
        <v>314</v>
      </c>
      <c r="C77" s="359">
        <f t="shared" si="4"/>
        <v>0</v>
      </c>
      <c r="D77" s="230"/>
      <c r="E77" s="507"/>
      <c r="F77" s="359">
        <f t="shared" si="5"/>
        <v>0</v>
      </c>
      <c r="G77" s="229"/>
      <c r="H77" s="230"/>
      <c r="I77" s="231">
        <f t="shared" si="6"/>
        <v>0</v>
      </c>
      <c r="J77" s="229"/>
      <c r="K77" s="230"/>
      <c r="L77" s="231">
        <f t="shared" si="7"/>
        <v>0</v>
      </c>
      <c r="M77" s="338"/>
      <c r="N77" s="337"/>
      <c r="O77" s="231">
        <f t="shared" si="8"/>
        <v>0</v>
      </c>
      <c r="P77" s="185"/>
    </row>
    <row r="78" spans="1:16" x14ac:dyDescent="0.25">
      <c r="A78" s="315">
        <v>2000</v>
      </c>
      <c r="B78" s="315" t="s">
        <v>315</v>
      </c>
      <c r="C78" s="465">
        <f t="shared" si="4"/>
        <v>56370</v>
      </c>
      <c r="D78" s="577">
        <f>SUM(D79,D86,D133,D167,D168,D175)</f>
        <v>59670</v>
      </c>
      <c r="E78" s="504">
        <f>SUM(E79,E86,E133,E167,E168,E175)</f>
        <v>-3300</v>
      </c>
      <c r="F78" s="465">
        <f t="shared" si="5"/>
        <v>56370</v>
      </c>
      <c r="G78" s="317">
        <f>SUM(G79,G86,G133,G167,G168,G175)</f>
        <v>0</v>
      </c>
      <c r="H78" s="320">
        <f>SUM(H79,H86,H133,H167,H168,H175)</f>
        <v>0</v>
      </c>
      <c r="I78" s="319">
        <f t="shared" si="6"/>
        <v>0</v>
      </c>
      <c r="J78" s="317">
        <f>SUM(J79,J86,J133,J167,J168,J175)</f>
        <v>0</v>
      </c>
      <c r="K78" s="320">
        <f>SUM(K79,K86,K133,K167,K168,K175)</f>
        <v>0</v>
      </c>
      <c r="L78" s="319">
        <f t="shared" si="7"/>
        <v>0</v>
      </c>
      <c r="M78" s="321">
        <f>SUM(M79,M86,M133,M167,M168,M175)</f>
        <v>0</v>
      </c>
      <c r="N78" s="318">
        <f>SUM(N79,N86,N133,N167,N168,N175)</f>
        <v>0</v>
      </c>
      <c r="O78" s="319">
        <f t="shared" si="8"/>
        <v>0</v>
      </c>
      <c r="P78" s="322"/>
    </row>
    <row r="79" spans="1:16" ht="24" hidden="1" x14ac:dyDescent="0.25">
      <c r="A79" s="198">
        <v>2100</v>
      </c>
      <c r="B79" s="323" t="s">
        <v>316</v>
      </c>
      <c r="C79" s="459">
        <f t="shared" si="4"/>
        <v>0</v>
      </c>
      <c r="D79" s="210">
        <f>SUM(D80,D83)</f>
        <v>0</v>
      </c>
      <c r="E79" s="505">
        <f>SUM(E80,E83)</f>
        <v>0</v>
      </c>
      <c r="F79" s="459">
        <f t="shared" si="5"/>
        <v>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row>
    <row r="80" spans="1:16" ht="24" hidden="1" x14ac:dyDescent="0.25">
      <c r="A80" s="705">
        <v>2110</v>
      </c>
      <c r="B80" s="213" t="s">
        <v>317</v>
      </c>
      <c r="C80" s="466">
        <f t="shared" si="4"/>
        <v>0</v>
      </c>
      <c r="D80" s="352">
        <f>SUM(D81:D82)</f>
        <v>0</v>
      </c>
      <c r="E80" s="389">
        <f>SUM(E81:E82)</f>
        <v>0</v>
      </c>
      <c r="F80" s="466">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row>
    <row r="81" spans="1:16" hidden="1" x14ac:dyDescent="0.25">
      <c r="A81" s="178">
        <v>2111</v>
      </c>
      <c r="B81" s="223" t="s">
        <v>216</v>
      </c>
      <c r="C81" s="359">
        <f t="shared" si="4"/>
        <v>0</v>
      </c>
      <c r="D81" s="230"/>
      <c r="E81" s="507"/>
      <c r="F81" s="359">
        <f t="shared" si="5"/>
        <v>0</v>
      </c>
      <c r="G81" s="229"/>
      <c r="H81" s="230"/>
      <c r="I81" s="231">
        <f t="shared" si="6"/>
        <v>0</v>
      </c>
      <c r="J81" s="229"/>
      <c r="K81" s="230"/>
      <c r="L81" s="231">
        <f t="shared" si="7"/>
        <v>0</v>
      </c>
      <c r="M81" s="338"/>
      <c r="N81" s="337"/>
      <c r="O81" s="231">
        <f t="shared" si="8"/>
        <v>0</v>
      </c>
      <c r="P81" s="185"/>
    </row>
    <row r="82" spans="1:16" ht="24" hidden="1" x14ac:dyDescent="0.25">
      <c r="A82" s="178">
        <v>2112</v>
      </c>
      <c r="B82" s="223" t="s">
        <v>318</v>
      </c>
      <c r="C82" s="359">
        <f t="shared" si="4"/>
        <v>0</v>
      </c>
      <c r="D82" s="230"/>
      <c r="E82" s="507"/>
      <c r="F82" s="359">
        <f t="shared" si="5"/>
        <v>0</v>
      </c>
      <c r="G82" s="229"/>
      <c r="H82" s="230"/>
      <c r="I82" s="231">
        <f t="shared" si="6"/>
        <v>0</v>
      </c>
      <c r="J82" s="229"/>
      <c r="K82" s="230"/>
      <c r="L82" s="231">
        <f t="shared" si="7"/>
        <v>0</v>
      </c>
      <c r="M82" s="338"/>
      <c r="N82" s="337"/>
      <c r="O82" s="231">
        <f t="shared" si="8"/>
        <v>0</v>
      </c>
      <c r="P82" s="185"/>
    </row>
    <row r="83" spans="1:16" ht="24" hidden="1" x14ac:dyDescent="0.25">
      <c r="A83" s="339">
        <v>2120</v>
      </c>
      <c r="B83" s="223" t="s">
        <v>319</v>
      </c>
      <c r="C83" s="359">
        <f t="shared" si="4"/>
        <v>0</v>
      </c>
      <c r="D83" s="342">
        <f>SUM(D84:D85)</f>
        <v>0</v>
      </c>
      <c r="E83" s="390">
        <f>SUM(E84:E85)</f>
        <v>0</v>
      </c>
      <c r="F83" s="359">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row>
    <row r="84" spans="1:16" hidden="1" x14ac:dyDescent="0.25">
      <c r="A84" s="178">
        <v>2121</v>
      </c>
      <c r="B84" s="223" t="s">
        <v>216</v>
      </c>
      <c r="C84" s="359">
        <f t="shared" si="4"/>
        <v>0</v>
      </c>
      <c r="D84" s="230"/>
      <c r="E84" s="507"/>
      <c r="F84" s="359">
        <f t="shared" si="5"/>
        <v>0</v>
      </c>
      <c r="G84" s="229"/>
      <c r="H84" s="230"/>
      <c r="I84" s="231">
        <f t="shared" si="6"/>
        <v>0</v>
      </c>
      <c r="J84" s="229"/>
      <c r="K84" s="230"/>
      <c r="L84" s="231">
        <f t="shared" si="7"/>
        <v>0</v>
      </c>
      <c r="M84" s="338"/>
      <c r="N84" s="337"/>
      <c r="O84" s="231">
        <f t="shared" si="8"/>
        <v>0</v>
      </c>
      <c r="P84" s="185"/>
    </row>
    <row r="85" spans="1:16" ht="24" hidden="1" x14ac:dyDescent="0.25">
      <c r="A85" s="178">
        <v>2122</v>
      </c>
      <c r="B85" s="223" t="s">
        <v>318</v>
      </c>
      <c r="C85" s="359">
        <f t="shared" si="4"/>
        <v>0</v>
      </c>
      <c r="D85" s="230"/>
      <c r="E85" s="507"/>
      <c r="F85" s="359">
        <f t="shared" si="5"/>
        <v>0</v>
      </c>
      <c r="G85" s="229"/>
      <c r="H85" s="230"/>
      <c r="I85" s="231">
        <f t="shared" si="6"/>
        <v>0</v>
      </c>
      <c r="J85" s="229"/>
      <c r="K85" s="230"/>
      <c r="L85" s="231">
        <f t="shared" si="7"/>
        <v>0</v>
      </c>
      <c r="M85" s="338"/>
      <c r="N85" s="337"/>
      <c r="O85" s="231">
        <f t="shared" si="8"/>
        <v>0</v>
      </c>
      <c r="P85" s="185"/>
    </row>
    <row r="86" spans="1:16" x14ac:dyDescent="0.25">
      <c r="A86" s="198">
        <v>2200</v>
      </c>
      <c r="B86" s="323" t="s">
        <v>320</v>
      </c>
      <c r="C86" s="354">
        <f t="shared" si="4"/>
        <v>56370</v>
      </c>
      <c r="D86" s="210">
        <f>SUM(D87,D92,D98,D106,D115,D119,D125,D131)</f>
        <v>59670</v>
      </c>
      <c r="E86" s="505">
        <f>SUM(E87,E92,E98,E106,E115,E119,E125,E131)</f>
        <v>-3300</v>
      </c>
      <c r="F86" s="459">
        <f t="shared" si="5"/>
        <v>56370</v>
      </c>
      <c r="G86" s="209">
        <f>SUM(G87,G92,G98,G106,G115,G119,G125,G131)</f>
        <v>0</v>
      </c>
      <c r="H86" s="210">
        <f>SUM(H87,H92,H98,H106,H115,H119,H125,H131)</f>
        <v>0</v>
      </c>
      <c r="I86" s="211">
        <f t="shared" si="6"/>
        <v>0</v>
      </c>
      <c r="J86" s="209">
        <f>SUM(J87,J92,J98,J106,J115,J119,J125,J131)</f>
        <v>0</v>
      </c>
      <c r="K86" s="210">
        <f>SUM(K87,K92,K98,K106,K115,K119,K125,K131)</f>
        <v>0</v>
      </c>
      <c r="L86" s="211">
        <f t="shared" si="7"/>
        <v>0</v>
      </c>
      <c r="M86" s="355">
        <f>SUM(M87,M92,M98,M106,M115,M119,M125,M131)</f>
        <v>0</v>
      </c>
      <c r="N86" s="356">
        <f>SUM(N87,N92,N98,N106,N115,N119,N125,N131)</f>
        <v>0</v>
      </c>
      <c r="O86" s="357">
        <f t="shared" si="8"/>
        <v>0</v>
      </c>
      <c r="P86" s="358"/>
    </row>
    <row r="87" spans="1:16" ht="24" hidden="1" x14ac:dyDescent="0.25">
      <c r="A87" s="329">
        <v>2210</v>
      </c>
      <c r="B87" s="265" t="s">
        <v>321</v>
      </c>
      <c r="C87" s="460">
        <f t="shared" si="4"/>
        <v>0</v>
      </c>
      <c r="D87" s="333">
        <f>SUM(D88:D91)</f>
        <v>0</v>
      </c>
      <c r="E87" s="506">
        <f>SUM(E88:E91)</f>
        <v>0</v>
      </c>
      <c r="F87" s="460">
        <f t="shared" si="5"/>
        <v>0</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row>
    <row r="88" spans="1:16" ht="24" hidden="1" x14ac:dyDescent="0.25">
      <c r="A88" s="169">
        <v>2211</v>
      </c>
      <c r="B88" s="213" t="s">
        <v>322</v>
      </c>
      <c r="C88" s="359">
        <f t="shared" si="4"/>
        <v>0</v>
      </c>
      <c r="D88" s="220"/>
      <c r="E88" s="510"/>
      <c r="F88" s="466">
        <f t="shared" si="5"/>
        <v>0</v>
      </c>
      <c r="G88" s="219"/>
      <c r="H88" s="220"/>
      <c r="I88" s="221">
        <f t="shared" si="6"/>
        <v>0</v>
      </c>
      <c r="J88" s="219"/>
      <c r="K88" s="220"/>
      <c r="L88" s="221">
        <f t="shared" si="7"/>
        <v>0</v>
      </c>
      <c r="M88" s="336"/>
      <c r="N88" s="335"/>
      <c r="O88" s="221">
        <f t="shared" si="8"/>
        <v>0</v>
      </c>
      <c r="P88" s="176"/>
    </row>
    <row r="89" spans="1:16" ht="36" hidden="1" x14ac:dyDescent="0.25">
      <c r="A89" s="178">
        <v>2212</v>
      </c>
      <c r="B89" s="223" t="s">
        <v>323</v>
      </c>
      <c r="C89" s="359">
        <f t="shared" si="4"/>
        <v>0</v>
      </c>
      <c r="D89" s="230"/>
      <c r="E89" s="507"/>
      <c r="F89" s="359">
        <f t="shared" si="5"/>
        <v>0</v>
      </c>
      <c r="G89" s="229"/>
      <c r="H89" s="230"/>
      <c r="I89" s="231">
        <f t="shared" si="6"/>
        <v>0</v>
      </c>
      <c r="J89" s="229"/>
      <c r="K89" s="230"/>
      <c r="L89" s="231">
        <f t="shared" si="7"/>
        <v>0</v>
      </c>
      <c r="M89" s="338"/>
      <c r="N89" s="337"/>
      <c r="O89" s="231">
        <f t="shared" si="8"/>
        <v>0</v>
      </c>
      <c r="P89" s="185"/>
    </row>
    <row r="90" spans="1:16" ht="24" hidden="1" x14ac:dyDescent="0.25">
      <c r="A90" s="178">
        <v>2214</v>
      </c>
      <c r="B90" s="223" t="s">
        <v>324</v>
      </c>
      <c r="C90" s="359">
        <f t="shared" si="4"/>
        <v>0</v>
      </c>
      <c r="D90" s="230"/>
      <c r="E90" s="507"/>
      <c r="F90" s="359">
        <f t="shared" si="5"/>
        <v>0</v>
      </c>
      <c r="G90" s="229"/>
      <c r="H90" s="230"/>
      <c r="I90" s="231">
        <f t="shared" si="6"/>
        <v>0</v>
      </c>
      <c r="J90" s="229"/>
      <c r="K90" s="230"/>
      <c r="L90" s="231">
        <f t="shared" si="7"/>
        <v>0</v>
      </c>
      <c r="M90" s="338"/>
      <c r="N90" s="337"/>
      <c r="O90" s="231">
        <f t="shared" si="8"/>
        <v>0</v>
      </c>
      <c r="P90" s="185"/>
    </row>
    <row r="91" spans="1:16" hidden="1" x14ac:dyDescent="0.25">
      <c r="A91" s="178">
        <v>2219</v>
      </c>
      <c r="B91" s="223" t="s">
        <v>325</v>
      </c>
      <c r="C91" s="359">
        <f t="shared" si="4"/>
        <v>0</v>
      </c>
      <c r="D91" s="230"/>
      <c r="E91" s="507"/>
      <c r="F91" s="359">
        <f t="shared" si="5"/>
        <v>0</v>
      </c>
      <c r="G91" s="229"/>
      <c r="H91" s="230"/>
      <c r="I91" s="231">
        <f t="shared" si="6"/>
        <v>0</v>
      </c>
      <c r="J91" s="229"/>
      <c r="K91" s="230"/>
      <c r="L91" s="231">
        <f t="shared" si="7"/>
        <v>0</v>
      </c>
      <c r="M91" s="338"/>
      <c r="N91" s="337"/>
      <c r="O91" s="231">
        <f t="shared" si="8"/>
        <v>0</v>
      </c>
      <c r="P91" s="185"/>
    </row>
    <row r="92" spans="1:16" ht="24" hidden="1" x14ac:dyDescent="0.25">
      <c r="A92" s="339">
        <v>2220</v>
      </c>
      <c r="B92" s="223" t="s">
        <v>326</v>
      </c>
      <c r="C92" s="359">
        <f t="shared" si="4"/>
        <v>0</v>
      </c>
      <c r="D92" s="342">
        <f>SUM(D93:D97)</f>
        <v>0</v>
      </c>
      <c r="E92" s="390">
        <f>SUM(E93:E97)</f>
        <v>0</v>
      </c>
      <c r="F92" s="359">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row>
    <row r="93" spans="1:16" hidden="1" x14ac:dyDescent="0.25">
      <c r="A93" s="178">
        <v>2221</v>
      </c>
      <c r="B93" s="223" t="s">
        <v>327</v>
      </c>
      <c r="C93" s="359">
        <f t="shared" si="4"/>
        <v>0</v>
      </c>
      <c r="D93" s="230"/>
      <c r="E93" s="507"/>
      <c r="F93" s="359">
        <f t="shared" si="5"/>
        <v>0</v>
      </c>
      <c r="G93" s="229"/>
      <c r="H93" s="230"/>
      <c r="I93" s="231">
        <f t="shared" si="6"/>
        <v>0</v>
      </c>
      <c r="J93" s="229"/>
      <c r="K93" s="230"/>
      <c r="L93" s="231">
        <f t="shared" si="7"/>
        <v>0</v>
      </c>
      <c r="M93" s="338"/>
      <c r="N93" s="337"/>
      <c r="O93" s="231">
        <f t="shared" si="8"/>
        <v>0</v>
      </c>
      <c r="P93" s="185"/>
    </row>
    <row r="94" spans="1:16" hidden="1" x14ac:dyDescent="0.25">
      <c r="A94" s="178">
        <v>2222</v>
      </c>
      <c r="B94" s="223" t="s">
        <v>328</v>
      </c>
      <c r="C94" s="359">
        <f t="shared" si="4"/>
        <v>0</v>
      </c>
      <c r="D94" s="230"/>
      <c r="E94" s="507"/>
      <c r="F94" s="359">
        <f t="shared" si="5"/>
        <v>0</v>
      </c>
      <c r="G94" s="229"/>
      <c r="H94" s="230"/>
      <c r="I94" s="231">
        <f t="shared" si="6"/>
        <v>0</v>
      </c>
      <c r="J94" s="229"/>
      <c r="K94" s="230"/>
      <c r="L94" s="231">
        <f t="shared" si="7"/>
        <v>0</v>
      </c>
      <c r="M94" s="338"/>
      <c r="N94" s="337"/>
      <c r="O94" s="231">
        <f t="shared" si="8"/>
        <v>0</v>
      </c>
      <c r="P94" s="185"/>
    </row>
    <row r="95" spans="1:16" hidden="1" x14ac:dyDescent="0.25">
      <c r="A95" s="178">
        <v>2223</v>
      </c>
      <c r="B95" s="223" t="s">
        <v>329</v>
      </c>
      <c r="C95" s="359">
        <f t="shared" si="4"/>
        <v>0</v>
      </c>
      <c r="D95" s="230"/>
      <c r="E95" s="507"/>
      <c r="F95" s="359">
        <f t="shared" si="5"/>
        <v>0</v>
      </c>
      <c r="G95" s="229"/>
      <c r="H95" s="230"/>
      <c r="I95" s="231">
        <f t="shared" si="6"/>
        <v>0</v>
      </c>
      <c r="J95" s="229"/>
      <c r="K95" s="230"/>
      <c r="L95" s="231">
        <f t="shared" si="7"/>
        <v>0</v>
      </c>
      <c r="M95" s="338"/>
      <c r="N95" s="337"/>
      <c r="O95" s="231">
        <f t="shared" si="8"/>
        <v>0</v>
      </c>
      <c r="P95" s="185"/>
    </row>
    <row r="96" spans="1:16" ht="48" hidden="1" x14ac:dyDescent="0.25">
      <c r="A96" s="178">
        <v>2224</v>
      </c>
      <c r="B96" s="223" t="s">
        <v>330</v>
      </c>
      <c r="C96" s="359">
        <f t="shared" si="4"/>
        <v>0</v>
      </c>
      <c r="D96" s="230"/>
      <c r="E96" s="507"/>
      <c r="F96" s="359">
        <f t="shared" si="5"/>
        <v>0</v>
      </c>
      <c r="G96" s="229"/>
      <c r="H96" s="230"/>
      <c r="I96" s="231">
        <f t="shared" si="6"/>
        <v>0</v>
      </c>
      <c r="J96" s="229"/>
      <c r="K96" s="230"/>
      <c r="L96" s="231">
        <f t="shared" si="7"/>
        <v>0</v>
      </c>
      <c r="M96" s="338"/>
      <c r="N96" s="337"/>
      <c r="O96" s="231">
        <f t="shared" si="8"/>
        <v>0</v>
      </c>
      <c r="P96" s="185"/>
    </row>
    <row r="97" spans="1:16" ht="24" hidden="1" x14ac:dyDescent="0.25">
      <c r="A97" s="178">
        <v>2229</v>
      </c>
      <c r="B97" s="223" t="s">
        <v>331</v>
      </c>
      <c r="C97" s="359">
        <f t="shared" si="4"/>
        <v>0</v>
      </c>
      <c r="D97" s="230"/>
      <c r="E97" s="507"/>
      <c r="F97" s="359">
        <f t="shared" si="5"/>
        <v>0</v>
      </c>
      <c r="G97" s="229"/>
      <c r="H97" s="230"/>
      <c r="I97" s="231">
        <f t="shared" si="6"/>
        <v>0</v>
      </c>
      <c r="J97" s="229"/>
      <c r="K97" s="230"/>
      <c r="L97" s="231">
        <f t="shared" si="7"/>
        <v>0</v>
      </c>
      <c r="M97" s="338"/>
      <c r="N97" s="337"/>
      <c r="O97" s="231">
        <f t="shared" si="8"/>
        <v>0</v>
      </c>
      <c r="P97" s="185"/>
    </row>
    <row r="98" spans="1:16" ht="36" hidden="1" x14ac:dyDescent="0.25">
      <c r="A98" s="339">
        <v>2230</v>
      </c>
      <c r="B98" s="223" t="s">
        <v>332</v>
      </c>
      <c r="C98" s="359">
        <f t="shared" si="4"/>
        <v>0</v>
      </c>
      <c r="D98" s="342">
        <f>SUM(D99:D105)</f>
        <v>0</v>
      </c>
      <c r="E98" s="390">
        <f>SUM(E99:E105)</f>
        <v>0</v>
      </c>
      <c r="F98" s="359">
        <f t="shared" si="5"/>
        <v>0</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row>
    <row r="99" spans="1:16" ht="24" hidden="1" x14ac:dyDescent="0.25">
      <c r="A99" s="178">
        <v>2231</v>
      </c>
      <c r="B99" s="223" t="s">
        <v>333</v>
      </c>
      <c r="C99" s="359">
        <f t="shared" si="4"/>
        <v>0</v>
      </c>
      <c r="D99" s="230"/>
      <c r="E99" s="507"/>
      <c r="F99" s="359">
        <f t="shared" si="5"/>
        <v>0</v>
      </c>
      <c r="G99" s="229"/>
      <c r="H99" s="230"/>
      <c r="I99" s="231">
        <f t="shared" si="6"/>
        <v>0</v>
      </c>
      <c r="J99" s="229"/>
      <c r="K99" s="230"/>
      <c r="L99" s="231">
        <f t="shared" si="7"/>
        <v>0</v>
      </c>
      <c r="M99" s="338"/>
      <c r="N99" s="337"/>
      <c r="O99" s="231">
        <f t="shared" si="8"/>
        <v>0</v>
      </c>
      <c r="P99" s="185"/>
    </row>
    <row r="100" spans="1:16" ht="36" hidden="1" x14ac:dyDescent="0.25">
      <c r="A100" s="178">
        <v>2232</v>
      </c>
      <c r="B100" s="223" t="s">
        <v>334</v>
      </c>
      <c r="C100" s="359">
        <f t="shared" si="4"/>
        <v>0</v>
      </c>
      <c r="D100" s="230"/>
      <c r="E100" s="507"/>
      <c r="F100" s="359">
        <f t="shared" si="5"/>
        <v>0</v>
      </c>
      <c r="G100" s="229"/>
      <c r="H100" s="230"/>
      <c r="I100" s="231">
        <f t="shared" si="6"/>
        <v>0</v>
      </c>
      <c r="J100" s="229"/>
      <c r="K100" s="230"/>
      <c r="L100" s="231">
        <f t="shared" si="7"/>
        <v>0</v>
      </c>
      <c r="M100" s="338"/>
      <c r="N100" s="337"/>
      <c r="O100" s="231">
        <f t="shared" si="8"/>
        <v>0</v>
      </c>
      <c r="P100" s="185"/>
    </row>
    <row r="101" spans="1:16" ht="24" hidden="1" x14ac:dyDescent="0.25">
      <c r="A101" s="169">
        <v>2233</v>
      </c>
      <c r="B101" s="213" t="s">
        <v>335</v>
      </c>
      <c r="C101" s="359">
        <f t="shared" si="4"/>
        <v>0</v>
      </c>
      <c r="D101" s="220"/>
      <c r="E101" s="510"/>
      <c r="F101" s="466">
        <f t="shared" si="5"/>
        <v>0</v>
      </c>
      <c r="G101" s="219"/>
      <c r="H101" s="220"/>
      <c r="I101" s="221">
        <f t="shared" si="6"/>
        <v>0</v>
      </c>
      <c r="J101" s="219"/>
      <c r="K101" s="220"/>
      <c r="L101" s="221">
        <f t="shared" si="7"/>
        <v>0</v>
      </c>
      <c r="M101" s="336"/>
      <c r="N101" s="335"/>
      <c r="O101" s="221">
        <f t="shared" si="8"/>
        <v>0</v>
      </c>
      <c r="P101" s="176"/>
    </row>
    <row r="102" spans="1:16" ht="36" hidden="1" x14ac:dyDescent="0.25">
      <c r="A102" s="178">
        <v>2234</v>
      </c>
      <c r="B102" s="223" t="s">
        <v>336</v>
      </c>
      <c r="C102" s="359">
        <f t="shared" si="4"/>
        <v>0</v>
      </c>
      <c r="D102" s="230"/>
      <c r="E102" s="507"/>
      <c r="F102" s="359">
        <f t="shared" si="5"/>
        <v>0</v>
      </c>
      <c r="G102" s="229"/>
      <c r="H102" s="230"/>
      <c r="I102" s="231">
        <f t="shared" si="6"/>
        <v>0</v>
      </c>
      <c r="J102" s="229"/>
      <c r="K102" s="230"/>
      <c r="L102" s="231">
        <f t="shared" si="7"/>
        <v>0</v>
      </c>
      <c r="M102" s="338"/>
      <c r="N102" s="337"/>
      <c r="O102" s="231">
        <f t="shared" si="8"/>
        <v>0</v>
      </c>
      <c r="P102" s="185"/>
    </row>
    <row r="103" spans="1:16" ht="24" hidden="1" x14ac:dyDescent="0.25">
      <c r="A103" s="178">
        <v>2235</v>
      </c>
      <c r="B103" s="223" t="s">
        <v>337</v>
      </c>
      <c r="C103" s="359">
        <f t="shared" si="4"/>
        <v>0</v>
      </c>
      <c r="D103" s="230"/>
      <c r="E103" s="507"/>
      <c r="F103" s="359">
        <f t="shared" si="5"/>
        <v>0</v>
      </c>
      <c r="G103" s="229"/>
      <c r="H103" s="230"/>
      <c r="I103" s="231">
        <f t="shared" si="6"/>
        <v>0</v>
      </c>
      <c r="J103" s="229"/>
      <c r="K103" s="230"/>
      <c r="L103" s="231">
        <f t="shared" si="7"/>
        <v>0</v>
      </c>
      <c r="M103" s="338"/>
      <c r="N103" s="337"/>
      <c r="O103" s="231">
        <f t="shared" si="8"/>
        <v>0</v>
      </c>
      <c r="P103" s="185"/>
    </row>
    <row r="104" spans="1:16" hidden="1" x14ac:dyDescent="0.25">
      <c r="A104" s="178">
        <v>2236</v>
      </c>
      <c r="B104" s="223" t="s">
        <v>338</v>
      </c>
      <c r="C104" s="359">
        <f t="shared" si="4"/>
        <v>0</v>
      </c>
      <c r="D104" s="230"/>
      <c r="E104" s="507"/>
      <c r="F104" s="359">
        <f t="shared" si="5"/>
        <v>0</v>
      </c>
      <c r="G104" s="229"/>
      <c r="H104" s="230"/>
      <c r="I104" s="231">
        <f t="shared" si="6"/>
        <v>0</v>
      </c>
      <c r="J104" s="229"/>
      <c r="K104" s="230"/>
      <c r="L104" s="231">
        <f t="shared" si="7"/>
        <v>0</v>
      </c>
      <c r="M104" s="338"/>
      <c r="N104" s="337"/>
      <c r="O104" s="231">
        <f t="shared" si="8"/>
        <v>0</v>
      </c>
      <c r="P104" s="185"/>
    </row>
    <row r="105" spans="1:16" ht="24" hidden="1" x14ac:dyDescent="0.25">
      <c r="A105" s="178">
        <v>2239</v>
      </c>
      <c r="B105" s="223" t="s">
        <v>339</v>
      </c>
      <c r="C105" s="359">
        <f t="shared" si="4"/>
        <v>0</v>
      </c>
      <c r="D105" s="230"/>
      <c r="E105" s="507"/>
      <c r="F105" s="359">
        <f t="shared" si="5"/>
        <v>0</v>
      </c>
      <c r="G105" s="229"/>
      <c r="H105" s="230"/>
      <c r="I105" s="231">
        <f t="shared" si="6"/>
        <v>0</v>
      </c>
      <c r="J105" s="229"/>
      <c r="K105" s="230"/>
      <c r="L105" s="231">
        <f t="shared" si="7"/>
        <v>0</v>
      </c>
      <c r="M105" s="338"/>
      <c r="N105" s="337"/>
      <c r="O105" s="231">
        <f t="shared" si="8"/>
        <v>0</v>
      </c>
      <c r="P105" s="185"/>
    </row>
    <row r="106" spans="1:16" ht="36" hidden="1" x14ac:dyDescent="0.25">
      <c r="A106" s="339">
        <v>2240</v>
      </c>
      <c r="B106" s="223" t="s">
        <v>340</v>
      </c>
      <c r="C106" s="359">
        <f t="shared" si="4"/>
        <v>0</v>
      </c>
      <c r="D106" s="342">
        <f>SUM(D107:D114)</f>
        <v>0</v>
      </c>
      <c r="E106" s="390">
        <f>SUM(E107:E114)</f>
        <v>0</v>
      </c>
      <c r="F106" s="359">
        <f t="shared" si="5"/>
        <v>0</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row>
    <row r="107" spans="1:16" hidden="1" x14ac:dyDescent="0.25">
      <c r="A107" s="178">
        <v>2241</v>
      </c>
      <c r="B107" s="223" t="s">
        <v>341</v>
      </c>
      <c r="C107" s="359">
        <f t="shared" si="4"/>
        <v>0</v>
      </c>
      <c r="D107" s="230"/>
      <c r="E107" s="507"/>
      <c r="F107" s="359">
        <f t="shared" si="5"/>
        <v>0</v>
      </c>
      <c r="G107" s="229"/>
      <c r="H107" s="230"/>
      <c r="I107" s="231">
        <f t="shared" si="6"/>
        <v>0</v>
      </c>
      <c r="J107" s="229"/>
      <c r="K107" s="230"/>
      <c r="L107" s="231">
        <f t="shared" si="7"/>
        <v>0</v>
      </c>
      <c r="M107" s="338"/>
      <c r="N107" s="337"/>
      <c r="O107" s="231">
        <f t="shared" si="8"/>
        <v>0</v>
      </c>
      <c r="P107" s="185"/>
    </row>
    <row r="108" spans="1:16" ht="24" hidden="1" x14ac:dyDescent="0.25">
      <c r="A108" s="178">
        <v>2242</v>
      </c>
      <c r="B108" s="223" t="s">
        <v>342</v>
      </c>
      <c r="C108" s="359">
        <f t="shared" si="4"/>
        <v>0</v>
      </c>
      <c r="D108" s="230"/>
      <c r="E108" s="507"/>
      <c r="F108" s="359">
        <f t="shared" si="5"/>
        <v>0</v>
      </c>
      <c r="G108" s="229"/>
      <c r="H108" s="230"/>
      <c r="I108" s="231">
        <f t="shared" si="6"/>
        <v>0</v>
      </c>
      <c r="J108" s="229"/>
      <c r="K108" s="230"/>
      <c r="L108" s="231">
        <f t="shared" si="7"/>
        <v>0</v>
      </c>
      <c r="M108" s="338"/>
      <c r="N108" s="337"/>
      <c r="O108" s="231">
        <f t="shared" si="8"/>
        <v>0</v>
      </c>
      <c r="P108" s="185"/>
    </row>
    <row r="109" spans="1:16" ht="24" hidden="1" x14ac:dyDescent="0.25">
      <c r="A109" s="178">
        <v>2243</v>
      </c>
      <c r="B109" s="223" t="s">
        <v>343</v>
      </c>
      <c r="C109" s="359">
        <f t="shared" si="4"/>
        <v>0</v>
      </c>
      <c r="D109" s="230"/>
      <c r="E109" s="507"/>
      <c r="F109" s="359">
        <f t="shared" si="5"/>
        <v>0</v>
      </c>
      <c r="G109" s="229"/>
      <c r="H109" s="230"/>
      <c r="I109" s="231">
        <f t="shared" si="6"/>
        <v>0</v>
      </c>
      <c r="J109" s="229"/>
      <c r="K109" s="230"/>
      <c r="L109" s="231">
        <f t="shared" si="7"/>
        <v>0</v>
      </c>
      <c r="M109" s="338"/>
      <c r="N109" s="337"/>
      <c r="O109" s="231">
        <f t="shared" si="8"/>
        <v>0</v>
      </c>
      <c r="P109" s="185"/>
    </row>
    <row r="110" spans="1:16" hidden="1" x14ac:dyDescent="0.25">
      <c r="A110" s="178">
        <v>2244</v>
      </c>
      <c r="B110" s="223" t="s">
        <v>344</v>
      </c>
      <c r="C110" s="359">
        <f t="shared" si="4"/>
        <v>0</v>
      </c>
      <c r="D110" s="230"/>
      <c r="E110" s="507"/>
      <c r="F110" s="359">
        <f t="shared" si="5"/>
        <v>0</v>
      </c>
      <c r="G110" s="229"/>
      <c r="H110" s="230"/>
      <c r="I110" s="231">
        <f t="shared" si="6"/>
        <v>0</v>
      </c>
      <c r="J110" s="229"/>
      <c r="K110" s="230"/>
      <c r="L110" s="231">
        <f t="shared" si="7"/>
        <v>0</v>
      </c>
      <c r="M110" s="338"/>
      <c r="N110" s="337"/>
      <c r="O110" s="231">
        <f t="shared" si="8"/>
        <v>0</v>
      </c>
      <c r="P110" s="185"/>
    </row>
    <row r="111" spans="1:16" ht="24" hidden="1" x14ac:dyDescent="0.25">
      <c r="A111" s="178">
        <v>2246</v>
      </c>
      <c r="B111" s="223" t="s">
        <v>345</v>
      </c>
      <c r="C111" s="359">
        <f t="shared" si="4"/>
        <v>0</v>
      </c>
      <c r="D111" s="230"/>
      <c r="E111" s="507"/>
      <c r="F111" s="359">
        <f t="shared" si="5"/>
        <v>0</v>
      </c>
      <c r="G111" s="229"/>
      <c r="H111" s="230"/>
      <c r="I111" s="231">
        <f t="shared" si="6"/>
        <v>0</v>
      </c>
      <c r="J111" s="229"/>
      <c r="K111" s="230"/>
      <c r="L111" s="231">
        <f t="shared" si="7"/>
        <v>0</v>
      </c>
      <c r="M111" s="338"/>
      <c r="N111" s="337"/>
      <c r="O111" s="231">
        <f t="shared" si="8"/>
        <v>0</v>
      </c>
      <c r="P111" s="185"/>
    </row>
    <row r="112" spans="1:16" hidden="1" x14ac:dyDescent="0.25">
      <c r="A112" s="178">
        <v>2247</v>
      </c>
      <c r="B112" s="223" t="s">
        <v>346</v>
      </c>
      <c r="C112" s="359">
        <f t="shared" si="4"/>
        <v>0</v>
      </c>
      <c r="D112" s="230"/>
      <c r="E112" s="507"/>
      <c r="F112" s="359">
        <f t="shared" si="5"/>
        <v>0</v>
      </c>
      <c r="G112" s="229"/>
      <c r="H112" s="230"/>
      <c r="I112" s="231">
        <f t="shared" si="6"/>
        <v>0</v>
      </c>
      <c r="J112" s="229"/>
      <c r="K112" s="230"/>
      <c r="L112" s="231">
        <f t="shared" si="7"/>
        <v>0</v>
      </c>
      <c r="M112" s="338"/>
      <c r="N112" s="337"/>
      <c r="O112" s="231">
        <f t="shared" si="8"/>
        <v>0</v>
      </c>
      <c r="P112" s="185"/>
    </row>
    <row r="113" spans="1:16" ht="24" hidden="1" x14ac:dyDescent="0.25">
      <c r="A113" s="178">
        <v>2248</v>
      </c>
      <c r="B113" s="223" t="s">
        <v>347</v>
      </c>
      <c r="C113" s="359">
        <f t="shared" si="4"/>
        <v>0</v>
      </c>
      <c r="D113" s="230"/>
      <c r="E113" s="507"/>
      <c r="F113" s="359">
        <f t="shared" si="5"/>
        <v>0</v>
      </c>
      <c r="G113" s="229"/>
      <c r="H113" s="230"/>
      <c r="I113" s="231">
        <f t="shared" si="6"/>
        <v>0</v>
      </c>
      <c r="J113" s="229"/>
      <c r="K113" s="230"/>
      <c r="L113" s="231">
        <f t="shared" si="7"/>
        <v>0</v>
      </c>
      <c r="M113" s="338"/>
      <c r="N113" s="337"/>
      <c r="O113" s="231">
        <f t="shared" si="8"/>
        <v>0</v>
      </c>
      <c r="P113" s="185"/>
    </row>
    <row r="114" spans="1:16" ht="24" hidden="1" x14ac:dyDescent="0.25">
      <c r="A114" s="178">
        <v>2249</v>
      </c>
      <c r="B114" s="223" t="s">
        <v>348</v>
      </c>
      <c r="C114" s="359">
        <f t="shared" si="4"/>
        <v>0</v>
      </c>
      <c r="D114" s="230"/>
      <c r="E114" s="507"/>
      <c r="F114" s="359">
        <f t="shared" si="5"/>
        <v>0</v>
      </c>
      <c r="G114" s="229"/>
      <c r="H114" s="230"/>
      <c r="I114" s="231">
        <f t="shared" si="6"/>
        <v>0</v>
      </c>
      <c r="J114" s="229"/>
      <c r="K114" s="230"/>
      <c r="L114" s="231">
        <f t="shared" si="7"/>
        <v>0</v>
      </c>
      <c r="M114" s="338"/>
      <c r="N114" s="337"/>
      <c r="O114" s="231">
        <f t="shared" si="8"/>
        <v>0</v>
      </c>
      <c r="P114" s="185"/>
    </row>
    <row r="115" spans="1:16" hidden="1" x14ac:dyDescent="0.25">
      <c r="A115" s="339">
        <v>2250</v>
      </c>
      <c r="B115" s="223" t="s">
        <v>349</v>
      </c>
      <c r="C115" s="359">
        <f t="shared" si="4"/>
        <v>0</v>
      </c>
      <c r="D115" s="342">
        <f>SUM(D116:D118)</f>
        <v>0</v>
      </c>
      <c r="E115" s="390">
        <f>SUM(E116:E118)</f>
        <v>0</v>
      </c>
      <c r="F115" s="359">
        <f t="shared" si="5"/>
        <v>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row>
    <row r="116" spans="1:16" hidden="1" x14ac:dyDescent="0.25">
      <c r="A116" s="178">
        <v>2251</v>
      </c>
      <c r="B116" s="223" t="s">
        <v>350</v>
      </c>
      <c r="C116" s="359">
        <f t="shared" si="4"/>
        <v>0</v>
      </c>
      <c r="D116" s="230"/>
      <c r="E116" s="507"/>
      <c r="F116" s="359">
        <f t="shared" si="5"/>
        <v>0</v>
      </c>
      <c r="G116" s="229"/>
      <c r="H116" s="230"/>
      <c r="I116" s="231">
        <f t="shared" si="6"/>
        <v>0</v>
      </c>
      <c r="J116" s="229"/>
      <c r="K116" s="230"/>
      <c r="L116" s="231">
        <f t="shared" si="7"/>
        <v>0</v>
      </c>
      <c r="M116" s="338"/>
      <c r="N116" s="337"/>
      <c r="O116" s="231">
        <f t="shared" si="8"/>
        <v>0</v>
      </c>
      <c r="P116" s="185"/>
    </row>
    <row r="117" spans="1:16" ht="24" hidden="1" x14ac:dyDescent="0.25">
      <c r="A117" s="178">
        <v>2252</v>
      </c>
      <c r="B117" s="223" t="s">
        <v>351</v>
      </c>
      <c r="C117" s="359">
        <f t="shared" ref="C117:C181" si="9">F117+I117+L117+O117</f>
        <v>0</v>
      </c>
      <c r="D117" s="230"/>
      <c r="E117" s="507"/>
      <c r="F117" s="359">
        <f t="shared" si="5"/>
        <v>0</v>
      </c>
      <c r="G117" s="229"/>
      <c r="H117" s="230"/>
      <c r="I117" s="231">
        <f t="shared" si="6"/>
        <v>0</v>
      </c>
      <c r="J117" s="229"/>
      <c r="K117" s="230"/>
      <c r="L117" s="231">
        <f t="shared" si="7"/>
        <v>0</v>
      </c>
      <c r="M117" s="338"/>
      <c r="N117" s="337"/>
      <c r="O117" s="231">
        <f t="shared" si="8"/>
        <v>0</v>
      </c>
      <c r="P117" s="185"/>
    </row>
    <row r="118" spans="1:16" ht="24" hidden="1" x14ac:dyDescent="0.25">
      <c r="A118" s="178">
        <v>2259</v>
      </c>
      <c r="B118" s="223" t="s">
        <v>352</v>
      </c>
      <c r="C118" s="359">
        <f t="shared" si="9"/>
        <v>0</v>
      </c>
      <c r="D118" s="230"/>
      <c r="E118" s="507"/>
      <c r="F118" s="359">
        <f t="shared" ref="F118:F182" si="10">D118+E118</f>
        <v>0</v>
      </c>
      <c r="G118" s="229"/>
      <c r="H118" s="230"/>
      <c r="I118" s="231">
        <f t="shared" ref="I118:I182" si="11">G118+H118</f>
        <v>0</v>
      </c>
      <c r="J118" s="229"/>
      <c r="K118" s="230"/>
      <c r="L118" s="231">
        <f t="shared" ref="L118:L182" si="12">J118+K118</f>
        <v>0</v>
      </c>
      <c r="M118" s="338"/>
      <c r="N118" s="337"/>
      <c r="O118" s="231">
        <f t="shared" ref="O118:O182" si="13">M118+N118</f>
        <v>0</v>
      </c>
      <c r="P118" s="185"/>
    </row>
    <row r="119" spans="1:16" hidden="1" x14ac:dyDescent="0.25">
      <c r="A119" s="339">
        <v>2260</v>
      </c>
      <c r="B119" s="223" t="s">
        <v>353</v>
      </c>
      <c r="C119" s="359">
        <f t="shared" si="9"/>
        <v>0</v>
      </c>
      <c r="D119" s="342">
        <f>SUM(D120:D124)</f>
        <v>0</v>
      </c>
      <c r="E119" s="390">
        <f>SUM(E120:E124)</f>
        <v>0</v>
      </c>
      <c r="F119" s="359">
        <f t="shared" si="10"/>
        <v>0</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row>
    <row r="120" spans="1:16" hidden="1" x14ac:dyDescent="0.25">
      <c r="A120" s="178">
        <v>2261</v>
      </c>
      <c r="B120" s="223" t="s">
        <v>354</v>
      </c>
      <c r="C120" s="359">
        <f t="shared" si="9"/>
        <v>0</v>
      </c>
      <c r="D120" s="230"/>
      <c r="E120" s="507"/>
      <c r="F120" s="359">
        <f t="shared" si="10"/>
        <v>0</v>
      </c>
      <c r="G120" s="229"/>
      <c r="H120" s="230"/>
      <c r="I120" s="231">
        <f t="shared" si="11"/>
        <v>0</v>
      </c>
      <c r="J120" s="229"/>
      <c r="K120" s="230"/>
      <c r="L120" s="231">
        <f t="shared" si="12"/>
        <v>0</v>
      </c>
      <c r="M120" s="338"/>
      <c r="N120" s="337"/>
      <c r="O120" s="231">
        <f t="shared" si="13"/>
        <v>0</v>
      </c>
      <c r="P120" s="185"/>
    </row>
    <row r="121" spans="1:16" hidden="1" x14ac:dyDescent="0.25">
      <c r="A121" s="178">
        <v>2262</v>
      </c>
      <c r="B121" s="223" t="s">
        <v>355</v>
      </c>
      <c r="C121" s="359">
        <f t="shared" si="9"/>
        <v>0</v>
      </c>
      <c r="D121" s="230"/>
      <c r="E121" s="507"/>
      <c r="F121" s="359">
        <f t="shared" si="10"/>
        <v>0</v>
      </c>
      <c r="G121" s="229"/>
      <c r="H121" s="230"/>
      <c r="I121" s="231">
        <f t="shared" si="11"/>
        <v>0</v>
      </c>
      <c r="J121" s="229"/>
      <c r="K121" s="230"/>
      <c r="L121" s="231">
        <f t="shared" si="12"/>
        <v>0</v>
      </c>
      <c r="M121" s="338"/>
      <c r="N121" s="337"/>
      <c r="O121" s="231">
        <f t="shared" si="13"/>
        <v>0</v>
      </c>
      <c r="P121" s="185"/>
    </row>
    <row r="122" spans="1:16" hidden="1" x14ac:dyDescent="0.25">
      <c r="A122" s="178">
        <v>2263</v>
      </c>
      <c r="B122" s="223" t="s">
        <v>356</v>
      </c>
      <c r="C122" s="359">
        <f t="shared" si="9"/>
        <v>0</v>
      </c>
      <c r="D122" s="230"/>
      <c r="E122" s="507"/>
      <c r="F122" s="359">
        <f t="shared" si="10"/>
        <v>0</v>
      </c>
      <c r="G122" s="229"/>
      <c r="H122" s="230"/>
      <c r="I122" s="231">
        <f t="shared" si="11"/>
        <v>0</v>
      </c>
      <c r="J122" s="229"/>
      <c r="K122" s="230"/>
      <c r="L122" s="231">
        <f t="shared" si="12"/>
        <v>0</v>
      </c>
      <c r="M122" s="338"/>
      <c r="N122" s="337"/>
      <c r="O122" s="231">
        <f t="shared" si="13"/>
        <v>0</v>
      </c>
      <c r="P122" s="185"/>
    </row>
    <row r="123" spans="1:16" ht="24" hidden="1" x14ac:dyDescent="0.25">
      <c r="A123" s="178">
        <v>2264</v>
      </c>
      <c r="B123" s="223" t="s">
        <v>357</v>
      </c>
      <c r="C123" s="359">
        <f t="shared" si="9"/>
        <v>0</v>
      </c>
      <c r="D123" s="230"/>
      <c r="E123" s="507"/>
      <c r="F123" s="359">
        <f t="shared" si="10"/>
        <v>0</v>
      </c>
      <c r="G123" s="229"/>
      <c r="H123" s="230"/>
      <c r="I123" s="231">
        <f t="shared" si="11"/>
        <v>0</v>
      </c>
      <c r="J123" s="229"/>
      <c r="K123" s="230"/>
      <c r="L123" s="231">
        <f t="shared" si="12"/>
        <v>0</v>
      </c>
      <c r="M123" s="338"/>
      <c r="N123" s="337"/>
      <c r="O123" s="231">
        <f t="shared" si="13"/>
        <v>0</v>
      </c>
      <c r="P123" s="185"/>
    </row>
    <row r="124" spans="1:16" hidden="1" x14ac:dyDescent="0.25">
      <c r="A124" s="178">
        <v>2269</v>
      </c>
      <c r="B124" s="223" t="s">
        <v>358</v>
      </c>
      <c r="C124" s="359">
        <f t="shared" si="9"/>
        <v>0</v>
      </c>
      <c r="D124" s="230"/>
      <c r="E124" s="507"/>
      <c r="F124" s="359">
        <f t="shared" si="10"/>
        <v>0</v>
      </c>
      <c r="G124" s="229"/>
      <c r="H124" s="230"/>
      <c r="I124" s="231">
        <f t="shared" si="11"/>
        <v>0</v>
      </c>
      <c r="J124" s="229"/>
      <c r="K124" s="230"/>
      <c r="L124" s="231">
        <f t="shared" si="12"/>
        <v>0</v>
      </c>
      <c r="M124" s="338"/>
      <c r="N124" s="337"/>
      <c r="O124" s="231">
        <f t="shared" si="13"/>
        <v>0</v>
      </c>
      <c r="P124" s="185"/>
    </row>
    <row r="125" spans="1:16" x14ac:dyDescent="0.25">
      <c r="A125" s="339">
        <v>2270</v>
      </c>
      <c r="B125" s="223" t="s">
        <v>359</v>
      </c>
      <c r="C125" s="359">
        <f t="shared" si="9"/>
        <v>56370</v>
      </c>
      <c r="D125" s="342">
        <f>SUM(D126:D130)</f>
        <v>59670</v>
      </c>
      <c r="E125" s="390">
        <f>SUM(E126:E130)</f>
        <v>-3300</v>
      </c>
      <c r="F125" s="359">
        <f t="shared" si="10"/>
        <v>56370</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row>
    <row r="126" spans="1:16" hidden="1" x14ac:dyDescent="0.25">
      <c r="A126" s="178">
        <v>2272</v>
      </c>
      <c r="B126" s="117" t="s">
        <v>360</v>
      </c>
      <c r="C126" s="359">
        <f t="shared" si="9"/>
        <v>0</v>
      </c>
      <c r="D126" s="230"/>
      <c r="E126" s="507"/>
      <c r="F126" s="359">
        <f t="shared" si="10"/>
        <v>0</v>
      </c>
      <c r="G126" s="229"/>
      <c r="H126" s="230"/>
      <c r="I126" s="231">
        <f t="shared" si="11"/>
        <v>0</v>
      </c>
      <c r="J126" s="229"/>
      <c r="K126" s="230"/>
      <c r="L126" s="231">
        <f t="shared" si="12"/>
        <v>0</v>
      </c>
      <c r="M126" s="338"/>
      <c r="N126" s="337"/>
      <c r="O126" s="231">
        <f t="shared" si="13"/>
        <v>0</v>
      </c>
      <c r="P126" s="185"/>
    </row>
    <row r="127" spans="1:16" ht="24" x14ac:dyDescent="0.25">
      <c r="A127" s="178">
        <v>2275</v>
      </c>
      <c r="B127" s="223" t="s">
        <v>361</v>
      </c>
      <c r="C127" s="359">
        <f t="shared" si="9"/>
        <v>56370</v>
      </c>
      <c r="D127" s="230">
        <f>200000-54680-3838-556-9581-6234-2070-498-4598-6124-5637-21948-4031-538-3997-16000</f>
        <v>59670</v>
      </c>
      <c r="E127" s="507">
        <v>-3300</v>
      </c>
      <c r="F127" s="359">
        <f t="shared" si="10"/>
        <v>56370</v>
      </c>
      <c r="G127" s="229"/>
      <c r="H127" s="230"/>
      <c r="I127" s="231">
        <f t="shared" si="11"/>
        <v>0</v>
      </c>
      <c r="J127" s="229"/>
      <c r="K127" s="230"/>
      <c r="L127" s="231">
        <f t="shared" si="12"/>
        <v>0</v>
      </c>
      <c r="M127" s="338"/>
      <c r="N127" s="337"/>
      <c r="O127" s="231">
        <f t="shared" si="13"/>
        <v>0</v>
      </c>
      <c r="P127" s="185"/>
    </row>
    <row r="128" spans="1:16" ht="36" hidden="1" x14ac:dyDescent="0.25">
      <c r="A128" s="178">
        <v>2276</v>
      </c>
      <c r="B128" s="223" t="s">
        <v>362</v>
      </c>
      <c r="C128" s="359">
        <f t="shared" si="9"/>
        <v>0</v>
      </c>
      <c r="D128" s="230"/>
      <c r="E128" s="507"/>
      <c r="F128" s="359">
        <f t="shared" si="10"/>
        <v>0</v>
      </c>
      <c r="G128" s="229"/>
      <c r="H128" s="230"/>
      <c r="I128" s="231">
        <f t="shared" si="11"/>
        <v>0</v>
      </c>
      <c r="J128" s="229"/>
      <c r="K128" s="230"/>
      <c r="L128" s="231">
        <f t="shared" si="12"/>
        <v>0</v>
      </c>
      <c r="M128" s="338"/>
      <c r="N128" s="337"/>
      <c r="O128" s="231">
        <f t="shared" si="13"/>
        <v>0</v>
      </c>
      <c r="P128" s="185"/>
    </row>
    <row r="129" spans="1:16" ht="24" hidden="1" x14ac:dyDescent="0.25">
      <c r="A129" s="178">
        <v>2278</v>
      </c>
      <c r="B129" s="223" t="s">
        <v>363</v>
      </c>
      <c r="C129" s="359">
        <f t="shared" si="9"/>
        <v>0</v>
      </c>
      <c r="D129" s="230"/>
      <c r="E129" s="507"/>
      <c r="F129" s="359">
        <f t="shared" si="10"/>
        <v>0</v>
      </c>
      <c r="G129" s="229"/>
      <c r="H129" s="230"/>
      <c r="I129" s="231">
        <f t="shared" si="11"/>
        <v>0</v>
      </c>
      <c r="J129" s="229"/>
      <c r="K129" s="230"/>
      <c r="L129" s="231">
        <f t="shared" si="12"/>
        <v>0</v>
      </c>
      <c r="M129" s="338"/>
      <c r="N129" s="337"/>
      <c r="O129" s="231">
        <f t="shared" si="13"/>
        <v>0</v>
      </c>
      <c r="P129" s="185"/>
    </row>
    <row r="130" spans="1:16" ht="24" hidden="1" x14ac:dyDescent="0.25">
      <c r="A130" s="178">
        <v>2279</v>
      </c>
      <c r="B130" s="223" t="s">
        <v>364</v>
      </c>
      <c r="C130" s="359">
        <f t="shared" si="9"/>
        <v>0</v>
      </c>
      <c r="D130" s="230"/>
      <c r="E130" s="507"/>
      <c r="F130" s="359">
        <f t="shared" si="10"/>
        <v>0</v>
      </c>
      <c r="G130" s="229"/>
      <c r="H130" s="230"/>
      <c r="I130" s="231">
        <f t="shared" si="11"/>
        <v>0</v>
      </c>
      <c r="J130" s="229"/>
      <c r="K130" s="230"/>
      <c r="L130" s="231">
        <f t="shared" si="12"/>
        <v>0</v>
      </c>
      <c r="M130" s="338"/>
      <c r="N130" s="337"/>
      <c r="O130" s="231">
        <f t="shared" si="13"/>
        <v>0</v>
      </c>
      <c r="P130" s="185"/>
    </row>
    <row r="131" spans="1:16" ht="24" hidden="1" x14ac:dyDescent="0.25">
      <c r="A131" s="705">
        <v>2280</v>
      </c>
      <c r="B131" s="213" t="s">
        <v>365</v>
      </c>
      <c r="C131" s="359">
        <f t="shared" si="9"/>
        <v>0</v>
      </c>
      <c r="D131" s="352">
        <f t="shared" ref="D131" si="14">SUM(D132)</f>
        <v>0</v>
      </c>
      <c r="E131" s="389">
        <f t="shared" ref="E131:N131" si="15">SUM(E132)</f>
        <v>0</v>
      </c>
      <c r="F131" s="466">
        <f t="shared" si="10"/>
        <v>0</v>
      </c>
      <c r="G131" s="350">
        <f t="shared" ref="G131" si="16">SUM(G132)</f>
        <v>0</v>
      </c>
      <c r="H131" s="352">
        <f t="shared" si="15"/>
        <v>0</v>
      </c>
      <c r="I131" s="221">
        <f t="shared" si="11"/>
        <v>0</v>
      </c>
      <c r="J131" s="350">
        <f t="shared" ref="J131" si="17">SUM(J132)</f>
        <v>0</v>
      </c>
      <c r="K131" s="352">
        <f t="shared" si="15"/>
        <v>0</v>
      </c>
      <c r="L131" s="221">
        <f t="shared" si="12"/>
        <v>0</v>
      </c>
      <c r="M131" s="343">
        <f t="shared" si="15"/>
        <v>0</v>
      </c>
      <c r="N131" s="341">
        <f t="shared" si="15"/>
        <v>0</v>
      </c>
      <c r="O131" s="231">
        <f t="shared" si="13"/>
        <v>0</v>
      </c>
      <c r="P131" s="185"/>
    </row>
    <row r="132" spans="1:16" ht="24" hidden="1" x14ac:dyDescent="0.25">
      <c r="A132" s="178">
        <v>2283</v>
      </c>
      <c r="B132" s="223" t="s">
        <v>366</v>
      </c>
      <c r="C132" s="359">
        <f t="shared" si="9"/>
        <v>0</v>
      </c>
      <c r="D132" s="230"/>
      <c r="E132" s="507"/>
      <c r="F132" s="359">
        <f t="shared" si="10"/>
        <v>0</v>
      </c>
      <c r="G132" s="229"/>
      <c r="H132" s="230"/>
      <c r="I132" s="231">
        <f t="shared" si="11"/>
        <v>0</v>
      </c>
      <c r="J132" s="229"/>
      <c r="K132" s="230"/>
      <c r="L132" s="231">
        <f t="shared" si="12"/>
        <v>0</v>
      </c>
      <c r="M132" s="338"/>
      <c r="N132" s="337"/>
      <c r="O132" s="231">
        <f t="shared" si="13"/>
        <v>0</v>
      </c>
      <c r="P132" s="185"/>
    </row>
    <row r="133" spans="1:16" ht="36" hidden="1" x14ac:dyDescent="0.25">
      <c r="A133" s="198">
        <v>2300</v>
      </c>
      <c r="B133" s="323" t="s">
        <v>367</v>
      </c>
      <c r="C133" s="459">
        <f t="shared" si="9"/>
        <v>0</v>
      </c>
      <c r="D133" s="210">
        <f>SUM(D134,D139,D143,D144,D147,D154,D162,D163,D166)</f>
        <v>0</v>
      </c>
      <c r="E133" s="505">
        <f>SUM(E134,E139,E143,E144,E147,E154,E162,E163,E166)</f>
        <v>0</v>
      </c>
      <c r="F133" s="459">
        <f t="shared" si="10"/>
        <v>0</v>
      </c>
      <c r="G133" s="209">
        <f>SUM(G134,G139,G143,G144,G147,G154,G162,G163,G166)</f>
        <v>0</v>
      </c>
      <c r="H133" s="210">
        <f>SUM(H134,H139,H143,H144,H147,H154,H162,H163,H166)</f>
        <v>0</v>
      </c>
      <c r="I133" s="211">
        <f t="shared" si="11"/>
        <v>0</v>
      </c>
      <c r="J133" s="209">
        <f>SUM(J134,J139,J143,J144,J147,J154,J162,J163,J166)</f>
        <v>0</v>
      </c>
      <c r="K133" s="210">
        <f>SUM(K134,K139,K143,K144,K147,K154,K162,K163,K166)</f>
        <v>0</v>
      </c>
      <c r="L133" s="211">
        <f t="shared" si="12"/>
        <v>0</v>
      </c>
      <c r="M133" s="348">
        <f>SUM(M134,M139,M143,M144,M147,M154,M162,M163,M166)</f>
        <v>0</v>
      </c>
      <c r="N133" s="324">
        <f>SUM(N134,N139,N143,N144,N147,N154,N162,N163,N166)</f>
        <v>0</v>
      </c>
      <c r="O133" s="211">
        <f t="shared" si="13"/>
        <v>0</v>
      </c>
      <c r="P133" s="208"/>
    </row>
    <row r="134" spans="1:16" ht="24" hidden="1" x14ac:dyDescent="0.25">
      <c r="A134" s="705">
        <v>2310</v>
      </c>
      <c r="B134" s="213" t="s">
        <v>368</v>
      </c>
      <c r="C134" s="466">
        <f t="shared" si="9"/>
        <v>0</v>
      </c>
      <c r="D134" s="352">
        <f>SUM(D135:D138)</f>
        <v>0</v>
      </c>
      <c r="E134" s="353">
        <f>SUM(E135:E138)</f>
        <v>0</v>
      </c>
      <c r="F134" s="466">
        <f t="shared" si="10"/>
        <v>0</v>
      </c>
      <c r="G134" s="350">
        <f>SUM(G135:G138)</f>
        <v>0</v>
      </c>
      <c r="H134" s="352">
        <f>SUM(H135:H138)</f>
        <v>0</v>
      </c>
      <c r="I134" s="221">
        <f t="shared" si="11"/>
        <v>0</v>
      </c>
      <c r="J134" s="350">
        <f>SUM(J135:J138)</f>
        <v>0</v>
      </c>
      <c r="K134" s="352">
        <f>SUM(K135:K138)</f>
        <v>0</v>
      </c>
      <c r="L134" s="221">
        <f t="shared" si="12"/>
        <v>0</v>
      </c>
      <c r="M134" s="353">
        <f>SUM(M135:M138)</f>
        <v>0</v>
      </c>
      <c r="N134" s="351">
        <f>SUM(N135:N138)</f>
        <v>0</v>
      </c>
      <c r="O134" s="221">
        <f t="shared" si="13"/>
        <v>0</v>
      </c>
      <c r="P134" s="176"/>
    </row>
    <row r="135" spans="1:16" hidden="1" x14ac:dyDescent="0.25">
      <c r="A135" s="178">
        <v>2311</v>
      </c>
      <c r="B135" s="223" t="s">
        <v>369</v>
      </c>
      <c r="C135" s="359">
        <f t="shared" si="9"/>
        <v>0</v>
      </c>
      <c r="D135" s="230"/>
      <c r="E135" s="507"/>
      <c r="F135" s="359">
        <f t="shared" si="10"/>
        <v>0</v>
      </c>
      <c r="G135" s="229"/>
      <c r="H135" s="230"/>
      <c r="I135" s="231">
        <f t="shared" si="11"/>
        <v>0</v>
      </c>
      <c r="J135" s="229"/>
      <c r="K135" s="230"/>
      <c r="L135" s="231">
        <f t="shared" si="12"/>
        <v>0</v>
      </c>
      <c r="M135" s="338"/>
      <c r="N135" s="337"/>
      <c r="O135" s="231">
        <f t="shared" si="13"/>
        <v>0</v>
      </c>
      <c r="P135" s="185"/>
    </row>
    <row r="136" spans="1:16" hidden="1" x14ac:dyDescent="0.25">
      <c r="A136" s="178">
        <v>2312</v>
      </c>
      <c r="B136" s="223" t="s">
        <v>370</v>
      </c>
      <c r="C136" s="359">
        <f t="shared" si="9"/>
        <v>0</v>
      </c>
      <c r="D136" s="230"/>
      <c r="E136" s="507"/>
      <c r="F136" s="359">
        <f t="shared" si="10"/>
        <v>0</v>
      </c>
      <c r="G136" s="229"/>
      <c r="H136" s="230"/>
      <c r="I136" s="231">
        <f t="shared" si="11"/>
        <v>0</v>
      </c>
      <c r="J136" s="229"/>
      <c r="K136" s="230"/>
      <c r="L136" s="231">
        <f t="shared" si="12"/>
        <v>0</v>
      </c>
      <c r="M136" s="338"/>
      <c r="N136" s="337"/>
      <c r="O136" s="231">
        <f t="shared" si="13"/>
        <v>0</v>
      </c>
      <c r="P136" s="185"/>
    </row>
    <row r="137" spans="1:16" hidden="1" x14ac:dyDescent="0.25">
      <c r="A137" s="178">
        <v>2313</v>
      </c>
      <c r="B137" s="223" t="s">
        <v>371</v>
      </c>
      <c r="C137" s="359">
        <f t="shared" si="9"/>
        <v>0</v>
      </c>
      <c r="D137" s="230"/>
      <c r="E137" s="507"/>
      <c r="F137" s="359">
        <f t="shared" si="10"/>
        <v>0</v>
      </c>
      <c r="G137" s="229"/>
      <c r="H137" s="230"/>
      <c r="I137" s="231">
        <f t="shared" si="11"/>
        <v>0</v>
      </c>
      <c r="J137" s="229"/>
      <c r="K137" s="230"/>
      <c r="L137" s="231">
        <f t="shared" si="12"/>
        <v>0</v>
      </c>
      <c r="M137" s="338"/>
      <c r="N137" s="337"/>
      <c r="O137" s="231">
        <f t="shared" si="13"/>
        <v>0</v>
      </c>
      <c r="P137" s="185"/>
    </row>
    <row r="138" spans="1:16" ht="36" hidden="1" x14ac:dyDescent="0.25">
      <c r="A138" s="178">
        <v>2314</v>
      </c>
      <c r="B138" s="223" t="s">
        <v>372</v>
      </c>
      <c r="C138" s="359">
        <f t="shared" si="9"/>
        <v>0</v>
      </c>
      <c r="D138" s="230"/>
      <c r="E138" s="507"/>
      <c r="F138" s="359">
        <f t="shared" si="10"/>
        <v>0</v>
      </c>
      <c r="G138" s="229"/>
      <c r="H138" s="230"/>
      <c r="I138" s="231">
        <f t="shared" si="11"/>
        <v>0</v>
      </c>
      <c r="J138" s="229"/>
      <c r="K138" s="230"/>
      <c r="L138" s="231">
        <f t="shared" si="12"/>
        <v>0</v>
      </c>
      <c r="M138" s="338"/>
      <c r="N138" s="337"/>
      <c r="O138" s="231">
        <f t="shared" si="13"/>
        <v>0</v>
      </c>
      <c r="P138" s="185"/>
    </row>
    <row r="139" spans="1:16" hidden="1" x14ac:dyDescent="0.25">
      <c r="A139" s="339">
        <v>2320</v>
      </c>
      <c r="B139" s="223" t="s">
        <v>373</v>
      </c>
      <c r="C139" s="359">
        <f t="shared" si="9"/>
        <v>0</v>
      </c>
      <c r="D139" s="342">
        <f>SUM(D140:D142)</f>
        <v>0</v>
      </c>
      <c r="E139" s="390">
        <f>SUM(E140:E142)</f>
        <v>0</v>
      </c>
      <c r="F139" s="359">
        <f t="shared" si="10"/>
        <v>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row>
    <row r="140" spans="1:16" hidden="1" x14ac:dyDescent="0.25">
      <c r="A140" s="178">
        <v>2321</v>
      </c>
      <c r="B140" s="223" t="s">
        <v>374</v>
      </c>
      <c r="C140" s="359">
        <f t="shared" si="9"/>
        <v>0</v>
      </c>
      <c r="D140" s="230"/>
      <c r="E140" s="507"/>
      <c r="F140" s="359">
        <f t="shared" si="10"/>
        <v>0</v>
      </c>
      <c r="G140" s="229"/>
      <c r="H140" s="230"/>
      <c r="I140" s="231">
        <f t="shared" si="11"/>
        <v>0</v>
      </c>
      <c r="J140" s="229"/>
      <c r="K140" s="230"/>
      <c r="L140" s="231">
        <f t="shared" si="12"/>
        <v>0</v>
      </c>
      <c r="M140" s="338"/>
      <c r="N140" s="337"/>
      <c r="O140" s="231">
        <f t="shared" si="13"/>
        <v>0</v>
      </c>
      <c r="P140" s="185"/>
    </row>
    <row r="141" spans="1:16" hidden="1" x14ac:dyDescent="0.25">
      <c r="A141" s="178">
        <v>2322</v>
      </c>
      <c r="B141" s="223" t="s">
        <v>375</v>
      </c>
      <c r="C141" s="359">
        <f t="shared" si="9"/>
        <v>0</v>
      </c>
      <c r="D141" s="230"/>
      <c r="E141" s="507"/>
      <c r="F141" s="359">
        <f t="shared" si="10"/>
        <v>0</v>
      </c>
      <c r="G141" s="229"/>
      <c r="H141" s="230"/>
      <c r="I141" s="231">
        <f t="shared" si="11"/>
        <v>0</v>
      </c>
      <c r="J141" s="229"/>
      <c r="K141" s="230"/>
      <c r="L141" s="231">
        <f t="shared" si="12"/>
        <v>0</v>
      </c>
      <c r="M141" s="338"/>
      <c r="N141" s="337"/>
      <c r="O141" s="231">
        <f t="shared" si="13"/>
        <v>0</v>
      </c>
      <c r="P141" s="185"/>
    </row>
    <row r="142" spans="1:16" hidden="1" x14ac:dyDescent="0.25">
      <c r="A142" s="178">
        <v>2329</v>
      </c>
      <c r="B142" s="223" t="s">
        <v>376</v>
      </c>
      <c r="C142" s="359">
        <f t="shared" si="9"/>
        <v>0</v>
      </c>
      <c r="D142" s="230"/>
      <c r="E142" s="507"/>
      <c r="F142" s="359">
        <f t="shared" si="10"/>
        <v>0</v>
      </c>
      <c r="G142" s="229"/>
      <c r="H142" s="230"/>
      <c r="I142" s="231">
        <f t="shared" si="11"/>
        <v>0</v>
      </c>
      <c r="J142" s="229"/>
      <c r="K142" s="230"/>
      <c r="L142" s="231">
        <f t="shared" si="12"/>
        <v>0</v>
      </c>
      <c r="M142" s="338"/>
      <c r="N142" s="337"/>
      <c r="O142" s="231">
        <f t="shared" si="13"/>
        <v>0</v>
      </c>
      <c r="P142" s="185"/>
    </row>
    <row r="143" spans="1:16" hidden="1" x14ac:dyDescent="0.25">
      <c r="A143" s="339">
        <v>2330</v>
      </c>
      <c r="B143" s="223" t="s">
        <v>377</v>
      </c>
      <c r="C143" s="359">
        <f t="shared" si="9"/>
        <v>0</v>
      </c>
      <c r="D143" s="230"/>
      <c r="E143" s="507"/>
      <c r="F143" s="359">
        <f t="shared" si="10"/>
        <v>0</v>
      </c>
      <c r="G143" s="229"/>
      <c r="H143" s="230"/>
      <c r="I143" s="231">
        <f t="shared" si="11"/>
        <v>0</v>
      </c>
      <c r="J143" s="229"/>
      <c r="K143" s="230"/>
      <c r="L143" s="231">
        <f t="shared" si="12"/>
        <v>0</v>
      </c>
      <c r="M143" s="338"/>
      <c r="N143" s="337"/>
      <c r="O143" s="231">
        <f t="shared" si="13"/>
        <v>0</v>
      </c>
      <c r="P143" s="185"/>
    </row>
    <row r="144" spans="1:16" ht="48" hidden="1" x14ac:dyDescent="0.25">
      <c r="A144" s="339">
        <v>2340</v>
      </c>
      <c r="B144" s="223" t="s">
        <v>378</v>
      </c>
      <c r="C144" s="359">
        <f t="shared" si="9"/>
        <v>0</v>
      </c>
      <c r="D144" s="342">
        <f>SUM(D145:D146)</f>
        <v>0</v>
      </c>
      <c r="E144" s="390">
        <f>SUM(E145:E146)</f>
        <v>0</v>
      </c>
      <c r="F144" s="359">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row>
    <row r="145" spans="1:16" hidden="1" x14ac:dyDescent="0.25">
      <c r="A145" s="178">
        <v>2341</v>
      </c>
      <c r="B145" s="223" t="s">
        <v>379</v>
      </c>
      <c r="C145" s="359">
        <f t="shared" si="9"/>
        <v>0</v>
      </c>
      <c r="D145" s="230"/>
      <c r="E145" s="507"/>
      <c r="F145" s="359">
        <f t="shared" si="10"/>
        <v>0</v>
      </c>
      <c r="G145" s="229"/>
      <c r="H145" s="230"/>
      <c r="I145" s="231">
        <f t="shared" si="11"/>
        <v>0</v>
      </c>
      <c r="J145" s="229"/>
      <c r="K145" s="230"/>
      <c r="L145" s="231">
        <f t="shared" si="12"/>
        <v>0</v>
      </c>
      <c r="M145" s="338"/>
      <c r="N145" s="337"/>
      <c r="O145" s="231">
        <f t="shared" si="13"/>
        <v>0</v>
      </c>
      <c r="P145" s="185"/>
    </row>
    <row r="146" spans="1:16" ht="24" hidden="1" x14ac:dyDescent="0.25">
      <c r="A146" s="178">
        <v>2344</v>
      </c>
      <c r="B146" s="223" t="s">
        <v>380</v>
      </c>
      <c r="C146" s="359">
        <f t="shared" si="9"/>
        <v>0</v>
      </c>
      <c r="D146" s="230"/>
      <c r="E146" s="507"/>
      <c r="F146" s="359">
        <f t="shared" si="10"/>
        <v>0</v>
      </c>
      <c r="G146" s="229"/>
      <c r="H146" s="230"/>
      <c r="I146" s="231">
        <f t="shared" si="11"/>
        <v>0</v>
      </c>
      <c r="J146" s="229"/>
      <c r="K146" s="230"/>
      <c r="L146" s="231">
        <f t="shared" si="12"/>
        <v>0</v>
      </c>
      <c r="M146" s="338"/>
      <c r="N146" s="337"/>
      <c r="O146" s="231">
        <f t="shared" si="13"/>
        <v>0</v>
      </c>
      <c r="P146" s="185"/>
    </row>
    <row r="147" spans="1:16" ht="24" hidden="1" x14ac:dyDescent="0.25">
      <c r="A147" s="329">
        <v>2350</v>
      </c>
      <c r="B147" s="265" t="s">
        <v>381</v>
      </c>
      <c r="C147" s="359">
        <f t="shared" si="9"/>
        <v>0</v>
      </c>
      <c r="D147" s="333">
        <f>SUM(D148:D153)</f>
        <v>0</v>
      </c>
      <c r="E147" s="506">
        <f>SUM(E148:E153)</f>
        <v>0</v>
      </c>
      <c r="F147" s="460">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row>
    <row r="148" spans="1:16" hidden="1" x14ac:dyDescent="0.25">
      <c r="A148" s="169">
        <v>2351</v>
      </c>
      <c r="B148" s="213" t="s">
        <v>382</v>
      </c>
      <c r="C148" s="359">
        <f t="shared" si="9"/>
        <v>0</v>
      </c>
      <c r="D148" s="220"/>
      <c r="E148" s="510"/>
      <c r="F148" s="466">
        <f t="shared" si="10"/>
        <v>0</v>
      </c>
      <c r="G148" s="219"/>
      <c r="H148" s="220"/>
      <c r="I148" s="221">
        <f t="shared" si="11"/>
        <v>0</v>
      </c>
      <c r="J148" s="219"/>
      <c r="K148" s="220"/>
      <c r="L148" s="221">
        <f t="shared" si="12"/>
        <v>0</v>
      </c>
      <c r="M148" s="336"/>
      <c r="N148" s="335"/>
      <c r="O148" s="221">
        <f t="shared" si="13"/>
        <v>0</v>
      </c>
      <c r="P148" s="176"/>
    </row>
    <row r="149" spans="1:16" hidden="1" x14ac:dyDescent="0.25">
      <c r="A149" s="178">
        <v>2352</v>
      </c>
      <c r="B149" s="223" t="s">
        <v>383</v>
      </c>
      <c r="C149" s="359">
        <f t="shared" si="9"/>
        <v>0</v>
      </c>
      <c r="D149" s="230"/>
      <c r="E149" s="507"/>
      <c r="F149" s="359">
        <f t="shared" si="10"/>
        <v>0</v>
      </c>
      <c r="G149" s="229"/>
      <c r="H149" s="230"/>
      <c r="I149" s="231">
        <f t="shared" si="11"/>
        <v>0</v>
      </c>
      <c r="J149" s="229"/>
      <c r="K149" s="230"/>
      <c r="L149" s="231">
        <f t="shared" si="12"/>
        <v>0</v>
      </c>
      <c r="M149" s="338"/>
      <c r="N149" s="337"/>
      <c r="O149" s="231">
        <f t="shared" si="13"/>
        <v>0</v>
      </c>
      <c r="P149" s="185"/>
    </row>
    <row r="150" spans="1:16" ht="24" hidden="1" x14ac:dyDescent="0.25">
      <c r="A150" s="178">
        <v>2353</v>
      </c>
      <c r="B150" s="223" t="s">
        <v>384</v>
      </c>
      <c r="C150" s="359">
        <f t="shared" si="9"/>
        <v>0</v>
      </c>
      <c r="D150" s="230"/>
      <c r="E150" s="507"/>
      <c r="F150" s="359">
        <f t="shared" si="10"/>
        <v>0</v>
      </c>
      <c r="G150" s="229"/>
      <c r="H150" s="230"/>
      <c r="I150" s="231">
        <f t="shared" si="11"/>
        <v>0</v>
      </c>
      <c r="J150" s="229"/>
      <c r="K150" s="230"/>
      <c r="L150" s="231">
        <f t="shared" si="12"/>
        <v>0</v>
      </c>
      <c r="M150" s="338"/>
      <c r="N150" s="337"/>
      <c r="O150" s="231">
        <f t="shared" si="13"/>
        <v>0</v>
      </c>
      <c r="P150" s="185"/>
    </row>
    <row r="151" spans="1:16" ht="24" hidden="1" x14ac:dyDescent="0.25">
      <c r="A151" s="178">
        <v>2354</v>
      </c>
      <c r="B151" s="223" t="s">
        <v>385</v>
      </c>
      <c r="C151" s="359">
        <f t="shared" si="9"/>
        <v>0</v>
      </c>
      <c r="D151" s="230"/>
      <c r="E151" s="507"/>
      <c r="F151" s="359">
        <f t="shared" si="10"/>
        <v>0</v>
      </c>
      <c r="G151" s="229"/>
      <c r="H151" s="230"/>
      <c r="I151" s="231">
        <f t="shared" si="11"/>
        <v>0</v>
      </c>
      <c r="J151" s="229"/>
      <c r="K151" s="230"/>
      <c r="L151" s="231">
        <f t="shared" si="12"/>
        <v>0</v>
      </c>
      <c r="M151" s="338"/>
      <c r="N151" s="337"/>
      <c r="O151" s="231">
        <f t="shared" si="13"/>
        <v>0</v>
      </c>
      <c r="P151" s="185"/>
    </row>
    <row r="152" spans="1:16" ht="24" hidden="1" x14ac:dyDescent="0.25">
      <c r="A152" s="178">
        <v>2355</v>
      </c>
      <c r="B152" s="223" t="s">
        <v>386</v>
      </c>
      <c r="C152" s="359">
        <f t="shared" si="9"/>
        <v>0</v>
      </c>
      <c r="D152" s="230"/>
      <c r="E152" s="507"/>
      <c r="F152" s="359">
        <f t="shared" si="10"/>
        <v>0</v>
      </c>
      <c r="G152" s="229"/>
      <c r="H152" s="230"/>
      <c r="I152" s="231">
        <f t="shared" si="11"/>
        <v>0</v>
      </c>
      <c r="J152" s="229"/>
      <c r="K152" s="230"/>
      <c r="L152" s="231">
        <f t="shared" si="12"/>
        <v>0</v>
      </c>
      <c r="M152" s="338"/>
      <c r="N152" s="337"/>
      <c r="O152" s="231">
        <f t="shared" si="13"/>
        <v>0</v>
      </c>
      <c r="P152" s="185"/>
    </row>
    <row r="153" spans="1:16" ht="24" hidden="1" x14ac:dyDescent="0.25">
      <c r="A153" s="178">
        <v>2359</v>
      </c>
      <c r="B153" s="223" t="s">
        <v>387</v>
      </c>
      <c r="C153" s="359">
        <f t="shared" si="9"/>
        <v>0</v>
      </c>
      <c r="D153" s="230"/>
      <c r="E153" s="507"/>
      <c r="F153" s="359">
        <f t="shared" si="10"/>
        <v>0</v>
      </c>
      <c r="G153" s="229"/>
      <c r="H153" s="230"/>
      <c r="I153" s="231">
        <f t="shared" si="11"/>
        <v>0</v>
      </c>
      <c r="J153" s="229"/>
      <c r="K153" s="230"/>
      <c r="L153" s="231">
        <f t="shared" si="12"/>
        <v>0</v>
      </c>
      <c r="M153" s="338"/>
      <c r="N153" s="337"/>
      <c r="O153" s="231">
        <f t="shared" si="13"/>
        <v>0</v>
      </c>
      <c r="P153" s="185"/>
    </row>
    <row r="154" spans="1:16" ht="24" hidden="1" x14ac:dyDescent="0.25">
      <c r="A154" s="339">
        <v>2360</v>
      </c>
      <c r="B154" s="223" t="s">
        <v>388</v>
      </c>
      <c r="C154" s="359">
        <f t="shared" si="9"/>
        <v>0</v>
      </c>
      <c r="D154" s="342">
        <f>SUM(D155:D161)</f>
        <v>0</v>
      </c>
      <c r="E154" s="390">
        <f>SUM(E155:E161)</f>
        <v>0</v>
      </c>
      <c r="F154" s="359">
        <f t="shared" si="10"/>
        <v>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row>
    <row r="155" spans="1:16" hidden="1" x14ac:dyDescent="0.25">
      <c r="A155" s="177">
        <v>2361</v>
      </c>
      <c r="B155" s="223" t="s">
        <v>389</v>
      </c>
      <c r="C155" s="359">
        <f t="shared" si="9"/>
        <v>0</v>
      </c>
      <c r="D155" s="230"/>
      <c r="E155" s="507"/>
      <c r="F155" s="359">
        <f t="shared" si="10"/>
        <v>0</v>
      </c>
      <c r="G155" s="229"/>
      <c r="H155" s="230"/>
      <c r="I155" s="231">
        <f t="shared" si="11"/>
        <v>0</v>
      </c>
      <c r="J155" s="229"/>
      <c r="K155" s="230"/>
      <c r="L155" s="231">
        <f t="shared" si="12"/>
        <v>0</v>
      </c>
      <c r="M155" s="338"/>
      <c r="N155" s="337"/>
      <c r="O155" s="231">
        <f t="shared" si="13"/>
        <v>0</v>
      </c>
      <c r="P155" s="185"/>
    </row>
    <row r="156" spans="1:16" ht="24" hidden="1" x14ac:dyDescent="0.25">
      <c r="A156" s="177">
        <v>2362</v>
      </c>
      <c r="B156" s="223" t="s">
        <v>390</v>
      </c>
      <c r="C156" s="359">
        <f t="shared" si="9"/>
        <v>0</v>
      </c>
      <c r="D156" s="230"/>
      <c r="E156" s="507"/>
      <c r="F156" s="359">
        <f t="shared" si="10"/>
        <v>0</v>
      </c>
      <c r="G156" s="229"/>
      <c r="H156" s="230"/>
      <c r="I156" s="231">
        <f t="shared" si="11"/>
        <v>0</v>
      </c>
      <c r="J156" s="229"/>
      <c r="K156" s="230"/>
      <c r="L156" s="231">
        <f t="shared" si="12"/>
        <v>0</v>
      </c>
      <c r="M156" s="338"/>
      <c r="N156" s="337"/>
      <c r="O156" s="231">
        <f t="shared" si="13"/>
        <v>0</v>
      </c>
      <c r="P156" s="185"/>
    </row>
    <row r="157" spans="1:16" hidden="1" x14ac:dyDescent="0.25">
      <c r="A157" s="177">
        <v>2363</v>
      </c>
      <c r="B157" s="223" t="s">
        <v>391</v>
      </c>
      <c r="C157" s="359">
        <f t="shared" si="9"/>
        <v>0</v>
      </c>
      <c r="D157" s="230"/>
      <c r="E157" s="507"/>
      <c r="F157" s="359">
        <f t="shared" si="10"/>
        <v>0</v>
      </c>
      <c r="G157" s="229"/>
      <c r="H157" s="230"/>
      <c r="I157" s="231">
        <f t="shared" si="11"/>
        <v>0</v>
      </c>
      <c r="J157" s="229"/>
      <c r="K157" s="230"/>
      <c r="L157" s="231">
        <f t="shared" si="12"/>
        <v>0</v>
      </c>
      <c r="M157" s="338"/>
      <c r="N157" s="337"/>
      <c r="O157" s="231">
        <f t="shared" si="13"/>
        <v>0</v>
      </c>
      <c r="P157" s="185"/>
    </row>
    <row r="158" spans="1:16" hidden="1" x14ac:dyDescent="0.25">
      <c r="A158" s="177">
        <v>2364</v>
      </c>
      <c r="B158" s="223" t="s">
        <v>392</v>
      </c>
      <c r="C158" s="359">
        <f t="shared" si="9"/>
        <v>0</v>
      </c>
      <c r="D158" s="230"/>
      <c r="E158" s="507"/>
      <c r="F158" s="359">
        <f t="shared" si="10"/>
        <v>0</v>
      </c>
      <c r="G158" s="229"/>
      <c r="H158" s="230"/>
      <c r="I158" s="231">
        <f t="shared" si="11"/>
        <v>0</v>
      </c>
      <c r="J158" s="229"/>
      <c r="K158" s="230"/>
      <c r="L158" s="231">
        <f t="shared" si="12"/>
        <v>0</v>
      </c>
      <c r="M158" s="338"/>
      <c r="N158" s="337"/>
      <c r="O158" s="231">
        <f t="shared" si="13"/>
        <v>0</v>
      </c>
      <c r="P158" s="185"/>
    </row>
    <row r="159" spans="1:16" hidden="1" x14ac:dyDescent="0.25">
      <c r="A159" s="177">
        <v>2365</v>
      </c>
      <c r="B159" s="223" t="s">
        <v>393</v>
      </c>
      <c r="C159" s="359">
        <f t="shared" si="9"/>
        <v>0</v>
      </c>
      <c r="D159" s="230"/>
      <c r="E159" s="507"/>
      <c r="F159" s="359">
        <f t="shared" si="10"/>
        <v>0</v>
      </c>
      <c r="G159" s="229"/>
      <c r="H159" s="230"/>
      <c r="I159" s="231">
        <f t="shared" si="11"/>
        <v>0</v>
      </c>
      <c r="J159" s="229"/>
      <c r="K159" s="230"/>
      <c r="L159" s="231">
        <f t="shared" si="12"/>
        <v>0</v>
      </c>
      <c r="M159" s="338"/>
      <c r="N159" s="337"/>
      <c r="O159" s="231">
        <f t="shared" si="13"/>
        <v>0</v>
      </c>
      <c r="P159" s="185"/>
    </row>
    <row r="160" spans="1:16" ht="36" hidden="1" x14ac:dyDescent="0.25">
      <c r="A160" s="177">
        <v>2366</v>
      </c>
      <c r="B160" s="223" t="s">
        <v>394</v>
      </c>
      <c r="C160" s="359">
        <f t="shared" si="9"/>
        <v>0</v>
      </c>
      <c r="D160" s="230"/>
      <c r="E160" s="507"/>
      <c r="F160" s="359">
        <f t="shared" si="10"/>
        <v>0</v>
      </c>
      <c r="G160" s="229"/>
      <c r="H160" s="230"/>
      <c r="I160" s="231">
        <f t="shared" si="11"/>
        <v>0</v>
      </c>
      <c r="J160" s="229"/>
      <c r="K160" s="230"/>
      <c r="L160" s="231">
        <f t="shared" si="12"/>
        <v>0</v>
      </c>
      <c r="M160" s="338"/>
      <c r="N160" s="337"/>
      <c r="O160" s="231">
        <f t="shared" si="13"/>
        <v>0</v>
      </c>
      <c r="P160" s="185"/>
    </row>
    <row r="161" spans="1:16" ht="48" hidden="1" x14ac:dyDescent="0.25">
      <c r="A161" s="177">
        <v>2369</v>
      </c>
      <c r="B161" s="223" t="s">
        <v>395</v>
      </c>
      <c r="C161" s="359">
        <f t="shared" si="9"/>
        <v>0</v>
      </c>
      <c r="D161" s="230"/>
      <c r="E161" s="507"/>
      <c r="F161" s="359">
        <f t="shared" si="10"/>
        <v>0</v>
      </c>
      <c r="G161" s="229"/>
      <c r="H161" s="230"/>
      <c r="I161" s="231">
        <f t="shared" si="11"/>
        <v>0</v>
      </c>
      <c r="J161" s="229"/>
      <c r="K161" s="230"/>
      <c r="L161" s="231">
        <f t="shared" si="12"/>
        <v>0</v>
      </c>
      <c r="M161" s="338"/>
      <c r="N161" s="337"/>
      <c r="O161" s="231">
        <f t="shared" si="13"/>
        <v>0</v>
      </c>
      <c r="P161" s="185"/>
    </row>
    <row r="162" spans="1:16" hidden="1" x14ac:dyDescent="0.25">
      <c r="A162" s="329">
        <v>2370</v>
      </c>
      <c r="B162" s="265" t="s">
        <v>396</v>
      </c>
      <c r="C162" s="359">
        <f t="shared" si="9"/>
        <v>0</v>
      </c>
      <c r="D162" s="346"/>
      <c r="E162" s="509"/>
      <c r="F162" s="460">
        <f t="shared" si="10"/>
        <v>0</v>
      </c>
      <c r="G162" s="344"/>
      <c r="H162" s="346"/>
      <c r="I162" s="332">
        <f t="shared" si="11"/>
        <v>0</v>
      </c>
      <c r="J162" s="344"/>
      <c r="K162" s="346"/>
      <c r="L162" s="332">
        <f t="shared" si="12"/>
        <v>0</v>
      </c>
      <c r="M162" s="347"/>
      <c r="N162" s="345"/>
      <c r="O162" s="332">
        <f t="shared" si="13"/>
        <v>0</v>
      </c>
      <c r="P162" s="274"/>
    </row>
    <row r="163" spans="1:16" hidden="1" x14ac:dyDescent="0.25">
      <c r="A163" s="329">
        <v>2380</v>
      </c>
      <c r="B163" s="265" t="s">
        <v>397</v>
      </c>
      <c r="C163" s="359">
        <f t="shared" si="9"/>
        <v>0</v>
      </c>
      <c r="D163" s="333">
        <f>SUM(D164:D165)</f>
        <v>0</v>
      </c>
      <c r="E163" s="506">
        <f>SUM(E164:E165)</f>
        <v>0</v>
      </c>
      <c r="F163" s="460">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row>
    <row r="164" spans="1:16" hidden="1" x14ac:dyDescent="0.25">
      <c r="A164" s="168">
        <v>2381</v>
      </c>
      <c r="B164" s="213" t="s">
        <v>398</v>
      </c>
      <c r="C164" s="359">
        <f t="shared" si="9"/>
        <v>0</v>
      </c>
      <c r="D164" s="220"/>
      <c r="E164" s="510"/>
      <c r="F164" s="466">
        <f t="shared" si="10"/>
        <v>0</v>
      </c>
      <c r="G164" s="219"/>
      <c r="H164" s="220"/>
      <c r="I164" s="221">
        <f t="shared" si="11"/>
        <v>0</v>
      </c>
      <c r="J164" s="219"/>
      <c r="K164" s="220"/>
      <c r="L164" s="221">
        <f t="shared" si="12"/>
        <v>0</v>
      </c>
      <c r="M164" s="336"/>
      <c r="N164" s="335"/>
      <c r="O164" s="221">
        <f t="shared" si="13"/>
        <v>0</v>
      </c>
      <c r="P164" s="176"/>
    </row>
    <row r="165" spans="1:16" ht="24" hidden="1" x14ac:dyDescent="0.25">
      <c r="A165" s="177">
        <v>2389</v>
      </c>
      <c r="B165" s="223" t="s">
        <v>399</v>
      </c>
      <c r="C165" s="359">
        <f t="shared" si="9"/>
        <v>0</v>
      </c>
      <c r="D165" s="230"/>
      <c r="E165" s="507"/>
      <c r="F165" s="359">
        <f t="shared" si="10"/>
        <v>0</v>
      </c>
      <c r="G165" s="229"/>
      <c r="H165" s="230"/>
      <c r="I165" s="231">
        <f t="shared" si="11"/>
        <v>0</v>
      </c>
      <c r="J165" s="229"/>
      <c r="K165" s="230"/>
      <c r="L165" s="231">
        <f t="shared" si="12"/>
        <v>0</v>
      </c>
      <c r="M165" s="338"/>
      <c r="N165" s="337"/>
      <c r="O165" s="231">
        <f t="shared" si="13"/>
        <v>0</v>
      </c>
      <c r="P165" s="185"/>
    </row>
    <row r="166" spans="1:16" hidden="1" x14ac:dyDescent="0.25">
      <c r="A166" s="329">
        <v>2390</v>
      </c>
      <c r="B166" s="265" t="s">
        <v>400</v>
      </c>
      <c r="C166" s="359">
        <f t="shared" si="9"/>
        <v>0</v>
      </c>
      <c r="D166" s="346"/>
      <c r="E166" s="509"/>
      <c r="F166" s="460">
        <f t="shared" si="10"/>
        <v>0</v>
      </c>
      <c r="G166" s="344"/>
      <c r="H166" s="346"/>
      <c r="I166" s="332">
        <f t="shared" si="11"/>
        <v>0</v>
      </c>
      <c r="J166" s="344"/>
      <c r="K166" s="346"/>
      <c r="L166" s="332">
        <f t="shared" si="12"/>
        <v>0</v>
      </c>
      <c r="M166" s="347"/>
      <c r="N166" s="345"/>
      <c r="O166" s="332">
        <f t="shared" si="13"/>
        <v>0</v>
      </c>
      <c r="P166" s="274"/>
    </row>
    <row r="167" spans="1:16" hidden="1" x14ac:dyDescent="0.25">
      <c r="A167" s="198">
        <v>2400</v>
      </c>
      <c r="B167" s="323" t="s">
        <v>401</v>
      </c>
      <c r="C167" s="459">
        <f t="shared" si="9"/>
        <v>0</v>
      </c>
      <c r="D167" s="363"/>
      <c r="E167" s="578"/>
      <c r="F167" s="459">
        <f t="shared" si="10"/>
        <v>0</v>
      </c>
      <c r="G167" s="361"/>
      <c r="H167" s="363"/>
      <c r="I167" s="211">
        <f t="shared" si="11"/>
        <v>0</v>
      </c>
      <c r="J167" s="361"/>
      <c r="K167" s="363"/>
      <c r="L167" s="211">
        <f t="shared" si="12"/>
        <v>0</v>
      </c>
      <c r="M167" s="364"/>
      <c r="N167" s="362"/>
      <c r="O167" s="211">
        <f t="shared" si="13"/>
        <v>0</v>
      </c>
      <c r="P167" s="208"/>
    </row>
    <row r="168" spans="1:16" ht="24" hidden="1" x14ac:dyDescent="0.25">
      <c r="A168" s="198">
        <v>2500</v>
      </c>
      <c r="B168" s="323" t="s">
        <v>402</v>
      </c>
      <c r="C168" s="459">
        <f t="shared" si="9"/>
        <v>0</v>
      </c>
      <c r="D168" s="210">
        <f>SUM(D169,D174)</f>
        <v>0</v>
      </c>
      <c r="E168" s="505">
        <f>SUM(E169,E174)</f>
        <v>0</v>
      </c>
      <c r="F168" s="459">
        <f t="shared" si="10"/>
        <v>0</v>
      </c>
      <c r="G168" s="209">
        <f>SUM(G169,G174)</f>
        <v>0</v>
      </c>
      <c r="H168" s="210">
        <f t="shared" ref="H168" si="18">SUM(H169,H174)</f>
        <v>0</v>
      </c>
      <c r="I168" s="211">
        <f t="shared" si="11"/>
        <v>0</v>
      </c>
      <c r="J168" s="209">
        <f>SUM(J169,J174)</f>
        <v>0</v>
      </c>
      <c r="K168" s="210">
        <f t="shared" ref="K168" si="19">SUM(K169,K174)</f>
        <v>0</v>
      </c>
      <c r="L168" s="211">
        <f t="shared" si="12"/>
        <v>0</v>
      </c>
      <c r="M168" s="325">
        <f t="shared" ref="M168:N168" si="20">SUM(M169,M174)</f>
        <v>0</v>
      </c>
      <c r="N168" s="326">
        <f t="shared" si="20"/>
        <v>0</v>
      </c>
      <c r="O168" s="327">
        <f t="shared" si="13"/>
        <v>0</v>
      </c>
      <c r="P168" s="328"/>
    </row>
    <row r="169" spans="1:16" hidden="1" x14ac:dyDescent="0.25">
      <c r="A169" s="705">
        <v>2510</v>
      </c>
      <c r="B169" s="213" t="s">
        <v>403</v>
      </c>
      <c r="C169" s="466">
        <f t="shared" si="9"/>
        <v>0</v>
      </c>
      <c r="D169" s="352">
        <f>SUM(D170:D173)</f>
        <v>0</v>
      </c>
      <c r="E169" s="389">
        <f>SUM(E170:E173)</f>
        <v>0</v>
      </c>
      <c r="F169" s="466">
        <f t="shared" si="10"/>
        <v>0</v>
      </c>
      <c r="G169" s="350">
        <f>SUM(G170:G173)</f>
        <v>0</v>
      </c>
      <c r="H169" s="352">
        <f t="shared" ref="H169" si="21">SUM(H170:H173)</f>
        <v>0</v>
      </c>
      <c r="I169" s="221">
        <f t="shared" si="11"/>
        <v>0</v>
      </c>
      <c r="J169" s="350">
        <f>SUM(J170:J173)</f>
        <v>0</v>
      </c>
      <c r="K169" s="352">
        <f t="shared" ref="K169" si="22">SUM(K170:K173)</f>
        <v>0</v>
      </c>
      <c r="L169" s="221">
        <f t="shared" si="12"/>
        <v>0</v>
      </c>
      <c r="M169" s="365">
        <f t="shared" ref="M169:N169" si="23">SUM(M170:M173)</f>
        <v>0</v>
      </c>
      <c r="N169" s="366">
        <f t="shared" si="23"/>
        <v>0</v>
      </c>
      <c r="O169" s="242">
        <f t="shared" si="13"/>
        <v>0</v>
      </c>
      <c r="P169" s="244"/>
    </row>
    <row r="170" spans="1:16" ht="24" hidden="1" x14ac:dyDescent="0.25">
      <c r="A170" s="178">
        <v>2512</v>
      </c>
      <c r="B170" s="223" t="s">
        <v>404</v>
      </c>
      <c r="C170" s="359">
        <f t="shared" si="9"/>
        <v>0</v>
      </c>
      <c r="D170" s="230"/>
      <c r="E170" s="507"/>
      <c r="F170" s="359">
        <f t="shared" si="10"/>
        <v>0</v>
      </c>
      <c r="G170" s="229"/>
      <c r="H170" s="230"/>
      <c r="I170" s="231">
        <f t="shared" si="11"/>
        <v>0</v>
      </c>
      <c r="J170" s="229"/>
      <c r="K170" s="230"/>
      <c r="L170" s="231">
        <f t="shared" si="12"/>
        <v>0</v>
      </c>
      <c r="M170" s="338"/>
      <c r="N170" s="337"/>
      <c r="O170" s="231">
        <f t="shared" si="13"/>
        <v>0</v>
      </c>
      <c r="P170" s="185"/>
    </row>
    <row r="171" spans="1:16" ht="36" hidden="1" x14ac:dyDescent="0.25">
      <c r="A171" s="178">
        <v>2513</v>
      </c>
      <c r="B171" s="223" t="s">
        <v>405</v>
      </c>
      <c r="C171" s="359">
        <f t="shared" si="9"/>
        <v>0</v>
      </c>
      <c r="D171" s="230"/>
      <c r="E171" s="507"/>
      <c r="F171" s="359">
        <f t="shared" si="10"/>
        <v>0</v>
      </c>
      <c r="G171" s="229"/>
      <c r="H171" s="230"/>
      <c r="I171" s="231">
        <f t="shared" si="11"/>
        <v>0</v>
      </c>
      <c r="J171" s="229"/>
      <c r="K171" s="230"/>
      <c r="L171" s="231">
        <f t="shared" si="12"/>
        <v>0</v>
      </c>
      <c r="M171" s="338"/>
      <c r="N171" s="337"/>
      <c r="O171" s="231">
        <f t="shared" si="13"/>
        <v>0</v>
      </c>
      <c r="P171" s="185"/>
    </row>
    <row r="172" spans="1:16" ht="24" hidden="1" x14ac:dyDescent="0.25">
      <c r="A172" s="178">
        <v>2515</v>
      </c>
      <c r="B172" s="223" t="s">
        <v>406</v>
      </c>
      <c r="C172" s="359">
        <f t="shared" si="9"/>
        <v>0</v>
      </c>
      <c r="D172" s="230"/>
      <c r="E172" s="507"/>
      <c r="F172" s="359">
        <f t="shared" si="10"/>
        <v>0</v>
      </c>
      <c r="G172" s="229"/>
      <c r="H172" s="230"/>
      <c r="I172" s="231">
        <f t="shared" si="11"/>
        <v>0</v>
      </c>
      <c r="J172" s="229"/>
      <c r="K172" s="230"/>
      <c r="L172" s="231">
        <f t="shared" si="12"/>
        <v>0</v>
      </c>
      <c r="M172" s="338"/>
      <c r="N172" s="337"/>
      <c r="O172" s="231">
        <f t="shared" si="13"/>
        <v>0</v>
      </c>
      <c r="P172" s="185"/>
    </row>
    <row r="173" spans="1:16" ht="24" hidden="1" x14ac:dyDescent="0.25">
      <c r="A173" s="178">
        <v>2519</v>
      </c>
      <c r="B173" s="223" t="s">
        <v>407</v>
      </c>
      <c r="C173" s="359">
        <f t="shared" si="9"/>
        <v>0</v>
      </c>
      <c r="D173" s="230"/>
      <c r="E173" s="507"/>
      <c r="F173" s="359">
        <f t="shared" si="10"/>
        <v>0</v>
      </c>
      <c r="G173" s="229"/>
      <c r="H173" s="230"/>
      <c r="I173" s="231">
        <f t="shared" si="11"/>
        <v>0</v>
      </c>
      <c r="J173" s="229"/>
      <c r="K173" s="230"/>
      <c r="L173" s="231">
        <f t="shared" si="12"/>
        <v>0</v>
      </c>
      <c r="M173" s="338"/>
      <c r="N173" s="337"/>
      <c r="O173" s="231">
        <f t="shared" si="13"/>
        <v>0</v>
      </c>
      <c r="P173" s="185"/>
    </row>
    <row r="174" spans="1:16" ht="24" hidden="1" x14ac:dyDescent="0.25">
      <c r="A174" s="339">
        <v>2520</v>
      </c>
      <c r="B174" s="223" t="s">
        <v>408</v>
      </c>
      <c r="C174" s="359">
        <f t="shared" si="9"/>
        <v>0</v>
      </c>
      <c r="D174" s="230"/>
      <c r="E174" s="507"/>
      <c r="F174" s="359">
        <f t="shared" si="10"/>
        <v>0</v>
      </c>
      <c r="G174" s="229"/>
      <c r="H174" s="230"/>
      <c r="I174" s="231">
        <f t="shared" si="11"/>
        <v>0</v>
      </c>
      <c r="J174" s="229"/>
      <c r="K174" s="230"/>
      <c r="L174" s="231">
        <f t="shared" si="12"/>
        <v>0</v>
      </c>
      <c r="M174" s="338"/>
      <c r="N174" s="337"/>
      <c r="O174" s="231">
        <f t="shared" si="13"/>
        <v>0</v>
      </c>
      <c r="P174" s="185"/>
    </row>
    <row r="175" spans="1:16" s="367" customFormat="1" ht="48" hidden="1" x14ac:dyDescent="0.25">
      <c r="A175" s="140">
        <v>2800</v>
      </c>
      <c r="B175" s="213" t="s">
        <v>409</v>
      </c>
      <c r="C175" s="466">
        <f t="shared" si="9"/>
        <v>0</v>
      </c>
      <c r="D175" s="174"/>
      <c r="E175" s="561"/>
      <c r="F175" s="521">
        <f t="shared" si="10"/>
        <v>0</v>
      </c>
      <c r="G175" s="171"/>
      <c r="H175" s="174"/>
      <c r="I175" s="173">
        <f t="shared" si="11"/>
        <v>0</v>
      </c>
      <c r="J175" s="171"/>
      <c r="K175" s="174"/>
      <c r="L175" s="173">
        <f t="shared" si="12"/>
        <v>0</v>
      </c>
      <c r="M175" s="175"/>
      <c r="N175" s="172"/>
      <c r="O175" s="173">
        <f t="shared" si="13"/>
        <v>0</v>
      </c>
      <c r="P175" s="176"/>
    </row>
    <row r="176" spans="1:16" hidden="1" x14ac:dyDescent="0.25">
      <c r="A176" s="315">
        <v>3000</v>
      </c>
      <c r="B176" s="315" t="s">
        <v>410</v>
      </c>
      <c r="C176" s="465">
        <f t="shared" si="9"/>
        <v>0</v>
      </c>
      <c r="D176" s="577">
        <f>SUM(D177,D187)</f>
        <v>0</v>
      </c>
      <c r="E176" s="504">
        <f>SUM(E177,E187)</f>
        <v>0</v>
      </c>
      <c r="F176" s="465">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row>
    <row r="177" spans="1:16" ht="24" hidden="1" x14ac:dyDescent="0.25">
      <c r="A177" s="198">
        <v>3200</v>
      </c>
      <c r="B177" s="368" t="s">
        <v>411</v>
      </c>
      <c r="C177" s="459">
        <f t="shared" si="9"/>
        <v>0</v>
      </c>
      <c r="D177" s="210">
        <f>SUM(D178,D182)</f>
        <v>0</v>
      </c>
      <c r="E177" s="505">
        <f>SUM(E178,E182)</f>
        <v>0</v>
      </c>
      <c r="F177" s="459">
        <f t="shared" si="10"/>
        <v>0</v>
      </c>
      <c r="G177" s="209">
        <f>SUM(G178,G182)</f>
        <v>0</v>
      </c>
      <c r="H177" s="210">
        <f t="shared" ref="H177" si="24">SUM(H178,H182)</f>
        <v>0</v>
      </c>
      <c r="I177" s="211">
        <f t="shared" si="11"/>
        <v>0</v>
      </c>
      <c r="J177" s="209">
        <f>SUM(J178,J182)</f>
        <v>0</v>
      </c>
      <c r="K177" s="210">
        <f t="shared" ref="K177" si="25">SUM(K178,K182)</f>
        <v>0</v>
      </c>
      <c r="L177" s="211">
        <f t="shared" si="12"/>
        <v>0</v>
      </c>
      <c r="M177" s="325">
        <f t="shared" ref="M177:N177" si="26">SUM(M178,M182)</f>
        <v>0</v>
      </c>
      <c r="N177" s="326">
        <f t="shared" si="26"/>
        <v>0</v>
      </c>
      <c r="O177" s="327">
        <f t="shared" si="13"/>
        <v>0</v>
      </c>
      <c r="P177" s="328"/>
    </row>
    <row r="178" spans="1:16" ht="36" hidden="1" x14ac:dyDescent="0.25">
      <c r="A178" s="705">
        <v>3260</v>
      </c>
      <c r="B178" s="213" t="s">
        <v>412</v>
      </c>
      <c r="C178" s="466">
        <f t="shared" si="9"/>
        <v>0</v>
      </c>
      <c r="D178" s="352">
        <f>SUM(D179:D181)</f>
        <v>0</v>
      </c>
      <c r="E178" s="389">
        <f>SUM(E179:E181)</f>
        <v>0</v>
      </c>
      <c r="F178" s="466">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row>
    <row r="179" spans="1:16" ht="24" hidden="1" x14ac:dyDescent="0.25">
      <c r="A179" s="178">
        <v>3261</v>
      </c>
      <c r="B179" s="223" t="s">
        <v>413</v>
      </c>
      <c r="C179" s="359">
        <f t="shared" si="9"/>
        <v>0</v>
      </c>
      <c r="D179" s="230"/>
      <c r="E179" s="507"/>
      <c r="F179" s="359">
        <f t="shared" si="10"/>
        <v>0</v>
      </c>
      <c r="G179" s="229"/>
      <c r="H179" s="230"/>
      <c r="I179" s="231">
        <f t="shared" si="11"/>
        <v>0</v>
      </c>
      <c r="J179" s="229"/>
      <c r="K179" s="230"/>
      <c r="L179" s="231">
        <f t="shared" si="12"/>
        <v>0</v>
      </c>
      <c r="M179" s="338"/>
      <c r="N179" s="337"/>
      <c r="O179" s="231">
        <f t="shared" si="13"/>
        <v>0</v>
      </c>
      <c r="P179" s="185"/>
    </row>
    <row r="180" spans="1:16" ht="36" hidden="1" x14ac:dyDescent="0.25">
      <c r="A180" s="178">
        <v>3262</v>
      </c>
      <c r="B180" s="223" t="s">
        <v>414</v>
      </c>
      <c r="C180" s="359">
        <f t="shared" si="9"/>
        <v>0</v>
      </c>
      <c r="D180" s="230"/>
      <c r="E180" s="507"/>
      <c r="F180" s="359">
        <f t="shared" si="10"/>
        <v>0</v>
      </c>
      <c r="G180" s="229"/>
      <c r="H180" s="230"/>
      <c r="I180" s="231">
        <f t="shared" si="11"/>
        <v>0</v>
      </c>
      <c r="J180" s="229"/>
      <c r="K180" s="230"/>
      <c r="L180" s="231">
        <f t="shared" si="12"/>
        <v>0</v>
      </c>
      <c r="M180" s="338"/>
      <c r="N180" s="337"/>
      <c r="O180" s="231">
        <f t="shared" si="13"/>
        <v>0</v>
      </c>
      <c r="P180" s="185"/>
    </row>
    <row r="181" spans="1:16" ht="24" hidden="1" x14ac:dyDescent="0.25">
      <c r="A181" s="178">
        <v>3263</v>
      </c>
      <c r="B181" s="223" t="s">
        <v>415</v>
      </c>
      <c r="C181" s="359">
        <f t="shared" si="9"/>
        <v>0</v>
      </c>
      <c r="D181" s="230"/>
      <c r="E181" s="507"/>
      <c r="F181" s="359">
        <f t="shared" si="10"/>
        <v>0</v>
      </c>
      <c r="G181" s="229"/>
      <c r="H181" s="230"/>
      <c r="I181" s="231">
        <f t="shared" si="11"/>
        <v>0</v>
      </c>
      <c r="J181" s="229"/>
      <c r="K181" s="230"/>
      <c r="L181" s="231">
        <f t="shared" si="12"/>
        <v>0</v>
      </c>
      <c r="M181" s="338"/>
      <c r="N181" s="337"/>
      <c r="O181" s="231">
        <f t="shared" si="13"/>
        <v>0</v>
      </c>
      <c r="P181" s="185"/>
    </row>
    <row r="182" spans="1:16" ht="84" hidden="1" x14ac:dyDescent="0.25">
      <c r="A182" s="705">
        <v>3290</v>
      </c>
      <c r="B182" s="213" t="s">
        <v>416</v>
      </c>
      <c r="C182" s="359">
        <f t="shared" ref="C182:C258" si="27">F182+I182+L182+O182</f>
        <v>0</v>
      </c>
      <c r="D182" s="352">
        <f>SUM(D183:D186)</f>
        <v>0</v>
      </c>
      <c r="E182" s="389">
        <f>SUM(E183:E186)</f>
        <v>0</v>
      </c>
      <c r="F182" s="466">
        <f t="shared" si="10"/>
        <v>0</v>
      </c>
      <c r="G182" s="350">
        <f>SUM(G183:G186)</f>
        <v>0</v>
      </c>
      <c r="H182" s="352">
        <f t="shared" ref="H182" si="28">SUM(H183:H186)</f>
        <v>0</v>
      </c>
      <c r="I182" s="221">
        <f t="shared" si="11"/>
        <v>0</v>
      </c>
      <c r="J182" s="350">
        <f>SUM(J183:J186)</f>
        <v>0</v>
      </c>
      <c r="K182" s="352">
        <f t="shared" ref="K182" si="29">SUM(K183:K186)</f>
        <v>0</v>
      </c>
      <c r="L182" s="221">
        <f t="shared" si="12"/>
        <v>0</v>
      </c>
      <c r="M182" s="369">
        <f t="shared" ref="M182:N182" si="30">SUM(M183:M186)</f>
        <v>0</v>
      </c>
      <c r="N182" s="370">
        <f t="shared" si="30"/>
        <v>0</v>
      </c>
      <c r="O182" s="371">
        <f t="shared" si="13"/>
        <v>0</v>
      </c>
      <c r="P182" s="372"/>
    </row>
    <row r="183" spans="1:16" ht="72" hidden="1" x14ac:dyDescent="0.25">
      <c r="A183" s="178">
        <v>3291</v>
      </c>
      <c r="B183" s="223" t="s">
        <v>417</v>
      </c>
      <c r="C183" s="359">
        <f t="shared" si="27"/>
        <v>0</v>
      </c>
      <c r="D183" s="230"/>
      <c r="E183" s="507"/>
      <c r="F183" s="359">
        <f t="shared" ref="F183:F246" si="31">D183+E183</f>
        <v>0</v>
      </c>
      <c r="G183" s="229"/>
      <c r="H183" s="230"/>
      <c r="I183" s="231">
        <f t="shared" ref="I183:I246" si="32">G183+H183</f>
        <v>0</v>
      </c>
      <c r="J183" s="229"/>
      <c r="K183" s="230"/>
      <c r="L183" s="231">
        <f t="shared" ref="L183:L246" si="33">J183+K183</f>
        <v>0</v>
      </c>
      <c r="M183" s="338"/>
      <c r="N183" s="337"/>
      <c r="O183" s="231">
        <f t="shared" ref="O183:O246" si="34">M183+N183</f>
        <v>0</v>
      </c>
      <c r="P183" s="185"/>
    </row>
    <row r="184" spans="1:16" ht="72" hidden="1" x14ac:dyDescent="0.25">
      <c r="A184" s="178">
        <v>3292</v>
      </c>
      <c r="B184" s="223" t="s">
        <v>418</v>
      </c>
      <c r="C184" s="359">
        <f t="shared" si="27"/>
        <v>0</v>
      </c>
      <c r="D184" s="230"/>
      <c r="E184" s="507"/>
      <c r="F184" s="359">
        <f t="shared" si="31"/>
        <v>0</v>
      </c>
      <c r="G184" s="229"/>
      <c r="H184" s="230"/>
      <c r="I184" s="231">
        <f t="shared" si="32"/>
        <v>0</v>
      </c>
      <c r="J184" s="229"/>
      <c r="K184" s="230"/>
      <c r="L184" s="231">
        <f t="shared" si="33"/>
        <v>0</v>
      </c>
      <c r="M184" s="338"/>
      <c r="N184" s="337"/>
      <c r="O184" s="231">
        <f t="shared" si="34"/>
        <v>0</v>
      </c>
      <c r="P184" s="185"/>
    </row>
    <row r="185" spans="1:16" ht="72" hidden="1" x14ac:dyDescent="0.25">
      <c r="A185" s="178">
        <v>3293</v>
      </c>
      <c r="B185" s="223" t="s">
        <v>224</v>
      </c>
      <c r="C185" s="359">
        <f t="shared" si="27"/>
        <v>0</v>
      </c>
      <c r="D185" s="230"/>
      <c r="E185" s="507"/>
      <c r="F185" s="359">
        <f t="shared" si="31"/>
        <v>0</v>
      </c>
      <c r="G185" s="229"/>
      <c r="H185" s="230"/>
      <c r="I185" s="231">
        <f t="shared" si="32"/>
        <v>0</v>
      </c>
      <c r="J185" s="229"/>
      <c r="K185" s="230"/>
      <c r="L185" s="231">
        <f t="shared" si="33"/>
        <v>0</v>
      </c>
      <c r="M185" s="338"/>
      <c r="N185" s="337"/>
      <c r="O185" s="231">
        <f t="shared" si="34"/>
        <v>0</v>
      </c>
      <c r="P185" s="185"/>
    </row>
    <row r="186" spans="1:16" ht="60" hidden="1" x14ac:dyDescent="0.25">
      <c r="A186" s="373">
        <v>3294</v>
      </c>
      <c r="B186" s="223" t="s">
        <v>419</v>
      </c>
      <c r="C186" s="546">
        <f t="shared" si="27"/>
        <v>0</v>
      </c>
      <c r="D186" s="377"/>
      <c r="E186" s="579"/>
      <c r="F186" s="546">
        <f t="shared" si="31"/>
        <v>0</v>
      </c>
      <c r="G186" s="375"/>
      <c r="H186" s="377"/>
      <c r="I186" s="371">
        <f t="shared" si="32"/>
        <v>0</v>
      </c>
      <c r="J186" s="375"/>
      <c r="K186" s="377"/>
      <c r="L186" s="371">
        <f t="shared" si="33"/>
        <v>0</v>
      </c>
      <c r="M186" s="378"/>
      <c r="N186" s="376"/>
      <c r="O186" s="371">
        <f t="shared" si="34"/>
        <v>0</v>
      </c>
      <c r="P186" s="372"/>
    </row>
    <row r="187" spans="1:16" ht="48" hidden="1" x14ac:dyDescent="0.25">
      <c r="A187" s="249">
        <v>3300</v>
      </c>
      <c r="B187" s="368" t="s">
        <v>420</v>
      </c>
      <c r="C187" s="548">
        <f t="shared" si="27"/>
        <v>0</v>
      </c>
      <c r="D187" s="381">
        <f>SUM(D188:D189)</f>
        <v>0</v>
      </c>
      <c r="E187" s="580">
        <f>SUM(E188:E189)</f>
        <v>0</v>
      </c>
      <c r="F187" s="548">
        <f t="shared" si="31"/>
        <v>0</v>
      </c>
      <c r="G187" s="380">
        <f>SUM(G188:G189)</f>
        <v>0</v>
      </c>
      <c r="H187" s="381">
        <f t="shared" ref="H187" si="35">SUM(H188:H189)</f>
        <v>0</v>
      </c>
      <c r="I187" s="327">
        <f t="shared" si="32"/>
        <v>0</v>
      </c>
      <c r="J187" s="380">
        <f>SUM(J188:J189)</f>
        <v>0</v>
      </c>
      <c r="K187" s="381">
        <f t="shared" ref="K187" si="36">SUM(K188:K189)</f>
        <v>0</v>
      </c>
      <c r="L187" s="327">
        <f t="shared" si="33"/>
        <v>0</v>
      </c>
      <c r="M187" s="325">
        <f t="shared" ref="M187:N187" si="37">SUM(M188:M189)</f>
        <v>0</v>
      </c>
      <c r="N187" s="326">
        <f t="shared" si="37"/>
        <v>0</v>
      </c>
      <c r="O187" s="327">
        <f t="shared" si="34"/>
        <v>0</v>
      </c>
      <c r="P187" s="328"/>
    </row>
    <row r="188" spans="1:16" ht="48" hidden="1" x14ac:dyDescent="0.25">
      <c r="A188" s="264">
        <v>3310</v>
      </c>
      <c r="B188" s="265" t="s">
        <v>421</v>
      </c>
      <c r="C188" s="460">
        <f t="shared" si="27"/>
        <v>0</v>
      </c>
      <c r="D188" s="346"/>
      <c r="E188" s="509"/>
      <c r="F188" s="460">
        <f t="shared" si="31"/>
        <v>0</v>
      </c>
      <c r="G188" s="344"/>
      <c r="H188" s="346"/>
      <c r="I188" s="332">
        <f t="shared" si="32"/>
        <v>0</v>
      </c>
      <c r="J188" s="344"/>
      <c r="K188" s="346"/>
      <c r="L188" s="332">
        <f t="shared" si="33"/>
        <v>0</v>
      </c>
      <c r="M188" s="347"/>
      <c r="N188" s="345"/>
      <c r="O188" s="332">
        <f t="shared" si="34"/>
        <v>0</v>
      </c>
      <c r="P188" s="274"/>
    </row>
    <row r="189" spans="1:16" ht="60" hidden="1" x14ac:dyDescent="0.25">
      <c r="A189" s="169">
        <v>3320</v>
      </c>
      <c r="B189" s="213" t="s">
        <v>422</v>
      </c>
      <c r="C189" s="466">
        <f t="shared" si="27"/>
        <v>0</v>
      </c>
      <c r="D189" s="220"/>
      <c r="E189" s="510"/>
      <c r="F189" s="466">
        <f t="shared" si="31"/>
        <v>0</v>
      </c>
      <c r="G189" s="219"/>
      <c r="H189" s="220"/>
      <c r="I189" s="221">
        <f t="shared" si="32"/>
        <v>0</v>
      </c>
      <c r="J189" s="219"/>
      <c r="K189" s="220"/>
      <c r="L189" s="221">
        <f t="shared" si="33"/>
        <v>0</v>
      </c>
      <c r="M189" s="336"/>
      <c r="N189" s="335"/>
      <c r="O189" s="221">
        <f t="shared" si="34"/>
        <v>0</v>
      </c>
      <c r="P189" s="176"/>
    </row>
    <row r="190" spans="1:16" hidden="1" x14ac:dyDescent="0.25">
      <c r="A190" s="382">
        <v>4000</v>
      </c>
      <c r="B190" s="315" t="s">
        <v>423</v>
      </c>
      <c r="C190" s="465">
        <f t="shared" si="27"/>
        <v>0</v>
      </c>
      <c r="D190" s="577">
        <f>SUM(D191,D194)</f>
        <v>0</v>
      </c>
      <c r="E190" s="504">
        <f>SUM(E191,E194)</f>
        <v>0</v>
      </c>
      <c r="F190" s="465">
        <f t="shared" si="31"/>
        <v>0</v>
      </c>
      <c r="G190" s="317">
        <f>SUM(G191,G194)</f>
        <v>0</v>
      </c>
      <c r="H190" s="320">
        <f>SUM(H191,H194)</f>
        <v>0</v>
      </c>
      <c r="I190" s="319">
        <f t="shared" si="32"/>
        <v>0</v>
      </c>
      <c r="J190" s="317">
        <f>SUM(J191,J194)</f>
        <v>0</v>
      </c>
      <c r="K190" s="320">
        <f>SUM(K191,K194)</f>
        <v>0</v>
      </c>
      <c r="L190" s="319">
        <f t="shared" si="33"/>
        <v>0</v>
      </c>
      <c r="M190" s="321">
        <f>SUM(M191,M194)</f>
        <v>0</v>
      </c>
      <c r="N190" s="318">
        <f>SUM(N191,N194)</f>
        <v>0</v>
      </c>
      <c r="O190" s="319">
        <f t="shared" si="34"/>
        <v>0</v>
      </c>
      <c r="P190" s="322"/>
    </row>
    <row r="191" spans="1:16" ht="24" hidden="1" x14ac:dyDescent="0.25">
      <c r="A191" s="383">
        <v>4200</v>
      </c>
      <c r="B191" s="323" t="s">
        <v>424</v>
      </c>
      <c r="C191" s="459">
        <f t="shared" si="27"/>
        <v>0</v>
      </c>
      <c r="D191" s="210">
        <f>SUM(D192,D193)</f>
        <v>0</v>
      </c>
      <c r="E191" s="505">
        <f>SUM(E192,E193)</f>
        <v>0</v>
      </c>
      <c r="F191" s="459">
        <f t="shared" si="31"/>
        <v>0</v>
      </c>
      <c r="G191" s="209">
        <f>SUM(G192,G193)</f>
        <v>0</v>
      </c>
      <c r="H191" s="210">
        <f>SUM(H192,H193)</f>
        <v>0</v>
      </c>
      <c r="I191" s="211">
        <f t="shared" si="32"/>
        <v>0</v>
      </c>
      <c r="J191" s="209">
        <f>SUM(J192,J193)</f>
        <v>0</v>
      </c>
      <c r="K191" s="210">
        <f>SUM(K192,K193)</f>
        <v>0</v>
      </c>
      <c r="L191" s="211">
        <f t="shared" si="33"/>
        <v>0</v>
      </c>
      <c r="M191" s="348">
        <f>SUM(M192,M193)</f>
        <v>0</v>
      </c>
      <c r="N191" s="324">
        <f>SUM(N192,N193)</f>
        <v>0</v>
      </c>
      <c r="O191" s="211">
        <f t="shared" si="34"/>
        <v>0</v>
      </c>
      <c r="P191" s="208"/>
    </row>
    <row r="192" spans="1:16" ht="36" hidden="1" x14ac:dyDescent="0.25">
      <c r="A192" s="705">
        <v>4240</v>
      </c>
      <c r="B192" s="213" t="s">
        <v>425</v>
      </c>
      <c r="C192" s="466">
        <f t="shared" si="27"/>
        <v>0</v>
      </c>
      <c r="D192" s="220"/>
      <c r="E192" s="510"/>
      <c r="F192" s="466">
        <f t="shared" si="31"/>
        <v>0</v>
      </c>
      <c r="G192" s="219"/>
      <c r="H192" s="220"/>
      <c r="I192" s="221">
        <f t="shared" si="32"/>
        <v>0</v>
      </c>
      <c r="J192" s="219"/>
      <c r="K192" s="220"/>
      <c r="L192" s="221">
        <f t="shared" si="33"/>
        <v>0</v>
      </c>
      <c r="M192" s="336"/>
      <c r="N192" s="335"/>
      <c r="O192" s="221">
        <f t="shared" si="34"/>
        <v>0</v>
      </c>
      <c r="P192" s="176"/>
    </row>
    <row r="193" spans="1:16" ht="24" hidden="1" x14ac:dyDescent="0.25">
      <c r="A193" s="339">
        <v>4250</v>
      </c>
      <c r="B193" s="223" t="s">
        <v>426</v>
      </c>
      <c r="C193" s="359">
        <f t="shared" si="27"/>
        <v>0</v>
      </c>
      <c r="D193" s="230"/>
      <c r="E193" s="507"/>
      <c r="F193" s="359">
        <f t="shared" si="31"/>
        <v>0</v>
      </c>
      <c r="G193" s="229"/>
      <c r="H193" s="230"/>
      <c r="I193" s="231">
        <f t="shared" si="32"/>
        <v>0</v>
      </c>
      <c r="J193" s="229"/>
      <c r="K193" s="230"/>
      <c r="L193" s="231">
        <f t="shared" si="33"/>
        <v>0</v>
      </c>
      <c r="M193" s="338"/>
      <c r="N193" s="337"/>
      <c r="O193" s="231">
        <f t="shared" si="34"/>
        <v>0</v>
      </c>
      <c r="P193" s="185"/>
    </row>
    <row r="194" spans="1:16" hidden="1" x14ac:dyDescent="0.25">
      <c r="A194" s="198">
        <v>4300</v>
      </c>
      <c r="B194" s="323" t="s">
        <v>427</v>
      </c>
      <c r="C194" s="459">
        <f t="shared" si="27"/>
        <v>0</v>
      </c>
      <c r="D194" s="210">
        <f>SUM(D195)</f>
        <v>0</v>
      </c>
      <c r="E194" s="505">
        <f>SUM(E195)</f>
        <v>0</v>
      </c>
      <c r="F194" s="459">
        <f t="shared" si="31"/>
        <v>0</v>
      </c>
      <c r="G194" s="209">
        <f>SUM(G195)</f>
        <v>0</v>
      </c>
      <c r="H194" s="210">
        <f>SUM(H195)</f>
        <v>0</v>
      </c>
      <c r="I194" s="211">
        <f t="shared" si="32"/>
        <v>0</v>
      </c>
      <c r="J194" s="209">
        <f>SUM(J195)</f>
        <v>0</v>
      </c>
      <c r="K194" s="210">
        <f>SUM(K195)</f>
        <v>0</v>
      </c>
      <c r="L194" s="211">
        <f t="shared" si="33"/>
        <v>0</v>
      </c>
      <c r="M194" s="348">
        <f>SUM(M195)</f>
        <v>0</v>
      </c>
      <c r="N194" s="324">
        <f>SUM(N195)</f>
        <v>0</v>
      </c>
      <c r="O194" s="211">
        <f t="shared" si="34"/>
        <v>0</v>
      </c>
      <c r="P194" s="208"/>
    </row>
    <row r="195" spans="1:16" ht="24" hidden="1" x14ac:dyDescent="0.25">
      <c r="A195" s="705">
        <v>4310</v>
      </c>
      <c r="B195" s="213" t="s">
        <v>428</v>
      </c>
      <c r="C195" s="466">
        <f t="shared" si="27"/>
        <v>0</v>
      </c>
      <c r="D195" s="352">
        <f>SUM(D196:D196)</f>
        <v>0</v>
      </c>
      <c r="E195" s="389">
        <f>SUM(E196:E196)</f>
        <v>0</v>
      </c>
      <c r="F195" s="466">
        <f t="shared" si="31"/>
        <v>0</v>
      </c>
      <c r="G195" s="350">
        <f>SUM(G196:G196)</f>
        <v>0</v>
      </c>
      <c r="H195" s="352">
        <f>SUM(H196:H196)</f>
        <v>0</v>
      </c>
      <c r="I195" s="221">
        <f t="shared" si="32"/>
        <v>0</v>
      </c>
      <c r="J195" s="350">
        <f>SUM(J196:J196)</f>
        <v>0</v>
      </c>
      <c r="K195" s="352">
        <f>SUM(K196:K196)</f>
        <v>0</v>
      </c>
      <c r="L195" s="221">
        <f t="shared" si="33"/>
        <v>0</v>
      </c>
      <c r="M195" s="353">
        <f>SUM(M196:M196)</f>
        <v>0</v>
      </c>
      <c r="N195" s="351">
        <f>SUM(N196:N196)</f>
        <v>0</v>
      </c>
      <c r="O195" s="221">
        <f t="shared" si="34"/>
        <v>0</v>
      </c>
      <c r="P195" s="176"/>
    </row>
    <row r="196" spans="1:16" ht="36" hidden="1" x14ac:dyDescent="0.25">
      <c r="A196" s="178">
        <v>4311</v>
      </c>
      <c r="B196" s="223" t="s">
        <v>429</v>
      </c>
      <c r="C196" s="359">
        <f t="shared" si="27"/>
        <v>0</v>
      </c>
      <c r="D196" s="230"/>
      <c r="E196" s="507"/>
      <c r="F196" s="359">
        <f t="shared" si="31"/>
        <v>0</v>
      </c>
      <c r="G196" s="229"/>
      <c r="H196" s="230"/>
      <c r="I196" s="231">
        <f t="shared" si="32"/>
        <v>0</v>
      </c>
      <c r="J196" s="229"/>
      <c r="K196" s="230"/>
      <c r="L196" s="231">
        <f t="shared" si="33"/>
        <v>0</v>
      </c>
      <c r="M196" s="338"/>
      <c r="N196" s="337"/>
      <c r="O196" s="231">
        <f t="shared" si="34"/>
        <v>0</v>
      </c>
      <c r="P196" s="185"/>
    </row>
    <row r="197" spans="1:16" s="148" customFormat="1" ht="24" hidden="1" x14ac:dyDescent="0.25">
      <c r="A197" s="384"/>
      <c r="B197" s="140" t="s">
        <v>430</v>
      </c>
      <c r="C197" s="464">
        <f t="shared" si="27"/>
        <v>0</v>
      </c>
      <c r="D197" s="313">
        <f>SUM(D198,D233,D271)</f>
        <v>0</v>
      </c>
      <c r="E197" s="503">
        <f>SUM(E198,E233,E271)</f>
        <v>0</v>
      </c>
      <c r="F197" s="464">
        <f t="shared" si="31"/>
        <v>0</v>
      </c>
      <c r="G197" s="310">
        <f>SUM(G198,G233,G271)</f>
        <v>0</v>
      </c>
      <c r="H197" s="313">
        <f>SUM(H198,H233,H271)</f>
        <v>0</v>
      </c>
      <c r="I197" s="312">
        <f t="shared" si="32"/>
        <v>0</v>
      </c>
      <c r="J197" s="310">
        <f>SUM(J198,J233,J271)</f>
        <v>0</v>
      </c>
      <c r="K197" s="313">
        <f>SUM(K198,K233,K271)</f>
        <v>0</v>
      </c>
      <c r="L197" s="312">
        <f t="shared" si="33"/>
        <v>0</v>
      </c>
      <c r="M197" s="385">
        <f>SUM(M198,M233,M271)</f>
        <v>0</v>
      </c>
      <c r="N197" s="386">
        <f>SUM(N198,N233,N271)</f>
        <v>0</v>
      </c>
      <c r="O197" s="387">
        <f t="shared" si="34"/>
        <v>0</v>
      </c>
      <c r="P197" s="388"/>
    </row>
    <row r="198" spans="1:16" hidden="1" x14ac:dyDescent="0.25">
      <c r="A198" s="315">
        <v>5000</v>
      </c>
      <c r="B198" s="315" t="s">
        <v>431</v>
      </c>
      <c r="C198" s="465">
        <f>F198+I198+L198+O198</f>
        <v>0</v>
      </c>
      <c r="D198" s="577">
        <f>D199+D207</f>
        <v>0</v>
      </c>
      <c r="E198" s="504">
        <f>E199+E207</f>
        <v>0</v>
      </c>
      <c r="F198" s="465">
        <f t="shared" si="31"/>
        <v>0</v>
      </c>
      <c r="G198" s="317">
        <f>G199+G207</f>
        <v>0</v>
      </c>
      <c r="H198" s="320">
        <f>H199+H207</f>
        <v>0</v>
      </c>
      <c r="I198" s="319">
        <f t="shared" si="32"/>
        <v>0</v>
      </c>
      <c r="J198" s="317">
        <f>J199+J207</f>
        <v>0</v>
      </c>
      <c r="K198" s="320">
        <f>K199+K207</f>
        <v>0</v>
      </c>
      <c r="L198" s="319">
        <f t="shared" si="33"/>
        <v>0</v>
      </c>
      <c r="M198" s="321">
        <f>M199+M207</f>
        <v>0</v>
      </c>
      <c r="N198" s="318">
        <f>N199+N207</f>
        <v>0</v>
      </c>
      <c r="O198" s="319">
        <f t="shared" si="34"/>
        <v>0</v>
      </c>
      <c r="P198" s="322"/>
    </row>
    <row r="199" spans="1:16" hidden="1" x14ac:dyDescent="0.25">
      <c r="A199" s="198">
        <v>5100</v>
      </c>
      <c r="B199" s="323" t="s">
        <v>432</v>
      </c>
      <c r="C199" s="459">
        <f t="shared" si="27"/>
        <v>0</v>
      </c>
      <c r="D199" s="210">
        <f>D200+D201+D204+D205+D206</f>
        <v>0</v>
      </c>
      <c r="E199" s="505">
        <f>E200+E201+E204+E205+E206</f>
        <v>0</v>
      </c>
      <c r="F199" s="459">
        <f t="shared" si="31"/>
        <v>0</v>
      </c>
      <c r="G199" s="209">
        <f>G200+G201+G204+G205+G206</f>
        <v>0</v>
      </c>
      <c r="H199" s="210">
        <f>H200+H201+H204+H205+H206</f>
        <v>0</v>
      </c>
      <c r="I199" s="211">
        <f t="shared" si="32"/>
        <v>0</v>
      </c>
      <c r="J199" s="209">
        <f>J200+J201+J204+J205+J206</f>
        <v>0</v>
      </c>
      <c r="K199" s="210">
        <f>K200+K201+K204+K205+K206</f>
        <v>0</v>
      </c>
      <c r="L199" s="211">
        <f t="shared" si="33"/>
        <v>0</v>
      </c>
      <c r="M199" s="348">
        <f>M200+M201+M204+M205+M206</f>
        <v>0</v>
      </c>
      <c r="N199" s="324">
        <f>N200+N201+N204+N205+N206</f>
        <v>0</v>
      </c>
      <c r="O199" s="211">
        <f t="shared" si="34"/>
        <v>0</v>
      </c>
      <c r="P199" s="208"/>
    </row>
    <row r="200" spans="1:16" hidden="1" x14ac:dyDescent="0.25">
      <c r="A200" s="705">
        <v>5110</v>
      </c>
      <c r="B200" s="213" t="s">
        <v>433</v>
      </c>
      <c r="C200" s="466">
        <f t="shared" si="27"/>
        <v>0</v>
      </c>
      <c r="D200" s="220"/>
      <c r="E200" s="510"/>
      <c r="F200" s="466">
        <f t="shared" si="31"/>
        <v>0</v>
      </c>
      <c r="G200" s="219"/>
      <c r="H200" s="220"/>
      <c r="I200" s="221">
        <f t="shared" si="32"/>
        <v>0</v>
      </c>
      <c r="J200" s="219"/>
      <c r="K200" s="220"/>
      <c r="L200" s="221">
        <f t="shared" si="33"/>
        <v>0</v>
      </c>
      <c r="M200" s="336"/>
      <c r="N200" s="335"/>
      <c r="O200" s="221">
        <f t="shared" si="34"/>
        <v>0</v>
      </c>
      <c r="P200" s="176"/>
    </row>
    <row r="201" spans="1:16" ht="24" hidden="1" x14ac:dyDescent="0.25">
      <c r="A201" s="339">
        <v>5120</v>
      </c>
      <c r="B201" s="223" t="s">
        <v>434</v>
      </c>
      <c r="C201" s="359">
        <f t="shared" si="27"/>
        <v>0</v>
      </c>
      <c r="D201" s="342">
        <f>D202+D203</f>
        <v>0</v>
      </c>
      <c r="E201" s="390">
        <f>E202+E203</f>
        <v>0</v>
      </c>
      <c r="F201" s="359">
        <f t="shared" si="31"/>
        <v>0</v>
      </c>
      <c r="G201" s="340">
        <f>G202+G203</f>
        <v>0</v>
      </c>
      <c r="H201" s="342">
        <f>H202+H203</f>
        <v>0</v>
      </c>
      <c r="I201" s="231">
        <f t="shared" si="32"/>
        <v>0</v>
      </c>
      <c r="J201" s="340">
        <f>J202+J203</f>
        <v>0</v>
      </c>
      <c r="K201" s="342">
        <f>K202+K203</f>
        <v>0</v>
      </c>
      <c r="L201" s="231">
        <f t="shared" si="33"/>
        <v>0</v>
      </c>
      <c r="M201" s="343">
        <f>M202+M203</f>
        <v>0</v>
      </c>
      <c r="N201" s="341">
        <f>N202+N203</f>
        <v>0</v>
      </c>
      <c r="O201" s="231">
        <f t="shared" si="34"/>
        <v>0</v>
      </c>
      <c r="P201" s="185"/>
    </row>
    <row r="202" spans="1:16" hidden="1" x14ac:dyDescent="0.25">
      <c r="A202" s="178">
        <v>5121</v>
      </c>
      <c r="B202" s="223" t="s">
        <v>435</v>
      </c>
      <c r="C202" s="359">
        <f t="shared" si="27"/>
        <v>0</v>
      </c>
      <c r="D202" s="230"/>
      <c r="E202" s="507"/>
      <c r="F202" s="359">
        <f t="shared" si="31"/>
        <v>0</v>
      </c>
      <c r="G202" s="229"/>
      <c r="H202" s="230"/>
      <c r="I202" s="231">
        <f t="shared" si="32"/>
        <v>0</v>
      </c>
      <c r="J202" s="229"/>
      <c r="K202" s="230"/>
      <c r="L202" s="231">
        <f t="shared" si="33"/>
        <v>0</v>
      </c>
      <c r="M202" s="338"/>
      <c r="N202" s="337"/>
      <c r="O202" s="231">
        <f t="shared" si="34"/>
        <v>0</v>
      </c>
      <c r="P202" s="185"/>
    </row>
    <row r="203" spans="1:16" ht="24" hidden="1" x14ac:dyDescent="0.25">
      <c r="A203" s="178">
        <v>5129</v>
      </c>
      <c r="B203" s="223" t="s">
        <v>436</v>
      </c>
      <c r="C203" s="359">
        <f t="shared" si="27"/>
        <v>0</v>
      </c>
      <c r="D203" s="230"/>
      <c r="E203" s="507"/>
      <c r="F203" s="359">
        <f t="shared" si="31"/>
        <v>0</v>
      </c>
      <c r="G203" s="229"/>
      <c r="H203" s="230"/>
      <c r="I203" s="231">
        <f t="shared" si="32"/>
        <v>0</v>
      </c>
      <c r="J203" s="229"/>
      <c r="K203" s="230"/>
      <c r="L203" s="231">
        <f t="shared" si="33"/>
        <v>0</v>
      </c>
      <c r="M203" s="338"/>
      <c r="N203" s="337"/>
      <c r="O203" s="231">
        <f t="shared" si="34"/>
        <v>0</v>
      </c>
      <c r="P203" s="185"/>
    </row>
    <row r="204" spans="1:16" hidden="1" x14ac:dyDescent="0.25">
      <c r="A204" s="339">
        <v>5130</v>
      </c>
      <c r="B204" s="223" t="s">
        <v>437</v>
      </c>
      <c r="C204" s="359">
        <f t="shared" si="27"/>
        <v>0</v>
      </c>
      <c r="D204" s="230"/>
      <c r="E204" s="507"/>
      <c r="F204" s="359">
        <f t="shared" si="31"/>
        <v>0</v>
      </c>
      <c r="G204" s="229"/>
      <c r="H204" s="230"/>
      <c r="I204" s="231">
        <f t="shared" si="32"/>
        <v>0</v>
      </c>
      <c r="J204" s="229"/>
      <c r="K204" s="230"/>
      <c r="L204" s="231">
        <f t="shared" si="33"/>
        <v>0</v>
      </c>
      <c r="M204" s="338"/>
      <c r="N204" s="337"/>
      <c r="O204" s="231">
        <f t="shared" si="34"/>
        <v>0</v>
      </c>
      <c r="P204" s="185"/>
    </row>
    <row r="205" spans="1:16" hidden="1" x14ac:dyDescent="0.25">
      <c r="A205" s="339">
        <v>5140</v>
      </c>
      <c r="B205" s="223" t="s">
        <v>438</v>
      </c>
      <c r="C205" s="359">
        <f t="shared" si="27"/>
        <v>0</v>
      </c>
      <c r="D205" s="230"/>
      <c r="E205" s="507"/>
      <c r="F205" s="359">
        <f t="shared" si="31"/>
        <v>0</v>
      </c>
      <c r="G205" s="229"/>
      <c r="H205" s="230"/>
      <c r="I205" s="231">
        <f t="shared" si="32"/>
        <v>0</v>
      </c>
      <c r="J205" s="229"/>
      <c r="K205" s="230"/>
      <c r="L205" s="231">
        <f t="shared" si="33"/>
        <v>0</v>
      </c>
      <c r="M205" s="338"/>
      <c r="N205" s="337"/>
      <c r="O205" s="231">
        <f t="shared" si="34"/>
        <v>0</v>
      </c>
      <c r="P205" s="185"/>
    </row>
    <row r="206" spans="1:16" ht="24" hidden="1" x14ac:dyDescent="0.25">
      <c r="A206" s="339">
        <v>5170</v>
      </c>
      <c r="B206" s="223" t="s">
        <v>439</v>
      </c>
      <c r="C206" s="359">
        <f t="shared" si="27"/>
        <v>0</v>
      </c>
      <c r="D206" s="230"/>
      <c r="E206" s="507"/>
      <c r="F206" s="359">
        <f t="shared" si="31"/>
        <v>0</v>
      </c>
      <c r="G206" s="229"/>
      <c r="H206" s="230"/>
      <c r="I206" s="231">
        <f t="shared" si="32"/>
        <v>0</v>
      </c>
      <c r="J206" s="229"/>
      <c r="K206" s="230"/>
      <c r="L206" s="231">
        <f t="shared" si="33"/>
        <v>0</v>
      </c>
      <c r="M206" s="338"/>
      <c r="N206" s="337"/>
      <c r="O206" s="231">
        <f t="shared" si="34"/>
        <v>0</v>
      </c>
      <c r="P206" s="185"/>
    </row>
    <row r="207" spans="1:16" hidden="1" x14ac:dyDescent="0.25">
      <c r="A207" s="198">
        <v>5200</v>
      </c>
      <c r="B207" s="323" t="s">
        <v>440</v>
      </c>
      <c r="C207" s="459">
        <f t="shared" si="27"/>
        <v>0</v>
      </c>
      <c r="D207" s="210">
        <f>D208+D218+D219+D228+D229+D230+D232</f>
        <v>0</v>
      </c>
      <c r="E207" s="505">
        <f>E208+E218+E219+E228+E229+E230+E232</f>
        <v>0</v>
      </c>
      <c r="F207" s="459">
        <f t="shared" si="31"/>
        <v>0</v>
      </c>
      <c r="G207" s="209">
        <f>G208+G218+G219+G228+G229+G230+G232</f>
        <v>0</v>
      </c>
      <c r="H207" s="210">
        <f>H208+H218+H219+H228+H229+H230+H232</f>
        <v>0</v>
      </c>
      <c r="I207" s="211">
        <f t="shared" si="32"/>
        <v>0</v>
      </c>
      <c r="J207" s="209">
        <f>J208+J218+J219+J228+J229+J230+J232</f>
        <v>0</v>
      </c>
      <c r="K207" s="210">
        <f>K208+K218+K219+K228+K229+K230+K232</f>
        <v>0</v>
      </c>
      <c r="L207" s="211">
        <f t="shared" si="33"/>
        <v>0</v>
      </c>
      <c r="M207" s="348">
        <f>M208+M218+M219+M228+M229+M230+M232</f>
        <v>0</v>
      </c>
      <c r="N207" s="324">
        <f>N208+N218+N219+N228+N229+N230+N232</f>
        <v>0</v>
      </c>
      <c r="O207" s="211">
        <f t="shared" si="34"/>
        <v>0</v>
      </c>
      <c r="P207" s="208"/>
    </row>
    <row r="208" spans="1:16" hidden="1" x14ac:dyDescent="0.25">
      <c r="A208" s="329">
        <v>5210</v>
      </c>
      <c r="B208" s="265" t="s">
        <v>441</v>
      </c>
      <c r="C208" s="460">
        <f t="shared" si="27"/>
        <v>0</v>
      </c>
      <c r="D208" s="333">
        <f>SUM(D209:D217)</f>
        <v>0</v>
      </c>
      <c r="E208" s="506">
        <f>SUM(E209:E217)</f>
        <v>0</v>
      </c>
      <c r="F208" s="460">
        <f t="shared" si="31"/>
        <v>0</v>
      </c>
      <c r="G208" s="330">
        <f>SUM(G209:G217)</f>
        <v>0</v>
      </c>
      <c r="H208" s="333">
        <f>SUM(H209:H217)</f>
        <v>0</v>
      </c>
      <c r="I208" s="332">
        <f t="shared" si="32"/>
        <v>0</v>
      </c>
      <c r="J208" s="330">
        <f>SUM(J209:J217)</f>
        <v>0</v>
      </c>
      <c r="K208" s="333">
        <f>SUM(K209:K217)</f>
        <v>0</v>
      </c>
      <c r="L208" s="332">
        <f t="shared" si="33"/>
        <v>0</v>
      </c>
      <c r="M208" s="334">
        <f>SUM(M209:M217)</f>
        <v>0</v>
      </c>
      <c r="N208" s="331">
        <f>SUM(N209:N217)</f>
        <v>0</v>
      </c>
      <c r="O208" s="332">
        <f t="shared" si="34"/>
        <v>0</v>
      </c>
      <c r="P208" s="274"/>
    </row>
    <row r="209" spans="1:16" hidden="1" x14ac:dyDescent="0.25">
      <c r="A209" s="169">
        <v>5211</v>
      </c>
      <c r="B209" s="213" t="s">
        <v>442</v>
      </c>
      <c r="C209" s="359">
        <f t="shared" si="27"/>
        <v>0</v>
      </c>
      <c r="D209" s="220"/>
      <c r="E209" s="510"/>
      <c r="F209" s="466">
        <f t="shared" si="31"/>
        <v>0</v>
      </c>
      <c r="G209" s="219"/>
      <c r="H209" s="220"/>
      <c r="I209" s="221">
        <f t="shared" si="32"/>
        <v>0</v>
      </c>
      <c r="J209" s="219"/>
      <c r="K209" s="220"/>
      <c r="L209" s="221">
        <f t="shared" si="33"/>
        <v>0</v>
      </c>
      <c r="M209" s="336"/>
      <c r="N209" s="335"/>
      <c r="O209" s="221">
        <f t="shared" si="34"/>
        <v>0</v>
      </c>
      <c r="P209" s="176"/>
    </row>
    <row r="210" spans="1:16" hidden="1" x14ac:dyDescent="0.25">
      <c r="A210" s="178">
        <v>5212</v>
      </c>
      <c r="B210" s="223" t="s">
        <v>443</v>
      </c>
      <c r="C210" s="359">
        <f t="shared" si="27"/>
        <v>0</v>
      </c>
      <c r="D210" s="230"/>
      <c r="E210" s="507"/>
      <c r="F210" s="359">
        <f t="shared" si="31"/>
        <v>0</v>
      </c>
      <c r="G210" s="229"/>
      <c r="H210" s="230"/>
      <c r="I210" s="231">
        <f t="shared" si="32"/>
        <v>0</v>
      </c>
      <c r="J210" s="229"/>
      <c r="K210" s="230"/>
      <c r="L210" s="231">
        <f t="shared" si="33"/>
        <v>0</v>
      </c>
      <c r="M210" s="338"/>
      <c r="N210" s="337"/>
      <c r="O210" s="231">
        <f t="shared" si="34"/>
        <v>0</v>
      </c>
      <c r="P210" s="185"/>
    </row>
    <row r="211" spans="1:16" hidden="1" x14ac:dyDescent="0.25">
      <c r="A211" s="178">
        <v>5213</v>
      </c>
      <c r="B211" s="223" t="s">
        <v>444</v>
      </c>
      <c r="C211" s="359">
        <f t="shared" si="27"/>
        <v>0</v>
      </c>
      <c r="D211" s="230"/>
      <c r="E211" s="507"/>
      <c r="F211" s="359">
        <f t="shared" si="31"/>
        <v>0</v>
      </c>
      <c r="G211" s="229"/>
      <c r="H211" s="230"/>
      <c r="I211" s="231">
        <f t="shared" si="32"/>
        <v>0</v>
      </c>
      <c r="J211" s="229"/>
      <c r="K211" s="230"/>
      <c r="L211" s="231">
        <f t="shared" si="33"/>
        <v>0</v>
      </c>
      <c r="M211" s="338"/>
      <c r="N211" s="337"/>
      <c r="O211" s="231">
        <f t="shared" si="34"/>
        <v>0</v>
      </c>
      <c r="P211" s="185"/>
    </row>
    <row r="212" spans="1:16" hidden="1" x14ac:dyDescent="0.25">
      <c r="A212" s="178">
        <v>5214</v>
      </c>
      <c r="B212" s="223" t="s">
        <v>445</v>
      </c>
      <c r="C212" s="359">
        <f t="shared" si="27"/>
        <v>0</v>
      </c>
      <c r="D212" s="230"/>
      <c r="E212" s="507"/>
      <c r="F212" s="359">
        <f t="shared" si="31"/>
        <v>0</v>
      </c>
      <c r="G212" s="229"/>
      <c r="H212" s="230"/>
      <c r="I212" s="231">
        <f t="shared" si="32"/>
        <v>0</v>
      </c>
      <c r="J212" s="229"/>
      <c r="K212" s="230"/>
      <c r="L212" s="231">
        <f t="shared" si="33"/>
        <v>0</v>
      </c>
      <c r="M212" s="338"/>
      <c r="N212" s="337"/>
      <c r="O212" s="231">
        <f t="shared" si="34"/>
        <v>0</v>
      </c>
      <c r="P212" s="185"/>
    </row>
    <row r="213" spans="1:16" hidden="1" x14ac:dyDescent="0.25">
      <c r="A213" s="178">
        <v>5215</v>
      </c>
      <c r="B213" s="223" t="s">
        <v>446</v>
      </c>
      <c r="C213" s="359">
        <f t="shared" si="27"/>
        <v>0</v>
      </c>
      <c r="D213" s="230"/>
      <c r="E213" s="507"/>
      <c r="F213" s="359">
        <f t="shared" si="31"/>
        <v>0</v>
      </c>
      <c r="G213" s="229"/>
      <c r="H213" s="230"/>
      <c r="I213" s="231">
        <f t="shared" si="32"/>
        <v>0</v>
      </c>
      <c r="J213" s="229"/>
      <c r="K213" s="230"/>
      <c r="L213" s="231">
        <f t="shared" si="33"/>
        <v>0</v>
      </c>
      <c r="M213" s="338"/>
      <c r="N213" s="337"/>
      <c r="O213" s="231">
        <f t="shared" si="34"/>
        <v>0</v>
      </c>
      <c r="P213" s="185"/>
    </row>
    <row r="214" spans="1:16" ht="24" hidden="1" x14ac:dyDescent="0.25">
      <c r="A214" s="178">
        <v>5216</v>
      </c>
      <c r="B214" s="223" t="s">
        <v>447</v>
      </c>
      <c r="C214" s="359">
        <f t="shared" si="27"/>
        <v>0</v>
      </c>
      <c r="D214" s="230"/>
      <c r="E214" s="507"/>
      <c r="F214" s="359">
        <f t="shared" si="31"/>
        <v>0</v>
      </c>
      <c r="G214" s="229"/>
      <c r="H214" s="230"/>
      <c r="I214" s="231">
        <f t="shared" si="32"/>
        <v>0</v>
      </c>
      <c r="J214" s="229"/>
      <c r="K214" s="230"/>
      <c r="L214" s="231">
        <f t="shared" si="33"/>
        <v>0</v>
      </c>
      <c r="M214" s="338"/>
      <c r="N214" s="337"/>
      <c r="O214" s="231">
        <f t="shared" si="34"/>
        <v>0</v>
      </c>
      <c r="P214" s="185"/>
    </row>
    <row r="215" spans="1:16" hidden="1" x14ac:dyDescent="0.25">
      <c r="A215" s="178">
        <v>5217</v>
      </c>
      <c r="B215" s="223" t="s">
        <v>448</v>
      </c>
      <c r="C215" s="359">
        <f t="shared" si="27"/>
        <v>0</v>
      </c>
      <c r="D215" s="230"/>
      <c r="E215" s="507"/>
      <c r="F215" s="359">
        <f t="shared" si="31"/>
        <v>0</v>
      </c>
      <c r="G215" s="229"/>
      <c r="H215" s="230"/>
      <c r="I215" s="231">
        <f t="shared" si="32"/>
        <v>0</v>
      </c>
      <c r="J215" s="229"/>
      <c r="K215" s="230"/>
      <c r="L215" s="231">
        <f t="shared" si="33"/>
        <v>0</v>
      </c>
      <c r="M215" s="338"/>
      <c r="N215" s="337"/>
      <c r="O215" s="231">
        <f t="shared" si="34"/>
        <v>0</v>
      </c>
      <c r="P215" s="185"/>
    </row>
    <row r="216" spans="1:16" hidden="1" x14ac:dyDescent="0.25">
      <c r="A216" s="178">
        <v>5218</v>
      </c>
      <c r="B216" s="223" t="s">
        <v>449</v>
      </c>
      <c r="C216" s="359">
        <f t="shared" si="27"/>
        <v>0</v>
      </c>
      <c r="D216" s="230"/>
      <c r="E216" s="507"/>
      <c r="F216" s="359">
        <f t="shared" si="31"/>
        <v>0</v>
      </c>
      <c r="G216" s="229"/>
      <c r="H216" s="230"/>
      <c r="I216" s="231">
        <f t="shared" si="32"/>
        <v>0</v>
      </c>
      <c r="J216" s="229"/>
      <c r="K216" s="230"/>
      <c r="L216" s="231">
        <f t="shared" si="33"/>
        <v>0</v>
      </c>
      <c r="M216" s="338"/>
      <c r="N216" s="337"/>
      <c r="O216" s="231">
        <f t="shared" si="34"/>
        <v>0</v>
      </c>
      <c r="P216" s="185"/>
    </row>
    <row r="217" spans="1:16" hidden="1" x14ac:dyDescent="0.25">
      <c r="A217" s="178">
        <v>5219</v>
      </c>
      <c r="B217" s="223" t="s">
        <v>450</v>
      </c>
      <c r="C217" s="359">
        <f t="shared" si="27"/>
        <v>0</v>
      </c>
      <c r="D217" s="230"/>
      <c r="E217" s="507"/>
      <c r="F217" s="359">
        <f t="shared" si="31"/>
        <v>0</v>
      </c>
      <c r="G217" s="229"/>
      <c r="H217" s="230"/>
      <c r="I217" s="231">
        <f t="shared" si="32"/>
        <v>0</v>
      </c>
      <c r="J217" s="229"/>
      <c r="K217" s="230"/>
      <c r="L217" s="231">
        <f t="shared" si="33"/>
        <v>0</v>
      </c>
      <c r="M217" s="338"/>
      <c r="N217" s="337"/>
      <c r="O217" s="231">
        <f t="shared" si="34"/>
        <v>0</v>
      </c>
      <c r="P217" s="185"/>
    </row>
    <row r="218" spans="1:16" hidden="1" x14ac:dyDescent="0.25">
      <c r="A218" s="339">
        <v>5220</v>
      </c>
      <c r="B218" s="223" t="s">
        <v>451</v>
      </c>
      <c r="C218" s="359">
        <f t="shared" si="27"/>
        <v>0</v>
      </c>
      <c r="D218" s="230"/>
      <c r="E218" s="507"/>
      <c r="F218" s="359">
        <f t="shared" si="31"/>
        <v>0</v>
      </c>
      <c r="G218" s="229"/>
      <c r="H218" s="230"/>
      <c r="I218" s="231">
        <f t="shared" si="32"/>
        <v>0</v>
      </c>
      <c r="J218" s="229"/>
      <c r="K218" s="230"/>
      <c r="L218" s="231">
        <f t="shared" si="33"/>
        <v>0</v>
      </c>
      <c r="M218" s="338"/>
      <c r="N218" s="337"/>
      <c r="O218" s="231">
        <f t="shared" si="34"/>
        <v>0</v>
      </c>
      <c r="P218" s="185"/>
    </row>
    <row r="219" spans="1:16" hidden="1" x14ac:dyDescent="0.25">
      <c r="A219" s="339">
        <v>5230</v>
      </c>
      <c r="B219" s="223" t="s">
        <v>452</v>
      </c>
      <c r="C219" s="359">
        <f t="shared" si="27"/>
        <v>0</v>
      </c>
      <c r="D219" s="342">
        <f>SUM(D220:D227)</f>
        <v>0</v>
      </c>
      <c r="E219" s="390">
        <f>SUM(E220:E227)</f>
        <v>0</v>
      </c>
      <c r="F219" s="359">
        <f t="shared" si="31"/>
        <v>0</v>
      </c>
      <c r="G219" s="340">
        <f>SUM(G220:G227)</f>
        <v>0</v>
      </c>
      <c r="H219" s="342">
        <f>SUM(H220:H227)</f>
        <v>0</v>
      </c>
      <c r="I219" s="231">
        <f t="shared" si="32"/>
        <v>0</v>
      </c>
      <c r="J219" s="340">
        <f>SUM(J220:J227)</f>
        <v>0</v>
      </c>
      <c r="K219" s="342">
        <f>SUM(K220:K227)</f>
        <v>0</v>
      </c>
      <c r="L219" s="231">
        <f t="shared" si="33"/>
        <v>0</v>
      </c>
      <c r="M219" s="343">
        <f>SUM(M220:M227)</f>
        <v>0</v>
      </c>
      <c r="N219" s="341">
        <f>SUM(N220:N227)</f>
        <v>0</v>
      </c>
      <c r="O219" s="231">
        <f t="shared" si="34"/>
        <v>0</v>
      </c>
      <c r="P219" s="185"/>
    </row>
    <row r="220" spans="1:16" hidden="1" x14ac:dyDescent="0.25">
      <c r="A220" s="178">
        <v>5231</v>
      </c>
      <c r="B220" s="223" t="s">
        <v>453</v>
      </c>
      <c r="C220" s="359">
        <f t="shared" si="27"/>
        <v>0</v>
      </c>
      <c r="D220" s="230"/>
      <c r="E220" s="507"/>
      <c r="F220" s="359">
        <f t="shared" si="31"/>
        <v>0</v>
      </c>
      <c r="G220" s="229"/>
      <c r="H220" s="230"/>
      <c r="I220" s="231">
        <f t="shared" si="32"/>
        <v>0</v>
      </c>
      <c r="J220" s="229"/>
      <c r="K220" s="230"/>
      <c r="L220" s="231">
        <f t="shared" si="33"/>
        <v>0</v>
      </c>
      <c r="M220" s="338"/>
      <c r="N220" s="337"/>
      <c r="O220" s="231">
        <f t="shared" si="34"/>
        <v>0</v>
      </c>
      <c r="P220" s="185"/>
    </row>
    <row r="221" spans="1:16" hidden="1" x14ac:dyDescent="0.25">
      <c r="A221" s="178">
        <v>5232</v>
      </c>
      <c r="B221" s="223" t="s">
        <v>454</v>
      </c>
      <c r="C221" s="359">
        <f t="shared" si="27"/>
        <v>0</v>
      </c>
      <c r="D221" s="230"/>
      <c r="E221" s="507"/>
      <c r="F221" s="359">
        <f t="shared" si="31"/>
        <v>0</v>
      </c>
      <c r="G221" s="229"/>
      <c r="H221" s="230"/>
      <c r="I221" s="231">
        <f t="shared" si="32"/>
        <v>0</v>
      </c>
      <c r="J221" s="229"/>
      <c r="K221" s="230"/>
      <c r="L221" s="231">
        <f t="shared" si="33"/>
        <v>0</v>
      </c>
      <c r="M221" s="338"/>
      <c r="N221" s="337"/>
      <c r="O221" s="231">
        <f t="shared" si="34"/>
        <v>0</v>
      </c>
      <c r="P221" s="185"/>
    </row>
    <row r="222" spans="1:16" hidden="1" x14ac:dyDescent="0.25">
      <c r="A222" s="178">
        <v>5233</v>
      </c>
      <c r="B222" s="223" t="s">
        <v>455</v>
      </c>
      <c r="C222" s="359">
        <f t="shared" si="27"/>
        <v>0</v>
      </c>
      <c r="D222" s="230"/>
      <c r="E222" s="507"/>
      <c r="F222" s="359">
        <f t="shared" si="31"/>
        <v>0</v>
      </c>
      <c r="G222" s="229"/>
      <c r="H222" s="230"/>
      <c r="I222" s="231">
        <f t="shared" si="32"/>
        <v>0</v>
      </c>
      <c r="J222" s="229"/>
      <c r="K222" s="230"/>
      <c r="L222" s="231">
        <f t="shared" si="33"/>
        <v>0</v>
      </c>
      <c r="M222" s="338"/>
      <c r="N222" s="337"/>
      <c r="O222" s="231">
        <f t="shared" si="34"/>
        <v>0</v>
      </c>
      <c r="P222" s="185"/>
    </row>
    <row r="223" spans="1:16" ht="24" hidden="1" x14ac:dyDescent="0.25">
      <c r="A223" s="178">
        <v>5234</v>
      </c>
      <c r="B223" s="223" t="s">
        <v>456</v>
      </c>
      <c r="C223" s="359">
        <f t="shared" si="27"/>
        <v>0</v>
      </c>
      <c r="D223" s="230"/>
      <c r="E223" s="507"/>
      <c r="F223" s="359">
        <f t="shared" si="31"/>
        <v>0</v>
      </c>
      <c r="G223" s="229"/>
      <c r="H223" s="230"/>
      <c r="I223" s="231">
        <f t="shared" si="32"/>
        <v>0</v>
      </c>
      <c r="J223" s="229"/>
      <c r="K223" s="230"/>
      <c r="L223" s="231">
        <f t="shared" si="33"/>
        <v>0</v>
      </c>
      <c r="M223" s="338"/>
      <c r="N223" s="337"/>
      <c r="O223" s="231">
        <f t="shared" si="34"/>
        <v>0</v>
      </c>
      <c r="P223" s="185"/>
    </row>
    <row r="224" spans="1:16" hidden="1" x14ac:dyDescent="0.25">
      <c r="A224" s="178">
        <v>5236</v>
      </c>
      <c r="B224" s="223" t="s">
        <v>457</v>
      </c>
      <c r="C224" s="359">
        <f t="shared" si="27"/>
        <v>0</v>
      </c>
      <c r="D224" s="230"/>
      <c r="E224" s="507"/>
      <c r="F224" s="359">
        <f t="shared" si="31"/>
        <v>0</v>
      </c>
      <c r="G224" s="229"/>
      <c r="H224" s="230"/>
      <c r="I224" s="231">
        <f t="shared" si="32"/>
        <v>0</v>
      </c>
      <c r="J224" s="229"/>
      <c r="K224" s="230"/>
      <c r="L224" s="231">
        <f t="shared" si="33"/>
        <v>0</v>
      </c>
      <c r="M224" s="338"/>
      <c r="N224" s="337"/>
      <c r="O224" s="231">
        <f t="shared" si="34"/>
        <v>0</v>
      </c>
      <c r="P224" s="185"/>
    </row>
    <row r="225" spans="1:16" hidden="1" x14ac:dyDescent="0.25">
      <c r="A225" s="178">
        <v>5237</v>
      </c>
      <c r="B225" s="223" t="s">
        <v>458</v>
      </c>
      <c r="C225" s="359">
        <f t="shared" si="27"/>
        <v>0</v>
      </c>
      <c r="D225" s="230"/>
      <c r="E225" s="507"/>
      <c r="F225" s="359">
        <f t="shared" si="31"/>
        <v>0</v>
      </c>
      <c r="G225" s="229"/>
      <c r="H225" s="230"/>
      <c r="I225" s="231">
        <f t="shared" si="32"/>
        <v>0</v>
      </c>
      <c r="J225" s="229"/>
      <c r="K225" s="230"/>
      <c r="L225" s="231">
        <f t="shared" si="33"/>
        <v>0</v>
      </c>
      <c r="M225" s="338"/>
      <c r="N225" s="337"/>
      <c r="O225" s="231">
        <f t="shared" si="34"/>
        <v>0</v>
      </c>
      <c r="P225" s="185"/>
    </row>
    <row r="226" spans="1:16" ht="24" hidden="1" x14ac:dyDescent="0.25">
      <c r="A226" s="178">
        <v>5238</v>
      </c>
      <c r="B226" s="223" t="s">
        <v>459</v>
      </c>
      <c r="C226" s="359">
        <f t="shared" si="27"/>
        <v>0</v>
      </c>
      <c r="D226" s="230"/>
      <c r="E226" s="507"/>
      <c r="F226" s="359">
        <f t="shared" si="31"/>
        <v>0</v>
      </c>
      <c r="G226" s="229"/>
      <c r="H226" s="230"/>
      <c r="I226" s="231">
        <f t="shared" si="32"/>
        <v>0</v>
      </c>
      <c r="J226" s="229"/>
      <c r="K226" s="230"/>
      <c r="L226" s="231">
        <f t="shared" si="33"/>
        <v>0</v>
      </c>
      <c r="M226" s="338"/>
      <c r="N226" s="337"/>
      <c r="O226" s="231">
        <f t="shared" si="34"/>
        <v>0</v>
      </c>
      <c r="P226" s="185"/>
    </row>
    <row r="227" spans="1:16" ht="24" hidden="1" x14ac:dyDescent="0.25">
      <c r="A227" s="178">
        <v>5239</v>
      </c>
      <c r="B227" s="223" t="s">
        <v>460</v>
      </c>
      <c r="C227" s="359">
        <f t="shared" si="27"/>
        <v>0</v>
      </c>
      <c r="D227" s="230"/>
      <c r="E227" s="507"/>
      <c r="F227" s="359">
        <f t="shared" si="31"/>
        <v>0</v>
      </c>
      <c r="G227" s="229"/>
      <c r="H227" s="230"/>
      <c r="I227" s="231">
        <f t="shared" si="32"/>
        <v>0</v>
      </c>
      <c r="J227" s="229"/>
      <c r="K227" s="230"/>
      <c r="L227" s="231">
        <f t="shared" si="33"/>
        <v>0</v>
      </c>
      <c r="M227" s="338"/>
      <c r="N227" s="337"/>
      <c r="O227" s="231">
        <f t="shared" si="34"/>
        <v>0</v>
      </c>
      <c r="P227" s="185"/>
    </row>
    <row r="228" spans="1:16" ht="24" hidden="1" x14ac:dyDescent="0.25">
      <c r="A228" s="339">
        <v>5240</v>
      </c>
      <c r="B228" s="223" t="s">
        <v>461</v>
      </c>
      <c r="C228" s="359">
        <f t="shared" si="27"/>
        <v>0</v>
      </c>
      <c r="D228" s="230"/>
      <c r="E228" s="507"/>
      <c r="F228" s="359">
        <f t="shared" si="31"/>
        <v>0</v>
      </c>
      <c r="G228" s="229"/>
      <c r="H228" s="230"/>
      <c r="I228" s="231">
        <f t="shared" si="32"/>
        <v>0</v>
      </c>
      <c r="J228" s="229"/>
      <c r="K228" s="230"/>
      <c r="L228" s="231">
        <f t="shared" si="33"/>
        <v>0</v>
      </c>
      <c r="M228" s="338"/>
      <c r="N228" s="337"/>
      <c r="O228" s="231">
        <f t="shared" si="34"/>
        <v>0</v>
      </c>
      <c r="P228" s="185"/>
    </row>
    <row r="229" spans="1:16" hidden="1" x14ac:dyDescent="0.25">
      <c r="A229" s="339">
        <v>5250</v>
      </c>
      <c r="B229" s="223" t="s">
        <v>462</v>
      </c>
      <c r="C229" s="359">
        <f t="shared" si="27"/>
        <v>0</v>
      </c>
      <c r="D229" s="230"/>
      <c r="E229" s="507"/>
      <c r="F229" s="359">
        <f t="shared" si="31"/>
        <v>0</v>
      </c>
      <c r="G229" s="229"/>
      <c r="H229" s="230"/>
      <c r="I229" s="231">
        <f t="shared" si="32"/>
        <v>0</v>
      </c>
      <c r="J229" s="229"/>
      <c r="K229" s="230"/>
      <c r="L229" s="231">
        <f t="shared" si="33"/>
        <v>0</v>
      </c>
      <c r="M229" s="338"/>
      <c r="N229" s="337"/>
      <c r="O229" s="231">
        <f t="shared" si="34"/>
        <v>0</v>
      </c>
      <c r="P229" s="185"/>
    </row>
    <row r="230" spans="1:16" hidden="1" x14ac:dyDescent="0.25">
      <c r="A230" s="339">
        <v>5260</v>
      </c>
      <c r="B230" s="223" t="s">
        <v>463</v>
      </c>
      <c r="C230" s="359">
        <f t="shared" si="27"/>
        <v>0</v>
      </c>
      <c r="D230" s="342">
        <f>SUM(D231)</f>
        <v>0</v>
      </c>
      <c r="E230" s="390">
        <f>SUM(E231)</f>
        <v>0</v>
      </c>
      <c r="F230" s="359">
        <f t="shared" si="31"/>
        <v>0</v>
      </c>
      <c r="G230" s="340">
        <f>SUM(G231)</f>
        <v>0</v>
      </c>
      <c r="H230" s="342">
        <f>SUM(H231)</f>
        <v>0</v>
      </c>
      <c r="I230" s="231">
        <f t="shared" si="32"/>
        <v>0</v>
      </c>
      <c r="J230" s="340">
        <f>SUM(J231)</f>
        <v>0</v>
      </c>
      <c r="K230" s="342">
        <f>SUM(K231)</f>
        <v>0</v>
      </c>
      <c r="L230" s="231">
        <f t="shared" si="33"/>
        <v>0</v>
      </c>
      <c r="M230" s="343">
        <f>SUM(M231)</f>
        <v>0</v>
      </c>
      <c r="N230" s="341">
        <f>SUM(N231)</f>
        <v>0</v>
      </c>
      <c r="O230" s="231">
        <f t="shared" si="34"/>
        <v>0</v>
      </c>
      <c r="P230" s="185"/>
    </row>
    <row r="231" spans="1:16" ht="24" hidden="1" x14ac:dyDescent="0.25">
      <c r="A231" s="178">
        <v>5269</v>
      </c>
      <c r="B231" s="223" t="s">
        <v>464</v>
      </c>
      <c r="C231" s="359">
        <f t="shared" si="27"/>
        <v>0</v>
      </c>
      <c r="D231" s="230"/>
      <c r="E231" s="507"/>
      <c r="F231" s="359">
        <f t="shared" si="31"/>
        <v>0</v>
      </c>
      <c r="G231" s="229"/>
      <c r="H231" s="230"/>
      <c r="I231" s="231">
        <f t="shared" si="32"/>
        <v>0</v>
      </c>
      <c r="J231" s="229"/>
      <c r="K231" s="230"/>
      <c r="L231" s="231">
        <f t="shared" si="33"/>
        <v>0</v>
      </c>
      <c r="M231" s="338"/>
      <c r="N231" s="337"/>
      <c r="O231" s="231">
        <f t="shared" si="34"/>
        <v>0</v>
      </c>
      <c r="P231" s="185"/>
    </row>
    <row r="232" spans="1:16" ht="24" hidden="1" x14ac:dyDescent="0.25">
      <c r="A232" s="329">
        <v>5270</v>
      </c>
      <c r="B232" s="265" t="s">
        <v>465</v>
      </c>
      <c r="C232" s="354">
        <f t="shared" si="27"/>
        <v>0</v>
      </c>
      <c r="D232" s="346"/>
      <c r="E232" s="509"/>
      <c r="F232" s="460">
        <f t="shared" si="31"/>
        <v>0</v>
      </c>
      <c r="G232" s="344"/>
      <c r="H232" s="346"/>
      <c r="I232" s="332">
        <f t="shared" si="32"/>
        <v>0</v>
      </c>
      <c r="J232" s="344"/>
      <c r="K232" s="346"/>
      <c r="L232" s="332">
        <f t="shared" si="33"/>
        <v>0</v>
      </c>
      <c r="M232" s="347"/>
      <c r="N232" s="345"/>
      <c r="O232" s="332">
        <f t="shared" si="34"/>
        <v>0</v>
      </c>
      <c r="P232" s="274"/>
    </row>
    <row r="233" spans="1:16" hidden="1" x14ac:dyDescent="0.25">
      <c r="A233" s="315">
        <v>6000</v>
      </c>
      <c r="B233" s="315" t="s">
        <v>466</v>
      </c>
      <c r="C233" s="465">
        <f t="shared" si="27"/>
        <v>0</v>
      </c>
      <c r="D233" s="577">
        <f>D234+D254+D261</f>
        <v>0</v>
      </c>
      <c r="E233" s="504">
        <f>E234+E254+E261</f>
        <v>0</v>
      </c>
      <c r="F233" s="465">
        <f t="shared" si="31"/>
        <v>0</v>
      </c>
      <c r="G233" s="317">
        <f>G234+G254+G261</f>
        <v>0</v>
      </c>
      <c r="H233" s="320">
        <f>H234+H254+H261</f>
        <v>0</v>
      </c>
      <c r="I233" s="319">
        <f t="shared" si="32"/>
        <v>0</v>
      </c>
      <c r="J233" s="317">
        <f>J234+J254+J261</f>
        <v>0</v>
      </c>
      <c r="K233" s="320">
        <f>K234+K254+K261</f>
        <v>0</v>
      </c>
      <c r="L233" s="319">
        <f t="shared" si="33"/>
        <v>0</v>
      </c>
      <c r="M233" s="321">
        <f>M234+M254+M261</f>
        <v>0</v>
      </c>
      <c r="N233" s="318">
        <f>N234+N254+N261</f>
        <v>0</v>
      </c>
      <c r="O233" s="319">
        <f t="shared" si="34"/>
        <v>0</v>
      </c>
      <c r="P233" s="322"/>
    </row>
    <row r="234" spans="1:16" hidden="1" x14ac:dyDescent="0.25">
      <c r="A234" s="249">
        <v>6200</v>
      </c>
      <c r="B234" s="368" t="s">
        <v>467</v>
      </c>
      <c r="C234" s="548">
        <f>F234+I234+L234+O234</f>
        <v>0</v>
      </c>
      <c r="D234" s="381">
        <f>SUM(D235,D236,D238,D241,D247,D248,D249)</f>
        <v>0</v>
      </c>
      <c r="E234" s="580">
        <f>SUM(E235,E236,E238,E241,E247,E248,E249)</f>
        <v>0</v>
      </c>
      <c r="F234" s="548">
        <f>D234+E234</f>
        <v>0</v>
      </c>
      <c r="G234" s="380">
        <f>SUM(G235,G236,G238,G241,G247,G248,G249)</f>
        <v>0</v>
      </c>
      <c r="H234" s="381">
        <f>SUM(H235,H236,H238,H241,H247,H248,H249)</f>
        <v>0</v>
      </c>
      <c r="I234" s="327">
        <f t="shared" si="32"/>
        <v>0</v>
      </c>
      <c r="J234" s="380">
        <f>SUM(J235,J236,J238,J241,J247,J248,J249)</f>
        <v>0</v>
      </c>
      <c r="K234" s="381">
        <f>SUM(K235,K236,K238,K241,K247,K248,K249)</f>
        <v>0</v>
      </c>
      <c r="L234" s="327">
        <f t="shared" si="33"/>
        <v>0</v>
      </c>
      <c r="M234" s="325">
        <f>SUM(M235,M236,M238,M241,M247,M248,M249)</f>
        <v>0</v>
      </c>
      <c r="N234" s="326">
        <f>SUM(N235,N236,N238,N241,N247,N248,N249)</f>
        <v>0</v>
      </c>
      <c r="O234" s="327">
        <f t="shared" si="34"/>
        <v>0</v>
      </c>
      <c r="P234" s="328"/>
    </row>
    <row r="235" spans="1:16" ht="24" hidden="1" x14ac:dyDescent="0.25">
      <c r="A235" s="705">
        <v>6220</v>
      </c>
      <c r="B235" s="213" t="s">
        <v>468</v>
      </c>
      <c r="C235" s="466">
        <f t="shared" si="27"/>
        <v>0</v>
      </c>
      <c r="D235" s="220"/>
      <c r="E235" s="510"/>
      <c r="F235" s="466">
        <f t="shared" si="31"/>
        <v>0</v>
      </c>
      <c r="G235" s="219"/>
      <c r="H235" s="220"/>
      <c r="I235" s="221">
        <f t="shared" si="32"/>
        <v>0</v>
      </c>
      <c r="J235" s="219"/>
      <c r="K235" s="220"/>
      <c r="L235" s="221">
        <f t="shared" si="33"/>
        <v>0</v>
      </c>
      <c r="M235" s="336"/>
      <c r="N235" s="335"/>
      <c r="O235" s="221">
        <f t="shared" si="34"/>
        <v>0</v>
      </c>
      <c r="P235" s="176"/>
    </row>
    <row r="236" spans="1:16" hidden="1" x14ac:dyDescent="0.25">
      <c r="A236" s="339">
        <v>6230</v>
      </c>
      <c r="B236" s="223" t="s">
        <v>469</v>
      </c>
      <c r="C236" s="359">
        <f t="shared" si="27"/>
        <v>0</v>
      </c>
      <c r="D236" s="342">
        <f>SUM(D237)</f>
        <v>0</v>
      </c>
      <c r="E236" s="343">
        <f>SUM(E237)</f>
        <v>0</v>
      </c>
      <c r="F236" s="359">
        <f t="shared" si="31"/>
        <v>0</v>
      </c>
      <c r="G236" s="340">
        <f>SUM(G237)</f>
        <v>0</v>
      </c>
      <c r="H236" s="342">
        <f>SUM(H237)</f>
        <v>0</v>
      </c>
      <c r="I236" s="231">
        <f t="shared" si="32"/>
        <v>0</v>
      </c>
      <c r="J236" s="340">
        <f>SUM(J237)</f>
        <v>0</v>
      </c>
      <c r="K236" s="342">
        <f>SUM(K237)</f>
        <v>0</v>
      </c>
      <c r="L236" s="231">
        <f t="shared" si="33"/>
        <v>0</v>
      </c>
      <c r="M236" s="340">
        <f>SUM(M237)</f>
        <v>0</v>
      </c>
      <c r="N236" s="342">
        <f>SUM(N237)</f>
        <v>0</v>
      </c>
      <c r="O236" s="231">
        <f t="shared" si="34"/>
        <v>0</v>
      </c>
      <c r="P236" s="185"/>
    </row>
    <row r="237" spans="1:16" ht="24" hidden="1" x14ac:dyDescent="0.25">
      <c r="A237" s="178">
        <v>6239</v>
      </c>
      <c r="B237" s="213" t="s">
        <v>470</v>
      </c>
      <c r="C237" s="359">
        <f t="shared" si="27"/>
        <v>0</v>
      </c>
      <c r="D237" s="220"/>
      <c r="E237" s="507"/>
      <c r="F237" s="359">
        <f t="shared" si="31"/>
        <v>0</v>
      </c>
      <c r="G237" s="229"/>
      <c r="H237" s="230"/>
      <c r="I237" s="231">
        <f t="shared" si="32"/>
        <v>0</v>
      </c>
      <c r="J237" s="229"/>
      <c r="K237" s="230"/>
      <c r="L237" s="231">
        <f t="shared" si="33"/>
        <v>0</v>
      </c>
      <c r="M237" s="338"/>
      <c r="N237" s="337"/>
      <c r="O237" s="231">
        <f t="shared" si="34"/>
        <v>0</v>
      </c>
      <c r="P237" s="185"/>
    </row>
    <row r="238" spans="1:16" ht="24" hidden="1" x14ac:dyDescent="0.25">
      <c r="A238" s="339">
        <v>6240</v>
      </c>
      <c r="B238" s="223" t="s">
        <v>471</v>
      </c>
      <c r="C238" s="359">
        <f t="shared" si="27"/>
        <v>0</v>
      </c>
      <c r="D238" s="342">
        <f>SUM(D239:D240)</f>
        <v>0</v>
      </c>
      <c r="E238" s="390">
        <f>SUM(E239:E240)</f>
        <v>0</v>
      </c>
      <c r="F238" s="359">
        <f t="shared" si="31"/>
        <v>0</v>
      </c>
      <c r="G238" s="340">
        <f>SUM(G239:G240)</f>
        <v>0</v>
      </c>
      <c r="H238" s="342">
        <f>SUM(H239:H240)</f>
        <v>0</v>
      </c>
      <c r="I238" s="231">
        <f t="shared" si="32"/>
        <v>0</v>
      </c>
      <c r="J238" s="340">
        <f>SUM(J239:J240)</f>
        <v>0</v>
      </c>
      <c r="K238" s="342">
        <f>SUM(K239:K240)</f>
        <v>0</v>
      </c>
      <c r="L238" s="231">
        <f t="shared" si="33"/>
        <v>0</v>
      </c>
      <c r="M238" s="343">
        <f>SUM(M239:M240)</f>
        <v>0</v>
      </c>
      <c r="N238" s="341">
        <f>SUM(N239:N240)</f>
        <v>0</v>
      </c>
      <c r="O238" s="231">
        <f t="shared" si="34"/>
        <v>0</v>
      </c>
      <c r="P238" s="185"/>
    </row>
    <row r="239" spans="1:16" hidden="1" x14ac:dyDescent="0.25">
      <c r="A239" s="178">
        <v>6241</v>
      </c>
      <c r="B239" s="223" t="s">
        <v>472</v>
      </c>
      <c r="C239" s="359">
        <f t="shared" si="27"/>
        <v>0</v>
      </c>
      <c r="D239" s="230"/>
      <c r="E239" s="507"/>
      <c r="F239" s="359">
        <f t="shared" si="31"/>
        <v>0</v>
      </c>
      <c r="G239" s="229"/>
      <c r="H239" s="230"/>
      <c r="I239" s="231">
        <f t="shared" si="32"/>
        <v>0</v>
      </c>
      <c r="J239" s="229"/>
      <c r="K239" s="230"/>
      <c r="L239" s="231">
        <f t="shared" si="33"/>
        <v>0</v>
      </c>
      <c r="M239" s="338"/>
      <c r="N239" s="337"/>
      <c r="O239" s="231">
        <f t="shared" si="34"/>
        <v>0</v>
      </c>
      <c r="P239" s="185"/>
    </row>
    <row r="240" spans="1:16" hidden="1" x14ac:dyDescent="0.25">
      <c r="A240" s="178">
        <v>6242</v>
      </c>
      <c r="B240" s="223" t="s">
        <v>473</v>
      </c>
      <c r="C240" s="359">
        <f t="shared" si="27"/>
        <v>0</v>
      </c>
      <c r="D240" s="230"/>
      <c r="E240" s="507"/>
      <c r="F240" s="359">
        <f t="shared" si="31"/>
        <v>0</v>
      </c>
      <c r="G240" s="229"/>
      <c r="H240" s="230"/>
      <c r="I240" s="231">
        <f t="shared" si="32"/>
        <v>0</v>
      </c>
      <c r="J240" s="229"/>
      <c r="K240" s="230"/>
      <c r="L240" s="231">
        <f t="shared" si="33"/>
        <v>0</v>
      </c>
      <c r="M240" s="338"/>
      <c r="N240" s="337"/>
      <c r="O240" s="231">
        <f t="shared" si="34"/>
        <v>0</v>
      </c>
      <c r="P240" s="185"/>
    </row>
    <row r="241" spans="1:16" ht="24" hidden="1" x14ac:dyDescent="0.25">
      <c r="A241" s="339">
        <v>6250</v>
      </c>
      <c r="B241" s="223" t="s">
        <v>474</v>
      </c>
      <c r="C241" s="359">
        <f t="shared" si="27"/>
        <v>0</v>
      </c>
      <c r="D241" s="342">
        <f>SUM(D242:D246)</f>
        <v>0</v>
      </c>
      <c r="E241" s="390">
        <f>SUM(E242:E246)</f>
        <v>0</v>
      </c>
      <c r="F241" s="359">
        <f t="shared" si="31"/>
        <v>0</v>
      </c>
      <c r="G241" s="340">
        <f>SUM(G242:G246)</f>
        <v>0</v>
      </c>
      <c r="H241" s="342">
        <f>SUM(H242:H246)</f>
        <v>0</v>
      </c>
      <c r="I241" s="231">
        <f t="shared" si="32"/>
        <v>0</v>
      </c>
      <c r="J241" s="340">
        <f>SUM(J242:J246)</f>
        <v>0</v>
      </c>
      <c r="K241" s="342">
        <f>SUM(K242:K246)</f>
        <v>0</v>
      </c>
      <c r="L241" s="231">
        <f t="shared" si="33"/>
        <v>0</v>
      </c>
      <c r="M241" s="343">
        <f>SUM(M242:M246)</f>
        <v>0</v>
      </c>
      <c r="N241" s="341">
        <f>SUM(N242:N246)</f>
        <v>0</v>
      </c>
      <c r="O241" s="231">
        <f t="shared" si="34"/>
        <v>0</v>
      </c>
      <c r="P241" s="185"/>
    </row>
    <row r="242" spans="1:16" hidden="1" x14ac:dyDescent="0.25">
      <c r="A242" s="178">
        <v>6252</v>
      </c>
      <c r="B242" s="223" t="s">
        <v>475</v>
      </c>
      <c r="C242" s="359">
        <f t="shared" si="27"/>
        <v>0</v>
      </c>
      <c r="D242" s="230"/>
      <c r="E242" s="507"/>
      <c r="F242" s="359">
        <f t="shared" si="31"/>
        <v>0</v>
      </c>
      <c r="G242" s="229"/>
      <c r="H242" s="230"/>
      <c r="I242" s="231">
        <f t="shared" si="32"/>
        <v>0</v>
      </c>
      <c r="J242" s="229"/>
      <c r="K242" s="230"/>
      <c r="L242" s="231">
        <f t="shared" si="33"/>
        <v>0</v>
      </c>
      <c r="M242" s="338"/>
      <c r="N242" s="337"/>
      <c r="O242" s="231">
        <f t="shared" si="34"/>
        <v>0</v>
      </c>
      <c r="P242" s="185"/>
    </row>
    <row r="243" spans="1:16" hidden="1" x14ac:dyDescent="0.25">
      <c r="A243" s="178">
        <v>6253</v>
      </c>
      <c r="B243" s="223" t="s">
        <v>476</v>
      </c>
      <c r="C243" s="359">
        <f t="shared" si="27"/>
        <v>0</v>
      </c>
      <c r="D243" s="230"/>
      <c r="E243" s="507"/>
      <c r="F243" s="359">
        <f t="shared" si="31"/>
        <v>0</v>
      </c>
      <c r="G243" s="229"/>
      <c r="H243" s="230"/>
      <c r="I243" s="231">
        <f t="shared" si="32"/>
        <v>0</v>
      </c>
      <c r="J243" s="229"/>
      <c r="K243" s="230"/>
      <c r="L243" s="231">
        <f t="shared" si="33"/>
        <v>0</v>
      </c>
      <c r="M243" s="338"/>
      <c r="N243" s="337"/>
      <c r="O243" s="231">
        <f t="shared" si="34"/>
        <v>0</v>
      </c>
      <c r="P243" s="185"/>
    </row>
    <row r="244" spans="1:16" ht="24" hidden="1" x14ac:dyDescent="0.25">
      <c r="A244" s="178">
        <v>6254</v>
      </c>
      <c r="B244" s="223" t="s">
        <v>477</v>
      </c>
      <c r="C244" s="359">
        <f t="shared" si="27"/>
        <v>0</v>
      </c>
      <c r="D244" s="230"/>
      <c r="E244" s="507"/>
      <c r="F244" s="359">
        <f t="shared" si="31"/>
        <v>0</v>
      </c>
      <c r="G244" s="229"/>
      <c r="H244" s="230"/>
      <c r="I244" s="231">
        <f t="shared" si="32"/>
        <v>0</v>
      </c>
      <c r="J244" s="229"/>
      <c r="K244" s="230"/>
      <c r="L244" s="231">
        <f t="shared" si="33"/>
        <v>0</v>
      </c>
      <c r="M244" s="338"/>
      <c r="N244" s="337"/>
      <c r="O244" s="231">
        <f t="shared" si="34"/>
        <v>0</v>
      </c>
      <c r="P244" s="185"/>
    </row>
    <row r="245" spans="1:16" ht="24" hidden="1" x14ac:dyDescent="0.25">
      <c r="A245" s="178">
        <v>6255</v>
      </c>
      <c r="B245" s="223" t="s">
        <v>478</v>
      </c>
      <c r="C245" s="359">
        <f t="shared" si="27"/>
        <v>0</v>
      </c>
      <c r="D245" s="230"/>
      <c r="E245" s="507"/>
      <c r="F245" s="359">
        <f t="shared" si="31"/>
        <v>0</v>
      </c>
      <c r="G245" s="229"/>
      <c r="H245" s="230"/>
      <c r="I245" s="231">
        <f t="shared" si="32"/>
        <v>0</v>
      </c>
      <c r="J245" s="229"/>
      <c r="K245" s="230"/>
      <c r="L245" s="231">
        <f t="shared" si="33"/>
        <v>0</v>
      </c>
      <c r="M245" s="338"/>
      <c r="N245" s="337"/>
      <c r="O245" s="231">
        <f t="shared" si="34"/>
        <v>0</v>
      </c>
      <c r="P245" s="185"/>
    </row>
    <row r="246" spans="1:16" hidden="1" x14ac:dyDescent="0.25">
      <c r="A246" s="178">
        <v>6259</v>
      </c>
      <c r="B246" s="223" t="s">
        <v>479</v>
      </c>
      <c r="C246" s="359">
        <f t="shared" si="27"/>
        <v>0</v>
      </c>
      <c r="D246" s="230"/>
      <c r="E246" s="507"/>
      <c r="F246" s="359">
        <f t="shared" si="31"/>
        <v>0</v>
      </c>
      <c r="G246" s="229"/>
      <c r="H246" s="230"/>
      <c r="I246" s="231">
        <f t="shared" si="32"/>
        <v>0</v>
      </c>
      <c r="J246" s="229"/>
      <c r="K246" s="230"/>
      <c r="L246" s="231">
        <f t="shared" si="33"/>
        <v>0</v>
      </c>
      <c r="M246" s="338"/>
      <c r="N246" s="337"/>
      <c r="O246" s="231">
        <f t="shared" si="34"/>
        <v>0</v>
      </c>
      <c r="P246" s="185"/>
    </row>
    <row r="247" spans="1:16" ht="24" hidden="1" x14ac:dyDescent="0.25">
      <c r="A247" s="339">
        <v>6260</v>
      </c>
      <c r="B247" s="223" t="s">
        <v>480</v>
      </c>
      <c r="C247" s="359">
        <f t="shared" si="27"/>
        <v>0</v>
      </c>
      <c r="D247" s="230"/>
      <c r="E247" s="507"/>
      <c r="F247" s="359">
        <f t="shared" ref="F247:F299" si="38">D247+E247</f>
        <v>0</v>
      </c>
      <c r="G247" s="229"/>
      <c r="H247" s="230"/>
      <c r="I247" s="231">
        <f t="shared" ref="I247:I299" si="39">G247+H247</f>
        <v>0</v>
      </c>
      <c r="J247" s="229"/>
      <c r="K247" s="230"/>
      <c r="L247" s="231">
        <f t="shared" ref="L247:L299" si="40">J247+K247</f>
        <v>0</v>
      </c>
      <c r="M247" s="338"/>
      <c r="N247" s="337"/>
      <c r="O247" s="231">
        <f t="shared" ref="O247:O276" si="41">M247+N247</f>
        <v>0</v>
      </c>
      <c r="P247" s="185"/>
    </row>
    <row r="248" spans="1:16" hidden="1" x14ac:dyDescent="0.25">
      <c r="A248" s="339">
        <v>6270</v>
      </c>
      <c r="B248" s="223" t="s">
        <v>481</v>
      </c>
      <c r="C248" s="359">
        <f t="shared" si="27"/>
        <v>0</v>
      </c>
      <c r="D248" s="230"/>
      <c r="E248" s="507"/>
      <c r="F248" s="359">
        <f t="shared" si="38"/>
        <v>0</v>
      </c>
      <c r="G248" s="229"/>
      <c r="H248" s="230"/>
      <c r="I248" s="231">
        <f t="shared" si="39"/>
        <v>0</v>
      </c>
      <c r="J248" s="229"/>
      <c r="K248" s="230"/>
      <c r="L248" s="231">
        <f t="shared" si="40"/>
        <v>0</v>
      </c>
      <c r="M248" s="338"/>
      <c r="N248" s="337"/>
      <c r="O248" s="231">
        <f t="shared" si="41"/>
        <v>0</v>
      </c>
      <c r="P248" s="185"/>
    </row>
    <row r="249" spans="1:16" ht="24" hidden="1" x14ac:dyDescent="0.25">
      <c r="A249" s="705">
        <v>6290</v>
      </c>
      <c r="B249" s="213" t="s">
        <v>482</v>
      </c>
      <c r="C249" s="359">
        <f t="shared" si="27"/>
        <v>0</v>
      </c>
      <c r="D249" s="352">
        <f>SUM(D250:D253)</f>
        <v>0</v>
      </c>
      <c r="E249" s="389">
        <f>SUM(E250:E253)</f>
        <v>0</v>
      </c>
      <c r="F249" s="466">
        <f t="shared" si="38"/>
        <v>0</v>
      </c>
      <c r="G249" s="350">
        <f>SUM(G250:G253)</f>
        <v>0</v>
      </c>
      <c r="H249" s="352">
        <f t="shared" ref="H249" si="42">SUM(H250:H253)</f>
        <v>0</v>
      </c>
      <c r="I249" s="221">
        <f t="shared" si="39"/>
        <v>0</v>
      </c>
      <c r="J249" s="350">
        <f>SUM(J250:J253)</f>
        <v>0</v>
      </c>
      <c r="K249" s="352">
        <f t="shared" ref="K249" si="43">SUM(K250:K253)</f>
        <v>0</v>
      </c>
      <c r="L249" s="221">
        <f t="shared" si="40"/>
        <v>0</v>
      </c>
      <c r="M249" s="369">
        <f t="shared" ref="M249:N249" si="44">SUM(M250:M253)</f>
        <v>0</v>
      </c>
      <c r="N249" s="370">
        <f t="shared" si="44"/>
        <v>0</v>
      </c>
      <c r="O249" s="371">
        <f t="shared" si="41"/>
        <v>0</v>
      </c>
      <c r="P249" s="372"/>
    </row>
    <row r="250" spans="1:16" hidden="1" x14ac:dyDescent="0.25">
      <c r="A250" s="178">
        <v>6291</v>
      </c>
      <c r="B250" s="223" t="s">
        <v>483</v>
      </c>
      <c r="C250" s="359">
        <f t="shared" si="27"/>
        <v>0</v>
      </c>
      <c r="D250" s="230"/>
      <c r="E250" s="507"/>
      <c r="F250" s="359">
        <f t="shared" si="38"/>
        <v>0</v>
      </c>
      <c r="G250" s="229"/>
      <c r="H250" s="230"/>
      <c r="I250" s="231">
        <f t="shared" si="39"/>
        <v>0</v>
      </c>
      <c r="J250" s="229"/>
      <c r="K250" s="230"/>
      <c r="L250" s="231">
        <f t="shared" si="40"/>
        <v>0</v>
      </c>
      <c r="M250" s="338"/>
      <c r="N250" s="337"/>
      <c r="O250" s="231">
        <f t="shared" si="41"/>
        <v>0</v>
      </c>
      <c r="P250" s="185"/>
    </row>
    <row r="251" spans="1:16" hidden="1" x14ac:dyDescent="0.25">
      <c r="A251" s="178">
        <v>6292</v>
      </c>
      <c r="B251" s="223" t="s">
        <v>484</v>
      </c>
      <c r="C251" s="359">
        <f t="shared" si="27"/>
        <v>0</v>
      </c>
      <c r="D251" s="230"/>
      <c r="E251" s="507"/>
      <c r="F251" s="359">
        <f t="shared" si="38"/>
        <v>0</v>
      </c>
      <c r="G251" s="229"/>
      <c r="H251" s="230"/>
      <c r="I251" s="231">
        <f t="shared" si="39"/>
        <v>0</v>
      </c>
      <c r="J251" s="229"/>
      <c r="K251" s="230"/>
      <c r="L251" s="231">
        <f t="shared" si="40"/>
        <v>0</v>
      </c>
      <c r="M251" s="338"/>
      <c r="N251" s="337"/>
      <c r="O251" s="231">
        <f t="shared" si="41"/>
        <v>0</v>
      </c>
      <c r="P251" s="185"/>
    </row>
    <row r="252" spans="1:16" ht="72" hidden="1" x14ac:dyDescent="0.25">
      <c r="A252" s="178">
        <v>6296</v>
      </c>
      <c r="B252" s="223" t="s">
        <v>485</v>
      </c>
      <c r="C252" s="359">
        <f t="shared" si="27"/>
        <v>0</v>
      </c>
      <c r="D252" s="230"/>
      <c r="E252" s="507"/>
      <c r="F252" s="359">
        <f t="shared" si="38"/>
        <v>0</v>
      </c>
      <c r="G252" s="229"/>
      <c r="H252" s="230"/>
      <c r="I252" s="231">
        <f t="shared" si="39"/>
        <v>0</v>
      </c>
      <c r="J252" s="229"/>
      <c r="K252" s="230"/>
      <c r="L252" s="231">
        <f t="shared" si="40"/>
        <v>0</v>
      </c>
      <c r="M252" s="338"/>
      <c r="N252" s="337"/>
      <c r="O252" s="231">
        <f t="shared" si="41"/>
        <v>0</v>
      </c>
      <c r="P252" s="185"/>
    </row>
    <row r="253" spans="1:16" ht="36" hidden="1" x14ac:dyDescent="0.25">
      <c r="A253" s="178">
        <v>6299</v>
      </c>
      <c r="B253" s="223" t="s">
        <v>486</v>
      </c>
      <c r="C253" s="359">
        <f t="shared" si="27"/>
        <v>0</v>
      </c>
      <c r="D253" s="230"/>
      <c r="E253" s="507"/>
      <c r="F253" s="359">
        <f t="shared" si="38"/>
        <v>0</v>
      </c>
      <c r="G253" s="229"/>
      <c r="H253" s="230"/>
      <c r="I253" s="231">
        <f t="shared" si="39"/>
        <v>0</v>
      </c>
      <c r="J253" s="229"/>
      <c r="K253" s="230"/>
      <c r="L253" s="231">
        <f t="shared" si="40"/>
        <v>0</v>
      </c>
      <c r="M253" s="338"/>
      <c r="N253" s="337"/>
      <c r="O253" s="231">
        <f t="shared" si="41"/>
        <v>0</v>
      </c>
      <c r="P253" s="185"/>
    </row>
    <row r="254" spans="1:16" hidden="1" x14ac:dyDescent="0.25">
      <c r="A254" s="198">
        <v>6300</v>
      </c>
      <c r="B254" s="323" t="s">
        <v>487</v>
      </c>
      <c r="C254" s="459">
        <f t="shared" si="27"/>
        <v>0</v>
      </c>
      <c r="D254" s="210">
        <f>SUM(D255,D259,D260)</f>
        <v>0</v>
      </c>
      <c r="E254" s="505">
        <f>SUM(E255,E259,E260)</f>
        <v>0</v>
      </c>
      <c r="F254" s="459">
        <f t="shared" si="38"/>
        <v>0</v>
      </c>
      <c r="G254" s="209">
        <f>SUM(G255,G259,G260)</f>
        <v>0</v>
      </c>
      <c r="H254" s="210">
        <f t="shared" ref="H254" si="45">SUM(H255,H259,H260)</f>
        <v>0</v>
      </c>
      <c r="I254" s="211">
        <f t="shared" si="39"/>
        <v>0</v>
      </c>
      <c r="J254" s="209">
        <f>SUM(J255,J259,J260)</f>
        <v>0</v>
      </c>
      <c r="K254" s="210">
        <f t="shared" ref="K254" si="46">SUM(K255,K259,K260)</f>
        <v>0</v>
      </c>
      <c r="L254" s="211">
        <f t="shared" si="40"/>
        <v>0</v>
      </c>
      <c r="M254" s="355">
        <f t="shared" ref="M254:N254" si="47">SUM(M255,M259,M260)</f>
        <v>0</v>
      </c>
      <c r="N254" s="356">
        <f t="shared" si="47"/>
        <v>0</v>
      </c>
      <c r="O254" s="357">
        <f t="shared" si="41"/>
        <v>0</v>
      </c>
      <c r="P254" s="358"/>
    </row>
    <row r="255" spans="1:16" ht="24" hidden="1" x14ac:dyDescent="0.25">
      <c r="A255" s="705">
        <v>6320</v>
      </c>
      <c r="B255" s="213" t="s">
        <v>488</v>
      </c>
      <c r="C255" s="546">
        <f t="shared" si="27"/>
        <v>0</v>
      </c>
      <c r="D255" s="352">
        <f>SUM(D256:D258)</f>
        <v>0</v>
      </c>
      <c r="E255" s="389">
        <f>SUM(E256:E258)</f>
        <v>0</v>
      </c>
      <c r="F255" s="466">
        <f t="shared" si="38"/>
        <v>0</v>
      </c>
      <c r="G255" s="350">
        <f>SUM(G256:G258)</f>
        <v>0</v>
      </c>
      <c r="H255" s="352">
        <f t="shared" ref="H255" si="48">SUM(H256:H258)</f>
        <v>0</v>
      </c>
      <c r="I255" s="221">
        <f t="shared" si="39"/>
        <v>0</v>
      </c>
      <c r="J255" s="350">
        <f>SUM(J256:J258)</f>
        <v>0</v>
      </c>
      <c r="K255" s="352">
        <f t="shared" ref="K255" si="49">SUM(K256:K258)</f>
        <v>0</v>
      </c>
      <c r="L255" s="221">
        <f t="shared" si="40"/>
        <v>0</v>
      </c>
      <c r="M255" s="353">
        <f t="shared" ref="M255:N255" si="50">SUM(M256:M258)</f>
        <v>0</v>
      </c>
      <c r="N255" s="351">
        <f t="shared" si="50"/>
        <v>0</v>
      </c>
      <c r="O255" s="221">
        <f t="shared" si="41"/>
        <v>0</v>
      </c>
      <c r="P255" s="176"/>
    </row>
    <row r="256" spans="1:16" hidden="1" x14ac:dyDescent="0.25">
      <c r="A256" s="178">
        <v>6322</v>
      </c>
      <c r="B256" s="223" t="s">
        <v>489</v>
      </c>
      <c r="C256" s="359">
        <f t="shared" si="27"/>
        <v>0</v>
      </c>
      <c r="D256" s="230"/>
      <c r="E256" s="507"/>
      <c r="F256" s="359">
        <f t="shared" si="38"/>
        <v>0</v>
      </c>
      <c r="G256" s="229"/>
      <c r="H256" s="230"/>
      <c r="I256" s="231">
        <f t="shared" si="39"/>
        <v>0</v>
      </c>
      <c r="J256" s="229"/>
      <c r="K256" s="230"/>
      <c r="L256" s="231">
        <f t="shared" si="40"/>
        <v>0</v>
      </c>
      <c r="M256" s="338"/>
      <c r="N256" s="337"/>
      <c r="O256" s="231">
        <f t="shared" si="41"/>
        <v>0</v>
      </c>
      <c r="P256" s="185"/>
    </row>
    <row r="257" spans="1:16" ht="24" hidden="1" x14ac:dyDescent="0.25">
      <c r="A257" s="178">
        <v>6323</v>
      </c>
      <c r="B257" s="223" t="s">
        <v>490</v>
      </c>
      <c r="C257" s="359">
        <f t="shared" si="27"/>
        <v>0</v>
      </c>
      <c r="D257" s="230"/>
      <c r="E257" s="507"/>
      <c r="F257" s="359">
        <f t="shared" si="38"/>
        <v>0</v>
      </c>
      <c r="G257" s="229"/>
      <c r="H257" s="230"/>
      <c r="I257" s="231">
        <f t="shared" si="39"/>
        <v>0</v>
      </c>
      <c r="J257" s="229"/>
      <c r="K257" s="230"/>
      <c r="L257" s="231">
        <f t="shared" si="40"/>
        <v>0</v>
      </c>
      <c r="M257" s="338"/>
      <c r="N257" s="337"/>
      <c r="O257" s="231">
        <f t="shared" si="41"/>
        <v>0</v>
      </c>
      <c r="P257" s="185"/>
    </row>
    <row r="258" spans="1:16" ht="24" hidden="1" x14ac:dyDescent="0.25">
      <c r="A258" s="169">
        <v>6324</v>
      </c>
      <c r="B258" s="213" t="s">
        <v>491</v>
      </c>
      <c r="C258" s="359">
        <f t="shared" si="27"/>
        <v>0</v>
      </c>
      <c r="D258" s="220"/>
      <c r="E258" s="510"/>
      <c r="F258" s="466">
        <f t="shared" si="38"/>
        <v>0</v>
      </c>
      <c r="G258" s="219"/>
      <c r="H258" s="220"/>
      <c r="I258" s="221">
        <f t="shared" si="39"/>
        <v>0</v>
      </c>
      <c r="J258" s="219"/>
      <c r="K258" s="220"/>
      <c r="L258" s="221">
        <f t="shared" si="40"/>
        <v>0</v>
      </c>
      <c r="M258" s="336"/>
      <c r="N258" s="335"/>
      <c r="O258" s="221">
        <f t="shared" si="41"/>
        <v>0</v>
      </c>
      <c r="P258" s="176"/>
    </row>
    <row r="259" spans="1:16" ht="24" hidden="1" x14ac:dyDescent="0.25">
      <c r="A259" s="391">
        <v>6330</v>
      </c>
      <c r="B259" s="392" t="s">
        <v>492</v>
      </c>
      <c r="C259" s="359">
        <f t="shared" ref="C259:C286" si="51">F259+I259+L259+O259</f>
        <v>0</v>
      </c>
      <c r="D259" s="377"/>
      <c r="E259" s="579"/>
      <c r="F259" s="546">
        <f t="shared" si="38"/>
        <v>0</v>
      </c>
      <c r="G259" s="375"/>
      <c r="H259" s="377"/>
      <c r="I259" s="371">
        <f t="shared" si="39"/>
        <v>0</v>
      </c>
      <c r="J259" s="375"/>
      <c r="K259" s="377"/>
      <c r="L259" s="371">
        <f t="shared" si="40"/>
        <v>0</v>
      </c>
      <c r="M259" s="378"/>
      <c r="N259" s="376"/>
      <c r="O259" s="371">
        <f t="shared" si="41"/>
        <v>0</v>
      </c>
      <c r="P259" s="372"/>
    </row>
    <row r="260" spans="1:16" hidden="1" x14ac:dyDescent="0.25">
      <c r="A260" s="339">
        <v>6360</v>
      </c>
      <c r="B260" s="223" t="s">
        <v>493</v>
      </c>
      <c r="C260" s="359">
        <f t="shared" si="51"/>
        <v>0</v>
      </c>
      <c r="D260" s="230"/>
      <c r="E260" s="507"/>
      <c r="F260" s="359">
        <f t="shared" si="38"/>
        <v>0</v>
      </c>
      <c r="G260" s="229"/>
      <c r="H260" s="230"/>
      <c r="I260" s="231">
        <f t="shared" si="39"/>
        <v>0</v>
      </c>
      <c r="J260" s="229"/>
      <c r="K260" s="230"/>
      <c r="L260" s="231">
        <f t="shared" si="40"/>
        <v>0</v>
      </c>
      <c r="M260" s="338"/>
      <c r="N260" s="337"/>
      <c r="O260" s="231">
        <f t="shared" si="41"/>
        <v>0</v>
      </c>
      <c r="P260" s="185"/>
    </row>
    <row r="261" spans="1:16" ht="36" hidden="1" x14ac:dyDescent="0.25">
      <c r="A261" s="198">
        <v>6400</v>
      </c>
      <c r="B261" s="323" t="s">
        <v>494</v>
      </c>
      <c r="C261" s="459">
        <f t="shared" si="51"/>
        <v>0</v>
      </c>
      <c r="D261" s="210">
        <f>SUM(D262,D266)</f>
        <v>0</v>
      </c>
      <c r="E261" s="505">
        <f>SUM(E262,E266)</f>
        <v>0</v>
      </c>
      <c r="F261" s="459">
        <f t="shared" si="38"/>
        <v>0</v>
      </c>
      <c r="G261" s="209">
        <f>SUM(G262,G266)</f>
        <v>0</v>
      </c>
      <c r="H261" s="210">
        <f t="shared" ref="H261" si="52">SUM(H262,H266)</f>
        <v>0</v>
      </c>
      <c r="I261" s="211">
        <f t="shared" si="39"/>
        <v>0</v>
      </c>
      <c r="J261" s="209">
        <f>SUM(J262,J266)</f>
        <v>0</v>
      </c>
      <c r="K261" s="210">
        <f t="shared" ref="K261" si="53">SUM(K262,K266)</f>
        <v>0</v>
      </c>
      <c r="L261" s="211">
        <f t="shared" si="40"/>
        <v>0</v>
      </c>
      <c r="M261" s="355">
        <f t="shared" ref="M261:N261" si="54">SUM(M262,M266)</f>
        <v>0</v>
      </c>
      <c r="N261" s="356">
        <f t="shared" si="54"/>
        <v>0</v>
      </c>
      <c r="O261" s="357">
        <f t="shared" si="41"/>
        <v>0</v>
      </c>
      <c r="P261" s="358"/>
    </row>
    <row r="262" spans="1:16" ht="24" hidden="1" x14ac:dyDescent="0.25">
      <c r="A262" s="705">
        <v>6410</v>
      </c>
      <c r="B262" s="213" t="s">
        <v>495</v>
      </c>
      <c r="C262" s="466">
        <f t="shared" si="51"/>
        <v>0</v>
      </c>
      <c r="D262" s="352">
        <f>SUM(D263:D265)</f>
        <v>0</v>
      </c>
      <c r="E262" s="389">
        <f>SUM(E263:E265)</f>
        <v>0</v>
      </c>
      <c r="F262" s="466">
        <f t="shared" si="38"/>
        <v>0</v>
      </c>
      <c r="G262" s="350">
        <f>SUM(G263:G265)</f>
        <v>0</v>
      </c>
      <c r="H262" s="352">
        <f t="shared" ref="H262" si="55">SUM(H263:H265)</f>
        <v>0</v>
      </c>
      <c r="I262" s="221">
        <f t="shared" si="39"/>
        <v>0</v>
      </c>
      <c r="J262" s="350">
        <f>SUM(J263:J265)</f>
        <v>0</v>
      </c>
      <c r="K262" s="352">
        <f t="shared" ref="K262" si="56">SUM(K263:K265)</f>
        <v>0</v>
      </c>
      <c r="L262" s="221">
        <f t="shared" si="40"/>
        <v>0</v>
      </c>
      <c r="M262" s="365">
        <f t="shared" ref="M262:N262" si="57">SUM(M263:M265)</f>
        <v>0</v>
      </c>
      <c r="N262" s="366">
        <f t="shared" si="57"/>
        <v>0</v>
      </c>
      <c r="O262" s="242">
        <f t="shared" si="41"/>
        <v>0</v>
      </c>
      <c r="P262" s="244"/>
    </row>
    <row r="263" spans="1:16" hidden="1" x14ac:dyDescent="0.25">
      <c r="A263" s="178">
        <v>6411</v>
      </c>
      <c r="B263" s="393" t="s">
        <v>496</v>
      </c>
      <c r="C263" s="359">
        <f t="shared" si="51"/>
        <v>0</v>
      </c>
      <c r="D263" s="230"/>
      <c r="E263" s="507"/>
      <c r="F263" s="359">
        <f t="shared" si="38"/>
        <v>0</v>
      </c>
      <c r="G263" s="229"/>
      <c r="H263" s="230"/>
      <c r="I263" s="231">
        <f t="shared" si="39"/>
        <v>0</v>
      </c>
      <c r="J263" s="229"/>
      <c r="K263" s="230"/>
      <c r="L263" s="231">
        <f t="shared" si="40"/>
        <v>0</v>
      </c>
      <c r="M263" s="338"/>
      <c r="N263" s="337"/>
      <c r="O263" s="231">
        <f t="shared" si="41"/>
        <v>0</v>
      </c>
      <c r="P263" s="185"/>
    </row>
    <row r="264" spans="1:16" ht="36" hidden="1" x14ac:dyDescent="0.25">
      <c r="A264" s="178">
        <v>6412</v>
      </c>
      <c r="B264" s="223" t="s">
        <v>497</v>
      </c>
      <c r="C264" s="359">
        <f t="shared" si="51"/>
        <v>0</v>
      </c>
      <c r="D264" s="230"/>
      <c r="E264" s="507"/>
      <c r="F264" s="359">
        <f t="shared" si="38"/>
        <v>0</v>
      </c>
      <c r="G264" s="229"/>
      <c r="H264" s="230"/>
      <c r="I264" s="231">
        <f t="shared" si="39"/>
        <v>0</v>
      </c>
      <c r="J264" s="229"/>
      <c r="K264" s="230"/>
      <c r="L264" s="231">
        <f t="shared" si="40"/>
        <v>0</v>
      </c>
      <c r="M264" s="338"/>
      <c r="N264" s="337"/>
      <c r="O264" s="231">
        <f t="shared" si="41"/>
        <v>0</v>
      </c>
      <c r="P264" s="185"/>
    </row>
    <row r="265" spans="1:16" ht="36" hidden="1" x14ac:dyDescent="0.25">
      <c r="A265" s="178">
        <v>6419</v>
      </c>
      <c r="B265" s="223" t="s">
        <v>498</v>
      </c>
      <c r="C265" s="359">
        <f t="shared" si="51"/>
        <v>0</v>
      </c>
      <c r="D265" s="230"/>
      <c r="E265" s="507"/>
      <c r="F265" s="359">
        <f t="shared" si="38"/>
        <v>0</v>
      </c>
      <c r="G265" s="229"/>
      <c r="H265" s="230"/>
      <c r="I265" s="231">
        <f t="shared" si="39"/>
        <v>0</v>
      </c>
      <c r="J265" s="229"/>
      <c r="K265" s="230"/>
      <c r="L265" s="231">
        <f t="shared" si="40"/>
        <v>0</v>
      </c>
      <c r="M265" s="338"/>
      <c r="N265" s="337"/>
      <c r="O265" s="231">
        <f t="shared" si="41"/>
        <v>0</v>
      </c>
      <c r="P265" s="185"/>
    </row>
    <row r="266" spans="1:16" ht="36" hidden="1" x14ac:dyDescent="0.25">
      <c r="A266" s="339">
        <v>6420</v>
      </c>
      <c r="B266" s="223" t="s">
        <v>499</v>
      </c>
      <c r="C266" s="359">
        <f t="shared" si="51"/>
        <v>0</v>
      </c>
      <c r="D266" s="342">
        <f>SUM(D267:D270)</f>
        <v>0</v>
      </c>
      <c r="E266" s="390">
        <f>SUM(E267:E270)</f>
        <v>0</v>
      </c>
      <c r="F266" s="359">
        <f t="shared" si="38"/>
        <v>0</v>
      </c>
      <c r="G266" s="340">
        <f>SUM(G267:G270)</f>
        <v>0</v>
      </c>
      <c r="H266" s="342">
        <f>SUM(H267:H270)</f>
        <v>0</v>
      </c>
      <c r="I266" s="231">
        <f t="shared" si="39"/>
        <v>0</v>
      </c>
      <c r="J266" s="340">
        <f>SUM(J267:J270)</f>
        <v>0</v>
      </c>
      <c r="K266" s="342">
        <f>SUM(K267:K270)</f>
        <v>0</v>
      </c>
      <c r="L266" s="231">
        <f t="shared" si="40"/>
        <v>0</v>
      </c>
      <c r="M266" s="343">
        <f>SUM(M267:M270)</f>
        <v>0</v>
      </c>
      <c r="N266" s="341">
        <f>SUM(N267:N270)</f>
        <v>0</v>
      </c>
      <c r="O266" s="231">
        <f t="shared" si="41"/>
        <v>0</v>
      </c>
      <c r="P266" s="185"/>
    </row>
    <row r="267" spans="1:16" hidden="1" x14ac:dyDescent="0.25">
      <c r="A267" s="178">
        <v>6421</v>
      </c>
      <c r="B267" s="223" t="s">
        <v>500</v>
      </c>
      <c r="C267" s="359">
        <f t="shared" si="51"/>
        <v>0</v>
      </c>
      <c r="D267" s="230"/>
      <c r="E267" s="507"/>
      <c r="F267" s="359">
        <f t="shared" si="38"/>
        <v>0</v>
      </c>
      <c r="G267" s="229"/>
      <c r="H267" s="230"/>
      <c r="I267" s="231">
        <f t="shared" si="39"/>
        <v>0</v>
      </c>
      <c r="J267" s="229"/>
      <c r="K267" s="230"/>
      <c r="L267" s="231">
        <f t="shared" si="40"/>
        <v>0</v>
      </c>
      <c r="M267" s="338"/>
      <c r="N267" s="337"/>
      <c r="O267" s="231">
        <f t="shared" si="41"/>
        <v>0</v>
      </c>
      <c r="P267" s="185"/>
    </row>
    <row r="268" spans="1:16" hidden="1" x14ac:dyDescent="0.25">
      <c r="A268" s="178">
        <v>6422</v>
      </c>
      <c r="B268" s="223" t="s">
        <v>501</v>
      </c>
      <c r="C268" s="359">
        <f t="shared" si="51"/>
        <v>0</v>
      </c>
      <c r="D268" s="230"/>
      <c r="E268" s="507"/>
      <c r="F268" s="359">
        <f t="shared" si="38"/>
        <v>0</v>
      </c>
      <c r="G268" s="229"/>
      <c r="H268" s="230"/>
      <c r="I268" s="231">
        <f t="shared" si="39"/>
        <v>0</v>
      </c>
      <c r="J268" s="229"/>
      <c r="K268" s="230"/>
      <c r="L268" s="231">
        <f t="shared" si="40"/>
        <v>0</v>
      </c>
      <c r="M268" s="338"/>
      <c r="N268" s="337"/>
      <c r="O268" s="231">
        <f t="shared" si="41"/>
        <v>0</v>
      </c>
      <c r="P268" s="185"/>
    </row>
    <row r="269" spans="1:16" ht="24" hidden="1" x14ac:dyDescent="0.25">
      <c r="A269" s="178">
        <v>6423</v>
      </c>
      <c r="B269" s="223" t="s">
        <v>502</v>
      </c>
      <c r="C269" s="359">
        <f t="shared" si="51"/>
        <v>0</v>
      </c>
      <c r="D269" s="230"/>
      <c r="E269" s="507"/>
      <c r="F269" s="359">
        <f t="shared" si="38"/>
        <v>0</v>
      </c>
      <c r="G269" s="229"/>
      <c r="H269" s="230"/>
      <c r="I269" s="231">
        <f t="shared" si="39"/>
        <v>0</v>
      </c>
      <c r="J269" s="229"/>
      <c r="K269" s="230"/>
      <c r="L269" s="231">
        <f t="shared" si="40"/>
        <v>0</v>
      </c>
      <c r="M269" s="338"/>
      <c r="N269" s="337"/>
      <c r="O269" s="231">
        <f t="shared" si="41"/>
        <v>0</v>
      </c>
      <c r="P269" s="185"/>
    </row>
    <row r="270" spans="1:16" ht="36" hidden="1" x14ac:dyDescent="0.25">
      <c r="A270" s="178">
        <v>6424</v>
      </c>
      <c r="B270" s="223" t="s">
        <v>503</v>
      </c>
      <c r="C270" s="359">
        <f t="shared" si="51"/>
        <v>0</v>
      </c>
      <c r="D270" s="230"/>
      <c r="E270" s="507"/>
      <c r="F270" s="359">
        <f t="shared" si="38"/>
        <v>0</v>
      </c>
      <c r="G270" s="229"/>
      <c r="H270" s="230"/>
      <c r="I270" s="231">
        <f t="shared" si="39"/>
        <v>0</v>
      </c>
      <c r="J270" s="229"/>
      <c r="K270" s="230"/>
      <c r="L270" s="231">
        <f t="shared" si="40"/>
        <v>0</v>
      </c>
      <c r="M270" s="338"/>
      <c r="N270" s="337"/>
      <c r="O270" s="231">
        <f t="shared" si="41"/>
        <v>0</v>
      </c>
      <c r="P270" s="185"/>
    </row>
    <row r="271" spans="1:16" ht="36" hidden="1" x14ac:dyDescent="0.25">
      <c r="A271" s="394">
        <v>7000</v>
      </c>
      <c r="B271" s="394" t="s">
        <v>504</v>
      </c>
      <c r="C271" s="550">
        <f t="shared" si="51"/>
        <v>0</v>
      </c>
      <c r="D271" s="581">
        <f>SUM(D272,D282)</f>
        <v>0</v>
      </c>
      <c r="E271" s="582">
        <f>SUM(E272,E282)</f>
        <v>0</v>
      </c>
      <c r="F271" s="550">
        <f t="shared" si="38"/>
        <v>0</v>
      </c>
      <c r="G271" s="396">
        <f>SUM(G272,G282)</f>
        <v>0</v>
      </c>
      <c r="H271" s="399">
        <f>SUM(H272,H282)</f>
        <v>0</v>
      </c>
      <c r="I271" s="398">
        <f t="shared" si="39"/>
        <v>0</v>
      </c>
      <c r="J271" s="396">
        <f>SUM(J272,J282)</f>
        <v>0</v>
      </c>
      <c r="K271" s="399">
        <f>SUM(K272,K282)</f>
        <v>0</v>
      </c>
      <c r="L271" s="398">
        <f t="shared" si="40"/>
        <v>0</v>
      </c>
      <c r="M271" s="400">
        <f>SUM(M272,M282)</f>
        <v>0</v>
      </c>
      <c r="N271" s="401">
        <f>SUM(N272,N282)</f>
        <v>0</v>
      </c>
      <c r="O271" s="402">
        <f t="shared" si="41"/>
        <v>0</v>
      </c>
      <c r="P271" s="403"/>
    </row>
    <row r="272" spans="1:16" ht="24" hidden="1" x14ac:dyDescent="0.25">
      <c r="A272" s="198">
        <v>7200</v>
      </c>
      <c r="B272" s="323" t="s">
        <v>505</v>
      </c>
      <c r="C272" s="459">
        <f t="shared" si="51"/>
        <v>0</v>
      </c>
      <c r="D272" s="210">
        <f>SUM(D273,D274,D277,D278,D281)</f>
        <v>0</v>
      </c>
      <c r="E272" s="505">
        <f>SUM(E273,E274,E277,E278,E281)</f>
        <v>0</v>
      </c>
      <c r="F272" s="459">
        <f t="shared" si="38"/>
        <v>0</v>
      </c>
      <c r="G272" s="209">
        <f>SUM(G273,G274,G277,G278,G281)</f>
        <v>0</v>
      </c>
      <c r="H272" s="210">
        <f>SUM(H273,H274,H277,H278,H281)</f>
        <v>0</v>
      </c>
      <c r="I272" s="211">
        <f t="shared" si="39"/>
        <v>0</v>
      </c>
      <c r="J272" s="209">
        <f>SUM(J273,J274,J277,J278,J281)</f>
        <v>0</v>
      </c>
      <c r="K272" s="210">
        <f>SUM(K273,K274,K277,K278,K281)</f>
        <v>0</v>
      </c>
      <c r="L272" s="211">
        <f t="shared" si="40"/>
        <v>0</v>
      </c>
      <c r="M272" s="325">
        <f>SUM(M273,M274,M277,M278,M281)</f>
        <v>0</v>
      </c>
      <c r="N272" s="326">
        <f>SUM(N273,N274,N277,N278,N281)</f>
        <v>0</v>
      </c>
      <c r="O272" s="327">
        <f t="shared" si="41"/>
        <v>0</v>
      </c>
      <c r="P272" s="328"/>
    </row>
    <row r="273" spans="1:16" ht="24" hidden="1" x14ac:dyDescent="0.25">
      <c r="A273" s="705">
        <v>7210</v>
      </c>
      <c r="B273" s="213" t="s">
        <v>506</v>
      </c>
      <c r="C273" s="466">
        <f t="shared" si="51"/>
        <v>0</v>
      </c>
      <c r="D273" s="220"/>
      <c r="E273" s="510"/>
      <c r="F273" s="466">
        <f t="shared" si="38"/>
        <v>0</v>
      </c>
      <c r="G273" s="219"/>
      <c r="H273" s="220"/>
      <c r="I273" s="221">
        <f t="shared" si="39"/>
        <v>0</v>
      </c>
      <c r="J273" s="219"/>
      <c r="K273" s="220"/>
      <c r="L273" s="221">
        <f t="shared" si="40"/>
        <v>0</v>
      </c>
      <c r="M273" s="336"/>
      <c r="N273" s="335"/>
      <c r="O273" s="221">
        <f t="shared" si="41"/>
        <v>0</v>
      </c>
      <c r="P273" s="176"/>
    </row>
    <row r="274" spans="1:16" s="404" customFormat="1" ht="36" hidden="1" x14ac:dyDescent="0.25">
      <c r="A274" s="339">
        <v>7220</v>
      </c>
      <c r="B274" s="223" t="s">
        <v>507</v>
      </c>
      <c r="C274" s="359">
        <f t="shared" si="51"/>
        <v>0</v>
      </c>
      <c r="D274" s="342">
        <f>SUM(D275:D276)</f>
        <v>0</v>
      </c>
      <c r="E274" s="390">
        <f>SUM(E275:E276)</f>
        <v>0</v>
      </c>
      <c r="F274" s="359">
        <f t="shared" si="38"/>
        <v>0</v>
      </c>
      <c r="G274" s="340">
        <f>SUM(G275:G276)</f>
        <v>0</v>
      </c>
      <c r="H274" s="342">
        <f>SUM(H275:H276)</f>
        <v>0</v>
      </c>
      <c r="I274" s="231">
        <f t="shared" si="39"/>
        <v>0</v>
      </c>
      <c r="J274" s="340">
        <f>SUM(J275:J276)</f>
        <v>0</v>
      </c>
      <c r="K274" s="342">
        <f>SUM(K275:K276)</f>
        <v>0</v>
      </c>
      <c r="L274" s="231">
        <f t="shared" si="40"/>
        <v>0</v>
      </c>
      <c r="M274" s="343">
        <f>SUM(M275:M276)</f>
        <v>0</v>
      </c>
      <c r="N274" s="341">
        <f>SUM(N275:N276)</f>
        <v>0</v>
      </c>
      <c r="O274" s="231">
        <f t="shared" si="41"/>
        <v>0</v>
      </c>
      <c r="P274" s="185"/>
    </row>
    <row r="275" spans="1:16" s="404" customFormat="1" ht="36" hidden="1" x14ac:dyDescent="0.25">
      <c r="A275" s="178">
        <v>7221</v>
      </c>
      <c r="B275" s="223" t="s">
        <v>508</v>
      </c>
      <c r="C275" s="359">
        <f t="shared" si="51"/>
        <v>0</v>
      </c>
      <c r="D275" s="230"/>
      <c r="E275" s="507"/>
      <c r="F275" s="359">
        <f t="shared" si="38"/>
        <v>0</v>
      </c>
      <c r="G275" s="229"/>
      <c r="H275" s="230"/>
      <c r="I275" s="231">
        <f t="shared" si="39"/>
        <v>0</v>
      </c>
      <c r="J275" s="229"/>
      <c r="K275" s="230"/>
      <c r="L275" s="231">
        <f t="shared" si="40"/>
        <v>0</v>
      </c>
      <c r="M275" s="338"/>
      <c r="N275" s="337"/>
      <c r="O275" s="231">
        <f t="shared" si="41"/>
        <v>0</v>
      </c>
      <c r="P275" s="185"/>
    </row>
    <row r="276" spans="1:16" s="404" customFormat="1" ht="36" hidden="1" x14ac:dyDescent="0.25">
      <c r="A276" s="178">
        <v>7222</v>
      </c>
      <c r="B276" s="223" t="s">
        <v>509</v>
      </c>
      <c r="C276" s="359">
        <f t="shared" si="51"/>
        <v>0</v>
      </c>
      <c r="D276" s="230"/>
      <c r="E276" s="507"/>
      <c r="F276" s="359">
        <f t="shared" si="38"/>
        <v>0</v>
      </c>
      <c r="G276" s="229"/>
      <c r="H276" s="230"/>
      <c r="I276" s="231">
        <f t="shared" si="39"/>
        <v>0</v>
      </c>
      <c r="J276" s="229"/>
      <c r="K276" s="230"/>
      <c r="L276" s="231">
        <f t="shared" si="40"/>
        <v>0</v>
      </c>
      <c r="M276" s="338"/>
      <c r="N276" s="337"/>
      <c r="O276" s="231">
        <f t="shared" si="41"/>
        <v>0</v>
      </c>
      <c r="P276" s="185"/>
    </row>
    <row r="277" spans="1:16" s="404" customFormat="1" ht="24" hidden="1" x14ac:dyDescent="0.25">
      <c r="A277" s="339">
        <v>7230</v>
      </c>
      <c r="B277" s="223" t="s">
        <v>510</v>
      </c>
      <c r="C277" s="359">
        <f t="shared" si="51"/>
        <v>0</v>
      </c>
      <c r="D277" s="230"/>
      <c r="E277" s="507"/>
      <c r="F277" s="359">
        <f t="shared" si="38"/>
        <v>0</v>
      </c>
      <c r="G277" s="229"/>
      <c r="H277" s="230"/>
      <c r="I277" s="231">
        <f t="shared" si="39"/>
        <v>0</v>
      </c>
      <c r="J277" s="229"/>
      <c r="K277" s="230"/>
      <c r="L277" s="231">
        <f t="shared" si="40"/>
        <v>0</v>
      </c>
      <c r="M277" s="338"/>
      <c r="N277" s="337"/>
      <c r="O277" s="231">
        <f>M277+N277</f>
        <v>0</v>
      </c>
      <c r="P277" s="185"/>
    </row>
    <row r="278" spans="1:16" ht="24" hidden="1" x14ac:dyDescent="0.25">
      <c r="A278" s="339">
        <v>7240</v>
      </c>
      <c r="B278" s="223" t="s">
        <v>511</v>
      </c>
      <c r="C278" s="359">
        <f t="shared" si="51"/>
        <v>0</v>
      </c>
      <c r="D278" s="342">
        <f>SUM(D279:D280)</f>
        <v>0</v>
      </c>
      <c r="E278" s="390">
        <f>SUM(E279:E280)</f>
        <v>0</v>
      </c>
      <c r="F278" s="359">
        <f t="shared" si="38"/>
        <v>0</v>
      </c>
      <c r="G278" s="340">
        <f>SUM(G279:G280)</f>
        <v>0</v>
      </c>
      <c r="H278" s="342">
        <f>SUM(H279:H280)</f>
        <v>0</v>
      </c>
      <c r="I278" s="231">
        <f t="shared" si="39"/>
        <v>0</v>
      </c>
      <c r="J278" s="340">
        <f>SUM(J279:J280)</f>
        <v>0</v>
      </c>
      <c r="K278" s="342">
        <f>SUM(K279:K280)</f>
        <v>0</v>
      </c>
      <c r="L278" s="231">
        <f t="shared" si="40"/>
        <v>0</v>
      </c>
      <c r="M278" s="343">
        <f>SUM(M279:M280)</f>
        <v>0</v>
      </c>
      <c r="N278" s="341">
        <f>SUM(N279:N280)</f>
        <v>0</v>
      </c>
      <c r="O278" s="231">
        <f>SUM(O279:O280)</f>
        <v>0</v>
      </c>
      <c r="P278" s="185"/>
    </row>
    <row r="279" spans="1:16" ht="48" hidden="1" x14ac:dyDescent="0.25">
      <c r="A279" s="178">
        <v>7245</v>
      </c>
      <c r="B279" s="223" t="s">
        <v>512</v>
      </c>
      <c r="C279" s="359">
        <f t="shared" si="51"/>
        <v>0</v>
      </c>
      <c r="D279" s="230"/>
      <c r="E279" s="507"/>
      <c r="F279" s="359">
        <f t="shared" si="38"/>
        <v>0</v>
      </c>
      <c r="G279" s="229"/>
      <c r="H279" s="230"/>
      <c r="I279" s="231">
        <f t="shared" si="39"/>
        <v>0</v>
      </c>
      <c r="J279" s="229"/>
      <c r="K279" s="230"/>
      <c r="L279" s="231">
        <f t="shared" si="40"/>
        <v>0</v>
      </c>
      <c r="M279" s="338"/>
      <c r="N279" s="337"/>
      <c r="O279" s="231">
        <f t="shared" ref="O279:O282" si="58">M279+N279</f>
        <v>0</v>
      </c>
      <c r="P279" s="185"/>
    </row>
    <row r="280" spans="1:16" ht="96" hidden="1" x14ac:dyDescent="0.25">
      <c r="A280" s="178">
        <v>7246</v>
      </c>
      <c r="B280" s="223" t="s">
        <v>513</v>
      </c>
      <c r="C280" s="359">
        <f t="shared" si="51"/>
        <v>0</v>
      </c>
      <c r="D280" s="230"/>
      <c r="E280" s="507"/>
      <c r="F280" s="359">
        <f t="shared" si="38"/>
        <v>0</v>
      </c>
      <c r="G280" s="229"/>
      <c r="H280" s="230"/>
      <c r="I280" s="231">
        <f t="shared" si="39"/>
        <v>0</v>
      </c>
      <c r="J280" s="229"/>
      <c r="K280" s="230"/>
      <c r="L280" s="231">
        <f t="shared" si="40"/>
        <v>0</v>
      </c>
      <c r="M280" s="338"/>
      <c r="N280" s="337"/>
      <c r="O280" s="231">
        <f t="shared" si="58"/>
        <v>0</v>
      </c>
      <c r="P280" s="185"/>
    </row>
    <row r="281" spans="1:16" ht="24" hidden="1" x14ac:dyDescent="0.25">
      <c r="A281" s="339">
        <v>7260</v>
      </c>
      <c r="B281" s="223" t="s">
        <v>514</v>
      </c>
      <c r="C281" s="359">
        <f t="shared" si="51"/>
        <v>0</v>
      </c>
      <c r="D281" s="220"/>
      <c r="E281" s="510"/>
      <c r="F281" s="466">
        <f t="shared" si="38"/>
        <v>0</v>
      </c>
      <c r="G281" s="219"/>
      <c r="H281" s="220"/>
      <c r="I281" s="221">
        <f t="shared" si="39"/>
        <v>0</v>
      </c>
      <c r="J281" s="219"/>
      <c r="K281" s="220"/>
      <c r="L281" s="221">
        <f t="shared" si="40"/>
        <v>0</v>
      </c>
      <c r="M281" s="336"/>
      <c r="N281" s="335"/>
      <c r="O281" s="221">
        <f t="shared" si="58"/>
        <v>0</v>
      </c>
      <c r="P281" s="176"/>
    </row>
    <row r="282" spans="1:16" hidden="1" x14ac:dyDescent="0.25">
      <c r="A282" s="198">
        <v>7700</v>
      </c>
      <c r="B282" s="323" t="s">
        <v>515</v>
      </c>
      <c r="C282" s="354">
        <f t="shared" si="51"/>
        <v>0</v>
      </c>
      <c r="D282" s="407">
        <f>D283</f>
        <v>0</v>
      </c>
      <c r="E282" s="583">
        <f>SUM(E283)</f>
        <v>0</v>
      </c>
      <c r="F282" s="354">
        <f t="shared" si="38"/>
        <v>0</v>
      </c>
      <c r="G282" s="406">
        <f>G283</f>
        <v>0</v>
      </c>
      <c r="H282" s="407">
        <f>SUM(H283)</f>
        <v>0</v>
      </c>
      <c r="I282" s="357">
        <f t="shared" si="39"/>
        <v>0</v>
      </c>
      <c r="J282" s="406">
        <f>J283</f>
        <v>0</v>
      </c>
      <c r="K282" s="407">
        <f>SUM(K283)</f>
        <v>0</v>
      </c>
      <c r="L282" s="357">
        <f t="shared" si="40"/>
        <v>0</v>
      </c>
      <c r="M282" s="355">
        <f>SUM(M283)</f>
        <v>0</v>
      </c>
      <c r="N282" s="356">
        <f>SUM(N283)</f>
        <v>0</v>
      </c>
      <c r="O282" s="357">
        <f t="shared" si="58"/>
        <v>0</v>
      </c>
      <c r="P282" s="358"/>
    </row>
    <row r="283" spans="1:16" hidden="1" x14ac:dyDescent="0.25">
      <c r="A283" s="233">
        <v>7720</v>
      </c>
      <c r="B283" s="234" t="s">
        <v>516</v>
      </c>
      <c r="C283" s="408">
        <f t="shared" si="51"/>
        <v>0</v>
      </c>
      <c r="D283" s="241"/>
      <c r="E283" s="584"/>
      <c r="F283" s="408">
        <f t="shared" si="38"/>
        <v>0</v>
      </c>
      <c r="G283" s="240"/>
      <c r="H283" s="241"/>
      <c r="I283" s="242">
        <f t="shared" si="39"/>
        <v>0</v>
      </c>
      <c r="J283" s="240"/>
      <c r="K283" s="241"/>
      <c r="L283" s="242">
        <f t="shared" si="40"/>
        <v>0</v>
      </c>
      <c r="M283" s="410"/>
      <c r="N283" s="409"/>
      <c r="O283" s="242">
        <f>M283+N283</f>
        <v>0</v>
      </c>
      <c r="P283" s="244"/>
    </row>
    <row r="284" spans="1:16" hidden="1" x14ac:dyDescent="0.25">
      <c r="A284" s="411"/>
      <c r="B284" s="265" t="s">
        <v>517</v>
      </c>
      <c r="C284" s="466">
        <f t="shared" si="51"/>
        <v>0</v>
      </c>
      <c r="D284" s="342">
        <f>SUM(D285:D286)</f>
        <v>0</v>
      </c>
      <c r="E284" s="506">
        <f>SUM(E285:E286)</f>
        <v>0</v>
      </c>
      <c r="F284" s="460">
        <f t="shared" si="38"/>
        <v>0</v>
      </c>
      <c r="G284" s="330">
        <f>SUM(G285:G286)</f>
        <v>0</v>
      </c>
      <c r="H284" s="333">
        <f>SUM(H285:H286)</f>
        <v>0</v>
      </c>
      <c r="I284" s="332">
        <f t="shared" si="39"/>
        <v>0</v>
      </c>
      <c r="J284" s="330">
        <f>SUM(J285:J286)</f>
        <v>0</v>
      </c>
      <c r="K284" s="333">
        <f>SUM(K285:K286)</f>
        <v>0</v>
      </c>
      <c r="L284" s="332">
        <f t="shared" si="40"/>
        <v>0</v>
      </c>
      <c r="M284" s="334">
        <f>SUM(M285:M286)</f>
        <v>0</v>
      </c>
      <c r="N284" s="331">
        <f>SUM(N285:N286)</f>
        <v>0</v>
      </c>
      <c r="O284" s="332">
        <f t="shared" ref="O284:O299" si="59">M284+N284</f>
        <v>0</v>
      </c>
      <c r="P284" s="274"/>
    </row>
    <row r="285" spans="1:16" hidden="1" x14ac:dyDescent="0.25">
      <c r="A285" s="393" t="s">
        <v>518</v>
      </c>
      <c r="B285" s="178" t="s">
        <v>519</v>
      </c>
      <c r="C285" s="359">
        <f t="shared" si="51"/>
        <v>0</v>
      </c>
      <c r="D285" s="230"/>
      <c r="E285" s="507"/>
      <c r="F285" s="359">
        <f t="shared" si="38"/>
        <v>0</v>
      </c>
      <c r="G285" s="229"/>
      <c r="H285" s="230"/>
      <c r="I285" s="231">
        <f t="shared" si="39"/>
        <v>0</v>
      </c>
      <c r="J285" s="229"/>
      <c r="K285" s="230"/>
      <c r="L285" s="231">
        <f t="shared" si="40"/>
        <v>0</v>
      </c>
      <c r="M285" s="338"/>
      <c r="N285" s="337"/>
      <c r="O285" s="231">
        <f t="shared" si="59"/>
        <v>0</v>
      </c>
      <c r="P285" s="185"/>
    </row>
    <row r="286" spans="1:16" ht="24" hidden="1" x14ac:dyDescent="0.25">
      <c r="A286" s="393" t="s">
        <v>520</v>
      </c>
      <c r="B286" s="412" t="s">
        <v>521</v>
      </c>
      <c r="C286" s="466">
        <f t="shared" si="51"/>
        <v>0</v>
      </c>
      <c r="D286" s="220"/>
      <c r="E286" s="510"/>
      <c r="F286" s="466">
        <f t="shared" si="38"/>
        <v>0</v>
      </c>
      <c r="G286" s="219"/>
      <c r="H286" s="220"/>
      <c r="I286" s="221">
        <f t="shared" si="39"/>
        <v>0</v>
      </c>
      <c r="J286" s="219"/>
      <c r="K286" s="220"/>
      <c r="L286" s="221">
        <f t="shared" si="40"/>
        <v>0</v>
      </c>
      <c r="M286" s="336"/>
      <c r="N286" s="335"/>
      <c r="O286" s="221">
        <f t="shared" si="59"/>
        <v>0</v>
      </c>
      <c r="P286" s="176"/>
    </row>
    <row r="287" spans="1:16" x14ac:dyDescent="0.25">
      <c r="A287" s="413"/>
      <c r="B287" s="414" t="s">
        <v>522</v>
      </c>
      <c r="C287" s="548">
        <f>SUM(C284,C271,C233,C198,C190,C176,C78,C56)</f>
        <v>56370</v>
      </c>
      <c r="D287" s="381">
        <f t="shared" ref="D287" si="60">SUM(D284,D271,D233,D198,D190,D176,D78,D56)</f>
        <v>59670</v>
      </c>
      <c r="E287" s="580">
        <f>SUM(E284,E271,E233,E198,E190,E176,E78,E56)</f>
        <v>-3300</v>
      </c>
      <c r="F287" s="467">
        <f t="shared" si="38"/>
        <v>56370</v>
      </c>
      <c r="G287" s="416">
        <f>SUM(G284,G271,G233,G198,G190,G176,G78,G56)</f>
        <v>0</v>
      </c>
      <c r="H287" s="419">
        <f>SUM(H284,H271,H233,H198,H190,H176,H78,H56)</f>
        <v>0</v>
      </c>
      <c r="I287" s="418">
        <f t="shared" si="39"/>
        <v>0</v>
      </c>
      <c r="J287" s="416">
        <f>SUM(J284,J271,J233,J198,J190,J176,J78,J56)</f>
        <v>0</v>
      </c>
      <c r="K287" s="419">
        <f>SUM(K284,K271,K233,K198,K190,K176,K78,K56)</f>
        <v>0</v>
      </c>
      <c r="L287" s="418">
        <f t="shared" si="40"/>
        <v>0</v>
      </c>
      <c r="M287" s="325">
        <f>SUM(M284,M271,M233,M198,M190,M176,M78,M56)</f>
        <v>0</v>
      </c>
      <c r="N287" s="326">
        <f>SUM(N284,N271,N233,N198,N190,N176,N78,N56)</f>
        <v>0</v>
      </c>
      <c r="O287" s="327">
        <f t="shared" si="59"/>
        <v>0</v>
      </c>
      <c r="P287" s="328"/>
    </row>
    <row r="288" spans="1:16" hidden="1" x14ac:dyDescent="0.25">
      <c r="A288" s="420" t="s">
        <v>523</v>
      </c>
      <c r="B288" s="421"/>
      <c r="C288" s="468">
        <f t="shared" ref="C288" si="61">F288+I288+L288+O288</f>
        <v>0</v>
      </c>
      <c r="D288" s="426">
        <f>SUM(D28,D29,D45)-D54</f>
        <v>0</v>
      </c>
      <c r="E288" s="428">
        <f>SUM(E28,E29,E45)-E54</f>
        <v>0</v>
      </c>
      <c r="F288" s="468">
        <f t="shared" si="38"/>
        <v>0</v>
      </c>
      <c r="G288" s="423">
        <f>SUM(G28,G29,G45)-G54</f>
        <v>0</v>
      </c>
      <c r="H288" s="426">
        <f>SUM(H28,H29,H45)-H54</f>
        <v>0</v>
      </c>
      <c r="I288" s="425">
        <f t="shared" si="39"/>
        <v>0</v>
      </c>
      <c r="J288" s="423">
        <f>(J30+J46)-J54</f>
        <v>0</v>
      </c>
      <c r="K288" s="426">
        <f>(K30+K46)-K54</f>
        <v>0</v>
      </c>
      <c r="L288" s="425">
        <f t="shared" si="40"/>
        <v>0</v>
      </c>
      <c r="M288" s="422">
        <f>M48-M54</f>
        <v>0</v>
      </c>
      <c r="N288" s="424">
        <f>N48-N54</f>
        <v>0</v>
      </c>
      <c r="O288" s="425">
        <f t="shared" si="59"/>
        <v>0</v>
      </c>
      <c r="P288" s="427"/>
    </row>
    <row r="289" spans="1:17" s="148" customFormat="1" hidden="1" x14ac:dyDescent="0.25">
      <c r="A289" s="420" t="s">
        <v>524</v>
      </c>
      <c r="B289" s="421"/>
      <c r="C289" s="468">
        <f>SUM(C290,C291)-C298+C299</f>
        <v>0</v>
      </c>
      <c r="D289" s="426">
        <f t="shared" ref="D289" si="62">SUM(D290,D291)-D298+D299</f>
        <v>0</v>
      </c>
      <c r="E289" s="428">
        <f>SUM(E290,E291)-E298+E299</f>
        <v>0</v>
      </c>
      <c r="F289" s="468">
        <f t="shared" si="38"/>
        <v>0</v>
      </c>
      <c r="G289" s="423">
        <f>SUM(G290,G291)-G298+G299</f>
        <v>0</v>
      </c>
      <c r="H289" s="426">
        <f>SUM(H290,H291)-H298+H299</f>
        <v>0</v>
      </c>
      <c r="I289" s="425">
        <f t="shared" si="39"/>
        <v>0</v>
      </c>
      <c r="J289" s="423">
        <f>SUM(J290,J291)-J298+J299</f>
        <v>0</v>
      </c>
      <c r="K289" s="426">
        <f>SUM(K290,K291)-K298+K299</f>
        <v>0</v>
      </c>
      <c r="L289" s="425">
        <f t="shared" si="40"/>
        <v>0</v>
      </c>
      <c r="M289" s="422">
        <f>SUM(M290,M291)-M298+M299</f>
        <v>0</v>
      </c>
      <c r="N289" s="424">
        <f>SUM(N290,N291)-N298+N299</f>
        <v>0</v>
      </c>
      <c r="O289" s="425">
        <f t="shared" si="59"/>
        <v>0</v>
      </c>
      <c r="P289" s="427"/>
    </row>
    <row r="290" spans="1:17" s="148" customFormat="1" hidden="1" x14ac:dyDescent="0.25">
      <c r="A290" s="429" t="s">
        <v>525</v>
      </c>
      <c r="B290" s="429" t="s">
        <v>526</v>
      </c>
      <c r="C290" s="468">
        <f>C25-C284</f>
        <v>0</v>
      </c>
      <c r="D290" s="426">
        <f t="shared" ref="D290" si="63">D25-D284</f>
        <v>0</v>
      </c>
      <c r="E290" s="428">
        <f>E25-E284</f>
        <v>0</v>
      </c>
      <c r="F290" s="468">
        <f t="shared" si="38"/>
        <v>0</v>
      </c>
      <c r="G290" s="423">
        <f>G25-G284</f>
        <v>0</v>
      </c>
      <c r="H290" s="426">
        <f>H25-H284</f>
        <v>0</v>
      </c>
      <c r="I290" s="425">
        <f t="shared" si="39"/>
        <v>0</v>
      </c>
      <c r="J290" s="423">
        <f>J25-J284</f>
        <v>0</v>
      </c>
      <c r="K290" s="426">
        <f>K25-K284</f>
        <v>0</v>
      </c>
      <c r="L290" s="425">
        <f t="shared" si="40"/>
        <v>0</v>
      </c>
      <c r="M290" s="422">
        <f>M25-M284</f>
        <v>0</v>
      </c>
      <c r="N290" s="424">
        <f>N25-N284</f>
        <v>0</v>
      </c>
      <c r="O290" s="425">
        <f t="shared" si="59"/>
        <v>0</v>
      </c>
      <c r="P290" s="427"/>
    </row>
    <row r="291" spans="1:17" s="148" customFormat="1" hidden="1" x14ac:dyDescent="0.25">
      <c r="A291" s="430" t="s">
        <v>527</v>
      </c>
      <c r="B291" s="430" t="s">
        <v>528</v>
      </c>
      <c r="C291" s="468">
        <f>SUM(C292,C294,C296)-SUM(C293,C295,C297)</f>
        <v>0</v>
      </c>
      <c r="D291" s="426">
        <f t="shared" ref="D291:E291" si="64">SUM(D292,D294,D296)-SUM(D293,D295,D297)</f>
        <v>0</v>
      </c>
      <c r="E291" s="428">
        <f t="shared" si="64"/>
        <v>0</v>
      </c>
      <c r="F291" s="468">
        <f t="shared" si="38"/>
        <v>0</v>
      </c>
      <c r="G291" s="423">
        <f t="shared" ref="G291:H291" si="65">SUM(G292,G294,G296)-SUM(G293,G295,G297)</f>
        <v>0</v>
      </c>
      <c r="H291" s="426">
        <f t="shared" si="65"/>
        <v>0</v>
      </c>
      <c r="I291" s="425">
        <f t="shared" si="39"/>
        <v>0</v>
      </c>
      <c r="J291" s="423">
        <f t="shared" ref="J291:K291" si="66">SUM(J292,J294,J296)-SUM(J293,J295,J297)</f>
        <v>0</v>
      </c>
      <c r="K291" s="426">
        <f t="shared" si="66"/>
        <v>0</v>
      </c>
      <c r="L291" s="425">
        <f t="shared" si="40"/>
        <v>0</v>
      </c>
      <c r="M291" s="422">
        <f t="shared" ref="M291:N291" si="67">SUM(M292,M294,M296)-SUM(M293,M295,M297)</f>
        <v>0</v>
      </c>
      <c r="N291" s="424">
        <f t="shared" si="67"/>
        <v>0</v>
      </c>
      <c r="O291" s="425">
        <f t="shared" si="59"/>
        <v>0</v>
      </c>
      <c r="P291" s="427"/>
    </row>
    <row r="292" spans="1:17" s="148" customFormat="1" hidden="1" x14ac:dyDescent="0.25">
      <c r="A292" s="411" t="s">
        <v>529</v>
      </c>
      <c r="B292" s="275" t="s">
        <v>530</v>
      </c>
      <c r="C292" s="408">
        <f t="shared" ref="C292:C299" si="68">F292+I292+L292+O292</f>
        <v>0</v>
      </c>
      <c r="D292" s="241"/>
      <c r="E292" s="584"/>
      <c r="F292" s="408">
        <f t="shared" si="38"/>
        <v>0</v>
      </c>
      <c r="G292" s="240"/>
      <c r="H292" s="241"/>
      <c r="I292" s="242">
        <f t="shared" si="39"/>
        <v>0</v>
      </c>
      <c r="J292" s="240"/>
      <c r="K292" s="241"/>
      <c r="L292" s="242">
        <f t="shared" si="40"/>
        <v>0</v>
      </c>
      <c r="M292" s="410"/>
      <c r="N292" s="409"/>
      <c r="O292" s="242">
        <f t="shared" si="59"/>
        <v>0</v>
      </c>
      <c r="P292" s="244"/>
    </row>
    <row r="293" spans="1:17" ht="24" hidden="1" x14ac:dyDescent="0.25">
      <c r="A293" s="393" t="s">
        <v>531</v>
      </c>
      <c r="B293" s="177" t="s">
        <v>532</v>
      </c>
      <c r="C293" s="359">
        <f t="shared" si="68"/>
        <v>0</v>
      </c>
      <c r="D293" s="230"/>
      <c r="E293" s="507"/>
      <c r="F293" s="359">
        <f t="shared" si="38"/>
        <v>0</v>
      </c>
      <c r="G293" s="229"/>
      <c r="H293" s="230"/>
      <c r="I293" s="231">
        <f t="shared" si="39"/>
        <v>0</v>
      </c>
      <c r="J293" s="229"/>
      <c r="K293" s="230"/>
      <c r="L293" s="231">
        <f t="shared" si="40"/>
        <v>0</v>
      </c>
      <c r="M293" s="338"/>
      <c r="N293" s="337"/>
      <c r="O293" s="231">
        <f t="shared" si="59"/>
        <v>0</v>
      </c>
      <c r="P293" s="185"/>
    </row>
    <row r="294" spans="1:17" hidden="1" x14ac:dyDescent="0.25">
      <c r="A294" s="393" t="s">
        <v>533</v>
      </c>
      <c r="B294" s="177" t="s">
        <v>534</v>
      </c>
      <c r="C294" s="359">
        <f t="shared" si="68"/>
        <v>0</v>
      </c>
      <c r="D294" s="230"/>
      <c r="E294" s="507"/>
      <c r="F294" s="359">
        <f t="shared" si="38"/>
        <v>0</v>
      </c>
      <c r="G294" s="229"/>
      <c r="H294" s="230"/>
      <c r="I294" s="231">
        <f t="shared" si="39"/>
        <v>0</v>
      </c>
      <c r="J294" s="229"/>
      <c r="K294" s="230"/>
      <c r="L294" s="231">
        <f t="shared" si="40"/>
        <v>0</v>
      </c>
      <c r="M294" s="338"/>
      <c r="N294" s="337"/>
      <c r="O294" s="231">
        <f t="shared" si="59"/>
        <v>0</v>
      </c>
      <c r="P294" s="185"/>
    </row>
    <row r="295" spans="1:17" ht="24" hidden="1" x14ac:dyDescent="0.25">
      <c r="A295" s="393" t="s">
        <v>535</v>
      </c>
      <c r="B295" s="177" t="s">
        <v>536</v>
      </c>
      <c r="C295" s="359">
        <f t="shared" si="68"/>
        <v>0</v>
      </c>
      <c r="D295" s="230"/>
      <c r="E295" s="507"/>
      <c r="F295" s="359">
        <f t="shared" si="38"/>
        <v>0</v>
      </c>
      <c r="G295" s="229"/>
      <c r="H295" s="230"/>
      <c r="I295" s="231">
        <f t="shared" si="39"/>
        <v>0</v>
      </c>
      <c r="J295" s="229"/>
      <c r="K295" s="230"/>
      <c r="L295" s="231">
        <f t="shared" si="40"/>
        <v>0</v>
      </c>
      <c r="M295" s="338"/>
      <c r="N295" s="337"/>
      <c r="O295" s="231">
        <f t="shared" si="59"/>
        <v>0</v>
      </c>
      <c r="P295" s="185"/>
    </row>
    <row r="296" spans="1:17" hidden="1" x14ac:dyDescent="0.25">
      <c r="A296" s="393" t="s">
        <v>537</v>
      </c>
      <c r="B296" s="177" t="s">
        <v>538</v>
      </c>
      <c r="C296" s="359">
        <f t="shared" si="68"/>
        <v>0</v>
      </c>
      <c r="D296" s="230"/>
      <c r="E296" s="507"/>
      <c r="F296" s="359">
        <f t="shared" si="38"/>
        <v>0</v>
      </c>
      <c r="G296" s="229"/>
      <c r="H296" s="230"/>
      <c r="I296" s="231">
        <f t="shared" si="39"/>
        <v>0</v>
      </c>
      <c r="J296" s="229"/>
      <c r="K296" s="230"/>
      <c r="L296" s="231">
        <f t="shared" si="40"/>
        <v>0</v>
      </c>
      <c r="M296" s="338"/>
      <c r="N296" s="337"/>
      <c r="O296" s="231">
        <f t="shared" si="59"/>
        <v>0</v>
      </c>
      <c r="P296" s="185"/>
    </row>
    <row r="297" spans="1:17" ht="24" hidden="1" x14ac:dyDescent="0.25">
      <c r="A297" s="431" t="s">
        <v>539</v>
      </c>
      <c r="B297" s="432" t="s">
        <v>540</v>
      </c>
      <c r="C297" s="354">
        <f t="shared" si="68"/>
        <v>0</v>
      </c>
      <c r="D297" s="377"/>
      <c r="E297" s="585"/>
      <c r="F297" s="354">
        <f t="shared" si="38"/>
        <v>0</v>
      </c>
      <c r="G297" s="375"/>
      <c r="H297" s="377"/>
      <c r="I297" s="371">
        <f t="shared" si="39"/>
        <v>0</v>
      </c>
      <c r="J297" s="375"/>
      <c r="K297" s="377"/>
      <c r="L297" s="371">
        <f t="shared" si="40"/>
        <v>0</v>
      </c>
      <c r="M297" s="378"/>
      <c r="N297" s="376"/>
      <c r="O297" s="371">
        <f t="shared" si="59"/>
        <v>0</v>
      </c>
      <c r="P297" s="372"/>
    </row>
    <row r="298" spans="1:17" hidden="1" x14ac:dyDescent="0.25">
      <c r="A298" s="430" t="s">
        <v>541</v>
      </c>
      <c r="B298" s="430" t="s">
        <v>542</v>
      </c>
      <c r="C298" s="468">
        <f t="shared" si="68"/>
        <v>0</v>
      </c>
      <c r="D298" s="436"/>
      <c r="E298" s="586"/>
      <c r="F298" s="468">
        <f t="shared" si="38"/>
        <v>0</v>
      </c>
      <c r="G298" s="434"/>
      <c r="H298" s="436"/>
      <c r="I298" s="425">
        <f t="shared" si="39"/>
        <v>0</v>
      </c>
      <c r="J298" s="434"/>
      <c r="K298" s="436"/>
      <c r="L298" s="425">
        <f t="shared" si="40"/>
        <v>0</v>
      </c>
      <c r="M298" s="437"/>
      <c r="N298" s="435"/>
      <c r="O298" s="425">
        <f t="shared" si="59"/>
        <v>0</v>
      </c>
      <c r="P298" s="427"/>
    </row>
    <row r="299" spans="1:17" s="148" customFormat="1" ht="48" hidden="1" x14ac:dyDescent="0.25">
      <c r="A299" s="430" t="s">
        <v>543</v>
      </c>
      <c r="B299" s="438" t="s">
        <v>544</v>
      </c>
      <c r="C299" s="468">
        <f t="shared" si="68"/>
        <v>0</v>
      </c>
      <c r="D299" s="363"/>
      <c r="E299" s="586"/>
      <c r="F299" s="556">
        <f t="shared" si="38"/>
        <v>0</v>
      </c>
      <c r="G299" s="434"/>
      <c r="H299" s="436"/>
      <c r="I299" s="425">
        <f t="shared" si="39"/>
        <v>0</v>
      </c>
      <c r="J299" s="434"/>
      <c r="K299" s="436"/>
      <c r="L299" s="425">
        <f t="shared" si="40"/>
        <v>0</v>
      </c>
      <c r="M299" s="437"/>
      <c r="N299" s="435"/>
      <c r="O299" s="425">
        <f t="shared" si="59"/>
        <v>0</v>
      </c>
      <c r="P299" s="512"/>
      <c r="Q299" s="141"/>
    </row>
    <row r="300" spans="1:17" s="148" customFormat="1" x14ac:dyDescent="0.25">
      <c r="A300" s="443" t="s">
        <v>545</v>
      </c>
      <c r="B300" s="444"/>
      <c r="C300" s="444"/>
      <c r="D300" s="444"/>
      <c r="E300" s="444"/>
      <c r="F300" s="444"/>
      <c r="G300" s="444"/>
      <c r="H300" s="444"/>
      <c r="I300" s="444"/>
      <c r="J300" s="444"/>
      <c r="K300" s="444"/>
      <c r="L300" s="444"/>
      <c r="M300" s="444"/>
      <c r="N300" s="444"/>
      <c r="O300" s="444"/>
      <c r="P300" s="444"/>
      <c r="Q300" s="141"/>
    </row>
    <row r="301" spans="1:17" ht="12.75" thickBot="1" x14ac:dyDescent="0.3">
      <c r="A301" s="446"/>
      <c r="B301" s="447"/>
      <c r="C301" s="447"/>
      <c r="D301" s="447"/>
      <c r="E301" s="447"/>
      <c r="F301" s="447"/>
      <c r="G301" s="447"/>
      <c r="H301" s="447"/>
      <c r="I301" s="447"/>
      <c r="J301" s="447"/>
      <c r="K301" s="447"/>
      <c r="L301" s="447"/>
      <c r="M301" s="447"/>
      <c r="N301" s="447"/>
      <c r="O301" s="447"/>
      <c r="P301" s="447"/>
      <c r="Q301" s="118"/>
    </row>
    <row r="302" spans="1:17" x14ac:dyDescent="0.25">
      <c r="A302" s="117"/>
      <c r="B302" s="117"/>
      <c r="C302" s="117"/>
      <c r="D302" s="117"/>
      <c r="E302" s="117"/>
      <c r="F302" s="117"/>
      <c r="G302" s="117"/>
      <c r="H302" s="117"/>
      <c r="I302" s="117"/>
      <c r="J302" s="117"/>
      <c r="K302" s="117"/>
      <c r="L302" s="117"/>
      <c r="M302" s="117"/>
      <c r="N302" s="117"/>
      <c r="O302" s="117"/>
    </row>
    <row r="303" spans="1:17" x14ac:dyDescent="0.25">
      <c r="A303" s="117"/>
      <c r="B303" s="117"/>
      <c r="C303" s="117"/>
      <c r="D303" s="117"/>
      <c r="E303" s="117"/>
      <c r="F303" s="117"/>
      <c r="G303" s="117"/>
      <c r="H303" s="117"/>
      <c r="I303" s="117"/>
      <c r="J303" s="117"/>
      <c r="K303" s="117"/>
      <c r="L303" s="117"/>
      <c r="M303" s="117"/>
      <c r="N303" s="117"/>
      <c r="O303" s="117"/>
    </row>
    <row r="304" spans="1:17"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MwXN1jOnnrK2xcA9DRyZ0HMu66D7hgM3yfNo0mifn/PjL/KeMALydQYMxHcE+ZBJbdTGo6wjzxB+MnsUK1+O/w==" saltValue="NFyO1VR2LePzpQg6PlIxmA==" spinCount="100000" sheet="1" objects="1" scenarios="1" formatCells="0" formatColumns="0" formatRows="0"/>
  <autoFilter ref="A22:P300">
    <filterColumn colId="2">
      <filters>
        <filter val="107 098"/>
      </filters>
    </filterColumn>
  </autoFilter>
  <mergeCells count="31">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122.pielikums Jūrmalas pilsētas domes
2016.gada 25.novembra saistošajiem noteikumiem Nr.44
(protokols Nr.18, 5.punkts)</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1"/>
  <sheetViews>
    <sheetView view="pageLayout" zoomScaleNormal="90" workbookViewId="0">
      <selection activeCell="T5" sqref="T5"/>
    </sheetView>
  </sheetViews>
  <sheetFormatPr defaultRowHeight="12" outlineLevelCol="1" x14ac:dyDescent="0.25"/>
  <cols>
    <col min="1" max="1" width="10.85546875" style="113" customWidth="1"/>
    <col min="2" max="2" width="33.28515625"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849</v>
      </c>
    </row>
    <row r="2" spans="1:17" x14ac:dyDescent="0.25">
      <c r="B2" s="114"/>
      <c r="C2" s="114"/>
      <c r="D2" s="114"/>
      <c r="E2" s="114"/>
      <c r="F2" s="114"/>
      <c r="G2" s="114"/>
      <c r="H2" s="114"/>
      <c r="I2" s="114"/>
      <c r="J2" s="114"/>
      <c r="K2" s="114"/>
      <c r="L2" s="114"/>
      <c r="M2" s="115"/>
      <c r="N2" s="115"/>
      <c r="O2" s="116"/>
    </row>
    <row r="3" spans="1:17" x14ac:dyDescent="0.25">
      <c r="A3" s="1249"/>
      <c r="B3" s="1250"/>
      <c r="C3" s="1250"/>
      <c r="D3" s="1250"/>
      <c r="E3" s="1250"/>
      <c r="F3" s="1250"/>
      <c r="G3" s="1250"/>
      <c r="H3" s="1250"/>
      <c r="I3" s="1250"/>
      <c r="J3" s="1250"/>
      <c r="K3" s="1250"/>
      <c r="L3" s="1250"/>
      <c r="M3" s="1250"/>
      <c r="N3" s="1250"/>
      <c r="O3" s="1250"/>
      <c r="P3" s="1251"/>
      <c r="Q3" s="118"/>
    </row>
    <row r="4" spans="1:17" ht="15.75" x14ac:dyDescent="0.25">
      <c r="A4" s="1227" t="s">
        <v>226</v>
      </c>
      <c r="B4" s="1228"/>
      <c r="C4" s="1228"/>
      <c r="D4" s="1228"/>
      <c r="E4" s="1228"/>
      <c r="F4" s="1228"/>
      <c r="G4" s="1228"/>
      <c r="H4" s="1228"/>
      <c r="I4" s="1228"/>
      <c r="J4" s="1228"/>
      <c r="K4" s="1228"/>
      <c r="L4" s="1228"/>
      <c r="M4" s="1228"/>
      <c r="N4" s="1228"/>
      <c r="O4" s="1228"/>
      <c r="P4" s="1228"/>
      <c r="Q4" s="118"/>
    </row>
    <row r="5" spans="1:17" ht="15.75" x14ac:dyDescent="0.25">
      <c r="A5" s="781"/>
      <c r="B5" s="782"/>
      <c r="C5" s="782"/>
      <c r="D5" s="782"/>
      <c r="E5" s="782"/>
      <c r="F5" s="782"/>
      <c r="G5" s="782"/>
      <c r="H5" s="782"/>
      <c r="I5" s="782"/>
      <c r="J5" s="782"/>
      <c r="K5" s="782"/>
      <c r="L5" s="782"/>
      <c r="M5" s="782"/>
      <c r="N5" s="782"/>
      <c r="O5" s="782"/>
      <c r="P5" s="782"/>
      <c r="Q5" s="118"/>
    </row>
    <row r="6" spans="1:17" ht="12.75" x14ac:dyDescent="0.25">
      <c r="A6" s="121" t="s">
        <v>227</v>
      </c>
      <c r="B6" s="122"/>
      <c r="C6" s="1230" t="s">
        <v>228</v>
      </c>
      <c r="D6" s="1230"/>
      <c r="E6" s="1230"/>
      <c r="F6" s="1230"/>
      <c r="G6" s="1230"/>
      <c r="H6" s="1230"/>
      <c r="I6" s="1230"/>
      <c r="J6" s="1230"/>
      <c r="K6" s="1230"/>
      <c r="L6" s="1230"/>
      <c r="M6" s="1230"/>
      <c r="N6" s="1230"/>
      <c r="O6" s="1230"/>
      <c r="P6" s="1230"/>
      <c r="Q6" s="118"/>
    </row>
    <row r="7" spans="1:17" ht="12.75" x14ac:dyDescent="0.25">
      <c r="A7" s="121" t="s">
        <v>229</v>
      </c>
      <c r="B7" s="122"/>
      <c r="C7" s="1230" t="s">
        <v>230</v>
      </c>
      <c r="D7" s="1230"/>
      <c r="E7" s="1230"/>
      <c r="F7" s="1230"/>
      <c r="G7" s="1230"/>
      <c r="H7" s="1230"/>
      <c r="I7" s="1230"/>
      <c r="J7" s="1230"/>
      <c r="K7" s="1230"/>
      <c r="L7" s="1230"/>
      <c r="M7" s="1230"/>
      <c r="N7" s="1230"/>
      <c r="O7" s="1230"/>
      <c r="P7" s="1230"/>
      <c r="Q7" s="118"/>
    </row>
    <row r="8" spans="1:17" x14ac:dyDescent="0.25">
      <c r="A8" s="123" t="s">
        <v>231</v>
      </c>
      <c r="B8" s="124"/>
      <c r="C8" s="1222" t="s">
        <v>232</v>
      </c>
      <c r="D8" s="1222"/>
      <c r="E8" s="1222"/>
      <c r="F8" s="1222"/>
      <c r="G8" s="1222"/>
      <c r="H8" s="1222"/>
      <c r="I8" s="1222"/>
      <c r="J8" s="1222"/>
      <c r="K8" s="1222"/>
      <c r="L8" s="1222"/>
      <c r="M8" s="1222"/>
      <c r="N8" s="1222"/>
      <c r="O8" s="1222"/>
      <c r="P8" s="1222"/>
      <c r="Q8" s="118"/>
    </row>
    <row r="9" spans="1:17" x14ac:dyDescent="0.25">
      <c r="A9" s="123" t="s">
        <v>233</v>
      </c>
      <c r="B9" s="124"/>
      <c r="C9" s="1222" t="s">
        <v>48</v>
      </c>
      <c r="D9" s="1222"/>
      <c r="E9" s="1222"/>
      <c r="F9" s="1222"/>
      <c r="G9" s="1222"/>
      <c r="H9" s="1222"/>
      <c r="I9" s="1222"/>
      <c r="J9" s="1222"/>
      <c r="K9" s="1222"/>
      <c r="L9" s="1222"/>
      <c r="M9" s="1222"/>
      <c r="N9" s="1222"/>
      <c r="O9" s="1222"/>
      <c r="P9" s="1222"/>
      <c r="Q9" s="118"/>
    </row>
    <row r="10" spans="1:17" x14ac:dyDescent="0.25">
      <c r="A10" s="123" t="s">
        <v>234</v>
      </c>
      <c r="B10" s="124"/>
      <c r="C10" s="1230" t="s">
        <v>47</v>
      </c>
      <c r="D10" s="1230"/>
      <c r="E10" s="1230"/>
      <c r="F10" s="1230"/>
      <c r="G10" s="1230"/>
      <c r="H10" s="1230"/>
      <c r="I10" s="1230"/>
      <c r="J10" s="1230"/>
      <c r="K10" s="1230"/>
      <c r="L10" s="1230"/>
      <c r="M10" s="1230"/>
      <c r="N10" s="1230"/>
      <c r="O10" s="1230"/>
      <c r="P10" s="1230"/>
      <c r="Q10" s="118"/>
    </row>
    <row r="11" spans="1:17" x14ac:dyDescent="0.25">
      <c r="A11" s="123" t="s">
        <v>235</v>
      </c>
      <c r="B11" s="124"/>
      <c r="C11" s="1230"/>
      <c r="D11" s="1230"/>
      <c r="E11" s="1230"/>
      <c r="F11" s="1230"/>
      <c r="G11" s="1230"/>
      <c r="H11" s="1230"/>
      <c r="I11" s="1230"/>
      <c r="J11" s="1230"/>
      <c r="K11" s="1230"/>
      <c r="L11" s="1230"/>
      <c r="M11" s="1230"/>
      <c r="N11" s="1230"/>
      <c r="O11" s="1230"/>
      <c r="P11" s="1230"/>
      <c r="Q11" s="118"/>
    </row>
    <row r="12" spans="1:17" x14ac:dyDescent="0.25">
      <c r="A12" s="125" t="s">
        <v>236</v>
      </c>
      <c r="B12" s="124"/>
      <c r="C12" s="126"/>
      <c r="D12" s="126"/>
      <c r="E12" s="126"/>
      <c r="F12" s="126"/>
      <c r="G12" s="126"/>
      <c r="H12" s="126"/>
      <c r="I12" s="126"/>
      <c r="J12" s="126"/>
      <c r="K12" s="126"/>
      <c r="L12" s="126"/>
      <c r="M12" s="126"/>
      <c r="N12" s="126"/>
      <c r="O12" s="126"/>
      <c r="P12" s="127"/>
      <c r="Q12" s="118"/>
    </row>
    <row r="13" spans="1:17" x14ac:dyDescent="0.25">
      <c r="A13" s="123"/>
      <c r="B13" s="124" t="s">
        <v>237</v>
      </c>
      <c r="C13" s="1222" t="s">
        <v>238</v>
      </c>
      <c r="D13" s="1222"/>
      <c r="E13" s="1222"/>
      <c r="F13" s="1222"/>
      <c r="G13" s="1222"/>
      <c r="H13" s="1222"/>
      <c r="I13" s="1222"/>
      <c r="J13" s="1222"/>
      <c r="K13" s="1222"/>
      <c r="L13" s="1222"/>
      <c r="M13" s="1222"/>
      <c r="N13" s="1222"/>
      <c r="O13" s="1222"/>
      <c r="P13" s="1222"/>
      <c r="Q13" s="118"/>
    </row>
    <row r="14" spans="1:17" x14ac:dyDescent="0.25">
      <c r="A14" s="123"/>
      <c r="B14" s="124" t="s">
        <v>239</v>
      </c>
      <c r="C14" s="1222"/>
      <c r="D14" s="1222"/>
      <c r="E14" s="1222"/>
      <c r="F14" s="1222"/>
      <c r="G14" s="1222"/>
      <c r="H14" s="1222"/>
      <c r="I14" s="1222"/>
      <c r="J14" s="1222"/>
      <c r="K14" s="1222"/>
      <c r="L14" s="1222"/>
      <c r="M14" s="1222"/>
      <c r="N14" s="1222"/>
      <c r="O14" s="1222"/>
      <c r="P14" s="1222"/>
      <c r="Q14" s="118"/>
    </row>
    <row r="15" spans="1:17" x14ac:dyDescent="0.25">
      <c r="A15" s="123"/>
      <c r="B15" s="124" t="s">
        <v>240</v>
      </c>
      <c r="C15" s="1222"/>
      <c r="D15" s="1222"/>
      <c r="E15" s="1222"/>
      <c r="F15" s="1222"/>
      <c r="G15" s="1222"/>
      <c r="H15" s="1222"/>
      <c r="I15" s="1222"/>
      <c r="J15" s="1222"/>
      <c r="K15" s="1222"/>
      <c r="L15" s="1222"/>
      <c r="M15" s="1222"/>
      <c r="N15" s="1222"/>
      <c r="O15" s="1222"/>
      <c r="P15" s="1222"/>
      <c r="Q15" s="118"/>
    </row>
    <row r="16" spans="1:17" x14ac:dyDescent="0.25">
      <c r="A16" s="123"/>
      <c r="B16" s="124" t="s">
        <v>241</v>
      </c>
      <c r="C16" s="1222"/>
      <c r="D16" s="1222"/>
      <c r="E16" s="1222"/>
      <c r="F16" s="1222"/>
      <c r="G16" s="1222"/>
      <c r="H16" s="1222"/>
      <c r="I16" s="1222"/>
      <c r="J16" s="1222"/>
      <c r="K16" s="1222"/>
      <c r="L16" s="1222"/>
      <c r="M16" s="1222"/>
      <c r="N16" s="1222"/>
      <c r="O16" s="1222"/>
      <c r="P16" s="1222"/>
      <c r="Q16" s="118"/>
    </row>
    <row r="17" spans="1:19" x14ac:dyDescent="0.25">
      <c r="A17" s="123"/>
      <c r="B17" s="124" t="s">
        <v>242</v>
      </c>
      <c r="C17" s="1222"/>
      <c r="D17" s="1222"/>
      <c r="E17" s="1222"/>
      <c r="F17" s="1222"/>
      <c r="G17" s="1222"/>
      <c r="H17" s="1222"/>
      <c r="I17" s="1222"/>
      <c r="J17" s="1222"/>
      <c r="K17" s="1222"/>
      <c r="L17" s="1222"/>
      <c r="M17" s="1222"/>
      <c r="N17" s="1222"/>
      <c r="O17" s="1222"/>
      <c r="P17" s="1222"/>
      <c r="Q17" s="118"/>
    </row>
    <row r="18" spans="1:19" x14ac:dyDescent="0.25">
      <c r="A18" s="128"/>
      <c r="B18" s="129"/>
      <c r="C18" s="1234"/>
      <c r="D18" s="1234"/>
      <c r="E18" s="1234"/>
      <c r="F18" s="1234"/>
      <c r="G18" s="1234"/>
      <c r="H18" s="1234"/>
      <c r="I18" s="1234"/>
      <c r="J18" s="1234"/>
      <c r="K18" s="1234"/>
      <c r="L18" s="1234"/>
      <c r="M18" s="1234"/>
      <c r="N18" s="1234"/>
      <c r="O18" s="1234"/>
      <c r="P18" s="1234"/>
      <c r="Q18" s="118"/>
    </row>
    <row r="19" spans="1:19"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9" s="130" customFormat="1" x14ac:dyDescent="0.25">
      <c r="A20" s="1237"/>
      <c r="B20" s="1240"/>
      <c r="C20" s="1245" t="s">
        <v>246</v>
      </c>
      <c r="D20" s="1247" t="s">
        <v>247</v>
      </c>
      <c r="E20" s="1252" t="s">
        <v>248</v>
      </c>
      <c r="F20" s="1254" t="s">
        <v>249</v>
      </c>
      <c r="G20" s="1247" t="s">
        <v>250</v>
      </c>
      <c r="H20" s="1220" t="s">
        <v>251</v>
      </c>
      <c r="I20" s="1232" t="s">
        <v>252</v>
      </c>
      <c r="J20" s="1247" t="s">
        <v>253</v>
      </c>
      <c r="K20" s="1220" t="s">
        <v>254</v>
      </c>
      <c r="L20" s="1232" t="s">
        <v>255</v>
      </c>
      <c r="M20" s="1247" t="s">
        <v>256</v>
      </c>
      <c r="N20" s="1220" t="s">
        <v>257</v>
      </c>
      <c r="O20" s="1232" t="s">
        <v>258</v>
      </c>
      <c r="P20" s="1240"/>
    </row>
    <row r="21" spans="1:19" s="131" customFormat="1" ht="70.5" customHeight="1" thickBot="1" x14ac:dyDescent="0.3">
      <c r="A21" s="1238"/>
      <c r="B21" s="1241"/>
      <c r="C21" s="1246"/>
      <c r="D21" s="1248"/>
      <c r="E21" s="1253"/>
      <c r="F21" s="1255"/>
      <c r="G21" s="1248"/>
      <c r="H21" s="1221"/>
      <c r="I21" s="1233"/>
      <c r="J21" s="1248"/>
      <c r="K21" s="1221"/>
      <c r="L21" s="1233"/>
      <c r="M21" s="1248"/>
      <c r="N21" s="1221"/>
      <c r="O21" s="1233"/>
      <c r="P21" s="1241"/>
    </row>
    <row r="22" spans="1:19" s="131" customFormat="1" ht="9" thickTop="1" x14ac:dyDescent="0.25">
      <c r="A22" s="132">
        <v>1</v>
      </c>
      <c r="B22" s="132">
        <v>2</v>
      </c>
      <c r="C22" s="133">
        <v>3</v>
      </c>
      <c r="D22" s="134">
        <v>4</v>
      </c>
      <c r="E22" s="487">
        <v>5</v>
      </c>
      <c r="F22" s="132">
        <v>6</v>
      </c>
      <c r="G22" s="134">
        <v>7</v>
      </c>
      <c r="H22" s="137">
        <v>8</v>
      </c>
      <c r="I22" s="136">
        <v>9</v>
      </c>
      <c r="J22" s="134">
        <v>10</v>
      </c>
      <c r="K22" s="138">
        <v>11</v>
      </c>
      <c r="L22" s="136">
        <v>12</v>
      </c>
      <c r="M22" s="138">
        <v>13</v>
      </c>
      <c r="N22" s="135">
        <v>14</v>
      </c>
      <c r="O22" s="136">
        <v>15</v>
      </c>
      <c r="P22" s="136">
        <v>16</v>
      </c>
    </row>
    <row r="23" spans="1:19" s="148" customFormat="1" x14ac:dyDescent="0.25">
      <c r="A23" s="139"/>
      <c r="B23" s="140" t="s">
        <v>260</v>
      </c>
      <c r="C23" s="141"/>
      <c r="D23" s="142"/>
      <c r="E23" s="488"/>
      <c r="F23" s="308"/>
      <c r="G23" s="142"/>
      <c r="H23" s="145"/>
      <c r="I23" s="144"/>
      <c r="J23" s="142"/>
      <c r="K23" s="146"/>
      <c r="L23" s="144"/>
      <c r="M23" s="146"/>
      <c r="N23" s="143"/>
      <c r="O23" s="144"/>
      <c r="P23" s="147"/>
    </row>
    <row r="24" spans="1:19" s="148" customFormat="1" ht="12.75" thickBot="1" x14ac:dyDescent="0.3">
      <c r="A24" s="149"/>
      <c r="B24" s="150" t="s">
        <v>261</v>
      </c>
      <c r="C24" s="151">
        <f>F24+I24+L24+O24</f>
        <v>1702095</v>
      </c>
      <c r="D24" s="152">
        <f>SUM(D25,D28,D29,D45,D46)</f>
        <v>1589425</v>
      </c>
      <c r="E24" s="489">
        <f>SUM(E25,E28,E29,E45,E46)</f>
        <v>0</v>
      </c>
      <c r="F24" s="455">
        <f t="shared" ref="F24:F29" si="0">D24+E24</f>
        <v>1589425</v>
      </c>
      <c r="G24" s="152">
        <f>SUM(G25,G28,G46)</f>
        <v>112670</v>
      </c>
      <c r="H24" s="155">
        <f>SUM(H25,H28,H46)</f>
        <v>0</v>
      </c>
      <c r="I24" s="154">
        <f>G24+H24</f>
        <v>112670</v>
      </c>
      <c r="J24" s="152">
        <f>SUM(J25,J30,J46)</f>
        <v>0</v>
      </c>
      <c r="K24" s="155">
        <f>SUM(K25,K30,K46)</f>
        <v>0</v>
      </c>
      <c r="L24" s="154">
        <f>J24+K24</f>
        <v>0</v>
      </c>
      <c r="M24" s="156">
        <f>SUM(M25,M48)</f>
        <v>0</v>
      </c>
      <c r="N24" s="153">
        <f>SUM(N25,N48)</f>
        <v>0</v>
      </c>
      <c r="O24" s="154">
        <f>M24+N24</f>
        <v>0</v>
      </c>
      <c r="P24" s="157"/>
      <c r="R24" s="158"/>
      <c r="S24" s="158"/>
    </row>
    <row r="25" spans="1:19" ht="12.75" hidden="1" thickTop="1" x14ac:dyDescent="0.25">
      <c r="A25" s="159"/>
      <c r="B25" s="160" t="s">
        <v>262</v>
      </c>
      <c r="C25" s="161">
        <f>F25+I25+L25+O25</f>
        <v>0</v>
      </c>
      <c r="D25" s="162">
        <f>SUM(D26:D27)</f>
        <v>0</v>
      </c>
      <c r="E25" s="490">
        <f>SUM(E26:E27)</f>
        <v>0</v>
      </c>
      <c r="F25" s="456">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c r="R25" s="158"/>
      <c r="S25" s="158"/>
    </row>
    <row r="26" spans="1:19" ht="12.75" hidden="1" thickTop="1" x14ac:dyDescent="0.25">
      <c r="A26" s="168"/>
      <c r="B26" s="169" t="s">
        <v>263</v>
      </c>
      <c r="C26" s="170">
        <f>F26+I26+L26+O26</f>
        <v>0</v>
      </c>
      <c r="D26" s="171"/>
      <c r="E26" s="561"/>
      <c r="F26" s="521">
        <f t="shared" si="0"/>
        <v>0</v>
      </c>
      <c r="G26" s="171"/>
      <c r="H26" s="174"/>
      <c r="I26" s="173">
        <f>G26+H26</f>
        <v>0</v>
      </c>
      <c r="J26" s="171"/>
      <c r="K26" s="174"/>
      <c r="L26" s="173">
        <f>J26+K26</f>
        <v>0</v>
      </c>
      <c r="M26" s="175"/>
      <c r="N26" s="172"/>
      <c r="O26" s="173">
        <f>M26+N26</f>
        <v>0</v>
      </c>
      <c r="P26" s="176"/>
      <c r="R26" s="158"/>
      <c r="S26" s="158"/>
    </row>
    <row r="27" spans="1:19" ht="12.75" hidden="1" thickTop="1" x14ac:dyDescent="0.25">
      <c r="A27" s="177"/>
      <c r="B27" s="178" t="s">
        <v>264</v>
      </c>
      <c r="C27" s="179">
        <f>F27+I27+L27+O27</f>
        <v>0</v>
      </c>
      <c r="D27" s="180"/>
      <c r="E27" s="491"/>
      <c r="F27" s="457">
        <f t="shared" si="0"/>
        <v>0</v>
      </c>
      <c r="G27" s="180"/>
      <c r="H27" s="183"/>
      <c r="I27" s="182">
        <f>G27+H27</f>
        <v>0</v>
      </c>
      <c r="J27" s="180"/>
      <c r="K27" s="183"/>
      <c r="L27" s="182">
        <f>J27+K27</f>
        <v>0</v>
      </c>
      <c r="M27" s="184"/>
      <c r="N27" s="181"/>
      <c r="O27" s="182">
        <f>M27+N27</f>
        <v>0</v>
      </c>
      <c r="P27" s="185"/>
      <c r="R27" s="158"/>
      <c r="S27" s="158"/>
    </row>
    <row r="28" spans="1:19" s="148" customFormat="1" ht="25.5" thickTop="1" thickBot="1" x14ac:dyDescent="0.3">
      <c r="A28" s="186">
        <v>19300</v>
      </c>
      <c r="B28" s="186" t="s">
        <v>265</v>
      </c>
      <c r="C28" s="187">
        <f>SUM(F28,I28)</f>
        <v>1702095</v>
      </c>
      <c r="D28" s="188">
        <f>D54</f>
        <v>1589425</v>
      </c>
      <c r="E28" s="492">
        <f>-1670+1670</f>
        <v>0</v>
      </c>
      <c r="F28" s="458">
        <f t="shared" si="0"/>
        <v>1589425</v>
      </c>
      <c r="G28" s="188">
        <f>G54</f>
        <v>112670</v>
      </c>
      <c r="H28" s="191"/>
      <c r="I28" s="190">
        <f>G28+H28</f>
        <v>112670</v>
      </c>
      <c r="J28" s="192" t="s">
        <v>266</v>
      </c>
      <c r="K28" s="193" t="s">
        <v>266</v>
      </c>
      <c r="L28" s="194" t="s">
        <v>266</v>
      </c>
      <c r="M28" s="195" t="s">
        <v>266</v>
      </c>
      <c r="N28" s="196" t="s">
        <v>266</v>
      </c>
      <c r="O28" s="194" t="s">
        <v>266</v>
      </c>
      <c r="P28" s="197"/>
      <c r="R28" s="158"/>
      <c r="S28" s="158"/>
    </row>
    <row r="29" spans="1:19" s="148" customFormat="1" ht="34.5" hidden="1" customHeight="1" thickTop="1" x14ac:dyDescent="0.25">
      <c r="A29" s="198"/>
      <c r="B29" s="198" t="s">
        <v>267</v>
      </c>
      <c r="C29" s="199">
        <f>F29</f>
        <v>0</v>
      </c>
      <c r="D29" s="200"/>
      <c r="E29" s="563"/>
      <c r="F29" s="530">
        <f t="shared" si="0"/>
        <v>0</v>
      </c>
      <c r="G29" s="203" t="s">
        <v>266</v>
      </c>
      <c r="H29" s="204" t="s">
        <v>266</v>
      </c>
      <c r="I29" s="205" t="s">
        <v>266</v>
      </c>
      <c r="J29" s="203" t="s">
        <v>266</v>
      </c>
      <c r="K29" s="204" t="s">
        <v>266</v>
      </c>
      <c r="L29" s="205" t="s">
        <v>266</v>
      </c>
      <c r="M29" s="206" t="s">
        <v>266</v>
      </c>
      <c r="N29" s="207" t="s">
        <v>266</v>
      </c>
      <c r="O29" s="205" t="s">
        <v>266</v>
      </c>
      <c r="P29" s="208"/>
      <c r="R29" s="158"/>
      <c r="S29" s="158"/>
    </row>
    <row r="30" spans="1:19" s="148" customFormat="1" ht="24.75" hidden="1" thickTop="1" x14ac:dyDescent="0.25">
      <c r="A30" s="198">
        <v>21300</v>
      </c>
      <c r="B30" s="198" t="s">
        <v>268</v>
      </c>
      <c r="C30" s="199">
        <f t="shared" ref="C30:C44" si="1">L30</f>
        <v>0</v>
      </c>
      <c r="D30" s="203" t="s">
        <v>266</v>
      </c>
      <c r="E30" s="493" t="s">
        <v>266</v>
      </c>
      <c r="F30" s="494" t="s">
        <v>266</v>
      </c>
      <c r="G30" s="203" t="s">
        <v>266</v>
      </c>
      <c r="H30" s="204" t="s">
        <v>266</v>
      </c>
      <c r="I30" s="205" t="s">
        <v>266</v>
      </c>
      <c r="J30" s="209">
        <f>SUM(J31,J35,J37,J40)</f>
        <v>0</v>
      </c>
      <c r="K30" s="210">
        <f>SUM(K31,K35,K37,K40)</f>
        <v>0</v>
      </c>
      <c r="L30" s="211">
        <f t="shared" ref="L30:L44" si="2">J30+K30</f>
        <v>0</v>
      </c>
      <c r="M30" s="206" t="s">
        <v>266</v>
      </c>
      <c r="N30" s="207" t="s">
        <v>266</v>
      </c>
      <c r="O30" s="205" t="s">
        <v>266</v>
      </c>
      <c r="P30" s="208"/>
      <c r="R30" s="158"/>
      <c r="S30" s="158"/>
    </row>
    <row r="31" spans="1:19" s="148" customFormat="1" ht="12.75" hidden="1" thickTop="1" x14ac:dyDescent="0.25">
      <c r="A31" s="212">
        <v>21350</v>
      </c>
      <c r="B31" s="198" t="s">
        <v>269</v>
      </c>
      <c r="C31" s="199">
        <f t="shared" si="1"/>
        <v>0</v>
      </c>
      <c r="D31" s="203" t="s">
        <v>266</v>
      </c>
      <c r="E31" s="493" t="s">
        <v>266</v>
      </c>
      <c r="F31" s="494" t="s">
        <v>266</v>
      </c>
      <c r="G31" s="203" t="s">
        <v>266</v>
      </c>
      <c r="H31" s="204" t="s">
        <v>266</v>
      </c>
      <c r="I31" s="205" t="s">
        <v>266</v>
      </c>
      <c r="J31" s="209">
        <f>SUM(J32:J34)</f>
        <v>0</v>
      </c>
      <c r="K31" s="210">
        <f>SUM(K32:K34)</f>
        <v>0</v>
      </c>
      <c r="L31" s="211">
        <f t="shared" si="2"/>
        <v>0</v>
      </c>
      <c r="M31" s="206" t="s">
        <v>266</v>
      </c>
      <c r="N31" s="207" t="s">
        <v>266</v>
      </c>
      <c r="O31" s="205" t="s">
        <v>266</v>
      </c>
      <c r="P31" s="208"/>
      <c r="R31" s="158"/>
      <c r="S31" s="158"/>
    </row>
    <row r="32" spans="1:19" ht="12.75" hidden="1" thickTop="1" x14ac:dyDescent="0.25">
      <c r="A32" s="168">
        <v>21351</v>
      </c>
      <c r="B32" s="213" t="s">
        <v>270</v>
      </c>
      <c r="C32" s="214">
        <f t="shared" si="1"/>
        <v>0</v>
      </c>
      <c r="D32" s="215" t="s">
        <v>266</v>
      </c>
      <c r="E32" s="564" t="s">
        <v>266</v>
      </c>
      <c r="F32" s="565" t="s">
        <v>266</v>
      </c>
      <c r="G32" s="215" t="s">
        <v>266</v>
      </c>
      <c r="H32" s="218" t="s">
        <v>266</v>
      </c>
      <c r="I32" s="217" t="s">
        <v>266</v>
      </c>
      <c r="J32" s="219"/>
      <c r="K32" s="220"/>
      <c r="L32" s="221">
        <f t="shared" si="2"/>
        <v>0</v>
      </c>
      <c r="M32" s="222" t="s">
        <v>266</v>
      </c>
      <c r="N32" s="216" t="s">
        <v>266</v>
      </c>
      <c r="O32" s="217" t="s">
        <v>266</v>
      </c>
      <c r="P32" s="176"/>
      <c r="R32" s="158"/>
      <c r="S32" s="158"/>
    </row>
    <row r="33" spans="1:19" ht="12.75" hidden="1" thickTop="1" x14ac:dyDescent="0.25">
      <c r="A33" s="177">
        <v>21352</v>
      </c>
      <c r="B33" s="223" t="s">
        <v>271</v>
      </c>
      <c r="C33" s="224">
        <f t="shared" si="1"/>
        <v>0</v>
      </c>
      <c r="D33" s="225" t="s">
        <v>266</v>
      </c>
      <c r="E33" s="495" t="s">
        <v>266</v>
      </c>
      <c r="F33" s="496" t="s">
        <v>266</v>
      </c>
      <c r="G33" s="225" t="s">
        <v>266</v>
      </c>
      <c r="H33" s="228" t="s">
        <v>266</v>
      </c>
      <c r="I33" s="227" t="s">
        <v>266</v>
      </c>
      <c r="J33" s="229"/>
      <c r="K33" s="230"/>
      <c r="L33" s="231">
        <f t="shared" si="2"/>
        <v>0</v>
      </c>
      <c r="M33" s="232" t="s">
        <v>266</v>
      </c>
      <c r="N33" s="226" t="s">
        <v>266</v>
      </c>
      <c r="O33" s="227" t="s">
        <v>266</v>
      </c>
      <c r="P33" s="185"/>
      <c r="R33" s="158"/>
      <c r="S33" s="158"/>
    </row>
    <row r="34" spans="1:19" ht="24.75" hidden="1" thickTop="1" x14ac:dyDescent="0.25">
      <c r="A34" s="177">
        <v>21359</v>
      </c>
      <c r="B34" s="223" t="s">
        <v>272</v>
      </c>
      <c r="C34" s="224">
        <f t="shared" si="1"/>
        <v>0</v>
      </c>
      <c r="D34" s="225" t="s">
        <v>266</v>
      </c>
      <c r="E34" s="495" t="s">
        <v>266</v>
      </c>
      <c r="F34" s="496" t="s">
        <v>266</v>
      </c>
      <c r="G34" s="225" t="s">
        <v>266</v>
      </c>
      <c r="H34" s="228" t="s">
        <v>266</v>
      </c>
      <c r="I34" s="227" t="s">
        <v>266</v>
      </c>
      <c r="J34" s="229"/>
      <c r="K34" s="230"/>
      <c r="L34" s="231">
        <f t="shared" si="2"/>
        <v>0</v>
      </c>
      <c r="M34" s="232" t="s">
        <v>266</v>
      </c>
      <c r="N34" s="226" t="s">
        <v>266</v>
      </c>
      <c r="O34" s="227" t="s">
        <v>266</v>
      </c>
      <c r="P34" s="185"/>
      <c r="R34" s="158"/>
      <c r="S34" s="158"/>
    </row>
    <row r="35" spans="1:19" s="148" customFormat="1" ht="24.75" hidden="1" thickTop="1" x14ac:dyDescent="0.25">
      <c r="A35" s="212">
        <v>21370</v>
      </c>
      <c r="B35" s="198" t="s">
        <v>273</v>
      </c>
      <c r="C35" s="199">
        <f t="shared" si="1"/>
        <v>0</v>
      </c>
      <c r="D35" s="203" t="s">
        <v>266</v>
      </c>
      <c r="E35" s="493" t="s">
        <v>266</v>
      </c>
      <c r="F35" s="494" t="s">
        <v>266</v>
      </c>
      <c r="G35" s="203" t="s">
        <v>266</v>
      </c>
      <c r="H35" s="204" t="s">
        <v>266</v>
      </c>
      <c r="I35" s="205" t="s">
        <v>266</v>
      </c>
      <c r="J35" s="209">
        <f>SUM(J36)</f>
        <v>0</v>
      </c>
      <c r="K35" s="210">
        <f>SUM(K36)</f>
        <v>0</v>
      </c>
      <c r="L35" s="211">
        <f t="shared" si="2"/>
        <v>0</v>
      </c>
      <c r="M35" s="206" t="s">
        <v>266</v>
      </c>
      <c r="N35" s="207" t="s">
        <v>266</v>
      </c>
      <c r="O35" s="205" t="s">
        <v>266</v>
      </c>
      <c r="P35" s="208"/>
      <c r="R35" s="158"/>
      <c r="S35" s="158"/>
    </row>
    <row r="36" spans="1:19" ht="24.75" hidden="1" thickTop="1" x14ac:dyDescent="0.25">
      <c r="A36" s="233">
        <v>21379</v>
      </c>
      <c r="B36" s="234" t="s">
        <v>274</v>
      </c>
      <c r="C36" s="235">
        <f t="shared" si="1"/>
        <v>0</v>
      </c>
      <c r="D36" s="236" t="s">
        <v>266</v>
      </c>
      <c r="E36" s="566" t="s">
        <v>266</v>
      </c>
      <c r="F36" s="567" t="s">
        <v>266</v>
      </c>
      <c r="G36" s="236" t="s">
        <v>266</v>
      </c>
      <c r="H36" s="239" t="s">
        <v>266</v>
      </c>
      <c r="I36" s="238" t="s">
        <v>266</v>
      </c>
      <c r="J36" s="240"/>
      <c r="K36" s="241"/>
      <c r="L36" s="242">
        <f t="shared" si="2"/>
        <v>0</v>
      </c>
      <c r="M36" s="243" t="s">
        <v>266</v>
      </c>
      <c r="N36" s="237" t="s">
        <v>266</v>
      </c>
      <c r="O36" s="238" t="s">
        <v>266</v>
      </c>
      <c r="P36" s="244"/>
      <c r="R36" s="158"/>
      <c r="S36" s="158"/>
    </row>
    <row r="37" spans="1:19" s="148" customFormat="1" ht="12.75" hidden="1" thickTop="1" x14ac:dyDescent="0.25">
      <c r="A37" s="212">
        <v>21380</v>
      </c>
      <c r="B37" s="198" t="s">
        <v>275</v>
      </c>
      <c r="C37" s="199">
        <f t="shared" si="1"/>
        <v>0</v>
      </c>
      <c r="D37" s="203" t="s">
        <v>266</v>
      </c>
      <c r="E37" s="493" t="s">
        <v>266</v>
      </c>
      <c r="F37" s="494" t="s">
        <v>266</v>
      </c>
      <c r="G37" s="203" t="s">
        <v>266</v>
      </c>
      <c r="H37" s="204" t="s">
        <v>266</v>
      </c>
      <c r="I37" s="205" t="s">
        <v>266</v>
      </c>
      <c r="J37" s="209">
        <f>SUM(J38:J39)</f>
        <v>0</v>
      </c>
      <c r="K37" s="210">
        <f>SUM(K38:K39)</f>
        <v>0</v>
      </c>
      <c r="L37" s="211">
        <f t="shared" si="2"/>
        <v>0</v>
      </c>
      <c r="M37" s="206" t="s">
        <v>266</v>
      </c>
      <c r="N37" s="207" t="s">
        <v>266</v>
      </c>
      <c r="O37" s="205" t="s">
        <v>266</v>
      </c>
      <c r="P37" s="208"/>
      <c r="R37" s="158"/>
      <c r="S37" s="158"/>
    </row>
    <row r="38" spans="1:19" ht="12.75" hidden="1" thickTop="1" x14ac:dyDescent="0.25">
      <c r="A38" s="169">
        <v>21381</v>
      </c>
      <c r="B38" s="213" t="s">
        <v>276</v>
      </c>
      <c r="C38" s="214">
        <f t="shared" si="1"/>
        <v>0</v>
      </c>
      <c r="D38" s="215" t="s">
        <v>266</v>
      </c>
      <c r="E38" s="564" t="s">
        <v>266</v>
      </c>
      <c r="F38" s="565" t="s">
        <v>266</v>
      </c>
      <c r="G38" s="215" t="s">
        <v>266</v>
      </c>
      <c r="H38" s="218" t="s">
        <v>266</v>
      </c>
      <c r="I38" s="217" t="s">
        <v>266</v>
      </c>
      <c r="J38" s="219"/>
      <c r="K38" s="220"/>
      <c r="L38" s="221">
        <f t="shared" si="2"/>
        <v>0</v>
      </c>
      <c r="M38" s="222" t="s">
        <v>266</v>
      </c>
      <c r="N38" s="216" t="s">
        <v>266</v>
      </c>
      <c r="O38" s="217" t="s">
        <v>266</v>
      </c>
      <c r="P38" s="176"/>
      <c r="R38" s="158"/>
      <c r="S38" s="158"/>
    </row>
    <row r="39" spans="1:19" ht="12.75" hidden="1" thickTop="1" x14ac:dyDescent="0.25">
      <c r="A39" s="178">
        <v>21383</v>
      </c>
      <c r="B39" s="223" t="s">
        <v>277</v>
      </c>
      <c r="C39" s="224">
        <f t="shared" si="1"/>
        <v>0</v>
      </c>
      <c r="D39" s="225" t="s">
        <v>266</v>
      </c>
      <c r="E39" s="495" t="s">
        <v>266</v>
      </c>
      <c r="F39" s="496" t="s">
        <v>266</v>
      </c>
      <c r="G39" s="225" t="s">
        <v>266</v>
      </c>
      <c r="H39" s="228" t="s">
        <v>266</v>
      </c>
      <c r="I39" s="227" t="s">
        <v>266</v>
      </c>
      <c r="J39" s="229"/>
      <c r="K39" s="230"/>
      <c r="L39" s="231">
        <f t="shared" si="2"/>
        <v>0</v>
      </c>
      <c r="M39" s="232" t="s">
        <v>266</v>
      </c>
      <c r="N39" s="226" t="s">
        <v>266</v>
      </c>
      <c r="O39" s="227" t="s">
        <v>266</v>
      </c>
      <c r="P39" s="185"/>
      <c r="R39" s="158"/>
      <c r="S39" s="158"/>
    </row>
    <row r="40" spans="1:19" s="148" customFormat="1" ht="24.75" hidden="1" thickTop="1" x14ac:dyDescent="0.25">
      <c r="A40" s="212">
        <v>21390</v>
      </c>
      <c r="B40" s="198" t="s">
        <v>278</v>
      </c>
      <c r="C40" s="199">
        <f t="shared" si="1"/>
        <v>0</v>
      </c>
      <c r="D40" s="203" t="s">
        <v>266</v>
      </c>
      <c r="E40" s="493" t="s">
        <v>266</v>
      </c>
      <c r="F40" s="494" t="s">
        <v>266</v>
      </c>
      <c r="G40" s="203" t="s">
        <v>266</v>
      </c>
      <c r="H40" s="204" t="s">
        <v>266</v>
      </c>
      <c r="I40" s="205" t="s">
        <v>266</v>
      </c>
      <c r="J40" s="209">
        <f>SUM(J41:J44)</f>
        <v>0</v>
      </c>
      <c r="K40" s="210">
        <f>SUM(K41:K44)</f>
        <v>0</v>
      </c>
      <c r="L40" s="211">
        <f t="shared" si="2"/>
        <v>0</v>
      </c>
      <c r="M40" s="206" t="s">
        <v>266</v>
      </c>
      <c r="N40" s="207" t="s">
        <v>266</v>
      </c>
      <c r="O40" s="205" t="s">
        <v>266</v>
      </c>
      <c r="P40" s="208"/>
      <c r="R40" s="158"/>
      <c r="S40" s="158"/>
    </row>
    <row r="41" spans="1:19" ht="24.75" hidden="1" thickTop="1" x14ac:dyDescent="0.25">
      <c r="A41" s="169">
        <v>21391</v>
      </c>
      <c r="B41" s="213" t="s">
        <v>279</v>
      </c>
      <c r="C41" s="214">
        <f t="shared" si="1"/>
        <v>0</v>
      </c>
      <c r="D41" s="215" t="s">
        <v>266</v>
      </c>
      <c r="E41" s="564" t="s">
        <v>266</v>
      </c>
      <c r="F41" s="565" t="s">
        <v>266</v>
      </c>
      <c r="G41" s="215" t="s">
        <v>266</v>
      </c>
      <c r="H41" s="218" t="s">
        <v>266</v>
      </c>
      <c r="I41" s="217" t="s">
        <v>266</v>
      </c>
      <c r="J41" s="219"/>
      <c r="K41" s="220"/>
      <c r="L41" s="221">
        <f t="shared" si="2"/>
        <v>0</v>
      </c>
      <c r="M41" s="222" t="s">
        <v>266</v>
      </c>
      <c r="N41" s="216" t="s">
        <v>266</v>
      </c>
      <c r="O41" s="217" t="s">
        <v>266</v>
      </c>
      <c r="P41" s="176"/>
      <c r="R41" s="158"/>
      <c r="S41" s="158"/>
    </row>
    <row r="42" spans="1:19" ht="12.75" hidden="1" thickTop="1" x14ac:dyDescent="0.25">
      <c r="A42" s="178">
        <v>21393</v>
      </c>
      <c r="B42" s="223" t="s">
        <v>280</v>
      </c>
      <c r="C42" s="224">
        <f t="shared" si="1"/>
        <v>0</v>
      </c>
      <c r="D42" s="225" t="s">
        <v>266</v>
      </c>
      <c r="E42" s="495" t="s">
        <v>266</v>
      </c>
      <c r="F42" s="496" t="s">
        <v>266</v>
      </c>
      <c r="G42" s="225" t="s">
        <v>266</v>
      </c>
      <c r="H42" s="228" t="s">
        <v>266</v>
      </c>
      <c r="I42" s="227" t="s">
        <v>266</v>
      </c>
      <c r="J42" s="229"/>
      <c r="K42" s="230"/>
      <c r="L42" s="231">
        <f t="shared" si="2"/>
        <v>0</v>
      </c>
      <c r="M42" s="232" t="s">
        <v>266</v>
      </c>
      <c r="N42" s="226" t="s">
        <v>266</v>
      </c>
      <c r="O42" s="227" t="s">
        <v>266</v>
      </c>
      <c r="P42" s="185"/>
      <c r="R42" s="158"/>
      <c r="S42" s="158"/>
    </row>
    <row r="43" spans="1:19" ht="12.75" hidden="1" thickTop="1" x14ac:dyDescent="0.25">
      <c r="A43" s="178">
        <v>21395</v>
      </c>
      <c r="B43" s="223" t="s">
        <v>281</v>
      </c>
      <c r="C43" s="224">
        <f t="shared" si="1"/>
        <v>0</v>
      </c>
      <c r="D43" s="225" t="s">
        <v>266</v>
      </c>
      <c r="E43" s="495" t="s">
        <v>266</v>
      </c>
      <c r="F43" s="496" t="s">
        <v>266</v>
      </c>
      <c r="G43" s="225" t="s">
        <v>266</v>
      </c>
      <c r="H43" s="228" t="s">
        <v>266</v>
      </c>
      <c r="I43" s="227" t="s">
        <v>266</v>
      </c>
      <c r="J43" s="229"/>
      <c r="K43" s="230"/>
      <c r="L43" s="231">
        <f t="shared" si="2"/>
        <v>0</v>
      </c>
      <c r="M43" s="232" t="s">
        <v>266</v>
      </c>
      <c r="N43" s="226" t="s">
        <v>266</v>
      </c>
      <c r="O43" s="227" t="s">
        <v>266</v>
      </c>
      <c r="P43" s="185"/>
      <c r="R43" s="158"/>
      <c r="S43" s="158"/>
    </row>
    <row r="44" spans="1:19" ht="12.75" hidden="1" thickTop="1" x14ac:dyDescent="0.25">
      <c r="A44" s="178">
        <v>21399</v>
      </c>
      <c r="B44" s="223" t="s">
        <v>282</v>
      </c>
      <c r="C44" s="224">
        <f t="shared" si="1"/>
        <v>0</v>
      </c>
      <c r="D44" s="225" t="s">
        <v>266</v>
      </c>
      <c r="E44" s="495" t="s">
        <v>266</v>
      </c>
      <c r="F44" s="496" t="s">
        <v>266</v>
      </c>
      <c r="G44" s="225" t="s">
        <v>266</v>
      </c>
      <c r="H44" s="228" t="s">
        <v>266</v>
      </c>
      <c r="I44" s="227" t="s">
        <v>266</v>
      </c>
      <c r="J44" s="229"/>
      <c r="K44" s="230"/>
      <c r="L44" s="231">
        <f t="shared" si="2"/>
        <v>0</v>
      </c>
      <c r="M44" s="232" t="s">
        <v>266</v>
      </c>
      <c r="N44" s="226" t="s">
        <v>266</v>
      </c>
      <c r="O44" s="227" t="s">
        <v>266</v>
      </c>
      <c r="P44" s="185"/>
      <c r="R44" s="158"/>
      <c r="S44" s="158"/>
    </row>
    <row r="45" spans="1:19" s="148" customFormat="1" ht="24.75" hidden="1" thickTop="1" x14ac:dyDescent="0.25">
      <c r="A45" s="212">
        <v>21420</v>
      </c>
      <c r="B45" s="198" t="s">
        <v>283</v>
      </c>
      <c r="C45" s="245">
        <f>F45</f>
        <v>0</v>
      </c>
      <c r="D45" s="246"/>
      <c r="E45" s="569"/>
      <c r="F45" s="530">
        <f>D45+E45</f>
        <v>0</v>
      </c>
      <c r="G45" s="203" t="s">
        <v>266</v>
      </c>
      <c r="H45" s="204" t="s">
        <v>266</v>
      </c>
      <c r="I45" s="205" t="s">
        <v>266</v>
      </c>
      <c r="J45" s="203" t="s">
        <v>266</v>
      </c>
      <c r="K45" s="204" t="s">
        <v>266</v>
      </c>
      <c r="L45" s="205" t="s">
        <v>266</v>
      </c>
      <c r="M45" s="206" t="s">
        <v>266</v>
      </c>
      <c r="N45" s="207" t="s">
        <v>266</v>
      </c>
      <c r="O45" s="205" t="s">
        <v>266</v>
      </c>
      <c r="P45" s="208"/>
      <c r="R45" s="158"/>
      <c r="S45" s="158"/>
    </row>
    <row r="46" spans="1:19" s="148" customFormat="1" ht="24.75" hidden="1" thickTop="1" x14ac:dyDescent="0.25">
      <c r="A46" s="248">
        <v>21490</v>
      </c>
      <c r="B46" s="249" t="s">
        <v>284</v>
      </c>
      <c r="C46" s="245">
        <f>F46+I46+L46</f>
        <v>0</v>
      </c>
      <c r="D46" s="250">
        <f>D47</f>
        <v>0</v>
      </c>
      <c r="E46" s="570">
        <f>E47</f>
        <v>0</v>
      </c>
      <c r="F46" s="571">
        <f>D46+E46</f>
        <v>0</v>
      </c>
      <c r="G46" s="250">
        <f>G47</f>
        <v>0</v>
      </c>
      <c r="H46" s="253">
        <f t="shared" ref="H46:K46" si="3">H47</f>
        <v>0</v>
      </c>
      <c r="I46" s="252">
        <f>G46+H46</f>
        <v>0</v>
      </c>
      <c r="J46" s="250">
        <f>J47</f>
        <v>0</v>
      </c>
      <c r="K46" s="253">
        <f t="shared" si="3"/>
        <v>0</v>
      </c>
      <c r="L46" s="252">
        <f>J46+K46</f>
        <v>0</v>
      </c>
      <c r="M46" s="206" t="s">
        <v>266</v>
      </c>
      <c r="N46" s="207" t="s">
        <v>266</v>
      </c>
      <c r="O46" s="205" t="s">
        <v>266</v>
      </c>
      <c r="P46" s="208"/>
      <c r="R46" s="158"/>
      <c r="S46" s="158"/>
    </row>
    <row r="47" spans="1:19" s="148" customFormat="1" ht="12.75" hidden="1" thickTop="1" x14ac:dyDescent="0.25">
      <c r="A47" s="178">
        <v>21499</v>
      </c>
      <c r="B47" s="223" t="s">
        <v>285</v>
      </c>
      <c r="C47" s="254">
        <f>F47+I47+L47</f>
        <v>0</v>
      </c>
      <c r="D47" s="171"/>
      <c r="E47" s="561"/>
      <c r="F47" s="521">
        <f>D47+E47</f>
        <v>0</v>
      </c>
      <c r="G47" s="255"/>
      <c r="H47" s="174"/>
      <c r="I47" s="173">
        <f>G47+H47</f>
        <v>0</v>
      </c>
      <c r="J47" s="171"/>
      <c r="K47" s="174"/>
      <c r="L47" s="173">
        <f>J47+K47</f>
        <v>0</v>
      </c>
      <c r="M47" s="243" t="s">
        <v>266</v>
      </c>
      <c r="N47" s="237" t="s">
        <v>266</v>
      </c>
      <c r="O47" s="238" t="s">
        <v>266</v>
      </c>
      <c r="P47" s="244"/>
      <c r="R47" s="158"/>
      <c r="S47" s="158"/>
    </row>
    <row r="48" spans="1:19" ht="12.75" hidden="1" thickTop="1" x14ac:dyDescent="0.25">
      <c r="A48" s="256">
        <v>23000</v>
      </c>
      <c r="B48" s="257" t="s">
        <v>286</v>
      </c>
      <c r="C48" s="245">
        <f>O48</f>
        <v>0</v>
      </c>
      <c r="D48" s="258" t="s">
        <v>266</v>
      </c>
      <c r="E48" s="572" t="s">
        <v>266</v>
      </c>
      <c r="F48" s="573" t="s">
        <v>266</v>
      </c>
      <c r="G48" s="258" t="s">
        <v>266</v>
      </c>
      <c r="H48" s="261" t="s">
        <v>266</v>
      </c>
      <c r="I48" s="260" t="s">
        <v>266</v>
      </c>
      <c r="J48" s="258" t="s">
        <v>266</v>
      </c>
      <c r="K48" s="261" t="s">
        <v>266</v>
      </c>
      <c r="L48" s="260" t="s">
        <v>266</v>
      </c>
      <c r="M48" s="262">
        <f>SUM(M49:M50)</f>
        <v>0</v>
      </c>
      <c r="N48" s="263">
        <f>SUM(N49:N50)</f>
        <v>0</v>
      </c>
      <c r="O48" s="202">
        <f>M48+N48</f>
        <v>0</v>
      </c>
      <c r="P48" s="208"/>
      <c r="R48" s="158"/>
      <c r="S48" s="158"/>
    </row>
    <row r="49" spans="1:19" ht="24.75" hidden="1" thickTop="1" x14ac:dyDescent="0.25">
      <c r="A49" s="264">
        <v>23410</v>
      </c>
      <c r="B49" s="265" t="s">
        <v>287</v>
      </c>
      <c r="C49" s="266">
        <f>O49</f>
        <v>0</v>
      </c>
      <c r="D49" s="267" t="s">
        <v>266</v>
      </c>
      <c r="E49" s="574" t="s">
        <v>266</v>
      </c>
      <c r="F49" s="575" t="s">
        <v>266</v>
      </c>
      <c r="G49" s="267" t="s">
        <v>266</v>
      </c>
      <c r="H49" s="270" t="s">
        <v>266</v>
      </c>
      <c r="I49" s="269" t="s">
        <v>266</v>
      </c>
      <c r="J49" s="267" t="s">
        <v>266</v>
      </c>
      <c r="K49" s="270" t="s">
        <v>266</v>
      </c>
      <c r="L49" s="269" t="s">
        <v>266</v>
      </c>
      <c r="M49" s="271"/>
      <c r="N49" s="272"/>
      <c r="O49" s="273">
        <f>M49+N49</f>
        <v>0</v>
      </c>
      <c r="P49" s="274"/>
      <c r="R49" s="158"/>
      <c r="S49" s="158"/>
    </row>
    <row r="50" spans="1:19" ht="24.75" hidden="1" thickTop="1" x14ac:dyDescent="0.25">
      <c r="A50" s="264">
        <v>23510</v>
      </c>
      <c r="B50" s="265" t="s">
        <v>288</v>
      </c>
      <c r="C50" s="266">
        <f>O50</f>
        <v>0</v>
      </c>
      <c r="D50" s="267" t="s">
        <v>266</v>
      </c>
      <c r="E50" s="574" t="s">
        <v>266</v>
      </c>
      <c r="F50" s="575" t="s">
        <v>266</v>
      </c>
      <c r="G50" s="267" t="s">
        <v>266</v>
      </c>
      <c r="H50" s="270" t="s">
        <v>266</v>
      </c>
      <c r="I50" s="269" t="s">
        <v>266</v>
      </c>
      <c r="J50" s="267" t="s">
        <v>266</v>
      </c>
      <c r="K50" s="270" t="s">
        <v>266</v>
      </c>
      <c r="L50" s="269" t="s">
        <v>266</v>
      </c>
      <c r="M50" s="271"/>
      <c r="N50" s="272"/>
      <c r="O50" s="273">
        <f>M50+N50</f>
        <v>0</v>
      </c>
      <c r="P50" s="274"/>
      <c r="R50" s="158"/>
      <c r="S50" s="158"/>
    </row>
    <row r="51" spans="1:19" ht="12.75" thickTop="1" x14ac:dyDescent="0.25">
      <c r="A51" s="275"/>
      <c r="B51" s="265"/>
      <c r="C51" s="276"/>
      <c r="D51" s="277"/>
      <c r="E51" s="497"/>
      <c r="F51" s="498"/>
      <c r="G51" s="277"/>
      <c r="H51" s="279"/>
      <c r="I51" s="269"/>
      <c r="J51" s="280"/>
      <c r="K51" s="281"/>
      <c r="L51" s="273"/>
      <c r="M51" s="271"/>
      <c r="N51" s="272"/>
      <c r="O51" s="273"/>
      <c r="P51" s="274"/>
      <c r="R51" s="158"/>
      <c r="S51" s="158"/>
    </row>
    <row r="52" spans="1:19" s="148" customFormat="1" x14ac:dyDescent="0.25">
      <c r="A52" s="282"/>
      <c r="B52" s="283" t="s">
        <v>289</v>
      </c>
      <c r="C52" s="284"/>
      <c r="D52" s="285"/>
      <c r="E52" s="499"/>
      <c r="F52" s="500"/>
      <c r="G52" s="285"/>
      <c r="H52" s="288"/>
      <c r="I52" s="289"/>
      <c r="J52" s="285"/>
      <c r="K52" s="288"/>
      <c r="L52" s="289"/>
      <c r="M52" s="290"/>
      <c r="N52" s="286"/>
      <c r="O52" s="289"/>
      <c r="P52" s="291"/>
      <c r="R52" s="158"/>
      <c r="S52" s="158"/>
    </row>
    <row r="53" spans="1:19" s="148" customFormat="1" ht="12.75" thickBot="1" x14ac:dyDescent="0.3">
      <c r="A53" s="292"/>
      <c r="B53" s="149" t="s">
        <v>290</v>
      </c>
      <c r="C53" s="293">
        <f t="shared" ref="C53:C116" si="4">F53+I53+L53+O53</f>
        <v>1702095</v>
      </c>
      <c r="D53" s="294">
        <f>SUM(D54,D284)</f>
        <v>1589425</v>
      </c>
      <c r="E53" s="501">
        <f>SUM(E54,E284)</f>
        <v>0</v>
      </c>
      <c r="F53" s="462">
        <f t="shared" ref="F53:F117" si="5">D53+E53</f>
        <v>1589425</v>
      </c>
      <c r="G53" s="294">
        <f>SUM(G54,G284)</f>
        <v>112670</v>
      </c>
      <c r="H53" s="297">
        <f>SUM(H54,H284)</f>
        <v>0</v>
      </c>
      <c r="I53" s="296">
        <f t="shared" ref="I53:I117" si="6">G53+H53</f>
        <v>112670</v>
      </c>
      <c r="J53" s="294">
        <f>SUM(J54,J284)</f>
        <v>0</v>
      </c>
      <c r="K53" s="297">
        <f>SUM(K54,K284)</f>
        <v>0</v>
      </c>
      <c r="L53" s="296">
        <f t="shared" ref="L53:L117" si="7">J53+K53</f>
        <v>0</v>
      </c>
      <c r="M53" s="298">
        <f>SUM(M54,M284)</f>
        <v>0</v>
      </c>
      <c r="N53" s="295">
        <f>SUM(N54,N284)</f>
        <v>0</v>
      </c>
      <c r="O53" s="296">
        <f t="shared" ref="O53:O117" si="8">M53+N53</f>
        <v>0</v>
      </c>
      <c r="P53" s="157"/>
      <c r="R53" s="158"/>
      <c r="S53" s="158"/>
    </row>
    <row r="54" spans="1:19" s="148" customFormat="1" ht="36.75" thickTop="1" x14ac:dyDescent="0.25">
      <c r="A54" s="299"/>
      <c r="B54" s="300" t="s">
        <v>291</v>
      </c>
      <c r="C54" s="301">
        <f t="shared" si="4"/>
        <v>1702095</v>
      </c>
      <c r="D54" s="302">
        <f>SUM(D55,D197)</f>
        <v>1589425</v>
      </c>
      <c r="E54" s="502">
        <f>SUM(E55,E197)</f>
        <v>0</v>
      </c>
      <c r="F54" s="463">
        <f t="shared" si="5"/>
        <v>1589425</v>
      </c>
      <c r="G54" s="302">
        <f>SUM(G55,G197)</f>
        <v>112670</v>
      </c>
      <c r="H54" s="305">
        <f>SUM(H55,H197)</f>
        <v>0</v>
      </c>
      <c r="I54" s="304">
        <f t="shared" si="6"/>
        <v>112670</v>
      </c>
      <c r="J54" s="302">
        <f>SUM(J55,J197)</f>
        <v>0</v>
      </c>
      <c r="K54" s="305">
        <f>SUM(K55,K197)</f>
        <v>0</v>
      </c>
      <c r="L54" s="304">
        <f t="shared" si="7"/>
        <v>0</v>
      </c>
      <c r="M54" s="306">
        <f>SUM(M55,M197)</f>
        <v>0</v>
      </c>
      <c r="N54" s="303">
        <f>SUM(N55,N197)</f>
        <v>0</v>
      </c>
      <c r="O54" s="304">
        <f t="shared" si="8"/>
        <v>0</v>
      </c>
      <c r="P54" s="307"/>
      <c r="R54" s="158"/>
      <c r="S54" s="158"/>
    </row>
    <row r="55" spans="1:19" s="148" customFormat="1" ht="24" x14ac:dyDescent="0.25">
      <c r="A55" s="308"/>
      <c r="B55" s="139" t="s">
        <v>292</v>
      </c>
      <c r="C55" s="309">
        <f t="shared" si="4"/>
        <v>1625041</v>
      </c>
      <c r="D55" s="310">
        <f>SUM(D56,D78,D176,D190)</f>
        <v>1512371</v>
      </c>
      <c r="E55" s="503">
        <f>SUM(E56,E78,E176,E190)</f>
        <v>0</v>
      </c>
      <c r="F55" s="464">
        <f t="shared" si="5"/>
        <v>1512371</v>
      </c>
      <c r="G55" s="310">
        <f>SUM(G56,G78,G176,G190)</f>
        <v>112670</v>
      </c>
      <c r="H55" s="313">
        <f>SUM(H56,H78,H176,H190)</f>
        <v>0</v>
      </c>
      <c r="I55" s="312">
        <f t="shared" si="6"/>
        <v>112670</v>
      </c>
      <c r="J55" s="310">
        <f>SUM(J56,J78,J176,J190)</f>
        <v>0</v>
      </c>
      <c r="K55" s="313">
        <f>SUM(K56,K78,K176,K190)</f>
        <v>0</v>
      </c>
      <c r="L55" s="312">
        <f t="shared" si="7"/>
        <v>0</v>
      </c>
      <c r="M55" s="158">
        <f>SUM(M56,M78,M176,M190)</f>
        <v>0</v>
      </c>
      <c r="N55" s="311">
        <f>SUM(N56,N78,N176,N190)</f>
        <v>0</v>
      </c>
      <c r="O55" s="312">
        <f t="shared" si="8"/>
        <v>0</v>
      </c>
      <c r="P55" s="314"/>
      <c r="R55" s="158"/>
      <c r="S55" s="158"/>
    </row>
    <row r="56" spans="1:19" s="148" customFormat="1" hidden="1" x14ac:dyDescent="0.25">
      <c r="A56" s="315">
        <v>1000</v>
      </c>
      <c r="B56" s="315" t="s">
        <v>293</v>
      </c>
      <c r="C56" s="316">
        <f t="shared" si="4"/>
        <v>0</v>
      </c>
      <c r="D56" s="317">
        <f>SUM(D57,D70)</f>
        <v>0</v>
      </c>
      <c r="E56" s="504">
        <f>SUM(E57,E70)</f>
        <v>0</v>
      </c>
      <c r="F56" s="465">
        <f t="shared" si="5"/>
        <v>0</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c r="R56" s="158"/>
      <c r="S56" s="158"/>
    </row>
    <row r="57" spans="1:19" hidden="1" x14ac:dyDescent="0.25">
      <c r="A57" s="198">
        <v>1100</v>
      </c>
      <c r="B57" s="323" t="s">
        <v>294</v>
      </c>
      <c r="C57" s="199">
        <f t="shared" si="4"/>
        <v>0</v>
      </c>
      <c r="D57" s="209">
        <f>SUM(D58,D61,D69)</f>
        <v>0</v>
      </c>
      <c r="E57" s="505">
        <f>SUM(E58,E61,E69)</f>
        <v>0</v>
      </c>
      <c r="F57" s="459">
        <f t="shared" si="5"/>
        <v>0</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c r="R57" s="158"/>
      <c r="S57" s="158"/>
    </row>
    <row r="58" spans="1:19" hidden="1" x14ac:dyDescent="0.25">
      <c r="A58" s="329">
        <v>1110</v>
      </c>
      <c r="B58" s="265" t="s">
        <v>295</v>
      </c>
      <c r="C58" s="276">
        <f t="shared" si="4"/>
        <v>0</v>
      </c>
      <c r="D58" s="330">
        <f>SUM(D59:D60)</f>
        <v>0</v>
      </c>
      <c r="E58" s="506">
        <f>SUM(E59:E60)</f>
        <v>0</v>
      </c>
      <c r="F58" s="460">
        <f t="shared" si="5"/>
        <v>0</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c r="R58" s="158"/>
      <c r="S58" s="158"/>
    </row>
    <row r="59" spans="1:19" hidden="1" x14ac:dyDescent="0.25">
      <c r="A59" s="169">
        <v>1111</v>
      </c>
      <c r="B59" s="213" t="s">
        <v>296</v>
      </c>
      <c r="C59" s="214">
        <f t="shared" si="4"/>
        <v>0</v>
      </c>
      <c r="D59" s="219">
        <v>0</v>
      </c>
      <c r="E59" s="510"/>
      <c r="F59" s="466">
        <f t="shared" si="5"/>
        <v>0</v>
      </c>
      <c r="G59" s="219"/>
      <c r="H59" s="220"/>
      <c r="I59" s="221">
        <f t="shared" si="6"/>
        <v>0</v>
      </c>
      <c r="J59" s="219"/>
      <c r="K59" s="220"/>
      <c r="L59" s="221">
        <f t="shared" si="7"/>
        <v>0</v>
      </c>
      <c r="M59" s="336"/>
      <c r="N59" s="335"/>
      <c r="O59" s="221">
        <f t="shared" si="8"/>
        <v>0</v>
      </c>
      <c r="P59" s="176"/>
      <c r="R59" s="158"/>
      <c r="S59" s="158"/>
    </row>
    <row r="60" spans="1:19" hidden="1" x14ac:dyDescent="0.25">
      <c r="A60" s="178">
        <v>1119</v>
      </c>
      <c r="B60" s="223" t="s">
        <v>297</v>
      </c>
      <c r="C60" s="224">
        <f t="shared" si="4"/>
        <v>0</v>
      </c>
      <c r="D60" s="229">
        <v>0</v>
      </c>
      <c r="E60" s="507"/>
      <c r="F60" s="359">
        <f t="shared" si="5"/>
        <v>0</v>
      </c>
      <c r="G60" s="229"/>
      <c r="H60" s="230"/>
      <c r="I60" s="231">
        <f t="shared" si="6"/>
        <v>0</v>
      </c>
      <c r="J60" s="229"/>
      <c r="K60" s="230"/>
      <c r="L60" s="231">
        <f t="shared" si="7"/>
        <v>0</v>
      </c>
      <c r="M60" s="338"/>
      <c r="N60" s="337"/>
      <c r="O60" s="231">
        <f t="shared" si="8"/>
        <v>0</v>
      </c>
      <c r="P60" s="185"/>
      <c r="R60" s="158"/>
      <c r="S60" s="158"/>
    </row>
    <row r="61" spans="1:19" hidden="1" x14ac:dyDescent="0.25">
      <c r="A61" s="339">
        <v>1140</v>
      </c>
      <c r="B61" s="223" t="s">
        <v>298</v>
      </c>
      <c r="C61" s="224">
        <f t="shared" si="4"/>
        <v>0</v>
      </c>
      <c r="D61" s="340">
        <f>SUM(D62:D68)</f>
        <v>0</v>
      </c>
      <c r="E61" s="390">
        <f>SUM(E62:E68)</f>
        <v>0</v>
      </c>
      <c r="F61" s="359">
        <f>D61+E61</f>
        <v>0</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c r="R61" s="158"/>
      <c r="S61" s="158"/>
    </row>
    <row r="62" spans="1:19" hidden="1" x14ac:dyDescent="0.25">
      <c r="A62" s="178">
        <v>1141</v>
      </c>
      <c r="B62" s="223" t="s">
        <v>299</v>
      </c>
      <c r="C62" s="224">
        <f t="shared" si="4"/>
        <v>0</v>
      </c>
      <c r="D62" s="229">
        <v>0</v>
      </c>
      <c r="E62" s="507"/>
      <c r="F62" s="359">
        <f t="shared" si="5"/>
        <v>0</v>
      </c>
      <c r="G62" s="229"/>
      <c r="H62" s="230"/>
      <c r="I62" s="231">
        <f t="shared" si="6"/>
        <v>0</v>
      </c>
      <c r="J62" s="229"/>
      <c r="K62" s="230"/>
      <c r="L62" s="231">
        <f t="shared" si="7"/>
        <v>0</v>
      </c>
      <c r="M62" s="338"/>
      <c r="N62" s="337"/>
      <c r="O62" s="231">
        <f t="shared" si="8"/>
        <v>0</v>
      </c>
      <c r="P62" s="185"/>
      <c r="R62" s="158"/>
      <c r="S62" s="158"/>
    </row>
    <row r="63" spans="1:19" ht="24" hidden="1" x14ac:dyDescent="0.25">
      <c r="A63" s="178">
        <v>1142</v>
      </c>
      <c r="B63" s="223" t="s">
        <v>300</v>
      </c>
      <c r="C63" s="224">
        <f t="shared" si="4"/>
        <v>0</v>
      </c>
      <c r="D63" s="229">
        <v>0</v>
      </c>
      <c r="E63" s="507"/>
      <c r="F63" s="359">
        <f t="shared" si="5"/>
        <v>0</v>
      </c>
      <c r="G63" s="229"/>
      <c r="H63" s="230"/>
      <c r="I63" s="231">
        <f t="shared" si="6"/>
        <v>0</v>
      </c>
      <c r="J63" s="229"/>
      <c r="K63" s="230"/>
      <c r="L63" s="231">
        <f t="shared" si="7"/>
        <v>0</v>
      </c>
      <c r="M63" s="338"/>
      <c r="N63" s="337"/>
      <c r="O63" s="231">
        <f t="shared" si="8"/>
        <v>0</v>
      </c>
      <c r="P63" s="185"/>
      <c r="R63" s="158"/>
      <c r="S63" s="158"/>
    </row>
    <row r="64" spans="1:19" ht="24" hidden="1" x14ac:dyDescent="0.25">
      <c r="A64" s="178">
        <v>1145</v>
      </c>
      <c r="B64" s="223" t="s">
        <v>301</v>
      </c>
      <c r="C64" s="224">
        <f t="shared" si="4"/>
        <v>0</v>
      </c>
      <c r="D64" s="229">
        <v>0</v>
      </c>
      <c r="E64" s="507"/>
      <c r="F64" s="359">
        <f t="shared" si="5"/>
        <v>0</v>
      </c>
      <c r="G64" s="229"/>
      <c r="H64" s="230"/>
      <c r="I64" s="231">
        <f t="shared" si="6"/>
        <v>0</v>
      </c>
      <c r="J64" s="229"/>
      <c r="K64" s="230"/>
      <c r="L64" s="231">
        <f t="shared" si="7"/>
        <v>0</v>
      </c>
      <c r="M64" s="338"/>
      <c r="N64" s="337"/>
      <c r="O64" s="231">
        <f t="shared" si="8"/>
        <v>0</v>
      </c>
      <c r="P64" s="185"/>
      <c r="R64" s="158"/>
      <c r="S64" s="158"/>
    </row>
    <row r="65" spans="1:19" ht="24" hidden="1" x14ac:dyDescent="0.25">
      <c r="A65" s="178">
        <v>1146</v>
      </c>
      <c r="B65" s="223" t="s">
        <v>302</v>
      </c>
      <c r="C65" s="224">
        <f t="shared" si="4"/>
        <v>0</v>
      </c>
      <c r="D65" s="229">
        <v>0</v>
      </c>
      <c r="E65" s="507"/>
      <c r="F65" s="359">
        <f t="shared" si="5"/>
        <v>0</v>
      </c>
      <c r="G65" s="229"/>
      <c r="H65" s="230"/>
      <c r="I65" s="231">
        <f t="shared" si="6"/>
        <v>0</v>
      </c>
      <c r="J65" s="229"/>
      <c r="K65" s="230"/>
      <c r="L65" s="231">
        <f t="shared" si="7"/>
        <v>0</v>
      </c>
      <c r="M65" s="338"/>
      <c r="N65" s="337"/>
      <c r="O65" s="231">
        <f t="shared" si="8"/>
        <v>0</v>
      </c>
      <c r="P65" s="185"/>
      <c r="R65" s="158"/>
      <c r="S65" s="158"/>
    </row>
    <row r="66" spans="1:19" hidden="1" x14ac:dyDescent="0.25">
      <c r="A66" s="178">
        <v>1147</v>
      </c>
      <c r="B66" s="223" t="s">
        <v>303</v>
      </c>
      <c r="C66" s="224">
        <f t="shared" si="4"/>
        <v>0</v>
      </c>
      <c r="D66" s="229">
        <v>0</v>
      </c>
      <c r="E66" s="507"/>
      <c r="F66" s="359">
        <f t="shared" si="5"/>
        <v>0</v>
      </c>
      <c r="G66" s="229"/>
      <c r="H66" s="230"/>
      <c r="I66" s="231">
        <f t="shared" si="6"/>
        <v>0</v>
      </c>
      <c r="J66" s="229"/>
      <c r="K66" s="230"/>
      <c r="L66" s="231">
        <f t="shared" si="7"/>
        <v>0</v>
      </c>
      <c r="M66" s="338"/>
      <c r="N66" s="337"/>
      <c r="O66" s="231">
        <f t="shared" si="8"/>
        <v>0</v>
      </c>
      <c r="P66" s="185"/>
      <c r="R66" s="158"/>
      <c r="S66" s="158"/>
    </row>
    <row r="67" spans="1:19" hidden="1" x14ac:dyDescent="0.25">
      <c r="A67" s="178">
        <v>1148</v>
      </c>
      <c r="B67" s="223" t="s">
        <v>304</v>
      </c>
      <c r="C67" s="224">
        <f t="shared" si="4"/>
        <v>0</v>
      </c>
      <c r="D67" s="229">
        <v>0</v>
      </c>
      <c r="E67" s="507"/>
      <c r="F67" s="359">
        <f t="shared" si="5"/>
        <v>0</v>
      </c>
      <c r="G67" s="229"/>
      <c r="H67" s="230"/>
      <c r="I67" s="231">
        <f t="shared" si="6"/>
        <v>0</v>
      </c>
      <c r="J67" s="229"/>
      <c r="K67" s="230"/>
      <c r="L67" s="231">
        <f t="shared" si="7"/>
        <v>0</v>
      </c>
      <c r="M67" s="338"/>
      <c r="N67" s="337"/>
      <c r="O67" s="231">
        <f t="shared" si="8"/>
        <v>0</v>
      </c>
      <c r="P67" s="185"/>
      <c r="R67" s="158"/>
      <c r="S67" s="158"/>
    </row>
    <row r="68" spans="1:19" ht="24" hidden="1" x14ac:dyDescent="0.25">
      <c r="A68" s="178">
        <v>1149</v>
      </c>
      <c r="B68" s="223" t="s">
        <v>305</v>
      </c>
      <c r="C68" s="224">
        <f t="shared" si="4"/>
        <v>0</v>
      </c>
      <c r="D68" s="229">
        <v>0</v>
      </c>
      <c r="E68" s="507"/>
      <c r="F68" s="359">
        <f t="shared" si="5"/>
        <v>0</v>
      </c>
      <c r="G68" s="229"/>
      <c r="H68" s="230"/>
      <c r="I68" s="231">
        <f t="shared" si="6"/>
        <v>0</v>
      </c>
      <c r="J68" s="229"/>
      <c r="K68" s="230"/>
      <c r="L68" s="231">
        <f t="shared" si="7"/>
        <v>0</v>
      </c>
      <c r="M68" s="338"/>
      <c r="N68" s="337"/>
      <c r="O68" s="231">
        <f t="shared" si="8"/>
        <v>0</v>
      </c>
      <c r="P68" s="185"/>
      <c r="R68" s="158"/>
      <c r="S68" s="158"/>
    </row>
    <row r="69" spans="1:19" ht="24" hidden="1" x14ac:dyDescent="0.25">
      <c r="A69" s="329">
        <v>1150</v>
      </c>
      <c r="B69" s="265" t="s">
        <v>306</v>
      </c>
      <c r="C69" s="224">
        <f t="shared" si="4"/>
        <v>0</v>
      </c>
      <c r="D69" s="344">
        <v>0</v>
      </c>
      <c r="E69" s="509"/>
      <c r="F69" s="460">
        <f t="shared" si="5"/>
        <v>0</v>
      </c>
      <c r="G69" s="344"/>
      <c r="H69" s="346"/>
      <c r="I69" s="332">
        <f t="shared" si="6"/>
        <v>0</v>
      </c>
      <c r="J69" s="344"/>
      <c r="K69" s="346"/>
      <c r="L69" s="332">
        <f t="shared" si="7"/>
        <v>0</v>
      </c>
      <c r="M69" s="347"/>
      <c r="N69" s="345"/>
      <c r="O69" s="332">
        <f t="shared" si="8"/>
        <v>0</v>
      </c>
      <c r="P69" s="274"/>
      <c r="R69" s="158"/>
      <c r="S69" s="158"/>
    </row>
    <row r="70" spans="1:19" ht="36" hidden="1" x14ac:dyDescent="0.25">
      <c r="A70" s="198">
        <v>1200</v>
      </c>
      <c r="B70" s="323" t="s">
        <v>307</v>
      </c>
      <c r="C70" s="199">
        <f t="shared" si="4"/>
        <v>0</v>
      </c>
      <c r="D70" s="209">
        <f>SUM(D71:D72)</f>
        <v>0</v>
      </c>
      <c r="E70" s="505">
        <f>SUM(E71:E72)</f>
        <v>0</v>
      </c>
      <c r="F70" s="459">
        <f>D70+E70</f>
        <v>0</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c r="R70" s="158"/>
      <c r="S70" s="158"/>
    </row>
    <row r="71" spans="1:19" ht="24" hidden="1" x14ac:dyDescent="0.25">
      <c r="A71" s="784">
        <v>1210</v>
      </c>
      <c r="B71" s="213" t="s">
        <v>308</v>
      </c>
      <c r="C71" s="214">
        <f t="shared" si="4"/>
        <v>0</v>
      </c>
      <c r="D71" s="219">
        <v>0</v>
      </c>
      <c r="E71" s="510"/>
      <c r="F71" s="466">
        <f t="shared" si="5"/>
        <v>0</v>
      </c>
      <c r="G71" s="219"/>
      <c r="H71" s="220"/>
      <c r="I71" s="221">
        <f t="shared" si="6"/>
        <v>0</v>
      </c>
      <c r="J71" s="219"/>
      <c r="K71" s="220"/>
      <c r="L71" s="221">
        <f t="shared" si="7"/>
        <v>0</v>
      </c>
      <c r="M71" s="336"/>
      <c r="N71" s="335"/>
      <c r="O71" s="221">
        <f t="shared" si="8"/>
        <v>0</v>
      </c>
      <c r="P71" s="176"/>
      <c r="R71" s="158"/>
      <c r="S71" s="158"/>
    </row>
    <row r="72" spans="1:19" ht="24" hidden="1" x14ac:dyDescent="0.25">
      <c r="A72" s="339">
        <v>1220</v>
      </c>
      <c r="B72" s="223" t="s">
        <v>309</v>
      </c>
      <c r="C72" s="224">
        <f t="shared" si="4"/>
        <v>0</v>
      </c>
      <c r="D72" s="340">
        <f>SUM(D73:D77)</f>
        <v>0</v>
      </c>
      <c r="E72" s="390">
        <f>SUM(E73:E77)</f>
        <v>0</v>
      </c>
      <c r="F72" s="359">
        <f t="shared" si="5"/>
        <v>0</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c r="R72" s="158"/>
      <c r="S72" s="158"/>
    </row>
    <row r="73" spans="1:19" ht="48" hidden="1" x14ac:dyDescent="0.25">
      <c r="A73" s="178">
        <v>1221</v>
      </c>
      <c r="B73" s="223" t="s">
        <v>310</v>
      </c>
      <c r="C73" s="224">
        <f t="shared" si="4"/>
        <v>0</v>
      </c>
      <c r="D73" s="229">
        <v>0</v>
      </c>
      <c r="E73" s="507"/>
      <c r="F73" s="359">
        <f t="shared" si="5"/>
        <v>0</v>
      </c>
      <c r="G73" s="229"/>
      <c r="H73" s="230"/>
      <c r="I73" s="231">
        <f t="shared" si="6"/>
        <v>0</v>
      </c>
      <c r="J73" s="229"/>
      <c r="K73" s="230"/>
      <c r="L73" s="231">
        <f t="shared" si="7"/>
        <v>0</v>
      </c>
      <c r="M73" s="338"/>
      <c r="N73" s="337"/>
      <c r="O73" s="231">
        <f t="shared" si="8"/>
        <v>0</v>
      </c>
      <c r="P73" s="185"/>
      <c r="R73" s="158"/>
      <c r="S73" s="158"/>
    </row>
    <row r="74" spans="1:19" hidden="1" x14ac:dyDescent="0.25">
      <c r="A74" s="178">
        <v>1223</v>
      </c>
      <c r="B74" s="223" t="s">
        <v>311</v>
      </c>
      <c r="C74" s="224">
        <f t="shared" si="4"/>
        <v>0</v>
      </c>
      <c r="D74" s="229">
        <v>0</v>
      </c>
      <c r="E74" s="507"/>
      <c r="F74" s="359">
        <f t="shared" si="5"/>
        <v>0</v>
      </c>
      <c r="G74" s="229"/>
      <c r="H74" s="230"/>
      <c r="I74" s="231">
        <f t="shared" si="6"/>
        <v>0</v>
      </c>
      <c r="J74" s="229"/>
      <c r="K74" s="230"/>
      <c r="L74" s="231">
        <f t="shared" si="7"/>
        <v>0</v>
      </c>
      <c r="M74" s="338"/>
      <c r="N74" s="337"/>
      <c r="O74" s="231">
        <f t="shared" si="8"/>
        <v>0</v>
      </c>
      <c r="P74" s="185"/>
      <c r="R74" s="158"/>
      <c r="S74" s="158"/>
    </row>
    <row r="75" spans="1:19" hidden="1" x14ac:dyDescent="0.25">
      <c r="A75" s="178">
        <v>1225</v>
      </c>
      <c r="B75" s="223" t="s">
        <v>312</v>
      </c>
      <c r="C75" s="224">
        <f t="shared" si="4"/>
        <v>0</v>
      </c>
      <c r="D75" s="229">
        <v>0</v>
      </c>
      <c r="E75" s="507"/>
      <c r="F75" s="359">
        <f t="shared" si="5"/>
        <v>0</v>
      </c>
      <c r="G75" s="229"/>
      <c r="H75" s="230"/>
      <c r="I75" s="231">
        <f t="shared" si="6"/>
        <v>0</v>
      </c>
      <c r="J75" s="229"/>
      <c r="K75" s="230"/>
      <c r="L75" s="231">
        <f t="shared" si="7"/>
        <v>0</v>
      </c>
      <c r="M75" s="338"/>
      <c r="N75" s="337"/>
      <c r="O75" s="231">
        <f t="shared" si="8"/>
        <v>0</v>
      </c>
      <c r="P75" s="185"/>
      <c r="R75" s="158"/>
      <c r="S75" s="158"/>
    </row>
    <row r="76" spans="1:19" ht="24" hidden="1" x14ac:dyDescent="0.25">
      <c r="A76" s="178">
        <v>1227</v>
      </c>
      <c r="B76" s="223" t="s">
        <v>313</v>
      </c>
      <c r="C76" s="224">
        <f t="shared" si="4"/>
        <v>0</v>
      </c>
      <c r="D76" s="229">
        <v>0</v>
      </c>
      <c r="E76" s="507"/>
      <c r="F76" s="359">
        <f t="shared" si="5"/>
        <v>0</v>
      </c>
      <c r="G76" s="229"/>
      <c r="H76" s="230"/>
      <c r="I76" s="231">
        <f t="shared" si="6"/>
        <v>0</v>
      </c>
      <c r="J76" s="229"/>
      <c r="K76" s="230"/>
      <c r="L76" s="231">
        <f t="shared" si="7"/>
        <v>0</v>
      </c>
      <c r="M76" s="338"/>
      <c r="N76" s="337"/>
      <c r="O76" s="231">
        <f t="shared" si="8"/>
        <v>0</v>
      </c>
      <c r="P76" s="185"/>
      <c r="R76" s="158"/>
      <c r="S76" s="158"/>
    </row>
    <row r="77" spans="1:19" ht="48" hidden="1" x14ac:dyDescent="0.25">
      <c r="A77" s="178">
        <v>1228</v>
      </c>
      <c r="B77" s="223" t="s">
        <v>314</v>
      </c>
      <c r="C77" s="224">
        <f t="shared" si="4"/>
        <v>0</v>
      </c>
      <c r="D77" s="229">
        <v>0</v>
      </c>
      <c r="E77" s="507"/>
      <c r="F77" s="359">
        <f t="shared" si="5"/>
        <v>0</v>
      </c>
      <c r="G77" s="229"/>
      <c r="H77" s="230"/>
      <c r="I77" s="231">
        <f t="shared" si="6"/>
        <v>0</v>
      </c>
      <c r="J77" s="229"/>
      <c r="K77" s="230"/>
      <c r="L77" s="231">
        <f t="shared" si="7"/>
        <v>0</v>
      </c>
      <c r="M77" s="338"/>
      <c r="N77" s="337"/>
      <c r="O77" s="231">
        <f t="shared" si="8"/>
        <v>0</v>
      </c>
      <c r="P77" s="185"/>
      <c r="R77" s="158"/>
      <c r="S77" s="158"/>
    </row>
    <row r="78" spans="1:19" x14ac:dyDescent="0.25">
      <c r="A78" s="315">
        <v>2000</v>
      </c>
      <c r="B78" s="315" t="s">
        <v>315</v>
      </c>
      <c r="C78" s="316">
        <f t="shared" si="4"/>
        <v>92371</v>
      </c>
      <c r="D78" s="317">
        <f>SUM(D79,D86,D133,D167,D168,D175)</f>
        <v>92371</v>
      </c>
      <c r="E78" s="504">
        <f>SUM(E79,E86,E133,E167,E168,E175)</f>
        <v>0</v>
      </c>
      <c r="F78" s="465">
        <f t="shared" si="5"/>
        <v>92371</v>
      </c>
      <c r="G78" s="317">
        <f>SUM(G79,G86,G133,G167,G168,G175)</f>
        <v>0</v>
      </c>
      <c r="H78" s="320">
        <f>SUM(H79,H86,H133,H167,H168,H175)</f>
        <v>0</v>
      </c>
      <c r="I78" s="319">
        <f t="shared" si="6"/>
        <v>0</v>
      </c>
      <c r="J78" s="317">
        <f>SUM(J79,J86,J133,J167,J168,J175)</f>
        <v>0</v>
      </c>
      <c r="K78" s="320">
        <f>SUM(K79,K86,K133,K167,K168,K175)</f>
        <v>0</v>
      </c>
      <c r="L78" s="319">
        <f t="shared" si="7"/>
        <v>0</v>
      </c>
      <c r="M78" s="321">
        <f>SUM(M79,M86,M133,M167,M168,M175)</f>
        <v>0</v>
      </c>
      <c r="N78" s="318">
        <f>SUM(N79,N86,N133,N167,N168,N175)</f>
        <v>0</v>
      </c>
      <c r="O78" s="319">
        <f t="shared" si="8"/>
        <v>0</v>
      </c>
      <c r="P78" s="322"/>
      <c r="R78" s="158"/>
      <c r="S78" s="158"/>
    </row>
    <row r="79" spans="1:19" ht="24" hidden="1" x14ac:dyDescent="0.25">
      <c r="A79" s="198">
        <v>2100</v>
      </c>
      <c r="B79" s="323" t="s">
        <v>316</v>
      </c>
      <c r="C79" s="199">
        <f t="shared" si="4"/>
        <v>0</v>
      </c>
      <c r="D79" s="209">
        <f>SUM(D80,D83)</f>
        <v>0</v>
      </c>
      <c r="E79" s="505">
        <f>SUM(E80,E83)</f>
        <v>0</v>
      </c>
      <c r="F79" s="459">
        <f t="shared" si="5"/>
        <v>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c r="R79" s="158"/>
      <c r="S79" s="158"/>
    </row>
    <row r="80" spans="1:19" ht="24" hidden="1" x14ac:dyDescent="0.25">
      <c r="A80" s="784">
        <v>2110</v>
      </c>
      <c r="B80" s="213" t="s">
        <v>317</v>
      </c>
      <c r="C80" s="214">
        <f t="shared" si="4"/>
        <v>0</v>
      </c>
      <c r="D80" s="350">
        <f>SUM(D81:D82)</f>
        <v>0</v>
      </c>
      <c r="E80" s="389">
        <f>SUM(E81:E82)</f>
        <v>0</v>
      </c>
      <c r="F80" s="466">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c r="R80" s="158"/>
      <c r="S80" s="158"/>
    </row>
    <row r="81" spans="1:19" hidden="1" x14ac:dyDescent="0.25">
      <c r="A81" s="178">
        <v>2111</v>
      </c>
      <c r="B81" s="223" t="s">
        <v>216</v>
      </c>
      <c r="C81" s="224">
        <f t="shared" si="4"/>
        <v>0</v>
      </c>
      <c r="D81" s="229">
        <v>0</v>
      </c>
      <c r="E81" s="507"/>
      <c r="F81" s="359">
        <f t="shared" si="5"/>
        <v>0</v>
      </c>
      <c r="G81" s="229"/>
      <c r="H81" s="230"/>
      <c r="I81" s="231">
        <f t="shared" si="6"/>
        <v>0</v>
      </c>
      <c r="J81" s="229"/>
      <c r="K81" s="230"/>
      <c r="L81" s="231">
        <f t="shared" si="7"/>
        <v>0</v>
      </c>
      <c r="M81" s="338"/>
      <c r="N81" s="337"/>
      <c r="O81" s="231">
        <f t="shared" si="8"/>
        <v>0</v>
      </c>
      <c r="P81" s="185"/>
      <c r="R81" s="158"/>
      <c r="S81" s="158"/>
    </row>
    <row r="82" spans="1:19" ht="24" hidden="1" x14ac:dyDescent="0.25">
      <c r="A82" s="178">
        <v>2112</v>
      </c>
      <c r="B82" s="223" t="s">
        <v>318</v>
      </c>
      <c r="C82" s="224">
        <f t="shared" si="4"/>
        <v>0</v>
      </c>
      <c r="D82" s="229">
        <v>0</v>
      </c>
      <c r="E82" s="507"/>
      <c r="F82" s="359">
        <f t="shared" si="5"/>
        <v>0</v>
      </c>
      <c r="G82" s="229"/>
      <c r="H82" s="230"/>
      <c r="I82" s="231">
        <f t="shared" si="6"/>
        <v>0</v>
      </c>
      <c r="J82" s="229"/>
      <c r="K82" s="230"/>
      <c r="L82" s="231">
        <f t="shared" si="7"/>
        <v>0</v>
      </c>
      <c r="M82" s="338"/>
      <c r="N82" s="337"/>
      <c r="O82" s="231">
        <f t="shared" si="8"/>
        <v>0</v>
      </c>
      <c r="P82" s="185"/>
      <c r="R82" s="158"/>
      <c r="S82" s="158"/>
    </row>
    <row r="83" spans="1:19" ht="24" hidden="1" x14ac:dyDescent="0.25">
      <c r="A83" s="339">
        <v>2120</v>
      </c>
      <c r="B83" s="223" t="s">
        <v>319</v>
      </c>
      <c r="C83" s="224">
        <f t="shared" si="4"/>
        <v>0</v>
      </c>
      <c r="D83" s="340">
        <f>SUM(D84:D85)</f>
        <v>0</v>
      </c>
      <c r="E83" s="390">
        <f>SUM(E84:E85)</f>
        <v>0</v>
      </c>
      <c r="F83" s="359">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c r="R83" s="158"/>
      <c r="S83" s="158"/>
    </row>
    <row r="84" spans="1:19" hidden="1" x14ac:dyDescent="0.25">
      <c r="A84" s="178">
        <v>2121</v>
      </c>
      <c r="B84" s="223" t="s">
        <v>216</v>
      </c>
      <c r="C84" s="224">
        <f t="shared" si="4"/>
        <v>0</v>
      </c>
      <c r="D84" s="229">
        <v>0</v>
      </c>
      <c r="E84" s="507"/>
      <c r="F84" s="359">
        <f t="shared" si="5"/>
        <v>0</v>
      </c>
      <c r="G84" s="229"/>
      <c r="H84" s="230"/>
      <c r="I84" s="231">
        <f t="shared" si="6"/>
        <v>0</v>
      </c>
      <c r="J84" s="229"/>
      <c r="K84" s="230"/>
      <c r="L84" s="231">
        <f t="shared" si="7"/>
        <v>0</v>
      </c>
      <c r="M84" s="338"/>
      <c r="N84" s="337"/>
      <c r="O84" s="231">
        <f t="shared" si="8"/>
        <v>0</v>
      </c>
      <c r="P84" s="185"/>
      <c r="R84" s="158"/>
      <c r="S84" s="158"/>
    </row>
    <row r="85" spans="1:19" ht="24" hidden="1" x14ac:dyDescent="0.25">
      <c r="A85" s="178">
        <v>2122</v>
      </c>
      <c r="B85" s="223" t="s">
        <v>318</v>
      </c>
      <c r="C85" s="224">
        <f t="shared" si="4"/>
        <v>0</v>
      </c>
      <c r="D85" s="229">
        <v>0</v>
      </c>
      <c r="E85" s="507"/>
      <c r="F85" s="359">
        <f t="shared" si="5"/>
        <v>0</v>
      </c>
      <c r="G85" s="229"/>
      <c r="H85" s="230"/>
      <c r="I85" s="231">
        <f t="shared" si="6"/>
        <v>0</v>
      </c>
      <c r="J85" s="229"/>
      <c r="K85" s="230"/>
      <c r="L85" s="231">
        <f t="shared" si="7"/>
        <v>0</v>
      </c>
      <c r="M85" s="338"/>
      <c r="N85" s="337"/>
      <c r="O85" s="231">
        <f t="shared" si="8"/>
        <v>0</v>
      </c>
      <c r="P85" s="185"/>
      <c r="R85" s="158"/>
      <c r="S85" s="158"/>
    </row>
    <row r="86" spans="1:19" x14ac:dyDescent="0.25">
      <c r="A86" s="198">
        <v>2200</v>
      </c>
      <c r="B86" s="323" t="s">
        <v>320</v>
      </c>
      <c r="C86" s="354">
        <f t="shared" si="4"/>
        <v>37671</v>
      </c>
      <c r="D86" s="209">
        <f>SUM(D87,D92,D98,D106,D115,D119,D125,D131)</f>
        <v>37671</v>
      </c>
      <c r="E86" s="505">
        <f>SUM(E87,E92,E98,E106,E115,E119,E125,E131)</f>
        <v>0</v>
      </c>
      <c r="F86" s="459">
        <f t="shared" si="5"/>
        <v>37671</v>
      </c>
      <c r="G86" s="209">
        <f>SUM(G87,G92,G98,G106,G115,G119,G125,G131)</f>
        <v>0</v>
      </c>
      <c r="H86" s="210">
        <f>SUM(H87,H92,H98,H106,H115,H119,H125,H131)</f>
        <v>0</v>
      </c>
      <c r="I86" s="211">
        <f t="shared" si="6"/>
        <v>0</v>
      </c>
      <c r="J86" s="209">
        <f>SUM(J87,J92,J98,J106,J115,J119,J125,J131)</f>
        <v>0</v>
      </c>
      <c r="K86" s="210">
        <f>SUM(K87,K92,K98,K106,K115,K119,K125,K131)</f>
        <v>0</v>
      </c>
      <c r="L86" s="211">
        <f t="shared" si="7"/>
        <v>0</v>
      </c>
      <c r="M86" s="355">
        <f>SUM(M87,M92,M98,M106,M115,M119,M125,M131)</f>
        <v>0</v>
      </c>
      <c r="N86" s="356">
        <f>SUM(N87,N92,N98,N106,N115,N119,N125,N131)</f>
        <v>0</v>
      </c>
      <c r="O86" s="357">
        <f t="shared" si="8"/>
        <v>0</v>
      </c>
      <c r="P86" s="358"/>
      <c r="R86" s="158"/>
      <c r="S86" s="158"/>
    </row>
    <row r="87" spans="1:19" hidden="1" x14ac:dyDescent="0.25">
      <c r="A87" s="329">
        <v>2210</v>
      </c>
      <c r="B87" s="265" t="s">
        <v>321</v>
      </c>
      <c r="C87" s="276">
        <f t="shared" si="4"/>
        <v>0</v>
      </c>
      <c r="D87" s="330">
        <f>SUM(D88:D91)</f>
        <v>0</v>
      </c>
      <c r="E87" s="506">
        <f>SUM(E88:E91)</f>
        <v>0</v>
      </c>
      <c r="F87" s="460">
        <f t="shared" si="5"/>
        <v>0</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c r="R87" s="158"/>
      <c r="S87" s="158"/>
    </row>
    <row r="88" spans="1:19" ht="24" hidden="1" x14ac:dyDescent="0.25">
      <c r="A88" s="169">
        <v>2211</v>
      </c>
      <c r="B88" s="213" t="s">
        <v>322</v>
      </c>
      <c r="C88" s="224">
        <f t="shared" si="4"/>
        <v>0</v>
      </c>
      <c r="D88" s="219">
        <v>0</v>
      </c>
      <c r="E88" s="510"/>
      <c r="F88" s="466">
        <f t="shared" si="5"/>
        <v>0</v>
      </c>
      <c r="G88" s="219"/>
      <c r="H88" s="220"/>
      <c r="I88" s="221">
        <f t="shared" si="6"/>
        <v>0</v>
      </c>
      <c r="J88" s="219"/>
      <c r="K88" s="220"/>
      <c r="L88" s="221">
        <f t="shared" si="7"/>
        <v>0</v>
      </c>
      <c r="M88" s="336"/>
      <c r="N88" s="335"/>
      <c r="O88" s="221">
        <f t="shared" si="8"/>
        <v>0</v>
      </c>
      <c r="P88" s="176"/>
      <c r="R88" s="158"/>
      <c r="S88" s="158"/>
    </row>
    <row r="89" spans="1:19" ht="36" hidden="1" x14ac:dyDescent="0.25">
      <c r="A89" s="178">
        <v>2212</v>
      </c>
      <c r="B89" s="223" t="s">
        <v>323</v>
      </c>
      <c r="C89" s="224">
        <f t="shared" si="4"/>
        <v>0</v>
      </c>
      <c r="D89" s="229">
        <v>0</v>
      </c>
      <c r="E89" s="507"/>
      <c r="F89" s="359">
        <f t="shared" si="5"/>
        <v>0</v>
      </c>
      <c r="G89" s="229"/>
      <c r="H89" s="230"/>
      <c r="I89" s="231">
        <f t="shared" si="6"/>
        <v>0</v>
      </c>
      <c r="J89" s="229"/>
      <c r="K89" s="230"/>
      <c r="L89" s="231">
        <f t="shared" si="7"/>
        <v>0</v>
      </c>
      <c r="M89" s="338"/>
      <c r="N89" s="337"/>
      <c r="O89" s="231">
        <f t="shared" si="8"/>
        <v>0</v>
      </c>
      <c r="P89" s="185"/>
      <c r="R89" s="158"/>
      <c r="S89" s="158"/>
    </row>
    <row r="90" spans="1:19" ht="24" hidden="1" x14ac:dyDescent="0.25">
      <c r="A90" s="178">
        <v>2214</v>
      </c>
      <c r="B90" s="223" t="s">
        <v>324</v>
      </c>
      <c r="C90" s="224">
        <f t="shared" si="4"/>
        <v>0</v>
      </c>
      <c r="D90" s="229">
        <v>0</v>
      </c>
      <c r="E90" s="507"/>
      <c r="F90" s="359">
        <f t="shared" si="5"/>
        <v>0</v>
      </c>
      <c r="G90" s="229"/>
      <c r="H90" s="230"/>
      <c r="I90" s="231">
        <f t="shared" si="6"/>
        <v>0</v>
      </c>
      <c r="J90" s="229"/>
      <c r="K90" s="230"/>
      <c r="L90" s="231">
        <f t="shared" si="7"/>
        <v>0</v>
      </c>
      <c r="M90" s="338"/>
      <c r="N90" s="337"/>
      <c r="O90" s="231">
        <f t="shared" si="8"/>
        <v>0</v>
      </c>
      <c r="P90" s="185"/>
      <c r="R90" s="158"/>
      <c r="S90" s="158"/>
    </row>
    <row r="91" spans="1:19" hidden="1" x14ac:dyDescent="0.25">
      <c r="A91" s="178">
        <v>2219</v>
      </c>
      <c r="B91" s="223" t="s">
        <v>325</v>
      </c>
      <c r="C91" s="224">
        <f t="shared" si="4"/>
        <v>0</v>
      </c>
      <c r="D91" s="229">
        <v>0</v>
      </c>
      <c r="E91" s="507"/>
      <c r="F91" s="359">
        <f t="shared" si="5"/>
        <v>0</v>
      </c>
      <c r="G91" s="229"/>
      <c r="H91" s="230"/>
      <c r="I91" s="231">
        <f t="shared" si="6"/>
        <v>0</v>
      </c>
      <c r="J91" s="229"/>
      <c r="K91" s="230"/>
      <c r="L91" s="231">
        <f t="shared" si="7"/>
        <v>0</v>
      </c>
      <c r="M91" s="338"/>
      <c r="N91" s="337"/>
      <c r="O91" s="231">
        <f t="shared" si="8"/>
        <v>0</v>
      </c>
      <c r="P91" s="185"/>
      <c r="R91" s="158"/>
      <c r="S91" s="158"/>
    </row>
    <row r="92" spans="1:19" hidden="1" x14ac:dyDescent="0.25">
      <c r="A92" s="339">
        <v>2220</v>
      </c>
      <c r="B92" s="223" t="s">
        <v>326</v>
      </c>
      <c r="C92" s="224">
        <f t="shared" si="4"/>
        <v>0</v>
      </c>
      <c r="D92" s="340">
        <f>SUM(D93:D97)</f>
        <v>0</v>
      </c>
      <c r="E92" s="390">
        <f>SUM(E93:E97)</f>
        <v>0</v>
      </c>
      <c r="F92" s="359">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c r="R92" s="158"/>
      <c r="S92" s="158"/>
    </row>
    <row r="93" spans="1:19" hidden="1" x14ac:dyDescent="0.25">
      <c r="A93" s="178">
        <v>2221</v>
      </c>
      <c r="B93" s="223" t="s">
        <v>327</v>
      </c>
      <c r="C93" s="224">
        <f t="shared" si="4"/>
        <v>0</v>
      </c>
      <c r="D93" s="229">
        <v>0</v>
      </c>
      <c r="E93" s="507"/>
      <c r="F93" s="359">
        <f t="shared" si="5"/>
        <v>0</v>
      </c>
      <c r="G93" s="229"/>
      <c r="H93" s="230"/>
      <c r="I93" s="231">
        <f t="shared" si="6"/>
        <v>0</v>
      </c>
      <c r="J93" s="229"/>
      <c r="K93" s="230"/>
      <c r="L93" s="231">
        <f t="shared" si="7"/>
        <v>0</v>
      </c>
      <c r="M93" s="338"/>
      <c r="N93" s="337"/>
      <c r="O93" s="231">
        <f t="shared" si="8"/>
        <v>0</v>
      </c>
      <c r="P93" s="185"/>
      <c r="R93" s="158"/>
      <c r="S93" s="158"/>
    </row>
    <row r="94" spans="1:19" hidden="1" x14ac:dyDescent="0.25">
      <c r="A94" s="178">
        <v>2222</v>
      </c>
      <c r="B94" s="223" t="s">
        <v>328</v>
      </c>
      <c r="C94" s="224">
        <f t="shared" si="4"/>
        <v>0</v>
      </c>
      <c r="D94" s="229">
        <v>0</v>
      </c>
      <c r="E94" s="507"/>
      <c r="F94" s="359">
        <f t="shared" si="5"/>
        <v>0</v>
      </c>
      <c r="G94" s="229"/>
      <c r="H94" s="230"/>
      <c r="I94" s="231">
        <f t="shared" si="6"/>
        <v>0</v>
      </c>
      <c r="J94" s="229"/>
      <c r="K94" s="230"/>
      <c r="L94" s="231">
        <f t="shared" si="7"/>
        <v>0</v>
      </c>
      <c r="M94" s="338"/>
      <c r="N94" s="337"/>
      <c r="O94" s="231">
        <f t="shared" si="8"/>
        <v>0</v>
      </c>
      <c r="P94" s="185"/>
      <c r="R94" s="158"/>
      <c r="S94" s="158"/>
    </row>
    <row r="95" spans="1:19" hidden="1" x14ac:dyDescent="0.25">
      <c r="A95" s="178">
        <v>2223</v>
      </c>
      <c r="B95" s="223" t="s">
        <v>329</v>
      </c>
      <c r="C95" s="224">
        <f t="shared" si="4"/>
        <v>0</v>
      </c>
      <c r="D95" s="229">
        <v>0</v>
      </c>
      <c r="E95" s="507"/>
      <c r="F95" s="359">
        <f t="shared" si="5"/>
        <v>0</v>
      </c>
      <c r="G95" s="229"/>
      <c r="H95" s="230"/>
      <c r="I95" s="231">
        <f t="shared" si="6"/>
        <v>0</v>
      </c>
      <c r="J95" s="229"/>
      <c r="K95" s="230"/>
      <c r="L95" s="231">
        <f t="shared" si="7"/>
        <v>0</v>
      </c>
      <c r="M95" s="338"/>
      <c r="N95" s="337"/>
      <c r="O95" s="231">
        <f t="shared" si="8"/>
        <v>0</v>
      </c>
      <c r="P95" s="185"/>
      <c r="R95" s="158"/>
      <c r="S95" s="158"/>
    </row>
    <row r="96" spans="1:19" ht="36" hidden="1" x14ac:dyDescent="0.25">
      <c r="A96" s="178">
        <v>2224</v>
      </c>
      <c r="B96" s="223" t="s">
        <v>330</v>
      </c>
      <c r="C96" s="224">
        <f t="shared" si="4"/>
        <v>0</v>
      </c>
      <c r="D96" s="229">
        <v>0</v>
      </c>
      <c r="E96" s="507"/>
      <c r="F96" s="359">
        <f t="shared" si="5"/>
        <v>0</v>
      </c>
      <c r="G96" s="229"/>
      <c r="H96" s="230"/>
      <c r="I96" s="231">
        <f t="shared" si="6"/>
        <v>0</v>
      </c>
      <c r="J96" s="229"/>
      <c r="K96" s="230"/>
      <c r="L96" s="231">
        <f t="shared" si="7"/>
        <v>0</v>
      </c>
      <c r="M96" s="338"/>
      <c r="N96" s="337"/>
      <c r="O96" s="231">
        <f t="shared" si="8"/>
        <v>0</v>
      </c>
      <c r="P96" s="185"/>
      <c r="R96" s="158"/>
      <c r="S96" s="158"/>
    </row>
    <row r="97" spans="1:19" ht="24" hidden="1" x14ac:dyDescent="0.25">
      <c r="A97" s="178">
        <v>2229</v>
      </c>
      <c r="B97" s="223" t="s">
        <v>331</v>
      </c>
      <c r="C97" s="224">
        <f t="shared" si="4"/>
        <v>0</v>
      </c>
      <c r="D97" s="229">
        <v>0</v>
      </c>
      <c r="E97" s="507"/>
      <c r="F97" s="359">
        <f t="shared" si="5"/>
        <v>0</v>
      </c>
      <c r="G97" s="229"/>
      <c r="H97" s="230"/>
      <c r="I97" s="231">
        <f t="shared" si="6"/>
        <v>0</v>
      </c>
      <c r="J97" s="229"/>
      <c r="K97" s="230"/>
      <c r="L97" s="231">
        <f t="shared" si="7"/>
        <v>0</v>
      </c>
      <c r="M97" s="338"/>
      <c r="N97" s="337"/>
      <c r="O97" s="231">
        <f t="shared" si="8"/>
        <v>0</v>
      </c>
      <c r="P97" s="185"/>
      <c r="R97" s="158"/>
      <c r="S97" s="158"/>
    </row>
    <row r="98" spans="1:19" ht="36" x14ac:dyDescent="0.25">
      <c r="A98" s="339">
        <v>2230</v>
      </c>
      <c r="B98" s="223" t="s">
        <v>332</v>
      </c>
      <c r="C98" s="224">
        <f t="shared" si="4"/>
        <v>4995</v>
      </c>
      <c r="D98" s="340">
        <f>SUM(D99:D105)</f>
        <v>3325</v>
      </c>
      <c r="E98" s="390">
        <f>SUM(E99:E105)</f>
        <v>1670</v>
      </c>
      <c r="F98" s="359">
        <f t="shared" si="5"/>
        <v>4995</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c r="R98" s="158"/>
      <c r="S98" s="158"/>
    </row>
    <row r="99" spans="1:19" ht="24" hidden="1" x14ac:dyDescent="0.25">
      <c r="A99" s="178">
        <v>2231</v>
      </c>
      <c r="B99" s="223" t="s">
        <v>333</v>
      </c>
      <c r="C99" s="224">
        <f t="shared" si="4"/>
        <v>0</v>
      </c>
      <c r="D99" s="229">
        <v>0</v>
      </c>
      <c r="E99" s="507"/>
      <c r="F99" s="359">
        <f t="shared" si="5"/>
        <v>0</v>
      </c>
      <c r="G99" s="229"/>
      <c r="H99" s="230"/>
      <c r="I99" s="231">
        <f t="shared" si="6"/>
        <v>0</v>
      </c>
      <c r="J99" s="229"/>
      <c r="K99" s="230"/>
      <c r="L99" s="231">
        <f t="shared" si="7"/>
        <v>0</v>
      </c>
      <c r="M99" s="338"/>
      <c r="N99" s="337"/>
      <c r="O99" s="231">
        <f t="shared" si="8"/>
        <v>0</v>
      </c>
      <c r="P99" s="185"/>
      <c r="R99" s="158"/>
      <c r="S99" s="158"/>
    </row>
    <row r="100" spans="1:19" ht="24" x14ac:dyDescent="0.25">
      <c r="A100" s="178">
        <v>2232</v>
      </c>
      <c r="B100" s="223" t="s">
        <v>334</v>
      </c>
      <c r="C100" s="224">
        <f t="shared" si="4"/>
        <v>3325</v>
      </c>
      <c r="D100" s="229">
        <v>3325</v>
      </c>
      <c r="E100" s="507"/>
      <c r="F100" s="359">
        <f t="shared" si="5"/>
        <v>3325</v>
      </c>
      <c r="G100" s="229"/>
      <c r="H100" s="230"/>
      <c r="I100" s="231">
        <f t="shared" si="6"/>
        <v>0</v>
      </c>
      <c r="J100" s="229"/>
      <c r="K100" s="230"/>
      <c r="L100" s="231">
        <f t="shared" si="7"/>
        <v>0</v>
      </c>
      <c r="M100" s="338"/>
      <c r="N100" s="337"/>
      <c r="O100" s="231">
        <f t="shared" si="8"/>
        <v>0</v>
      </c>
      <c r="P100" s="185"/>
      <c r="R100" s="158"/>
      <c r="S100" s="158"/>
    </row>
    <row r="101" spans="1:19" hidden="1" x14ac:dyDescent="0.25">
      <c r="A101" s="169">
        <v>2233</v>
      </c>
      <c r="B101" s="213" t="s">
        <v>335</v>
      </c>
      <c r="C101" s="224">
        <f t="shared" si="4"/>
        <v>0</v>
      </c>
      <c r="D101" s="219">
        <v>0</v>
      </c>
      <c r="E101" s="510"/>
      <c r="F101" s="466">
        <f t="shared" si="5"/>
        <v>0</v>
      </c>
      <c r="G101" s="219"/>
      <c r="H101" s="220"/>
      <c r="I101" s="221">
        <f t="shared" si="6"/>
        <v>0</v>
      </c>
      <c r="J101" s="219"/>
      <c r="K101" s="220"/>
      <c r="L101" s="221">
        <f t="shared" si="7"/>
        <v>0</v>
      </c>
      <c r="M101" s="336"/>
      <c r="N101" s="335"/>
      <c r="O101" s="221">
        <f t="shared" si="8"/>
        <v>0</v>
      </c>
      <c r="P101" s="176"/>
      <c r="R101" s="158"/>
      <c r="S101" s="158"/>
    </row>
    <row r="102" spans="1:19" ht="24" hidden="1" x14ac:dyDescent="0.25">
      <c r="A102" s="178">
        <v>2234</v>
      </c>
      <c r="B102" s="223" t="s">
        <v>336</v>
      </c>
      <c r="C102" s="224">
        <f t="shared" si="4"/>
        <v>0</v>
      </c>
      <c r="D102" s="229">
        <v>0</v>
      </c>
      <c r="E102" s="507"/>
      <c r="F102" s="359">
        <f t="shared" si="5"/>
        <v>0</v>
      </c>
      <c r="G102" s="229"/>
      <c r="H102" s="230"/>
      <c r="I102" s="231">
        <f t="shared" si="6"/>
        <v>0</v>
      </c>
      <c r="J102" s="229"/>
      <c r="K102" s="230"/>
      <c r="L102" s="231">
        <f t="shared" si="7"/>
        <v>0</v>
      </c>
      <c r="M102" s="338"/>
      <c r="N102" s="337"/>
      <c r="O102" s="231">
        <f t="shared" si="8"/>
        <v>0</v>
      </c>
      <c r="P102" s="185"/>
      <c r="R102" s="158"/>
      <c r="S102" s="158"/>
    </row>
    <row r="103" spans="1:19" ht="24" hidden="1" x14ac:dyDescent="0.25">
      <c r="A103" s="178">
        <v>2235</v>
      </c>
      <c r="B103" s="223" t="s">
        <v>337</v>
      </c>
      <c r="C103" s="224">
        <f t="shared" si="4"/>
        <v>0</v>
      </c>
      <c r="D103" s="229">
        <v>0</v>
      </c>
      <c r="E103" s="507"/>
      <c r="F103" s="359">
        <f t="shared" si="5"/>
        <v>0</v>
      </c>
      <c r="G103" s="229"/>
      <c r="H103" s="230"/>
      <c r="I103" s="231">
        <f t="shared" si="6"/>
        <v>0</v>
      </c>
      <c r="J103" s="229"/>
      <c r="K103" s="230"/>
      <c r="L103" s="231">
        <f t="shared" si="7"/>
        <v>0</v>
      </c>
      <c r="M103" s="338"/>
      <c r="N103" s="337"/>
      <c r="O103" s="231">
        <f t="shared" si="8"/>
        <v>0</v>
      </c>
      <c r="P103" s="185"/>
      <c r="R103" s="158"/>
      <c r="S103" s="158"/>
    </row>
    <row r="104" spans="1:19" hidden="1" x14ac:dyDescent="0.25">
      <c r="A104" s="178">
        <v>2236</v>
      </c>
      <c r="B104" s="223" t="s">
        <v>338</v>
      </c>
      <c r="C104" s="224">
        <f t="shared" si="4"/>
        <v>0</v>
      </c>
      <c r="D104" s="229">
        <v>0</v>
      </c>
      <c r="E104" s="507"/>
      <c r="F104" s="359">
        <f t="shared" si="5"/>
        <v>0</v>
      </c>
      <c r="G104" s="229"/>
      <c r="H104" s="230"/>
      <c r="I104" s="231">
        <f t="shared" si="6"/>
        <v>0</v>
      </c>
      <c r="J104" s="229"/>
      <c r="K104" s="230"/>
      <c r="L104" s="231">
        <f t="shared" si="7"/>
        <v>0</v>
      </c>
      <c r="M104" s="338"/>
      <c r="N104" s="337"/>
      <c r="O104" s="231">
        <f t="shared" si="8"/>
        <v>0</v>
      </c>
      <c r="P104" s="185"/>
      <c r="R104" s="158"/>
      <c r="S104" s="158"/>
    </row>
    <row r="105" spans="1:19" x14ac:dyDescent="0.25">
      <c r="A105" s="178">
        <v>2239</v>
      </c>
      <c r="B105" s="223" t="s">
        <v>339</v>
      </c>
      <c r="C105" s="224">
        <f t="shared" si="4"/>
        <v>1670</v>
      </c>
      <c r="D105" s="229">
        <v>0</v>
      </c>
      <c r="E105" s="507">
        <v>1670</v>
      </c>
      <c r="F105" s="359">
        <f t="shared" si="5"/>
        <v>1670</v>
      </c>
      <c r="G105" s="229"/>
      <c r="H105" s="230"/>
      <c r="I105" s="231">
        <f t="shared" si="6"/>
        <v>0</v>
      </c>
      <c r="J105" s="229"/>
      <c r="K105" s="230"/>
      <c r="L105" s="231">
        <f t="shared" si="7"/>
        <v>0</v>
      </c>
      <c r="M105" s="338"/>
      <c r="N105" s="337"/>
      <c r="O105" s="231">
        <f t="shared" si="8"/>
        <v>0</v>
      </c>
      <c r="P105" s="185"/>
      <c r="R105" s="158"/>
      <c r="S105" s="158"/>
    </row>
    <row r="106" spans="1:19" ht="24" hidden="1" x14ac:dyDescent="0.25">
      <c r="A106" s="339">
        <v>2240</v>
      </c>
      <c r="B106" s="223" t="s">
        <v>340</v>
      </c>
      <c r="C106" s="224">
        <f t="shared" si="4"/>
        <v>0</v>
      </c>
      <c r="D106" s="340">
        <f>SUM(D107:D114)</f>
        <v>0</v>
      </c>
      <c r="E106" s="390">
        <f>SUM(E107:E114)</f>
        <v>0</v>
      </c>
      <c r="F106" s="359">
        <f t="shared" si="5"/>
        <v>0</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c r="R106" s="158"/>
      <c r="S106" s="158"/>
    </row>
    <row r="107" spans="1:19" hidden="1" x14ac:dyDescent="0.25">
      <c r="A107" s="178">
        <v>2241</v>
      </c>
      <c r="B107" s="223" t="s">
        <v>341</v>
      </c>
      <c r="C107" s="224">
        <f t="shared" si="4"/>
        <v>0</v>
      </c>
      <c r="D107" s="229">
        <v>0</v>
      </c>
      <c r="E107" s="507"/>
      <c r="F107" s="359">
        <f t="shared" si="5"/>
        <v>0</v>
      </c>
      <c r="G107" s="229"/>
      <c r="H107" s="230"/>
      <c r="I107" s="231">
        <f t="shared" si="6"/>
        <v>0</v>
      </c>
      <c r="J107" s="229"/>
      <c r="K107" s="230"/>
      <c r="L107" s="231">
        <f t="shared" si="7"/>
        <v>0</v>
      </c>
      <c r="M107" s="338"/>
      <c r="N107" s="337"/>
      <c r="O107" s="231">
        <f t="shared" si="8"/>
        <v>0</v>
      </c>
      <c r="P107" s="185"/>
      <c r="R107" s="158"/>
      <c r="S107" s="158"/>
    </row>
    <row r="108" spans="1:19" hidden="1" x14ac:dyDescent="0.25">
      <c r="A108" s="178">
        <v>2242</v>
      </c>
      <c r="B108" s="223" t="s">
        <v>342</v>
      </c>
      <c r="C108" s="224">
        <f t="shared" si="4"/>
        <v>0</v>
      </c>
      <c r="D108" s="229">
        <v>0</v>
      </c>
      <c r="E108" s="507"/>
      <c r="F108" s="359">
        <f t="shared" si="5"/>
        <v>0</v>
      </c>
      <c r="G108" s="229"/>
      <c r="H108" s="230"/>
      <c r="I108" s="231">
        <f t="shared" si="6"/>
        <v>0</v>
      </c>
      <c r="J108" s="229"/>
      <c r="K108" s="230"/>
      <c r="L108" s="231">
        <f t="shared" si="7"/>
        <v>0</v>
      </c>
      <c r="M108" s="338"/>
      <c r="N108" s="337"/>
      <c r="O108" s="231">
        <f t="shared" si="8"/>
        <v>0</v>
      </c>
      <c r="P108" s="185"/>
      <c r="R108" s="158"/>
      <c r="S108" s="158"/>
    </row>
    <row r="109" spans="1:19" ht="24" hidden="1" x14ac:dyDescent="0.25">
      <c r="A109" s="178">
        <v>2243</v>
      </c>
      <c r="B109" s="223" t="s">
        <v>343</v>
      </c>
      <c r="C109" s="224">
        <f t="shared" si="4"/>
        <v>0</v>
      </c>
      <c r="D109" s="229">
        <v>0</v>
      </c>
      <c r="E109" s="507"/>
      <c r="F109" s="359">
        <f t="shared" si="5"/>
        <v>0</v>
      </c>
      <c r="G109" s="229"/>
      <c r="H109" s="230"/>
      <c r="I109" s="231">
        <f t="shared" si="6"/>
        <v>0</v>
      </c>
      <c r="J109" s="229"/>
      <c r="K109" s="230"/>
      <c r="L109" s="231">
        <f t="shared" si="7"/>
        <v>0</v>
      </c>
      <c r="M109" s="338"/>
      <c r="N109" s="337"/>
      <c r="O109" s="231">
        <f t="shared" si="8"/>
        <v>0</v>
      </c>
      <c r="P109" s="185"/>
      <c r="R109" s="158"/>
      <c r="S109" s="158"/>
    </row>
    <row r="110" spans="1:19" hidden="1" x14ac:dyDescent="0.25">
      <c r="A110" s="178">
        <v>2244</v>
      </c>
      <c r="B110" s="223" t="s">
        <v>344</v>
      </c>
      <c r="C110" s="224">
        <f t="shared" si="4"/>
        <v>0</v>
      </c>
      <c r="D110" s="229">
        <v>0</v>
      </c>
      <c r="E110" s="507"/>
      <c r="F110" s="359">
        <f t="shared" si="5"/>
        <v>0</v>
      </c>
      <c r="G110" s="229"/>
      <c r="H110" s="230"/>
      <c r="I110" s="231">
        <f t="shared" si="6"/>
        <v>0</v>
      </c>
      <c r="J110" s="229"/>
      <c r="K110" s="230"/>
      <c r="L110" s="231">
        <f t="shared" si="7"/>
        <v>0</v>
      </c>
      <c r="M110" s="338"/>
      <c r="N110" s="337"/>
      <c r="O110" s="231">
        <f t="shared" si="8"/>
        <v>0</v>
      </c>
      <c r="P110" s="185"/>
      <c r="R110" s="158"/>
      <c r="S110" s="158"/>
    </row>
    <row r="111" spans="1:19" hidden="1" x14ac:dyDescent="0.25">
      <c r="A111" s="178">
        <v>2246</v>
      </c>
      <c r="B111" s="223" t="s">
        <v>345</v>
      </c>
      <c r="C111" s="224">
        <f t="shared" si="4"/>
        <v>0</v>
      </c>
      <c r="D111" s="229">
        <v>0</v>
      </c>
      <c r="E111" s="507"/>
      <c r="F111" s="359">
        <f t="shared" si="5"/>
        <v>0</v>
      </c>
      <c r="G111" s="229"/>
      <c r="H111" s="230"/>
      <c r="I111" s="231">
        <f t="shared" si="6"/>
        <v>0</v>
      </c>
      <c r="J111" s="229"/>
      <c r="K111" s="230"/>
      <c r="L111" s="231">
        <f t="shared" si="7"/>
        <v>0</v>
      </c>
      <c r="M111" s="338"/>
      <c r="N111" s="337"/>
      <c r="O111" s="231">
        <f t="shared" si="8"/>
        <v>0</v>
      </c>
      <c r="P111" s="185"/>
      <c r="R111" s="158"/>
      <c r="S111" s="158"/>
    </row>
    <row r="112" spans="1:19" hidden="1" x14ac:dyDescent="0.25">
      <c r="A112" s="178">
        <v>2247</v>
      </c>
      <c r="B112" s="223" t="s">
        <v>346</v>
      </c>
      <c r="C112" s="224">
        <f t="shared" si="4"/>
        <v>0</v>
      </c>
      <c r="D112" s="229">
        <v>0</v>
      </c>
      <c r="E112" s="507"/>
      <c r="F112" s="359">
        <f t="shared" si="5"/>
        <v>0</v>
      </c>
      <c r="G112" s="229"/>
      <c r="H112" s="230"/>
      <c r="I112" s="231">
        <f t="shared" si="6"/>
        <v>0</v>
      </c>
      <c r="J112" s="229"/>
      <c r="K112" s="230"/>
      <c r="L112" s="231">
        <f t="shared" si="7"/>
        <v>0</v>
      </c>
      <c r="M112" s="338"/>
      <c r="N112" s="337"/>
      <c r="O112" s="231">
        <f t="shared" si="8"/>
        <v>0</v>
      </c>
      <c r="P112" s="185"/>
      <c r="R112" s="158"/>
      <c r="S112" s="158"/>
    </row>
    <row r="113" spans="1:19" ht="24" hidden="1" x14ac:dyDescent="0.25">
      <c r="A113" s="178">
        <v>2248</v>
      </c>
      <c r="B113" s="223" t="s">
        <v>347</v>
      </c>
      <c r="C113" s="224">
        <f t="shared" si="4"/>
        <v>0</v>
      </c>
      <c r="D113" s="229">
        <v>0</v>
      </c>
      <c r="E113" s="507"/>
      <c r="F113" s="359">
        <f t="shared" si="5"/>
        <v>0</v>
      </c>
      <c r="G113" s="229"/>
      <c r="H113" s="230"/>
      <c r="I113" s="231">
        <f t="shared" si="6"/>
        <v>0</v>
      </c>
      <c r="J113" s="229"/>
      <c r="K113" s="230"/>
      <c r="L113" s="231">
        <f t="shared" si="7"/>
        <v>0</v>
      </c>
      <c r="M113" s="338"/>
      <c r="N113" s="337"/>
      <c r="O113" s="231">
        <f t="shared" si="8"/>
        <v>0</v>
      </c>
      <c r="P113" s="185"/>
      <c r="R113" s="158"/>
      <c r="S113" s="158"/>
    </row>
    <row r="114" spans="1:19" ht="24" hidden="1" x14ac:dyDescent="0.25">
      <c r="A114" s="178">
        <v>2249</v>
      </c>
      <c r="B114" s="223" t="s">
        <v>348</v>
      </c>
      <c r="C114" s="224">
        <f t="shared" si="4"/>
        <v>0</v>
      </c>
      <c r="D114" s="229">
        <v>0</v>
      </c>
      <c r="E114" s="507"/>
      <c r="F114" s="359">
        <f t="shared" si="5"/>
        <v>0</v>
      </c>
      <c r="G114" s="229"/>
      <c r="H114" s="230"/>
      <c r="I114" s="231">
        <f t="shared" si="6"/>
        <v>0</v>
      </c>
      <c r="J114" s="229"/>
      <c r="K114" s="230"/>
      <c r="L114" s="231">
        <f t="shared" si="7"/>
        <v>0</v>
      </c>
      <c r="M114" s="338"/>
      <c r="N114" s="337"/>
      <c r="O114" s="231">
        <f t="shared" si="8"/>
        <v>0</v>
      </c>
      <c r="P114" s="185"/>
      <c r="R114" s="158"/>
      <c r="S114" s="158"/>
    </row>
    <row r="115" spans="1:19" x14ac:dyDescent="0.25">
      <c r="A115" s="339">
        <v>2250</v>
      </c>
      <c r="B115" s="223" t="s">
        <v>349</v>
      </c>
      <c r="C115" s="224">
        <f t="shared" si="4"/>
        <v>31676</v>
      </c>
      <c r="D115" s="340">
        <f>SUM(D116:D118)</f>
        <v>33346</v>
      </c>
      <c r="E115" s="390">
        <f>SUM(E116:E118)</f>
        <v>-1670</v>
      </c>
      <c r="F115" s="359">
        <f t="shared" si="5"/>
        <v>31676</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c r="R115" s="158"/>
      <c r="S115" s="158"/>
    </row>
    <row r="116" spans="1:19" hidden="1" x14ac:dyDescent="0.25">
      <c r="A116" s="178">
        <v>2251</v>
      </c>
      <c r="B116" s="223" t="s">
        <v>350</v>
      </c>
      <c r="C116" s="224">
        <f t="shared" si="4"/>
        <v>0</v>
      </c>
      <c r="D116" s="229">
        <v>0</v>
      </c>
      <c r="E116" s="507"/>
      <c r="F116" s="359">
        <f t="shared" si="5"/>
        <v>0</v>
      </c>
      <c r="G116" s="229"/>
      <c r="H116" s="230"/>
      <c r="I116" s="231">
        <f t="shared" si="6"/>
        <v>0</v>
      </c>
      <c r="J116" s="229"/>
      <c r="K116" s="230"/>
      <c r="L116" s="231">
        <f t="shared" si="7"/>
        <v>0</v>
      </c>
      <c r="M116" s="338"/>
      <c r="N116" s="337"/>
      <c r="O116" s="231">
        <f t="shared" si="8"/>
        <v>0</v>
      </c>
      <c r="P116" s="185"/>
      <c r="R116" s="158"/>
      <c r="S116" s="158"/>
    </row>
    <row r="117" spans="1:19" hidden="1" x14ac:dyDescent="0.25">
      <c r="A117" s="178">
        <v>2252</v>
      </c>
      <c r="B117" s="223" t="s">
        <v>351</v>
      </c>
      <c r="C117" s="224">
        <f t="shared" ref="C117:C181" si="9">F117+I117+L117+O117</f>
        <v>0</v>
      </c>
      <c r="D117" s="229">
        <v>0</v>
      </c>
      <c r="E117" s="507"/>
      <c r="F117" s="359">
        <f t="shared" si="5"/>
        <v>0</v>
      </c>
      <c r="G117" s="229"/>
      <c r="H117" s="230"/>
      <c r="I117" s="231">
        <f t="shared" si="6"/>
        <v>0</v>
      </c>
      <c r="J117" s="229"/>
      <c r="K117" s="230"/>
      <c r="L117" s="231">
        <f t="shared" si="7"/>
        <v>0</v>
      </c>
      <c r="M117" s="338"/>
      <c r="N117" s="337"/>
      <c r="O117" s="231">
        <f t="shared" si="8"/>
        <v>0</v>
      </c>
      <c r="P117" s="185"/>
      <c r="R117" s="158"/>
      <c r="S117" s="158"/>
    </row>
    <row r="118" spans="1:19" x14ac:dyDescent="0.25">
      <c r="A118" s="178">
        <v>2259</v>
      </c>
      <c r="B118" s="223" t="s">
        <v>352</v>
      </c>
      <c r="C118" s="224">
        <f t="shared" si="9"/>
        <v>31676</v>
      </c>
      <c r="D118" s="229">
        <v>33346</v>
      </c>
      <c r="E118" s="507">
        <v>-1670</v>
      </c>
      <c r="F118" s="359">
        <f t="shared" ref="F118:F182" si="10">D118+E118</f>
        <v>31676</v>
      </c>
      <c r="G118" s="229"/>
      <c r="H118" s="230"/>
      <c r="I118" s="231">
        <f t="shared" ref="I118:I182" si="11">G118+H118</f>
        <v>0</v>
      </c>
      <c r="J118" s="229"/>
      <c r="K118" s="230"/>
      <c r="L118" s="231">
        <f t="shared" ref="L118:L182" si="12">J118+K118</f>
        <v>0</v>
      </c>
      <c r="M118" s="338"/>
      <c r="N118" s="337"/>
      <c r="O118" s="231">
        <f t="shared" ref="O118:O182" si="13">M118+N118</f>
        <v>0</v>
      </c>
      <c r="P118" s="185"/>
      <c r="R118" s="158"/>
      <c r="S118" s="158"/>
    </row>
    <row r="119" spans="1:19" hidden="1" x14ac:dyDescent="0.25">
      <c r="A119" s="339">
        <v>2260</v>
      </c>
      <c r="B119" s="223" t="s">
        <v>353</v>
      </c>
      <c r="C119" s="224">
        <f t="shared" si="9"/>
        <v>0</v>
      </c>
      <c r="D119" s="340">
        <f>SUM(D120:D124)</f>
        <v>0</v>
      </c>
      <c r="E119" s="390">
        <f>SUM(E120:E124)</f>
        <v>0</v>
      </c>
      <c r="F119" s="359">
        <f t="shared" si="10"/>
        <v>0</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c r="R119" s="158"/>
      <c r="S119" s="158"/>
    </row>
    <row r="120" spans="1:19" hidden="1" x14ac:dyDescent="0.25">
      <c r="A120" s="178">
        <v>2261</v>
      </c>
      <c r="B120" s="223" t="s">
        <v>354</v>
      </c>
      <c r="C120" s="224">
        <f t="shared" si="9"/>
        <v>0</v>
      </c>
      <c r="D120" s="229">
        <v>0</v>
      </c>
      <c r="E120" s="507"/>
      <c r="F120" s="359">
        <f t="shared" si="10"/>
        <v>0</v>
      </c>
      <c r="G120" s="229"/>
      <c r="H120" s="230"/>
      <c r="I120" s="231">
        <f t="shared" si="11"/>
        <v>0</v>
      </c>
      <c r="J120" s="229"/>
      <c r="K120" s="230"/>
      <c r="L120" s="231">
        <f t="shared" si="12"/>
        <v>0</v>
      </c>
      <c r="M120" s="338"/>
      <c r="N120" s="337"/>
      <c r="O120" s="231">
        <f t="shared" si="13"/>
        <v>0</v>
      </c>
      <c r="P120" s="185"/>
      <c r="R120" s="158"/>
      <c r="S120" s="158"/>
    </row>
    <row r="121" spans="1:19" hidden="1" x14ac:dyDescent="0.25">
      <c r="A121" s="178">
        <v>2262</v>
      </c>
      <c r="B121" s="223" t="s">
        <v>355</v>
      </c>
      <c r="C121" s="224">
        <f t="shared" si="9"/>
        <v>0</v>
      </c>
      <c r="D121" s="229">
        <v>0</v>
      </c>
      <c r="E121" s="507"/>
      <c r="F121" s="359">
        <f t="shared" si="10"/>
        <v>0</v>
      </c>
      <c r="G121" s="229"/>
      <c r="H121" s="230"/>
      <c r="I121" s="231">
        <f t="shared" si="11"/>
        <v>0</v>
      </c>
      <c r="J121" s="229"/>
      <c r="K121" s="230"/>
      <c r="L121" s="231">
        <f t="shared" si="12"/>
        <v>0</v>
      </c>
      <c r="M121" s="338"/>
      <c r="N121" s="337"/>
      <c r="O121" s="231">
        <f t="shared" si="13"/>
        <v>0</v>
      </c>
      <c r="P121" s="185"/>
      <c r="R121" s="158"/>
      <c r="S121" s="158"/>
    </row>
    <row r="122" spans="1:19" hidden="1" x14ac:dyDescent="0.25">
      <c r="A122" s="178">
        <v>2263</v>
      </c>
      <c r="B122" s="223" t="s">
        <v>356</v>
      </c>
      <c r="C122" s="224">
        <f t="shared" si="9"/>
        <v>0</v>
      </c>
      <c r="D122" s="229">
        <v>0</v>
      </c>
      <c r="E122" s="507"/>
      <c r="F122" s="359">
        <f t="shared" si="10"/>
        <v>0</v>
      </c>
      <c r="G122" s="229"/>
      <c r="H122" s="230"/>
      <c r="I122" s="231">
        <f t="shared" si="11"/>
        <v>0</v>
      </c>
      <c r="J122" s="229"/>
      <c r="K122" s="230"/>
      <c r="L122" s="231">
        <f t="shared" si="12"/>
        <v>0</v>
      </c>
      <c r="M122" s="338"/>
      <c r="N122" s="337"/>
      <c r="O122" s="231">
        <f t="shared" si="13"/>
        <v>0</v>
      </c>
      <c r="P122" s="185"/>
      <c r="R122" s="158"/>
      <c r="S122" s="158"/>
    </row>
    <row r="123" spans="1:19" hidden="1" x14ac:dyDescent="0.25">
      <c r="A123" s="178">
        <v>2264</v>
      </c>
      <c r="B123" s="223" t="s">
        <v>357</v>
      </c>
      <c r="C123" s="224">
        <f t="shared" si="9"/>
        <v>0</v>
      </c>
      <c r="D123" s="229">
        <v>0</v>
      </c>
      <c r="E123" s="507"/>
      <c r="F123" s="359">
        <f t="shared" si="10"/>
        <v>0</v>
      </c>
      <c r="G123" s="229"/>
      <c r="H123" s="230"/>
      <c r="I123" s="231">
        <f t="shared" si="11"/>
        <v>0</v>
      </c>
      <c r="J123" s="229"/>
      <c r="K123" s="230"/>
      <c r="L123" s="231">
        <f t="shared" si="12"/>
        <v>0</v>
      </c>
      <c r="M123" s="338"/>
      <c r="N123" s="337"/>
      <c r="O123" s="231">
        <f t="shared" si="13"/>
        <v>0</v>
      </c>
      <c r="P123" s="185"/>
      <c r="R123" s="158"/>
      <c r="S123" s="158"/>
    </row>
    <row r="124" spans="1:19" hidden="1" x14ac:dyDescent="0.25">
      <c r="A124" s="178">
        <v>2269</v>
      </c>
      <c r="B124" s="223" t="s">
        <v>358</v>
      </c>
      <c r="C124" s="224">
        <f t="shared" si="9"/>
        <v>0</v>
      </c>
      <c r="D124" s="229">
        <v>0</v>
      </c>
      <c r="E124" s="507"/>
      <c r="F124" s="359">
        <f t="shared" si="10"/>
        <v>0</v>
      </c>
      <c r="G124" s="229"/>
      <c r="H124" s="230"/>
      <c r="I124" s="231">
        <f t="shared" si="11"/>
        <v>0</v>
      </c>
      <c r="J124" s="229"/>
      <c r="K124" s="230"/>
      <c r="L124" s="231">
        <f t="shared" si="12"/>
        <v>0</v>
      </c>
      <c r="M124" s="338"/>
      <c r="N124" s="337"/>
      <c r="O124" s="231">
        <f t="shared" si="13"/>
        <v>0</v>
      </c>
      <c r="P124" s="185"/>
      <c r="R124" s="158"/>
      <c r="S124" s="158"/>
    </row>
    <row r="125" spans="1:19" x14ac:dyDescent="0.25">
      <c r="A125" s="339">
        <v>2270</v>
      </c>
      <c r="B125" s="223" t="s">
        <v>359</v>
      </c>
      <c r="C125" s="224">
        <f t="shared" si="9"/>
        <v>1000</v>
      </c>
      <c r="D125" s="340">
        <f>SUM(D126:D130)</f>
        <v>1000</v>
      </c>
      <c r="E125" s="390">
        <f>SUM(E126:E130)</f>
        <v>0</v>
      </c>
      <c r="F125" s="359">
        <f t="shared" si="10"/>
        <v>1000</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c r="R125" s="158"/>
      <c r="S125" s="158"/>
    </row>
    <row r="126" spans="1:19" hidden="1" x14ac:dyDescent="0.25">
      <c r="A126" s="178">
        <v>2272</v>
      </c>
      <c r="B126" s="117" t="s">
        <v>360</v>
      </c>
      <c r="C126" s="224">
        <f t="shared" si="9"/>
        <v>0</v>
      </c>
      <c r="D126" s="229">
        <v>0</v>
      </c>
      <c r="E126" s="507"/>
      <c r="F126" s="359">
        <f t="shared" si="10"/>
        <v>0</v>
      </c>
      <c r="G126" s="229"/>
      <c r="H126" s="230"/>
      <c r="I126" s="231">
        <f t="shared" si="11"/>
        <v>0</v>
      </c>
      <c r="J126" s="229"/>
      <c r="K126" s="230"/>
      <c r="L126" s="231">
        <f t="shared" si="12"/>
        <v>0</v>
      </c>
      <c r="M126" s="338"/>
      <c r="N126" s="337"/>
      <c r="O126" s="231">
        <f t="shared" si="13"/>
        <v>0</v>
      </c>
      <c r="P126" s="185"/>
      <c r="R126" s="158"/>
      <c r="S126" s="158"/>
    </row>
    <row r="127" spans="1:19" hidden="1" x14ac:dyDescent="0.25">
      <c r="A127" s="178">
        <v>2275</v>
      </c>
      <c r="B127" s="223" t="s">
        <v>361</v>
      </c>
      <c r="C127" s="224">
        <f t="shared" si="9"/>
        <v>0</v>
      </c>
      <c r="D127" s="229">
        <v>0</v>
      </c>
      <c r="E127" s="507"/>
      <c r="F127" s="359">
        <f t="shared" si="10"/>
        <v>0</v>
      </c>
      <c r="G127" s="229"/>
      <c r="H127" s="230"/>
      <c r="I127" s="231">
        <f t="shared" si="11"/>
        <v>0</v>
      </c>
      <c r="J127" s="229"/>
      <c r="K127" s="230"/>
      <c r="L127" s="231">
        <f t="shared" si="12"/>
        <v>0</v>
      </c>
      <c r="M127" s="338"/>
      <c r="N127" s="337"/>
      <c r="O127" s="231">
        <f t="shared" si="13"/>
        <v>0</v>
      </c>
      <c r="P127" s="185"/>
      <c r="R127" s="158"/>
      <c r="S127" s="158"/>
    </row>
    <row r="128" spans="1:19" ht="24" hidden="1" x14ac:dyDescent="0.25">
      <c r="A128" s="178">
        <v>2276</v>
      </c>
      <c r="B128" s="223" t="s">
        <v>362</v>
      </c>
      <c r="C128" s="224">
        <f t="shared" si="9"/>
        <v>0</v>
      </c>
      <c r="D128" s="229">
        <v>0</v>
      </c>
      <c r="E128" s="507"/>
      <c r="F128" s="359">
        <f t="shared" si="10"/>
        <v>0</v>
      </c>
      <c r="G128" s="229"/>
      <c r="H128" s="230"/>
      <c r="I128" s="231">
        <f t="shared" si="11"/>
        <v>0</v>
      </c>
      <c r="J128" s="229"/>
      <c r="K128" s="230"/>
      <c r="L128" s="231">
        <f t="shared" si="12"/>
        <v>0</v>
      </c>
      <c r="M128" s="338"/>
      <c r="N128" s="337"/>
      <c r="O128" s="231">
        <f t="shared" si="13"/>
        <v>0</v>
      </c>
      <c r="P128" s="185"/>
      <c r="R128" s="158"/>
      <c r="S128" s="158"/>
    </row>
    <row r="129" spans="1:19" ht="24" hidden="1" x14ac:dyDescent="0.25">
      <c r="A129" s="178">
        <v>2278</v>
      </c>
      <c r="B129" s="223" t="s">
        <v>363</v>
      </c>
      <c r="C129" s="224">
        <f t="shared" si="9"/>
        <v>0</v>
      </c>
      <c r="D129" s="229">
        <v>0</v>
      </c>
      <c r="E129" s="507"/>
      <c r="F129" s="359">
        <f t="shared" si="10"/>
        <v>0</v>
      </c>
      <c r="G129" s="229"/>
      <c r="H129" s="230"/>
      <c r="I129" s="231">
        <f t="shared" si="11"/>
        <v>0</v>
      </c>
      <c r="J129" s="229"/>
      <c r="K129" s="230"/>
      <c r="L129" s="231">
        <f t="shared" si="12"/>
        <v>0</v>
      </c>
      <c r="M129" s="338"/>
      <c r="N129" s="337"/>
      <c r="O129" s="231">
        <f t="shared" si="13"/>
        <v>0</v>
      </c>
      <c r="P129" s="185"/>
      <c r="R129" s="158"/>
      <c r="S129" s="158"/>
    </row>
    <row r="130" spans="1:19" ht="24" x14ac:dyDescent="0.25">
      <c r="A130" s="178">
        <v>2279</v>
      </c>
      <c r="B130" s="223" t="s">
        <v>364</v>
      </c>
      <c r="C130" s="224">
        <f t="shared" si="9"/>
        <v>1000</v>
      </c>
      <c r="D130" s="229">
        <v>1000</v>
      </c>
      <c r="E130" s="507"/>
      <c r="F130" s="359">
        <f t="shared" si="10"/>
        <v>1000</v>
      </c>
      <c r="G130" s="229"/>
      <c r="H130" s="230"/>
      <c r="I130" s="231">
        <f t="shared" si="11"/>
        <v>0</v>
      </c>
      <c r="J130" s="229"/>
      <c r="K130" s="230"/>
      <c r="L130" s="231">
        <f t="shared" si="12"/>
        <v>0</v>
      </c>
      <c r="M130" s="338"/>
      <c r="N130" s="337"/>
      <c r="O130" s="231">
        <f t="shared" si="13"/>
        <v>0</v>
      </c>
      <c r="P130" s="185"/>
      <c r="R130" s="158"/>
      <c r="S130" s="158"/>
    </row>
    <row r="131" spans="1:19" ht="24" hidden="1" x14ac:dyDescent="0.25">
      <c r="A131" s="784">
        <v>2280</v>
      </c>
      <c r="B131" s="213" t="s">
        <v>365</v>
      </c>
      <c r="C131" s="224">
        <f t="shared" si="9"/>
        <v>0</v>
      </c>
      <c r="D131" s="350">
        <f>SUM(D132)</f>
        <v>0</v>
      </c>
      <c r="E131" s="389">
        <f t="shared" ref="E131:N131" si="14">SUM(E132)</f>
        <v>0</v>
      </c>
      <c r="F131" s="466">
        <f t="shared" si="10"/>
        <v>0</v>
      </c>
      <c r="G131" s="350">
        <f>SUM(G132)</f>
        <v>0</v>
      </c>
      <c r="H131" s="352">
        <f t="shared" si="14"/>
        <v>0</v>
      </c>
      <c r="I131" s="221">
        <f t="shared" si="11"/>
        <v>0</v>
      </c>
      <c r="J131" s="350">
        <f t="shared" ref="J131" si="15">SUM(J132)</f>
        <v>0</v>
      </c>
      <c r="K131" s="352">
        <f t="shared" si="14"/>
        <v>0</v>
      </c>
      <c r="L131" s="221">
        <f t="shared" si="12"/>
        <v>0</v>
      </c>
      <c r="M131" s="343">
        <f t="shared" si="14"/>
        <v>0</v>
      </c>
      <c r="N131" s="341">
        <f t="shared" si="14"/>
        <v>0</v>
      </c>
      <c r="O131" s="231">
        <f t="shared" si="13"/>
        <v>0</v>
      </c>
      <c r="P131" s="185"/>
      <c r="R131" s="158"/>
      <c r="S131" s="158"/>
    </row>
    <row r="132" spans="1:19" ht="24" hidden="1" x14ac:dyDescent="0.25">
      <c r="A132" s="178">
        <v>2283</v>
      </c>
      <c r="B132" s="223" t="s">
        <v>366</v>
      </c>
      <c r="C132" s="224">
        <f t="shared" si="9"/>
        <v>0</v>
      </c>
      <c r="D132" s="229">
        <v>0</v>
      </c>
      <c r="E132" s="507"/>
      <c r="F132" s="359">
        <f t="shared" si="10"/>
        <v>0</v>
      </c>
      <c r="G132" s="229"/>
      <c r="H132" s="230"/>
      <c r="I132" s="231">
        <f t="shared" si="11"/>
        <v>0</v>
      </c>
      <c r="J132" s="229"/>
      <c r="K132" s="230"/>
      <c r="L132" s="231">
        <f t="shared" si="12"/>
        <v>0</v>
      </c>
      <c r="M132" s="338"/>
      <c r="N132" s="337"/>
      <c r="O132" s="231">
        <f t="shared" si="13"/>
        <v>0</v>
      </c>
      <c r="P132" s="185"/>
      <c r="R132" s="158"/>
      <c r="S132" s="158"/>
    </row>
    <row r="133" spans="1:19" ht="36" x14ac:dyDescent="0.25">
      <c r="A133" s="198">
        <v>2300</v>
      </c>
      <c r="B133" s="323" t="s">
        <v>367</v>
      </c>
      <c r="C133" s="199">
        <f t="shared" si="9"/>
        <v>54700</v>
      </c>
      <c r="D133" s="209">
        <f>SUM(D134,D139,D143,D144,D147,D154,D162,D163,D166)</f>
        <v>54700</v>
      </c>
      <c r="E133" s="505">
        <f>SUM(E134,E139,E143,E144,E147,E154,E162,E163,E166)</f>
        <v>0</v>
      </c>
      <c r="F133" s="459">
        <f t="shared" si="10"/>
        <v>54700</v>
      </c>
      <c r="G133" s="209">
        <f>SUM(G134,G139,G143,G144,G147,G154,G162,G163,G166)</f>
        <v>0</v>
      </c>
      <c r="H133" s="210">
        <f>SUM(H134,H139,H143,H144,H147,H154,H162,H163,H166)</f>
        <v>0</v>
      </c>
      <c r="I133" s="211">
        <f t="shared" si="11"/>
        <v>0</v>
      </c>
      <c r="J133" s="209">
        <f>SUM(J134,J139,J143,J144,J147,J154,J162,J163,J166)</f>
        <v>0</v>
      </c>
      <c r="K133" s="210">
        <f>SUM(K134,K139,K143,K144,K147,K154,K162,K163,K166)</f>
        <v>0</v>
      </c>
      <c r="L133" s="211">
        <f t="shared" si="12"/>
        <v>0</v>
      </c>
      <c r="M133" s="348">
        <f>SUM(M134,M139,M143,M144,M147,M154,M162,M163,M166)</f>
        <v>0</v>
      </c>
      <c r="N133" s="324">
        <f>SUM(N134,N139,N143,N144,N147,N154,N162,N163,N166)</f>
        <v>0</v>
      </c>
      <c r="O133" s="211">
        <f t="shared" si="13"/>
        <v>0</v>
      </c>
      <c r="P133" s="208"/>
      <c r="R133" s="158"/>
      <c r="S133" s="158"/>
    </row>
    <row r="134" spans="1:19" ht="24" x14ac:dyDescent="0.25">
      <c r="A134" s="784">
        <v>2310</v>
      </c>
      <c r="B134" s="213" t="s">
        <v>368</v>
      </c>
      <c r="C134" s="214">
        <f t="shared" si="9"/>
        <v>5000</v>
      </c>
      <c r="D134" s="360">
        <f>SUM(D135:D138)</f>
        <v>5000</v>
      </c>
      <c r="E134" s="353">
        <f>SUM(E135:E138)</f>
        <v>0</v>
      </c>
      <c r="F134" s="466">
        <f t="shared" si="10"/>
        <v>5000</v>
      </c>
      <c r="G134" s="350">
        <f>SUM(G135:G138)</f>
        <v>0</v>
      </c>
      <c r="H134" s="352">
        <f>SUM(H135:H138)</f>
        <v>0</v>
      </c>
      <c r="I134" s="221">
        <f t="shared" si="11"/>
        <v>0</v>
      </c>
      <c r="J134" s="350">
        <f>SUM(J135:J138)</f>
        <v>0</v>
      </c>
      <c r="K134" s="352">
        <f>SUM(K135:K138)</f>
        <v>0</v>
      </c>
      <c r="L134" s="221">
        <f t="shared" si="12"/>
        <v>0</v>
      </c>
      <c r="M134" s="353">
        <f>SUM(M135:M138)</f>
        <v>0</v>
      </c>
      <c r="N134" s="351">
        <f>SUM(N135:N138)</f>
        <v>0</v>
      </c>
      <c r="O134" s="221">
        <f t="shared" si="13"/>
        <v>0</v>
      </c>
      <c r="P134" s="176"/>
      <c r="R134" s="158"/>
      <c r="S134" s="158"/>
    </row>
    <row r="135" spans="1:19" hidden="1" x14ac:dyDescent="0.25">
      <c r="A135" s="178">
        <v>2311</v>
      </c>
      <c r="B135" s="223" t="s">
        <v>369</v>
      </c>
      <c r="C135" s="224">
        <f t="shared" si="9"/>
        <v>0</v>
      </c>
      <c r="D135" s="229">
        <v>0</v>
      </c>
      <c r="E135" s="507"/>
      <c r="F135" s="359">
        <f t="shared" si="10"/>
        <v>0</v>
      </c>
      <c r="G135" s="229"/>
      <c r="H135" s="230"/>
      <c r="I135" s="231">
        <f t="shared" si="11"/>
        <v>0</v>
      </c>
      <c r="J135" s="229"/>
      <c r="K135" s="230"/>
      <c r="L135" s="231">
        <f t="shared" si="12"/>
        <v>0</v>
      </c>
      <c r="M135" s="338"/>
      <c r="N135" s="337"/>
      <c r="O135" s="231">
        <f t="shared" si="13"/>
        <v>0</v>
      </c>
      <c r="P135" s="185"/>
      <c r="R135" s="158"/>
      <c r="S135" s="158"/>
    </row>
    <row r="136" spans="1:19" hidden="1" x14ac:dyDescent="0.25">
      <c r="A136" s="178">
        <v>2312</v>
      </c>
      <c r="B136" s="223" t="s">
        <v>370</v>
      </c>
      <c r="C136" s="224">
        <f t="shared" si="9"/>
        <v>0</v>
      </c>
      <c r="D136" s="229">
        <v>0</v>
      </c>
      <c r="E136" s="507"/>
      <c r="F136" s="359">
        <f t="shared" si="10"/>
        <v>0</v>
      </c>
      <c r="G136" s="229"/>
      <c r="H136" s="230"/>
      <c r="I136" s="231">
        <f t="shared" si="11"/>
        <v>0</v>
      </c>
      <c r="J136" s="229"/>
      <c r="K136" s="230"/>
      <c r="L136" s="231">
        <f t="shared" si="12"/>
        <v>0</v>
      </c>
      <c r="M136" s="338"/>
      <c r="N136" s="337"/>
      <c r="O136" s="231">
        <f t="shared" si="13"/>
        <v>0</v>
      </c>
      <c r="P136" s="185"/>
      <c r="R136" s="158"/>
      <c r="S136" s="158"/>
    </row>
    <row r="137" spans="1:19" hidden="1" x14ac:dyDescent="0.25">
      <c r="A137" s="178">
        <v>2313</v>
      </c>
      <c r="B137" s="223" t="s">
        <v>371</v>
      </c>
      <c r="C137" s="224">
        <f t="shared" si="9"/>
        <v>0</v>
      </c>
      <c r="D137" s="229">
        <v>0</v>
      </c>
      <c r="E137" s="507"/>
      <c r="F137" s="359">
        <f t="shared" si="10"/>
        <v>0</v>
      </c>
      <c r="G137" s="229"/>
      <c r="H137" s="230"/>
      <c r="I137" s="231">
        <f t="shared" si="11"/>
        <v>0</v>
      </c>
      <c r="J137" s="229"/>
      <c r="K137" s="230"/>
      <c r="L137" s="231">
        <f t="shared" si="12"/>
        <v>0</v>
      </c>
      <c r="M137" s="338"/>
      <c r="N137" s="337"/>
      <c r="O137" s="231">
        <f t="shared" si="13"/>
        <v>0</v>
      </c>
      <c r="P137" s="185"/>
      <c r="R137" s="158"/>
      <c r="S137" s="158"/>
    </row>
    <row r="138" spans="1:19" ht="24" x14ac:dyDescent="0.25">
      <c r="A138" s="178">
        <v>2314</v>
      </c>
      <c r="B138" s="223" t="s">
        <v>372</v>
      </c>
      <c r="C138" s="224">
        <f t="shared" si="9"/>
        <v>5000</v>
      </c>
      <c r="D138" s="229">
        <v>5000</v>
      </c>
      <c r="E138" s="507"/>
      <c r="F138" s="359">
        <f t="shared" si="10"/>
        <v>5000</v>
      </c>
      <c r="G138" s="229"/>
      <c r="H138" s="230"/>
      <c r="I138" s="231">
        <f t="shared" si="11"/>
        <v>0</v>
      </c>
      <c r="J138" s="229"/>
      <c r="K138" s="230"/>
      <c r="L138" s="231">
        <f t="shared" si="12"/>
        <v>0</v>
      </c>
      <c r="M138" s="338"/>
      <c r="N138" s="337"/>
      <c r="O138" s="231">
        <f t="shared" si="13"/>
        <v>0</v>
      </c>
      <c r="P138" s="185"/>
      <c r="R138" s="158"/>
      <c r="S138" s="158"/>
    </row>
    <row r="139" spans="1:19" hidden="1" x14ac:dyDescent="0.25">
      <c r="A139" s="339">
        <v>2320</v>
      </c>
      <c r="B139" s="223" t="s">
        <v>373</v>
      </c>
      <c r="C139" s="224">
        <f t="shared" si="9"/>
        <v>0</v>
      </c>
      <c r="D139" s="340">
        <f>SUM(D140:D142)</f>
        <v>0</v>
      </c>
      <c r="E139" s="390">
        <f>SUM(E140:E142)</f>
        <v>0</v>
      </c>
      <c r="F139" s="359">
        <f t="shared" si="10"/>
        <v>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c r="R139" s="158"/>
      <c r="S139" s="158"/>
    </row>
    <row r="140" spans="1:19" hidden="1" x14ac:dyDescent="0.25">
      <c r="A140" s="178">
        <v>2321</v>
      </c>
      <c r="B140" s="223" t="s">
        <v>374</v>
      </c>
      <c r="C140" s="224">
        <f t="shared" si="9"/>
        <v>0</v>
      </c>
      <c r="D140" s="229">
        <v>0</v>
      </c>
      <c r="E140" s="507"/>
      <c r="F140" s="359">
        <f t="shared" si="10"/>
        <v>0</v>
      </c>
      <c r="G140" s="229"/>
      <c r="H140" s="230"/>
      <c r="I140" s="231">
        <f t="shared" si="11"/>
        <v>0</v>
      </c>
      <c r="J140" s="229"/>
      <c r="K140" s="230"/>
      <c r="L140" s="231">
        <f t="shared" si="12"/>
        <v>0</v>
      </c>
      <c r="M140" s="338"/>
      <c r="N140" s="337"/>
      <c r="O140" s="231">
        <f t="shared" si="13"/>
        <v>0</v>
      </c>
      <c r="P140" s="185"/>
      <c r="R140" s="158"/>
      <c r="S140" s="158"/>
    </row>
    <row r="141" spans="1:19" hidden="1" x14ac:dyDescent="0.25">
      <c r="A141" s="178">
        <v>2322</v>
      </c>
      <c r="B141" s="223" t="s">
        <v>375</v>
      </c>
      <c r="C141" s="224">
        <f t="shared" si="9"/>
        <v>0</v>
      </c>
      <c r="D141" s="229">
        <v>0</v>
      </c>
      <c r="E141" s="507"/>
      <c r="F141" s="359">
        <f t="shared" si="10"/>
        <v>0</v>
      </c>
      <c r="G141" s="229"/>
      <c r="H141" s="230"/>
      <c r="I141" s="231">
        <f t="shared" si="11"/>
        <v>0</v>
      </c>
      <c r="J141" s="229"/>
      <c r="K141" s="230"/>
      <c r="L141" s="231">
        <f t="shared" si="12"/>
        <v>0</v>
      </c>
      <c r="M141" s="338"/>
      <c r="N141" s="337"/>
      <c r="O141" s="231">
        <f t="shared" si="13"/>
        <v>0</v>
      </c>
      <c r="P141" s="185"/>
      <c r="R141" s="158"/>
      <c r="S141" s="158"/>
    </row>
    <row r="142" spans="1:19" hidden="1" x14ac:dyDescent="0.25">
      <c r="A142" s="178">
        <v>2329</v>
      </c>
      <c r="B142" s="223" t="s">
        <v>376</v>
      </c>
      <c r="C142" s="224">
        <f t="shared" si="9"/>
        <v>0</v>
      </c>
      <c r="D142" s="229">
        <v>0</v>
      </c>
      <c r="E142" s="507"/>
      <c r="F142" s="359">
        <f t="shared" si="10"/>
        <v>0</v>
      </c>
      <c r="G142" s="229"/>
      <c r="H142" s="230"/>
      <c r="I142" s="231">
        <f t="shared" si="11"/>
        <v>0</v>
      </c>
      <c r="J142" s="229"/>
      <c r="K142" s="230"/>
      <c r="L142" s="231">
        <f t="shared" si="12"/>
        <v>0</v>
      </c>
      <c r="M142" s="338"/>
      <c r="N142" s="337"/>
      <c r="O142" s="231">
        <f t="shared" si="13"/>
        <v>0</v>
      </c>
      <c r="P142" s="185"/>
      <c r="R142" s="158"/>
      <c r="S142" s="158"/>
    </row>
    <row r="143" spans="1:19" hidden="1" x14ac:dyDescent="0.25">
      <c r="A143" s="339">
        <v>2330</v>
      </c>
      <c r="B143" s="223" t="s">
        <v>377</v>
      </c>
      <c r="C143" s="224">
        <f t="shared" si="9"/>
        <v>0</v>
      </c>
      <c r="D143" s="229">
        <v>0</v>
      </c>
      <c r="E143" s="507"/>
      <c r="F143" s="359">
        <f t="shared" si="10"/>
        <v>0</v>
      </c>
      <c r="G143" s="229"/>
      <c r="H143" s="230"/>
      <c r="I143" s="231">
        <f t="shared" si="11"/>
        <v>0</v>
      </c>
      <c r="J143" s="229"/>
      <c r="K143" s="230"/>
      <c r="L143" s="231">
        <f t="shared" si="12"/>
        <v>0</v>
      </c>
      <c r="M143" s="338"/>
      <c r="N143" s="337"/>
      <c r="O143" s="231">
        <f t="shared" si="13"/>
        <v>0</v>
      </c>
      <c r="P143" s="185"/>
      <c r="R143" s="158"/>
      <c r="S143" s="158"/>
    </row>
    <row r="144" spans="1:19" ht="36" hidden="1" x14ac:dyDescent="0.25">
      <c r="A144" s="339">
        <v>2340</v>
      </c>
      <c r="B144" s="223" t="s">
        <v>378</v>
      </c>
      <c r="C144" s="224">
        <f t="shared" si="9"/>
        <v>0</v>
      </c>
      <c r="D144" s="340">
        <f>SUM(D145:D146)</f>
        <v>0</v>
      </c>
      <c r="E144" s="390">
        <f>SUM(E145:E146)</f>
        <v>0</v>
      </c>
      <c r="F144" s="359">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c r="R144" s="158"/>
      <c r="S144" s="158"/>
    </row>
    <row r="145" spans="1:19" hidden="1" x14ac:dyDescent="0.25">
      <c r="A145" s="178">
        <v>2341</v>
      </c>
      <c r="B145" s="223" t="s">
        <v>379</v>
      </c>
      <c r="C145" s="224">
        <f t="shared" si="9"/>
        <v>0</v>
      </c>
      <c r="D145" s="229">
        <v>0</v>
      </c>
      <c r="E145" s="507"/>
      <c r="F145" s="359">
        <f t="shared" si="10"/>
        <v>0</v>
      </c>
      <c r="G145" s="229"/>
      <c r="H145" s="230"/>
      <c r="I145" s="231">
        <f t="shared" si="11"/>
        <v>0</v>
      </c>
      <c r="J145" s="229"/>
      <c r="K145" s="230"/>
      <c r="L145" s="231">
        <f t="shared" si="12"/>
        <v>0</v>
      </c>
      <c r="M145" s="338"/>
      <c r="N145" s="337"/>
      <c r="O145" s="231">
        <f t="shared" si="13"/>
        <v>0</v>
      </c>
      <c r="P145" s="185"/>
      <c r="R145" s="158"/>
      <c r="S145" s="158"/>
    </row>
    <row r="146" spans="1:19" ht="24" hidden="1" x14ac:dyDescent="0.25">
      <c r="A146" s="178">
        <v>2344</v>
      </c>
      <c r="B146" s="223" t="s">
        <v>380</v>
      </c>
      <c r="C146" s="224">
        <f t="shared" si="9"/>
        <v>0</v>
      </c>
      <c r="D146" s="229">
        <v>0</v>
      </c>
      <c r="E146" s="507"/>
      <c r="F146" s="359">
        <f t="shared" si="10"/>
        <v>0</v>
      </c>
      <c r="G146" s="229"/>
      <c r="H146" s="230"/>
      <c r="I146" s="231">
        <f t="shared" si="11"/>
        <v>0</v>
      </c>
      <c r="J146" s="229"/>
      <c r="K146" s="230"/>
      <c r="L146" s="231">
        <f t="shared" si="12"/>
        <v>0</v>
      </c>
      <c r="M146" s="338"/>
      <c r="N146" s="337"/>
      <c r="O146" s="231">
        <f t="shared" si="13"/>
        <v>0</v>
      </c>
      <c r="P146" s="185"/>
      <c r="R146" s="158"/>
      <c r="S146" s="158"/>
    </row>
    <row r="147" spans="1:19" ht="24" hidden="1" x14ac:dyDescent="0.25">
      <c r="A147" s="329">
        <v>2350</v>
      </c>
      <c r="B147" s="265" t="s">
        <v>381</v>
      </c>
      <c r="C147" s="224">
        <f t="shared" si="9"/>
        <v>0</v>
      </c>
      <c r="D147" s="330">
        <f>SUM(D148:D153)</f>
        <v>0</v>
      </c>
      <c r="E147" s="506">
        <f>SUM(E148:E153)</f>
        <v>0</v>
      </c>
      <c r="F147" s="460">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c r="R147" s="158"/>
      <c r="S147" s="158"/>
    </row>
    <row r="148" spans="1:19" hidden="1" x14ac:dyDescent="0.25">
      <c r="A148" s="169">
        <v>2351</v>
      </c>
      <c r="B148" s="213" t="s">
        <v>382</v>
      </c>
      <c r="C148" s="224">
        <f t="shared" si="9"/>
        <v>0</v>
      </c>
      <c r="D148" s="219">
        <v>0</v>
      </c>
      <c r="E148" s="510"/>
      <c r="F148" s="466">
        <f t="shared" si="10"/>
        <v>0</v>
      </c>
      <c r="G148" s="219"/>
      <c r="H148" s="220"/>
      <c r="I148" s="221">
        <f t="shared" si="11"/>
        <v>0</v>
      </c>
      <c r="J148" s="219"/>
      <c r="K148" s="220"/>
      <c r="L148" s="221">
        <f t="shared" si="12"/>
        <v>0</v>
      </c>
      <c r="M148" s="336"/>
      <c r="N148" s="335"/>
      <c r="O148" s="221">
        <f t="shared" si="13"/>
        <v>0</v>
      </c>
      <c r="P148" s="176"/>
      <c r="R148" s="158"/>
      <c r="S148" s="158"/>
    </row>
    <row r="149" spans="1:19" hidden="1" x14ac:dyDescent="0.25">
      <c r="A149" s="178">
        <v>2352</v>
      </c>
      <c r="B149" s="223" t="s">
        <v>383</v>
      </c>
      <c r="C149" s="224">
        <f t="shared" si="9"/>
        <v>0</v>
      </c>
      <c r="D149" s="229">
        <v>0</v>
      </c>
      <c r="E149" s="507"/>
      <c r="F149" s="359">
        <f t="shared" si="10"/>
        <v>0</v>
      </c>
      <c r="G149" s="229"/>
      <c r="H149" s="230"/>
      <c r="I149" s="231">
        <f t="shared" si="11"/>
        <v>0</v>
      </c>
      <c r="J149" s="229"/>
      <c r="K149" s="230"/>
      <c r="L149" s="231">
        <f t="shared" si="12"/>
        <v>0</v>
      </c>
      <c r="M149" s="338"/>
      <c r="N149" s="337"/>
      <c r="O149" s="231">
        <f t="shared" si="13"/>
        <v>0</v>
      </c>
      <c r="P149" s="185"/>
      <c r="R149" s="158"/>
      <c r="S149" s="158"/>
    </row>
    <row r="150" spans="1:19" ht="24" hidden="1" x14ac:dyDescent="0.25">
      <c r="A150" s="178">
        <v>2353</v>
      </c>
      <c r="B150" s="223" t="s">
        <v>384</v>
      </c>
      <c r="C150" s="224">
        <f t="shared" si="9"/>
        <v>0</v>
      </c>
      <c r="D150" s="229">
        <v>0</v>
      </c>
      <c r="E150" s="507"/>
      <c r="F150" s="359">
        <f t="shared" si="10"/>
        <v>0</v>
      </c>
      <c r="G150" s="229"/>
      <c r="H150" s="230"/>
      <c r="I150" s="231">
        <f t="shared" si="11"/>
        <v>0</v>
      </c>
      <c r="J150" s="229"/>
      <c r="K150" s="230"/>
      <c r="L150" s="231">
        <f t="shared" si="12"/>
        <v>0</v>
      </c>
      <c r="M150" s="338"/>
      <c r="N150" s="337"/>
      <c r="O150" s="231">
        <f t="shared" si="13"/>
        <v>0</v>
      </c>
      <c r="P150" s="185"/>
      <c r="R150" s="158"/>
      <c r="S150" s="158"/>
    </row>
    <row r="151" spans="1:19" ht="24" hidden="1" x14ac:dyDescent="0.25">
      <c r="A151" s="178">
        <v>2354</v>
      </c>
      <c r="B151" s="223" t="s">
        <v>385</v>
      </c>
      <c r="C151" s="224">
        <f t="shared" si="9"/>
        <v>0</v>
      </c>
      <c r="D151" s="229">
        <v>0</v>
      </c>
      <c r="E151" s="507"/>
      <c r="F151" s="359">
        <f t="shared" si="10"/>
        <v>0</v>
      </c>
      <c r="G151" s="229"/>
      <c r="H151" s="230"/>
      <c r="I151" s="231">
        <f t="shared" si="11"/>
        <v>0</v>
      </c>
      <c r="J151" s="229"/>
      <c r="K151" s="230"/>
      <c r="L151" s="231">
        <f t="shared" si="12"/>
        <v>0</v>
      </c>
      <c r="M151" s="338"/>
      <c r="N151" s="337"/>
      <c r="O151" s="231">
        <f t="shared" si="13"/>
        <v>0</v>
      </c>
      <c r="P151" s="185"/>
      <c r="R151" s="158"/>
      <c r="S151" s="158"/>
    </row>
    <row r="152" spans="1:19" ht="24" hidden="1" x14ac:dyDescent="0.25">
      <c r="A152" s="178">
        <v>2355</v>
      </c>
      <c r="B152" s="223" t="s">
        <v>386</v>
      </c>
      <c r="C152" s="224">
        <f t="shared" si="9"/>
        <v>0</v>
      </c>
      <c r="D152" s="229">
        <v>0</v>
      </c>
      <c r="E152" s="507"/>
      <c r="F152" s="359">
        <f t="shared" si="10"/>
        <v>0</v>
      </c>
      <c r="G152" s="229"/>
      <c r="H152" s="230"/>
      <c r="I152" s="231">
        <f t="shared" si="11"/>
        <v>0</v>
      </c>
      <c r="J152" s="229"/>
      <c r="K152" s="230"/>
      <c r="L152" s="231">
        <f t="shared" si="12"/>
        <v>0</v>
      </c>
      <c r="M152" s="338"/>
      <c r="N152" s="337"/>
      <c r="O152" s="231">
        <f t="shared" si="13"/>
        <v>0</v>
      </c>
      <c r="P152" s="185"/>
      <c r="R152" s="158"/>
      <c r="S152" s="158"/>
    </row>
    <row r="153" spans="1:19" hidden="1" x14ac:dyDescent="0.25">
      <c r="A153" s="178">
        <v>2359</v>
      </c>
      <c r="B153" s="223" t="s">
        <v>387</v>
      </c>
      <c r="C153" s="224">
        <f t="shared" si="9"/>
        <v>0</v>
      </c>
      <c r="D153" s="229">
        <v>0</v>
      </c>
      <c r="E153" s="507"/>
      <c r="F153" s="359">
        <f t="shared" si="10"/>
        <v>0</v>
      </c>
      <c r="G153" s="229"/>
      <c r="H153" s="230"/>
      <c r="I153" s="231">
        <f t="shared" si="11"/>
        <v>0</v>
      </c>
      <c r="J153" s="229"/>
      <c r="K153" s="230"/>
      <c r="L153" s="231">
        <f t="shared" si="12"/>
        <v>0</v>
      </c>
      <c r="M153" s="338"/>
      <c r="N153" s="337"/>
      <c r="O153" s="231">
        <f t="shared" si="13"/>
        <v>0</v>
      </c>
      <c r="P153" s="185"/>
      <c r="R153" s="158"/>
      <c r="S153" s="158"/>
    </row>
    <row r="154" spans="1:19" ht="24" hidden="1" x14ac:dyDescent="0.25">
      <c r="A154" s="339">
        <v>2360</v>
      </c>
      <c r="B154" s="223" t="s">
        <v>388</v>
      </c>
      <c r="C154" s="224">
        <f t="shared" si="9"/>
        <v>0</v>
      </c>
      <c r="D154" s="340">
        <f>SUM(D155:D161)</f>
        <v>0</v>
      </c>
      <c r="E154" s="390">
        <f>SUM(E155:E161)</f>
        <v>0</v>
      </c>
      <c r="F154" s="359">
        <f t="shared" si="10"/>
        <v>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c r="R154" s="158"/>
      <c r="S154" s="158"/>
    </row>
    <row r="155" spans="1:19" hidden="1" x14ac:dyDescent="0.25">
      <c r="A155" s="177">
        <v>2361</v>
      </c>
      <c r="B155" s="223" t="s">
        <v>389</v>
      </c>
      <c r="C155" s="224">
        <f t="shared" si="9"/>
        <v>0</v>
      </c>
      <c r="D155" s="229">
        <v>0</v>
      </c>
      <c r="E155" s="507"/>
      <c r="F155" s="359">
        <f t="shared" si="10"/>
        <v>0</v>
      </c>
      <c r="G155" s="229"/>
      <c r="H155" s="230"/>
      <c r="I155" s="231">
        <f t="shared" si="11"/>
        <v>0</v>
      </c>
      <c r="J155" s="229"/>
      <c r="K155" s="230"/>
      <c r="L155" s="231">
        <f t="shared" si="12"/>
        <v>0</v>
      </c>
      <c r="M155" s="338"/>
      <c r="N155" s="337"/>
      <c r="O155" s="231">
        <f t="shared" si="13"/>
        <v>0</v>
      </c>
      <c r="P155" s="185"/>
      <c r="R155" s="158"/>
      <c r="S155" s="158"/>
    </row>
    <row r="156" spans="1:19" hidden="1" x14ac:dyDescent="0.25">
      <c r="A156" s="177">
        <v>2362</v>
      </c>
      <c r="B156" s="223" t="s">
        <v>390</v>
      </c>
      <c r="C156" s="224">
        <f t="shared" si="9"/>
        <v>0</v>
      </c>
      <c r="D156" s="229">
        <v>0</v>
      </c>
      <c r="E156" s="507"/>
      <c r="F156" s="359">
        <f t="shared" si="10"/>
        <v>0</v>
      </c>
      <c r="G156" s="229"/>
      <c r="H156" s="230"/>
      <c r="I156" s="231">
        <f t="shared" si="11"/>
        <v>0</v>
      </c>
      <c r="J156" s="229"/>
      <c r="K156" s="230"/>
      <c r="L156" s="231">
        <f t="shared" si="12"/>
        <v>0</v>
      </c>
      <c r="M156" s="338"/>
      <c r="N156" s="337"/>
      <c r="O156" s="231">
        <f t="shared" si="13"/>
        <v>0</v>
      </c>
      <c r="P156" s="185"/>
      <c r="R156" s="158"/>
      <c r="S156" s="158"/>
    </row>
    <row r="157" spans="1:19" hidden="1" x14ac:dyDescent="0.25">
      <c r="A157" s="177">
        <v>2363</v>
      </c>
      <c r="B157" s="223" t="s">
        <v>391</v>
      </c>
      <c r="C157" s="224">
        <f t="shared" si="9"/>
        <v>0</v>
      </c>
      <c r="D157" s="229">
        <v>0</v>
      </c>
      <c r="E157" s="507"/>
      <c r="F157" s="359">
        <f t="shared" si="10"/>
        <v>0</v>
      </c>
      <c r="G157" s="229"/>
      <c r="H157" s="230"/>
      <c r="I157" s="231">
        <f t="shared" si="11"/>
        <v>0</v>
      </c>
      <c r="J157" s="229"/>
      <c r="K157" s="230"/>
      <c r="L157" s="231">
        <f t="shared" si="12"/>
        <v>0</v>
      </c>
      <c r="M157" s="338"/>
      <c r="N157" s="337"/>
      <c r="O157" s="231">
        <f t="shared" si="13"/>
        <v>0</v>
      </c>
      <c r="P157" s="185"/>
      <c r="R157" s="158"/>
      <c r="S157" s="158"/>
    </row>
    <row r="158" spans="1:19" hidden="1" x14ac:dyDescent="0.25">
      <c r="A158" s="177">
        <v>2364</v>
      </c>
      <c r="B158" s="223" t="s">
        <v>392</v>
      </c>
      <c r="C158" s="224">
        <f t="shared" si="9"/>
        <v>0</v>
      </c>
      <c r="D158" s="229">
        <v>0</v>
      </c>
      <c r="E158" s="507"/>
      <c r="F158" s="359">
        <f t="shared" si="10"/>
        <v>0</v>
      </c>
      <c r="G158" s="229"/>
      <c r="H158" s="230"/>
      <c r="I158" s="231">
        <f t="shared" si="11"/>
        <v>0</v>
      </c>
      <c r="J158" s="229"/>
      <c r="K158" s="230"/>
      <c r="L158" s="231">
        <f t="shared" si="12"/>
        <v>0</v>
      </c>
      <c r="M158" s="338"/>
      <c r="N158" s="337"/>
      <c r="O158" s="231">
        <f t="shared" si="13"/>
        <v>0</v>
      </c>
      <c r="P158" s="185"/>
      <c r="R158" s="158"/>
      <c r="S158" s="158"/>
    </row>
    <row r="159" spans="1:19" hidden="1" x14ac:dyDescent="0.25">
      <c r="A159" s="177">
        <v>2365</v>
      </c>
      <c r="B159" s="223" t="s">
        <v>393</v>
      </c>
      <c r="C159" s="224">
        <f t="shared" si="9"/>
        <v>0</v>
      </c>
      <c r="D159" s="229">
        <v>0</v>
      </c>
      <c r="E159" s="507"/>
      <c r="F159" s="359">
        <f t="shared" si="10"/>
        <v>0</v>
      </c>
      <c r="G159" s="229"/>
      <c r="H159" s="230"/>
      <c r="I159" s="231">
        <f t="shared" si="11"/>
        <v>0</v>
      </c>
      <c r="J159" s="229"/>
      <c r="K159" s="230"/>
      <c r="L159" s="231">
        <f t="shared" si="12"/>
        <v>0</v>
      </c>
      <c r="M159" s="338"/>
      <c r="N159" s="337"/>
      <c r="O159" s="231">
        <f t="shared" si="13"/>
        <v>0</v>
      </c>
      <c r="P159" s="185"/>
      <c r="R159" s="158"/>
      <c r="S159" s="158"/>
    </row>
    <row r="160" spans="1:19" ht="24" hidden="1" x14ac:dyDescent="0.25">
      <c r="A160" s="177">
        <v>2366</v>
      </c>
      <c r="B160" s="223" t="s">
        <v>394</v>
      </c>
      <c r="C160" s="224">
        <f t="shared" si="9"/>
        <v>0</v>
      </c>
      <c r="D160" s="229">
        <v>0</v>
      </c>
      <c r="E160" s="507"/>
      <c r="F160" s="359">
        <f t="shared" si="10"/>
        <v>0</v>
      </c>
      <c r="G160" s="229"/>
      <c r="H160" s="230"/>
      <c r="I160" s="231">
        <f t="shared" si="11"/>
        <v>0</v>
      </c>
      <c r="J160" s="229"/>
      <c r="K160" s="230"/>
      <c r="L160" s="231">
        <f t="shared" si="12"/>
        <v>0</v>
      </c>
      <c r="M160" s="338"/>
      <c r="N160" s="337"/>
      <c r="O160" s="231">
        <f t="shared" si="13"/>
        <v>0</v>
      </c>
      <c r="P160" s="185"/>
      <c r="R160" s="158"/>
      <c r="S160" s="158"/>
    </row>
    <row r="161" spans="1:19" ht="36" hidden="1" x14ac:dyDescent="0.25">
      <c r="A161" s="177">
        <v>2369</v>
      </c>
      <c r="B161" s="223" t="s">
        <v>395</v>
      </c>
      <c r="C161" s="224">
        <f t="shared" si="9"/>
        <v>0</v>
      </c>
      <c r="D161" s="229">
        <v>0</v>
      </c>
      <c r="E161" s="507"/>
      <c r="F161" s="359">
        <f t="shared" si="10"/>
        <v>0</v>
      </c>
      <c r="G161" s="229"/>
      <c r="H161" s="230"/>
      <c r="I161" s="231">
        <f t="shared" si="11"/>
        <v>0</v>
      </c>
      <c r="J161" s="229"/>
      <c r="K161" s="230"/>
      <c r="L161" s="231">
        <f t="shared" si="12"/>
        <v>0</v>
      </c>
      <c r="M161" s="338"/>
      <c r="N161" s="337"/>
      <c r="O161" s="231">
        <f t="shared" si="13"/>
        <v>0</v>
      </c>
      <c r="P161" s="185"/>
      <c r="R161" s="158"/>
      <c r="S161" s="158"/>
    </row>
    <row r="162" spans="1:19" hidden="1" x14ac:dyDescent="0.25">
      <c r="A162" s="329">
        <v>2370</v>
      </c>
      <c r="B162" s="265" t="s">
        <v>396</v>
      </c>
      <c r="C162" s="224">
        <f t="shared" si="9"/>
        <v>0</v>
      </c>
      <c r="D162" s="344">
        <v>0</v>
      </c>
      <c r="E162" s="509"/>
      <c r="F162" s="460">
        <f t="shared" si="10"/>
        <v>0</v>
      </c>
      <c r="G162" s="344"/>
      <c r="H162" s="346"/>
      <c r="I162" s="332">
        <f t="shared" si="11"/>
        <v>0</v>
      </c>
      <c r="J162" s="344"/>
      <c r="K162" s="346"/>
      <c r="L162" s="332">
        <f t="shared" si="12"/>
        <v>0</v>
      </c>
      <c r="M162" s="347"/>
      <c r="N162" s="345"/>
      <c r="O162" s="332">
        <f t="shared" si="13"/>
        <v>0</v>
      </c>
      <c r="P162" s="274"/>
      <c r="R162" s="158"/>
      <c r="S162" s="158"/>
    </row>
    <row r="163" spans="1:19" hidden="1" x14ac:dyDescent="0.25">
      <c r="A163" s="329">
        <v>2380</v>
      </c>
      <c r="B163" s="265" t="s">
        <v>397</v>
      </c>
      <c r="C163" s="224">
        <f t="shared" si="9"/>
        <v>0</v>
      </c>
      <c r="D163" s="330">
        <f>SUM(D164:D165)</f>
        <v>0</v>
      </c>
      <c r="E163" s="506">
        <f>SUM(E164:E165)</f>
        <v>0</v>
      </c>
      <c r="F163" s="460">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c r="R163" s="158"/>
      <c r="S163" s="158"/>
    </row>
    <row r="164" spans="1:19" hidden="1" x14ac:dyDescent="0.25">
      <c r="A164" s="168">
        <v>2381</v>
      </c>
      <c r="B164" s="213" t="s">
        <v>398</v>
      </c>
      <c r="C164" s="224">
        <f t="shared" si="9"/>
        <v>0</v>
      </c>
      <c r="D164" s="219">
        <v>0</v>
      </c>
      <c r="E164" s="510"/>
      <c r="F164" s="466">
        <f t="shared" si="10"/>
        <v>0</v>
      </c>
      <c r="G164" s="219"/>
      <c r="H164" s="220"/>
      <c r="I164" s="221">
        <f t="shared" si="11"/>
        <v>0</v>
      </c>
      <c r="J164" s="219"/>
      <c r="K164" s="220"/>
      <c r="L164" s="221">
        <f t="shared" si="12"/>
        <v>0</v>
      </c>
      <c r="M164" s="336"/>
      <c r="N164" s="335"/>
      <c r="O164" s="221">
        <f t="shared" si="13"/>
        <v>0</v>
      </c>
      <c r="P164" s="176"/>
      <c r="R164" s="158"/>
      <c r="S164" s="158"/>
    </row>
    <row r="165" spans="1:19" ht="24" hidden="1" x14ac:dyDescent="0.25">
      <c r="A165" s="177">
        <v>2389</v>
      </c>
      <c r="B165" s="223" t="s">
        <v>399</v>
      </c>
      <c r="C165" s="224">
        <f t="shared" si="9"/>
        <v>0</v>
      </c>
      <c r="D165" s="229">
        <v>0</v>
      </c>
      <c r="E165" s="507"/>
      <c r="F165" s="359">
        <f t="shared" si="10"/>
        <v>0</v>
      </c>
      <c r="G165" s="229"/>
      <c r="H165" s="230"/>
      <c r="I165" s="231">
        <f t="shared" si="11"/>
        <v>0</v>
      </c>
      <c r="J165" s="229"/>
      <c r="K165" s="230"/>
      <c r="L165" s="231">
        <f t="shared" si="12"/>
        <v>0</v>
      </c>
      <c r="M165" s="338"/>
      <c r="N165" s="337"/>
      <c r="O165" s="231">
        <f t="shared" si="13"/>
        <v>0</v>
      </c>
      <c r="P165" s="185"/>
      <c r="R165" s="158"/>
      <c r="S165" s="158"/>
    </row>
    <row r="166" spans="1:19" x14ac:dyDescent="0.25">
      <c r="A166" s="329">
        <v>2390</v>
      </c>
      <c r="B166" s="265" t="s">
        <v>400</v>
      </c>
      <c r="C166" s="224">
        <f t="shared" si="9"/>
        <v>49700</v>
      </c>
      <c r="D166" s="344">
        <v>49700</v>
      </c>
      <c r="E166" s="509"/>
      <c r="F166" s="460">
        <f t="shared" si="10"/>
        <v>49700</v>
      </c>
      <c r="G166" s="344"/>
      <c r="H166" s="346"/>
      <c r="I166" s="332">
        <f t="shared" si="11"/>
        <v>0</v>
      </c>
      <c r="J166" s="344"/>
      <c r="K166" s="346"/>
      <c r="L166" s="332">
        <f t="shared" si="12"/>
        <v>0</v>
      </c>
      <c r="M166" s="347"/>
      <c r="N166" s="345"/>
      <c r="O166" s="332">
        <f t="shared" si="13"/>
        <v>0</v>
      </c>
      <c r="P166" s="274"/>
      <c r="R166" s="158"/>
      <c r="S166" s="158"/>
    </row>
    <row r="167" spans="1:19" hidden="1" x14ac:dyDescent="0.25">
      <c r="A167" s="198">
        <v>2400</v>
      </c>
      <c r="B167" s="323" t="s">
        <v>401</v>
      </c>
      <c r="C167" s="199">
        <f t="shared" si="9"/>
        <v>0</v>
      </c>
      <c r="D167" s="361">
        <v>0</v>
      </c>
      <c r="E167" s="578"/>
      <c r="F167" s="459">
        <f t="shared" si="10"/>
        <v>0</v>
      </c>
      <c r="G167" s="361"/>
      <c r="H167" s="363"/>
      <c r="I167" s="211">
        <f t="shared" si="11"/>
        <v>0</v>
      </c>
      <c r="J167" s="361"/>
      <c r="K167" s="363"/>
      <c r="L167" s="211">
        <f t="shared" si="12"/>
        <v>0</v>
      </c>
      <c r="M167" s="364"/>
      <c r="N167" s="362"/>
      <c r="O167" s="211">
        <f t="shared" si="13"/>
        <v>0</v>
      </c>
      <c r="P167" s="208"/>
      <c r="R167" s="158"/>
      <c r="S167" s="158"/>
    </row>
    <row r="168" spans="1:19" ht="24" hidden="1" x14ac:dyDescent="0.25">
      <c r="A168" s="198">
        <v>2500</v>
      </c>
      <c r="B168" s="323" t="s">
        <v>402</v>
      </c>
      <c r="C168" s="199">
        <f t="shared" si="9"/>
        <v>0</v>
      </c>
      <c r="D168" s="209">
        <f>SUM(D169,D174)</f>
        <v>0</v>
      </c>
      <c r="E168" s="505">
        <f>SUM(E169,E174)</f>
        <v>0</v>
      </c>
      <c r="F168" s="459">
        <f t="shared" si="10"/>
        <v>0</v>
      </c>
      <c r="G168" s="209">
        <f>SUM(G169,G174)</f>
        <v>0</v>
      </c>
      <c r="H168" s="210">
        <f t="shared" ref="H168" si="16">SUM(H169,H174)</f>
        <v>0</v>
      </c>
      <c r="I168" s="211">
        <f t="shared" si="11"/>
        <v>0</v>
      </c>
      <c r="J168" s="209">
        <f>SUM(J169,J174)</f>
        <v>0</v>
      </c>
      <c r="K168" s="210">
        <f t="shared" ref="K168" si="17">SUM(K169,K174)</f>
        <v>0</v>
      </c>
      <c r="L168" s="211">
        <f t="shared" si="12"/>
        <v>0</v>
      </c>
      <c r="M168" s="325">
        <f t="shared" ref="M168:N168" si="18">SUM(M169,M174)</f>
        <v>0</v>
      </c>
      <c r="N168" s="326">
        <f t="shared" si="18"/>
        <v>0</v>
      </c>
      <c r="O168" s="327">
        <f t="shared" si="13"/>
        <v>0</v>
      </c>
      <c r="P168" s="328"/>
      <c r="R168" s="158"/>
      <c r="S168" s="158"/>
    </row>
    <row r="169" spans="1:19" hidden="1" x14ac:dyDescent="0.25">
      <c r="A169" s="784">
        <v>2510</v>
      </c>
      <c r="B169" s="213" t="s">
        <v>403</v>
      </c>
      <c r="C169" s="214">
        <f t="shared" si="9"/>
        <v>0</v>
      </c>
      <c r="D169" s="350">
        <f>SUM(D170:D173)</f>
        <v>0</v>
      </c>
      <c r="E169" s="389">
        <f>SUM(E170:E173)</f>
        <v>0</v>
      </c>
      <c r="F169" s="466">
        <f t="shared" si="10"/>
        <v>0</v>
      </c>
      <c r="G169" s="350">
        <f>SUM(G170:G173)</f>
        <v>0</v>
      </c>
      <c r="H169" s="352">
        <f t="shared" ref="H169" si="19">SUM(H170:H173)</f>
        <v>0</v>
      </c>
      <c r="I169" s="221">
        <f t="shared" si="11"/>
        <v>0</v>
      </c>
      <c r="J169" s="350">
        <f>SUM(J170:J173)</f>
        <v>0</v>
      </c>
      <c r="K169" s="352">
        <f t="shared" ref="K169" si="20">SUM(K170:K173)</f>
        <v>0</v>
      </c>
      <c r="L169" s="221">
        <f t="shared" si="12"/>
        <v>0</v>
      </c>
      <c r="M169" s="365">
        <f t="shared" ref="M169:N169" si="21">SUM(M170:M173)</f>
        <v>0</v>
      </c>
      <c r="N169" s="366">
        <f t="shared" si="21"/>
        <v>0</v>
      </c>
      <c r="O169" s="242">
        <f t="shared" si="13"/>
        <v>0</v>
      </c>
      <c r="P169" s="244"/>
      <c r="R169" s="158"/>
      <c r="S169" s="158"/>
    </row>
    <row r="170" spans="1:19" ht="24" hidden="1" x14ac:dyDescent="0.25">
      <c r="A170" s="178">
        <v>2512</v>
      </c>
      <c r="B170" s="223" t="s">
        <v>404</v>
      </c>
      <c r="C170" s="224">
        <f t="shared" si="9"/>
        <v>0</v>
      </c>
      <c r="D170" s="229">
        <v>0</v>
      </c>
      <c r="E170" s="507"/>
      <c r="F170" s="359">
        <f t="shared" si="10"/>
        <v>0</v>
      </c>
      <c r="G170" s="229"/>
      <c r="H170" s="230"/>
      <c r="I170" s="231">
        <f t="shared" si="11"/>
        <v>0</v>
      </c>
      <c r="J170" s="229"/>
      <c r="K170" s="230"/>
      <c r="L170" s="231">
        <f t="shared" si="12"/>
        <v>0</v>
      </c>
      <c r="M170" s="338"/>
      <c r="N170" s="337"/>
      <c r="O170" s="231">
        <f t="shared" si="13"/>
        <v>0</v>
      </c>
      <c r="P170" s="185"/>
      <c r="R170" s="158"/>
      <c r="S170" s="158"/>
    </row>
    <row r="171" spans="1:19" ht="36" hidden="1" x14ac:dyDescent="0.25">
      <c r="A171" s="178">
        <v>2513</v>
      </c>
      <c r="B171" s="223" t="s">
        <v>405</v>
      </c>
      <c r="C171" s="224">
        <f t="shared" si="9"/>
        <v>0</v>
      </c>
      <c r="D171" s="229">
        <v>0</v>
      </c>
      <c r="E171" s="507"/>
      <c r="F171" s="359">
        <f t="shared" si="10"/>
        <v>0</v>
      </c>
      <c r="G171" s="229"/>
      <c r="H171" s="230"/>
      <c r="I171" s="231">
        <f t="shared" si="11"/>
        <v>0</v>
      </c>
      <c r="J171" s="229"/>
      <c r="K171" s="230"/>
      <c r="L171" s="231">
        <f t="shared" si="12"/>
        <v>0</v>
      </c>
      <c r="M171" s="338"/>
      <c r="N171" s="337"/>
      <c r="O171" s="231">
        <f t="shared" si="13"/>
        <v>0</v>
      </c>
      <c r="P171" s="185"/>
      <c r="R171" s="158"/>
      <c r="S171" s="158"/>
    </row>
    <row r="172" spans="1:19" ht="24" hidden="1" x14ac:dyDescent="0.25">
      <c r="A172" s="178">
        <v>2515</v>
      </c>
      <c r="B172" s="223" t="s">
        <v>406</v>
      </c>
      <c r="C172" s="224">
        <f t="shared" si="9"/>
        <v>0</v>
      </c>
      <c r="D172" s="229">
        <v>0</v>
      </c>
      <c r="E172" s="507"/>
      <c r="F172" s="359">
        <f t="shared" si="10"/>
        <v>0</v>
      </c>
      <c r="G172" s="229"/>
      <c r="H172" s="230"/>
      <c r="I172" s="231">
        <f t="shared" si="11"/>
        <v>0</v>
      </c>
      <c r="J172" s="229"/>
      <c r="K172" s="230"/>
      <c r="L172" s="231">
        <f t="shared" si="12"/>
        <v>0</v>
      </c>
      <c r="M172" s="338"/>
      <c r="N172" s="337"/>
      <c r="O172" s="231">
        <f t="shared" si="13"/>
        <v>0</v>
      </c>
      <c r="P172" s="185"/>
      <c r="R172" s="158"/>
      <c r="S172" s="158"/>
    </row>
    <row r="173" spans="1:19" ht="24" hidden="1" x14ac:dyDescent="0.25">
      <c r="A173" s="178">
        <v>2519</v>
      </c>
      <c r="B173" s="223" t="s">
        <v>407</v>
      </c>
      <c r="C173" s="224">
        <f t="shared" si="9"/>
        <v>0</v>
      </c>
      <c r="D173" s="229">
        <v>0</v>
      </c>
      <c r="E173" s="507"/>
      <c r="F173" s="359">
        <f t="shared" si="10"/>
        <v>0</v>
      </c>
      <c r="G173" s="229"/>
      <c r="H173" s="230"/>
      <c r="I173" s="231">
        <f t="shared" si="11"/>
        <v>0</v>
      </c>
      <c r="J173" s="229"/>
      <c r="K173" s="230"/>
      <c r="L173" s="231">
        <f t="shared" si="12"/>
        <v>0</v>
      </c>
      <c r="M173" s="338"/>
      <c r="N173" s="337"/>
      <c r="O173" s="231">
        <f t="shared" si="13"/>
        <v>0</v>
      </c>
      <c r="P173" s="185"/>
      <c r="R173" s="158"/>
      <c r="S173" s="158"/>
    </row>
    <row r="174" spans="1:19" hidden="1" x14ac:dyDescent="0.25">
      <c r="A174" s="339">
        <v>2520</v>
      </c>
      <c r="B174" s="223" t="s">
        <v>408</v>
      </c>
      <c r="C174" s="224">
        <f t="shared" si="9"/>
        <v>0</v>
      </c>
      <c r="D174" s="229">
        <v>0</v>
      </c>
      <c r="E174" s="507"/>
      <c r="F174" s="359">
        <f t="shared" si="10"/>
        <v>0</v>
      </c>
      <c r="G174" s="229"/>
      <c r="H174" s="230"/>
      <c r="I174" s="231">
        <f t="shared" si="11"/>
        <v>0</v>
      </c>
      <c r="J174" s="229"/>
      <c r="K174" s="230"/>
      <c r="L174" s="231">
        <f t="shared" si="12"/>
        <v>0</v>
      </c>
      <c r="M174" s="338"/>
      <c r="N174" s="337"/>
      <c r="O174" s="231">
        <f t="shared" si="13"/>
        <v>0</v>
      </c>
      <c r="P174" s="185"/>
      <c r="R174" s="158"/>
      <c r="S174" s="158"/>
    </row>
    <row r="175" spans="1:19" s="367" customFormat="1" ht="36" hidden="1" x14ac:dyDescent="0.25">
      <c r="A175" s="140">
        <v>2800</v>
      </c>
      <c r="B175" s="213" t="s">
        <v>409</v>
      </c>
      <c r="C175" s="214">
        <f t="shared" si="9"/>
        <v>0</v>
      </c>
      <c r="D175" s="171">
        <v>0</v>
      </c>
      <c r="E175" s="561"/>
      <c r="F175" s="521">
        <f t="shared" si="10"/>
        <v>0</v>
      </c>
      <c r="G175" s="171"/>
      <c r="H175" s="174"/>
      <c r="I175" s="173">
        <f t="shared" si="11"/>
        <v>0</v>
      </c>
      <c r="J175" s="171"/>
      <c r="K175" s="174"/>
      <c r="L175" s="173">
        <f t="shared" si="12"/>
        <v>0</v>
      </c>
      <c r="M175" s="175"/>
      <c r="N175" s="172"/>
      <c r="O175" s="173">
        <f t="shared" si="13"/>
        <v>0</v>
      </c>
      <c r="P175" s="176"/>
      <c r="R175" s="158"/>
      <c r="S175" s="158"/>
    </row>
    <row r="176" spans="1:19" x14ac:dyDescent="0.25">
      <c r="A176" s="315">
        <v>3000</v>
      </c>
      <c r="B176" s="315" t="s">
        <v>410</v>
      </c>
      <c r="C176" s="316">
        <f t="shared" si="9"/>
        <v>1532670</v>
      </c>
      <c r="D176" s="317">
        <f>SUM(D177,D187)</f>
        <v>1420000</v>
      </c>
      <c r="E176" s="504">
        <f>SUM(E177,E187)</f>
        <v>0</v>
      </c>
      <c r="F176" s="465">
        <f t="shared" si="10"/>
        <v>1420000</v>
      </c>
      <c r="G176" s="317">
        <f>SUM(G177,G187)</f>
        <v>112670</v>
      </c>
      <c r="H176" s="320">
        <f>SUM(H177,H187)</f>
        <v>0</v>
      </c>
      <c r="I176" s="319">
        <f t="shared" si="11"/>
        <v>112670</v>
      </c>
      <c r="J176" s="317">
        <f>SUM(J177,J187)</f>
        <v>0</v>
      </c>
      <c r="K176" s="320">
        <f>SUM(K177,K187)</f>
        <v>0</v>
      </c>
      <c r="L176" s="319">
        <f t="shared" si="12"/>
        <v>0</v>
      </c>
      <c r="M176" s="321">
        <f>SUM(M177,M187)</f>
        <v>0</v>
      </c>
      <c r="N176" s="318">
        <f>SUM(N177,N187)</f>
        <v>0</v>
      </c>
      <c r="O176" s="319">
        <f t="shared" si="13"/>
        <v>0</v>
      </c>
      <c r="P176" s="322"/>
      <c r="R176" s="158"/>
      <c r="S176" s="158"/>
    </row>
    <row r="177" spans="1:19" ht="24" hidden="1" x14ac:dyDescent="0.25">
      <c r="A177" s="198">
        <v>3200</v>
      </c>
      <c r="B177" s="368" t="s">
        <v>411</v>
      </c>
      <c r="C177" s="199">
        <f t="shared" si="9"/>
        <v>0</v>
      </c>
      <c r="D177" s="209">
        <f>SUM(D178,D182)</f>
        <v>0</v>
      </c>
      <c r="E177" s="505">
        <f>SUM(E178,E182)</f>
        <v>0</v>
      </c>
      <c r="F177" s="459">
        <f t="shared" si="10"/>
        <v>0</v>
      </c>
      <c r="G177" s="209">
        <f>SUM(G178,G182)</f>
        <v>0</v>
      </c>
      <c r="H177" s="210">
        <f t="shared" ref="H177" si="22">SUM(H178,H182)</f>
        <v>0</v>
      </c>
      <c r="I177" s="211">
        <f t="shared" si="11"/>
        <v>0</v>
      </c>
      <c r="J177" s="209">
        <f>SUM(J178,J182)</f>
        <v>0</v>
      </c>
      <c r="K177" s="210">
        <f t="shared" ref="K177" si="23">SUM(K178,K182)</f>
        <v>0</v>
      </c>
      <c r="L177" s="211">
        <f t="shared" si="12"/>
        <v>0</v>
      </c>
      <c r="M177" s="325">
        <f t="shared" ref="M177:N177" si="24">SUM(M178,M182)</f>
        <v>0</v>
      </c>
      <c r="N177" s="326">
        <f t="shared" si="24"/>
        <v>0</v>
      </c>
      <c r="O177" s="327">
        <f t="shared" si="13"/>
        <v>0</v>
      </c>
      <c r="P177" s="328"/>
      <c r="R177" s="158"/>
      <c r="S177" s="158"/>
    </row>
    <row r="178" spans="1:19" ht="36" hidden="1" x14ac:dyDescent="0.25">
      <c r="A178" s="784">
        <v>3260</v>
      </c>
      <c r="B178" s="213" t="s">
        <v>412</v>
      </c>
      <c r="C178" s="214">
        <f t="shared" si="9"/>
        <v>0</v>
      </c>
      <c r="D178" s="350">
        <f>SUM(D179:D181)</f>
        <v>0</v>
      </c>
      <c r="E178" s="389">
        <f>SUM(E179:E181)</f>
        <v>0</v>
      </c>
      <c r="F178" s="466">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c r="R178" s="158"/>
      <c r="S178" s="158"/>
    </row>
    <row r="179" spans="1:19" ht="24" hidden="1" x14ac:dyDescent="0.25">
      <c r="A179" s="178">
        <v>3261</v>
      </c>
      <c r="B179" s="223" t="s">
        <v>413</v>
      </c>
      <c r="C179" s="224">
        <f t="shared" si="9"/>
        <v>0</v>
      </c>
      <c r="D179" s="229">
        <v>0</v>
      </c>
      <c r="E179" s="507"/>
      <c r="F179" s="359">
        <f t="shared" si="10"/>
        <v>0</v>
      </c>
      <c r="G179" s="229"/>
      <c r="H179" s="230"/>
      <c r="I179" s="231">
        <f t="shared" si="11"/>
        <v>0</v>
      </c>
      <c r="J179" s="229"/>
      <c r="K179" s="230"/>
      <c r="L179" s="231">
        <f t="shared" si="12"/>
        <v>0</v>
      </c>
      <c r="M179" s="338"/>
      <c r="N179" s="337"/>
      <c r="O179" s="231">
        <f t="shared" si="13"/>
        <v>0</v>
      </c>
      <c r="P179" s="185"/>
      <c r="R179" s="158"/>
      <c r="S179" s="158"/>
    </row>
    <row r="180" spans="1:19" ht="36" hidden="1" x14ac:dyDescent="0.25">
      <c r="A180" s="178">
        <v>3262</v>
      </c>
      <c r="B180" s="223" t="s">
        <v>414</v>
      </c>
      <c r="C180" s="224">
        <f t="shared" si="9"/>
        <v>0</v>
      </c>
      <c r="D180" s="229">
        <v>0</v>
      </c>
      <c r="E180" s="507"/>
      <c r="F180" s="359">
        <f t="shared" si="10"/>
        <v>0</v>
      </c>
      <c r="G180" s="229"/>
      <c r="H180" s="230"/>
      <c r="I180" s="231">
        <f t="shared" si="11"/>
        <v>0</v>
      </c>
      <c r="J180" s="229"/>
      <c r="K180" s="230"/>
      <c r="L180" s="231">
        <f t="shared" si="12"/>
        <v>0</v>
      </c>
      <c r="M180" s="338"/>
      <c r="N180" s="337"/>
      <c r="O180" s="231">
        <f t="shared" si="13"/>
        <v>0</v>
      </c>
      <c r="P180" s="185"/>
      <c r="R180" s="158"/>
      <c r="S180" s="158"/>
    </row>
    <row r="181" spans="1:19" ht="24" hidden="1" x14ac:dyDescent="0.25">
      <c r="A181" s="178">
        <v>3263</v>
      </c>
      <c r="B181" s="223" t="s">
        <v>415</v>
      </c>
      <c r="C181" s="224">
        <f t="shared" si="9"/>
        <v>0</v>
      </c>
      <c r="D181" s="229">
        <v>0</v>
      </c>
      <c r="E181" s="507"/>
      <c r="F181" s="359">
        <f t="shared" si="10"/>
        <v>0</v>
      </c>
      <c r="G181" s="229"/>
      <c r="H181" s="230"/>
      <c r="I181" s="231">
        <f t="shared" si="11"/>
        <v>0</v>
      </c>
      <c r="J181" s="229"/>
      <c r="K181" s="230"/>
      <c r="L181" s="231">
        <f t="shared" si="12"/>
        <v>0</v>
      </c>
      <c r="M181" s="338"/>
      <c r="N181" s="337"/>
      <c r="O181" s="231">
        <f t="shared" si="13"/>
        <v>0</v>
      </c>
      <c r="P181" s="185"/>
      <c r="R181" s="158"/>
      <c r="S181" s="158"/>
    </row>
    <row r="182" spans="1:19" ht="72" hidden="1" x14ac:dyDescent="0.25">
      <c r="A182" s="784">
        <v>3290</v>
      </c>
      <c r="B182" s="213" t="s">
        <v>416</v>
      </c>
      <c r="C182" s="224">
        <f t="shared" ref="C182:C258" si="25">F182+I182+L182+O182</f>
        <v>0</v>
      </c>
      <c r="D182" s="350">
        <f>SUM(D183:D186)</f>
        <v>0</v>
      </c>
      <c r="E182" s="389">
        <f>SUM(E183:E186)</f>
        <v>0</v>
      </c>
      <c r="F182" s="466">
        <f t="shared" si="10"/>
        <v>0</v>
      </c>
      <c r="G182" s="350">
        <f>SUM(G183:G186)</f>
        <v>0</v>
      </c>
      <c r="H182" s="352">
        <f t="shared" ref="H182" si="26">SUM(H183:H186)</f>
        <v>0</v>
      </c>
      <c r="I182" s="221">
        <f t="shared" si="11"/>
        <v>0</v>
      </c>
      <c r="J182" s="350">
        <f>SUM(J183:J186)</f>
        <v>0</v>
      </c>
      <c r="K182" s="352">
        <f t="shared" ref="K182" si="27">SUM(K183:K186)</f>
        <v>0</v>
      </c>
      <c r="L182" s="221">
        <f t="shared" si="12"/>
        <v>0</v>
      </c>
      <c r="M182" s="369">
        <f t="shared" ref="M182:N182" si="28">SUM(M183:M186)</f>
        <v>0</v>
      </c>
      <c r="N182" s="370">
        <f t="shared" si="28"/>
        <v>0</v>
      </c>
      <c r="O182" s="371">
        <f t="shared" si="13"/>
        <v>0</v>
      </c>
      <c r="P182" s="372"/>
      <c r="R182" s="158"/>
      <c r="S182" s="158"/>
    </row>
    <row r="183" spans="1:19" ht="60" hidden="1" x14ac:dyDescent="0.25">
      <c r="A183" s="178">
        <v>3291</v>
      </c>
      <c r="B183" s="223" t="s">
        <v>417</v>
      </c>
      <c r="C183" s="224">
        <f t="shared" si="25"/>
        <v>0</v>
      </c>
      <c r="D183" s="229">
        <v>0</v>
      </c>
      <c r="E183" s="507"/>
      <c r="F183" s="359">
        <f t="shared" ref="F183:F246" si="29">D183+E183</f>
        <v>0</v>
      </c>
      <c r="G183" s="229"/>
      <c r="H183" s="230"/>
      <c r="I183" s="231">
        <f t="shared" ref="I183:I246" si="30">G183+H183</f>
        <v>0</v>
      </c>
      <c r="J183" s="229"/>
      <c r="K183" s="230"/>
      <c r="L183" s="231">
        <f t="shared" ref="L183:L246" si="31">J183+K183</f>
        <v>0</v>
      </c>
      <c r="M183" s="338"/>
      <c r="N183" s="337"/>
      <c r="O183" s="231">
        <f t="shared" ref="O183:O246" si="32">M183+N183</f>
        <v>0</v>
      </c>
      <c r="P183" s="185"/>
      <c r="R183" s="158"/>
      <c r="S183" s="158"/>
    </row>
    <row r="184" spans="1:19" ht="60" hidden="1" x14ac:dyDescent="0.25">
      <c r="A184" s="178">
        <v>3292</v>
      </c>
      <c r="B184" s="223" t="s">
        <v>418</v>
      </c>
      <c r="C184" s="224">
        <f t="shared" si="25"/>
        <v>0</v>
      </c>
      <c r="D184" s="229">
        <v>0</v>
      </c>
      <c r="E184" s="507"/>
      <c r="F184" s="359">
        <f t="shared" si="29"/>
        <v>0</v>
      </c>
      <c r="G184" s="229"/>
      <c r="H184" s="230"/>
      <c r="I184" s="231">
        <f t="shared" si="30"/>
        <v>0</v>
      </c>
      <c r="J184" s="229"/>
      <c r="K184" s="230"/>
      <c r="L184" s="231">
        <f t="shared" si="31"/>
        <v>0</v>
      </c>
      <c r="M184" s="338"/>
      <c r="N184" s="337"/>
      <c r="O184" s="231">
        <f t="shared" si="32"/>
        <v>0</v>
      </c>
      <c r="P184" s="185"/>
      <c r="R184" s="158"/>
      <c r="S184" s="158"/>
    </row>
    <row r="185" spans="1:19" ht="60" hidden="1" x14ac:dyDescent="0.25">
      <c r="A185" s="178">
        <v>3293</v>
      </c>
      <c r="B185" s="223" t="s">
        <v>224</v>
      </c>
      <c r="C185" s="224">
        <f t="shared" si="25"/>
        <v>0</v>
      </c>
      <c r="D185" s="229">
        <v>0</v>
      </c>
      <c r="E185" s="507"/>
      <c r="F185" s="359">
        <f t="shared" si="29"/>
        <v>0</v>
      </c>
      <c r="G185" s="229"/>
      <c r="H185" s="230"/>
      <c r="I185" s="231">
        <f t="shared" si="30"/>
        <v>0</v>
      </c>
      <c r="J185" s="229"/>
      <c r="K185" s="230"/>
      <c r="L185" s="231">
        <f t="shared" si="31"/>
        <v>0</v>
      </c>
      <c r="M185" s="338"/>
      <c r="N185" s="337"/>
      <c r="O185" s="231">
        <f t="shared" si="32"/>
        <v>0</v>
      </c>
      <c r="P185" s="185"/>
      <c r="R185" s="158"/>
      <c r="S185" s="158"/>
    </row>
    <row r="186" spans="1:19" ht="48" hidden="1" x14ac:dyDescent="0.25">
      <c r="A186" s="373">
        <v>3294</v>
      </c>
      <c r="B186" s="223" t="s">
        <v>419</v>
      </c>
      <c r="C186" s="374">
        <f t="shared" si="25"/>
        <v>0</v>
      </c>
      <c r="D186" s="375">
        <v>0</v>
      </c>
      <c r="E186" s="579"/>
      <c r="F186" s="546">
        <f t="shared" si="29"/>
        <v>0</v>
      </c>
      <c r="G186" s="375"/>
      <c r="H186" s="377"/>
      <c r="I186" s="371">
        <f t="shared" si="30"/>
        <v>0</v>
      </c>
      <c r="J186" s="375"/>
      <c r="K186" s="377"/>
      <c r="L186" s="371">
        <f t="shared" si="31"/>
        <v>0</v>
      </c>
      <c r="M186" s="378"/>
      <c r="N186" s="376"/>
      <c r="O186" s="371">
        <f t="shared" si="32"/>
        <v>0</v>
      </c>
      <c r="P186" s="372"/>
      <c r="R186" s="158"/>
      <c r="S186" s="158"/>
    </row>
    <row r="187" spans="1:19" ht="36" x14ac:dyDescent="0.25">
      <c r="A187" s="249">
        <v>3300</v>
      </c>
      <c r="B187" s="368" t="s">
        <v>420</v>
      </c>
      <c r="C187" s="379">
        <f t="shared" si="25"/>
        <v>1532670</v>
      </c>
      <c r="D187" s="380">
        <f>SUM(D188:D189)</f>
        <v>1420000</v>
      </c>
      <c r="E187" s="580">
        <f>SUM(E188:E189)</f>
        <v>0</v>
      </c>
      <c r="F187" s="548">
        <f t="shared" si="29"/>
        <v>1420000</v>
      </c>
      <c r="G187" s="380">
        <f>SUM(G188:G189)</f>
        <v>112670</v>
      </c>
      <c r="H187" s="381">
        <f t="shared" ref="H187" si="33">SUM(H188:H189)</f>
        <v>0</v>
      </c>
      <c r="I187" s="327">
        <f t="shared" si="30"/>
        <v>112670</v>
      </c>
      <c r="J187" s="380">
        <f>SUM(J188:J189)</f>
        <v>0</v>
      </c>
      <c r="K187" s="381">
        <f t="shared" ref="K187" si="34">SUM(K188:K189)</f>
        <v>0</v>
      </c>
      <c r="L187" s="327">
        <f t="shared" si="31"/>
        <v>0</v>
      </c>
      <c r="M187" s="325">
        <f t="shared" ref="M187:N187" si="35">SUM(M188:M189)</f>
        <v>0</v>
      </c>
      <c r="N187" s="326">
        <f t="shared" si="35"/>
        <v>0</v>
      </c>
      <c r="O187" s="327">
        <f t="shared" si="32"/>
        <v>0</v>
      </c>
      <c r="P187" s="328"/>
      <c r="R187" s="158"/>
      <c r="S187" s="158"/>
    </row>
    <row r="188" spans="1:19" ht="48" x14ac:dyDescent="0.25">
      <c r="A188" s="264">
        <v>3310</v>
      </c>
      <c r="B188" s="265" t="s">
        <v>421</v>
      </c>
      <c r="C188" s="276">
        <f t="shared" si="25"/>
        <v>112670</v>
      </c>
      <c r="D188" s="344">
        <v>0</v>
      </c>
      <c r="E188" s="509"/>
      <c r="F188" s="460">
        <f t="shared" si="29"/>
        <v>0</v>
      </c>
      <c r="G188" s="344">
        <f>107200+5470</f>
        <v>112670</v>
      </c>
      <c r="H188" s="346"/>
      <c r="I188" s="332">
        <f t="shared" si="30"/>
        <v>112670</v>
      </c>
      <c r="J188" s="344"/>
      <c r="K188" s="346"/>
      <c r="L188" s="332">
        <f t="shared" si="31"/>
        <v>0</v>
      </c>
      <c r="M188" s="347"/>
      <c r="N188" s="345"/>
      <c r="O188" s="332">
        <f t="shared" si="32"/>
        <v>0</v>
      </c>
      <c r="P188" s="274"/>
      <c r="R188" s="158"/>
      <c r="S188" s="158"/>
    </row>
    <row r="189" spans="1:19" ht="48" x14ac:dyDescent="0.25">
      <c r="A189" s="178">
        <v>3320</v>
      </c>
      <c r="B189" s="223" t="s">
        <v>422</v>
      </c>
      <c r="C189" s="359">
        <f t="shared" si="25"/>
        <v>1420000</v>
      </c>
      <c r="D189" s="219">
        <v>1420000</v>
      </c>
      <c r="E189" s="510"/>
      <c r="F189" s="359">
        <f t="shared" si="29"/>
        <v>1420000</v>
      </c>
      <c r="G189" s="219"/>
      <c r="H189" s="220"/>
      <c r="I189" s="231">
        <f t="shared" si="30"/>
        <v>0</v>
      </c>
      <c r="J189" s="219"/>
      <c r="K189" s="220"/>
      <c r="L189" s="231">
        <f t="shared" si="31"/>
        <v>0</v>
      </c>
      <c r="M189" s="336"/>
      <c r="N189" s="335"/>
      <c r="O189" s="221">
        <f t="shared" si="32"/>
        <v>0</v>
      </c>
      <c r="P189" s="176"/>
      <c r="R189" s="158"/>
      <c r="S189" s="158"/>
    </row>
    <row r="190" spans="1:19" hidden="1" x14ac:dyDescent="0.25">
      <c r="A190" s="907">
        <v>4000</v>
      </c>
      <c r="B190" s="394" t="s">
        <v>423</v>
      </c>
      <c r="C190" s="395">
        <f t="shared" si="25"/>
        <v>0</v>
      </c>
      <c r="D190" s="317">
        <f>SUM(D191,D194)</f>
        <v>0</v>
      </c>
      <c r="E190" s="504">
        <f>SUM(E191,E194)</f>
        <v>0</v>
      </c>
      <c r="F190" s="550">
        <f t="shared" si="29"/>
        <v>0</v>
      </c>
      <c r="G190" s="317">
        <f>SUM(G191,G194)</f>
        <v>0</v>
      </c>
      <c r="H190" s="320">
        <f>SUM(H191,H194)</f>
        <v>0</v>
      </c>
      <c r="I190" s="398">
        <f t="shared" si="30"/>
        <v>0</v>
      </c>
      <c r="J190" s="317">
        <f>SUM(J191,J194)</f>
        <v>0</v>
      </c>
      <c r="K190" s="320">
        <f>SUM(K191,K194)</f>
        <v>0</v>
      </c>
      <c r="L190" s="398">
        <f t="shared" si="31"/>
        <v>0</v>
      </c>
      <c r="M190" s="321">
        <f>SUM(M191,M194)</f>
        <v>0</v>
      </c>
      <c r="N190" s="318">
        <f>SUM(N191,N194)</f>
        <v>0</v>
      </c>
      <c r="O190" s="319">
        <f t="shared" si="32"/>
        <v>0</v>
      </c>
      <c r="P190" s="322"/>
      <c r="R190" s="158"/>
      <c r="S190" s="158"/>
    </row>
    <row r="191" spans="1:19" ht="24" hidden="1" x14ac:dyDescent="0.25">
      <c r="A191" s="383">
        <v>4200</v>
      </c>
      <c r="B191" s="323" t="s">
        <v>424</v>
      </c>
      <c r="C191" s="199">
        <f t="shared" si="25"/>
        <v>0</v>
      </c>
      <c r="D191" s="209">
        <f>SUM(D192,D193)</f>
        <v>0</v>
      </c>
      <c r="E191" s="505">
        <f>SUM(E192,E193)</f>
        <v>0</v>
      </c>
      <c r="F191" s="459">
        <f t="shared" si="29"/>
        <v>0</v>
      </c>
      <c r="G191" s="209">
        <f>SUM(G192,G193)</f>
        <v>0</v>
      </c>
      <c r="H191" s="210">
        <f>SUM(H192,H193)</f>
        <v>0</v>
      </c>
      <c r="I191" s="211">
        <f t="shared" si="30"/>
        <v>0</v>
      </c>
      <c r="J191" s="209">
        <f>SUM(J192,J193)</f>
        <v>0</v>
      </c>
      <c r="K191" s="210">
        <f>SUM(K192,K193)</f>
        <v>0</v>
      </c>
      <c r="L191" s="211">
        <f t="shared" si="31"/>
        <v>0</v>
      </c>
      <c r="M191" s="348">
        <f>SUM(M192,M193)</f>
        <v>0</v>
      </c>
      <c r="N191" s="324">
        <f>SUM(N192,N193)</f>
        <v>0</v>
      </c>
      <c r="O191" s="211">
        <f t="shared" si="32"/>
        <v>0</v>
      </c>
      <c r="P191" s="208"/>
      <c r="R191" s="158"/>
      <c r="S191" s="158"/>
    </row>
    <row r="192" spans="1:19" ht="36" hidden="1" x14ac:dyDescent="0.25">
      <c r="A192" s="784">
        <v>4240</v>
      </c>
      <c r="B192" s="213" t="s">
        <v>425</v>
      </c>
      <c r="C192" s="214">
        <f t="shared" si="25"/>
        <v>0</v>
      </c>
      <c r="D192" s="219">
        <v>0</v>
      </c>
      <c r="E192" s="510"/>
      <c r="F192" s="466">
        <f t="shared" si="29"/>
        <v>0</v>
      </c>
      <c r="G192" s="219"/>
      <c r="H192" s="220"/>
      <c r="I192" s="221">
        <f t="shared" si="30"/>
        <v>0</v>
      </c>
      <c r="J192" s="219"/>
      <c r="K192" s="220"/>
      <c r="L192" s="221">
        <f t="shared" si="31"/>
        <v>0</v>
      </c>
      <c r="M192" s="336"/>
      <c r="N192" s="335"/>
      <c r="O192" s="221">
        <f t="shared" si="32"/>
        <v>0</v>
      </c>
      <c r="P192" s="176"/>
      <c r="R192" s="158"/>
      <c r="S192" s="158"/>
    </row>
    <row r="193" spans="1:19" hidden="1" x14ac:dyDescent="0.25">
      <c r="A193" s="339">
        <v>4250</v>
      </c>
      <c r="B193" s="223" t="s">
        <v>426</v>
      </c>
      <c r="C193" s="224">
        <f t="shared" si="25"/>
        <v>0</v>
      </c>
      <c r="D193" s="229">
        <v>0</v>
      </c>
      <c r="E193" s="507"/>
      <c r="F193" s="359">
        <f t="shared" si="29"/>
        <v>0</v>
      </c>
      <c r="G193" s="229"/>
      <c r="H193" s="230"/>
      <c r="I193" s="231">
        <f t="shared" si="30"/>
        <v>0</v>
      </c>
      <c r="J193" s="229"/>
      <c r="K193" s="230"/>
      <c r="L193" s="231">
        <f t="shared" si="31"/>
        <v>0</v>
      </c>
      <c r="M193" s="338"/>
      <c r="N193" s="337"/>
      <c r="O193" s="231">
        <f t="shared" si="32"/>
        <v>0</v>
      </c>
      <c r="P193" s="185"/>
      <c r="R193" s="158"/>
      <c r="S193" s="158"/>
    </row>
    <row r="194" spans="1:19" hidden="1" x14ac:dyDescent="0.25">
      <c r="A194" s="198">
        <v>4300</v>
      </c>
      <c r="B194" s="323" t="s">
        <v>427</v>
      </c>
      <c r="C194" s="199">
        <f t="shared" si="25"/>
        <v>0</v>
      </c>
      <c r="D194" s="209">
        <f>SUM(D195)</f>
        <v>0</v>
      </c>
      <c r="E194" s="505">
        <f>SUM(E195)</f>
        <v>0</v>
      </c>
      <c r="F194" s="459">
        <f t="shared" si="29"/>
        <v>0</v>
      </c>
      <c r="G194" s="209">
        <f>SUM(G195)</f>
        <v>0</v>
      </c>
      <c r="H194" s="210">
        <f>SUM(H195)</f>
        <v>0</v>
      </c>
      <c r="I194" s="211">
        <f t="shared" si="30"/>
        <v>0</v>
      </c>
      <c r="J194" s="209">
        <f>SUM(J195)</f>
        <v>0</v>
      </c>
      <c r="K194" s="210">
        <f>SUM(K195)</f>
        <v>0</v>
      </c>
      <c r="L194" s="211">
        <f t="shared" si="31"/>
        <v>0</v>
      </c>
      <c r="M194" s="348">
        <f>SUM(M195)</f>
        <v>0</v>
      </c>
      <c r="N194" s="324">
        <f>SUM(N195)</f>
        <v>0</v>
      </c>
      <c r="O194" s="211">
        <f t="shared" si="32"/>
        <v>0</v>
      </c>
      <c r="P194" s="208"/>
      <c r="R194" s="158"/>
      <c r="S194" s="158"/>
    </row>
    <row r="195" spans="1:19" ht="24" hidden="1" x14ac:dyDescent="0.25">
      <c r="A195" s="784">
        <v>4310</v>
      </c>
      <c r="B195" s="213" t="s">
        <v>428</v>
      </c>
      <c r="C195" s="214">
        <f t="shared" si="25"/>
        <v>0</v>
      </c>
      <c r="D195" s="350">
        <f>SUM(D196:D196)</f>
        <v>0</v>
      </c>
      <c r="E195" s="389">
        <f>SUM(E196:E196)</f>
        <v>0</v>
      </c>
      <c r="F195" s="466">
        <f t="shared" si="29"/>
        <v>0</v>
      </c>
      <c r="G195" s="350">
        <f>SUM(G196:G196)</f>
        <v>0</v>
      </c>
      <c r="H195" s="352">
        <f>SUM(H196:H196)</f>
        <v>0</v>
      </c>
      <c r="I195" s="221">
        <f t="shared" si="30"/>
        <v>0</v>
      </c>
      <c r="J195" s="350">
        <f>SUM(J196:J196)</f>
        <v>0</v>
      </c>
      <c r="K195" s="352">
        <f>SUM(K196:K196)</f>
        <v>0</v>
      </c>
      <c r="L195" s="221">
        <f t="shared" si="31"/>
        <v>0</v>
      </c>
      <c r="M195" s="353">
        <f>SUM(M196:M196)</f>
        <v>0</v>
      </c>
      <c r="N195" s="351">
        <f>SUM(N196:N196)</f>
        <v>0</v>
      </c>
      <c r="O195" s="221">
        <f t="shared" si="32"/>
        <v>0</v>
      </c>
      <c r="P195" s="176"/>
      <c r="R195" s="158"/>
      <c r="S195" s="158"/>
    </row>
    <row r="196" spans="1:19" ht="36" hidden="1" x14ac:dyDescent="0.25">
      <c r="A196" s="178">
        <v>4311</v>
      </c>
      <c r="B196" s="223" t="s">
        <v>429</v>
      </c>
      <c r="C196" s="224">
        <f t="shared" si="25"/>
        <v>0</v>
      </c>
      <c r="D196" s="229">
        <v>0</v>
      </c>
      <c r="E196" s="507"/>
      <c r="F196" s="359">
        <f t="shared" si="29"/>
        <v>0</v>
      </c>
      <c r="G196" s="229"/>
      <c r="H196" s="230"/>
      <c r="I196" s="231">
        <f t="shared" si="30"/>
        <v>0</v>
      </c>
      <c r="J196" s="229"/>
      <c r="K196" s="230"/>
      <c r="L196" s="231">
        <f t="shared" si="31"/>
        <v>0</v>
      </c>
      <c r="M196" s="338"/>
      <c r="N196" s="337"/>
      <c r="O196" s="231">
        <f t="shared" si="32"/>
        <v>0</v>
      </c>
      <c r="P196" s="185"/>
      <c r="R196" s="158"/>
      <c r="S196" s="158"/>
    </row>
    <row r="197" spans="1:19" s="148" customFormat="1" x14ac:dyDescent="0.25">
      <c r="A197" s="384"/>
      <c r="B197" s="140" t="s">
        <v>430</v>
      </c>
      <c r="C197" s="309">
        <f t="shared" si="25"/>
        <v>77054</v>
      </c>
      <c r="D197" s="310">
        <f>SUM(D198,D233,D271)</f>
        <v>77054</v>
      </c>
      <c r="E197" s="503">
        <f>SUM(E198,E233,E271)</f>
        <v>0</v>
      </c>
      <c r="F197" s="464">
        <f t="shared" si="29"/>
        <v>77054</v>
      </c>
      <c r="G197" s="310">
        <f>SUM(G198,G233,G271)</f>
        <v>0</v>
      </c>
      <c r="H197" s="313">
        <f>SUM(H198,H233,H271)</f>
        <v>0</v>
      </c>
      <c r="I197" s="312">
        <f t="shared" si="30"/>
        <v>0</v>
      </c>
      <c r="J197" s="310">
        <f>SUM(J198,J233,J271)</f>
        <v>0</v>
      </c>
      <c r="K197" s="313">
        <f>SUM(K198,K233,K271)</f>
        <v>0</v>
      </c>
      <c r="L197" s="312">
        <f t="shared" si="31"/>
        <v>0</v>
      </c>
      <c r="M197" s="385">
        <f>SUM(M198,M233,M271)</f>
        <v>0</v>
      </c>
      <c r="N197" s="386">
        <f>SUM(N198,N233,N271)</f>
        <v>0</v>
      </c>
      <c r="O197" s="387">
        <f t="shared" si="32"/>
        <v>0</v>
      </c>
      <c r="P197" s="388"/>
      <c r="R197" s="158"/>
      <c r="S197" s="158"/>
    </row>
    <row r="198" spans="1:19" x14ac:dyDescent="0.25">
      <c r="A198" s="315">
        <v>5000</v>
      </c>
      <c r="B198" s="315" t="s">
        <v>431</v>
      </c>
      <c r="C198" s="316">
        <f>F198+I198+L198+O198</f>
        <v>77054</v>
      </c>
      <c r="D198" s="317">
        <f>D199+D207</f>
        <v>77054</v>
      </c>
      <c r="E198" s="504">
        <f>E199+E207</f>
        <v>0</v>
      </c>
      <c r="F198" s="465">
        <f t="shared" si="29"/>
        <v>77054</v>
      </c>
      <c r="G198" s="317">
        <f>G199+G207</f>
        <v>0</v>
      </c>
      <c r="H198" s="320">
        <f>H199+H207</f>
        <v>0</v>
      </c>
      <c r="I198" s="319">
        <f t="shared" si="30"/>
        <v>0</v>
      </c>
      <c r="J198" s="317">
        <f>J199+J207</f>
        <v>0</v>
      </c>
      <c r="K198" s="320">
        <f>K199+K207</f>
        <v>0</v>
      </c>
      <c r="L198" s="319">
        <f t="shared" si="31"/>
        <v>0</v>
      </c>
      <c r="M198" s="321">
        <f>M199+M207</f>
        <v>0</v>
      </c>
      <c r="N198" s="318">
        <f>N199+N207</f>
        <v>0</v>
      </c>
      <c r="O198" s="319">
        <f t="shared" si="32"/>
        <v>0</v>
      </c>
      <c r="P198" s="322"/>
      <c r="R198" s="158"/>
      <c r="S198" s="158"/>
    </row>
    <row r="199" spans="1:19" x14ac:dyDescent="0.25">
      <c r="A199" s="198">
        <v>5100</v>
      </c>
      <c r="B199" s="323" t="s">
        <v>432</v>
      </c>
      <c r="C199" s="199">
        <f t="shared" si="25"/>
        <v>6000</v>
      </c>
      <c r="D199" s="209">
        <f>D200+D201+D204+D205+D206</f>
        <v>6000</v>
      </c>
      <c r="E199" s="505">
        <f>E200+E201+E204+E205+E206</f>
        <v>0</v>
      </c>
      <c r="F199" s="459">
        <f t="shared" si="29"/>
        <v>6000</v>
      </c>
      <c r="G199" s="209">
        <f>G200+G201+G204+G205+G206</f>
        <v>0</v>
      </c>
      <c r="H199" s="210">
        <f>H200+H201+H204+H205+H206</f>
        <v>0</v>
      </c>
      <c r="I199" s="211">
        <f t="shared" si="30"/>
        <v>0</v>
      </c>
      <c r="J199" s="209">
        <f>J200+J201+J204+J205+J206</f>
        <v>0</v>
      </c>
      <c r="K199" s="210">
        <f>K200+K201+K204+K205+K206</f>
        <v>0</v>
      </c>
      <c r="L199" s="211">
        <f t="shared" si="31"/>
        <v>0</v>
      </c>
      <c r="M199" s="348">
        <f>M200+M201+M204+M205+M206</f>
        <v>0</v>
      </c>
      <c r="N199" s="324">
        <f>N200+N201+N204+N205+N206</f>
        <v>0</v>
      </c>
      <c r="O199" s="211">
        <f t="shared" si="32"/>
        <v>0</v>
      </c>
      <c r="P199" s="208"/>
      <c r="R199" s="158"/>
      <c r="S199" s="158"/>
    </row>
    <row r="200" spans="1:19" hidden="1" x14ac:dyDescent="0.25">
      <c r="A200" s="784">
        <v>5110</v>
      </c>
      <c r="B200" s="213" t="s">
        <v>433</v>
      </c>
      <c r="C200" s="214">
        <f t="shared" si="25"/>
        <v>0</v>
      </c>
      <c r="D200" s="219">
        <v>0</v>
      </c>
      <c r="E200" s="510"/>
      <c r="F200" s="466">
        <f t="shared" si="29"/>
        <v>0</v>
      </c>
      <c r="G200" s="219"/>
      <c r="H200" s="220"/>
      <c r="I200" s="221">
        <f t="shared" si="30"/>
        <v>0</v>
      </c>
      <c r="J200" s="219"/>
      <c r="K200" s="220"/>
      <c r="L200" s="221">
        <f t="shared" si="31"/>
        <v>0</v>
      </c>
      <c r="M200" s="336"/>
      <c r="N200" s="335"/>
      <c r="O200" s="221">
        <f t="shared" si="32"/>
        <v>0</v>
      </c>
      <c r="P200" s="176"/>
      <c r="R200" s="158"/>
      <c r="S200" s="158"/>
    </row>
    <row r="201" spans="1:19" ht="24" x14ac:dyDescent="0.25">
      <c r="A201" s="339">
        <v>5120</v>
      </c>
      <c r="B201" s="223" t="s">
        <v>434</v>
      </c>
      <c r="C201" s="224">
        <f t="shared" si="25"/>
        <v>6000</v>
      </c>
      <c r="D201" s="340">
        <f>D202+D203</f>
        <v>6000</v>
      </c>
      <c r="E201" s="390">
        <f>E202+E203</f>
        <v>0</v>
      </c>
      <c r="F201" s="359">
        <f t="shared" si="29"/>
        <v>6000</v>
      </c>
      <c r="G201" s="340">
        <f>G202+G203</f>
        <v>0</v>
      </c>
      <c r="H201" s="342">
        <f>H202+H203</f>
        <v>0</v>
      </c>
      <c r="I201" s="231">
        <f t="shared" si="30"/>
        <v>0</v>
      </c>
      <c r="J201" s="340">
        <f>J202+J203</f>
        <v>0</v>
      </c>
      <c r="K201" s="342">
        <f>K202+K203</f>
        <v>0</v>
      </c>
      <c r="L201" s="231">
        <f t="shared" si="31"/>
        <v>0</v>
      </c>
      <c r="M201" s="343">
        <f>M202+M203</f>
        <v>0</v>
      </c>
      <c r="N201" s="341">
        <f>N202+N203</f>
        <v>0</v>
      </c>
      <c r="O201" s="231">
        <f t="shared" si="32"/>
        <v>0</v>
      </c>
      <c r="P201" s="185"/>
      <c r="R201" s="158"/>
      <c r="S201" s="158"/>
    </row>
    <row r="202" spans="1:19" x14ac:dyDescent="0.25">
      <c r="A202" s="178">
        <v>5121</v>
      </c>
      <c r="B202" s="223" t="s">
        <v>435</v>
      </c>
      <c r="C202" s="224">
        <f t="shared" si="25"/>
        <v>6000</v>
      </c>
      <c r="D202" s="229">
        <v>6000</v>
      </c>
      <c r="E202" s="507"/>
      <c r="F202" s="359">
        <f t="shared" si="29"/>
        <v>6000</v>
      </c>
      <c r="G202" s="229"/>
      <c r="H202" s="230"/>
      <c r="I202" s="231">
        <f t="shared" si="30"/>
        <v>0</v>
      </c>
      <c r="J202" s="229"/>
      <c r="K202" s="230"/>
      <c r="L202" s="231">
        <f t="shared" si="31"/>
        <v>0</v>
      </c>
      <c r="M202" s="338"/>
      <c r="N202" s="337"/>
      <c r="O202" s="231">
        <f t="shared" si="32"/>
        <v>0</v>
      </c>
      <c r="P202" s="185"/>
      <c r="R202" s="158"/>
      <c r="S202" s="158"/>
    </row>
    <row r="203" spans="1:19" ht="24" hidden="1" x14ac:dyDescent="0.25">
      <c r="A203" s="178">
        <v>5129</v>
      </c>
      <c r="B203" s="223" t="s">
        <v>436</v>
      </c>
      <c r="C203" s="224">
        <f t="shared" si="25"/>
        <v>0</v>
      </c>
      <c r="D203" s="229">
        <v>0</v>
      </c>
      <c r="E203" s="507"/>
      <c r="F203" s="359">
        <f t="shared" si="29"/>
        <v>0</v>
      </c>
      <c r="G203" s="229"/>
      <c r="H203" s="230"/>
      <c r="I203" s="231">
        <f t="shared" si="30"/>
        <v>0</v>
      </c>
      <c r="J203" s="229"/>
      <c r="K203" s="230"/>
      <c r="L203" s="231">
        <f t="shared" si="31"/>
        <v>0</v>
      </c>
      <c r="M203" s="338"/>
      <c r="N203" s="337"/>
      <c r="O203" s="231">
        <f t="shared" si="32"/>
        <v>0</v>
      </c>
      <c r="P203" s="185"/>
      <c r="R203" s="158"/>
      <c r="S203" s="158"/>
    </row>
    <row r="204" spans="1:19" hidden="1" x14ac:dyDescent="0.25">
      <c r="A204" s="339">
        <v>5130</v>
      </c>
      <c r="B204" s="223" t="s">
        <v>437</v>
      </c>
      <c r="C204" s="224">
        <f t="shared" si="25"/>
        <v>0</v>
      </c>
      <c r="D204" s="229">
        <v>0</v>
      </c>
      <c r="E204" s="507"/>
      <c r="F204" s="359">
        <f t="shared" si="29"/>
        <v>0</v>
      </c>
      <c r="G204" s="229"/>
      <c r="H204" s="230"/>
      <c r="I204" s="231">
        <f t="shared" si="30"/>
        <v>0</v>
      </c>
      <c r="J204" s="229"/>
      <c r="K204" s="230"/>
      <c r="L204" s="231">
        <f t="shared" si="31"/>
        <v>0</v>
      </c>
      <c r="M204" s="338"/>
      <c r="N204" s="337"/>
      <c r="O204" s="231">
        <f t="shared" si="32"/>
        <v>0</v>
      </c>
      <c r="P204" s="185"/>
      <c r="R204" s="158"/>
      <c r="S204" s="158"/>
    </row>
    <row r="205" spans="1:19" hidden="1" x14ac:dyDescent="0.25">
      <c r="A205" s="339">
        <v>5140</v>
      </c>
      <c r="B205" s="223" t="s">
        <v>438</v>
      </c>
      <c r="C205" s="224">
        <f t="shared" si="25"/>
        <v>0</v>
      </c>
      <c r="D205" s="229">
        <v>0</v>
      </c>
      <c r="E205" s="507"/>
      <c r="F205" s="359">
        <f t="shared" si="29"/>
        <v>0</v>
      </c>
      <c r="G205" s="229"/>
      <c r="H205" s="230"/>
      <c r="I205" s="231">
        <f t="shared" si="30"/>
        <v>0</v>
      </c>
      <c r="J205" s="229"/>
      <c r="K205" s="230"/>
      <c r="L205" s="231">
        <f t="shared" si="31"/>
        <v>0</v>
      </c>
      <c r="M205" s="338"/>
      <c r="N205" s="337"/>
      <c r="O205" s="231">
        <f t="shared" si="32"/>
        <v>0</v>
      </c>
      <c r="P205" s="185"/>
      <c r="R205" s="158"/>
      <c r="S205" s="158"/>
    </row>
    <row r="206" spans="1:19" ht="24" hidden="1" x14ac:dyDescent="0.25">
      <c r="A206" s="339">
        <v>5170</v>
      </c>
      <c r="B206" s="223" t="s">
        <v>439</v>
      </c>
      <c r="C206" s="224">
        <f t="shared" si="25"/>
        <v>0</v>
      </c>
      <c r="D206" s="229">
        <v>0</v>
      </c>
      <c r="E206" s="507"/>
      <c r="F206" s="359">
        <f t="shared" si="29"/>
        <v>0</v>
      </c>
      <c r="G206" s="229"/>
      <c r="H206" s="230"/>
      <c r="I206" s="231">
        <f t="shared" si="30"/>
        <v>0</v>
      </c>
      <c r="J206" s="229"/>
      <c r="K206" s="230"/>
      <c r="L206" s="231">
        <f t="shared" si="31"/>
        <v>0</v>
      </c>
      <c r="M206" s="338"/>
      <c r="N206" s="337"/>
      <c r="O206" s="231">
        <f t="shared" si="32"/>
        <v>0</v>
      </c>
      <c r="P206" s="185"/>
      <c r="R206" s="158"/>
      <c r="S206" s="158"/>
    </row>
    <row r="207" spans="1:19" x14ac:dyDescent="0.25">
      <c r="A207" s="198">
        <v>5200</v>
      </c>
      <c r="B207" s="323" t="s">
        <v>440</v>
      </c>
      <c r="C207" s="199">
        <f t="shared" si="25"/>
        <v>71054</v>
      </c>
      <c r="D207" s="209">
        <f>D208+D218+D219+D228+D229+D230+D232</f>
        <v>71054</v>
      </c>
      <c r="E207" s="505">
        <f>E208+E218+E219+E228+E229+E230+E232</f>
        <v>0</v>
      </c>
      <c r="F207" s="459">
        <f t="shared" si="29"/>
        <v>71054</v>
      </c>
      <c r="G207" s="209">
        <f>G208+G218+G219+G228+G229+G230+G232</f>
        <v>0</v>
      </c>
      <c r="H207" s="210">
        <f>H208+H218+H219+H228+H229+H230+H232</f>
        <v>0</v>
      </c>
      <c r="I207" s="211">
        <f t="shared" si="30"/>
        <v>0</v>
      </c>
      <c r="J207" s="209">
        <f>J208+J218+J219+J228+J229+J230+J232</f>
        <v>0</v>
      </c>
      <c r="K207" s="210">
        <f>K208+K218+K219+K228+K229+K230+K232</f>
        <v>0</v>
      </c>
      <c r="L207" s="211">
        <f t="shared" si="31"/>
        <v>0</v>
      </c>
      <c r="M207" s="348">
        <f>M208+M218+M219+M228+M229+M230+M232</f>
        <v>0</v>
      </c>
      <c r="N207" s="324">
        <f>N208+N218+N219+N228+N229+N230+N232</f>
        <v>0</v>
      </c>
      <c r="O207" s="211">
        <f t="shared" si="32"/>
        <v>0</v>
      </c>
      <c r="P207" s="208"/>
      <c r="R207" s="158"/>
      <c r="S207" s="158"/>
    </row>
    <row r="208" spans="1:19" hidden="1" x14ac:dyDescent="0.25">
      <c r="A208" s="329">
        <v>5210</v>
      </c>
      <c r="B208" s="265" t="s">
        <v>441</v>
      </c>
      <c r="C208" s="276">
        <f t="shared" si="25"/>
        <v>0</v>
      </c>
      <c r="D208" s="330">
        <f>SUM(D209:D217)</f>
        <v>0</v>
      </c>
      <c r="E208" s="506">
        <f>SUM(E209:E217)</f>
        <v>0</v>
      </c>
      <c r="F208" s="460">
        <f t="shared" si="29"/>
        <v>0</v>
      </c>
      <c r="G208" s="330">
        <f>SUM(G209:G217)</f>
        <v>0</v>
      </c>
      <c r="H208" s="333">
        <f>SUM(H209:H217)</f>
        <v>0</v>
      </c>
      <c r="I208" s="332">
        <f t="shared" si="30"/>
        <v>0</v>
      </c>
      <c r="J208" s="330">
        <f>SUM(J209:J217)</f>
        <v>0</v>
      </c>
      <c r="K208" s="333">
        <f>SUM(K209:K217)</f>
        <v>0</v>
      </c>
      <c r="L208" s="332">
        <f t="shared" si="31"/>
        <v>0</v>
      </c>
      <c r="M208" s="334">
        <f>SUM(M209:M217)</f>
        <v>0</v>
      </c>
      <c r="N208" s="331">
        <f>SUM(N209:N217)</f>
        <v>0</v>
      </c>
      <c r="O208" s="332">
        <f t="shared" si="32"/>
        <v>0</v>
      </c>
      <c r="P208" s="274"/>
      <c r="R208" s="158"/>
      <c r="S208" s="158"/>
    </row>
    <row r="209" spans="1:19" hidden="1" x14ac:dyDescent="0.25">
      <c r="A209" s="169">
        <v>5211</v>
      </c>
      <c r="B209" s="213" t="s">
        <v>442</v>
      </c>
      <c r="C209" s="359">
        <f t="shared" si="25"/>
        <v>0</v>
      </c>
      <c r="D209" s="219">
        <v>0</v>
      </c>
      <c r="E209" s="510"/>
      <c r="F209" s="466">
        <f t="shared" si="29"/>
        <v>0</v>
      </c>
      <c r="G209" s="219"/>
      <c r="H209" s="220"/>
      <c r="I209" s="221">
        <f t="shared" si="30"/>
        <v>0</v>
      </c>
      <c r="J209" s="219"/>
      <c r="K209" s="220"/>
      <c r="L209" s="221">
        <f t="shared" si="31"/>
        <v>0</v>
      </c>
      <c r="M209" s="336"/>
      <c r="N209" s="335"/>
      <c r="O209" s="221">
        <f t="shared" si="32"/>
        <v>0</v>
      </c>
      <c r="P209" s="176"/>
      <c r="R209" s="158"/>
      <c r="S209" s="158"/>
    </row>
    <row r="210" spans="1:19" hidden="1" x14ac:dyDescent="0.25">
      <c r="A210" s="178">
        <v>5212</v>
      </c>
      <c r="B210" s="223" t="s">
        <v>443</v>
      </c>
      <c r="C210" s="359">
        <f t="shared" si="25"/>
        <v>0</v>
      </c>
      <c r="D210" s="229">
        <v>0</v>
      </c>
      <c r="E210" s="507"/>
      <c r="F210" s="359">
        <f t="shared" si="29"/>
        <v>0</v>
      </c>
      <c r="G210" s="229"/>
      <c r="H210" s="230"/>
      <c r="I210" s="231">
        <f t="shared" si="30"/>
        <v>0</v>
      </c>
      <c r="J210" s="229"/>
      <c r="K210" s="230"/>
      <c r="L210" s="231">
        <f t="shared" si="31"/>
        <v>0</v>
      </c>
      <c r="M210" s="338"/>
      <c r="N210" s="337"/>
      <c r="O210" s="231">
        <f t="shared" si="32"/>
        <v>0</v>
      </c>
      <c r="P210" s="185"/>
      <c r="R210" s="158"/>
      <c r="S210" s="158"/>
    </row>
    <row r="211" spans="1:19" hidden="1" x14ac:dyDescent="0.25">
      <c r="A211" s="178">
        <v>5213</v>
      </c>
      <c r="B211" s="223" t="s">
        <v>444</v>
      </c>
      <c r="C211" s="359">
        <f t="shared" si="25"/>
        <v>0</v>
      </c>
      <c r="D211" s="229">
        <v>0</v>
      </c>
      <c r="E211" s="507"/>
      <c r="F211" s="359">
        <f t="shared" si="29"/>
        <v>0</v>
      </c>
      <c r="G211" s="229"/>
      <c r="H211" s="230"/>
      <c r="I211" s="231">
        <f t="shared" si="30"/>
        <v>0</v>
      </c>
      <c r="J211" s="229"/>
      <c r="K211" s="230"/>
      <c r="L211" s="231">
        <f t="shared" si="31"/>
        <v>0</v>
      </c>
      <c r="M211" s="338"/>
      <c r="N211" s="337"/>
      <c r="O211" s="231">
        <f t="shared" si="32"/>
        <v>0</v>
      </c>
      <c r="P211" s="185"/>
      <c r="R211" s="158"/>
      <c r="S211" s="158"/>
    </row>
    <row r="212" spans="1:19" hidden="1" x14ac:dyDescent="0.25">
      <c r="A212" s="178">
        <v>5214</v>
      </c>
      <c r="B212" s="223" t="s">
        <v>445</v>
      </c>
      <c r="C212" s="359">
        <f t="shared" si="25"/>
        <v>0</v>
      </c>
      <c r="D212" s="229">
        <v>0</v>
      </c>
      <c r="E212" s="507"/>
      <c r="F212" s="359">
        <f t="shared" si="29"/>
        <v>0</v>
      </c>
      <c r="G212" s="229"/>
      <c r="H212" s="230"/>
      <c r="I212" s="231">
        <f t="shared" si="30"/>
        <v>0</v>
      </c>
      <c r="J212" s="229"/>
      <c r="K212" s="230"/>
      <c r="L212" s="231">
        <f t="shared" si="31"/>
        <v>0</v>
      </c>
      <c r="M212" s="338"/>
      <c r="N212" s="337"/>
      <c r="O212" s="231">
        <f t="shared" si="32"/>
        <v>0</v>
      </c>
      <c r="P212" s="185"/>
      <c r="R212" s="158"/>
      <c r="S212" s="158"/>
    </row>
    <row r="213" spans="1:19" hidden="1" x14ac:dyDescent="0.25">
      <c r="A213" s="178">
        <v>5215</v>
      </c>
      <c r="B213" s="223" t="s">
        <v>446</v>
      </c>
      <c r="C213" s="359">
        <f t="shared" si="25"/>
        <v>0</v>
      </c>
      <c r="D213" s="229">
        <v>0</v>
      </c>
      <c r="E213" s="507"/>
      <c r="F213" s="359">
        <f t="shared" si="29"/>
        <v>0</v>
      </c>
      <c r="G213" s="229"/>
      <c r="H213" s="230"/>
      <c r="I213" s="231">
        <f t="shared" si="30"/>
        <v>0</v>
      </c>
      <c r="J213" s="229"/>
      <c r="K213" s="230"/>
      <c r="L213" s="231">
        <f t="shared" si="31"/>
        <v>0</v>
      </c>
      <c r="M213" s="338"/>
      <c r="N213" s="337"/>
      <c r="O213" s="231">
        <f t="shared" si="32"/>
        <v>0</v>
      </c>
      <c r="P213" s="185"/>
      <c r="R213" s="158"/>
      <c r="S213" s="158"/>
    </row>
    <row r="214" spans="1:19" hidden="1" x14ac:dyDescent="0.25">
      <c r="A214" s="178">
        <v>5216</v>
      </c>
      <c r="B214" s="223" t="s">
        <v>447</v>
      </c>
      <c r="C214" s="359">
        <f t="shared" si="25"/>
        <v>0</v>
      </c>
      <c r="D214" s="229">
        <v>0</v>
      </c>
      <c r="E214" s="507"/>
      <c r="F214" s="359">
        <f t="shared" si="29"/>
        <v>0</v>
      </c>
      <c r="G214" s="229"/>
      <c r="H214" s="230"/>
      <c r="I214" s="231">
        <f t="shared" si="30"/>
        <v>0</v>
      </c>
      <c r="J214" s="229"/>
      <c r="K214" s="230"/>
      <c r="L214" s="231">
        <f t="shared" si="31"/>
        <v>0</v>
      </c>
      <c r="M214" s="338"/>
      <c r="N214" s="337"/>
      <c r="O214" s="231">
        <f t="shared" si="32"/>
        <v>0</v>
      </c>
      <c r="P214" s="185"/>
      <c r="R214" s="158"/>
      <c r="S214" s="158"/>
    </row>
    <row r="215" spans="1:19" hidden="1" x14ac:dyDescent="0.25">
      <c r="A215" s="178">
        <v>5217</v>
      </c>
      <c r="B215" s="223" t="s">
        <v>448</v>
      </c>
      <c r="C215" s="359">
        <f t="shared" si="25"/>
        <v>0</v>
      </c>
      <c r="D215" s="229">
        <v>0</v>
      </c>
      <c r="E215" s="507"/>
      <c r="F215" s="359">
        <f t="shared" si="29"/>
        <v>0</v>
      </c>
      <c r="G215" s="229"/>
      <c r="H215" s="230"/>
      <c r="I215" s="231">
        <f t="shared" si="30"/>
        <v>0</v>
      </c>
      <c r="J215" s="229"/>
      <c r="K215" s="230"/>
      <c r="L215" s="231">
        <f t="shared" si="31"/>
        <v>0</v>
      </c>
      <c r="M215" s="338"/>
      <c r="N215" s="337"/>
      <c r="O215" s="231">
        <f t="shared" si="32"/>
        <v>0</v>
      </c>
      <c r="P215" s="185"/>
      <c r="R215" s="158"/>
      <c r="S215" s="158"/>
    </row>
    <row r="216" spans="1:19" hidden="1" x14ac:dyDescent="0.25">
      <c r="A216" s="178">
        <v>5218</v>
      </c>
      <c r="B216" s="223" t="s">
        <v>449</v>
      </c>
      <c r="C216" s="359">
        <f t="shared" si="25"/>
        <v>0</v>
      </c>
      <c r="D216" s="229">
        <v>0</v>
      </c>
      <c r="E216" s="507"/>
      <c r="F216" s="359">
        <f t="shared" si="29"/>
        <v>0</v>
      </c>
      <c r="G216" s="229"/>
      <c r="H216" s="230"/>
      <c r="I216" s="231">
        <f t="shared" si="30"/>
        <v>0</v>
      </c>
      <c r="J216" s="229"/>
      <c r="K216" s="230"/>
      <c r="L216" s="231">
        <f t="shared" si="31"/>
        <v>0</v>
      </c>
      <c r="M216" s="338"/>
      <c r="N216" s="337"/>
      <c r="O216" s="231">
        <f t="shared" si="32"/>
        <v>0</v>
      </c>
      <c r="P216" s="185"/>
      <c r="R216" s="158"/>
      <c r="S216" s="158"/>
    </row>
    <row r="217" spans="1:19" hidden="1" x14ac:dyDescent="0.25">
      <c r="A217" s="178">
        <v>5219</v>
      </c>
      <c r="B217" s="223" t="s">
        <v>450</v>
      </c>
      <c r="C217" s="359">
        <f t="shared" si="25"/>
        <v>0</v>
      </c>
      <c r="D217" s="229">
        <v>0</v>
      </c>
      <c r="E217" s="507"/>
      <c r="F217" s="359">
        <f t="shared" si="29"/>
        <v>0</v>
      </c>
      <c r="G217" s="229"/>
      <c r="H217" s="230"/>
      <c r="I217" s="231">
        <f t="shared" si="30"/>
        <v>0</v>
      </c>
      <c r="J217" s="229"/>
      <c r="K217" s="230"/>
      <c r="L217" s="231">
        <f t="shared" si="31"/>
        <v>0</v>
      </c>
      <c r="M217" s="338"/>
      <c r="N217" s="337"/>
      <c r="O217" s="231">
        <f t="shared" si="32"/>
        <v>0</v>
      </c>
      <c r="P217" s="185"/>
      <c r="R217" s="158"/>
      <c r="S217" s="158"/>
    </row>
    <row r="218" spans="1:19" hidden="1" x14ac:dyDescent="0.25">
      <c r="A218" s="339">
        <v>5220</v>
      </c>
      <c r="B218" s="223" t="s">
        <v>451</v>
      </c>
      <c r="C218" s="359">
        <f t="shared" si="25"/>
        <v>0</v>
      </c>
      <c r="D218" s="229">
        <v>0</v>
      </c>
      <c r="E218" s="507"/>
      <c r="F218" s="359">
        <f t="shared" si="29"/>
        <v>0</v>
      </c>
      <c r="G218" s="229"/>
      <c r="H218" s="230"/>
      <c r="I218" s="231">
        <f t="shared" si="30"/>
        <v>0</v>
      </c>
      <c r="J218" s="229"/>
      <c r="K218" s="230"/>
      <c r="L218" s="231">
        <f t="shared" si="31"/>
        <v>0</v>
      </c>
      <c r="M218" s="338"/>
      <c r="N218" s="337"/>
      <c r="O218" s="231">
        <f t="shared" si="32"/>
        <v>0</v>
      </c>
      <c r="P218" s="185"/>
      <c r="R218" s="158"/>
      <c r="S218" s="158"/>
    </row>
    <row r="219" spans="1:19" hidden="1" x14ac:dyDescent="0.25">
      <c r="A219" s="339">
        <v>5230</v>
      </c>
      <c r="B219" s="223" t="s">
        <v>452</v>
      </c>
      <c r="C219" s="359">
        <f t="shared" si="25"/>
        <v>0</v>
      </c>
      <c r="D219" s="340">
        <f>SUM(D220:D227)</f>
        <v>0</v>
      </c>
      <c r="E219" s="390">
        <f>SUM(E220:E227)</f>
        <v>0</v>
      </c>
      <c r="F219" s="359">
        <f t="shared" si="29"/>
        <v>0</v>
      </c>
      <c r="G219" s="340">
        <f>SUM(G220:G227)</f>
        <v>0</v>
      </c>
      <c r="H219" s="342">
        <f>SUM(H220:H227)</f>
        <v>0</v>
      </c>
      <c r="I219" s="231">
        <f t="shared" si="30"/>
        <v>0</v>
      </c>
      <c r="J219" s="340">
        <f>SUM(J220:J227)</f>
        <v>0</v>
      </c>
      <c r="K219" s="342">
        <f>SUM(K220:K227)</f>
        <v>0</v>
      </c>
      <c r="L219" s="231">
        <f t="shared" si="31"/>
        <v>0</v>
      </c>
      <c r="M219" s="343">
        <f>SUM(M220:M227)</f>
        <v>0</v>
      </c>
      <c r="N219" s="341">
        <f>SUM(N220:N227)</f>
        <v>0</v>
      </c>
      <c r="O219" s="231">
        <f t="shared" si="32"/>
        <v>0</v>
      </c>
      <c r="P219" s="185"/>
      <c r="R219" s="158"/>
      <c r="S219" s="158"/>
    </row>
    <row r="220" spans="1:19" hidden="1" x14ac:dyDescent="0.25">
      <c r="A220" s="178">
        <v>5231</v>
      </c>
      <c r="B220" s="223" t="s">
        <v>453</v>
      </c>
      <c r="C220" s="359">
        <f t="shared" si="25"/>
        <v>0</v>
      </c>
      <c r="D220" s="229">
        <v>0</v>
      </c>
      <c r="E220" s="507"/>
      <c r="F220" s="359">
        <f t="shared" si="29"/>
        <v>0</v>
      </c>
      <c r="G220" s="229"/>
      <c r="H220" s="230"/>
      <c r="I220" s="231">
        <f t="shared" si="30"/>
        <v>0</v>
      </c>
      <c r="J220" s="229"/>
      <c r="K220" s="230"/>
      <c r="L220" s="231">
        <f t="shared" si="31"/>
        <v>0</v>
      </c>
      <c r="M220" s="338"/>
      <c r="N220" s="337"/>
      <c r="O220" s="231">
        <f t="shared" si="32"/>
        <v>0</v>
      </c>
      <c r="P220" s="185"/>
      <c r="R220" s="158"/>
      <c r="S220" s="158"/>
    </row>
    <row r="221" spans="1:19" hidden="1" x14ac:dyDescent="0.25">
      <c r="A221" s="178">
        <v>5232</v>
      </c>
      <c r="B221" s="223" t="s">
        <v>454</v>
      </c>
      <c r="C221" s="359">
        <f t="shared" si="25"/>
        <v>0</v>
      </c>
      <c r="D221" s="229">
        <v>0</v>
      </c>
      <c r="E221" s="507"/>
      <c r="F221" s="359">
        <f t="shared" si="29"/>
        <v>0</v>
      </c>
      <c r="G221" s="229"/>
      <c r="H221" s="230"/>
      <c r="I221" s="231">
        <f t="shared" si="30"/>
        <v>0</v>
      </c>
      <c r="J221" s="229"/>
      <c r="K221" s="230"/>
      <c r="L221" s="231">
        <f t="shared" si="31"/>
        <v>0</v>
      </c>
      <c r="M221" s="338"/>
      <c r="N221" s="337"/>
      <c r="O221" s="231">
        <f t="shared" si="32"/>
        <v>0</v>
      </c>
      <c r="P221" s="185"/>
      <c r="R221" s="158"/>
      <c r="S221" s="158"/>
    </row>
    <row r="222" spans="1:19" hidden="1" x14ac:dyDescent="0.25">
      <c r="A222" s="178">
        <v>5233</v>
      </c>
      <c r="B222" s="223" t="s">
        <v>455</v>
      </c>
      <c r="C222" s="359">
        <f t="shared" si="25"/>
        <v>0</v>
      </c>
      <c r="D222" s="229">
        <v>0</v>
      </c>
      <c r="E222" s="507"/>
      <c r="F222" s="359">
        <f t="shared" si="29"/>
        <v>0</v>
      </c>
      <c r="G222" s="229"/>
      <c r="H222" s="230"/>
      <c r="I222" s="231">
        <f t="shared" si="30"/>
        <v>0</v>
      </c>
      <c r="J222" s="229"/>
      <c r="K222" s="230"/>
      <c r="L222" s="231">
        <f t="shared" si="31"/>
        <v>0</v>
      </c>
      <c r="M222" s="338"/>
      <c r="N222" s="337"/>
      <c r="O222" s="231">
        <f t="shared" si="32"/>
        <v>0</v>
      </c>
      <c r="P222" s="185"/>
      <c r="R222" s="158"/>
      <c r="S222" s="158"/>
    </row>
    <row r="223" spans="1:19" hidden="1" x14ac:dyDescent="0.25">
      <c r="A223" s="178">
        <v>5234</v>
      </c>
      <c r="B223" s="223" t="s">
        <v>456</v>
      </c>
      <c r="C223" s="359">
        <f t="shared" si="25"/>
        <v>0</v>
      </c>
      <c r="D223" s="229">
        <v>0</v>
      </c>
      <c r="E223" s="507"/>
      <c r="F223" s="359">
        <f t="shared" si="29"/>
        <v>0</v>
      </c>
      <c r="G223" s="229"/>
      <c r="H223" s="230"/>
      <c r="I223" s="231">
        <f t="shared" si="30"/>
        <v>0</v>
      </c>
      <c r="J223" s="229"/>
      <c r="K223" s="230"/>
      <c r="L223" s="231">
        <f t="shared" si="31"/>
        <v>0</v>
      </c>
      <c r="M223" s="338"/>
      <c r="N223" s="337"/>
      <c r="O223" s="231">
        <f t="shared" si="32"/>
        <v>0</v>
      </c>
      <c r="P223" s="185"/>
      <c r="R223" s="158"/>
      <c r="S223" s="158"/>
    </row>
    <row r="224" spans="1:19" hidden="1" x14ac:dyDescent="0.25">
      <c r="A224" s="178">
        <v>5236</v>
      </c>
      <c r="B224" s="223" t="s">
        <v>457</v>
      </c>
      <c r="C224" s="359">
        <f t="shared" si="25"/>
        <v>0</v>
      </c>
      <c r="D224" s="229">
        <v>0</v>
      </c>
      <c r="E224" s="507"/>
      <c r="F224" s="359">
        <f t="shared" si="29"/>
        <v>0</v>
      </c>
      <c r="G224" s="229"/>
      <c r="H224" s="230"/>
      <c r="I224" s="231">
        <f t="shared" si="30"/>
        <v>0</v>
      </c>
      <c r="J224" s="229"/>
      <c r="K224" s="230"/>
      <c r="L224" s="231">
        <f t="shared" si="31"/>
        <v>0</v>
      </c>
      <c r="M224" s="338"/>
      <c r="N224" s="337"/>
      <c r="O224" s="231">
        <f t="shared" si="32"/>
        <v>0</v>
      </c>
      <c r="P224" s="185"/>
      <c r="R224" s="158"/>
      <c r="S224" s="158"/>
    </row>
    <row r="225" spans="1:19" hidden="1" x14ac:dyDescent="0.25">
      <c r="A225" s="178">
        <v>5237</v>
      </c>
      <c r="B225" s="223" t="s">
        <v>458</v>
      </c>
      <c r="C225" s="359">
        <f t="shared" si="25"/>
        <v>0</v>
      </c>
      <c r="D225" s="229">
        <v>0</v>
      </c>
      <c r="E225" s="507"/>
      <c r="F225" s="359">
        <f t="shared" si="29"/>
        <v>0</v>
      </c>
      <c r="G225" s="229"/>
      <c r="H225" s="230"/>
      <c r="I225" s="231">
        <f t="shared" si="30"/>
        <v>0</v>
      </c>
      <c r="J225" s="229"/>
      <c r="K225" s="230"/>
      <c r="L225" s="231">
        <f t="shared" si="31"/>
        <v>0</v>
      </c>
      <c r="M225" s="338"/>
      <c r="N225" s="337"/>
      <c r="O225" s="231">
        <f t="shared" si="32"/>
        <v>0</v>
      </c>
      <c r="P225" s="185"/>
      <c r="R225" s="158"/>
      <c r="S225" s="158"/>
    </row>
    <row r="226" spans="1:19" hidden="1" x14ac:dyDescent="0.25">
      <c r="A226" s="178">
        <v>5238</v>
      </c>
      <c r="B226" s="223" t="s">
        <v>459</v>
      </c>
      <c r="C226" s="359">
        <f t="shared" si="25"/>
        <v>0</v>
      </c>
      <c r="D226" s="229">
        <v>0</v>
      </c>
      <c r="E226" s="507"/>
      <c r="F226" s="359">
        <f t="shared" si="29"/>
        <v>0</v>
      </c>
      <c r="G226" s="229"/>
      <c r="H226" s="230"/>
      <c r="I226" s="231">
        <f t="shared" si="30"/>
        <v>0</v>
      </c>
      <c r="J226" s="229"/>
      <c r="K226" s="230"/>
      <c r="L226" s="231">
        <f t="shared" si="31"/>
        <v>0</v>
      </c>
      <c r="M226" s="338"/>
      <c r="N226" s="337"/>
      <c r="O226" s="231">
        <f t="shared" si="32"/>
        <v>0</v>
      </c>
      <c r="P226" s="185"/>
      <c r="R226" s="158"/>
      <c r="S226" s="158"/>
    </row>
    <row r="227" spans="1:19" hidden="1" x14ac:dyDescent="0.25">
      <c r="A227" s="178">
        <v>5239</v>
      </c>
      <c r="B227" s="223" t="s">
        <v>460</v>
      </c>
      <c r="C227" s="359">
        <f t="shared" si="25"/>
        <v>0</v>
      </c>
      <c r="D227" s="229">
        <v>0</v>
      </c>
      <c r="E227" s="507"/>
      <c r="F227" s="359">
        <f t="shared" si="29"/>
        <v>0</v>
      </c>
      <c r="G227" s="229"/>
      <c r="H227" s="230"/>
      <c r="I227" s="231">
        <f t="shared" si="30"/>
        <v>0</v>
      </c>
      <c r="J227" s="229"/>
      <c r="K227" s="230"/>
      <c r="L227" s="231">
        <f t="shared" si="31"/>
        <v>0</v>
      </c>
      <c r="M227" s="338"/>
      <c r="N227" s="337"/>
      <c r="O227" s="231">
        <f t="shared" si="32"/>
        <v>0</v>
      </c>
      <c r="P227" s="185"/>
      <c r="R227" s="158"/>
      <c r="S227" s="158"/>
    </row>
    <row r="228" spans="1:19" ht="24" x14ac:dyDescent="0.25">
      <c r="A228" s="339">
        <v>5240</v>
      </c>
      <c r="B228" s="223" t="s">
        <v>461</v>
      </c>
      <c r="C228" s="359">
        <f t="shared" si="25"/>
        <v>71054</v>
      </c>
      <c r="D228" s="229">
        <v>71054</v>
      </c>
      <c r="E228" s="507"/>
      <c r="F228" s="359">
        <f t="shared" si="29"/>
        <v>71054</v>
      </c>
      <c r="G228" s="229"/>
      <c r="H228" s="230"/>
      <c r="I228" s="231">
        <f t="shared" si="30"/>
        <v>0</v>
      </c>
      <c r="J228" s="229"/>
      <c r="K228" s="230"/>
      <c r="L228" s="231">
        <f t="shared" si="31"/>
        <v>0</v>
      </c>
      <c r="M228" s="338"/>
      <c r="N228" s="337"/>
      <c r="O228" s="231">
        <f t="shared" si="32"/>
        <v>0</v>
      </c>
      <c r="P228" s="185"/>
      <c r="R228" s="158"/>
      <c r="S228" s="158"/>
    </row>
    <row r="229" spans="1:19" hidden="1" x14ac:dyDescent="0.25">
      <c r="A229" s="339">
        <v>5250</v>
      </c>
      <c r="B229" s="223" t="s">
        <v>462</v>
      </c>
      <c r="C229" s="359">
        <f t="shared" si="25"/>
        <v>0</v>
      </c>
      <c r="D229" s="229">
        <v>0</v>
      </c>
      <c r="E229" s="507"/>
      <c r="F229" s="359">
        <f t="shared" si="29"/>
        <v>0</v>
      </c>
      <c r="G229" s="229"/>
      <c r="H229" s="230"/>
      <c r="I229" s="231">
        <f t="shared" si="30"/>
        <v>0</v>
      </c>
      <c r="J229" s="229"/>
      <c r="K229" s="230"/>
      <c r="L229" s="231">
        <f t="shared" si="31"/>
        <v>0</v>
      </c>
      <c r="M229" s="338"/>
      <c r="N229" s="337"/>
      <c r="O229" s="231">
        <f t="shared" si="32"/>
        <v>0</v>
      </c>
      <c r="P229" s="185"/>
      <c r="R229" s="158"/>
      <c r="S229" s="158"/>
    </row>
    <row r="230" spans="1:19" hidden="1" x14ac:dyDescent="0.25">
      <c r="A230" s="339">
        <v>5260</v>
      </c>
      <c r="B230" s="223" t="s">
        <v>463</v>
      </c>
      <c r="C230" s="359">
        <f t="shared" si="25"/>
        <v>0</v>
      </c>
      <c r="D230" s="340">
        <f>SUM(D231)</f>
        <v>0</v>
      </c>
      <c r="E230" s="390">
        <f>SUM(E231)</f>
        <v>0</v>
      </c>
      <c r="F230" s="359">
        <f t="shared" si="29"/>
        <v>0</v>
      </c>
      <c r="G230" s="340">
        <f>SUM(G231)</f>
        <v>0</v>
      </c>
      <c r="H230" s="342">
        <f>SUM(H231)</f>
        <v>0</v>
      </c>
      <c r="I230" s="231">
        <f t="shared" si="30"/>
        <v>0</v>
      </c>
      <c r="J230" s="340">
        <f>SUM(J231)</f>
        <v>0</v>
      </c>
      <c r="K230" s="342">
        <f>SUM(K231)</f>
        <v>0</v>
      </c>
      <c r="L230" s="231">
        <f t="shared" si="31"/>
        <v>0</v>
      </c>
      <c r="M230" s="343">
        <f>SUM(M231)</f>
        <v>0</v>
      </c>
      <c r="N230" s="341">
        <f>SUM(N231)</f>
        <v>0</v>
      </c>
      <c r="O230" s="231">
        <f t="shared" si="32"/>
        <v>0</v>
      </c>
      <c r="P230" s="185"/>
      <c r="R230" s="158"/>
      <c r="S230" s="158"/>
    </row>
    <row r="231" spans="1:19" hidden="1" x14ac:dyDescent="0.25">
      <c r="A231" s="178">
        <v>5269</v>
      </c>
      <c r="B231" s="223" t="s">
        <v>464</v>
      </c>
      <c r="C231" s="359">
        <f t="shared" si="25"/>
        <v>0</v>
      </c>
      <c r="D231" s="229">
        <v>0</v>
      </c>
      <c r="E231" s="507"/>
      <c r="F231" s="359">
        <f t="shared" si="29"/>
        <v>0</v>
      </c>
      <c r="G231" s="229"/>
      <c r="H231" s="230"/>
      <c r="I231" s="231">
        <f t="shared" si="30"/>
        <v>0</v>
      </c>
      <c r="J231" s="229"/>
      <c r="K231" s="230"/>
      <c r="L231" s="231">
        <f t="shared" si="31"/>
        <v>0</v>
      </c>
      <c r="M231" s="338"/>
      <c r="N231" s="337"/>
      <c r="O231" s="231">
        <f t="shared" si="32"/>
        <v>0</v>
      </c>
      <c r="P231" s="185"/>
      <c r="R231" s="158"/>
      <c r="S231" s="158"/>
    </row>
    <row r="232" spans="1:19" ht="24" hidden="1" x14ac:dyDescent="0.25">
      <c r="A232" s="329">
        <v>5270</v>
      </c>
      <c r="B232" s="265" t="s">
        <v>465</v>
      </c>
      <c r="C232" s="354">
        <f t="shared" si="25"/>
        <v>0</v>
      </c>
      <c r="D232" s="344">
        <v>0</v>
      </c>
      <c r="E232" s="509"/>
      <c r="F232" s="460">
        <f t="shared" si="29"/>
        <v>0</v>
      </c>
      <c r="G232" s="344"/>
      <c r="H232" s="346"/>
      <c r="I232" s="332">
        <f t="shared" si="30"/>
        <v>0</v>
      </c>
      <c r="J232" s="344"/>
      <c r="K232" s="346"/>
      <c r="L232" s="332">
        <f t="shared" si="31"/>
        <v>0</v>
      </c>
      <c r="M232" s="347"/>
      <c r="N232" s="345"/>
      <c r="O232" s="332">
        <f t="shared" si="32"/>
        <v>0</v>
      </c>
      <c r="P232" s="274"/>
      <c r="R232" s="158"/>
      <c r="S232" s="158"/>
    </row>
    <row r="233" spans="1:19" hidden="1" x14ac:dyDescent="0.25">
      <c r="A233" s="315">
        <v>6000</v>
      </c>
      <c r="B233" s="315" t="s">
        <v>466</v>
      </c>
      <c r="C233" s="316">
        <f t="shared" si="25"/>
        <v>0</v>
      </c>
      <c r="D233" s="317">
        <f>D234+D254+D261</f>
        <v>0</v>
      </c>
      <c r="E233" s="504">
        <f>E234+E254+E261</f>
        <v>0</v>
      </c>
      <c r="F233" s="465">
        <f t="shared" si="29"/>
        <v>0</v>
      </c>
      <c r="G233" s="317">
        <f>G234+G254+G261</f>
        <v>0</v>
      </c>
      <c r="H233" s="320">
        <f>H234+H254+H261</f>
        <v>0</v>
      </c>
      <c r="I233" s="319">
        <f t="shared" si="30"/>
        <v>0</v>
      </c>
      <c r="J233" s="317">
        <f>J234+J254+J261</f>
        <v>0</v>
      </c>
      <c r="K233" s="320">
        <f>K234+K254+K261</f>
        <v>0</v>
      </c>
      <c r="L233" s="319">
        <f t="shared" si="31"/>
        <v>0</v>
      </c>
      <c r="M233" s="321">
        <f>M234+M254+M261</f>
        <v>0</v>
      </c>
      <c r="N233" s="318">
        <f>N234+N254+N261</f>
        <v>0</v>
      </c>
      <c r="O233" s="319">
        <f t="shared" si="32"/>
        <v>0</v>
      </c>
      <c r="P233" s="322"/>
      <c r="R233" s="158"/>
      <c r="S233" s="158"/>
    </row>
    <row r="234" spans="1:19" hidden="1" x14ac:dyDescent="0.25">
      <c r="A234" s="249">
        <v>6200</v>
      </c>
      <c r="B234" s="368" t="s">
        <v>467</v>
      </c>
      <c r="C234" s="379">
        <f>F234+I234+L234+O234</f>
        <v>0</v>
      </c>
      <c r="D234" s="380">
        <f>SUM(D235,D236,D238,D241,D247,D248,D249)</f>
        <v>0</v>
      </c>
      <c r="E234" s="580">
        <f>SUM(E235,E236,E238,E241,E247,E248,E249)</f>
        <v>0</v>
      </c>
      <c r="F234" s="548">
        <f>D234+E234</f>
        <v>0</v>
      </c>
      <c r="G234" s="380">
        <f>SUM(G235,G236,G238,G241,G247,G248,G249)</f>
        <v>0</v>
      </c>
      <c r="H234" s="381">
        <f>SUM(H235,H236,H238,H241,H247,H248,H249)</f>
        <v>0</v>
      </c>
      <c r="I234" s="327">
        <f t="shared" si="30"/>
        <v>0</v>
      </c>
      <c r="J234" s="380">
        <f>SUM(J235,J236,J238,J241,J247,J248,J249)</f>
        <v>0</v>
      </c>
      <c r="K234" s="381">
        <f>SUM(K235,K236,K238,K241,K247,K248,K249)</f>
        <v>0</v>
      </c>
      <c r="L234" s="327">
        <f t="shared" si="31"/>
        <v>0</v>
      </c>
      <c r="M234" s="325">
        <f>SUM(M235,M236,M238,M241,M247,M248,M249)</f>
        <v>0</v>
      </c>
      <c r="N234" s="326">
        <f>SUM(N235,N236,N238,N241,N247,N248,N249)</f>
        <v>0</v>
      </c>
      <c r="O234" s="327">
        <f t="shared" si="32"/>
        <v>0</v>
      </c>
      <c r="P234" s="328"/>
      <c r="R234" s="158"/>
      <c r="S234" s="158"/>
    </row>
    <row r="235" spans="1:19" hidden="1" x14ac:dyDescent="0.25">
      <c r="A235" s="784">
        <v>6220</v>
      </c>
      <c r="B235" s="213" t="s">
        <v>468</v>
      </c>
      <c r="C235" s="389">
        <f t="shared" si="25"/>
        <v>0</v>
      </c>
      <c r="D235" s="219">
        <v>0</v>
      </c>
      <c r="E235" s="510"/>
      <c r="F235" s="466">
        <f t="shared" si="29"/>
        <v>0</v>
      </c>
      <c r="G235" s="219"/>
      <c r="H235" s="220"/>
      <c r="I235" s="221">
        <f t="shared" si="30"/>
        <v>0</v>
      </c>
      <c r="J235" s="219"/>
      <c r="K235" s="220"/>
      <c r="L235" s="221">
        <f t="shared" si="31"/>
        <v>0</v>
      </c>
      <c r="M235" s="336"/>
      <c r="N235" s="335"/>
      <c r="O235" s="221">
        <f t="shared" si="32"/>
        <v>0</v>
      </c>
      <c r="P235" s="176"/>
      <c r="R235" s="158"/>
      <c r="S235" s="158"/>
    </row>
    <row r="236" spans="1:19" hidden="1" x14ac:dyDescent="0.25">
      <c r="A236" s="339">
        <v>6230</v>
      </c>
      <c r="B236" s="223" t="s">
        <v>469</v>
      </c>
      <c r="C236" s="390">
        <f t="shared" si="25"/>
        <v>0</v>
      </c>
      <c r="D236" s="340">
        <f>SUM(D237)</f>
        <v>0</v>
      </c>
      <c r="E236" s="343">
        <f>SUM(E237)</f>
        <v>0</v>
      </c>
      <c r="F236" s="359">
        <f t="shared" si="29"/>
        <v>0</v>
      </c>
      <c r="G236" s="340">
        <f>SUM(G237)</f>
        <v>0</v>
      </c>
      <c r="H236" s="342">
        <f>SUM(H237)</f>
        <v>0</v>
      </c>
      <c r="I236" s="231">
        <f t="shared" si="30"/>
        <v>0</v>
      </c>
      <c r="J236" s="340">
        <f>SUM(J237)</f>
        <v>0</v>
      </c>
      <c r="K236" s="342">
        <f>SUM(K237)</f>
        <v>0</v>
      </c>
      <c r="L236" s="231">
        <f t="shared" si="31"/>
        <v>0</v>
      </c>
      <c r="M236" s="340">
        <f>SUM(M237)</f>
        <v>0</v>
      </c>
      <c r="N236" s="342">
        <f>SUM(N237)</f>
        <v>0</v>
      </c>
      <c r="O236" s="231">
        <f t="shared" si="32"/>
        <v>0</v>
      </c>
      <c r="P236" s="185"/>
      <c r="R236" s="158"/>
      <c r="S236" s="158"/>
    </row>
    <row r="237" spans="1:19" hidden="1" x14ac:dyDescent="0.25">
      <c r="A237" s="178">
        <v>6239</v>
      </c>
      <c r="B237" s="213" t="s">
        <v>470</v>
      </c>
      <c r="C237" s="390">
        <f t="shared" si="25"/>
        <v>0</v>
      </c>
      <c r="D237" s="229">
        <v>0</v>
      </c>
      <c r="E237" s="507"/>
      <c r="F237" s="359">
        <f t="shared" si="29"/>
        <v>0</v>
      </c>
      <c r="G237" s="229"/>
      <c r="H237" s="230"/>
      <c r="I237" s="231">
        <f t="shared" si="30"/>
        <v>0</v>
      </c>
      <c r="J237" s="229"/>
      <c r="K237" s="230"/>
      <c r="L237" s="231">
        <f t="shared" si="31"/>
        <v>0</v>
      </c>
      <c r="M237" s="338"/>
      <c r="N237" s="337"/>
      <c r="O237" s="231">
        <f t="shared" si="32"/>
        <v>0</v>
      </c>
      <c r="P237" s="185"/>
      <c r="R237" s="158"/>
      <c r="S237" s="158"/>
    </row>
    <row r="238" spans="1:19" ht="24" hidden="1" x14ac:dyDescent="0.25">
      <c r="A238" s="339">
        <v>6240</v>
      </c>
      <c r="B238" s="223" t="s">
        <v>471</v>
      </c>
      <c r="C238" s="390">
        <f t="shared" si="25"/>
        <v>0</v>
      </c>
      <c r="D238" s="340">
        <f>SUM(D239:D240)</f>
        <v>0</v>
      </c>
      <c r="E238" s="390">
        <f>SUM(E239:E240)</f>
        <v>0</v>
      </c>
      <c r="F238" s="359">
        <f t="shared" si="29"/>
        <v>0</v>
      </c>
      <c r="G238" s="340">
        <f>SUM(G239:G240)</f>
        <v>0</v>
      </c>
      <c r="H238" s="342">
        <f>SUM(H239:H240)</f>
        <v>0</v>
      </c>
      <c r="I238" s="231">
        <f t="shared" si="30"/>
        <v>0</v>
      </c>
      <c r="J238" s="340">
        <f>SUM(J239:J240)</f>
        <v>0</v>
      </c>
      <c r="K238" s="342">
        <f>SUM(K239:K240)</f>
        <v>0</v>
      </c>
      <c r="L238" s="231">
        <f t="shared" si="31"/>
        <v>0</v>
      </c>
      <c r="M238" s="343">
        <f>SUM(M239:M240)</f>
        <v>0</v>
      </c>
      <c r="N238" s="341">
        <f>SUM(N239:N240)</f>
        <v>0</v>
      </c>
      <c r="O238" s="231">
        <f t="shared" si="32"/>
        <v>0</v>
      </c>
      <c r="P238" s="185"/>
      <c r="R238" s="158"/>
      <c r="S238" s="158"/>
    </row>
    <row r="239" spans="1:19" hidden="1" x14ac:dyDescent="0.25">
      <c r="A239" s="178">
        <v>6241</v>
      </c>
      <c r="B239" s="223" t="s">
        <v>472</v>
      </c>
      <c r="C239" s="390">
        <f t="shared" si="25"/>
        <v>0</v>
      </c>
      <c r="D239" s="229">
        <v>0</v>
      </c>
      <c r="E239" s="507"/>
      <c r="F239" s="359">
        <f t="shared" si="29"/>
        <v>0</v>
      </c>
      <c r="G239" s="229"/>
      <c r="H239" s="230"/>
      <c r="I239" s="231">
        <f t="shared" si="30"/>
        <v>0</v>
      </c>
      <c r="J239" s="229"/>
      <c r="K239" s="230"/>
      <c r="L239" s="231">
        <f t="shared" si="31"/>
        <v>0</v>
      </c>
      <c r="M239" s="338"/>
      <c r="N239" s="337"/>
      <c r="O239" s="231">
        <f t="shared" si="32"/>
        <v>0</v>
      </c>
      <c r="P239" s="185"/>
      <c r="R239" s="158"/>
      <c r="S239" s="158"/>
    </row>
    <row r="240" spans="1:19" hidden="1" x14ac:dyDescent="0.25">
      <c r="A240" s="178">
        <v>6242</v>
      </c>
      <c r="B240" s="223" t="s">
        <v>473</v>
      </c>
      <c r="C240" s="390">
        <f t="shared" si="25"/>
        <v>0</v>
      </c>
      <c r="D240" s="229">
        <v>0</v>
      </c>
      <c r="E240" s="507"/>
      <c r="F240" s="359">
        <f t="shared" si="29"/>
        <v>0</v>
      </c>
      <c r="G240" s="229"/>
      <c r="H240" s="230"/>
      <c r="I240" s="231">
        <f t="shared" si="30"/>
        <v>0</v>
      </c>
      <c r="J240" s="229"/>
      <c r="K240" s="230"/>
      <c r="L240" s="231">
        <f t="shared" si="31"/>
        <v>0</v>
      </c>
      <c r="M240" s="338"/>
      <c r="N240" s="337"/>
      <c r="O240" s="231">
        <f t="shared" si="32"/>
        <v>0</v>
      </c>
      <c r="P240" s="185"/>
      <c r="R240" s="158"/>
      <c r="S240" s="158"/>
    </row>
    <row r="241" spans="1:19" ht="24" hidden="1" x14ac:dyDescent="0.25">
      <c r="A241" s="339">
        <v>6250</v>
      </c>
      <c r="B241" s="223" t="s">
        <v>474</v>
      </c>
      <c r="C241" s="390">
        <f t="shared" si="25"/>
        <v>0</v>
      </c>
      <c r="D241" s="340">
        <f>SUM(D242:D246)</f>
        <v>0</v>
      </c>
      <c r="E241" s="390">
        <f>SUM(E242:E246)</f>
        <v>0</v>
      </c>
      <c r="F241" s="359">
        <f t="shared" si="29"/>
        <v>0</v>
      </c>
      <c r="G241" s="340">
        <f>SUM(G242:G246)</f>
        <v>0</v>
      </c>
      <c r="H241" s="342">
        <f>SUM(H242:H246)</f>
        <v>0</v>
      </c>
      <c r="I241" s="231">
        <f t="shared" si="30"/>
        <v>0</v>
      </c>
      <c r="J241" s="340">
        <f>SUM(J242:J246)</f>
        <v>0</v>
      </c>
      <c r="K241" s="342">
        <f>SUM(K242:K246)</f>
        <v>0</v>
      </c>
      <c r="L241" s="231">
        <f t="shared" si="31"/>
        <v>0</v>
      </c>
      <c r="M241" s="343">
        <f>SUM(M242:M246)</f>
        <v>0</v>
      </c>
      <c r="N241" s="341">
        <f>SUM(N242:N246)</f>
        <v>0</v>
      </c>
      <c r="O241" s="231">
        <f t="shared" si="32"/>
        <v>0</v>
      </c>
      <c r="P241" s="185"/>
      <c r="R241" s="158"/>
      <c r="S241" s="158"/>
    </row>
    <row r="242" spans="1:19" hidden="1" x14ac:dyDescent="0.25">
      <c r="A242" s="178">
        <v>6252</v>
      </c>
      <c r="B242" s="223" t="s">
        <v>475</v>
      </c>
      <c r="C242" s="390">
        <f t="shared" si="25"/>
        <v>0</v>
      </c>
      <c r="D242" s="229">
        <v>0</v>
      </c>
      <c r="E242" s="507"/>
      <c r="F242" s="359">
        <f t="shared" si="29"/>
        <v>0</v>
      </c>
      <c r="G242" s="229"/>
      <c r="H242" s="230"/>
      <c r="I242" s="231">
        <f t="shared" si="30"/>
        <v>0</v>
      </c>
      <c r="J242" s="229"/>
      <c r="K242" s="230"/>
      <c r="L242" s="231">
        <f t="shared" si="31"/>
        <v>0</v>
      </c>
      <c r="M242" s="338"/>
      <c r="N242" s="337"/>
      <c r="O242" s="231">
        <f t="shared" si="32"/>
        <v>0</v>
      </c>
      <c r="P242" s="185"/>
      <c r="R242" s="158"/>
      <c r="S242" s="158"/>
    </row>
    <row r="243" spans="1:19" hidden="1" x14ac:dyDescent="0.25">
      <c r="A243" s="178">
        <v>6253</v>
      </c>
      <c r="B243" s="223" t="s">
        <v>476</v>
      </c>
      <c r="C243" s="390">
        <f t="shared" si="25"/>
        <v>0</v>
      </c>
      <c r="D243" s="229">
        <v>0</v>
      </c>
      <c r="E243" s="507"/>
      <c r="F243" s="359">
        <f t="shared" si="29"/>
        <v>0</v>
      </c>
      <c r="G243" s="229"/>
      <c r="H243" s="230"/>
      <c r="I243" s="231">
        <f t="shared" si="30"/>
        <v>0</v>
      </c>
      <c r="J243" s="229"/>
      <c r="K243" s="230"/>
      <c r="L243" s="231">
        <f t="shared" si="31"/>
        <v>0</v>
      </c>
      <c r="M243" s="338"/>
      <c r="N243" s="337"/>
      <c r="O243" s="231">
        <f t="shared" si="32"/>
        <v>0</v>
      </c>
      <c r="P243" s="185"/>
      <c r="R243" s="158"/>
      <c r="S243" s="158"/>
    </row>
    <row r="244" spans="1:19" ht="24" hidden="1" x14ac:dyDescent="0.25">
      <c r="A244" s="178">
        <v>6254</v>
      </c>
      <c r="B244" s="223" t="s">
        <v>477</v>
      </c>
      <c r="C244" s="390">
        <f t="shared" si="25"/>
        <v>0</v>
      </c>
      <c r="D244" s="229">
        <v>0</v>
      </c>
      <c r="E244" s="507"/>
      <c r="F244" s="359">
        <f t="shared" si="29"/>
        <v>0</v>
      </c>
      <c r="G244" s="229"/>
      <c r="H244" s="230"/>
      <c r="I244" s="231">
        <f t="shared" si="30"/>
        <v>0</v>
      </c>
      <c r="J244" s="229"/>
      <c r="K244" s="230"/>
      <c r="L244" s="231">
        <f t="shared" si="31"/>
        <v>0</v>
      </c>
      <c r="M244" s="338"/>
      <c r="N244" s="337"/>
      <c r="O244" s="231">
        <f t="shared" si="32"/>
        <v>0</v>
      </c>
      <c r="P244" s="185"/>
      <c r="R244" s="158"/>
      <c r="S244" s="158"/>
    </row>
    <row r="245" spans="1:19" ht="24" hidden="1" x14ac:dyDescent="0.25">
      <c r="A245" s="178">
        <v>6255</v>
      </c>
      <c r="B245" s="223" t="s">
        <v>478</v>
      </c>
      <c r="C245" s="390">
        <f t="shared" si="25"/>
        <v>0</v>
      </c>
      <c r="D245" s="229">
        <v>0</v>
      </c>
      <c r="E245" s="507"/>
      <c r="F245" s="359">
        <f t="shared" si="29"/>
        <v>0</v>
      </c>
      <c r="G245" s="229"/>
      <c r="H245" s="230"/>
      <c r="I245" s="231">
        <f t="shared" si="30"/>
        <v>0</v>
      </c>
      <c r="J245" s="229"/>
      <c r="K245" s="230"/>
      <c r="L245" s="231">
        <f t="shared" si="31"/>
        <v>0</v>
      </c>
      <c r="M245" s="338"/>
      <c r="N245" s="337"/>
      <c r="O245" s="231">
        <f t="shared" si="32"/>
        <v>0</v>
      </c>
      <c r="P245" s="185"/>
      <c r="R245" s="158"/>
      <c r="S245" s="158"/>
    </row>
    <row r="246" spans="1:19" hidden="1" x14ac:dyDescent="0.25">
      <c r="A246" s="178">
        <v>6259</v>
      </c>
      <c r="B246" s="223" t="s">
        <v>479</v>
      </c>
      <c r="C246" s="390">
        <f t="shared" si="25"/>
        <v>0</v>
      </c>
      <c r="D246" s="229">
        <v>0</v>
      </c>
      <c r="E246" s="507"/>
      <c r="F246" s="359">
        <f t="shared" si="29"/>
        <v>0</v>
      </c>
      <c r="G246" s="229"/>
      <c r="H246" s="230"/>
      <c r="I246" s="231">
        <f t="shared" si="30"/>
        <v>0</v>
      </c>
      <c r="J246" s="229"/>
      <c r="K246" s="230"/>
      <c r="L246" s="231">
        <f t="shared" si="31"/>
        <v>0</v>
      </c>
      <c r="M246" s="338"/>
      <c r="N246" s="337"/>
      <c r="O246" s="231">
        <f t="shared" si="32"/>
        <v>0</v>
      </c>
      <c r="P246" s="185"/>
      <c r="R246" s="158"/>
      <c r="S246" s="158"/>
    </row>
    <row r="247" spans="1:19" ht="24" hidden="1" x14ac:dyDescent="0.25">
      <c r="A247" s="339">
        <v>6260</v>
      </c>
      <c r="B247" s="223" t="s">
        <v>480</v>
      </c>
      <c r="C247" s="390">
        <f t="shared" si="25"/>
        <v>0</v>
      </c>
      <c r="D247" s="229">
        <v>0</v>
      </c>
      <c r="E247" s="507"/>
      <c r="F247" s="359">
        <f t="shared" ref="F247:F299" si="36">D247+E247</f>
        <v>0</v>
      </c>
      <c r="G247" s="229"/>
      <c r="H247" s="230"/>
      <c r="I247" s="231">
        <f t="shared" ref="I247:I299" si="37">G247+H247</f>
        <v>0</v>
      </c>
      <c r="J247" s="229"/>
      <c r="K247" s="230"/>
      <c r="L247" s="231">
        <f t="shared" ref="L247:L299" si="38">J247+K247</f>
        <v>0</v>
      </c>
      <c r="M247" s="338"/>
      <c r="N247" s="337"/>
      <c r="O247" s="231">
        <f t="shared" ref="O247:O276" si="39">M247+N247</f>
        <v>0</v>
      </c>
      <c r="P247" s="185"/>
      <c r="R247" s="158"/>
      <c r="S247" s="158"/>
    </row>
    <row r="248" spans="1:19" hidden="1" x14ac:dyDescent="0.25">
      <c r="A248" s="339">
        <v>6270</v>
      </c>
      <c r="B248" s="223" t="s">
        <v>481</v>
      </c>
      <c r="C248" s="390">
        <f t="shared" si="25"/>
        <v>0</v>
      </c>
      <c r="D248" s="229">
        <v>0</v>
      </c>
      <c r="E248" s="507"/>
      <c r="F248" s="359">
        <f t="shared" si="36"/>
        <v>0</v>
      </c>
      <c r="G248" s="229"/>
      <c r="H248" s="230"/>
      <c r="I248" s="231">
        <f t="shared" si="37"/>
        <v>0</v>
      </c>
      <c r="J248" s="229"/>
      <c r="K248" s="230"/>
      <c r="L248" s="231">
        <f t="shared" si="38"/>
        <v>0</v>
      </c>
      <c r="M248" s="338"/>
      <c r="N248" s="337"/>
      <c r="O248" s="231">
        <f t="shared" si="39"/>
        <v>0</v>
      </c>
      <c r="P248" s="185"/>
      <c r="R248" s="158"/>
      <c r="S248" s="158"/>
    </row>
    <row r="249" spans="1:19" hidden="1" x14ac:dyDescent="0.25">
      <c r="A249" s="784">
        <v>6290</v>
      </c>
      <c r="B249" s="213" t="s">
        <v>482</v>
      </c>
      <c r="C249" s="390">
        <f t="shared" si="25"/>
        <v>0</v>
      </c>
      <c r="D249" s="350">
        <f>SUM(D250:D253)</f>
        <v>0</v>
      </c>
      <c r="E249" s="389">
        <f>SUM(E250:E253)</f>
        <v>0</v>
      </c>
      <c r="F249" s="466">
        <f t="shared" si="36"/>
        <v>0</v>
      </c>
      <c r="G249" s="350">
        <f>SUM(G250:G253)</f>
        <v>0</v>
      </c>
      <c r="H249" s="352">
        <f t="shared" ref="H249" si="40">SUM(H250:H253)</f>
        <v>0</v>
      </c>
      <c r="I249" s="221">
        <f t="shared" si="37"/>
        <v>0</v>
      </c>
      <c r="J249" s="350">
        <f>SUM(J250:J253)</f>
        <v>0</v>
      </c>
      <c r="K249" s="352">
        <f t="shared" ref="K249" si="41">SUM(K250:K253)</f>
        <v>0</v>
      </c>
      <c r="L249" s="221">
        <f t="shared" si="38"/>
        <v>0</v>
      </c>
      <c r="M249" s="369">
        <f t="shared" ref="M249:N249" si="42">SUM(M250:M253)</f>
        <v>0</v>
      </c>
      <c r="N249" s="370">
        <f t="shared" si="42"/>
        <v>0</v>
      </c>
      <c r="O249" s="371">
        <f t="shared" si="39"/>
        <v>0</v>
      </c>
      <c r="P249" s="372"/>
      <c r="R249" s="158"/>
      <c r="S249" s="158"/>
    </row>
    <row r="250" spans="1:19" hidden="1" x14ac:dyDescent="0.25">
      <c r="A250" s="178">
        <v>6291</v>
      </c>
      <c r="B250" s="223" t="s">
        <v>483</v>
      </c>
      <c r="C250" s="390">
        <f t="shared" si="25"/>
        <v>0</v>
      </c>
      <c r="D250" s="229">
        <v>0</v>
      </c>
      <c r="E250" s="507"/>
      <c r="F250" s="359">
        <f t="shared" si="36"/>
        <v>0</v>
      </c>
      <c r="G250" s="229"/>
      <c r="H250" s="230"/>
      <c r="I250" s="231">
        <f t="shared" si="37"/>
        <v>0</v>
      </c>
      <c r="J250" s="229"/>
      <c r="K250" s="230"/>
      <c r="L250" s="231">
        <f t="shared" si="38"/>
        <v>0</v>
      </c>
      <c r="M250" s="338"/>
      <c r="N250" s="337"/>
      <c r="O250" s="231">
        <f t="shared" si="39"/>
        <v>0</v>
      </c>
      <c r="P250" s="185"/>
      <c r="R250" s="158"/>
      <c r="S250" s="158"/>
    </row>
    <row r="251" spans="1:19" hidden="1" x14ac:dyDescent="0.25">
      <c r="A251" s="178">
        <v>6292</v>
      </c>
      <c r="B251" s="223" t="s">
        <v>484</v>
      </c>
      <c r="C251" s="390">
        <f t="shared" si="25"/>
        <v>0</v>
      </c>
      <c r="D251" s="229">
        <v>0</v>
      </c>
      <c r="E251" s="507"/>
      <c r="F251" s="359">
        <f t="shared" si="36"/>
        <v>0</v>
      </c>
      <c r="G251" s="229"/>
      <c r="H251" s="230"/>
      <c r="I251" s="231">
        <f t="shared" si="37"/>
        <v>0</v>
      </c>
      <c r="J251" s="229"/>
      <c r="K251" s="230"/>
      <c r="L251" s="231">
        <f t="shared" si="38"/>
        <v>0</v>
      </c>
      <c r="M251" s="338"/>
      <c r="N251" s="337"/>
      <c r="O251" s="231">
        <f t="shared" si="39"/>
        <v>0</v>
      </c>
      <c r="P251" s="185"/>
      <c r="R251" s="158"/>
      <c r="S251" s="158"/>
    </row>
    <row r="252" spans="1:19" ht="72" hidden="1" x14ac:dyDescent="0.25">
      <c r="A252" s="178">
        <v>6296</v>
      </c>
      <c r="B252" s="223" t="s">
        <v>485</v>
      </c>
      <c r="C252" s="390">
        <f t="shared" si="25"/>
        <v>0</v>
      </c>
      <c r="D252" s="229">
        <v>0</v>
      </c>
      <c r="E252" s="507"/>
      <c r="F252" s="359">
        <f t="shared" si="36"/>
        <v>0</v>
      </c>
      <c r="G252" s="229"/>
      <c r="H252" s="230"/>
      <c r="I252" s="231">
        <f t="shared" si="37"/>
        <v>0</v>
      </c>
      <c r="J252" s="229"/>
      <c r="K252" s="230"/>
      <c r="L252" s="231">
        <f t="shared" si="38"/>
        <v>0</v>
      </c>
      <c r="M252" s="338"/>
      <c r="N252" s="337"/>
      <c r="O252" s="231">
        <f t="shared" si="39"/>
        <v>0</v>
      </c>
      <c r="P252" s="185"/>
      <c r="R252" s="158"/>
      <c r="S252" s="158"/>
    </row>
    <row r="253" spans="1:19" ht="36" hidden="1" x14ac:dyDescent="0.25">
      <c r="A253" s="178">
        <v>6299</v>
      </c>
      <c r="B253" s="223" t="s">
        <v>486</v>
      </c>
      <c r="C253" s="390">
        <f t="shared" si="25"/>
        <v>0</v>
      </c>
      <c r="D253" s="229">
        <v>0</v>
      </c>
      <c r="E253" s="507"/>
      <c r="F253" s="359">
        <f t="shared" si="36"/>
        <v>0</v>
      </c>
      <c r="G253" s="229"/>
      <c r="H253" s="230"/>
      <c r="I253" s="231">
        <f t="shared" si="37"/>
        <v>0</v>
      </c>
      <c r="J253" s="229"/>
      <c r="K253" s="230"/>
      <c r="L253" s="231">
        <f t="shared" si="38"/>
        <v>0</v>
      </c>
      <c r="M253" s="338"/>
      <c r="N253" s="337"/>
      <c r="O253" s="231">
        <f t="shared" si="39"/>
        <v>0</v>
      </c>
      <c r="P253" s="185"/>
      <c r="R253" s="158"/>
      <c r="S253" s="158"/>
    </row>
    <row r="254" spans="1:19" hidden="1" x14ac:dyDescent="0.25">
      <c r="A254" s="198">
        <v>6300</v>
      </c>
      <c r="B254" s="323" t="s">
        <v>487</v>
      </c>
      <c r="C254" s="199">
        <f t="shared" si="25"/>
        <v>0</v>
      </c>
      <c r="D254" s="209">
        <f>SUM(D255,D259,D260)</f>
        <v>0</v>
      </c>
      <c r="E254" s="505">
        <f>SUM(E255,E259,E260)</f>
        <v>0</v>
      </c>
      <c r="F254" s="459">
        <f t="shared" si="36"/>
        <v>0</v>
      </c>
      <c r="G254" s="209">
        <f>SUM(G255,G259,G260)</f>
        <v>0</v>
      </c>
      <c r="H254" s="210">
        <f t="shared" ref="H254" si="43">SUM(H255,H259,H260)</f>
        <v>0</v>
      </c>
      <c r="I254" s="211">
        <f t="shared" si="37"/>
        <v>0</v>
      </c>
      <c r="J254" s="209">
        <f>SUM(J255,J259,J260)</f>
        <v>0</v>
      </c>
      <c r="K254" s="210">
        <f t="shared" ref="K254" si="44">SUM(K255,K259,K260)</f>
        <v>0</v>
      </c>
      <c r="L254" s="211">
        <f t="shared" si="38"/>
        <v>0</v>
      </c>
      <c r="M254" s="355">
        <f t="shared" ref="M254:N254" si="45">SUM(M255,M259,M260)</f>
        <v>0</v>
      </c>
      <c r="N254" s="356">
        <f t="shared" si="45"/>
        <v>0</v>
      </c>
      <c r="O254" s="357">
        <f t="shared" si="39"/>
        <v>0</v>
      </c>
      <c r="P254" s="358"/>
      <c r="R254" s="158"/>
      <c r="S254" s="158"/>
    </row>
    <row r="255" spans="1:19" ht="24" hidden="1" x14ac:dyDescent="0.25">
      <c r="A255" s="784">
        <v>6320</v>
      </c>
      <c r="B255" s="213" t="s">
        <v>488</v>
      </c>
      <c r="C255" s="369">
        <f t="shared" si="25"/>
        <v>0</v>
      </c>
      <c r="D255" s="350">
        <f>SUM(D256:D258)</f>
        <v>0</v>
      </c>
      <c r="E255" s="389">
        <f>SUM(E256:E258)</f>
        <v>0</v>
      </c>
      <c r="F255" s="466">
        <f t="shared" si="36"/>
        <v>0</v>
      </c>
      <c r="G255" s="350">
        <f>SUM(G256:G258)</f>
        <v>0</v>
      </c>
      <c r="H255" s="352">
        <f t="shared" ref="H255" si="46">SUM(H256:H258)</f>
        <v>0</v>
      </c>
      <c r="I255" s="221">
        <f t="shared" si="37"/>
        <v>0</v>
      </c>
      <c r="J255" s="350">
        <f>SUM(J256:J258)</f>
        <v>0</v>
      </c>
      <c r="K255" s="352">
        <f t="shared" ref="K255" si="47">SUM(K256:K258)</f>
        <v>0</v>
      </c>
      <c r="L255" s="221">
        <f t="shared" si="38"/>
        <v>0</v>
      </c>
      <c r="M255" s="353">
        <f t="shared" ref="M255:N255" si="48">SUM(M256:M258)</f>
        <v>0</v>
      </c>
      <c r="N255" s="351">
        <f t="shared" si="48"/>
        <v>0</v>
      </c>
      <c r="O255" s="221">
        <f t="shared" si="39"/>
        <v>0</v>
      </c>
      <c r="P255" s="176"/>
      <c r="R255" s="158"/>
      <c r="S255" s="158"/>
    </row>
    <row r="256" spans="1:19" hidden="1" x14ac:dyDescent="0.25">
      <c r="A256" s="178">
        <v>6322</v>
      </c>
      <c r="B256" s="223" t="s">
        <v>489</v>
      </c>
      <c r="C256" s="343">
        <f t="shared" si="25"/>
        <v>0</v>
      </c>
      <c r="D256" s="229">
        <v>0</v>
      </c>
      <c r="E256" s="507"/>
      <c r="F256" s="359">
        <f t="shared" si="36"/>
        <v>0</v>
      </c>
      <c r="G256" s="229"/>
      <c r="H256" s="230"/>
      <c r="I256" s="231">
        <f t="shared" si="37"/>
        <v>0</v>
      </c>
      <c r="J256" s="229"/>
      <c r="K256" s="230"/>
      <c r="L256" s="231">
        <f t="shared" si="38"/>
        <v>0</v>
      </c>
      <c r="M256" s="338"/>
      <c r="N256" s="337"/>
      <c r="O256" s="231">
        <f t="shared" si="39"/>
        <v>0</v>
      </c>
      <c r="P256" s="185"/>
      <c r="R256" s="158"/>
      <c r="S256" s="158"/>
    </row>
    <row r="257" spans="1:19" ht="24" hidden="1" x14ac:dyDescent="0.25">
      <c r="A257" s="178">
        <v>6323</v>
      </c>
      <c r="B257" s="223" t="s">
        <v>490</v>
      </c>
      <c r="C257" s="343">
        <f t="shared" si="25"/>
        <v>0</v>
      </c>
      <c r="D257" s="229">
        <v>0</v>
      </c>
      <c r="E257" s="507"/>
      <c r="F257" s="359">
        <f t="shared" si="36"/>
        <v>0</v>
      </c>
      <c r="G257" s="229"/>
      <c r="H257" s="230"/>
      <c r="I257" s="231">
        <f t="shared" si="37"/>
        <v>0</v>
      </c>
      <c r="J257" s="229"/>
      <c r="K257" s="230"/>
      <c r="L257" s="231">
        <f t="shared" si="38"/>
        <v>0</v>
      </c>
      <c r="M257" s="338"/>
      <c r="N257" s="337"/>
      <c r="O257" s="231">
        <f t="shared" si="39"/>
        <v>0</v>
      </c>
      <c r="P257" s="185"/>
      <c r="R257" s="158"/>
      <c r="S257" s="158"/>
    </row>
    <row r="258" spans="1:19" ht="24" hidden="1" x14ac:dyDescent="0.25">
      <c r="A258" s="169">
        <v>6324</v>
      </c>
      <c r="B258" s="213" t="s">
        <v>491</v>
      </c>
      <c r="C258" s="343">
        <f t="shared" si="25"/>
        <v>0</v>
      </c>
      <c r="D258" s="219">
        <v>0</v>
      </c>
      <c r="E258" s="510"/>
      <c r="F258" s="466">
        <f t="shared" si="36"/>
        <v>0</v>
      </c>
      <c r="G258" s="219"/>
      <c r="H258" s="220"/>
      <c r="I258" s="221">
        <f t="shared" si="37"/>
        <v>0</v>
      </c>
      <c r="J258" s="219"/>
      <c r="K258" s="220"/>
      <c r="L258" s="221">
        <f t="shared" si="38"/>
        <v>0</v>
      </c>
      <c r="M258" s="336"/>
      <c r="N258" s="335"/>
      <c r="O258" s="221">
        <f t="shared" si="39"/>
        <v>0</v>
      </c>
      <c r="P258" s="176"/>
      <c r="R258" s="158"/>
      <c r="S258" s="158"/>
    </row>
    <row r="259" spans="1:19" hidden="1" x14ac:dyDescent="0.25">
      <c r="A259" s="391">
        <v>6330</v>
      </c>
      <c r="B259" s="392" t="s">
        <v>492</v>
      </c>
      <c r="C259" s="343">
        <f t="shared" ref="C259:C286" si="49">F259+I259+L259+O259</f>
        <v>0</v>
      </c>
      <c r="D259" s="375">
        <v>0</v>
      </c>
      <c r="E259" s="579"/>
      <c r="F259" s="546">
        <f t="shared" si="36"/>
        <v>0</v>
      </c>
      <c r="G259" s="375"/>
      <c r="H259" s="377"/>
      <c r="I259" s="371">
        <f t="shared" si="37"/>
        <v>0</v>
      </c>
      <c r="J259" s="375"/>
      <c r="K259" s="377"/>
      <c r="L259" s="371">
        <f t="shared" si="38"/>
        <v>0</v>
      </c>
      <c r="M259" s="378"/>
      <c r="N259" s="376"/>
      <c r="O259" s="371">
        <f t="shared" si="39"/>
        <v>0</v>
      </c>
      <c r="P259" s="372"/>
      <c r="R259" s="158"/>
      <c r="S259" s="158"/>
    </row>
    <row r="260" spans="1:19" hidden="1" x14ac:dyDescent="0.25">
      <c r="A260" s="339">
        <v>6360</v>
      </c>
      <c r="B260" s="223" t="s">
        <v>493</v>
      </c>
      <c r="C260" s="343">
        <f t="shared" si="49"/>
        <v>0</v>
      </c>
      <c r="D260" s="229">
        <v>0</v>
      </c>
      <c r="E260" s="507"/>
      <c r="F260" s="359">
        <f t="shared" si="36"/>
        <v>0</v>
      </c>
      <c r="G260" s="229"/>
      <c r="H260" s="230"/>
      <c r="I260" s="231">
        <f t="shared" si="37"/>
        <v>0</v>
      </c>
      <c r="J260" s="229"/>
      <c r="K260" s="230"/>
      <c r="L260" s="231">
        <f t="shared" si="38"/>
        <v>0</v>
      </c>
      <c r="M260" s="338"/>
      <c r="N260" s="337"/>
      <c r="O260" s="231">
        <f t="shared" si="39"/>
        <v>0</v>
      </c>
      <c r="P260" s="185"/>
      <c r="R260" s="158"/>
      <c r="S260" s="158"/>
    </row>
    <row r="261" spans="1:19" ht="24" hidden="1" x14ac:dyDescent="0.25">
      <c r="A261" s="198">
        <v>6400</v>
      </c>
      <c r="B261" s="323" t="s">
        <v>494</v>
      </c>
      <c r="C261" s="199">
        <f t="shared" si="49"/>
        <v>0</v>
      </c>
      <c r="D261" s="209">
        <f>SUM(D262,D266)</f>
        <v>0</v>
      </c>
      <c r="E261" s="505">
        <f>SUM(E262,E266)</f>
        <v>0</v>
      </c>
      <c r="F261" s="459">
        <f t="shared" si="36"/>
        <v>0</v>
      </c>
      <c r="G261" s="209">
        <f>SUM(G262,G266)</f>
        <v>0</v>
      </c>
      <c r="H261" s="210">
        <f t="shared" ref="H261" si="50">SUM(H262,H266)</f>
        <v>0</v>
      </c>
      <c r="I261" s="211">
        <f t="shared" si="37"/>
        <v>0</v>
      </c>
      <c r="J261" s="209">
        <f>SUM(J262,J266)</f>
        <v>0</v>
      </c>
      <c r="K261" s="210">
        <f t="shared" ref="K261" si="51">SUM(K262,K266)</f>
        <v>0</v>
      </c>
      <c r="L261" s="211">
        <f t="shared" si="38"/>
        <v>0</v>
      </c>
      <c r="M261" s="355">
        <f t="shared" ref="M261:N261" si="52">SUM(M262,M266)</f>
        <v>0</v>
      </c>
      <c r="N261" s="356">
        <f t="shared" si="52"/>
        <v>0</v>
      </c>
      <c r="O261" s="357">
        <f t="shared" si="39"/>
        <v>0</v>
      </c>
      <c r="P261" s="358"/>
      <c r="R261" s="158"/>
      <c r="S261" s="158"/>
    </row>
    <row r="262" spans="1:19" ht="24" hidden="1" x14ac:dyDescent="0.25">
      <c r="A262" s="784">
        <v>6410</v>
      </c>
      <c r="B262" s="213" t="s">
        <v>495</v>
      </c>
      <c r="C262" s="353">
        <f t="shared" si="49"/>
        <v>0</v>
      </c>
      <c r="D262" s="350">
        <f>SUM(D263:D265)</f>
        <v>0</v>
      </c>
      <c r="E262" s="389">
        <f>SUM(E263:E265)</f>
        <v>0</v>
      </c>
      <c r="F262" s="466">
        <f t="shared" si="36"/>
        <v>0</v>
      </c>
      <c r="G262" s="350">
        <f>SUM(G263:G265)</f>
        <v>0</v>
      </c>
      <c r="H262" s="352">
        <f t="shared" ref="H262" si="53">SUM(H263:H265)</f>
        <v>0</v>
      </c>
      <c r="I262" s="221">
        <f t="shared" si="37"/>
        <v>0</v>
      </c>
      <c r="J262" s="350">
        <f>SUM(J263:J265)</f>
        <v>0</v>
      </c>
      <c r="K262" s="352">
        <f t="shared" ref="K262" si="54">SUM(K263:K265)</f>
        <v>0</v>
      </c>
      <c r="L262" s="221">
        <f t="shared" si="38"/>
        <v>0</v>
      </c>
      <c r="M262" s="365">
        <f t="shared" ref="M262:N262" si="55">SUM(M263:M265)</f>
        <v>0</v>
      </c>
      <c r="N262" s="366">
        <f t="shared" si="55"/>
        <v>0</v>
      </c>
      <c r="O262" s="242">
        <f t="shared" si="39"/>
        <v>0</v>
      </c>
      <c r="P262" s="244"/>
      <c r="R262" s="158"/>
      <c r="S262" s="158"/>
    </row>
    <row r="263" spans="1:19" hidden="1" x14ac:dyDescent="0.25">
      <c r="A263" s="178">
        <v>6411</v>
      </c>
      <c r="B263" s="393" t="s">
        <v>496</v>
      </c>
      <c r="C263" s="390">
        <f t="shared" si="49"/>
        <v>0</v>
      </c>
      <c r="D263" s="229">
        <v>0</v>
      </c>
      <c r="E263" s="507"/>
      <c r="F263" s="359">
        <f t="shared" si="36"/>
        <v>0</v>
      </c>
      <c r="G263" s="229"/>
      <c r="H263" s="230"/>
      <c r="I263" s="231">
        <f t="shared" si="37"/>
        <v>0</v>
      </c>
      <c r="J263" s="229"/>
      <c r="K263" s="230"/>
      <c r="L263" s="231">
        <f t="shared" si="38"/>
        <v>0</v>
      </c>
      <c r="M263" s="338"/>
      <c r="N263" s="337"/>
      <c r="O263" s="231">
        <f t="shared" si="39"/>
        <v>0</v>
      </c>
      <c r="P263" s="185"/>
      <c r="R263" s="158"/>
      <c r="S263" s="158"/>
    </row>
    <row r="264" spans="1:19" ht="36" hidden="1" x14ac:dyDescent="0.25">
      <c r="A264" s="178">
        <v>6412</v>
      </c>
      <c r="B264" s="223" t="s">
        <v>497</v>
      </c>
      <c r="C264" s="390">
        <f t="shared" si="49"/>
        <v>0</v>
      </c>
      <c r="D264" s="229">
        <v>0</v>
      </c>
      <c r="E264" s="507"/>
      <c r="F264" s="359">
        <f t="shared" si="36"/>
        <v>0</v>
      </c>
      <c r="G264" s="229"/>
      <c r="H264" s="230"/>
      <c r="I264" s="231">
        <f t="shared" si="37"/>
        <v>0</v>
      </c>
      <c r="J264" s="229"/>
      <c r="K264" s="230"/>
      <c r="L264" s="231">
        <f t="shared" si="38"/>
        <v>0</v>
      </c>
      <c r="M264" s="338"/>
      <c r="N264" s="337"/>
      <c r="O264" s="231">
        <f t="shared" si="39"/>
        <v>0</v>
      </c>
      <c r="P264" s="185"/>
      <c r="R264" s="158"/>
      <c r="S264" s="158"/>
    </row>
    <row r="265" spans="1:19" ht="36" hidden="1" x14ac:dyDescent="0.25">
      <c r="A265" s="178">
        <v>6419</v>
      </c>
      <c r="B265" s="223" t="s">
        <v>498</v>
      </c>
      <c r="C265" s="390">
        <f t="shared" si="49"/>
        <v>0</v>
      </c>
      <c r="D265" s="229">
        <v>0</v>
      </c>
      <c r="E265" s="507"/>
      <c r="F265" s="359">
        <f t="shared" si="36"/>
        <v>0</v>
      </c>
      <c r="G265" s="229"/>
      <c r="H265" s="230"/>
      <c r="I265" s="231">
        <f t="shared" si="37"/>
        <v>0</v>
      </c>
      <c r="J265" s="229"/>
      <c r="K265" s="230"/>
      <c r="L265" s="231">
        <f t="shared" si="38"/>
        <v>0</v>
      </c>
      <c r="M265" s="338"/>
      <c r="N265" s="337"/>
      <c r="O265" s="231">
        <f t="shared" si="39"/>
        <v>0</v>
      </c>
      <c r="P265" s="185"/>
      <c r="R265" s="158"/>
      <c r="S265" s="158"/>
    </row>
    <row r="266" spans="1:19" ht="36" hidden="1" x14ac:dyDescent="0.25">
      <c r="A266" s="339">
        <v>6420</v>
      </c>
      <c r="B266" s="223" t="s">
        <v>499</v>
      </c>
      <c r="C266" s="390">
        <f t="shared" si="49"/>
        <v>0</v>
      </c>
      <c r="D266" s="340">
        <f>SUM(D267:D270)</f>
        <v>0</v>
      </c>
      <c r="E266" s="390">
        <f>SUM(E267:E270)</f>
        <v>0</v>
      </c>
      <c r="F266" s="359">
        <f t="shared" si="36"/>
        <v>0</v>
      </c>
      <c r="G266" s="340">
        <f>SUM(G267:G270)</f>
        <v>0</v>
      </c>
      <c r="H266" s="342">
        <f>SUM(H267:H270)</f>
        <v>0</v>
      </c>
      <c r="I266" s="231">
        <f t="shared" si="37"/>
        <v>0</v>
      </c>
      <c r="J266" s="340">
        <f>SUM(J267:J270)</f>
        <v>0</v>
      </c>
      <c r="K266" s="342">
        <f>SUM(K267:K270)</f>
        <v>0</v>
      </c>
      <c r="L266" s="231">
        <f t="shared" si="38"/>
        <v>0</v>
      </c>
      <c r="M266" s="343">
        <f>SUM(M267:M270)</f>
        <v>0</v>
      </c>
      <c r="N266" s="341">
        <f>SUM(N267:N270)</f>
        <v>0</v>
      </c>
      <c r="O266" s="231">
        <f t="shared" si="39"/>
        <v>0</v>
      </c>
      <c r="P266" s="185"/>
      <c r="R266" s="158"/>
      <c r="S266" s="158"/>
    </row>
    <row r="267" spans="1:19" hidden="1" x14ac:dyDescent="0.25">
      <c r="A267" s="178">
        <v>6421</v>
      </c>
      <c r="B267" s="223" t="s">
        <v>500</v>
      </c>
      <c r="C267" s="390">
        <f t="shared" si="49"/>
        <v>0</v>
      </c>
      <c r="D267" s="229">
        <v>0</v>
      </c>
      <c r="E267" s="507"/>
      <c r="F267" s="359">
        <f t="shared" si="36"/>
        <v>0</v>
      </c>
      <c r="G267" s="229"/>
      <c r="H267" s="230"/>
      <c r="I267" s="231">
        <f t="shared" si="37"/>
        <v>0</v>
      </c>
      <c r="J267" s="229"/>
      <c r="K267" s="230"/>
      <c r="L267" s="231">
        <f t="shared" si="38"/>
        <v>0</v>
      </c>
      <c r="M267" s="338"/>
      <c r="N267" s="337"/>
      <c r="O267" s="231">
        <f t="shared" si="39"/>
        <v>0</v>
      </c>
      <c r="P267" s="185"/>
      <c r="R267" s="158"/>
      <c r="S267" s="158"/>
    </row>
    <row r="268" spans="1:19" hidden="1" x14ac:dyDescent="0.25">
      <c r="A268" s="178">
        <v>6422</v>
      </c>
      <c r="B268" s="223" t="s">
        <v>501</v>
      </c>
      <c r="C268" s="390">
        <f t="shared" si="49"/>
        <v>0</v>
      </c>
      <c r="D268" s="229">
        <v>0</v>
      </c>
      <c r="E268" s="507"/>
      <c r="F268" s="359">
        <f t="shared" si="36"/>
        <v>0</v>
      </c>
      <c r="G268" s="229"/>
      <c r="H268" s="230"/>
      <c r="I268" s="231">
        <f t="shared" si="37"/>
        <v>0</v>
      </c>
      <c r="J268" s="229"/>
      <c r="K268" s="230"/>
      <c r="L268" s="231">
        <f t="shared" si="38"/>
        <v>0</v>
      </c>
      <c r="M268" s="338"/>
      <c r="N268" s="337"/>
      <c r="O268" s="231">
        <f t="shared" si="39"/>
        <v>0</v>
      </c>
      <c r="P268" s="185"/>
      <c r="R268" s="158"/>
      <c r="S268" s="158"/>
    </row>
    <row r="269" spans="1:19" hidden="1" x14ac:dyDescent="0.25">
      <c r="A269" s="178">
        <v>6423</v>
      </c>
      <c r="B269" s="223" t="s">
        <v>502</v>
      </c>
      <c r="C269" s="390">
        <f t="shared" si="49"/>
        <v>0</v>
      </c>
      <c r="D269" s="229">
        <v>0</v>
      </c>
      <c r="E269" s="507"/>
      <c r="F269" s="359">
        <f t="shared" si="36"/>
        <v>0</v>
      </c>
      <c r="G269" s="229"/>
      <c r="H269" s="230"/>
      <c r="I269" s="231">
        <f t="shared" si="37"/>
        <v>0</v>
      </c>
      <c r="J269" s="229"/>
      <c r="K269" s="230"/>
      <c r="L269" s="231">
        <f t="shared" si="38"/>
        <v>0</v>
      </c>
      <c r="M269" s="338"/>
      <c r="N269" s="337"/>
      <c r="O269" s="231">
        <f t="shared" si="39"/>
        <v>0</v>
      </c>
      <c r="P269" s="185"/>
      <c r="R269" s="158"/>
      <c r="S269" s="158"/>
    </row>
    <row r="270" spans="1:19" ht="24" hidden="1" x14ac:dyDescent="0.25">
      <c r="A270" s="178">
        <v>6424</v>
      </c>
      <c r="B270" s="223" t="s">
        <v>503</v>
      </c>
      <c r="C270" s="390">
        <f t="shared" si="49"/>
        <v>0</v>
      </c>
      <c r="D270" s="229">
        <v>0</v>
      </c>
      <c r="E270" s="507"/>
      <c r="F270" s="359">
        <f t="shared" si="36"/>
        <v>0</v>
      </c>
      <c r="G270" s="229"/>
      <c r="H270" s="230"/>
      <c r="I270" s="231">
        <f t="shared" si="37"/>
        <v>0</v>
      </c>
      <c r="J270" s="229"/>
      <c r="K270" s="230"/>
      <c r="L270" s="231">
        <f t="shared" si="38"/>
        <v>0</v>
      </c>
      <c r="M270" s="338"/>
      <c r="N270" s="337"/>
      <c r="O270" s="231">
        <f t="shared" si="39"/>
        <v>0</v>
      </c>
      <c r="P270" s="185"/>
      <c r="R270" s="158"/>
      <c r="S270" s="158"/>
    </row>
    <row r="271" spans="1:19" ht="36" hidden="1" x14ac:dyDescent="0.25">
      <c r="A271" s="394">
        <v>7000</v>
      </c>
      <c r="B271" s="394" t="s">
        <v>504</v>
      </c>
      <c r="C271" s="395">
        <f t="shared" si="49"/>
        <v>0</v>
      </c>
      <c r="D271" s="396">
        <f>SUM(D272,D282)</f>
        <v>0</v>
      </c>
      <c r="E271" s="582">
        <f>SUM(E272,E282)</f>
        <v>0</v>
      </c>
      <c r="F271" s="550">
        <f t="shared" si="36"/>
        <v>0</v>
      </c>
      <c r="G271" s="396">
        <f>SUM(G272,G282)</f>
        <v>0</v>
      </c>
      <c r="H271" s="399">
        <f>SUM(H272,H282)</f>
        <v>0</v>
      </c>
      <c r="I271" s="398">
        <f t="shared" si="37"/>
        <v>0</v>
      </c>
      <c r="J271" s="396">
        <f>SUM(J272,J282)</f>
        <v>0</v>
      </c>
      <c r="K271" s="399">
        <f>SUM(K272,K282)</f>
        <v>0</v>
      </c>
      <c r="L271" s="398">
        <f t="shared" si="38"/>
        <v>0</v>
      </c>
      <c r="M271" s="400">
        <f>SUM(M272,M282)</f>
        <v>0</v>
      </c>
      <c r="N271" s="401">
        <f>SUM(N272,N282)</f>
        <v>0</v>
      </c>
      <c r="O271" s="402">
        <f t="shared" si="39"/>
        <v>0</v>
      </c>
      <c r="P271" s="403"/>
      <c r="R271" s="158"/>
      <c r="S271" s="158"/>
    </row>
    <row r="272" spans="1:19" hidden="1" x14ac:dyDescent="0.25">
      <c r="A272" s="198">
        <v>7200</v>
      </c>
      <c r="B272" s="323" t="s">
        <v>505</v>
      </c>
      <c r="C272" s="199">
        <f t="shared" si="49"/>
        <v>0</v>
      </c>
      <c r="D272" s="209">
        <f>SUM(D273,D274,D277,D278,D281)</f>
        <v>0</v>
      </c>
      <c r="E272" s="505">
        <f>SUM(E273,E274,E277,E278,E281)</f>
        <v>0</v>
      </c>
      <c r="F272" s="459">
        <f t="shared" si="36"/>
        <v>0</v>
      </c>
      <c r="G272" s="209">
        <f>SUM(G273,G274,G277,G278,G281)</f>
        <v>0</v>
      </c>
      <c r="H272" s="210">
        <f>SUM(H273,H274,H277,H278,H281)</f>
        <v>0</v>
      </c>
      <c r="I272" s="211">
        <f t="shared" si="37"/>
        <v>0</v>
      </c>
      <c r="J272" s="209">
        <f>SUM(J273,J274,J277,J278,J281)</f>
        <v>0</v>
      </c>
      <c r="K272" s="210">
        <f>SUM(K273,K274,K277,K278,K281)</f>
        <v>0</v>
      </c>
      <c r="L272" s="211">
        <f t="shared" si="38"/>
        <v>0</v>
      </c>
      <c r="M272" s="325">
        <f>SUM(M273,M274,M277,M278,M281)</f>
        <v>0</v>
      </c>
      <c r="N272" s="326">
        <f>SUM(N273,N274,N277,N278,N281)</f>
        <v>0</v>
      </c>
      <c r="O272" s="327">
        <f t="shared" si="39"/>
        <v>0</v>
      </c>
      <c r="P272" s="328"/>
      <c r="R272" s="158"/>
      <c r="S272" s="158"/>
    </row>
    <row r="273" spans="1:19" ht="24" hidden="1" x14ac:dyDescent="0.25">
      <c r="A273" s="784">
        <v>7210</v>
      </c>
      <c r="B273" s="213" t="s">
        <v>506</v>
      </c>
      <c r="C273" s="214">
        <f t="shared" si="49"/>
        <v>0</v>
      </c>
      <c r="D273" s="219">
        <v>0</v>
      </c>
      <c r="E273" s="510"/>
      <c r="F273" s="466">
        <f t="shared" si="36"/>
        <v>0</v>
      </c>
      <c r="G273" s="219"/>
      <c r="H273" s="220"/>
      <c r="I273" s="221">
        <f t="shared" si="37"/>
        <v>0</v>
      </c>
      <c r="J273" s="219"/>
      <c r="K273" s="220"/>
      <c r="L273" s="221">
        <f t="shared" si="38"/>
        <v>0</v>
      </c>
      <c r="M273" s="336"/>
      <c r="N273" s="335"/>
      <c r="O273" s="221">
        <f t="shared" si="39"/>
        <v>0</v>
      </c>
      <c r="P273" s="176"/>
      <c r="R273" s="158"/>
      <c r="S273" s="158"/>
    </row>
    <row r="274" spans="1:19" s="404" customFormat="1" ht="24" hidden="1" x14ac:dyDescent="0.25">
      <c r="A274" s="339">
        <v>7220</v>
      </c>
      <c r="B274" s="223" t="s">
        <v>507</v>
      </c>
      <c r="C274" s="224">
        <f t="shared" si="49"/>
        <v>0</v>
      </c>
      <c r="D274" s="340">
        <f>SUM(D275:D276)</f>
        <v>0</v>
      </c>
      <c r="E274" s="390">
        <f>SUM(E275:E276)</f>
        <v>0</v>
      </c>
      <c r="F274" s="359">
        <f t="shared" si="36"/>
        <v>0</v>
      </c>
      <c r="G274" s="340">
        <f>SUM(G275:G276)</f>
        <v>0</v>
      </c>
      <c r="H274" s="342">
        <f>SUM(H275:H276)</f>
        <v>0</v>
      </c>
      <c r="I274" s="231">
        <f t="shared" si="37"/>
        <v>0</v>
      </c>
      <c r="J274" s="340">
        <f>SUM(J275:J276)</f>
        <v>0</v>
      </c>
      <c r="K274" s="342">
        <f>SUM(K275:K276)</f>
        <v>0</v>
      </c>
      <c r="L274" s="231">
        <f t="shared" si="38"/>
        <v>0</v>
      </c>
      <c r="M274" s="343">
        <f>SUM(M275:M276)</f>
        <v>0</v>
      </c>
      <c r="N274" s="341">
        <f>SUM(N275:N276)</f>
        <v>0</v>
      </c>
      <c r="O274" s="231">
        <f t="shared" si="39"/>
        <v>0</v>
      </c>
      <c r="P274" s="185"/>
      <c r="R274" s="158"/>
      <c r="S274" s="158"/>
    </row>
    <row r="275" spans="1:19" s="404" customFormat="1" ht="36" hidden="1" x14ac:dyDescent="0.25">
      <c r="A275" s="178">
        <v>7221</v>
      </c>
      <c r="B275" s="223" t="s">
        <v>508</v>
      </c>
      <c r="C275" s="224">
        <f t="shared" si="49"/>
        <v>0</v>
      </c>
      <c r="D275" s="229">
        <v>0</v>
      </c>
      <c r="E275" s="507"/>
      <c r="F275" s="359">
        <f t="shared" si="36"/>
        <v>0</v>
      </c>
      <c r="G275" s="229"/>
      <c r="H275" s="230"/>
      <c r="I275" s="231">
        <f t="shared" si="37"/>
        <v>0</v>
      </c>
      <c r="J275" s="229"/>
      <c r="K275" s="230"/>
      <c r="L275" s="231">
        <f t="shared" si="38"/>
        <v>0</v>
      </c>
      <c r="M275" s="338"/>
      <c r="N275" s="337"/>
      <c r="O275" s="231">
        <f t="shared" si="39"/>
        <v>0</v>
      </c>
      <c r="P275" s="185"/>
      <c r="R275" s="158"/>
      <c r="S275" s="158"/>
    </row>
    <row r="276" spans="1:19" s="404" customFormat="1" ht="36" hidden="1" x14ac:dyDescent="0.25">
      <c r="A276" s="178">
        <v>7222</v>
      </c>
      <c r="B276" s="223" t="s">
        <v>509</v>
      </c>
      <c r="C276" s="224">
        <f t="shared" si="49"/>
        <v>0</v>
      </c>
      <c r="D276" s="229">
        <v>0</v>
      </c>
      <c r="E276" s="507"/>
      <c r="F276" s="359">
        <f t="shared" si="36"/>
        <v>0</v>
      </c>
      <c r="G276" s="229"/>
      <c r="H276" s="230"/>
      <c r="I276" s="231">
        <f t="shared" si="37"/>
        <v>0</v>
      </c>
      <c r="J276" s="229"/>
      <c r="K276" s="230"/>
      <c r="L276" s="231">
        <f t="shared" si="38"/>
        <v>0</v>
      </c>
      <c r="M276" s="338"/>
      <c r="N276" s="337"/>
      <c r="O276" s="231">
        <f t="shared" si="39"/>
        <v>0</v>
      </c>
      <c r="P276" s="185"/>
      <c r="R276" s="158"/>
      <c r="S276" s="158"/>
    </row>
    <row r="277" spans="1:19" s="404" customFormat="1" ht="24" hidden="1" x14ac:dyDescent="0.25">
      <c r="A277" s="339">
        <v>7230</v>
      </c>
      <c r="B277" s="223" t="s">
        <v>510</v>
      </c>
      <c r="C277" s="224">
        <f t="shared" si="49"/>
        <v>0</v>
      </c>
      <c r="D277" s="229">
        <v>0</v>
      </c>
      <c r="E277" s="507"/>
      <c r="F277" s="359">
        <f t="shared" si="36"/>
        <v>0</v>
      </c>
      <c r="G277" s="229"/>
      <c r="H277" s="230"/>
      <c r="I277" s="231">
        <f t="shared" si="37"/>
        <v>0</v>
      </c>
      <c r="J277" s="229"/>
      <c r="K277" s="230"/>
      <c r="L277" s="231">
        <f t="shared" si="38"/>
        <v>0</v>
      </c>
      <c r="M277" s="338"/>
      <c r="N277" s="337"/>
      <c r="O277" s="231">
        <f>M277+N277</f>
        <v>0</v>
      </c>
      <c r="P277" s="185"/>
      <c r="R277" s="158"/>
      <c r="S277" s="158"/>
    </row>
    <row r="278" spans="1:19" ht="24" hidden="1" x14ac:dyDescent="0.25">
      <c r="A278" s="339">
        <v>7240</v>
      </c>
      <c r="B278" s="223" t="s">
        <v>511</v>
      </c>
      <c r="C278" s="224">
        <f t="shared" si="49"/>
        <v>0</v>
      </c>
      <c r="D278" s="340">
        <f>SUM(D279:D280)</f>
        <v>0</v>
      </c>
      <c r="E278" s="390">
        <f>SUM(E279:E280)</f>
        <v>0</v>
      </c>
      <c r="F278" s="359">
        <f t="shared" si="36"/>
        <v>0</v>
      </c>
      <c r="G278" s="340">
        <f>SUM(G279:G280)</f>
        <v>0</v>
      </c>
      <c r="H278" s="342">
        <f>SUM(H279:H280)</f>
        <v>0</v>
      </c>
      <c r="I278" s="231">
        <f t="shared" si="37"/>
        <v>0</v>
      </c>
      <c r="J278" s="340">
        <f>SUM(J279:J280)</f>
        <v>0</v>
      </c>
      <c r="K278" s="342">
        <f>SUM(K279:K280)</f>
        <v>0</v>
      </c>
      <c r="L278" s="231">
        <f t="shared" si="38"/>
        <v>0</v>
      </c>
      <c r="M278" s="343">
        <f>SUM(M279:M280)</f>
        <v>0</v>
      </c>
      <c r="N278" s="341">
        <f>SUM(N279:N280)</f>
        <v>0</v>
      </c>
      <c r="O278" s="231">
        <f>SUM(O279:O280)</f>
        <v>0</v>
      </c>
      <c r="P278" s="185"/>
      <c r="R278" s="158"/>
      <c r="S278" s="158"/>
    </row>
    <row r="279" spans="1:19" ht="48" hidden="1" x14ac:dyDescent="0.25">
      <c r="A279" s="178">
        <v>7245</v>
      </c>
      <c r="B279" s="223" t="s">
        <v>512</v>
      </c>
      <c r="C279" s="224">
        <f t="shared" si="49"/>
        <v>0</v>
      </c>
      <c r="D279" s="229">
        <v>0</v>
      </c>
      <c r="E279" s="507"/>
      <c r="F279" s="359">
        <f t="shared" si="36"/>
        <v>0</v>
      </c>
      <c r="G279" s="229"/>
      <c r="H279" s="230"/>
      <c r="I279" s="231">
        <f t="shared" si="37"/>
        <v>0</v>
      </c>
      <c r="J279" s="229"/>
      <c r="K279" s="230"/>
      <c r="L279" s="231">
        <f t="shared" si="38"/>
        <v>0</v>
      </c>
      <c r="M279" s="338"/>
      <c r="N279" s="337"/>
      <c r="O279" s="231">
        <f t="shared" ref="O279:O282" si="56">M279+N279</f>
        <v>0</v>
      </c>
      <c r="P279" s="185"/>
      <c r="R279" s="158"/>
      <c r="S279" s="158"/>
    </row>
    <row r="280" spans="1:19" ht="72" hidden="1" x14ac:dyDescent="0.25">
      <c r="A280" s="178">
        <v>7246</v>
      </c>
      <c r="B280" s="223" t="s">
        <v>513</v>
      </c>
      <c r="C280" s="224">
        <f t="shared" si="49"/>
        <v>0</v>
      </c>
      <c r="D280" s="229">
        <v>0</v>
      </c>
      <c r="E280" s="507"/>
      <c r="F280" s="359">
        <f t="shared" si="36"/>
        <v>0</v>
      </c>
      <c r="G280" s="229"/>
      <c r="H280" s="230"/>
      <c r="I280" s="231">
        <f t="shared" si="37"/>
        <v>0</v>
      </c>
      <c r="J280" s="229"/>
      <c r="K280" s="230"/>
      <c r="L280" s="231">
        <f t="shared" si="38"/>
        <v>0</v>
      </c>
      <c r="M280" s="338"/>
      <c r="N280" s="337"/>
      <c r="O280" s="231">
        <f t="shared" si="56"/>
        <v>0</v>
      </c>
      <c r="P280" s="185"/>
      <c r="R280" s="158"/>
      <c r="S280" s="158"/>
    </row>
    <row r="281" spans="1:19" ht="24" hidden="1" x14ac:dyDescent="0.25">
      <c r="A281" s="339">
        <v>7260</v>
      </c>
      <c r="B281" s="223" t="s">
        <v>514</v>
      </c>
      <c r="C281" s="224">
        <f t="shared" si="49"/>
        <v>0</v>
      </c>
      <c r="D281" s="219">
        <v>0</v>
      </c>
      <c r="E281" s="510"/>
      <c r="F281" s="466">
        <f t="shared" si="36"/>
        <v>0</v>
      </c>
      <c r="G281" s="219"/>
      <c r="H281" s="220"/>
      <c r="I281" s="221">
        <f t="shared" si="37"/>
        <v>0</v>
      </c>
      <c r="J281" s="219"/>
      <c r="K281" s="220"/>
      <c r="L281" s="221">
        <f t="shared" si="38"/>
        <v>0</v>
      </c>
      <c r="M281" s="336"/>
      <c r="N281" s="335"/>
      <c r="O281" s="221">
        <f t="shared" si="56"/>
        <v>0</v>
      </c>
      <c r="P281" s="176"/>
      <c r="R281" s="158"/>
      <c r="S281" s="158"/>
    </row>
    <row r="282" spans="1:19" hidden="1" x14ac:dyDescent="0.25">
      <c r="A282" s="198">
        <v>7700</v>
      </c>
      <c r="B282" s="323" t="s">
        <v>515</v>
      </c>
      <c r="C282" s="405">
        <f t="shared" si="49"/>
        <v>0</v>
      </c>
      <c r="D282" s="406">
        <f>D283</f>
        <v>0</v>
      </c>
      <c r="E282" s="583">
        <f>SUM(E283)</f>
        <v>0</v>
      </c>
      <c r="F282" s="354">
        <f t="shared" si="36"/>
        <v>0</v>
      </c>
      <c r="G282" s="406">
        <f>G283</f>
        <v>0</v>
      </c>
      <c r="H282" s="407">
        <f>SUM(H283)</f>
        <v>0</v>
      </c>
      <c r="I282" s="357">
        <f t="shared" si="37"/>
        <v>0</v>
      </c>
      <c r="J282" s="406">
        <f>J283</f>
        <v>0</v>
      </c>
      <c r="K282" s="407">
        <f>SUM(K283)</f>
        <v>0</v>
      </c>
      <c r="L282" s="357">
        <f t="shared" si="38"/>
        <v>0</v>
      </c>
      <c r="M282" s="355">
        <f>SUM(M283)</f>
        <v>0</v>
      </c>
      <c r="N282" s="356">
        <f>SUM(N283)</f>
        <v>0</v>
      </c>
      <c r="O282" s="357">
        <f t="shared" si="56"/>
        <v>0</v>
      </c>
      <c r="P282" s="358"/>
      <c r="R282" s="158"/>
      <c r="S282" s="158"/>
    </row>
    <row r="283" spans="1:19" hidden="1" x14ac:dyDescent="0.25">
      <c r="A283" s="233">
        <v>7720</v>
      </c>
      <c r="B283" s="234" t="s">
        <v>516</v>
      </c>
      <c r="C283" s="408">
        <f t="shared" si="49"/>
        <v>0</v>
      </c>
      <c r="D283" s="240">
        <v>0</v>
      </c>
      <c r="E283" s="584"/>
      <c r="F283" s="408">
        <f t="shared" si="36"/>
        <v>0</v>
      </c>
      <c r="G283" s="240"/>
      <c r="H283" s="241"/>
      <c r="I283" s="242">
        <f t="shared" si="37"/>
        <v>0</v>
      </c>
      <c r="J283" s="240"/>
      <c r="K283" s="241"/>
      <c r="L283" s="242">
        <f t="shared" si="38"/>
        <v>0</v>
      </c>
      <c r="M283" s="410"/>
      <c r="N283" s="409"/>
      <c r="O283" s="242">
        <f>M283+N283</f>
        <v>0</v>
      </c>
      <c r="P283" s="244"/>
      <c r="R283" s="158"/>
      <c r="S283" s="158"/>
    </row>
    <row r="284" spans="1:19" hidden="1" x14ac:dyDescent="0.25">
      <c r="A284" s="411"/>
      <c r="B284" s="265" t="s">
        <v>517</v>
      </c>
      <c r="C284" s="214">
        <f t="shared" si="49"/>
        <v>0</v>
      </c>
      <c r="D284" s="330">
        <f>SUM(D285:D286)</f>
        <v>0</v>
      </c>
      <c r="E284" s="506">
        <f>SUM(E285:E286)</f>
        <v>0</v>
      </c>
      <c r="F284" s="460">
        <f t="shared" si="36"/>
        <v>0</v>
      </c>
      <c r="G284" s="330">
        <f>SUM(G285:G286)</f>
        <v>0</v>
      </c>
      <c r="H284" s="333">
        <f>SUM(H285:H286)</f>
        <v>0</v>
      </c>
      <c r="I284" s="332">
        <f t="shared" si="37"/>
        <v>0</v>
      </c>
      <c r="J284" s="330">
        <f>SUM(J285:J286)</f>
        <v>0</v>
      </c>
      <c r="K284" s="333">
        <f>SUM(K285:K286)</f>
        <v>0</v>
      </c>
      <c r="L284" s="332">
        <f t="shared" si="38"/>
        <v>0</v>
      </c>
      <c r="M284" s="334">
        <f>SUM(M285:M286)</f>
        <v>0</v>
      </c>
      <c r="N284" s="331">
        <f>SUM(N285:N286)</f>
        <v>0</v>
      </c>
      <c r="O284" s="332">
        <f t="shared" ref="O284:O299" si="57">M284+N284</f>
        <v>0</v>
      </c>
      <c r="P284" s="274"/>
      <c r="R284" s="158"/>
      <c r="S284" s="158"/>
    </row>
    <row r="285" spans="1:19" hidden="1" x14ac:dyDescent="0.25">
      <c r="A285" s="393" t="s">
        <v>518</v>
      </c>
      <c r="B285" s="178" t="s">
        <v>519</v>
      </c>
      <c r="C285" s="359">
        <f t="shared" si="49"/>
        <v>0</v>
      </c>
      <c r="D285" s="229"/>
      <c r="E285" s="507"/>
      <c r="F285" s="359">
        <f t="shared" si="36"/>
        <v>0</v>
      </c>
      <c r="G285" s="229"/>
      <c r="H285" s="230"/>
      <c r="I285" s="231">
        <f t="shared" si="37"/>
        <v>0</v>
      </c>
      <c r="J285" s="229"/>
      <c r="K285" s="230"/>
      <c r="L285" s="231">
        <f t="shared" si="38"/>
        <v>0</v>
      </c>
      <c r="M285" s="338"/>
      <c r="N285" s="337"/>
      <c r="O285" s="231">
        <f t="shared" si="57"/>
        <v>0</v>
      </c>
      <c r="P285" s="185"/>
      <c r="R285" s="158"/>
      <c r="S285" s="158"/>
    </row>
    <row r="286" spans="1:19" hidden="1" x14ac:dyDescent="0.25">
      <c r="A286" s="393" t="s">
        <v>520</v>
      </c>
      <c r="B286" s="412" t="s">
        <v>521</v>
      </c>
      <c r="C286" s="214">
        <f t="shared" si="49"/>
        <v>0</v>
      </c>
      <c r="D286" s="219"/>
      <c r="E286" s="510"/>
      <c r="F286" s="466">
        <f t="shared" si="36"/>
        <v>0</v>
      </c>
      <c r="G286" s="219"/>
      <c r="H286" s="220"/>
      <c r="I286" s="221">
        <f t="shared" si="37"/>
        <v>0</v>
      </c>
      <c r="J286" s="219"/>
      <c r="K286" s="220"/>
      <c r="L286" s="221">
        <f t="shared" si="38"/>
        <v>0</v>
      </c>
      <c r="M286" s="336"/>
      <c r="N286" s="335"/>
      <c r="O286" s="221">
        <f t="shared" si="57"/>
        <v>0</v>
      </c>
      <c r="P286" s="176"/>
      <c r="R286" s="158"/>
      <c r="S286" s="158"/>
    </row>
    <row r="287" spans="1:19" x14ac:dyDescent="0.25">
      <c r="A287" s="413"/>
      <c r="B287" s="414" t="s">
        <v>522</v>
      </c>
      <c r="C287" s="415">
        <f>SUM(C284,C271,C233,C198,C190,C176,C78,C56)</f>
        <v>1702095</v>
      </c>
      <c r="D287" s="416">
        <f>SUM(D284,D271,D233,D198,D190,D176,D78,D56)</f>
        <v>1589425</v>
      </c>
      <c r="E287" s="511">
        <f>SUM(E284,E271,E233,E198,E190,E176,E78,E56)</f>
        <v>0</v>
      </c>
      <c r="F287" s="467">
        <f t="shared" si="36"/>
        <v>1589425</v>
      </c>
      <c r="G287" s="416">
        <f>SUM(G284,G271,G233,G198,G190,G176,G78,G56)</f>
        <v>112670</v>
      </c>
      <c r="H287" s="419">
        <f>SUM(H284,H271,H233,H198,H190,H176,H78,H56)</f>
        <v>0</v>
      </c>
      <c r="I287" s="418">
        <f t="shared" si="37"/>
        <v>112670</v>
      </c>
      <c r="J287" s="416">
        <f>SUM(J284,J271,J233,J198,J190,J176,J78,J56)</f>
        <v>0</v>
      </c>
      <c r="K287" s="419">
        <f>SUM(K284,K271,K233,K198,K190,K176,K78,K56)</f>
        <v>0</v>
      </c>
      <c r="L287" s="418">
        <f t="shared" si="38"/>
        <v>0</v>
      </c>
      <c r="M287" s="325">
        <f>SUM(M284,M271,M233,M198,M190,M176,M78,M56)</f>
        <v>0</v>
      </c>
      <c r="N287" s="326">
        <f>SUM(N284,N271,N233,N198,N190,N176,N78,N56)</f>
        <v>0</v>
      </c>
      <c r="O287" s="327">
        <f t="shared" si="57"/>
        <v>0</v>
      </c>
      <c r="P287" s="328"/>
      <c r="R287" s="158"/>
      <c r="S287" s="158"/>
    </row>
    <row r="288" spans="1:19" hidden="1" x14ac:dyDescent="0.25">
      <c r="A288" s="420" t="s">
        <v>523</v>
      </c>
      <c r="B288" s="421"/>
      <c r="C288" s="422">
        <f t="shared" ref="C288" si="58">F288+I288+L288+O288</f>
        <v>0</v>
      </c>
      <c r="D288" s="423">
        <f>SUM(D28,D29,D45)-D54</f>
        <v>0</v>
      </c>
      <c r="E288" s="428">
        <f>SUM(E28,E29,E45)-E54</f>
        <v>0</v>
      </c>
      <c r="F288" s="468">
        <f t="shared" si="36"/>
        <v>0</v>
      </c>
      <c r="G288" s="423">
        <f>SUM(G28,G29,G45)-G54</f>
        <v>0</v>
      </c>
      <c r="H288" s="426">
        <f>SUM(H28,H29,H45)-H54</f>
        <v>0</v>
      </c>
      <c r="I288" s="425">
        <f t="shared" si="37"/>
        <v>0</v>
      </c>
      <c r="J288" s="423">
        <f>(J30+J46)-J54</f>
        <v>0</v>
      </c>
      <c r="K288" s="426">
        <f>(K30+K46)-K54</f>
        <v>0</v>
      </c>
      <c r="L288" s="425">
        <f t="shared" si="38"/>
        <v>0</v>
      </c>
      <c r="M288" s="422">
        <f>M48-M54</f>
        <v>0</v>
      </c>
      <c r="N288" s="424">
        <f>N48-N54</f>
        <v>0</v>
      </c>
      <c r="O288" s="425">
        <f t="shared" si="57"/>
        <v>0</v>
      </c>
      <c r="P288" s="427"/>
      <c r="R288" s="158"/>
      <c r="S288" s="158"/>
    </row>
    <row r="289" spans="1:19" s="148" customFormat="1" hidden="1" x14ac:dyDescent="0.25">
      <c r="A289" s="420" t="s">
        <v>524</v>
      </c>
      <c r="B289" s="421"/>
      <c r="C289" s="428">
        <f>SUM(C290,C291)-C298+C299</f>
        <v>0</v>
      </c>
      <c r="D289" s="423">
        <f>SUM(D290,D291)-D298+D299</f>
        <v>0</v>
      </c>
      <c r="E289" s="428">
        <f>SUM(E290,E291)-E298+E299</f>
        <v>0</v>
      </c>
      <c r="F289" s="468">
        <f t="shared" si="36"/>
        <v>0</v>
      </c>
      <c r="G289" s="423">
        <f>SUM(G290,G291)-G298+G299</f>
        <v>0</v>
      </c>
      <c r="H289" s="426">
        <f>SUM(H290,H291)-H298+H299</f>
        <v>0</v>
      </c>
      <c r="I289" s="425">
        <f t="shared" si="37"/>
        <v>0</v>
      </c>
      <c r="J289" s="423">
        <f>SUM(J290,J291)-J298+J299</f>
        <v>0</v>
      </c>
      <c r="K289" s="426">
        <f>SUM(K290,K291)-K298+K299</f>
        <v>0</v>
      </c>
      <c r="L289" s="425">
        <f t="shared" si="38"/>
        <v>0</v>
      </c>
      <c r="M289" s="422">
        <f>SUM(M290,M291)-M298+M299</f>
        <v>0</v>
      </c>
      <c r="N289" s="424">
        <f>SUM(N290,N291)-N298+N299</f>
        <v>0</v>
      </c>
      <c r="O289" s="425">
        <f t="shared" si="57"/>
        <v>0</v>
      </c>
      <c r="P289" s="427"/>
      <c r="R289" s="158"/>
      <c r="S289" s="158"/>
    </row>
    <row r="290" spans="1:19" s="148" customFormat="1" hidden="1" x14ac:dyDescent="0.25">
      <c r="A290" s="429" t="s">
        <v>525</v>
      </c>
      <c r="B290" s="429" t="s">
        <v>526</v>
      </c>
      <c r="C290" s="428">
        <f>C25-C284</f>
        <v>0</v>
      </c>
      <c r="D290" s="423">
        <f>D25-D284</f>
        <v>0</v>
      </c>
      <c r="E290" s="428">
        <f>E25-E284</f>
        <v>0</v>
      </c>
      <c r="F290" s="468">
        <f t="shared" si="36"/>
        <v>0</v>
      </c>
      <c r="G290" s="423">
        <f>G25-G284</f>
        <v>0</v>
      </c>
      <c r="H290" s="426">
        <f>H25-H284</f>
        <v>0</v>
      </c>
      <c r="I290" s="425">
        <f t="shared" si="37"/>
        <v>0</v>
      </c>
      <c r="J290" s="423">
        <f>J25-J284</f>
        <v>0</v>
      </c>
      <c r="K290" s="426">
        <f>K25-K284</f>
        <v>0</v>
      </c>
      <c r="L290" s="425">
        <f t="shared" si="38"/>
        <v>0</v>
      </c>
      <c r="M290" s="422">
        <f>M25-M284</f>
        <v>0</v>
      </c>
      <c r="N290" s="424">
        <f>N25-N284</f>
        <v>0</v>
      </c>
      <c r="O290" s="425">
        <f t="shared" si="57"/>
        <v>0</v>
      </c>
      <c r="P290" s="427"/>
      <c r="R290" s="158"/>
      <c r="S290" s="158"/>
    </row>
    <row r="291" spans="1:19" s="148" customFormat="1" hidden="1" x14ac:dyDescent="0.25">
      <c r="A291" s="430" t="s">
        <v>527</v>
      </c>
      <c r="B291" s="430" t="s">
        <v>528</v>
      </c>
      <c r="C291" s="428">
        <f>SUM(C292,C294,C296)-SUM(C293,C295,C297)</f>
        <v>0</v>
      </c>
      <c r="D291" s="423">
        <f>SUM(D292,D294,D296)-SUM(D293,D295,D297)</f>
        <v>0</v>
      </c>
      <c r="E291" s="428">
        <f t="shared" ref="E291" si="59">SUM(E292,E294,E296)-SUM(E293,E295,E297)</f>
        <v>0</v>
      </c>
      <c r="F291" s="468">
        <f t="shared" si="36"/>
        <v>0</v>
      </c>
      <c r="G291" s="423">
        <f>SUM(G292,G294,G296)-SUM(G293,G295,G297)</f>
        <v>0</v>
      </c>
      <c r="H291" s="426">
        <f t="shared" ref="H291" si="60">SUM(H292,H294,H296)-SUM(H293,H295,H297)</f>
        <v>0</v>
      </c>
      <c r="I291" s="425">
        <f t="shared" si="37"/>
        <v>0</v>
      </c>
      <c r="J291" s="423">
        <f t="shared" ref="J291:K291" si="61">SUM(J292,J294,J296)-SUM(J293,J295,J297)</f>
        <v>0</v>
      </c>
      <c r="K291" s="426">
        <f t="shared" si="61"/>
        <v>0</v>
      </c>
      <c r="L291" s="425">
        <f t="shared" si="38"/>
        <v>0</v>
      </c>
      <c r="M291" s="422">
        <f t="shared" ref="M291:N291" si="62">SUM(M292,M294,M296)-SUM(M293,M295,M297)</f>
        <v>0</v>
      </c>
      <c r="N291" s="424">
        <f t="shared" si="62"/>
        <v>0</v>
      </c>
      <c r="O291" s="425">
        <f t="shared" si="57"/>
        <v>0</v>
      </c>
      <c r="P291" s="427"/>
      <c r="R291" s="158"/>
      <c r="S291" s="158"/>
    </row>
    <row r="292" spans="1:19" s="148" customFormat="1" hidden="1" x14ac:dyDescent="0.25">
      <c r="A292" s="411" t="s">
        <v>529</v>
      </c>
      <c r="B292" s="275" t="s">
        <v>530</v>
      </c>
      <c r="C292" s="235">
        <f t="shared" ref="C292:C299" si="63">F292+I292+L292+O292</f>
        <v>0</v>
      </c>
      <c r="D292" s="240"/>
      <c r="E292" s="584"/>
      <c r="F292" s="408">
        <f t="shared" si="36"/>
        <v>0</v>
      </c>
      <c r="G292" s="240"/>
      <c r="H292" s="241"/>
      <c r="I292" s="242">
        <f t="shared" si="37"/>
        <v>0</v>
      </c>
      <c r="J292" s="240"/>
      <c r="K292" s="241"/>
      <c r="L292" s="242">
        <f t="shared" si="38"/>
        <v>0</v>
      </c>
      <c r="M292" s="410"/>
      <c r="N292" s="409"/>
      <c r="O292" s="242">
        <f t="shared" si="57"/>
        <v>0</v>
      </c>
      <c r="P292" s="244"/>
      <c r="R292" s="158"/>
      <c r="S292" s="158"/>
    </row>
    <row r="293" spans="1:19" hidden="1" x14ac:dyDescent="0.25">
      <c r="A293" s="393" t="s">
        <v>531</v>
      </c>
      <c r="B293" s="177" t="s">
        <v>532</v>
      </c>
      <c r="C293" s="224">
        <f t="shared" si="63"/>
        <v>0</v>
      </c>
      <c r="D293" s="229"/>
      <c r="E293" s="507"/>
      <c r="F293" s="359">
        <f t="shared" si="36"/>
        <v>0</v>
      </c>
      <c r="G293" s="229"/>
      <c r="H293" s="230"/>
      <c r="I293" s="231">
        <f t="shared" si="37"/>
        <v>0</v>
      </c>
      <c r="J293" s="229"/>
      <c r="K293" s="230"/>
      <c r="L293" s="231">
        <f t="shared" si="38"/>
        <v>0</v>
      </c>
      <c r="M293" s="338"/>
      <c r="N293" s="337"/>
      <c r="O293" s="231">
        <f t="shared" si="57"/>
        <v>0</v>
      </c>
      <c r="P293" s="185"/>
      <c r="R293" s="158"/>
      <c r="S293" s="158"/>
    </row>
    <row r="294" spans="1:19" hidden="1" x14ac:dyDescent="0.25">
      <c r="A294" s="393" t="s">
        <v>533</v>
      </c>
      <c r="B294" s="177" t="s">
        <v>534</v>
      </c>
      <c r="C294" s="224">
        <f t="shared" si="63"/>
        <v>0</v>
      </c>
      <c r="D294" s="229"/>
      <c r="E294" s="507"/>
      <c r="F294" s="359">
        <f t="shared" si="36"/>
        <v>0</v>
      </c>
      <c r="G294" s="229"/>
      <c r="H294" s="230"/>
      <c r="I294" s="231">
        <f t="shared" si="37"/>
        <v>0</v>
      </c>
      <c r="J294" s="229"/>
      <c r="K294" s="230"/>
      <c r="L294" s="231">
        <f t="shared" si="38"/>
        <v>0</v>
      </c>
      <c r="M294" s="338"/>
      <c r="N294" s="337"/>
      <c r="O294" s="231">
        <f t="shared" si="57"/>
        <v>0</v>
      </c>
      <c r="P294" s="185"/>
      <c r="R294" s="158"/>
      <c r="S294" s="158"/>
    </row>
    <row r="295" spans="1:19" hidden="1" x14ac:dyDescent="0.25">
      <c r="A295" s="393" t="s">
        <v>535</v>
      </c>
      <c r="B295" s="177" t="s">
        <v>536</v>
      </c>
      <c r="C295" s="224">
        <f t="shared" si="63"/>
        <v>0</v>
      </c>
      <c r="D295" s="229"/>
      <c r="E295" s="507"/>
      <c r="F295" s="359">
        <f t="shared" si="36"/>
        <v>0</v>
      </c>
      <c r="G295" s="229"/>
      <c r="H295" s="230"/>
      <c r="I295" s="231">
        <f t="shared" si="37"/>
        <v>0</v>
      </c>
      <c r="J295" s="229"/>
      <c r="K295" s="230"/>
      <c r="L295" s="231">
        <f t="shared" si="38"/>
        <v>0</v>
      </c>
      <c r="M295" s="338"/>
      <c r="N295" s="337"/>
      <c r="O295" s="231">
        <f t="shared" si="57"/>
        <v>0</v>
      </c>
      <c r="P295" s="185"/>
      <c r="R295" s="158"/>
      <c r="S295" s="158"/>
    </row>
    <row r="296" spans="1:19" hidden="1" x14ac:dyDescent="0.25">
      <c r="A296" s="393" t="s">
        <v>537</v>
      </c>
      <c r="B296" s="177" t="s">
        <v>538</v>
      </c>
      <c r="C296" s="224">
        <f t="shared" si="63"/>
        <v>0</v>
      </c>
      <c r="D296" s="229"/>
      <c r="E296" s="507"/>
      <c r="F296" s="359">
        <f t="shared" si="36"/>
        <v>0</v>
      </c>
      <c r="G296" s="229"/>
      <c r="H296" s="230"/>
      <c r="I296" s="231">
        <f t="shared" si="37"/>
        <v>0</v>
      </c>
      <c r="J296" s="229"/>
      <c r="K296" s="230"/>
      <c r="L296" s="231">
        <f t="shared" si="38"/>
        <v>0</v>
      </c>
      <c r="M296" s="338"/>
      <c r="N296" s="337"/>
      <c r="O296" s="231">
        <f t="shared" si="57"/>
        <v>0</v>
      </c>
      <c r="P296" s="185"/>
      <c r="R296" s="158"/>
      <c r="S296" s="158"/>
    </row>
    <row r="297" spans="1:19" hidden="1" x14ac:dyDescent="0.25">
      <c r="A297" s="431" t="s">
        <v>539</v>
      </c>
      <c r="B297" s="432" t="s">
        <v>540</v>
      </c>
      <c r="C297" s="374">
        <f t="shared" si="63"/>
        <v>0</v>
      </c>
      <c r="D297" s="375"/>
      <c r="E297" s="579"/>
      <c r="F297" s="546">
        <f t="shared" si="36"/>
        <v>0</v>
      </c>
      <c r="G297" s="375"/>
      <c r="H297" s="377"/>
      <c r="I297" s="371">
        <f t="shared" si="37"/>
        <v>0</v>
      </c>
      <c r="J297" s="375"/>
      <c r="K297" s="377"/>
      <c r="L297" s="371">
        <f t="shared" si="38"/>
        <v>0</v>
      </c>
      <c r="M297" s="378"/>
      <c r="N297" s="376"/>
      <c r="O297" s="371">
        <f t="shared" si="57"/>
        <v>0</v>
      </c>
      <c r="P297" s="372"/>
      <c r="R297" s="158"/>
      <c r="S297" s="158"/>
    </row>
    <row r="298" spans="1:19" hidden="1" x14ac:dyDescent="0.25">
      <c r="A298" s="430" t="s">
        <v>541</v>
      </c>
      <c r="B298" s="430" t="s">
        <v>542</v>
      </c>
      <c r="C298" s="433">
        <f t="shared" si="63"/>
        <v>0</v>
      </c>
      <c r="D298" s="434"/>
      <c r="E298" s="586"/>
      <c r="F298" s="468">
        <f t="shared" si="36"/>
        <v>0</v>
      </c>
      <c r="G298" s="434"/>
      <c r="H298" s="436"/>
      <c r="I298" s="425">
        <f t="shared" si="37"/>
        <v>0</v>
      </c>
      <c r="J298" s="434"/>
      <c r="K298" s="436"/>
      <c r="L298" s="425">
        <f t="shared" si="38"/>
        <v>0</v>
      </c>
      <c r="M298" s="437"/>
      <c r="N298" s="435"/>
      <c r="O298" s="425">
        <f t="shared" si="57"/>
        <v>0</v>
      </c>
      <c r="P298" s="427"/>
      <c r="R298" s="158"/>
      <c r="S298" s="158"/>
    </row>
    <row r="299" spans="1:19" s="148" customFormat="1" ht="36" hidden="1" x14ac:dyDescent="0.25">
      <c r="A299" s="430" t="s">
        <v>543</v>
      </c>
      <c r="B299" s="438" t="s">
        <v>544</v>
      </c>
      <c r="C299" s="439">
        <f t="shared" si="63"/>
        <v>0</v>
      </c>
      <c r="D299" s="440"/>
      <c r="E299" s="715"/>
      <c r="F299" s="556">
        <f t="shared" si="36"/>
        <v>0</v>
      </c>
      <c r="G299" s="434"/>
      <c r="H299" s="436"/>
      <c r="I299" s="425">
        <f t="shared" si="37"/>
        <v>0</v>
      </c>
      <c r="J299" s="434"/>
      <c r="K299" s="436"/>
      <c r="L299" s="425">
        <f t="shared" si="38"/>
        <v>0</v>
      </c>
      <c r="M299" s="437"/>
      <c r="N299" s="435"/>
      <c r="O299" s="425">
        <f t="shared" si="57"/>
        <v>0</v>
      </c>
      <c r="P299" s="512"/>
      <c r="Q299" s="141"/>
      <c r="R299" s="158"/>
      <c r="S299" s="158"/>
    </row>
    <row r="300" spans="1:19" s="148" customFormat="1" x14ac:dyDescent="0.25">
      <c r="A300" s="443" t="s">
        <v>545</v>
      </c>
      <c r="B300" s="444"/>
      <c r="C300" s="444"/>
      <c r="D300" s="444"/>
      <c r="E300" s="444"/>
      <c r="F300" s="444"/>
      <c r="G300" s="444"/>
      <c r="H300" s="444"/>
      <c r="I300" s="444"/>
      <c r="J300" s="444"/>
      <c r="K300" s="444"/>
      <c r="L300" s="444"/>
      <c r="M300" s="444"/>
      <c r="N300" s="444"/>
      <c r="O300" s="444"/>
      <c r="P300" s="444"/>
      <c r="Q300" s="141"/>
    </row>
    <row r="301" spans="1:19" ht="12.75" thickBot="1" x14ac:dyDescent="0.3">
      <c r="A301" s="446"/>
      <c r="B301" s="447"/>
      <c r="C301" s="447"/>
      <c r="D301" s="447"/>
      <c r="E301" s="447"/>
      <c r="F301" s="447"/>
      <c r="G301" s="447"/>
      <c r="H301" s="447"/>
      <c r="I301" s="447"/>
      <c r="J301" s="447"/>
      <c r="K301" s="447"/>
      <c r="L301" s="447"/>
      <c r="M301" s="447"/>
      <c r="N301" s="447"/>
      <c r="O301" s="447"/>
      <c r="P301" s="447"/>
      <c r="Q301" s="118"/>
    </row>
    <row r="302" spans="1:19" x14ac:dyDescent="0.25">
      <c r="A302" s="117"/>
      <c r="B302" s="117"/>
      <c r="C302" s="117"/>
      <c r="D302" s="117"/>
      <c r="E302" s="117"/>
      <c r="F302" s="117"/>
      <c r="G302" s="117"/>
      <c r="H302" s="117"/>
      <c r="I302" s="117"/>
      <c r="J302" s="117"/>
      <c r="K302" s="117"/>
      <c r="L302" s="117"/>
      <c r="M302" s="117"/>
      <c r="N302" s="117"/>
      <c r="O302" s="117"/>
    </row>
    <row r="303" spans="1:19" x14ac:dyDescent="0.25">
      <c r="A303" s="117"/>
      <c r="B303" s="117"/>
      <c r="C303" s="117"/>
      <c r="D303" s="117"/>
      <c r="E303" s="117"/>
      <c r="F303" s="117"/>
      <c r="G303" s="117"/>
      <c r="H303" s="117"/>
      <c r="I303" s="117"/>
      <c r="J303" s="117"/>
      <c r="K303" s="117"/>
      <c r="L303" s="117"/>
      <c r="M303" s="117"/>
      <c r="N303" s="117"/>
      <c r="O303" s="117"/>
    </row>
    <row r="304" spans="1:19"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TQhmFNu0jNbZHmQj44rwiB0I8mtXGMQP9Mo2R4BcvOVbt3/ZomBEx/V8BM70zqvCJJfGUhEbED8FqwjKAtfk1A==" saltValue="qqUVTPXRsRdgYxINZ0jUNw==" spinCount="100000" sheet="1" objects="1" scenarios="1" formatCells="0" formatColumns="0" formatRows="0"/>
  <autoFilter ref="A22:P300">
    <filterColumn colId="2">
      <filters blank="1">
        <filter val="1 000"/>
        <filter val="1 420 000"/>
        <filter val="1 532 670"/>
        <filter val="1 625 041"/>
        <filter val="1 670"/>
        <filter val="1 702 095"/>
        <filter val="112 670"/>
        <filter val="3 325"/>
        <filter val="31 676"/>
        <filter val="37 671"/>
        <filter val="4 995"/>
        <filter val="49 700"/>
        <filter val="5 000"/>
        <filter val="54 700"/>
        <filter val="6 000"/>
        <filter val="71 054"/>
        <filter val="77 054"/>
        <filter val="92 371"/>
      </filters>
    </filterColumn>
  </autoFilter>
  <mergeCells count="31">
    <mergeCell ref="J20:J21"/>
    <mergeCell ref="K20:K21"/>
    <mergeCell ref="C16:P16"/>
    <mergeCell ref="A3:P3"/>
    <mergeCell ref="A4:P4"/>
    <mergeCell ref="C6:P6"/>
    <mergeCell ref="C7:P7"/>
    <mergeCell ref="C8:P8"/>
    <mergeCell ref="C9:P9"/>
    <mergeCell ref="C10:P10"/>
    <mergeCell ref="C11:P11"/>
    <mergeCell ref="C13:P13"/>
    <mergeCell ref="C14:P14"/>
    <mergeCell ref="C15:P15"/>
    <mergeCell ref="L20:L21"/>
    <mergeCell ref="C17:P17"/>
    <mergeCell ref="C18:P18"/>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123.pielikums Jūrmalas pilsētas domes
2016.gada 25.novembra saistošajiem noteikumiem Nr.44
(protokols Nr.18, 5.punkts)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Q9" sqref="Q9"/>
    </sheetView>
  </sheetViews>
  <sheetFormatPr defaultRowHeight="12" outlineLevelCol="1" x14ac:dyDescent="0.25"/>
  <cols>
    <col min="1" max="1" width="10.85546875" style="113" customWidth="1"/>
    <col min="2" max="2" width="38.5703125"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593</v>
      </c>
    </row>
    <row r="2" spans="1:17" x14ac:dyDescent="0.25">
      <c r="B2" s="114"/>
      <c r="C2" s="114"/>
      <c r="D2" s="114"/>
      <c r="E2" s="114"/>
      <c r="F2" s="114"/>
      <c r="G2" s="114"/>
      <c r="H2" s="114"/>
      <c r="I2" s="114"/>
      <c r="J2" s="114"/>
      <c r="K2" s="114"/>
      <c r="L2" s="114"/>
      <c r="M2" s="115"/>
      <c r="N2" s="115"/>
      <c r="O2" s="116"/>
    </row>
    <row r="3" spans="1:17" x14ac:dyDescent="0.25">
      <c r="A3" s="478"/>
      <c r="B3" s="479"/>
      <c r="C3" s="479"/>
      <c r="D3" s="479"/>
      <c r="E3" s="479"/>
      <c r="F3" s="479"/>
      <c r="G3" s="479"/>
      <c r="H3" s="479"/>
      <c r="I3" s="479"/>
      <c r="J3" s="479"/>
      <c r="K3" s="479"/>
      <c r="L3" s="479"/>
      <c r="M3" s="480"/>
      <c r="N3" s="480"/>
      <c r="O3" s="481"/>
      <c r="P3" s="482"/>
      <c r="Q3" s="118"/>
    </row>
    <row r="4" spans="1:17" ht="15.75" x14ac:dyDescent="0.25">
      <c r="A4" s="1227" t="s">
        <v>226</v>
      </c>
      <c r="B4" s="1228"/>
      <c r="C4" s="1228"/>
      <c r="D4" s="1228"/>
      <c r="E4" s="1228"/>
      <c r="F4" s="1228"/>
      <c r="G4" s="1228"/>
      <c r="H4" s="1228"/>
      <c r="I4" s="1228"/>
      <c r="J4" s="1228"/>
      <c r="K4" s="1228"/>
      <c r="L4" s="1228"/>
      <c r="M4" s="1228"/>
      <c r="N4" s="1228"/>
      <c r="O4" s="1228"/>
      <c r="P4" s="1228"/>
      <c r="Q4" s="118"/>
    </row>
    <row r="5" spans="1:17" ht="15.75" x14ac:dyDescent="0.25">
      <c r="A5" s="471"/>
      <c r="B5" s="472"/>
      <c r="C5" s="472"/>
      <c r="D5" s="472"/>
      <c r="E5" s="472"/>
      <c r="F5" s="472"/>
      <c r="G5" s="472"/>
      <c r="H5" s="472"/>
      <c r="I5" s="472"/>
      <c r="J5" s="472"/>
      <c r="K5" s="472"/>
      <c r="L5" s="472"/>
      <c r="M5" s="472"/>
      <c r="N5" s="472"/>
      <c r="O5" s="472"/>
      <c r="P5" s="472"/>
      <c r="Q5" s="118"/>
    </row>
    <row r="6" spans="1:17" ht="12.75" x14ac:dyDescent="0.25">
      <c r="A6" s="121" t="s">
        <v>227</v>
      </c>
      <c r="B6" s="122"/>
      <c r="C6" s="1230" t="s">
        <v>228</v>
      </c>
      <c r="D6" s="1230"/>
      <c r="E6" s="1230"/>
      <c r="F6" s="1230"/>
      <c r="G6" s="1230"/>
      <c r="H6" s="1230"/>
      <c r="I6" s="1230"/>
      <c r="J6" s="1230"/>
      <c r="K6" s="1230"/>
      <c r="L6" s="1230"/>
      <c r="M6" s="1230"/>
      <c r="N6" s="1230"/>
      <c r="O6" s="1230"/>
      <c r="P6" s="1230"/>
      <c r="Q6" s="118"/>
    </row>
    <row r="7" spans="1:17" ht="12.75" x14ac:dyDescent="0.25">
      <c r="A7" s="121" t="s">
        <v>229</v>
      </c>
      <c r="B7" s="122"/>
      <c r="C7" s="1230" t="s">
        <v>230</v>
      </c>
      <c r="D7" s="1230"/>
      <c r="E7" s="1230"/>
      <c r="F7" s="1230"/>
      <c r="G7" s="1230"/>
      <c r="H7" s="1230"/>
      <c r="I7" s="1230"/>
      <c r="J7" s="1230"/>
      <c r="K7" s="1230"/>
      <c r="L7" s="1230"/>
      <c r="M7" s="1230"/>
      <c r="N7" s="1230"/>
      <c r="O7" s="1230"/>
      <c r="P7" s="1230"/>
      <c r="Q7" s="118"/>
    </row>
    <row r="8" spans="1:17" x14ac:dyDescent="0.25">
      <c r="A8" s="123" t="s">
        <v>231</v>
      </c>
      <c r="B8" s="124"/>
      <c r="C8" s="1222" t="s">
        <v>232</v>
      </c>
      <c r="D8" s="1222"/>
      <c r="E8" s="1222"/>
      <c r="F8" s="1222"/>
      <c r="G8" s="1222"/>
      <c r="H8" s="1222"/>
      <c r="I8" s="1222"/>
      <c r="J8" s="1222"/>
      <c r="K8" s="1222"/>
      <c r="L8" s="1222"/>
      <c r="M8" s="1222"/>
      <c r="N8" s="1222"/>
      <c r="O8" s="1222"/>
      <c r="P8" s="1222"/>
      <c r="Q8" s="118"/>
    </row>
    <row r="9" spans="1:17" x14ac:dyDescent="0.25">
      <c r="A9" s="123" t="s">
        <v>233</v>
      </c>
      <c r="B9" s="124"/>
      <c r="C9" s="1222" t="s">
        <v>594</v>
      </c>
      <c r="D9" s="1222"/>
      <c r="E9" s="1222"/>
      <c r="F9" s="1222"/>
      <c r="G9" s="1222"/>
      <c r="H9" s="1222"/>
      <c r="I9" s="1222"/>
      <c r="J9" s="1222"/>
      <c r="K9" s="1222"/>
      <c r="L9" s="1222"/>
      <c r="M9" s="1222"/>
      <c r="N9" s="1222"/>
      <c r="O9" s="1222"/>
      <c r="P9" s="1222"/>
      <c r="Q9" s="118"/>
    </row>
    <row r="10" spans="1:17" x14ac:dyDescent="0.25">
      <c r="A10" s="123" t="s">
        <v>234</v>
      </c>
      <c r="B10" s="124"/>
      <c r="C10" s="1230" t="s">
        <v>595</v>
      </c>
      <c r="D10" s="1230"/>
      <c r="E10" s="1230"/>
      <c r="F10" s="1230"/>
      <c r="G10" s="1230"/>
      <c r="H10" s="1230"/>
      <c r="I10" s="1230"/>
      <c r="J10" s="1230"/>
      <c r="K10" s="1230"/>
      <c r="L10" s="1230"/>
      <c r="M10" s="1230"/>
      <c r="N10" s="1230"/>
      <c r="O10" s="1230"/>
      <c r="P10" s="1230"/>
      <c r="Q10" s="118"/>
    </row>
    <row r="11" spans="1:17" x14ac:dyDescent="0.25">
      <c r="A11" s="123" t="s">
        <v>235</v>
      </c>
      <c r="B11" s="124"/>
      <c r="C11" s="1230"/>
      <c r="D11" s="1230"/>
      <c r="E11" s="1230"/>
      <c r="F11" s="1230"/>
      <c r="G11" s="1230"/>
      <c r="H11" s="1230"/>
      <c r="I11" s="1230"/>
      <c r="J11" s="1230"/>
      <c r="K11" s="1230"/>
      <c r="L11" s="1230"/>
      <c r="M11" s="1230"/>
      <c r="N11" s="1230"/>
      <c r="O11" s="1230"/>
      <c r="P11" s="1230"/>
      <c r="Q11" s="118"/>
    </row>
    <row r="12" spans="1:17" x14ac:dyDescent="0.25">
      <c r="A12" s="125" t="s">
        <v>236</v>
      </c>
      <c r="B12" s="124"/>
      <c r="C12" s="126"/>
      <c r="D12" s="126"/>
      <c r="E12" s="126"/>
      <c r="F12" s="126"/>
      <c r="G12" s="126"/>
      <c r="H12" s="126"/>
      <c r="I12" s="126"/>
      <c r="J12" s="126"/>
      <c r="K12" s="126"/>
      <c r="L12" s="126"/>
      <c r="M12" s="126"/>
      <c r="N12" s="126"/>
      <c r="O12" s="126"/>
      <c r="P12" s="127"/>
      <c r="Q12" s="118"/>
    </row>
    <row r="13" spans="1:17" x14ac:dyDescent="0.25">
      <c r="A13" s="123"/>
      <c r="B13" s="124" t="s">
        <v>237</v>
      </c>
      <c r="C13" s="1222" t="s">
        <v>238</v>
      </c>
      <c r="D13" s="1222"/>
      <c r="E13" s="1222"/>
      <c r="F13" s="1222"/>
      <c r="G13" s="1222"/>
      <c r="H13" s="1222"/>
      <c r="I13" s="1222"/>
      <c r="J13" s="1222"/>
      <c r="K13" s="1222"/>
      <c r="L13" s="1222"/>
      <c r="M13" s="1222"/>
      <c r="N13" s="1222"/>
      <c r="O13" s="1222"/>
      <c r="P13" s="1222"/>
      <c r="Q13" s="118"/>
    </row>
    <row r="14" spans="1:17" x14ac:dyDescent="0.25">
      <c r="A14" s="123"/>
      <c r="B14" s="124" t="s">
        <v>239</v>
      </c>
      <c r="C14" s="1222"/>
      <c r="D14" s="1222"/>
      <c r="E14" s="1222"/>
      <c r="F14" s="1222"/>
      <c r="G14" s="1222"/>
      <c r="H14" s="1222"/>
      <c r="I14" s="1222"/>
      <c r="J14" s="1222"/>
      <c r="K14" s="1222"/>
      <c r="L14" s="1222"/>
      <c r="M14" s="1222"/>
      <c r="N14" s="1222"/>
      <c r="O14" s="1222"/>
      <c r="P14" s="1222"/>
      <c r="Q14" s="118"/>
    </row>
    <row r="15" spans="1:17" x14ac:dyDescent="0.25">
      <c r="A15" s="123"/>
      <c r="B15" s="124" t="s">
        <v>240</v>
      </c>
      <c r="C15" s="1222"/>
      <c r="D15" s="1222"/>
      <c r="E15" s="1222"/>
      <c r="F15" s="1222"/>
      <c r="G15" s="1222"/>
      <c r="H15" s="1222"/>
      <c r="I15" s="1222"/>
      <c r="J15" s="1222"/>
      <c r="K15" s="1222"/>
      <c r="L15" s="1222"/>
      <c r="M15" s="1222"/>
      <c r="N15" s="1222"/>
      <c r="O15" s="1222"/>
      <c r="P15" s="1222"/>
      <c r="Q15" s="118"/>
    </row>
    <row r="16" spans="1:17" x14ac:dyDescent="0.25">
      <c r="A16" s="123"/>
      <c r="B16" s="124" t="s">
        <v>241</v>
      </c>
      <c r="C16" s="1222"/>
      <c r="D16" s="1222"/>
      <c r="E16" s="1222"/>
      <c r="F16" s="1222"/>
      <c r="G16" s="1222"/>
      <c r="H16" s="1222"/>
      <c r="I16" s="1222"/>
      <c r="J16" s="1222"/>
      <c r="K16" s="1222"/>
      <c r="L16" s="1222"/>
      <c r="M16" s="1222"/>
      <c r="N16" s="1222"/>
      <c r="O16" s="1222"/>
      <c r="P16" s="1222"/>
      <c r="Q16" s="118"/>
    </row>
    <row r="17" spans="1:18" x14ac:dyDescent="0.25">
      <c r="A17" s="123"/>
      <c r="B17" s="124" t="s">
        <v>242</v>
      </c>
      <c r="C17" s="1222"/>
      <c r="D17" s="1222"/>
      <c r="E17" s="1222"/>
      <c r="F17" s="1222"/>
      <c r="G17" s="1222"/>
      <c r="H17" s="1222"/>
      <c r="I17" s="1222"/>
      <c r="J17" s="1222"/>
      <c r="K17" s="1222"/>
      <c r="L17" s="1222"/>
      <c r="M17" s="1222"/>
      <c r="N17" s="1222"/>
      <c r="O17" s="1222"/>
      <c r="P17" s="1222"/>
      <c r="Q17" s="118"/>
    </row>
    <row r="18" spans="1:18" x14ac:dyDescent="0.25">
      <c r="A18" s="128"/>
      <c r="B18" s="129"/>
      <c r="C18" s="1234"/>
      <c r="D18" s="1234"/>
      <c r="E18" s="1234"/>
      <c r="F18" s="1234"/>
      <c r="G18" s="1234"/>
      <c r="H18" s="1234"/>
      <c r="I18" s="1234"/>
      <c r="J18" s="1234"/>
      <c r="K18" s="1234"/>
      <c r="L18" s="1234"/>
      <c r="M18" s="1234"/>
      <c r="N18" s="1234"/>
      <c r="O18" s="1234"/>
      <c r="P18" s="1234"/>
      <c r="Q18" s="118"/>
    </row>
    <row r="19" spans="1:18"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8"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18" s="131" customFormat="1" ht="70.5" customHeight="1" thickBot="1" x14ac:dyDescent="0.3">
      <c r="A21" s="1238"/>
      <c r="B21" s="1241"/>
      <c r="C21" s="1246"/>
      <c r="D21" s="1248"/>
      <c r="E21" s="1221"/>
      <c r="F21" s="1233"/>
      <c r="G21" s="1248"/>
      <c r="H21" s="1221"/>
      <c r="I21" s="1233"/>
      <c r="J21" s="1248"/>
      <c r="K21" s="1221"/>
      <c r="L21" s="1233"/>
      <c r="M21" s="1248"/>
      <c r="N21" s="1221"/>
      <c r="O21" s="1233"/>
      <c r="P21" s="1241"/>
    </row>
    <row r="22" spans="1:18" s="131" customFormat="1" ht="9" thickTop="1" x14ac:dyDescent="0.25">
      <c r="A22" s="132" t="s">
        <v>259</v>
      </c>
      <c r="B22" s="132">
        <v>2</v>
      </c>
      <c r="C22" s="133">
        <v>3</v>
      </c>
      <c r="D22" s="134">
        <v>4</v>
      </c>
      <c r="E22" s="487">
        <v>5</v>
      </c>
      <c r="F22" s="132">
        <v>4</v>
      </c>
      <c r="G22" s="134">
        <v>7</v>
      </c>
      <c r="H22" s="137">
        <v>8</v>
      </c>
      <c r="I22" s="136">
        <v>5</v>
      </c>
      <c r="J22" s="134">
        <v>10</v>
      </c>
      <c r="K22" s="138">
        <v>11</v>
      </c>
      <c r="L22" s="136">
        <v>6</v>
      </c>
      <c r="M22" s="138">
        <v>13</v>
      </c>
      <c r="N22" s="135">
        <v>14</v>
      </c>
      <c r="O22" s="136">
        <v>7</v>
      </c>
      <c r="P22" s="136">
        <v>16</v>
      </c>
    </row>
    <row r="23" spans="1:18" s="148" customFormat="1" x14ac:dyDescent="0.25">
      <c r="A23" s="139"/>
      <c r="B23" s="140" t="s">
        <v>260</v>
      </c>
      <c r="C23" s="141"/>
      <c r="D23" s="142"/>
      <c r="E23" s="488"/>
      <c r="F23" s="308"/>
      <c r="G23" s="142"/>
      <c r="H23" s="145"/>
      <c r="I23" s="144"/>
      <c r="J23" s="142"/>
      <c r="K23" s="146"/>
      <c r="L23" s="144"/>
      <c r="M23" s="146"/>
      <c r="N23" s="143"/>
      <c r="O23" s="144"/>
      <c r="P23" s="147"/>
    </row>
    <row r="24" spans="1:18" s="148" customFormat="1" ht="12.75" thickBot="1" x14ac:dyDescent="0.3">
      <c r="A24" s="149"/>
      <c r="B24" s="150" t="s">
        <v>261</v>
      </c>
      <c r="C24" s="151">
        <f>F24+I24+L24+O24</f>
        <v>28000</v>
      </c>
      <c r="D24" s="152">
        <f>SUM(D25,D28,D29,D45,D46)</f>
        <v>28000</v>
      </c>
      <c r="E24" s="489">
        <f>SUM(E25,E28,E29,E45,E46)</f>
        <v>0</v>
      </c>
      <c r="F24" s="455">
        <f t="shared" ref="F24:F29" si="0">D24+E24</f>
        <v>28000</v>
      </c>
      <c r="G24" s="152">
        <f>SUM(G25,G28,G46)</f>
        <v>0</v>
      </c>
      <c r="H24" s="155">
        <f>SUM(H25,H28,H46)</f>
        <v>0</v>
      </c>
      <c r="I24" s="154">
        <f>G24+H24</f>
        <v>0</v>
      </c>
      <c r="J24" s="152">
        <f>SUM(J25,J30,J46)</f>
        <v>0</v>
      </c>
      <c r="K24" s="155">
        <f>SUM(K25,K30,K46)</f>
        <v>0</v>
      </c>
      <c r="L24" s="154">
        <f>J24+K24</f>
        <v>0</v>
      </c>
      <c r="M24" s="156">
        <f>SUM(M25,M48)</f>
        <v>0</v>
      </c>
      <c r="N24" s="153">
        <f>SUM(N25,N48)</f>
        <v>0</v>
      </c>
      <c r="O24" s="154">
        <f>M24+N24</f>
        <v>0</v>
      </c>
      <c r="P24" s="157"/>
      <c r="R24" s="158"/>
    </row>
    <row r="25" spans="1:18" ht="12.75" hidden="1" thickTop="1" x14ac:dyDescent="0.25">
      <c r="A25" s="159"/>
      <c r="B25" s="160" t="s">
        <v>262</v>
      </c>
      <c r="C25" s="161">
        <f>F25+I25+L25+O25</f>
        <v>0</v>
      </c>
      <c r="D25" s="162">
        <f>SUM(D26:D27)</f>
        <v>0</v>
      </c>
      <c r="E25" s="163">
        <f>SUM(E26:E27)</f>
        <v>0</v>
      </c>
      <c r="F25" s="164">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c r="R25" s="158"/>
    </row>
    <row r="26" spans="1:18" ht="12.75" hidden="1" thickTop="1" x14ac:dyDescent="0.25">
      <c r="A26" s="168"/>
      <c r="B26" s="169" t="s">
        <v>263</v>
      </c>
      <c r="C26" s="170">
        <f>F26+I26+L26+O26</f>
        <v>0</v>
      </c>
      <c r="D26" s="171"/>
      <c r="E26" s="172"/>
      <c r="F26" s="173">
        <f t="shared" si="0"/>
        <v>0</v>
      </c>
      <c r="G26" s="171"/>
      <c r="H26" s="174"/>
      <c r="I26" s="173">
        <f>G26+H26</f>
        <v>0</v>
      </c>
      <c r="J26" s="171"/>
      <c r="K26" s="174"/>
      <c r="L26" s="173">
        <f>J26+K26</f>
        <v>0</v>
      </c>
      <c r="M26" s="175"/>
      <c r="N26" s="172"/>
      <c r="O26" s="173">
        <f>M26+N26</f>
        <v>0</v>
      </c>
      <c r="P26" s="176"/>
      <c r="R26" s="158"/>
    </row>
    <row r="27" spans="1:18" ht="12.75" hidden="1" thickTop="1" x14ac:dyDescent="0.25">
      <c r="A27" s="177"/>
      <c r="B27" s="178" t="s">
        <v>264</v>
      </c>
      <c r="C27" s="179">
        <f>F27+I27+L27+O27</f>
        <v>0</v>
      </c>
      <c r="D27" s="180"/>
      <c r="E27" s="181"/>
      <c r="F27" s="182">
        <f t="shared" si="0"/>
        <v>0</v>
      </c>
      <c r="G27" s="180"/>
      <c r="H27" s="183"/>
      <c r="I27" s="182">
        <f>G27+H27</f>
        <v>0</v>
      </c>
      <c r="J27" s="180"/>
      <c r="K27" s="183"/>
      <c r="L27" s="182">
        <f>J27+K27</f>
        <v>0</v>
      </c>
      <c r="M27" s="184"/>
      <c r="N27" s="181"/>
      <c r="O27" s="182">
        <f>M27+N27</f>
        <v>0</v>
      </c>
      <c r="P27" s="185"/>
      <c r="R27" s="158"/>
    </row>
    <row r="28" spans="1:18" s="148" customFormat="1" ht="25.5" thickTop="1" thickBot="1" x14ac:dyDescent="0.3">
      <c r="A28" s="186">
        <v>19300</v>
      </c>
      <c r="B28" s="186" t="s">
        <v>265</v>
      </c>
      <c r="C28" s="187">
        <f>SUM(F28,I28)</f>
        <v>28000</v>
      </c>
      <c r="D28" s="188">
        <v>28000</v>
      </c>
      <c r="E28" s="492"/>
      <c r="F28" s="458">
        <f t="shared" si="0"/>
        <v>28000</v>
      </c>
      <c r="G28" s="188"/>
      <c r="H28" s="191"/>
      <c r="I28" s="190">
        <f>G28+H28</f>
        <v>0</v>
      </c>
      <c r="J28" s="192" t="s">
        <v>266</v>
      </c>
      <c r="K28" s="193" t="s">
        <v>266</v>
      </c>
      <c r="L28" s="194" t="s">
        <v>266</v>
      </c>
      <c r="M28" s="195" t="s">
        <v>266</v>
      </c>
      <c r="N28" s="196" t="s">
        <v>266</v>
      </c>
      <c r="O28" s="194" t="s">
        <v>266</v>
      </c>
      <c r="P28" s="197"/>
      <c r="R28" s="158"/>
    </row>
    <row r="29" spans="1:18" s="148" customFormat="1" ht="24.75" hidden="1" thickTop="1" x14ac:dyDescent="0.25">
      <c r="A29" s="198"/>
      <c r="B29" s="198" t="s">
        <v>267</v>
      </c>
      <c r="C29" s="199">
        <f>F29</f>
        <v>0</v>
      </c>
      <c r="D29" s="200"/>
      <c r="E29" s="201"/>
      <c r="F29" s="202">
        <f t="shared" si="0"/>
        <v>0</v>
      </c>
      <c r="G29" s="203" t="s">
        <v>266</v>
      </c>
      <c r="H29" s="204" t="s">
        <v>266</v>
      </c>
      <c r="I29" s="205" t="s">
        <v>266</v>
      </c>
      <c r="J29" s="203" t="s">
        <v>266</v>
      </c>
      <c r="K29" s="204" t="s">
        <v>266</v>
      </c>
      <c r="L29" s="205" t="s">
        <v>266</v>
      </c>
      <c r="M29" s="206" t="s">
        <v>266</v>
      </c>
      <c r="N29" s="207" t="s">
        <v>266</v>
      </c>
      <c r="O29" s="205" t="s">
        <v>266</v>
      </c>
      <c r="P29" s="208"/>
      <c r="R29" s="158"/>
    </row>
    <row r="30" spans="1:18" s="148" customFormat="1" ht="24.75" hidden="1" thickTop="1" x14ac:dyDescent="0.25">
      <c r="A30" s="198">
        <v>21300</v>
      </c>
      <c r="B30" s="198" t="s">
        <v>268</v>
      </c>
      <c r="C30" s="199">
        <f t="shared" ref="C30:C44" si="1">L30</f>
        <v>0</v>
      </c>
      <c r="D30" s="203" t="s">
        <v>266</v>
      </c>
      <c r="E30" s="207" t="s">
        <v>266</v>
      </c>
      <c r="F30" s="205" t="s">
        <v>266</v>
      </c>
      <c r="G30" s="203" t="s">
        <v>266</v>
      </c>
      <c r="H30" s="204" t="s">
        <v>266</v>
      </c>
      <c r="I30" s="205" t="s">
        <v>266</v>
      </c>
      <c r="J30" s="209">
        <f>SUM(J31,J35,J37,J40)</f>
        <v>0</v>
      </c>
      <c r="K30" s="210">
        <f>SUM(K31,K35,K37,K40)</f>
        <v>0</v>
      </c>
      <c r="L30" s="211">
        <f t="shared" ref="L30:L44" si="2">J30+K30</f>
        <v>0</v>
      </c>
      <c r="M30" s="206" t="s">
        <v>266</v>
      </c>
      <c r="N30" s="207" t="s">
        <v>266</v>
      </c>
      <c r="O30" s="205" t="s">
        <v>266</v>
      </c>
      <c r="P30" s="208"/>
      <c r="R30" s="158"/>
    </row>
    <row r="31" spans="1:18" s="148" customFormat="1" ht="12.75" hidden="1" thickTop="1" x14ac:dyDescent="0.25">
      <c r="A31" s="212">
        <v>21350</v>
      </c>
      <c r="B31" s="198" t="s">
        <v>269</v>
      </c>
      <c r="C31" s="199">
        <f t="shared" si="1"/>
        <v>0</v>
      </c>
      <c r="D31" s="203" t="s">
        <v>266</v>
      </c>
      <c r="E31" s="207" t="s">
        <v>266</v>
      </c>
      <c r="F31" s="205" t="s">
        <v>266</v>
      </c>
      <c r="G31" s="203" t="s">
        <v>266</v>
      </c>
      <c r="H31" s="204" t="s">
        <v>266</v>
      </c>
      <c r="I31" s="205" t="s">
        <v>266</v>
      </c>
      <c r="J31" s="209">
        <f>SUM(J32:J34)</f>
        <v>0</v>
      </c>
      <c r="K31" s="210">
        <f>SUM(K32:K34)</f>
        <v>0</v>
      </c>
      <c r="L31" s="211">
        <f t="shared" si="2"/>
        <v>0</v>
      </c>
      <c r="M31" s="206" t="s">
        <v>266</v>
      </c>
      <c r="N31" s="207" t="s">
        <v>266</v>
      </c>
      <c r="O31" s="205" t="s">
        <v>266</v>
      </c>
      <c r="P31" s="208"/>
      <c r="R31" s="158"/>
    </row>
    <row r="32" spans="1:18" ht="12.75" hidden="1" thickTop="1" x14ac:dyDescent="0.25">
      <c r="A32" s="168">
        <v>21351</v>
      </c>
      <c r="B32" s="213" t="s">
        <v>270</v>
      </c>
      <c r="C32" s="214">
        <f t="shared" si="1"/>
        <v>0</v>
      </c>
      <c r="D32" s="215" t="s">
        <v>266</v>
      </c>
      <c r="E32" s="216" t="s">
        <v>266</v>
      </c>
      <c r="F32" s="217" t="s">
        <v>266</v>
      </c>
      <c r="G32" s="215" t="s">
        <v>266</v>
      </c>
      <c r="H32" s="218" t="s">
        <v>266</v>
      </c>
      <c r="I32" s="217" t="s">
        <v>266</v>
      </c>
      <c r="J32" s="219"/>
      <c r="K32" s="220"/>
      <c r="L32" s="221">
        <f t="shared" si="2"/>
        <v>0</v>
      </c>
      <c r="M32" s="222" t="s">
        <v>266</v>
      </c>
      <c r="N32" s="216" t="s">
        <v>266</v>
      </c>
      <c r="O32" s="217" t="s">
        <v>266</v>
      </c>
      <c r="P32" s="176"/>
      <c r="R32" s="158"/>
    </row>
    <row r="33" spans="1:18" ht="12.75" hidden="1" thickTop="1" x14ac:dyDescent="0.25">
      <c r="A33" s="177">
        <v>21352</v>
      </c>
      <c r="B33" s="223" t="s">
        <v>271</v>
      </c>
      <c r="C33" s="224">
        <f t="shared" si="1"/>
        <v>0</v>
      </c>
      <c r="D33" s="225" t="s">
        <v>266</v>
      </c>
      <c r="E33" s="226" t="s">
        <v>266</v>
      </c>
      <c r="F33" s="227" t="s">
        <v>266</v>
      </c>
      <c r="G33" s="225" t="s">
        <v>266</v>
      </c>
      <c r="H33" s="228" t="s">
        <v>266</v>
      </c>
      <c r="I33" s="227" t="s">
        <v>266</v>
      </c>
      <c r="J33" s="229"/>
      <c r="K33" s="230"/>
      <c r="L33" s="231">
        <f t="shared" si="2"/>
        <v>0</v>
      </c>
      <c r="M33" s="232" t="s">
        <v>266</v>
      </c>
      <c r="N33" s="226" t="s">
        <v>266</v>
      </c>
      <c r="O33" s="227" t="s">
        <v>266</v>
      </c>
      <c r="P33" s="185"/>
      <c r="R33" s="158"/>
    </row>
    <row r="34" spans="1:18" ht="12.75" hidden="1" thickTop="1" x14ac:dyDescent="0.25">
      <c r="A34" s="177">
        <v>21359</v>
      </c>
      <c r="B34" s="223" t="s">
        <v>272</v>
      </c>
      <c r="C34" s="224">
        <f t="shared" si="1"/>
        <v>0</v>
      </c>
      <c r="D34" s="225" t="s">
        <v>266</v>
      </c>
      <c r="E34" s="226" t="s">
        <v>266</v>
      </c>
      <c r="F34" s="227" t="s">
        <v>266</v>
      </c>
      <c r="G34" s="225" t="s">
        <v>266</v>
      </c>
      <c r="H34" s="228" t="s">
        <v>266</v>
      </c>
      <c r="I34" s="227" t="s">
        <v>266</v>
      </c>
      <c r="J34" s="229"/>
      <c r="K34" s="230"/>
      <c r="L34" s="231">
        <f t="shared" si="2"/>
        <v>0</v>
      </c>
      <c r="M34" s="232" t="s">
        <v>266</v>
      </c>
      <c r="N34" s="226" t="s">
        <v>266</v>
      </c>
      <c r="O34" s="227" t="s">
        <v>266</v>
      </c>
      <c r="P34" s="185"/>
      <c r="R34" s="158"/>
    </row>
    <row r="35" spans="1:18" s="148" customFormat="1" ht="24.75" hidden="1" thickTop="1" x14ac:dyDescent="0.25">
      <c r="A35" s="212">
        <v>21370</v>
      </c>
      <c r="B35" s="198" t="s">
        <v>273</v>
      </c>
      <c r="C35" s="199">
        <f t="shared" si="1"/>
        <v>0</v>
      </c>
      <c r="D35" s="203" t="s">
        <v>266</v>
      </c>
      <c r="E35" s="207" t="s">
        <v>266</v>
      </c>
      <c r="F35" s="205" t="s">
        <v>266</v>
      </c>
      <c r="G35" s="203" t="s">
        <v>266</v>
      </c>
      <c r="H35" s="204" t="s">
        <v>266</v>
      </c>
      <c r="I35" s="205" t="s">
        <v>266</v>
      </c>
      <c r="J35" s="209">
        <f>SUM(J36)</f>
        <v>0</v>
      </c>
      <c r="K35" s="210">
        <f>SUM(K36)</f>
        <v>0</v>
      </c>
      <c r="L35" s="211">
        <f t="shared" si="2"/>
        <v>0</v>
      </c>
      <c r="M35" s="206" t="s">
        <v>266</v>
      </c>
      <c r="N35" s="207" t="s">
        <v>266</v>
      </c>
      <c r="O35" s="205" t="s">
        <v>266</v>
      </c>
      <c r="P35" s="208"/>
      <c r="R35" s="158"/>
    </row>
    <row r="36" spans="1:18" ht="24.75" hidden="1" thickTop="1" x14ac:dyDescent="0.25">
      <c r="A36" s="233">
        <v>21379</v>
      </c>
      <c r="B36" s="234" t="s">
        <v>274</v>
      </c>
      <c r="C36" s="235">
        <f t="shared" si="1"/>
        <v>0</v>
      </c>
      <c r="D36" s="236" t="s">
        <v>266</v>
      </c>
      <c r="E36" s="237" t="s">
        <v>266</v>
      </c>
      <c r="F36" s="238" t="s">
        <v>266</v>
      </c>
      <c r="G36" s="236" t="s">
        <v>266</v>
      </c>
      <c r="H36" s="239" t="s">
        <v>266</v>
      </c>
      <c r="I36" s="238" t="s">
        <v>266</v>
      </c>
      <c r="J36" s="240"/>
      <c r="K36" s="241"/>
      <c r="L36" s="242">
        <f t="shared" si="2"/>
        <v>0</v>
      </c>
      <c r="M36" s="243" t="s">
        <v>266</v>
      </c>
      <c r="N36" s="237" t="s">
        <v>266</v>
      </c>
      <c r="O36" s="238" t="s">
        <v>266</v>
      </c>
      <c r="P36" s="244"/>
      <c r="R36" s="158"/>
    </row>
    <row r="37" spans="1:18" s="148" customFormat="1" ht="12.75" hidden="1" thickTop="1" x14ac:dyDescent="0.25">
      <c r="A37" s="212">
        <v>21380</v>
      </c>
      <c r="B37" s="198" t="s">
        <v>275</v>
      </c>
      <c r="C37" s="199">
        <f t="shared" si="1"/>
        <v>0</v>
      </c>
      <c r="D37" s="203" t="s">
        <v>266</v>
      </c>
      <c r="E37" s="207" t="s">
        <v>266</v>
      </c>
      <c r="F37" s="205" t="s">
        <v>266</v>
      </c>
      <c r="G37" s="203" t="s">
        <v>266</v>
      </c>
      <c r="H37" s="204" t="s">
        <v>266</v>
      </c>
      <c r="I37" s="205" t="s">
        <v>266</v>
      </c>
      <c r="J37" s="209">
        <f>SUM(J38:J39)</f>
        <v>0</v>
      </c>
      <c r="K37" s="210">
        <f>SUM(K38:K39)</f>
        <v>0</v>
      </c>
      <c r="L37" s="211">
        <f t="shared" si="2"/>
        <v>0</v>
      </c>
      <c r="M37" s="206" t="s">
        <v>266</v>
      </c>
      <c r="N37" s="207" t="s">
        <v>266</v>
      </c>
      <c r="O37" s="205" t="s">
        <v>266</v>
      </c>
      <c r="P37" s="208"/>
      <c r="R37" s="158"/>
    </row>
    <row r="38" spans="1:18" ht="12.75" hidden="1" thickTop="1" x14ac:dyDescent="0.25">
      <c r="A38" s="169">
        <v>21381</v>
      </c>
      <c r="B38" s="213" t="s">
        <v>276</v>
      </c>
      <c r="C38" s="214">
        <f t="shared" si="1"/>
        <v>0</v>
      </c>
      <c r="D38" s="215" t="s">
        <v>266</v>
      </c>
      <c r="E38" s="216" t="s">
        <v>266</v>
      </c>
      <c r="F38" s="217" t="s">
        <v>266</v>
      </c>
      <c r="G38" s="215" t="s">
        <v>266</v>
      </c>
      <c r="H38" s="218" t="s">
        <v>266</v>
      </c>
      <c r="I38" s="217" t="s">
        <v>266</v>
      </c>
      <c r="J38" s="219"/>
      <c r="K38" s="220"/>
      <c r="L38" s="221">
        <f t="shared" si="2"/>
        <v>0</v>
      </c>
      <c r="M38" s="222" t="s">
        <v>266</v>
      </c>
      <c r="N38" s="216" t="s">
        <v>266</v>
      </c>
      <c r="O38" s="217" t="s">
        <v>266</v>
      </c>
      <c r="P38" s="176"/>
      <c r="R38" s="158"/>
    </row>
    <row r="39" spans="1:18" ht="12.75" hidden="1" thickTop="1" x14ac:dyDescent="0.25">
      <c r="A39" s="178">
        <v>21383</v>
      </c>
      <c r="B39" s="223" t="s">
        <v>277</v>
      </c>
      <c r="C39" s="224">
        <f t="shared" si="1"/>
        <v>0</v>
      </c>
      <c r="D39" s="225" t="s">
        <v>266</v>
      </c>
      <c r="E39" s="226" t="s">
        <v>266</v>
      </c>
      <c r="F39" s="227" t="s">
        <v>266</v>
      </c>
      <c r="G39" s="225" t="s">
        <v>266</v>
      </c>
      <c r="H39" s="228" t="s">
        <v>266</v>
      </c>
      <c r="I39" s="227" t="s">
        <v>266</v>
      </c>
      <c r="J39" s="229"/>
      <c r="K39" s="230"/>
      <c r="L39" s="231">
        <f t="shared" si="2"/>
        <v>0</v>
      </c>
      <c r="M39" s="232" t="s">
        <v>266</v>
      </c>
      <c r="N39" s="226" t="s">
        <v>266</v>
      </c>
      <c r="O39" s="227" t="s">
        <v>266</v>
      </c>
      <c r="P39" s="185"/>
      <c r="R39" s="158"/>
    </row>
    <row r="40" spans="1:18" s="148" customFormat="1" ht="24.75" hidden="1" thickTop="1" x14ac:dyDescent="0.25">
      <c r="A40" s="212">
        <v>21390</v>
      </c>
      <c r="B40" s="198" t="s">
        <v>278</v>
      </c>
      <c r="C40" s="199">
        <f t="shared" si="1"/>
        <v>0</v>
      </c>
      <c r="D40" s="203" t="s">
        <v>266</v>
      </c>
      <c r="E40" s="207" t="s">
        <v>266</v>
      </c>
      <c r="F40" s="205" t="s">
        <v>266</v>
      </c>
      <c r="G40" s="203" t="s">
        <v>266</v>
      </c>
      <c r="H40" s="204" t="s">
        <v>266</v>
      </c>
      <c r="I40" s="205" t="s">
        <v>266</v>
      </c>
      <c r="J40" s="209">
        <f>SUM(J41:J44)</f>
        <v>0</v>
      </c>
      <c r="K40" s="210">
        <f>SUM(K41:K44)</f>
        <v>0</v>
      </c>
      <c r="L40" s="211">
        <f t="shared" si="2"/>
        <v>0</v>
      </c>
      <c r="M40" s="206" t="s">
        <v>266</v>
      </c>
      <c r="N40" s="207" t="s">
        <v>266</v>
      </c>
      <c r="O40" s="205" t="s">
        <v>266</v>
      </c>
      <c r="P40" s="208"/>
      <c r="R40" s="158"/>
    </row>
    <row r="41" spans="1:18" ht="24.75" hidden="1" thickTop="1" x14ac:dyDescent="0.25">
      <c r="A41" s="169">
        <v>21391</v>
      </c>
      <c r="B41" s="213" t="s">
        <v>279</v>
      </c>
      <c r="C41" s="214">
        <f t="shared" si="1"/>
        <v>0</v>
      </c>
      <c r="D41" s="215" t="s">
        <v>266</v>
      </c>
      <c r="E41" s="216" t="s">
        <v>266</v>
      </c>
      <c r="F41" s="217" t="s">
        <v>266</v>
      </c>
      <c r="G41" s="215" t="s">
        <v>266</v>
      </c>
      <c r="H41" s="218" t="s">
        <v>266</v>
      </c>
      <c r="I41" s="217" t="s">
        <v>266</v>
      </c>
      <c r="J41" s="219"/>
      <c r="K41" s="220"/>
      <c r="L41" s="221">
        <f t="shared" si="2"/>
        <v>0</v>
      </c>
      <c r="M41" s="222" t="s">
        <v>266</v>
      </c>
      <c r="N41" s="216" t="s">
        <v>266</v>
      </c>
      <c r="O41" s="217" t="s">
        <v>266</v>
      </c>
      <c r="P41" s="176"/>
      <c r="R41" s="158"/>
    </row>
    <row r="42" spans="1:18" ht="12.75" hidden="1" thickTop="1" x14ac:dyDescent="0.25">
      <c r="A42" s="178">
        <v>21393</v>
      </c>
      <c r="B42" s="223" t="s">
        <v>280</v>
      </c>
      <c r="C42" s="224">
        <f t="shared" si="1"/>
        <v>0</v>
      </c>
      <c r="D42" s="225" t="s">
        <v>266</v>
      </c>
      <c r="E42" s="226" t="s">
        <v>266</v>
      </c>
      <c r="F42" s="227" t="s">
        <v>266</v>
      </c>
      <c r="G42" s="225" t="s">
        <v>266</v>
      </c>
      <c r="H42" s="228" t="s">
        <v>266</v>
      </c>
      <c r="I42" s="227" t="s">
        <v>266</v>
      </c>
      <c r="J42" s="229"/>
      <c r="K42" s="230"/>
      <c r="L42" s="231">
        <f t="shared" si="2"/>
        <v>0</v>
      </c>
      <c r="M42" s="232" t="s">
        <v>266</v>
      </c>
      <c r="N42" s="226" t="s">
        <v>266</v>
      </c>
      <c r="O42" s="227" t="s">
        <v>266</v>
      </c>
      <c r="P42" s="185"/>
      <c r="R42" s="158"/>
    </row>
    <row r="43" spans="1:18" ht="12.75" hidden="1" thickTop="1" x14ac:dyDescent="0.25">
      <c r="A43" s="178">
        <v>21395</v>
      </c>
      <c r="B43" s="223" t="s">
        <v>281</v>
      </c>
      <c r="C43" s="224">
        <f t="shared" si="1"/>
        <v>0</v>
      </c>
      <c r="D43" s="225" t="s">
        <v>266</v>
      </c>
      <c r="E43" s="226" t="s">
        <v>266</v>
      </c>
      <c r="F43" s="227" t="s">
        <v>266</v>
      </c>
      <c r="G43" s="225" t="s">
        <v>266</v>
      </c>
      <c r="H43" s="228" t="s">
        <v>266</v>
      </c>
      <c r="I43" s="227" t="s">
        <v>266</v>
      </c>
      <c r="J43" s="229"/>
      <c r="K43" s="230"/>
      <c r="L43" s="231">
        <f t="shared" si="2"/>
        <v>0</v>
      </c>
      <c r="M43" s="232" t="s">
        <v>266</v>
      </c>
      <c r="N43" s="226" t="s">
        <v>266</v>
      </c>
      <c r="O43" s="227" t="s">
        <v>266</v>
      </c>
      <c r="P43" s="185"/>
      <c r="R43" s="158"/>
    </row>
    <row r="44" spans="1:18" ht="12.75" hidden="1" thickTop="1" x14ac:dyDescent="0.25">
      <c r="A44" s="178">
        <v>21399</v>
      </c>
      <c r="B44" s="223" t="s">
        <v>282</v>
      </c>
      <c r="C44" s="224">
        <f t="shared" si="1"/>
        <v>0</v>
      </c>
      <c r="D44" s="225" t="s">
        <v>266</v>
      </c>
      <c r="E44" s="226" t="s">
        <v>266</v>
      </c>
      <c r="F44" s="227" t="s">
        <v>266</v>
      </c>
      <c r="G44" s="225" t="s">
        <v>266</v>
      </c>
      <c r="H44" s="228" t="s">
        <v>266</v>
      </c>
      <c r="I44" s="227" t="s">
        <v>266</v>
      </c>
      <c r="J44" s="229"/>
      <c r="K44" s="230"/>
      <c r="L44" s="231">
        <f t="shared" si="2"/>
        <v>0</v>
      </c>
      <c r="M44" s="232" t="s">
        <v>266</v>
      </c>
      <c r="N44" s="226" t="s">
        <v>266</v>
      </c>
      <c r="O44" s="227" t="s">
        <v>266</v>
      </c>
      <c r="P44" s="185"/>
      <c r="R44" s="158"/>
    </row>
    <row r="45" spans="1:18" s="148" customFormat="1" ht="24.75" hidden="1" thickTop="1" x14ac:dyDescent="0.25">
      <c r="A45" s="212">
        <v>21420</v>
      </c>
      <c r="B45" s="198" t="s">
        <v>283</v>
      </c>
      <c r="C45" s="245">
        <f>F45</f>
        <v>0</v>
      </c>
      <c r="D45" s="246"/>
      <c r="E45" s="247"/>
      <c r="F45" s="202">
        <f>D45+E45</f>
        <v>0</v>
      </c>
      <c r="G45" s="203" t="s">
        <v>266</v>
      </c>
      <c r="H45" s="204" t="s">
        <v>266</v>
      </c>
      <c r="I45" s="205" t="s">
        <v>266</v>
      </c>
      <c r="J45" s="203" t="s">
        <v>266</v>
      </c>
      <c r="K45" s="204" t="s">
        <v>266</v>
      </c>
      <c r="L45" s="205" t="s">
        <v>266</v>
      </c>
      <c r="M45" s="206" t="s">
        <v>266</v>
      </c>
      <c r="N45" s="207" t="s">
        <v>266</v>
      </c>
      <c r="O45" s="205" t="s">
        <v>266</v>
      </c>
      <c r="P45" s="208"/>
      <c r="R45" s="158"/>
    </row>
    <row r="46" spans="1:18" s="148" customFormat="1" ht="12.75" hidden="1" thickTop="1" x14ac:dyDescent="0.25">
      <c r="A46" s="248">
        <v>21490</v>
      </c>
      <c r="B46" s="249" t="s">
        <v>284</v>
      </c>
      <c r="C46" s="245">
        <f>F46+I46+L46</f>
        <v>0</v>
      </c>
      <c r="D46" s="250">
        <f>D47</f>
        <v>0</v>
      </c>
      <c r="E46" s="251">
        <f>E47</f>
        <v>0</v>
      </c>
      <c r="F46" s="252">
        <f>D46+E46</f>
        <v>0</v>
      </c>
      <c r="G46" s="250">
        <f>G47</f>
        <v>0</v>
      </c>
      <c r="H46" s="253">
        <f t="shared" ref="H46:K46" si="3">H47</f>
        <v>0</v>
      </c>
      <c r="I46" s="252">
        <f>G46+H46</f>
        <v>0</v>
      </c>
      <c r="J46" s="250">
        <f>J47</f>
        <v>0</v>
      </c>
      <c r="K46" s="253">
        <f t="shared" si="3"/>
        <v>0</v>
      </c>
      <c r="L46" s="252">
        <f>J46+K46</f>
        <v>0</v>
      </c>
      <c r="M46" s="206" t="s">
        <v>266</v>
      </c>
      <c r="N46" s="207" t="s">
        <v>266</v>
      </c>
      <c r="O46" s="205" t="s">
        <v>266</v>
      </c>
      <c r="P46" s="208"/>
      <c r="R46" s="158"/>
    </row>
    <row r="47" spans="1:18" s="148" customFormat="1" ht="12.75" hidden="1" thickTop="1" x14ac:dyDescent="0.25">
      <c r="A47" s="178">
        <v>21499</v>
      </c>
      <c r="B47" s="223" t="s">
        <v>285</v>
      </c>
      <c r="C47" s="254">
        <f>F47+I47+L47</f>
        <v>0</v>
      </c>
      <c r="D47" s="171"/>
      <c r="E47" s="172"/>
      <c r="F47" s="173">
        <f>D47+E47</f>
        <v>0</v>
      </c>
      <c r="G47" s="255"/>
      <c r="H47" s="174"/>
      <c r="I47" s="173">
        <f>G47+H47</f>
        <v>0</v>
      </c>
      <c r="J47" s="171"/>
      <c r="K47" s="174"/>
      <c r="L47" s="173">
        <f>J47+K47</f>
        <v>0</v>
      </c>
      <c r="M47" s="243" t="s">
        <v>266</v>
      </c>
      <c r="N47" s="237" t="s">
        <v>266</v>
      </c>
      <c r="O47" s="238" t="s">
        <v>266</v>
      </c>
      <c r="P47" s="244"/>
      <c r="R47" s="158"/>
    </row>
    <row r="48" spans="1:18" ht="12.75" hidden="1" thickTop="1" x14ac:dyDescent="0.25">
      <c r="A48" s="256">
        <v>23000</v>
      </c>
      <c r="B48" s="257" t="s">
        <v>286</v>
      </c>
      <c r="C48" s="245">
        <f>O48</f>
        <v>0</v>
      </c>
      <c r="D48" s="258" t="s">
        <v>266</v>
      </c>
      <c r="E48" s="259" t="s">
        <v>266</v>
      </c>
      <c r="F48" s="260" t="s">
        <v>266</v>
      </c>
      <c r="G48" s="258" t="s">
        <v>266</v>
      </c>
      <c r="H48" s="261" t="s">
        <v>266</v>
      </c>
      <c r="I48" s="260" t="s">
        <v>266</v>
      </c>
      <c r="J48" s="258" t="s">
        <v>266</v>
      </c>
      <c r="K48" s="261" t="s">
        <v>266</v>
      </c>
      <c r="L48" s="260" t="s">
        <v>266</v>
      </c>
      <c r="M48" s="262">
        <f>SUM(M49:M50)</f>
        <v>0</v>
      </c>
      <c r="N48" s="263">
        <f>SUM(N49:N50)</f>
        <v>0</v>
      </c>
      <c r="O48" s="202">
        <f>M48+N48</f>
        <v>0</v>
      </c>
      <c r="P48" s="208"/>
      <c r="R48" s="158"/>
    </row>
    <row r="49" spans="1:18" ht="12.75" hidden="1" thickTop="1" x14ac:dyDescent="0.25">
      <c r="A49" s="264">
        <v>23410</v>
      </c>
      <c r="B49" s="265" t="s">
        <v>287</v>
      </c>
      <c r="C49" s="266">
        <f>O49</f>
        <v>0</v>
      </c>
      <c r="D49" s="267" t="s">
        <v>266</v>
      </c>
      <c r="E49" s="268" t="s">
        <v>266</v>
      </c>
      <c r="F49" s="269" t="s">
        <v>266</v>
      </c>
      <c r="G49" s="267" t="s">
        <v>266</v>
      </c>
      <c r="H49" s="270" t="s">
        <v>266</v>
      </c>
      <c r="I49" s="269" t="s">
        <v>266</v>
      </c>
      <c r="J49" s="267" t="s">
        <v>266</v>
      </c>
      <c r="K49" s="270" t="s">
        <v>266</v>
      </c>
      <c r="L49" s="269" t="s">
        <v>266</v>
      </c>
      <c r="M49" s="271"/>
      <c r="N49" s="272"/>
      <c r="O49" s="273">
        <f>M49+N49</f>
        <v>0</v>
      </c>
      <c r="P49" s="274"/>
      <c r="R49" s="158"/>
    </row>
    <row r="50" spans="1:18" ht="12.75" hidden="1" thickTop="1" x14ac:dyDescent="0.25">
      <c r="A50" s="264">
        <v>23510</v>
      </c>
      <c r="B50" s="265" t="s">
        <v>288</v>
      </c>
      <c r="C50" s="266">
        <f>O50</f>
        <v>0</v>
      </c>
      <c r="D50" s="267" t="s">
        <v>266</v>
      </c>
      <c r="E50" s="268" t="s">
        <v>266</v>
      </c>
      <c r="F50" s="269" t="s">
        <v>266</v>
      </c>
      <c r="G50" s="267" t="s">
        <v>266</v>
      </c>
      <c r="H50" s="270" t="s">
        <v>266</v>
      </c>
      <c r="I50" s="269" t="s">
        <v>266</v>
      </c>
      <c r="J50" s="267" t="s">
        <v>266</v>
      </c>
      <c r="K50" s="270" t="s">
        <v>266</v>
      </c>
      <c r="L50" s="269" t="s">
        <v>266</v>
      </c>
      <c r="M50" s="271"/>
      <c r="N50" s="272"/>
      <c r="O50" s="273">
        <f>M50+N50</f>
        <v>0</v>
      </c>
      <c r="P50" s="274"/>
      <c r="R50" s="158"/>
    </row>
    <row r="51" spans="1:18" ht="12.75" thickTop="1" x14ac:dyDescent="0.25">
      <c r="A51" s="275"/>
      <c r="B51" s="265"/>
      <c r="C51" s="276"/>
      <c r="D51" s="277"/>
      <c r="E51" s="497"/>
      <c r="F51" s="498"/>
      <c r="G51" s="277"/>
      <c r="H51" s="279"/>
      <c r="I51" s="269"/>
      <c r="J51" s="280"/>
      <c r="K51" s="281"/>
      <c r="L51" s="273"/>
      <c r="M51" s="271"/>
      <c r="N51" s="272"/>
      <c r="O51" s="273"/>
      <c r="P51" s="274"/>
      <c r="R51" s="158"/>
    </row>
    <row r="52" spans="1:18" s="148" customFormat="1" x14ac:dyDescent="0.25">
      <c r="A52" s="282"/>
      <c r="B52" s="283" t="s">
        <v>289</v>
      </c>
      <c r="C52" s="284"/>
      <c r="D52" s="285"/>
      <c r="E52" s="499"/>
      <c r="F52" s="500"/>
      <c r="G52" s="285"/>
      <c r="H52" s="288"/>
      <c r="I52" s="289"/>
      <c r="J52" s="285"/>
      <c r="K52" s="288"/>
      <c r="L52" s="289"/>
      <c r="M52" s="290"/>
      <c r="N52" s="286"/>
      <c r="O52" s="289"/>
      <c r="P52" s="291"/>
      <c r="R52" s="158"/>
    </row>
    <row r="53" spans="1:18" s="148" customFormat="1" ht="12.75" thickBot="1" x14ac:dyDescent="0.3">
      <c r="A53" s="292"/>
      <c r="B53" s="149" t="s">
        <v>290</v>
      </c>
      <c r="C53" s="293">
        <f t="shared" ref="C53:C116" si="4">F53+I53+L53+O53</f>
        <v>28000</v>
      </c>
      <c r="D53" s="294">
        <f>SUM(D54,D284)</f>
        <v>28000</v>
      </c>
      <c r="E53" s="501">
        <f>SUM(E54,E284)</f>
        <v>0</v>
      </c>
      <c r="F53" s="462">
        <f t="shared" ref="F53:F117" si="5">D53+E53</f>
        <v>28000</v>
      </c>
      <c r="G53" s="294">
        <f>SUM(G54,G284)</f>
        <v>0</v>
      </c>
      <c r="H53" s="297">
        <f>SUM(H54,H284)</f>
        <v>0</v>
      </c>
      <c r="I53" s="296">
        <f t="shared" ref="I53:I117" si="6">G53+H53</f>
        <v>0</v>
      </c>
      <c r="J53" s="294">
        <f>SUM(J54,J284)</f>
        <v>0</v>
      </c>
      <c r="K53" s="297">
        <f>SUM(K54,K284)</f>
        <v>0</v>
      </c>
      <c r="L53" s="296">
        <f t="shared" ref="L53:L117" si="7">J53+K53</f>
        <v>0</v>
      </c>
      <c r="M53" s="298">
        <f>SUM(M54,M284)</f>
        <v>0</v>
      </c>
      <c r="N53" s="295">
        <f>SUM(N54,N284)</f>
        <v>0</v>
      </c>
      <c r="O53" s="296">
        <f t="shared" ref="O53:O117" si="8">M53+N53</f>
        <v>0</v>
      </c>
      <c r="P53" s="157"/>
      <c r="R53" s="158"/>
    </row>
    <row r="54" spans="1:18" s="148" customFormat="1" ht="24.75" thickTop="1" x14ac:dyDescent="0.25">
      <c r="A54" s="299"/>
      <c r="B54" s="300" t="s">
        <v>291</v>
      </c>
      <c r="C54" s="301">
        <f t="shared" si="4"/>
        <v>28000</v>
      </c>
      <c r="D54" s="302">
        <f>SUM(D55,D197)</f>
        <v>28000</v>
      </c>
      <c r="E54" s="502">
        <f>SUM(E55,E197)</f>
        <v>0</v>
      </c>
      <c r="F54" s="463">
        <f t="shared" si="5"/>
        <v>28000</v>
      </c>
      <c r="G54" s="302">
        <f>SUM(G55,G197)</f>
        <v>0</v>
      </c>
      <c r="H54" s="305">
        <f>SUM(H55,H197)</f>
        <v>0</v>
      </c>
      <c r="I54" s="304">
        <f t="shared" si="6"/>
        <v>0</v>
      </c>
      <c r="J54" s="302">
        <f>SUM(J55,J197)</f>
        <v>0</v>
      </c>
      <c r="K54" s="305">
        <f>SUM(K55,K197)</f>
        <v>0</v>
      </c>
      <c r="L54" s="304">
        <f t="shared" si="7"/>
        <v>0</v>
      </c>
      <c r="M54" s="306">
        <f>SUM(M55,M197)</f>
        <v>0</v>
      </c>
      <c r="N54" s="303">
        <f>SUM(N55,N197)</f>
        <v>0</v>
      </c>
      <c r="O54" s="304">
        <f t="shared" si="8"/>
        <v>0</v>
      </c>
      <c r="P54" s="307"/>
      <c r="R54" s="158"/>
    </row>
    <row r="55" spans="1:18" s="148" customFormat="1" ht="24" x14ac:dyDescent="0.25">
      <c r="A55" s="308"/>
      <c r="B55" s="139" t="s">
        <v>292</v>
      </c>
      <c r="C55" s="309">
        <f t="shared" si="4"/>
        <v>21421</v>
      </c>
      <c r="D55" s="310">
        <f>SUM(D56,D78,D176,D190)</f>
        <v>28000</v>
      </c>
      <c r="E55" s="503">
        <f>SUM(E56,E78,E176,E190)</f>
        <v>-6579</v>
      </c>
      <c r="F55" s="464">
        <f t="shared" si="5"/>
        <v>21421</v>
      </c>
      <c r="G55" s="310">
        <f>SUM(G56,G78,G176,G190)</f>
        <v>0</v>
      </c>
      <c r="H55" s="313">
        <f>SUM(H56,H78,H176,H190)</f>
        <v>0</v>
      </c>
      <c r="I55" s="312">
        <f t="shared" si="6"/>
        <v>0</v>
      </c>
      <c r="J55" s="310">
        <f>SUM(J56,J78,J176,J190)</f>
        <v>0</v>
      </c>
      <c r="K55" s="313">
        <f>SUM(K56,K78,K176,K190)</f>
        <v>0</v>
      </c>
      <c r="L55" s="312">
        <f t="shared" si="7"/>
        <v>0</v>
      </c>
      <c r="M55" s="158">
        <f>SUM(M56,M78,M176,M190)</f>
        <v>0</v>
      </c>
      <c r="N55" s="311">
        <f>SUM(N56,N78,N176,N190)</f>
        <v>0</v>
      </c>
      <c r="O55" s="312">
        <f t="shared" si="8"/>
        <v>0</v>
      </c>
      <c r="P55" s="314"/>
      <c r="R55" s="158"/>
    </row>
    <row r="56" spans="1:18" s="148" customFormat="1" hidden="1" x14ac:dyDescent="0.25">
      <c r="A56" s="315">
        <v>1000</v>
      </c>
      <c r="B56" s="315" t="s">
        <v>293</v>
      </c>
      <c r="C56" s="316">
        <f t="shared" si="4"/>
        <v>0</v>
      </c>
      <c r="D56" s="317">
        <f>SUM(D57,D70)</f>
        <v>0</v>
      </c>
      <c r="E56" s="318">
        <f>SUM(E57,E70)</f>
        <v>0</v>
      </c>
      <c r="F56" s="319">
        <f t="shared" si="5"/>
        <v>0</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c r="R56" s="158"/>
    </row>
    <row r="57" spans="1:18" hidden="1" x14ac:dyDescent="0.25">
      <c r="A57" s="198">
        <v>1100</v>
      </c>
      <c r="B57" s="323" t="s">
        <v>294</v>
      </c>
      <c r="C57" s="199">
        <f t="shared" si="4"/>
        <v>0</v>
      </c>
      <c r="D57" s="209">
        <f>SUM(D58,D61,D69)</f>
        <v>0</v>
      </c>
      <c r="E57" s="324">
        <f>SUM(E58,E61,E69)</f>
        <v>0</v>
      </c>
      <c r="F57" s="211">
        <f t="shared" si="5"/>
        <v>0</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c r="R57" s="158"/>
    </row>
    <row r="58" spans="1:18" hidden="1" x14ac:dyDescent="0.25">
      <c r="A58" s="329">
        <v>1110</v>
      </c>
      <c r="B58" s="265" t="s">
        <v>295</v>
      </c>
      <c r="C58" s="276">
        <f t="shared" si="4"/>
        <v>0</v>
      </c>
      <c r="D58" s="330">
        <f>SUM(D59:D60)</f>
        <v>0</v>
      </c>
      <c r="E58" s="331">
        <f>SUM(E59:E60)</f>
        <v>0</v>
      </c>
      <c r="F58" s="332">
        <f t="shared" si="5"/>
        <v>0</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c r="R58" s="158"/>
    </row>
    <row r="59" spans="1:18" hidden="1" x14ac:dyDescent="0.25">
      <c r="A59" s="169">
        <v>1111</v>
      </c>
      <c r="B59" s="213" t="s">
        <v>296</v>
      </c>
      <c r="C59" s="214">
        <f t="shared" si="4"/>
        <v>0</v>
      </c>
      <c r="D59" s="219">
        <v>0</v>
      </c>
      <c r="E59" s="335"/>
      <c r="F59" s="221">
        <f t="shared" si="5"/>
        <v>0</v>
      </c>
      <c r="G59" s="219"/>
      <c r="H59" s="220"/>
      <c r="I59" s="221">
        <f t="shared" si="6"/>
        <v>0</v>
      </c>
      <c r="J59" s="219"/>
      <c r="K59" s="220"/>
      <c r="L59" s="221">
        <f t="shared" si="7"/>
        <v>0</v>
      </c>
      <c r="M59" s="336"/>
      <c r="N59" s="335"/>
      <c r="O59" s="221">
        <f t="shared" si="8"/>
        <v>0</v>
      </c>
      <c r="P59" s="176"/>
      <c r="R59" s="158"/>
    </row>
    <row r="60" spans="1:18" hidden="1" x14ac:dyDescent="0.25">
      <c r="A60" s="178">
        <v>1119</v>
      </c>
      <c r="B60" s="223" t="s">
        <v>297</v>
      </c>
      <c r="C60" s="224">
        <f t="shared" si="4"/>
        <v>0</v>
      </c>
      <c r="D60" s="229">
        <v>0</v>
      </c>
      <c r="E60" s="337"/>
      <c r="F60" s="231">
        <f t="shared" si="5"/>
        <v>0</v>
      </c>
      <c r="G60" s="229"/>
      <c r="H60" s="230"/>
      <c r="I60" s="231">
        <f t="shared" si="6"/>
        <v>0</v>
      </c>
      <c r="J60" s="229"/>
      <c r="K60" s="230"/>
      <c r="L60" s="231">
        <f t="shared" si="7"/>
        <v>0</v>
      </c>
      <c r="M60" s="338"/>
      <c r="N60" s="337"/>
      <c r="O60" s="231">
        <f t="shared" si="8"/>
        <v>0</v>
      </c>
      <c r="P60" s="185"/>
      <c r="R60" s="158"/>
    </row>
    <row r="61" spans="1:18" hidden="1" x14ac:dyDescent="0.25">
      <c r="A61" s="339">
        <v>1140</v>
      </c>
      <c r="B61" s="223" t="s">
        <v>298</v>
      </c>
      <c r="C61" s="224">
        <f t="shared" si="4"/>
        <v>0</v>
      </c>
      <c r="D61" s="340">
        <f>SUM(D62:D68)</f>
        <v>0</v>
      </c>
      <c r="E61" s="341">
        <f>SUM(E62:E68)</f>
        <v>0</v>
      </c>
      <c r="F61" s="231">
        <f>D61+E61</f>
        <v>0</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c r="R61" s="158"/>
    </row>
    <row r="62" spans="1:18" hidden="1" x14ac:dyDescent="0.25">
      <c r="A62" s="178">
        <v>1141</v>
      </c>
      <c r="B62" s="223" t="s">
        <v>299</v>
      </c>
      <c r="C62" s="224">
        <f t="shared" si="4"/>
        <v>0</v>
      </c>
      <c r="D62" s="229">
        <v>0</v>
      </c>
      <c r="E62" s="337"/>
      <c r="F62" s="231">
        <f t="shared" si="5"/>
        <v>0</v>
      </c>
      <c r="G62" s="229"/>
      <c r="H62" s="230"/>
      <c r="I62" s="231">
        <f t="shared" si="6"/>
        <v>0</v>
      </c>
      <c r="J62" s="229"/>
      <c r="K62" s="230"/>
      <c r="L62" s="231">
        <f t="shared" si="7"/>
        <v>0</v>
      </c>
      <c r="M62" s="338"/>
      <c r="N62" s="337"/>
      <c r="O62" s="231">
        <f t="shared" si="8"/>
        <v>0</v>
      </c>
      <c r="P62" s="185"/>
      <c r="R62" s="158"/>
    </row>
    <row r="63" spans="1:18" ht="24" hidden="1" x14ac:dyDescent="0.25">
      <c r="A63" s="178">
        <v>1142</v>
      </c>
      <c r="B63" s="223" t="s">
        <v>300</v>
      </c>
      <c r="C63" s="224">
        <f t="shared" si="4"/>
        <v>0</v>
      </c>
      <c r="D63" s="229">
        <v>0</v>
      </c>
      <c r="E63" s="337"/>
      <c r="F63" s="231">
        <f t="shared" si="5"/>
        <v>0</v>
      </c>
      <c r="G63" s="229"/>
      <c r="H63" s="230"/>
      <c r="I63" s="231">
        <f t="shared" si="6"/>
        <v>0</v>
      </c>
      <c r="J63" s="229"/>
      <c r="K63" s="230"/>
      <c r="L63" s="231">
        <f t="shared" si="7"/>
        <v>0</v>
      </c>
      <c r="M63" s="338"/>
      <c r="N63" s="337"/>
      <c r="O63" s="231">
        <f t="shared" si="8"/>
        <v>0</v>
      </c>
      <c r="P63" s="185"/>
      <c r="R63" s="158"/>
    </row>
    <row r="64" spans="1:18" ht="24" hidden="1" x14ac:dyDescent="0.25">
      <c r="A64" s="178">
        <v>1145</v>
      </c>
      <c r="B64" s="223" t="s">
        <v>301</v>
      </c>
      <c r="C64" s="224">
        <f t="shared" si="4"/>
        <v>0</v>
      </c>
      <c r="D64" s="229">
        <v>0</v>
      </c>
      <c r="E64" s="337"/>
      <c r="F64" s="231">
        <f t="shared" si="5"/>
        <v>0</v>
      </c>
      <c r="G64" s="229"/>
      <c r="H64" s="230"/>
      <c r="I64" s="231">
        <f t="shared" si="6"/>
        <v>0</v>
      </c>
      <c r="J64" s="229"/>
      <c r="K64" s="230"/>
      <c r="L64" s="231">
        <f t="shared" si="7"/>
        <v>0</v>
      </c>
      <c r="M64" s="338"/>
      <c r="N64" s="337"/>
      <c r="O64" s="231">
        <f t="shared" si="8"/>
        <v>0</v>
      </c>
      <c r="P64" s="185"/>
      <c r="R64" s="158"/>
    </row>
    <row r="65" spans="1:18" ht="24" hidden="1" x14ac:dyDescent="0.25">
      <c r="A65" s="178">
        <v>1146</v>
      </c>
      <c r="B65" s="223" t="s">
        <v>302</v>
      </c>
      <c r="C65" s="224">
        <f t="shared" si="4"/>
        <v>0</v>
      </c>
      <c r="D65" s="229">
        <v>0</v>
      </c>
      <c r="E65" s="337"/>
      <c r="F65" s="231">
        <f t="shared" si="5"/>
        <v>0</v>
      </c>
      <c r="G65" s="229"/>
      <c r="H65" s="230"/>
      <c r="I65" s="231">
        <f t="shared" si="6"/>
        <v>0</v>
      </c>
      <c r="J65" s="229"/>
      <c r="K65" s="230"/>
      <c r="L65" s="231">
        <f t="shared" si="7"/>
        <v>0</v>
      </c>
      <c r="M65" s="338"/>
      <c r="N65" s="337"/>
      <c r="O65" s="231">
        <f t="shared" si="8"/>
        <v>0</v>
      </c>
      <c r="P65" s="185"/>
      <c r="R65" s="158"/>
    </row>
    <row r="66" spans="1:18" hidden="1" x14ac:dyDescent="0.25">
      <c r="A66" s="178">
        <v>1147</v>
      </c>
      <c r="B66" s="223" t="s">
        <v>303</v>
      </c>
      <c r="C66" s="224">
        <f t="shared" si="4"/>
        <v>0</v>
      </c>
      <c r="D66" s="229">
        <v>0</v>
      </c>
      <c r="E66" s="337"/>
      <c r="F66" s="231">
        <f t="shared" si="5"/>
        <v>0</v>
      </c>
      <c r="G66" s="229"/>
      <c r="H66" s="230"/>
      <c r="I66" s="231">
        <f t="shared" si="6"/>
        <v>0</v>
      </c>
      <c r="J66" s="229"/>
      <c r="K66" s="230"/>
      <c r="L66" s="231">
        <f t="shared" si="7"/>
        <v>0</v>
      </c>
      <c r="M66" s="338"/>
      <c r="N66" s="337"/>
      <c r="O66" s="231">
        <f t="shared" si="8"/>
        <v>0</v>
      </c>
      <c r="P66" s="185"/>
      <c r="R66" s="158"/>
    </row>
    <row r="67" spans="1:18" hidden="1" x14ac:dyDescent="0.25">
      <c r="A67" s="178">
        <v>1148</v>
      </c>
      <c r="B67" s="223" t="s">
        <v>304</v>
      </c>
      <c r="C67" s="224">
        <f t="shared" si="4"/>
        <v>0</v>
      </c>
      <c r="D67" s="229">
        <v>0</v>
      </c>
      <c r="E67" s="337"/>
      <c r="F67" s="231">
        <f t="shared" si="5"/>
        <v>0</v>
      </c>
      <c r="G67" s="229"/>
      <c r="H67" s="230"/>
      <c r="I67" s="231">
        <f t="shared" si="6"/>
        <v>0</v>
      </c>
      <c r="J67" s="229"/>
      <c r="K67" s="230"/>
      <c r="L67" s="231">
        <f t="shared" si="7"/>
        <v>0</v>
      </c>
      <c r="M67" s="338"/>
      <c r="N67" s="337"/>
      <c r="O67" s="231">
        <f t="shared" si="8"/>
        <v>0</v>
      </c>
      <c r="P67" s="185"/>
      <c r="R67" s="158"/>
    </row>
    <row r="68" spans="1:18" ht="24" hidden="1" x14ac:dyDescent="0.25">
      <c r="A68" s="178">
        <v>1149</v>
      </c>
      <c r="B68" s="223" t="s">
        <v>305</v>
      </c>
      <c r="C68" s="224">
        <f t="shared" si="4"/>
        <v>0</v>
      </c>
      <c r="D68" s="229">
        <v>0</v>
      </c>
      <c r="E68" s="337"/>
      <c r="F68" s="231">
        <f t="shared" si="5"/>
        <v>0</v>
      </c>
      <c r="G68" s="229"/>
      <c r="H68" s="230"/>
      <c r="I68" s="231">
        <f t="shared" si="6"/>
        <v>0</v>
      </c>
      <c r="J68" s="229"/>
      <c r="K68" s="230"/>
      <c r="L68" s="231">
        <f t="shared" si="7"/>
        <v>0</v>
      </c>
      <c r="M68" s="338"/>
      <c r="N68" s="337"/>
      <c r="O68" s="231">
        <f t="shared" si="8"/>
        <v>0</v>
      </c>
      <c r="P68" s="185"/>
      <c r="R68" s="158"/>
    </row>
    <row r="69" spans="1:18" ht="24" hidden="1" x14ac:dyDescent="0.25">
      <c r="A69" s="329">
        <v>1150</v>
      </c>
      <c r="B69" s="265" t="s">
        <v>306</v>
      </c>
      <c r="C69" s="224">
        <f t="shared" si="4"/>
        <v>0</v>
      </c>
      <c r="D69" s="344">
        <v>0</v>
      </c>
      <c r="E69" s="345"/>
      <c r="F69" s="332">
        <f t="shared" si="5"/>
        <v>0</v>
      </c>
      <c r="G69" s="344"/>
      <c r="H69" s="346"/>
      <c r="I69" s="332">
        <f t="shared" si="6"/>
        <v>0</v>
      </c>
      <c r="J69" s="344"/>
      <c r="K69" s="346"/>
      <c r="L69" s="332">
        <f t="shared" si="7"/>
        <v>0</v>
      </c>
      <c r="M69" s="347"/>
      <c r="N69" s="345"/>
      <c r="O69" s="332">
        <f t="shared" si="8"/>
        <v>0</v>
      </c>
      <c r="P69" s="274"/>
      <c r="R69" s="158"/>
    </row>
    <row r="70" spans="1:18" ht="24" hidden="1" x14ac:dyDescent="0.25">
      <c r="A70" s="198">
        <v>1200</v>
      </c>
      <c r="B70" s="323" t="s">
        <v>307</v>
      </c>
      <c r="C70" s="199">
        <f t="shared" si="4"/>
        <v>0</v>
      </c>
      <c r="D70" s="209">
        <f>SUM(D71:D72)</f>
        <v>0</v>
      </c>
      <c r="E70" s="324">
        <f>SUM(E71:E72)</f>
        <v>0</v>
      </c>
      <c r="F70" s="211">
        <f>D70+E70</f>
        <v>0</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c r="R70" s="158"/>
    </row>
    <row r="71" spans="1:18" ht="24" hidden="1" x14ac:dyDescent="0.25">
      <c r="A71" s="595">
        <v>1210</v>
      </c>
      <c r="B71" s="213" t="s">
        <v>308</v>
      </c>
      <c r="C71" s="214">
        <f t="shared" si="4"/>
        <v>0</v>
      </c>
      <c r="D71" s="219">
        <v>0</v>
      </c>
      <c r="E71" s="335"/>
      <c r="F71" s="221">
        <f t="shared" si="5"/>
        <v>0</v>
      </c>
      <c r="G71" s="219"/>
      <c r="H71" s="220"/>
      <c r="I71" s="221">
        <f t="shared" si="6"/>
        <v>0</v>
      </c>
      <c r="J71" s="219"/>
      <c r="K71" s="220"/>
      <c r="L71" s="221">
        <f t="shared" si="7"/>
        <v>0</v>
      </c>
      <c r="M71" s="336"/>
      <c r="N71" s="335"/>
      <c r="O71" s="221">
        <f t="shared" si="8"/>
        <v>0</v>
      </c>
      <c r="P71" s="176"/>
      <c r="R71" s="158"/>
    </row>
    <row r="72" spans="1:18" ht="24" hidden="1" x14ac:dyDescent="0.25">
      <c r="A72" s="339">
        <v>1220</v>
      </c>
      <c r="B72" s="223" t="s">
        <v>309</v>
      </c>
      <c r="C72" s="224">
        <f t="shared" si="4"/>
        <v>0</v>
      </c>
      <c r="D72" s="340">
        <f>SUM(D73:D77)</f>
        <v>0</v>
      </c>
      <c r="E72" s="341">
        <f>SUM(E73:E77)</f>
        <v>0</v>
      </c>
      <c r="F72" s="231">
        <f t="shared" si="5"/>
        <v>0</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c r="R72" s="158"/>
    </row>
    <row r="73" spans="1:18" ht="36" hidden="1" x14ac:dyDescent="0.25">
      <c r="A73" s="178">
        <v>1221</v>
      </c>
      <c r="B73" s="223" t="s">
        <v>310</v>
      </c>
      <c r="C73" s="224">
        <f t="shared" si="4"/>
        <v>0</v>
      </c>
      <c r="D73" s="229">
        <v>0</v>
      </c>
      <c r="E73" s="337"/>
      <c r="F73" s="231">
        <f t="shared" si="5"/>
        <v>0</v>
      </c>
      <c r="G73" s="229"/>
      <c r="H73" s="230"/>
      <c r="I73" s="231">
        <f t="shared" si="6"/>
        <v>0</v>
      </c>
      <c r="J73" s="229"/>
      <c r="K73" s="230"/>
      <c r="L73" s="231">
        <f t="shared" si="7"/>
        <v>0</v>
      </c>
      <c r="M73" s="338"/>
      <c r="N73" s="337"/>
      <c r="O73" s="231">
        <f t="shared" si="8"/>
        <v>0</v>
      </c>
      <c r="P73" s="185"/>
      <c r="R73" s="158"/>
    </row>
    <row r="74" spans="1:18" hidden="1" x14ac:dyDescent="0.25">
      <c r="A74" s="178">
        <v>1223</v>
      </c>
      <c r="B74" s="223" t="s">
        <v>311</v>
      </c>
      <c r="C74" s="224">
        <f t="shared" si="4"/>
        <v>0</v>
      </c>
      <c r="D74" s="229">
        <v>0</v>
      </c>
      <c r="E74" s="337"/>
      <c r="F74" s="231">
        <f t="shared" si="5"/>
        <v>0</v>
      </c>
      <c r="G74" s="229"/>
      <c r="H74" s="230"/>
      <c r="I74" s="231">
        <f t="shared" si="6"/>
        <v>0</v>
      </c>
      <c r="J74" s="229"/>
      <c r="K74" s="230"/>
      <c r="L74" s="231">
        <f t="shared" si="7"/>
        <v>0</v>
      </c>
      <c r="M74" s="338"/>
      <c r="N74" s="337"/>
      <c r="O74" s="231">
        <f t="shared" si="8"/>
        <v>0</v>
      </c>
      <c r="P74" s="185"/>
      <c r="R74" s="158"/>
    </row>
    <row r="75" spans="1:18" hidden="1" x14ac:dyDescent="0.25">
      <c r="A75" s="178">
        <v>1225</v>
      </c>
      <c r="B75" s="223" t="s">
        <v>312</v>
      </c>
      <c r="C75" s="224">
        <f t="shared" si="4"/>
        <v>0</v>
      </c>
      <c r="D75" s="229">
        <v>0</v>
      </c>
      <c r="E75" s="337"/>
      <c r="F75" s="231">
        <f t="shared" si="5"/>
        <v>0</v>
      </c>
      <c r="G75" s="229"/>
      <c r="H75" s="230"/>
      <c r="I75" s="231">
        <f t="shared" si="6"/>
        <v>0</v>
      </c>
      <c r="J75" s="229"/>
      <c r="K75" s="230"/>
      <c r="L75" s="231">
        <f t="shared" si="7"/>
        <v>0</v>
      </c>
      <c r="M75" s="338"/>
      <c r="N75" s="337"/>
      <c r="O75" s="231">
        <f t="shared" si="8"/>
        <v>0</v>
      </c>
      <c r="P75" s="185"/>
      <c r="R75" s="158"/>
    </row>
    <row r="76" spans="1:18" ht="24" hidden="1" x14ac:dyDescent="0.25">
      <c r="A76" s="178">
        <v>1227</v>
      </c>
      <c r="B76" s="223" t="s">
        <v>313</v>
      </c>
      <c r="C76" s="224">
        <f t="shared" si="4"/>
        <v>0</v>
      </c>
      <c r="D76" s="229">
        <v>0</v>
      </c>
      <c r="E76" s="337"/>
      <c r="F76" s="231">
        <f t="shared" si="5"/>
        <v>0</v>
      </c>
      <c r="G76" s="229"/>
      <c r="H76" s="230"/>
      <c r="I76" s="231">
        <f t="shared" si="6"/>
        <v>0</v>
      </c>
      <c r="J76" s="229"/>
      <c r="K76" s="230"/>
      <c r="L76" s="231">
        <f t="shared" si="7"/>
        <v>0</v>
      </c>
      <c r="M76" s="338"/>
      <c r="N76" s="337"/>
      <c r="O76" s="231">
        <f t="shared" si="8"/>
        <v>0</v>
      </c>
      <c r="P76" s="185"/>
      <c r="R76" s="158"/>
    </row>
    <row r="77" spans="1:18" ht="36" hidden="1" x14ac:dyDescent="0.25">
      <c r="A77" s="178">
        <v>1228</v>
      </c>
      <c r="B77" s="223" t="s">
        <v>314</v>
      </c>
      <c r="C77" s="224">
        <f t="shared" si="4"/>
        <v>0</v>
      </c>
      <c r="D77" s="229">
        <v>0</v>
      </c>
      <c r="E77" s="337"/>
      <c r="F77" s="231">
        <f t="shared" si="5"/>
        <v>0</v>
      </c>
      <c r="G77" s="229"/>
      <c r="H77" s="230"/>
      <c r="I77" s="231">
        <f t="shared" si="6"/>
        <v>0</v>
      </c>
      <c r="J77" s="229"/>
      <c r="K77" s="230"/>
      <c r="L77" s="231">
        <f t="shared" si="7"/>
        <v>0</v>
      </c>
      <c r="M77" s="338"/>
      <c r="N77" s="337"/>
      <c r="O77" s="231">
        <f t="shared" si="8"/>
        <v>0</v>
      </c>
      <c r="P77" s="185"/>
      <c r="R77" s="158"/>
    </row>
    <row r="78" spans="1:18" x14ac:dyDescent="0.25">
      <c r="A78" s="315">
        <v>2000</v>
      </c>
      <c r="B78" s="315" t="s">
        <v>315</v>
      </c>
      <c r="C78" s="316">
        <f t="shared" si="4"/>
        <v>21421</v>
      </c>
      <c r="D78" s="317">
        <f>SUM(D79,D86,D133,D167,D168,D175)</f>
        <v>28000</v>
      </c>
      <c r="E78" s="504">
        <f>SUM(E79,E86,E133,E167,E168,E175)</f>
        <v>-6579</v>
      </c>
      <c r="F78" s="465">
        <f t="shared" si="5"/>
        <v>21421</v>
      </c>
      <c r="G78" s="317">
        <f>SUM(G79,G86,G133,G167,G168,G175)</f>
        <v>0</v>
      </c>
      <c r="H78" s="320">
        <f>SUM(H79,H86,H133,H167,H168,H175)</f>
        <v>0</v>
      </c>
      <c r="I78" s="319">
        <f t="shared" si="6"/>
        <v>0</v>
      </c>
      <c r="J78" s="317">
        <f>SUM(J79,J86,J133,J167,J168,J175)</f>
        <v>0</v>
      </c>
      <c r="K78" s="320">
        <f>SUM(K79,K86,K133,K167,K168,K175)</f>
        <v>0</v>
      </c>
      <c r="L78" s="319">
        <f t="shared" si="7"/>
        <v>0</v>
      </c>
      <c r="M78" s="321">
        <f>SUM(M79,M86,M133,M167,M168,M175)</f>
        <v>0</v>
      </c>
      <c r="N78" s="318">
        <f>SUM(N79,N86,N133,N167,N168,N175)</f>
        <v>0</v>
      </c>
      <c r="O78" s="319">
        <f t="shared" si="8"/>
        <v>0</v>
      </c>
      <c r="P78" s="322"/>
      <c r="R78" s="158"/>
    </row>
    <row r="79" spans="1:18" ht="24" hidden="1" x14ac:dyDescent="0.25">
      <c r="A79" s="198">
        <v>2100</v>
      </c>
      <c r="B79" s="323" t="s">
        <v>316</v>
      </c>
      <c r="C79" s="199">
        <f t="shared" si="4"/>
        <v>0</v>
      </c>
      <c r="D79" s="209">
        <f>SUM(D80,D83)</f>
        <v>0</v>
      </c>
      <c r="E79" s="324">
        <f>SUM(E80,E83)</f>
        <v>0</v>
      </c>
      <c r="F79" s="211">
        <f t="shared" si="5"/>
        <v>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c r="R79" s="158"/>
    </row>
    <row r="80" spans="1:18" ht="24" hidden="1" x14ac:dyDescent="0.25">
      <c r="A80" s="595">
        <v>2110</v>
      </c>
      <c r="B80" s="213" t="s">
        <v>317</v>
      </c>
      <c r="C80" s="214">
        <f t="shared" si="4"/>
        <v>0</v>
      </c>
      <c r="D80" s="350">
        <f>SUM(D81:D82)</f>
        <v>0</v>
      </c>
      <c r="E80" s="351">
        <f>SUM(E81:E82)</f>
        <v>0</v>
      </c>
      <c r="F80" s="221">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c r="R80" s="158"/>
    </row>
    <row r="81" spans="1:18" hidden="1" x14ac:dyDescent="0.25">
      <c r="A81" s="178">
        <v>2111</v>
      </c>
      <c r="B81" s="223" t="s">
        <v>216</v>
      </c>
      <c r="C81" s="224">
        <f t="shared" si="4"/>
        <v>0</v>
      </c>
      <c r="D81" s="229">
        <v>0</v>
      </c>
      <c r="E81" s="337"/>
      <c r="F81" s="231">
        <f t="shared" si="5"/>
        <v>0</v>
      </c>
      <c r="G81" s="229"/>
      <c r="H81" s="230"/>
      <c r="I81" s="231">
        <f t="shared" si="6"/>
        <v>0</v>
      </c>
      <c r="J81" s="229"/>
      <c r="K81" s="230"/>
      <c r="L81" s="231">
        <f t="shared" si="7"/>
        <v>0</v>
      </c>
      <c r="M81" s="338"/>
      <c r="N81" s="337"/>
      <c r="O81" s="231">
        <f t="shared" si="8"/>
        <v>0</v>
      </c>
      <c r="P81" s="185"/>
      <c r="R81" s="158"/>
    </row>
    <row r="82" spans="1:18" hidden="1" x14ac:dyDescent="0.25">
      <c r="A82" s="178">
        <v>2112</v>
      </c>
      <c r="B82" s="223" t="s">
        <v>318</v>
      </c>
      <c r="C82" s="224">
        <f t="shared" si="4"/>
        <v>0</v>
      </c>
      <c r="D82" s="229">
        <v>0</v>
      </c>
      <c r="E82" s="337"/>
      <c r="F82" s="231">
        <f t="shared" si="5"/>
        <v>0</v>
      </c>
      <c r="G82" s="229"/>
      <c r="H82" s="230"/>
      <c r="I82" s="231">
        <f t="shared" si="6"/>
        <v>0</v>
      </c>
      <c r="J82" s="229"/>
      <c r="K82" s="230"/>
      <c r="L82" s="231">
        <f t="shared" si="7"/>
        <v>0</v>
      </c>
      <c r="M82" s="338"/>
      <c r="N82" s="337"/>
      <c r="O82" s="231">
        <f t="shared" si="8"/>
        <v>0</v>
      </c>
      <c r="P82" s="185"/>
      <c r="R82" s="158"/>
    </row>
    <row r="83" spans="1:18" ht="24" hidden="1" x14ac:dyDescent="0.25">
      <c r="A83" s="339">
        <v>2120</v>
      </c>
      <c r="B83" s="223" t="s">
        <v>319</v>
      </c>
      <c r="C83" s="224">
        <f t="shared" si="4"/>
        <v>0</v>
      </c>
      <c r="D83" s="340">
        <f>SUM(D84:D85)</f>
        <v>0</v>
      </c>
      <c r="E83" s="341">
        <f>SUM(E84:E85)</f>
        <v>0</v>
      </c>
      <c r="F83" s="231">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c r="R83" s="158"/>
    </row>
    <row r="84" spans="1:18" hidden="1" x14ac:dyDescent="0.25">
      <c r="A84" s="178">
        <v>2121</v>
      </c>
      <c r="B84" s="223" t="s">
        <v>216</v>
      </c>
      <c r="C84" s="224">
        <f t="shared" si="4"/>
        <v>0</v>
      </c>
      <c r="D84" s="229">
        <v>0</v>
      </c>
      <c r="E84" s="337"/>
      <c r="F84" s="231">
        <f t="shared" si="5"/>
        <v>0</v>
      </c>
      <c r="G84" s="229"/>
      <c r="H84" s="230"/>
      <c r="I84" s="231">
        <f t="shared" si="6"/>
        <v>0</v>
      </c>
      <c r="J84" s="229"/>
      <c r="K84" s="230"/>
      <c r="L84" s="231">
        <f t="shared" si="7"/>
        <v>0</v>
      </c>
      <c r="M84" s="338"/>
      <c r="N84" s="337"/>
      <c r="O84" s="231">
        <f t="shared" si="8"/>
        <v>0</v>
      </c>
      <c r="P84" s="185"/>
      <c r="R84" s="158"/>
    </row>
    <row r="85" spans="1:18" hidden="1" x14ac:dyDescent="0.25">
      <c r="A85" s="178">
        <v>2122</v>
      </c>
      <c r="B85" s="223" t="s">
        <v>318</v>
      </c>
      <c r="C85" s="224">
        <f t="shared" si="4"/>
        <v>0</v>
      </c>
      <c r="D85" s="229">
        <v>0</v>
      </c>
      <c r="E85" s="337"/>
      <c r="F85" s="231">
        <f t="shared" si="5"/>
        <v>0</v>
      </c>
      <c r="G85" s="229"/>
      <c r="H85" s="230"/>
      <c r="I85" s="231">
        <f t="shared" si="6"/>
        <v>0</v>
      </c>
      <c r="J85" s="229"/>
      <c r="K85" s="230"/>
      <c r="L85" s="231">
        <f t="shared" si="7"/>
        <v>0</v>
      </c>
      <c r="M85" s="338"/>
      <c r="N85" s="337"/>
      <c r="O85" s="231">
        <f t="shared" si="8"/>
        <v>0</v>
      </c>
      <c r="P85" s="185"/>
      <c r="R85" s="158"/>
    </row>
    <row r="86" spans="1:18" x14ac:dyDescent="0.25">
      <c r="A86" s="198">
        <v>2200</v>
      </c>
      <c r="B86" s="323" t="s">
        <v>320</v>
      </c>
      <c r="C86" s="354">
        <f t="shared" si="4"/>
        <v>21421</v>
      </c>
      <c r="D86" s="209">
        <f>SUM(D87,D92,D98,D106,D115,D119,D125,D131)</f>
        <v>28000</v>
      </c>
      <c r="E86" s="505">
        <f>SUM(E87,E92,E98,E106,E115,E119,E125,E131)</f>
        <v>-6579</v>
      </c>
      <c r="F86" s="459">
        <f t="shared" si="5"/>
        <v>21421</v>
      </c>
      <c r="G86" s="209">
        <f>SUM(G87,G92,G98,G106,G115,G119,G125,G131)</f>
        <v>0</v>
      </c>
      <c r="H86" s="210">
        <f>SUM(H87,H92,H98,H106,H115,H119,H125,H131)</f>
        <v>0</v>
      </c>
      <c r="I86" s="211">
        <f t="shared" si="6"/>
        <v>0</v>
      </c>
      <c r="J86" s="209">
        <f>SUM(J87,J92,J98,J106,J115,J119,J125,J131)</f>
        <v>0</v>
      </c>
      <c r="K86" s="210">
        <f>SUM(K87,K92,K98,K106,K115,K119,K125,K131)</f>
        <v>0</v>
      </c>
      <c r="L86" s="211">
        <f t="shared" si="7"/>
        <v>0</v>
      </c>
      <c r="M86" s="355">
        <f>SUM(M87,M92,M98,M106,M115,M119,M125,M131)</f>
        <v>0</v>
      </c>
      <c r="N86" s="356">
        <f>SUM(N87,N92,N98,N106,N115,N119,N125,N131)</f>
        <v>0</v>
      </c>
      <c r="O86" s="357">
        <f t="shared" si="8"/>
        <v>0</v>
      </c>
      <c r="P86" s="358"/>
      <c r="R86" s="158"/>
    </row>
    <row r="87" spans="1:18" hidden="1" x14ac:dyDescent="0.25">
      <c r="A87" s="329">
        <v>2210</v>
      </c>
      <c r="B87" s="265" t="s">
        <v>321</v>
      </c>
      <c r="C87" s="276">
        <f t="shared" si="4"/>
        <v>0</v>
      </c>
      <c r="D87" s="330">
        <f>SUM(D88:D91)</f>
        <v>0</v>
      </c>
      <c r="E87" s="331">
        <f>SUM(E88:E91)</f>
        <v>0</v>
      </c>
      <c r="F87" s="332">
        <f t="shared" si="5"/>
        <v>0</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c r="R87" s="158"/>
    </row>
    <row r="88" spans="1:18" hidden="1" x14ac:dyDescent="0.25">
      <c r="A88" s="169">
        <v>2211</v>
      </c>
      <c r="B88" s="213" t="s">
        <v>322</v>
      </c>
      <c r="C88" s="224">
        <f t="shared" si="4"/>
        <v>0</v>
      </c>
      <c r="D88" s="219">
        <v>0</v>
      </c>
      <c r="E88" s="335"/>
      <c r="F88" s="221">
        <f t="shared" si="5"/>
        <v>0</v>
      </c>
      <c r="G88" s="219"/>
      <c r="H88" s="220"/>
      <c r="I88" s="221">
        <f t="shared" si="6"/>
        <v>0</v>
      </c>
      <c r="J88" s="219"/>
      <c r="K88" s="220"/>
      <c r="L88" s="221">
        <f t="shared" si="7"/>
        <v>0</v>
      </c>
      <c r="M88" s="336"/>
      <c r="N88" s="335"/>
      <c r="O88" s="221">
        <f t="shared" si="8"/>
        <v>0</v>
      </c>
      <c r="P88" s="176"/>
      <c r="R88" s="158"/>
    </row>
    <row r="89" spans="1:18" ht="24" hidden="1" x14ac:dyDescent="0.25">
      <c r="A89" s="178">
        <v>2212</v>
      </c>
      <c r="B89" s="223" t="s">
        <v>323</v>
      </c>
      <c r="C89" s="224">
        <f t="shared" si="4"/>
        <v>0</v>
      </c>
      <c r="D89" s="229">
        <v>0</v>
      </c>
      <c r="E89" s="337"/>
      <c r="F89" s="231">
        <f t="shared" si="5"/>
        <v>0</v>
      </c>
      <c r="G89" s="229"/>
      <c r="H89" s="230"/>
      <c r="I89" s="231">
        <f t="shared" si="6"/>
        <v>0</v>
      </c>
      <c r="J89" s="229"/>
      <c r="K89" s="230"/>
      <c r="L89" s="231">
        <f t="shared" si="7"/>
        <v>0</v>
      </c>
      <c r="M89" s="338"/>
      <c r="N89" s="337"/>
      <c r="O89" s="231">
        <f t="shared" si="8"/>
        <v>0</v>
      </c>
      <c r="P89" s="185"/>
      <c r="R89" s="158"/>
    </row>
    <row r="90" spans="1:18" ht="24" hidden="1" x14ac:dyDescent="0.25">
      <c r="A90" s="178">
        <v>2214</v>
      </c>
      <c r="B90" s="223" t="s">
        <v>324</v>
      </c>
      <c r="C90" s="224">
        <f t="shared" si="4"/>
        <v>0</v>
      </c>
      <c r="D90" s="229">
        <v>0</v>
      </c>
      <c r="E90" s="337"/>
      <c r="F90" s="231">
        <f t="shared" si="5"/>
        <v>0</v>
      </c>
      <c r="G90" s="229"/>
      <c r="H90" s="230"/>
      <c r="I90" s="231">
        <f t="shared" si="6"/>
        <v>0</v>
      </c>
      <c r="J90" s="229"/>
      <c r="K90" s="230"/>
      <c r="L90" s="231">
        <f t="shared" si="7"/>
        <v>0</v>
      </c>
      <c r="M90" s="338"/>
      <c r="N90" s="337"/>
      <c r="O90" s="231">
        <f t="shared" si="8"/>
        <v>0</v>
      </c>
      <c r="P90" s="185"/>
      <c r="R90" s="158"/>
    </row>
    <row r="91" spans="1:18" hidden="1" x14ac:dyDescent="0.25">
      <c r="A91" s="178">
        <v>2219</v>
      </c>
      <c r="B91" s="223" t="s">
        <v>325</v>
      </c>
      <c r="C91" s="224">
        <f t="shared" si="4"/>
        <v>0</v>
      </c>
      <c r="D91" s="229">
        <v>0</v>
      </c>
      <c r="E91" s="337"/>
      <c r="F91" s="231">
        <f t="shared" si="5"/>
        <v>0</v>
      </c>
      <c r="G91" s="229"/>
      <c r="H91" s="230"/>
      <c r="I91" s="231">
        <f t="shared" si="6"/>
        <v>0</v>
      </c>
      <c r="J91" s="229"/>
      <c r="K91" s="230"/>
      <c r="L91" s="231">
        <f t="shared" si="7"/>
        <v>0</v>
      </c>
      <c r="M91" s="338"/>
      <c r="N91" s="337"/>
      <c r="O91" s="231">
        <f t="shared" si="8"/>
        <v>0</v>
      </c>
      <c r="P91" s="185"/>
      <c r="R91" s="158"/>
    </row>
    <row r="92" spans="1:18" hidden="1" x14ac:dyDescent="0.25">
      <c r="A92" s="339">
        <v>2220</v>
      </c>
      <c r="B92" s="223" t="s">
        <v>326</v>
      </c>
      <c r="C92" s="224">
        <f t="shared" si="4"/>
        <v>0</v>
      </c>
      <c r="D92" s="340">
        <f>SUM(D93:D97)</f>
        <v>0</v>
      </c>
      <c r="E92" s="341">
        <f>SUM(E93:E97)</f>
        <v>0</v>
      </c>
      <c r="F92" s="231">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c r="R92" s="158"/>
    </row>
    <row r="93" spans="1:18" hidden="1" x14ac:dyDescent="0.25">
      <c r="A93" s="178">
        <v>2221</v>
      </c>
      <c r="B93" s="223" t="s">
        <v>327</v>
      </c>
      <c r="C93" s="224">
        <f t="shared" si="4"/>
        <v>0</v>
      </c>
      <c r="D93" s="229">
        <v>0</v>
      </c>
      <c r="E93" s="337"/>
      <c r="F93" s="231">
        <f t="shared" si="5"/>
        <v>0</v>
      </c>
      <c r="G93" s="229"/>
      <c r="H93" s="230"/>
      <c r="I93" s="231">
        <f t="shared" si="6"/>
        <v>0</v>
      </c>
      <c r="J93" s="229"/>
      <c r="K93" s="230"/>
      <c r="L93" s="231">
        <f t="shared" si="7"/>
        <v>0</v>
      </c>
      <c r="M93" s="338"/>
      <c r="N93" s="337"/>
      <c r="O93" s="231">
        <f t="shared" si="8"/>
        <v>0</v>
      </c>
      <c r="P93" s="185"/>
      <c r="R93" s="158"/>
    </row>
    <row r="94" spans="1:18" hidden="1" x14ac:dyDescent="0.25">
      <c r="A94" s="178">
        <v>2222</v>
      </c>
      <c r="B94" s="223" t="s">
        <v>328</v>
      </c>
      <c r="C94" s="224">
        <f t="shared" si="4"/>
        <v>0</v>
      </c>
      <c r="D94" s="229">
        <v>0</v>
      </c>
      <c r="E94" s="337"/>
      <c r="F94" s="231">
        <f t="shared" si="5"/>
        <v>0</v>
      </c>
      <c r="G94" s="229"/>
      <c r="H94" s="230"/>
      <c r="I94" s="231">
        <f t="shared" si="6"/>
        <v>0</v>
      </c>
      <c r="J94" s="229"/>
      <c r="K94" s="230"/>
      <c r="L94" s="231">
        <f t="shared" si="7"/>
        <v>0</v>
      </c>
      <c r="M94" s="338"/>
      <c r="N94" s="337"/>
      <c r="O94" s="231">
        <f t="shared" si="8"/>
        <v>0</v>
      </c>
      <c r="P94" s="185"/>
      <c r="R94" s="158"/>
    </row>
    <row r="95" spans="1:18" hidden="1" x14ac:dyDescent="0.25">
      <c r="A95" s="178">
        <v>2223</v>
      </c>
      <c r="B95" s="223" t="s">
        <v>329</v>
      </c>
      <c r="C95" s="224">
        <f t="shared" si="4"/>
        <v>0</v>
      </c>
      <c r="D95" s="229">
        <v>0</v>
      </c>
      <c r="E95" s="337"/>
      <c r="F95" s="231">
        <f t="shared" si="5"/>
        <v>0</v>
      </c>
      <c r="G95" s="229"/>
      <c r="H95" s="230"/>
      <c r="I95" s="231">
        <f t="shared" si="6"/>
        <v>0</v>
      </c>
      <c r="J95" s="229"/>
      <c r="K95" s="230"/>
      <c r="L95" s="231">
        <f t="shared" si="7"/>
        <v>0</v>
      </c>
      <c r="M95" s="338"/>
      <c r="N95" s="337"/>
      <c r="O95" s="231">
        <f t="shared" si="8"/>
        <v>0</v>
      </c>
      <c r="P95" s="185"/>
      <c r="R95" s="158"/>
    </row>
    <row r="96" spans="1:18" ht="36" hidden="1" x14ac:dyDescent="0.25">
      <c r="A96" s="178">
        <v>2224</v>
      </c>
      <c r="B96" s="223" t="s">
        <v>330</v>
      </c>
      <c r="C96" s="224">
        <f t="shared" si="4"/>
        <v>0</v>
      </c>
      <c r="D96" s="229">
        <v>0</v>
      </c>
      <c r="E96" s="337"/>
      <c r="F96" s="231">
        <f t="shared" si="5"/>
        <v>0</v>
      </c>
      <c r="G96" s="229"/>
      <c r="H96" s="230"/>
      <c r="I96" s="231">
        <f t="shared" si="6"/>
        <v>0</v>
      </c>
      <c r="J96" s="229"/>
      <c r="K96" s="230"/>
      <c r="L96" s="231">
        <f t="shared" si="7"/>
        <v>0</v>
      </c>
      <c r="M96" s="338"/>
      <c r="N96" s="337"/>
      <c r="O96" s="231">
        <f t="shared" si="8"/>
        <v>0</v>
      </c>
      <c r="P96" s="185"/>
      <c r="R96" s="158"/>
    </row>
    <row r="97" spans="1:18" hidden="1" x14ac:dyDescent="0.25">
      <c r="A97" s="178">
        <v>2229</v>
      </c>
      <c r="B97" s="223" t="s">
        <v>331</v>
      </c>
      <c r="C97" s="224">
        <f t="shared" si="4"/>
        <v>0</v>
      </c>
      <c r="D97" s="229">
        <v>0</v>
      </c>
      <c r="E97" s="337"/>
      <c r="F97" s="231">
        <f t="shared" si="5"/>
        <v>0</v>
      </c>
      <c r="G97" s="229"/>
      <c r="H97" s="230"/>
      <c r="I97" s="231">
        <f t="shared" si="6"/>
        <v>0</v>
      </c>
      <c r="J97" s="229"/>
      <c r="K97" s="230"/>
      <c r="L97" s="231">
        <f t="shared" si="7"/>
        <v>0</v>
      </c>
      <c r="M97" s="338"/>
      <c r="N97" s="337"/>
      <c r="O97" s="231">
        <f t="shared" si="8"/>
        <v>0</v>
      </c>
      <c r="P97" s="185"/>
      <c r="R97" s="158"/>
    </row>
    <row r="98" spans="1:18" ht="24" hidden="1" x14ac:dyDescent="0.25">
      <c r="A98" s="339">
        <v>2230</v>
      </c>
      <c r="B98" s="223" t="s">
        <v>332</v>
      </c>
      <c r="C98" s="224">
        <f t="shared" si="4"/>
        <v>0</v>
      </c>
      <c r="D98" s="340">
        <f>SUM(D99:D105)</f>
        <v>0</v>
      </c>
      <c r="E98" s="341">
        <f>SUM(E99:E105)</f>
        <v>0</v>
      </c>
      <c r="F98" s="231">
        <f t="shared" si="5"/>
        <v>0</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c r="R98" s="158"/>
    </row>
    <row r="99" spans="1:18" hidden="1" x14ac:dyDescent="0.25">
      <c r="A99" s="178">
        <v>2231</v>
      </c>
      <c r="B99" s="223" t="s">
        <v>333</v>
      </c>
      <c r="C99" s="224">
        <f t="shared" si="4"/>
        <v>0</v>
      </c>
      <c r="D99" s="229">
        <v>0</v>
      </c>
      <c r="E99" s="337"/>
      <c r="F99" s="231">
        <f t="shared" si="5"/>
        <v>0</v>
      </c>
      <c r="G99" s="229"/>
      <c r="H99" s="230"/>
      <c r="I99" s="231">
        <f t="shared" si="6"/>
        <v>0</v>
      </c>
      <c r="J99" s="229"/>
      <c r="K99" s="230"/>
      <c r="L99" s="231">
        <f t="shared" si="7"/>
        <v>0</v>
      </c>
      <c r="M99" s="338"/>
      <c r="N99" s="337"/>
      <c r="O99" s="231">
        <f t="shared" si="8"/>
        <v>0</v>
      </c>
      <c r="P99" s="185"/>
      <c r="R99" s="158"/>
    </row>
    <row r="100" spans="1:18" ht="24" hidden="1" x14ac:dyDescent="0.25">
      <c r="A100" s="178">
        <v>2232</v>
      </c>
      <c r="B100" s="223" t="s">
        <v>334</v>
      </c>
      <c r="C100" s="224">
        <f t="shared" si="4"/>
        <v>0</v>
      </c>
      <c r="D100" s="229">
        <v>0</v>
      </c>
      <c r="E100" s="337"/>
      <c r="F100" s="231">
        <f t="shared" si="5"/>
        <v>0</v>
      </c>
      <c r="G100" s="229"/>
      <c r="H100" s="230"/>
      <c r="I100" s="231">
        <f t="shared" si="6"/>
        <v>0</v>
      </c>
      <c r="J100" s="229"/>
      <c r="K100" s="230"/>
      <c r="L100" s="231">
        <f t="shared" si="7"/>
        <v>0</v>
      </c>
      <c r="M100" s="338"/>
      <c r="N100" s="337"/>
      <c r="O100" s="231">
        <f t="shared" si="8"/>
        <v>0</v>
      </c>
      <c r="P100" s="185"/>
      <c r="R100" s="158"/>
    </row>
    <row r="101" spans="1:18" hidden="1" x14ac:dyDescent="0.25">
      <c r="A101" s="169">
        <v>2233</v>
      </c>
      <c r="B101" s="213" t="s">
        <v>335</v>
      </c>
      <c r="C101" s="224">
        <f t="shared" si="4"/>
        <v>0</v>
      </c>
      <c r="D101" s="219">
        <v>0</v>
      </c>
      <c r="E101" s="335"/>
      <c r="F101" s="221">
        <f t="shared" si="5"/>
        <v>0</v>
      </c>
      <c r="G101" s="219"/>
      <c r="H101" s="220"/>
      <c r="I101" s="221">
        <f t="shared" si="6"/>
        <v>0</v>
      </c>
      <c r="J101" s="219"/>
      <c r="K101" s="220"/>
      <c r="L101" s="221">
        <f t="shared" si="7"/>
        <v>0</v>
      </c>
      <c r="M101" s="336"/>
      <c r="N101" s="335"/>
      <c r="O101" s="221">
        <f t="shared" si="8"/>
        <v>0</v>
      </c>
      <c r="P101" s="176"/>
      <c r="R101" s="158"/>
    </row>
    <row r="102" spans="1:18" ht="24" hidden="1" x14ac:dyDescent="0.25">
      <c r="A102" s="178">
        <v>2234</v>
      </c>
      <c r="B102" s="223" t="s">
        <v>336</v>
      </c>
      <c r="C102" s="224">
        <f t="shared" si="4"/>
        <v>0</v>
      </c>
      <c r="D102" s="229">
        <v>0</v>
      </c>
      <c r="E102" s="337"/>
      <c r="F102" s="231">
        <f t="shared" si="5"/>
        <v>0</v>
      </c>
      <c r="G102" s="229"/>
      <c r="H102" s="230"/>
      <c r="I102" s="231">
        <f t="shared" si="6"/>
        <v>0</v>
      </c>
      <c r="J102" s="229"/>
      <c r="K102" s="230"/>
      <c r="L102" s="231">
        <f t="shared" si="7"/>
        <v>0</v>
      </c>
      <c r="M102" s="338"/>
      <c r="N102" s="337"/>
      <c r="O102" s="231">
        <f t="shared" si="8"/>
        <v>0</v>
      </c>
      <c r="P102" s="185"/>
      <c r="R102" s="158"/>
    </row>
    <row r="103" spans="1:18" hidden="1" x14ac:dyDescent="0.25">
      <c r="A103" s="178">
        <v>2235</v>
      </c>
      <c r="B103" s="223" t="s">
        <v>337</v>
      </c>
      <c r="C103" s="224">
        <f t="shared" si="4"/>
        <v>0</v>
      </c>
      <c r="D103" s="229">
        <v>0</v>
      </c>
      <c r="E103" s="337"/>
      <c r="F103" s="231">
        <f t="shared" si="5"/>
        <v>0</v>
      </c>
      <c r="G103" s="229"/>
      <c r="H103" s="230"/>
      <c r="I103" s="231">
        <f t="shared" si="6"/>
        <v>0</v>
      </c>
      <c r="J103" s="229"/>
      <c r="K103" s="230"/>
      <c r="L103" s="231">
        <f t="shared" si="7"/>
        <v>0</v>
      </c>
      <c r="M103" s="338"/>
      <c r="N103" s="337"/>
      <c r="O103" s="231">
        <f t="shared" si="8"/>
        <v>0</v>
      </c>
      <c r="P103" s="185"/>
      <c r="R103" s="158"/>
    </row>
    <row r="104" spans="1:18" hidden="1" x14ac:dyDescent="0.25">
      <c r="A104" s="178">
        <v>2236</v>
      </c>
      <c r="B104" s="223" t="s">
        <v>338</v>
      </c>
      <c r="C104" s="224">
        <f t="shared" si="4"/>
        <v>0</v>
      </c>
      <c r="D104" s="229">
        <v>0</v>
      </c>
      <c r="E104" s="337"/>
      <c r="F104" s="231">
        <f t="shared" si="5"/>
        <v>0</v>
      </c>
      <c r="G104" s="229"/>
      <c r="H104" s="230"/>
      <c r="I104" s="231">
        <f t="shared" si="6"/>
        <v>0</v>
      </c>
      <c r="J104" s="229"/>
      <c r="K104" s="230"/>
      <c r="L104" s="231">
        <f t="shared" si="7"/>
        <v>0</v>
      </c>
      <c r="M104" s="338"/>
      <c r="N104" s="337"/>
      <c r="O104" s="231">
        <f t="shared" si="8"/>
        <v>0</v>
      </c>
      <c r="P104" s="185"/>
      <c r="R104" s="158"/>
    </row>
    <row r="105" spans="1:18" hidden="1" x14ac:dyDescent="0.25">
      <c r="A105" s="178">
        <v>2239</v>
      </c>
      <c r="B105" s="223" t="s">
        <v>339</v>
      </c>
      <c r="C105" s="224">
        <f t="shared" si="4"/>
        <v>0</v>
      </c>
      <c r="D105" s="229">
        <v>0</v>
      </c>
      <c r="E105" s="337"/>
      <c r="F105" s="231">
        <f t="shared" si="5"/>
        <v>0</v>
      </c>
      <c r="G105" s="229"/>
      <c r="H105" s="230"/>
      <c r="I105" s="231">
        <f t="shared" si="6"/>
        <v>0</v>
      </c>
      <c r="J105" s="229"/>
      <c r="K105" s="230"/>
      <c r="L105" s="231">
        <f t="shared" si="7"/>
        <v>0</v>
      </c>
      <c r="M105" s="338"/>
      <c r="N105" s="337"/>
      <c r="O105" s="231">
        <f t="shared" si="8"/>
        <v>0</v>
      </c>
      <c r="P105" s="185"/>
      <c r="R105" s="158"/>
    </row>
    <row r="106" spans="1:18" ht="24" x14ac:dyDescent="0.25">
      <c r="A106" s="339">
        <v>2240</v>
      </c>
      <c r="B106" s="223" t="s">
        <v>340</v>
      </c>
      <c r="C106" s="224">
        <f t="shared" si="4"/>
        <v>21421</v>
      </c>
      <c r="D106" s="340">
        <f>SUM(D107:D114)</f>
        <v>28000</v>
      </c>
      <c r="E106" s="390">
        <f>SUM(E107:E114)</f>
        <v>-6579</v>
      </c>
      <c r="F106" s="359">
        <f t="shared" si="5"/>
        <v>21421</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c r="R106" s="158"/>
    </row>
    <row r="107" spans="1:18" hidden="1" x14ac:dyDescent="0.25">
      <c r="A107" s="178">
        <v>2241</v>
      </c>
      <c r="B107" s="223" t="s">
        <v>341</v>
      </c>
      <c r="C107" s="224">
        <f t="shared" si="4"/>
        <v>0</v>
      </c>
      <c r="D107" s="229"/>
      <c r="E107" s="337"/>
      <c r="F107" s="231">
        <f t="shared" si="5"/>
        <v>0</v>
      </c>
      <c r="G107" s="229"/>
      <c r="H107" s="230"/>
      <c r="I107" s="231">
        <f t="shared" si="6"/>
        <v>0</v>
      </c>
      <c r="J107" s="229"/>
      <c r="K107" s="230"/>
      <c r="L107" s="231">
        <f t="shared" si="7"/>
        <v>0</v>
      </c>
      <c r="M107" s="338"/>
      <c r="N107" s="337"/>
      <c r="O107" s="231">
        <f t="shared" si="8"/>
        <v>0</v>
      </c>
      <c r="P107" s="185"/>
      <c r="R107" s="158"/>
    </row>
    <row r="108" spans="1:18" hidden="1" x14ac:dyDescent="0.25">
      <c r="A108" s="178">
        <v>2242</v>
      </c>
      <c r="B108" s="223" t="s">
        <v>342</v>
      </c>
      <c r="C108" s="224">
        <f t="shared" si="4"/>
        <v>0</v>
      </c>
      <c r="D108" s="229">
        <v>0</v>
      </c>
      <c r="E108" s="337"/>
      <c r="F108" s="231">
        <f t="shared" si="5"/>
        <v>0</v>
      </c>
      <c r="G108" s="229"/>
      <c r="H108" s="230"/>
      <c r="I108" s="231">
        <f t="shared" si="6"/>
        <v>0</v>
      </c>
      <c r="J108" s="229"/>
      <c r="K108" s="230"/>
      <c r="L108" s="231">
        <f t="shared" si="7"/>
        <v>0</v>
      </c>
      <c r="M108" s="338"/>
      <c r="N108" s="337"/>
      <c r="O108" s="231">
        <f t="shared" si="8"/>
        <v>0</v>
      </c>
      <c r="P108" s="185"/>
      <c r="R108" s="158"/>
    </row>
    <row r="109" spans="1:18" ht="24" hidden="1" x14ac:dyDescent="0.25">
      <c r="A109" s="178">
        <v>2243</v>
      </c>
      <c r="B109" s="223" t="s">
        <v>343</v>
      </c>
      <c r="C109" s="224">
        <f t="shared" si="4"/>
        <v>0</v>
      </c>
      <c r="D109" s="229">
        <v>0</v>
      </c>
      <c r="E109" s="337"/>
      <c r="F109" s="231">
        <f t="shared" si="5"/>
        <v>0</v>
      </c>
      <c r="G109" s="229"/>
      <c r="H109" s="230"/>
      <c r="I109" s="231">
        <f t="shared" si="6"/>
        <v>0</v>
      </c>
      <c r="J109" s="229"/>
      <c r="K109" s="230"/>
      <c r="L109" s="231">
        <f t="shared" si="7"/>
        <v>0</v>
      </c>
      <c r="M109" s="338"/>
      <c r="N109" s="337"/>
      <c r="O109" s="231">
        <f t="shared" si="8"/>
        <v>0</v>
      </c>
      <c r="P109" s="185"/>
      <c r="R109" s="158"/>
    </row>
    <row r="110" spans="1:18" x14ac:dyDescent="0.25">
      <c r="A110" s="178">
        <v>2244</v>
      </c>
      <c r="B110" s="223" t="s">
        <v>344</v>
      </c>
      <c r="C110" s="224">
        <f t="shared" si="4"/>
        <v>21421</v>
      </c>
      <c r="D110" s="229">
        <v>28000</v>
      </c>
      <c r="E110" s="507">
        <v>-6579</v>
      </c>
      <c r="F110" s="359">
        <f t="shared" si="5"/>
        <v>21421</v>
      </c>
      <c r="G110" s="229"/>
      <c r="H110" s="230"/>
      <c r="I110" s="231">
        <f t="shared" si="6"/>
        <v>0</v>
      </c>
      <c r="J110" s="229"/>
      <c r="K110" s="230"/>
      <c r="L110" s="231">
        <f t="shared" si="7"/>
        <v>0</v>
      </c>
      <c r="M110" s="338"/>
      <c r="N110" s="337"/>
      <c r="O110" s="231">
        <f t="shared" si="8"/>
        <v>0</v>
      </c>
      <c r="P110" s="185"/>
      <c r="R110" s="158"/>
    </row>
    <row r="111" spans="1:18" hidden="1" x14ac:dyDescent="0.25">
      <c r="A111" s="178">
        <v>2246</v>
      </c>
      <c r="B111" s="223" t="s">
        <v>345</v>
      </c>
      <c r="C111" s="224">
        <f t="shared" si="4"/>
        <v>0</v>
      </c>
      <c r="D111" s="229">
        <v>0</v>
      </c>
      <c r="E111" s="337"/>
      <c r="F111" s="231">
        <f t="shared" si="5"/>
        <v>0</v>
      </c>
      <c r="G111" s="229"/>
      <c r="H111" s="230"/>
      <c r="I111" s="231">
        <f t="shared" si="6"/>
        <v>0</v>
      </c>
      <c r="J111" s="229"/>
      <c r="K111" s="230"/>
      <c r="L111" s="231">
        <f t="shared" si="7"/>
        <v>0</v>
      </c>
      <c r="M111" s="338"/>
      <c r="N111" s="337"/>
      <c r="O111" s="231">
        <f t="shared" si="8"/>
        <v>0</v>
      </c>
      <c r="P111" s="185"/>
      <c r="R111" s="158"/>
    </row>
    <row r="112" spans="1:18" hidden="1" x14ac:dyDescent="0.25">
      <c r="A112" s="178">
        <v>2247</v>
      </c>
      <c r="B112" s="223" t="s">
        <v>346</v>
      </c>
      <c r="C112" s="224">
        <f t="shared" si="4"/>
        <v>0</v>
      </c>
      <c r="D112" s="229">
        <v>0</v>
      </c>
      <c r="E112" s="337"/>
      <c r="F112" s="231">
        <f t="shared" si="5"/>
        <v>0</v>
      </c>
      <c r="G112" s="229"/>
      <c r="H112" s="230"/>
      <c r="I112" s="231">
        <f t="shared" si="6"/>
        <v>0</v>
      </c>
      <c r="J112" s="229"/>
      <c r="K112" s="230"/>
      <c r="L112" s="231">
        <f t="shared" si="7"/>
        <v>0</v>
      </c>
      <c r="M112" s="338"/>
      <c r="N112" s="337"/>
      <c r="O112" s="231">
        <f t="shared" si="8"/>
        <v>0</v>
      </c>
      <c r="P112" s="185"/>
      <c r="R112" s="158"/>
    </row>
    <row r="113" spans="1:18" ht="24" hidden="1" x14ac:dyDescent="0.25">
      <c r="A113" s="178">
        <v>2248</v>
      </c>
      <c r="B113" s="223" t="s">
        <v>347</v>
      </c>
      <c r="C113" s="224">
        <f t="shared" si="4"/>
        <v>0</v>
      </c>
      <c r="D113" s="229">
        <v>0</v>
      </c>
      <c r="E113" s="337"/>
      <c r="F113" s="231">
        <f t="shared" si="5"/>
        <v>0</v>
      </c>
      <c r="G113" s="229"/>
      <c r="H113" s="230"/>
      <c r="I113" s="231">
        <f t="shared" si="6"/>
        <v>0</v>
      </c>
      <c r="J113" s="229"/>
      <c r="K113" s="230"/>
      <c r="L113" s="231">
        <f t="shared" si="7"/>
        <v>0</v>
      </c>
      <c r="M113" s="338"/>
      <c r="N113" s="337"/>
      <c r="O113" s="231">
        <f t="shared" si="8"/>
        <v>0</v>
      </c>
      <c r="P113" s="185"/>
      <c r="R113" s="158"/>
    </row>
    <row r="114" spans="1:18" ht="24" hidden="1" x14ac:dyDescent="0.25">
      <c r="A114" s="178">
        <v>2249</v>
      </c>
      <c r="B114" s="223" t="s">
        <v>348</v>
      </c>
      <c r="C114" s="224">
        <f t="shared" si="4"/>
        <v>0</v>
      </c>
      <c r="D114" s="229">
        <v>0</v>
      </c>
      <c r="E114" s="337"/>
      <c r="F114" s="231">
        <f t="shared" si="5"/>
        <v>0</v>
      </c>
      <c r="G114" s="229"/>
      <c r="H114" s="230"/>
      <c r="I114" s="231">
        <f t="shared" si="6"/>
        <v>0</v>
      </c>
      <c r="J114" s="229"/>
      <c r="K114" s="230"/>
      <c r="L114" s="231">
        <f t="shared" si="7"/>
        <v>0</v>
      </c>
      <c r="M114" s="338"/>
      <c r="N114" s="337"/>
      <c r="O114" s="231">
        <f t="shared" si="8"/>
        <v>0</v>
      </c>
      <c r="P114" s="185"/>
      <c r="R114" s="158"/>
    </row>
    <row r="115" spans="1:18" hidden="1" x14ac:dyDescent="0.25">
      <c r="A115" s="339">
        <v>2250</v>
      </c>
      <c r="B115" s="223" t="s">
        <v>349</v>
      </c>
      <c r="C115" s="224">
        <f t="shared" si="4"/>
        <v>0</v>
      </c>
      <c r="D115" s="340">
        <f>SUM(D116:D118)</f>
        <v>0</v>
      </c>
      <c r="E115" s="341">
        <f>SUM(E116:E118)</f>
        <v>0</v>
      </c>
      <c r="F115" s="231">
        <f t="shared" si="5"/>
        <v>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c r="R115" s="158"/>
    </row>
    <row r="116" spans="1:18" hidden="1" x14ac:dyDescent="0.25">
      <c r="A116" s="178">
        <v>2251</v>
      </c>
      <c r="B116" s="223" t="s">
        <v>350</v>
      </c>
      <c r="C116" s="224">
        <f t="shared" si="4"/>
        <v>0</v>
      </c>
      <c r="D116" s="229">
        <v>0</v>
      </c>
      <c r="E116" s="337"/>
      <c r="F116" s="231">
        <f t="shared" si="5"/>
        <v>0</v>
      </c>
      <c r="G116" s="229"/>
      <c r="H116" s="230"/>
      <c r="I116" s="231">
        <f t="shared" si="6"/>
        <v>0</v>
      </c>
      <c r="J116" s="229"/>
      <c r="K116" s="230"/>
      <c r="L116" s="231">
        <f t="shared" si="7"/>
        <v>0</v>
      </c>
      <c r="M116" s="338"/>
      <c r="N116" s="337"/>
      <c r="O116" s="231">
        <f t="shared" si="8"/>
        <v>0</v>
      </c>
      <c r="P116" s="185"/>
      <c r="R116" s="158"/>
    </row>
    <row r="117" spans="1:18" hidden="1" x14ac:dyDescent="0.25">
      <c r="A117" s="178">
        <v>2252</v>
      </c>
      <c r="B117" s="223" t="s">
        <v>351</v>
      </c>
      <c r="C117" s="224">
        <f t="shared" ref="C117:C181" si="9">F117+I117+L117+O117</f>
        <v>0</v>
      </c>
      <c r="D117" s="229">
        <v>0</v>
      </c>
      <c r="E117" s="337"/>
      <c r="F117" s="231">
        <f t="shared" si="5"/>
        <v>0</v>
      </c>
      <c r="G117" s="229"/>
      <c r="H117" s="230"/>
      <c r="I117" s="231">
        <f t="shared" si="6"/>
        <v>0</v>
      </c>
      <c r="J117" s="229"/>
      <c r="K117" s="230"/>
      <c r="L117" s="231">
        <f t="shared" si="7"/>
        <v>0</v>
      </c>
      <c r="M117" s="338"/>
      <c r="N117" s="337"/>
      <c r="O117" s="231">
        <f t="shared" si="8"/>
        <v>0</v>
      </c>
      <c r="P117" s="185"/>
      <c r="R117" s="158"/>
    </row>
    <row r="118" spans="1:18" hidden="1" x14ac:dyDescent="0.25">
      <c r="A118" s="178">
        <v>2259</v>
      </c>
      <c r="B118" s="223" t="s">
        <v>352</v>
      </c>
      <c r="C118" s="224">
        <f t="shared" si="9"/>
        <v>0</v>
      </c>
      <c r="D118" s="229">
        <v>0</v>
      </c>
      <c r="E118" s="337"/>
      <c r="F118" s="231">
        <f t="shared" ref="F118:F182" si="10">D118+E118</f>
        <v>0</v>
      </c>
      <c r="G118" s="229"/>
      <c r="H118" s="230"/>
      <c r="I118" s="231">
        <f t="shared" ref="I118:I182" si="11">G118+H118</f>
        <v>0</v>
      </c>
      <c r="J118" s="229"/>
      <c r="K118" s="230"/>
      <c r="L118" s="231">
        <f t="shared" ref="L118:L182" si="12">J118+K118</f>
        <v>0</v>
      </c>
      <c r="M118" s="338"/>
      <c r="N118" s="337"/>
      <c r="O118" s="231">
        <f t="shared" ref="O118:O182" si="13">M118+N118</f>
        <v>0</v>
      </c>
      <c r="P118" s="185"/>
      <c r="R118" s="158"/>
    </row>
    <row r="119" spans="1:18" hidden="1" x14ac:dyDescent="0.25">
      <c r="A119" s="339">
        <v>2260</v>
      </c>
      <c r="B119" s="223" t="s">
        <v>353</v>
      </c>
      <c r="C119" s="224">
        <f t="shared" si="9"/>
        <v>0</v>
      </c>
      <c r="D119" s="340">
        <f>SUM(D120:D124)</f>
        <v>0</v>
      </c>
      <c r="E119" s="341">
        <f>SUM(E120:E124)</f>
        <v>0</v>
      </c>
      <c r="F119" s="231">
        <f t="shared" si="10"/>
        <v>0</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c r="R119" s="158"/>
    </row>
    <row r="120" spans="1:18" hidden="1" x14ac:dyDescent="0.25">
      <c r="A120" s="178">
        <v>2261</v>
      </c>
      <c r="B120" s="223" t="s">
        <v>354</v>
      </c>
      <c r="C120" s="224">
        <f t="shared" si="9"/>
        <v>0</v>
      </c>
      <c r="D120" s="229">
        <v>0</v>
      </c>
      <c r="E120" s="337"/>
      <c r="F120" s="231">
        <f t="shared" si="10"/>
        <v>0</v>
      </c>
      <c r="G120" s="229"/>
      <c r="H120" s="230"/>
      <c r="I120" s="231">
        <f t="shared" si="11"/>
        <v>0</v>
      </c>
      <c r="J120" s="229"/>
      <c r="K120" s="230"/>
      <c r="L120" s="231">
        <f t="shared" si="12"/>
        <v>0</v>
      </c>
      <c r="M120" s="338"/>
      <c r="N120" s="337"/>
      <c r="O120" s="231">
        <f t="shared" si="13"/>
        <v>0</v>
      </c>
      <c r="P120" s="185"/>
      <c r="R120" s="158"/>
    </row>
    <row r="121" spans="1:18" hidden="1" x14ac:dyDescent="0.25">
      <c r="A121" s="178">
        <v>2262</v>
      </c>
      <c r="B121" s="223" t="s">
        <v>355</v>
      </c>
      <c r="C121" s="224">
        <f t="shared" si="9"/>
        <v>0</v>
      </c>
      <c r="D121" s="229">
        <v>0</v>
      </c>
      <c r="E121" s="337"/>
      <c r="F121" s="231">
        <f t="shared" si="10"/>
        <v>0</v>
      </c>
      <c r="G121" s="229"/>
      <c r="H121" s="230"/>
      <c r="I121" s="231">
        <f t="shared" si="11"/>
        <v>0</v>
      </c>
      <c r="J121" s="229"/>
      <c r="K121" s="230"/>
      <c r="L121" s="231">
        <f t="shared" si="12"/>
        <v>0</v>
      </c>
      <c r="M121" s="338"/>
      <c r="N121" s="337"/>
      <c r="O121" s="231">
        <f t="shared" si="13"/>
        <v>0</v>
      </c>
      <c r="P121" s="185"/>
      <c r="R121" s="158"/>
    </row>
    <row r="122" spans="1:18" hidden="1" x14ac:dyDescent="0.25">
      <c r="A122" s="178">
        <v>2263</v>
      </c>
      <c r="B122" s="223" t="s">
        <v>356</v>
      </c>
      <c r="C122" s="224">
        <f t="shared" si="9"/>
        <v>0</v>
      </c>
      <c r="D122" s="229">
        <v>0</v>
      </c>
      <c r="E122" s="337"/>
      <c r="F122" s="231">
        <f t="shared" si="10"/>
        <v>0</v>
      </c>
      <c r="G122" s="229"/>
      <c r="H122" s="230"/>
      <c r="I122" s="231">
        <f t="shared" si="11"/>
        <v>0</v>
      </c>
      <c r="J122" s="229"/>
      <c r="K122" s="230"/>
      <c r="L122" s="231">
        <f t="shared" si="12"/>
        <v>0</v>
      </c>
      <c r="M122" s="338"/>
      <c r="N122" s="337"/>
      <c r="O122" s="231">
        <f t="shared" si="13"/>
        <v>0</v>
      </c>
      <c r="P122" s="185"/>
      <c r="R122" s="158"/>
    </row>
    <row r="123" spans="1:18" hidden="1" x14ac:dyDescent="0.25">
      <c r="A123" s="178">
        <v>2264</v>
      </c>
      <c r="B123" s="223" t="s">
        <v>357</v>
      </c>
      <c r="C123" s="224">
        <f t="shared" si="9"/>
        <v>0</v>
      </c>
      <c r="D123" s="229">
        <v>0</v>
      </c>
      <c r="E123" s="337"/>
      <c r="F123" s="231">
        <f t="shared" si="10"/>
        <v>0</v>
      </c>
      <c r="G123" s="229"/>
      <c r="H123" s="230"/>
      <c r="I123" s="231">
        <f t="shared" si="11"/>
        <v>0</v>
      </c>
      <c r="J123" s="229"/>
      <c r="K123" s="230"/>
      <c r="L123" s="231">
        <f t="shared" si="12"/>
        <v>0</v>
      </c>
      <c r="M123" s="338"/>
      <c r="N123" s="337"/>
      <c r="O123" s="231">
        <f t="shared" si="13"/>
        <v>0</v>
      </c>
      <c r="P123" s="185"/>
      <c r="R123" s="158"/>
    </row>
    <row r="124" spans="1:18" hidden="1" x14ac:dyDescent="0.25">
      <c r="A124" s="178">
        <v>2269</v>
      </c>
      <c r="B124" s="223" t="s">
        <v>358</v>
      </c>
      <c r="C124" s="224">
        <f t="shared" si="9"/>
        <v>0</v>
      </c>
      <c r="D124" s="229">
        <v>0</v>
      </c>
      <c r="E124" s="337"/>
      <c r="F124" s="231">
        <f t="shared" si="10"/>
        <v>0</v>
      </c>
      <c r="G124" s="229"/>
      <c r="H124" s="230"/>
      <c r="I124" s="231">
        <f t="shared" si="11"/>
        <v>0</v>
      </c>
      <c r="J124" s="229"/>
      <c r="K124" s="230"/>
      <c r="L124" s="231">
        <f t="shared" si="12"/>
        <v>0</v>
      </c>
      <c r="M124" s="338"/>
      <c r="N124" s="337"/>
      <c r="O124" s="231">
        <f t="shared" si="13"/>
        <v>0</v>
      </c>
      <c r="P124" s="185"/>
      <c r="R124" s="158"/>
    </row>
    <row r="125" spans="1:18" hidden="1" x14ac:dyDescent="0.25">
      <c r="A125" s="339">
        <v>2270</v>
      </c>
      <c r="B125" s="223" t="s">
        <v>359</v>
      </c>
      <c r="C125" s="224">
        <f t="shared" si="9"/>
        <v>0</v>
      </c>
      <c r="D125" s="340">
        <f>SUM(D126:D130)</f>
        <v>0</v>
      </c>
      <c r="E125" s="341">
        <f>SUM(E126:E130)</f>
        <v>0</v>
      </c>
      <c r="F125" s="231">
        <f t="shared" si="10"/>
        <v>0</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c r="R125" s="158"/>
    </row>
    <row r="126" spans="1:18" hidden="1" x14ac:dyDescent="0.25">
      <c r="A126" s="178">
        <v>2272</v>
      </c>
      <c r="B126" s="117" t="s">
        <v>360</v>
      </c>
      <c r="C126" s="224">
        <f t="shared" si="9"/>
        <v>0</v>
      </c>
      <c r="D126" s="229">
        <v>0</v>
      </c>
      <c r="E126" s="337"/>
      <c r="F126" s="231">
        <f t="shared" si="10"/>
        <v>0</v>
      </c>
      <c r="G126" s="229"/>
      <c r="H126" s="230"/>
      <c r="I126" s="231">
        <f t="shared" si="11"/>
        <v>0</v>
      </c>
      <c r="J126" s="229"/>
      <c r="K126" s="230"/>
      <c r="L126" s="231">
        <f t="shared" si="12"/>
        <v>0</v>
      </c>
      <c r="M126" s="338"/>
      <c r="N126" s="337"/>
      <c r="O126" s="231">
        <f t="shared" si="13"/>
        <v>0</v>
      </c>
      <c r="P126" s="185"/>
      <c r="R126" s="158"/>
    </row>
    <row r="127" spans="1:18" hidden="1" x14ac:dyDescent="0.25">
      <c r="A127" s="178">
        <v>2275</v>
      </c>
      <c r="B127" s="223" t="s">
        <v>361</v>
      </c>
      <c r="C127" s="224">
        <f t="shared" si="9"/>
        <v>0</v>
      </c>
      <c r="D127" s="229">
        <v>0</v>
      </c>
      <c r="E127" s="337"/>
      <c r="F127" s="231">
        <f t="shared" si="10"/>
        <v>0</v>
      </c>
      <c r="G127" s="229"/>
      <c r="H127" s="230"/>
      <c r="I127" s="231">
        <f t="shared" si="11"/>
        <v>0</v>
      </c>
      <c r="J127" s="229"/>
      <c r="K127" s="230"/>
      <c r="L127" s="231">
        <f t="shared" si="12"/>
        <v>0</v>
      </c>
      <c r="M127" s="338"/>
      <c r="N127" s="337"/>
      <c r="O127" s="231">
        <f t="shared" si="13"/>
        <v>0</v>
      </c>
      <c r="P127" s="185"/>
      <c r="R127" s="158"/>
    </row>
    <row r="128" spans="1:18" ht="24" hidden="1" x14ac:dyDescent="0.25">
      <c r="A128" s="178">
        <v>2276</v>
      </c>
      <c r="B128" s="223" t="s">
        <v>362</v>
      </c>
      <c r="C128" s="224">
        <f t="shared" si="9"/>
        <v>0</v>
      </c>
      <c r="D128" s="229">
        <v>0</v>
      </c>
      <c r="E128" s="337"/>
      <c r="F128" s="231">
        <f t="shared" si="10"/>
        <v>0</v>
      </c>
      <c r="G128" s="229"/>
      <c r="H128" s="230"/>
      <c r="I128" s="231">
        <f t="shared" si="11"/>
        <v>0</v>
      </c>
      <c r="J128" s="229"/>
      <c r="K128" s="230"/>
      <c r="L128" s="231">
        <f t="shared" si="12"/>
        <v>0</v>
      </c>
      <c r="M128" s="338"/>
      <c r="N128" s="337"/>
      <c r="O128" s="231">
        <f t="shared" si="13"/>
        <v>0</v>
      </c>
      <c r="P128" s="185"/>
      <c r="R128" s="158"/>
    </row>
    <row r="129" spans="1:18" ht="24" hidden="1" x14ac:dyDescent="0.25">
      <c r="A129" s="178">
        <v>2278</v>
      </c>
      <c r="B129" s="223" t="s">
        <v>363</v>
      </c>
      <c r="C129" s="224">
        <f t="shared" si="9"/>
        <v>0</v>
      </c>
      <c r="D129" s="229">
        <v>0</v>
      </c>
      <c r="E129" s="337"/>
      <c r="F129" s="231">
        <f t="shared" si="10"/>
        <v>0</v>
      </c>
      <c r="G129" s="229"/>
      <c r="H129" s="230"/>
      <c r="I129" s="231">
        <f t="shared" si="11"/>
        <v>0</v>
      </c>
      <c r="J129" s="229"/>
      <c r="K129" s="230"/>
      <c r="L129" s="231">
        <f t="shared" si="12"/>
        <v>0</v>
      </c>
      <c r="M129" s="338"/>
      <c r="N129" s="337"/>
      <c r="O129" s="231">
        <f t="shared" si="13"/>
        <v>0</v>
      </c>
      <c r="P129" s="185"/>
      <c r="R129" s="158"/>
    </row>
    <row r="130" spans="1:18" hidden="1" x14ac:dyDescent="0.25">
      <c r="A130" s="178">
        <v>2279</v>
      </c>
      <c r="B130" s="223" t="s">
        <v>364</v>
      </c>
      <c r="C130" s="224">
        <f t="shared" si="9"/>
        <v>0</v>
      </c>
      <c r="D130" s="229"/>
      <c r="E130" s="337"/>
      <c r="F130" s="231">
        <f t="shared" si="10"/>
        <v>0</v>
      </c>
      <c r="G130" s="229"/>
      <c r="H130" s="230"/>
      <c r="I130" s="231">
        <f t="shared" si="11"/>
        <v>0</v>
      </c>
      <c r="J130" s="229"/>
      <c r="K130" s="230"/>
      <c r="L130" s="231">
        <f t="shared" si="12"/>
        <v>0</v>
      </c>
      <c r="M130" s="338"/>
      <c r="N130" s="337"/>
      <c r="O130" s="231">
        <f t="shared" si="13"/>
        <v>0</v>
      </c>
      <c r="P130" s="185"/>
      <c r="R130" s="158"/>
    </row>
    <row r="131" spans="1:18" hidden="1" x14ac:dyDescent="0.25">
      <c r="A131" s="595">
        <v>2280</v>
      </c>
      <c r="B131" s="213" t="s">
        <v>365</v>
      </c>
      <c r="C131" s="224">
        <f t="shared" si="9"/>
        <v>0</v>
      </c>
      <c r="D131" s="350">
        <f t="shared" ref="D131" si="14">SUM(D132)</f>
        <v>0</v>
      </c>
      <c r="E131" s="351">
        <f t="shared" ref="E131:N131" si="15">SUM(E132)</f>
        <v>0</v>
      </c>
      <c r="F131" s="221">
        <f t="shared" si="10"/>
        <v>0</v>
      </c>
      <c r="G131" s="350">
        <f t="shared" ref="G131" si="16">SUM(G132)</f>
        <v>0</v>
      </c>
      <c r="H131" s="352">
        <f t="shared" si="15"/>
        <v>0</v>
      </c>
      <c r="I131" s="221">
        <f t="shared" si="11"/>
        <v>0</v>
      </c>
      <c r="J131" s="350">
        <f t="shared" ref="J131" si="17">SUM(J132)</f>
        <v>0</v>
      </c>
      <c r="K131" s="352">
        <f t="shared" si="15"/>
        <v>0</v>
      </c>
      <c r="L131" s="221">
        <f t="shared" si="12"/>
        <v>0</v>
      </c>
      <c r="M131" s="343">
        <f t="shared" si="15"/>
        <v>0</v>
      </c>
      <c r="N131" s="341">
        <f t="shared" si="15"/>
        <v>0</v>
      </c>
      <c r="O131" s="231">
        <f t="shared" si="13"/>
        <v>0</v>
      </c>
      <c r="P131" s="185"/>
      <c r="R131" s="158"/>
    </row>
    <row r="132" spans="1:18" hidden="1" x14ac:dyDescent="0.25">
      <c r="A132" s="178">
        <v>2283</v>
      </c>
      <c r="B132" s="223" t="s">
        <v>366</v>
      </c>
      <c r="C132" s="224">
        <f t="shared" si="9"/>
        <v>0</v>
      </c>
      <c r="D132" s="229">
        <v>0</v>
      </c>
      <c r="E132" s="337"/>
      <c r="F132" s="231">
        <f t="shared" si="10"/>
        <v>0</v>
      </c>
      <c r="G132" s="229"/>
      <c r="H132" s="230"/>
      <c r="I132" s="231">
        <f t="shared" si="11"/>
        <v>0</v>
      </c>
      <c r="J132" s="229"/>
      <c r="K132" s="230"/>
      <c r="L132" s="231">
        <f t="shared" si="12"/>
        <v>0</v>
      </c>
      <c r="M132" s="338"/>
      <c r="N132" s="337"/>
      <c r="O132" s="231">
        <f t="shared" si="13"/>
        <v>0</v>
      </c>
      <c r="P132" s="185"/>
      <c r="R132" s="158"/>
    </row>
    <row r="133" spans="1:18" ht="24" hidden="1" x14ac:dyDescent="0.25">
      <c r="A133" s="198">
        <v>2300</v>
      </c>
      <c r="B133" s="323" t="s">
        <v>367</v>
      </c>
      <c r="C133" s="199">
        <f t="shared" si="9"/>
        <v>0</v>
      </c>
      <c r="D133" s="209">
        <f>SUM(D134,D139,D143,D144,D147,D154,D162,D163,D166)</f>
        <v>0</v>
      </c>
      <c r="E133" s="324">
        <f>SUM(E134,E139,E143,E144,E147,E154,E162,E163,E166)</f>
        <v>0</v>
      </c>
      <c r="F133" s="211">
        <f t="shared" si="10"/>
        <v>0</v>
      </c>
      <c r="G133" s="209">
        <f>SUM(G134,G139,G143,G144,G147,G154,G162,G163,G166)</f>
        <v>0</v>
      </c>
      <c r="H133" s="210">
        <f>SUM(H134,H139,H143,H144,H147,H154,H162,H163,H166)</f>
        <v>0</v>
      </c>
      <c r="I133" s="211">
        <f t="shared" si="11"/>
        <v>0</v>
      </c>
      <c r="J133" s="209">
        <f>SUM(J134,J139,J143,J144,J147,J154,J162,J163,J166)</f>
        <v>0</v>
      </c>
      <c r="K133" s="210">
        <f>SUM(K134,K139,K143,K144,K147,K154,K162,K163,K166)</f>
        <v>0</v>
      </c>
      <c r="L133" s="211">
        <f t="shared" si="12"/>
        <v>0</v>
      </c>
      <c r="M133" s="348">
        <f>SUM(M134,M139,M143,M144,M147,M154,M162,M163,M166)</f>
        <v>0</v>
      </c>
      <c r="N133" s="324">
        <f>SUM(N134,N139,N143,N144,N147,N154,N162,N163,N166)</f>
        <v>0</v>
      </c>
      <c r="O133" s="211">
        <f t="shared" si="13"/>
        <v>0</v>
      </c>
      <c r="P133" s="208"/>
      <c r="R133" s="158"/>
    </row>
    <row r="134" spans="1:18" ht="24" hidden="1" x14ac:dyDescent="0.25">
      <c r="A134" s="595">
        <v>2310</v>
      </c>
      <c r="B134" s="213" t="s">
        <v>368</v>
      </c>
      <c r="C134" s="214">
        <f t="shared" si="9"/>
        <v>0</v>
      </c>
      <c r="D134" s="360">
        <f>SUM(D135:D138)</f>
        <v>0</v>
      </c>
      <c r="E134" s="351">
        <f>SUM(E135:E138)</f>
        <v>0</v>
      </c>
      <c r="F134" s="221">
        <f t="shared" si="10"/>
        <v>0</v>
      </c>
      <c r="G134" s="350">
        <f>SUM(G135:G138)</f>
        <v>0</v>
      </c>
      <c r="H134" s="352">
        <f>SUM(H135:H138)</f>
        <v>0</v>
      </c>
      <c r="I134" s="221">
        <f t="shared" si="11"/>
        <v>0</v>
      </c>
      <c r="J134" s="350">
        <f>SUM(J135:J138)</f>
        <v>0</v>
      </c>
      <c r="K134" s="352">
        <f>SUM(K135:K138)</f>
        <v>0</v>
      </c>
      <c r="L134" s="221">
        <f t="shared" si="12"/>
        <v>0</v>
      </c>
      <c r="M134" s="353">
        <f>SUM(M135:M138)</f>
        <v>0</v>
      </c>
      <c r="N134" s="351">
        <f>SUM(N135:N138)</f>
        <v>0</v>
      </c>
      <c r="O134" s="221">
        <f t="shared" si="13"/>
        <v>0</v>
      </c>
      <c r="P134" s="176"/>
      <c r="R134" s="158"/>
    </row>
    <row r="135" spans="1:18" hidden="1" x14ac:dyDescent="0.25">
      <c r="A135" s="178">
        <v>2311</v>
      </c>
      <c r="B135" s="223" t="s">
        <v>369</v>
      </c>
      <c r="C135" s="224">
        <f t="shared" si="9"/>
        <v>0</v>
      </c>
      <c r="D135" s="229">
        <v>0</v>
      </c>
      <c r="E135" s="337"/>
      <c r="F135" s="231">
        <f t="shared" si="10"/>
        <v>0</v>
      </c>
      <c r="G135" s="229"/>
      <c r="H135" s="230"/>
      <c r="I135" s="231">
        <f t="shared" si="11"/>
        <v>0</v>
      </c>
      <c r="J135" s="229"/>
      <c r="K135" s="230"/>
      <c r="L135" s="231">
        <f t="shared" si="12"/>
        <v>0</v>
      </c>
      <c r="M135" s="338"/>
      <c r="N135" s="337"/>
      <c r="O135" s="231">
        <f t="shared" si="13"/>
        <v>0</v>
      </c>
      <c r="P135" s="185"/>
      <c r="R135" s="158"/>
    </row>
    <row r="136" spans="1:18" hidden="1" x14ac:dyDescent="0.25">
      <c r="A136" s="178">
        <v>2312</v>
      </c>
      <c r="B136" s="223" t="s">
        <v>370</v>
      </c>
      <c r="C136" s="224">
        <f t="shared" si="9"/>
        <v>0</v>
      </c>
      <c r="D136" s="229">
        <v>0</v>
      </c>
      <c r="E136" s="337"/>
      <c r="F136" s="231">
        <f t="shared" si="10"/>
        <v>0</v>
      </c>
      <c r="G136" s="229"/>
      <c r="H136" s="230"/>
      <c r="I136" s="231">
        <f t="shared" si="11"/>
        <v>0</v>
      </c>
      <c r="J136" s="229"/>
      <c r="K136" s="230"/>
      <c r="L136" s="231">
        <f t="shared" si="12"/>
        <v>0</v>
      </c>
      <c r="M136" s="338"/>
      <c r="N136" s="337"/>
      <c r="O136" s="231">
        <f t="shared" si="13"/>
        <v>0</v>
      </c>
      <c r="P136" s="185"/>
      <c r="R136" s="158"/>
    </row>
    <row r="137" spans="1:18" hidden="1" x14ac:dyDescent="0.25">
      <c r="A137" s="178">
        <v>2313</v>
      </c>
      <c r="B137" s="223" t="s">
        <v>371</v>
      </c>
      <c r="C137" s="224">
        <f t="shared" si="9"/>
        <v>0</v>
      </c>
      <c r="D137" s="229">
        <v>0</v>
      </c>
      <c r="E137" s="337"/>
      <c r="F137" s="231">
        <f t="shared" si="10"/>
        <v>0</v>
      </c>
      <c r="G137" s="229"/>
      <c r="H137" s="230"/>
      <c r="I137" s="231">
        <f t="shared" si="11"/>
        <v>0</v>
      </c>
      <c r="J137" s="229"/>
      <c r="K137" s="230"/>
      <c r="L137" s="231">
        <f t="shared" si="12"/>
        <v>0</v>
      </c>
      <c r="M137" s="338"/>
      <c r="N137" s="337"/>
      <c r="O137" s="231">
        <f t="shared" si="13"/>
        <v>0</v>
      </c>
      <c r="P137" s="185"/>
      <c r="R137" s="158"/>
    </row>
    <row r="138" spans="1:18" ht="24" hidden="1" x14ac:dyDescent="0.25">
      <c r="A138" s="178">
        <v>2314</v>
      </c>
      <c r="B138" s="223" t="s">
        <v>372</v>
      </c>
      <c r="C138" s="224">
        <f t="shared" si="9"/>
        <v>0</v>
      </c>
      <c r="D138" s="229">
        <v>0</v>
      </c>
      <c r="E138" s="337"/>
      <c r="F138" s="231">
        <f t="shared" si="10"/>
        <v>0</v>
      </c>
      <c r="G138" s="229"/>
      <c r="H138" s="230"/>
      <c r="I138" s="231">
        <f t="shared" si="11"/>
        <v>0</v>
      </c>
      <c r="J138" s="229"/>
      <c r="K138" s="230"/>
      <c r="L138" s="231">
        <f t="shared" si="12"/>
        <v>0</v>
      </c>
      <c r="M138" s="338"/>
      <c r="N138" s="337"/>
      <c r="O138" s="231">
        <f t="shared" si="13"/>
        <v>0</v>
      </c>
      <c r="P138" s="185"/>
      <c r="R138" s="158"/>
    </row>
    <row r="139" spans="1:18" hidden="1" x14ac:dyDescent="0.25">
      <c r="A139" s="339">
        <v>2320</v>
      </c>
      <c r="B139" s="223" t="s">
        <v>373</v>
      </c>
      <c r="C139" s="224">
        <f t="shared" si="9"/>
        <v>0</v>
      </c>
      <c r="D139" s="340">
        <f>SUM(D140:D142)</f>
        <v>0</v>
      </c>
      <c r="E139" s="341">
        <f>SUM(E140:E142)</f>
        <v>0</v>
      </c>
      <c r="F139" s="231">
        <f t="shared" si="10"/>
        <v>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c r="R139" s="158"/>
    </row>
    <row r="140" spans="1:18" hidden="1" x14ac:dyDescent="0.25">
      <c r="A140" s="178">
        <v>2321</v>
      </c>
      <c r="B140" s="223" t="s">
        <v>374</v>
      </c>
      <c r="C140" s="224">
        <f t="shared" si="9"/>
        <v>0</v>
      </c>
      <c r="D140" s="229">
        <v>0</v>
      </c>
      <c r="E140" s="337"/>
      <c r="F140" s="231">
        <f t="shared" si="10"/>
        <v>0</v>
      </c>
      <c r="G140" s="229"/>
      <c r="H140" s="230"/>
      <c r="I140" s="231">
        <f t="shared" si="11"/>
        <v>0</v>
      </c>
      <c r="J140" s="229"/>
      <c r="K140" s="230"/>
      <c r="L140" s="231">
        <f t="shared" si="12"/>
        <v>0</v>
      </c>
      <c r="M140" s="338"/>
      <c r="N140" s="337"/>
      <c r="O140" s="231">
        <f t="shared" si="13"/>
        <v>0</v>
      </c>
      <c r="P140" s="185"/>
      <c r="R140" s="158"/>
    </row>
    <row r="141" spans="1:18" hidden="1" x14ac:dyDescent="0.25">
      <c r="A141" s="178">
        <v>2322</v>
      </c>
      <c r="B141" s="223" t="s">
        <v>375</v>
      </c>
      <c r="C141" s="224">
        <f t="shared" si="9"/>
        <v>0</v>
      </c>
      <c r="D141" s="229">
        <v>0</v>
      </c>
      <c r="E141" s="337"/>
      <c r="F141" s="231">
        <f t="shared" si="10"/>
        <v>0</v>
      </c>
      <c r="G141" s="229"/>
      <c r="H141" s="230"/>
      <c r="I141" s="231">
        <f t="shared" si="11"/>
        <v>0</v>
      </c>
      <c r="J141" s="229"/>
      <c r="K141" s="230"/>
      <c r="L141" s="231">
        <f t="shared" si="12"/>
        <v>0</v>
      </c>
      <c r="M141" s="338"/>
      <c r="N141" s="337"/>
      <c r="O141" s="231">
        <f t="shared" si="13"/>
        <v>0</v>
      </c>
      <c r="P141" s="185"/>
      <c r="R141" s="158"/>
    </row>
    <row r="142" spans="1:18" hidden="1" x14ac:dyDescent="0.25">
      <c r="A142" s="178">
        <v>2329</v>
      </c>
      <c r="B142" s="223" t="s">
        <v>376</v>
      </c>
      <c r="C142" s="224">
        <f t="shared" si="9"/>
        <v>0</v>
      </c>
      <c r="D142" s="229">
        <v>0</v>
      </c>
      <c r="E142" s="337"/>
      <c r="F142" s="231">
        <f t="shared" si="10"/>
        <v>0</v>
      </c>
      <c r="G142" s="229"/>
      <c r="H142" s="230"/>
      <c r="I142" s="231">
        <f t="shared" si="11"/>
        <v>0</v>
      </c>
      <c r="J142" s="229"/>
      <c r="K142" s="230"/>
      <c r="L142" s="231">
        <f t="shared" si="12"/>
        <v>0</v>
      </c>
      <c r="M142" s="338"/>
      <c r="N142" s="337"/>
      <c r="O142" s="231">
        <f t="shared" si="13"/>
        <v>0</v>
      </c>
      <c r="P142" s="185"/>
      <c r="R142" s="158"/>
    </row>
    <row r="143" spans="1:18" hidden="1" x14ac:dyDescent="0.25">
      <c r="A143" s="339">
        <v>2330</v>
      </c>
      <c r="B143" s="223" t="s">
        <v>377</v>
      </c>
      <c r="C143" s="224">
        <f t="shared" si="9"/>
        <v>0</v>
      </c>
      <c r="D143" s="229">
        <v>0</v>
      </c>
      <c r="E143" s="337"/>
      <c r="F143" s="231">
        <f t="shared" si="10"/>
        <v>0</v>
      </c>
      <c r="G143" s="229"/>
      <c r="H143" s="230"/>
      <c r="I143" s="231">
        <f t="shared" si="11"/>
        <v>0</v>
      </c>
      <c r="J143" s="229"/>
      <c r="K143" s="230"/>
      <c r="L143" s="231">
        <f t="shared" si="12"/>
        <v>0</v>
      </c>
      <c r="M143" s="338"/>
      <c r="N143" s="337"/>
      <c r="O143" s="231">
        <f t="shared" si="13"/>
        <v>0</v>
      </c>
      <c r="P143" s="185"/>
      <c r="R143" s="158"/>
    </row>
    <row r="144" spans="1:18" ht="36" hidden="1" x14ac:dyDescent="0.25">
      <c r="A144" s="339">
        <v>2340</v>
      </c>
      <c r="B144" s="223" t="s">
        <v>378</v>
      </c>
      <c r="C144" s="224">
        <f t="shared" si="9"/>
        <v>0</v>
      </c>
      <c r="D144" s="340">
        <f>SUM(D145:D146)</f>
        <v>0</v>
      </c>
      <c r="E144" s="341">
        <f>SUM(E145:E146)</f>
        <v>0</v>
      </c>
      <c r="F144" s="231">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c r="R144" s="158"/>
    </row>
    <row r="145" spans="1:18" hidden="1" x14ac:dyDescent="0.25">
      <c r="A145" s="178">
        <v>2341</v>
      </c>
      <c r="B145" s="223" t="s">
        <v>379</v>
      </c>
      <c r="C145" s="224">
        <f t="shared" si="9"/>
        <v>0</v>
      </c>
      <c r="D145" s="229">
        <v>0</v>
      </c>
      <c r="E145" s="337"/>
      <c r="F145" s="231">
        <f t="shared" si="10"/>
        <v>0</v>
      </c>
      <c r="G145" s="229"/>
      <c r="H145" s="230"/>
      <c r="I145" s="231">
        <f t="shared" si="11"/>
        <v>0</v>
      </c>
      <c r="J145" s="229"/>
      <c r="K145" s="230"/>
      <c r="L145" s="231">
        <f t="shared" si="12"/>
        <v>0</v>
      </c>
      <c r="M145" s="338"/>
      <c r="N145" s="337"/>
      <c r="O145" s="231">
        <f t="shared" si="13"/>
        <v>0</v>
      </c>
      <c r="P145" s="185"/>
      <c r="R145" s="158"/>
    </row>
    <row r="146" spans="1:18" ht="24" hidden="1" x14ac:dyDescent="0.25">
      <c r="A146" s="178">
        <v>2344</v>
      </c>
      <c r="B146" s="223" t="s">
        <v>380</v>
      </c>
      <c r="C146" s="224">
        <f t="shared" si="9"/>
        <v>0</v>
      </c>
      <c r="D146" s="229">
        <v>0</v>
      </c>
      <c r="E146" s="337"/>
      <c r="F146" s="231">
        <f t="shared" si="10"/>
        <v>0</v>
      </c>
      <c r="G146" s="229"/>
      <c r="H146" s="230"/>
      <c r="I146" s="231">
        <f t="shared" si="11"/>
        <v>0</v>
      </c>
      <c r="J146" s="229"/>
      <c r="K146" s="230"/>
      <c r="L146" s="231">
        <f t="shared" si="12"/>
        <v>0</v>
      </c>
      <c r="M146" s="338"/>
      <c r="N146" s="337"/>
      <c r="O146" s="231">
        <f t="shared" si="13"/>
        <v>0</v>
      </c>
      <c r="P146" s="185"/>
      <c r="R146" s="158"/>
    </row>
    <row r="147" spans="1:18" hidden="1" x14ac:dyDescent="0.25">
      <c r="A147" s="329">
        <v>2350</v>
      </c>
      <c r="B147" s="265" t="s">
        <v>381</v>
      </c>
      <c r="C147" s="224">
        <f t="shared" si="9"/>
        <v>0</v>
      </c>
      <c r="D147" s="330">
        <f>SUM(D148:D153)</f>
        <v>0</v>
      </c>
      <c r="E147" s="331">
        <f>SUM(E148:E153)</f>
        <v>0</v>
      </c>
      <c r="F147" s="332">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c r="R147" s="158"/>
    </row>
    <row r="148" spans="1:18" hidden="1" x14ac:dyDescent="0.25">
      <c r="A148" s="169">
        <v>2351</v>
      </c>
      <c r="B148" s="213" t="s">
        <v>382</v>
      </c>
      <c r="C148" s="224">
        <f t="shared" si="9"/>
        <v>0</v>
      </c>
      <c r="D148" s="219">
        <v>0</v>
      </c>
      <c r="E148" s="335"/>
      <c r="F148" s="221">
        <f t="shared" si="10"/>
        <v>0</v>
      </c>
      <c r="G148" s="219"/>
      <c r="H148" s="220"/>
      <c r="I148" s="221">
        <f t="shared" si="11"/>
        <v>0</v>
      </c>
      <c r="J148" s="219"/>
      <c r="K148" s="220"/>
      <c r="L148" s="221">
        <f t="shared" si="12"/>
        <v>0</v>
      </c>
      <c r="M148" s="336"/>
      <c r="N148" s="335"/>
      <c r="O148" s="221">
        <f t="shared" si="13"/>
        <v>0</v>
      </c>
      <c r="P148" s="176"/>
      <c r="R148" s="158"/>
    </row>
    <row r="149" spans="1:18" hidden="1" x14ac:dyDescent="0.25">
      <c r="A149" s="178">
        <v>2352</v>
      </c>
      <c r="B149" s="223" t="s">
        <v>383</v>
      </c>
      <c r="C149" s="224">
        <f t="shared" si="9"/>
        <v>0</v>
      </c>
      <c r="D149" s="229">
        <v>0</v>
      </c>
      <c r="E149" s="337"/>
      <c r="F149" s="231">
        <f t="shared" si="10"/>
        <v>0</v>
      </c>
      <c r="G149" s="229"/>
      <c r="H149" s="230"/>
      <c r="I149" s="231">
        <f t="shared" si="11"/>
        <v>0</v>
      </c>
      <c r="J149" s="229"/>
      <c r="K149" s="230"/>
      <c r="L149" s="231">
        <f t="shared" si="12"/>
        <v>0</v>
      </c>
      <c r="M149" s="338"/>
      <c r="N149" s="337"/>
      <c r="O149" s="231">
        <f t="shared" si="13"/>
        <v>0</v>
      </c>
      <c r="P149" s="185"/>
      <c r="R149" s="158"/>
    </row>
    <row r="150" spans="1:18" hidden="1" x14ac:dyDescent="0.25">
      <c r="A150" s="178">
        <v>2353</v>
      </c>
      <c r="B150" s="223" t="s">
        <v>384</v>
      </c>
      <c r="C150" s="224">
        <f t="shared" si="9"/>
        <v>0</v>
      </c>
      <c r="D150" s="229">
        <v>0</v>
      </c>
      <c r="E150" s="337"/>
      <c r="F150" s="231">
        <f t="shared" si="10"/>
        <v>0</v>
      </c>
      <c r="G150" s="229"/>
      <c r="H150" s="230"/>
      <c r="I150" s="231">
        <f t="shared" si="11"/>
        <v>0</v>
      </c>
      <c r="J150" s="229"/>
      <c r="K150" s="230"/>
      <c r="L150" s="231">
        <f t="shared" si="12"/>
        <v>0</v>
      </c>
      <c r="M150" s="338"/>
      <c r="N150" s="337"/>
      <c r="O150" s="231">
        <f t="shared" si="13"/>
        <v>0</v>
      </c>
      <c r="P150" s="185"/>
      <c r="R150" s="158"/>
    </row>
    <row r="151" spans="1:18" hidden="1" x14ac:dyDescent="0.25">
      <c r="A151" s="178">
        <v>2354</v>
      </c>
      <c r="B151" s="223" t="s">
        <v>385</v>
      </c>
      <c r="C151" s="224">
        <f t="shared" si="9"/>
        <v>0</v>
      </c>
      <c r="D151" s="229">
        <v>0</v>
      </c>
      <c r="E151" s="337"/>
      <c r="F151" s="231">
        <f t="shared" si="10"/>
        <v>0</v>
      </c>
      <c r="G151" s="229"/>
      <c r="H151" s="230"/>
      <c r="I151" s="231">
        <f t="shared" si="11"/>
        <v>0</v>
      </c>
      <c r="J151" s="229"/>
      <c r="K151" s="230"/>
      <c r="L151" s="231">
        <f t="shared" si="12"/>
        <v>0</v>
      </c>
      <c r="M151" s="338"/>
      <c r="N151" s="337"/>
      <c r="O151" s="231">
        <f t="shared" si="13"/>
        <v>0</v>
      </c>
      <c r="P151" s="185"/>
      <c r="R151" s="158"/>
    </row>
    <row r="152" spans="1:18" hidden="1" x14ac:dyDescent="0.25">
      <c r="A152" s="178">
        <v>2355</v>
      </c>
      <c r="B152" s="223" t="s">
        <v>386</v>
      </c>
      <c r="C152" s="224">
        <f t="shared" si="9"/>
        <v>0</v>
      </c>
      <c r="D152" s="229">
        <v>0</v>
      </c>
      <c r="E152" s="337"/>
      <c r="F152" s="231">
        <f t="shared" si="10"/>
        <v>0</v>
      </c>
      <c r="G152" s="229"/>
      <c r="H152" s="230"/>
      <c r="I152" s="231">
        <f t="shared" si="11"/>
        <v>0</v>
      </c>
      <c r="J152" s="229"/>
      <c r="K152" s="230"/>
      <c r="L152" s="231">
        <f t="shared" si="12"/>
        <v>0</v>
      </c>
      <c r="M152" s="338"/>
      <c r="N152" s="337"/>
      <c r="O152" s="231">
        <f t="shared" si="13"/>
        <v>0</v>
      </c>
      <c r="P152" s="185"/>
      <c r="R152" s="158"/>
    </row>
    <row r="153" spans="1:18" hidden="1" x14ac:dyDescent="0.25">
      <c r="A153" s="178">
        <v>2359</v>
      </c>
      <c r="B153" s="223" t="s">
        <v>387</v>
      </c>
      <c r="C153" s="224">
        <f t="shared" si="9"/>
        <v>0</v>
      </c>
      <c r="D153" s="229">
        <v>0</v>
      </c>
      <c r="E153" s="337"/>
      <c r="F153" s="231">
        <f t="shared" si="10"/>
        <v>0</v>
      </c>
      <c r="G153" s="229"/>
      <c r="H153" s="230"/>
      <c r="I153" s="231">
        <f t="shared" si="11"/>
        <v>0</v>
      </c>
      <c r="J153" s="229"/>
      <c r="K153" s="230"/>
      <c r="L153" s="231">
        <f t="shared" si="12"/>
        <v>0</v>
      </c>
      <c r="M153" s="338"/>
      <c r="N153" s="337"/>
      <c r="O153" s="231">
        <f t="shared" si="13"/>
        <v>0</v>
      </c>
      <c r="P153" s="185"/>
      <c r="R153" s="158"/>
    </row>
    <row r="154" spans="1:18" ht="24" hidden="1" x14ac:dyDescent="0.25">
      <c r="A154" s="339">
        <v>2360</v>
      </c>
      <c r="B154" s="223" t="s">
        <v>388</v>
      </c>
      <c r="C154" s="224">
        <f t="shared" si="9"/>
        <v>0</v>
      </c>
      <c r="D154" s="340">
        <f>SUM(D155:D161)</f>
        <v>0</v>
      </c>
      <c r="E154" s="341">
        <f>SUM(E155:E161)</f>
        <v>0</v>
      </c>
      <c r="F154" s="231">
        <f t="shared" si="10"/>
        <v>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c r="R154" s="158"/>
    </row>
    <row r="155" spans="1:18" hidden="1" x14ac:dyDescent="0.25">
      <c r="A155" s="177">
        <v>2361</v>
      </c>
      <c r="B155" s="223" t="s">
        <v>389</v>
      </c>
      <c r="C155" s="224">
        <f t="shared" si="9"/>
        <v>0</v>
      </c>
      <c r="D155" s="229">
        <v>0</v>
      </c>
      <c r="E155" s="337"/>
      <c r="F155" s="231">
        <f t="shared" si="10"/>
        <v>0</v>
      </c>
      <c r="G155" s="229"/>
      <c r="H155" s="230"/>
      <c r="I155" s="231">
        <f t="shared" si="11"/>
        <v>0</v>
      </c>
      <c r="J155" s="229"/>
      <c r="K155" s="230"/>
      <c r="L155" s="231">
        <f t="shared" si="12"/>
        <v>0</v>
      </c>
      <c r="M155" s="338"/>
      <c r="N155" s="337"/>
      <c r="O155" s="231">
        <f t="shared" si="13"/>
        <v>0</v>
      </c>
      <c r="P155" s="185"/>
      <c r="R155" s="158"/>
    </row>
    <row r="156" spans="1:18" hidden="1" x14ac:dyDescent="0.25">
      <c r="A156" s="177">
        <v>2362</v>
      </c>
      <c r="B156" s="223" t="s">
        <v>390</v>
      </c>
      <c r="C156" s="224">
        <f t="shared" si="9"/>
        <v>0</v>
      </c>
      <c r="D156" s="229">
        <v>0</v>
      </c>
      <c r="E156" s="337"/>
      <c r="F156" s="231">
        <f t="shared" si="10"/>
        <v>0</v>
      </c>
      <c r="G156" s="229"/>
      <c r="H156" s="230"/>
      <c r="I156" s="231">
        <f t="shared" si="11"/>
        <v>0</v>
      </c>
      <c r="J156" s="229"/>
      <c r="K156" s="230"/>
      <c r="L156" s="231">
        <f t="shared" si="12"/>
        <v>0</v>
      </c>
      <c r="M156" s="338"/>
      <c r="N156" s="337"/>
      <c r="O156" s="231">
        <f t="shared" si="13"/>
        <v>0</v>
      </c>
      <c r="P156" s="185"/>
      <c r="R156" s="158"/>
    </row>
    <row r="157" spans="1:18" hidden="1" x14ac:dyDescent="0.25">
      <c r="A157" s="177">
        <v>2363</v>
      </c>
      <c r="B157" s="223" t="s">
        <v>391</v>
      </c>
      <c r="C157" s="224">
        <f t="shared" si="9"/>
        <v>0</v>
      </c>
      <c r="D157" s="229">
        <v>0</v>
      </c>
      <c r="E157" s="337"/>
      <c r="F157" s="231">
        <f t="shared" si="10"/>
        <v>0</v>
      </c>
      <c r="G157" s="229"/>
      <c r="H157" s="230"/>
      <c r="I157" s="231">
        <f t="shared" si="11"/>
        <v>0</v>
      </c>
      <c r="J157" s="229"/>
      <c r="K157" s="230"/>
      <c r="L157" s="231">
        <f t="shared" si="12"/>
        <v>0</v>
      </c>
      <c r="M157" s="338"/>
      <c r="N157" s="337"/>
      <c r="O157" s="231">
        <f t="shared" si="13"/>
        <v>0</v>
      </c>
      <c r="P157" s="185"/>
      <c r="R157" s="158"/>
    </row>
    <row r="158" spans="1:18" hidden="1" x14ac:dyDescent="0.25">
      <c r="A158" s="177">
        <v>2364</v>
      </c>
      <c r="B158" s="223" t="s">
        <v>392</v>
      </c>
      <c r="C158" s="224">
        <f t="shared" si="9"/>
        <v>0</v>
      </c>
      <c r="D158" s="229">
        <v>0</v>
      </c>
      <c r="E158" s="337"/>
      <c r="F158" s="231">
        <f t="shared" si="10"/>
        <v>0</v>
      </c>
      <c r="G158" s="229"/>
      <c r="H158" s="230"/>
      <c r="I158" s="231">
        <f t="shared" si="11"/>
        <v>0</v>
      </c>
      <c r="J158" s="229"/>
      <c r="K158" s="230"/>
      <c r="L158" s="231">
        <f t="shared" si="12"/>
        <v>0</v>
      </c>
      <c r="M158" s="338"/>
      <c r="N158" s="337"/>
      <c r="O158" s="231">
        <f t="shared" si="13"/>
        <v>0</v>
      </c>
      <c r="P158" s="185"/>
      <c r="R158" s="158"/>
    </row>
    <row r="159" spans="1:18" hidden="1" x14ac:dyDescent="0.25">
      <c r="A159" s="177">
        <v>2365</v>
      </c>
      <c r="B159" s="223" t="s">
        <v>393</v>
      </c>
      <c r="C159" s="224">
        <f t="shared" si="9"/>
        <v>0</v>
      </c>
      <c r="D159" s="229">
        <v>0</v>
      </c>
      <c r="E159" s="337"/>
      <c r="F159" s="231">
        <f t="shared" si="10"/>
        <v>0</v>
      </c>
      <c r="G159" s="229"/>
      <c r="H159" s="230"/>
      <c r="I159" s="231">
        <f t="shared" si="11"/>
        <v>0</v>
      </c>
      <c r="J159" s="229"/>
      <c r="K159" s="230"/>
      <c r="L159" s="231">
        <f t="shared" si="12"/>
        <v>0</v>
      </c>
      <c r="M159" s="338"/>
      <c r="N159" s="337"/>
      <c r="O159" s="231">
        <f t="shared" si="13"/>
        <v>0</v>
      </c>
      <c r="P159" s="185"/>
      <c r="R159" s="158"/>
    </row>
    <row r="160" spans="1:18" ht="24" hidden="1" x14ac:dyDescent="0.25">
      <c r="A160" s="177">
        <v>2366</v>
      </c>
      <c r="B160" s="223" t="s">
        <v>394</v>
      </c>
      <c r="C160" s="224">
        <f t="shared" si="9"/>
        <v>0</v>
      </c>
      <c r="D160" s="229">
        <v>0</v>
      </c>
      <c r="E160" s="337"/>
      <c r="F160" s="231">
        <f t="shared" si="10"/>
        <v>0</v>
      </c>
      <c r="G160" s="229"/>
      <c r="H160" s="230"/>
      <c r="I160" s="231">
        <f t="shared" si="11"/>
        <v>0</v>
      </c>
      <c r="J160" s="229"/>
      <c r="K160" s="230"/>
      <c r="L160" s="231">
        <f t="shared" si="12"/>
        <v>0</v>
      </c>
      <c r="M160" s="338"/>
      <c r="N160" s="337"/>
      <c r="O160" s="231">
        <f t="shared" si="13"/>
        <v>0</v>
      </c>
      <c r="P160" s="185"/>
      <c r="R160" s="158"/>
    </row>
    <row r="161" spans="1:18" ht="36" hidden="1" x14ac:dyDescent="0.25">
      <c r="A161" s="177">
        <v>2369</v>
      </c>
      <c r="B161" s="223" t="s">
        <v>395</v>
      </c>
      <c r="C161" s="224">
        <f t="shared" si="9"/>
        <v>0</v>
      </c>
      <c r="D161" s="229">
        <v>0</v>
      </c>
      <c r="E161" s="337"/>
      <c r="F161" s="231">
        <f t="shared" si="10"/>
        <v>0</v>
      </c>
      <c r="G161" s="229"/>
      <c r="H161" s="230"/>
      <c r="I161" s="231">
        <f t="shared" si="11"/>
        <v>0</v>
      </c>
      <c r="J161" s="229"/>
      <c r="K161" s="230"/>
      <c r="L161" s="231">
        <f t="shared" si="12"/>
        <v>0</v>
      </c>
      <c r="M161" s="338"/>
      <c r="N161" s="337"/>
      <c r="O161" s="231">
        <f t="shared" si="13"/>
        <v>0</v>
      </c>
      <c r="P161" s="185"/>
      <c r="R161" s="158"/>
    </row>
    <row r="162" spans="1:18" hidden="1" x14ac:dyDescent="0.25">
      <c r="A162" s="329">
        <v>2370</v>
      </c>
      <c r="B162" s="265" t="s">
        <v>396</v>
      </c>
      <c r="C162" s="224">
        <f t="shared" si="9"/>
        <v>0</v>
      </c>
      <c r="D162" s="344">
        <v>0</v>
      </c>
      <c r="E162" s="345"/>
      <c r="F162" s="332">
        <f t="shared" si="10"/>
        <v>0</v>
      </c>
      <c r="G162" s="344"/>
      <c r="H162" s="346"/>
      <c r="I162" s="332">
        <f t="shared" si="11"/>
        <v>0</v>
      </c>
      <c r="J162" s="344"/>
      <c r="K162" s="346"/>
      <c r="L162" s="332">
        <f t="shared" si="12"/>
        <v>0</v>
      </c>
      <c r="M162" s="347"/>
      <c r="N162" s="345"/>
      <c r="O162" s="332">
        <f t="shared" si="13"/>
        <v>0</v>
      </c>
      <c r="P162" s="274"/>
      <c r="R162" s="158"/>
    </row>
    <row r="163" spans="1:18" hidden="1" x14ac:dyDescent="0.25">
      <c r="A163" s="329">
        <v>2380</v>
      </c>
      <c r="B163" s="265" t="s">
        <v>397</v>
      </c>
      <c r="C163" s="224">
        <f t="shared" si="9"/>
        <v>0</v>
      </c>
      <c r="D163" s="330">
        <f>SUM(D164:D165)</f>
        <v>0</v>
      </c>
      <c r="E163" s="331">
        <f>SUM(E164:E165)</f>
        <v>0</v>
      </c>
      <c r="F163" s="332">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c r="R163" s="158"/>
    </row>
    <row r="164" spans="1:18" hidden="1" x14ac:dyDescent="0.25">
      <c r="A164" s="168">
        <v>2381</v>
      </c>
      <c r="B164" s="213" t="s">
        <v>398</v>
      </c>
      <c r="C164" s="224">
        <f t="shared" si="9"/>
        <v>0</v>
      </c>
      <c r="D164" s="219">
        <v>0</v>
      </c>
      <c r="E164" s="335"/>
      <c r="F164" s="221">
        <f t="shared" si="10"/>
        <v>0</v>
      </c>
      <c r="G164" s="219"/>
      <c r="H164" s="220"/>
      <c r="I164" s="221">
        <f t="shared" si="11"/>
        <v>0</v>
      </c>
      <c r="J164" s="219"/>
      <c r="K164" s="220"/>
      <c r="L164" s="221">
        <f t="shared" si="12"/>
        <v>0</v>
      </c>
      <c r="M164" s="336"/>
      <c r="N164" s="335"/>
      <c r="O164" s="221">
        <f t="shared" si="13"/>
        <v>0</v>
      </c>
      <c r="P164" s="176"/>
      <c r="R164" s="158"/>
    </row>
    <row r="165" spans="1:18" hidden="1" x14ac:dyDescent="0.25">
      <c r="A165" s="177">
        <v>2389</v>
      </c>
      <c r="B165" s="223" t="s">
        <v>399</v>
      </c>
      <c r="C165" s="224">
        <f t="shared" si="9"/>
        <v>0</v>
      </c>
      <c r="D165" s="229">
        <v>0</v>
      </c>
      <c r="E165" s="337"/>
      <c r="F165" s="231">
        <f t="shared" si="10"/>
        <v>0</v>
      </c>
      <c r="G165" s="229"/>
      <c r="H165" s="230"/>
      <c r="I165" s="231">
        <f t="shared" si="11"/>
        <v>0</v>
      </c>
      <c r="J165" s="229"/>
      <c r="K165" s="230"/>
      <c r="L165" s="231">
        <f t="shared" si="12"/>
        <v>0</v>
      </c>
      <c r="M165" s="338"/>
      <c r="N165" s="337"/>
      <c r="O165" s="231">
        <f t="shared" si="13"/>
        <v>0</v>
      </c>
      <c r="P165" s="185"/>
      <c r="R165" s="158"/>
    </row>
    <row r="166" spans="1:18" hidden="1" x14ac:dyDescent="0.25">
      <c r="A166" s="329">
        <v>2390</v>
      </c>
      <c r="B166" s="265" t="s">
        <v>400</v>
      </c>
      <c r="C166" s="224">
        <f t="shared" si="9"/>
        <v>0</v>
      </c>
      <c r="D166" s="344">
        <v>0</v>
      </c>
      <c r="E166" s="345"/>
      <c r="F166" s="231">
        <f t="shared" si="10"/>
        <v>0</v>
      </c>
      <c r="G166" s="344"/>
      <c r="H166" s="346"/>
      <c r="I166" s="332">
        <f t="shared" si="11"/>
        <v>0</v>
      </c>
      <c r="J166" s="344"/>
      <c r="K166" s="346"/>
      <c r="L166" s="332">
        <f t="shared" si="12"/>
        <v>0</v>
      </c>
      <c r="M166" s="347"/>
      <c r="N166" s="345"/>
      <c r="O166" s="332">
        <f t="shared" si="13"/>
        <v>0</v>
      </c>
      <c r="P166" s="274"/>
      <c r="R166" s="158"/>
    </row>
    <row r="167" spans="1:18" hidden="1" x14ac:dyDescent="0.25">
      <c r="A167" s="198">
        <v>2400</v>
      </c>
      <c r="B167" s="323" t="s">
        <v>401</v>
      </c>
      <c r="C167" s="199">
        <f t="shared" si="9"/>
        <v>0</v>
      </c>
      <c r="D167" s="361">
        <v>0</v>
      </c>
      <c r="E167" s="362"/>
      <c r="F167" s="211">
        <f t="shared" si="10"/>
        <v>0</v>
      </c>
      <c r="G167" s="361"/>
      <c r="H167" s="363"/>
      <c r="I167" s="211">
        <f t="shared" si="11"/>
        <v>0</v>
      </c>
      <c r="J167" s="361"/>
      <c r="K167" s="363"/>
      <c r="L167" s="211">
        <f t="shared" si="12"/>
        <v>0</v>
      </c>
      <c r="M167" s="364"/>
      <c r="N167" s="362"/>
      <c r="O167" s="211">
        <f t="shared" si="13"/>
        <v>0</v>
      </c>
      <c r="P167" s="208"/>
      <c r="R167" s="158"/>
    </row>
    <row r="168" spans="1:18" ht="24" hidden="1" x14ac:dyDescent="0.25">
      <c r="A168" s="198">
        <v>2500</v>
      </c>
      <c r="B168" s="323" t="s">
        <v>402</v>
      </c>
      <c r="C168" s="199">
        <f t="shared" si="9"/>
        <v>0</v>
      </c>
      <c r="D168" s="209">
        <f>SUM(D169,D174)</f>
        <v>0</v>
      </c>
      <c r="E168" s="324">
        <f>SUM(E169,E174)</f>
        <v>0</v>
      </c>
      <c r="F168" s="211">
        <f t="shared" si="10"/>
        <v>0</v>
      </c>
      <c r="G168" s="209">
        <f>SUM(G169,G174)</f>
        <v>0</v>
      </c>
      <c r="H168" s="210">
        <f t="shared" ref="H168" si="18">SUM(H169,H174)</f>
        <v>0</v>
      </c>
      <c r="I168" s="211">
        <f t="shared" si="11"/>
        <v>0</v>
      </c>
      <c r="J168" s="209">
        <f>SUM(J169,J174)</f>
        <v>0</v>
      </c>
      <c r="K168" s="210">
        <f t="shared" ref="K168" si="19">SUM(K169,K174)</f>
        <v>0</v>
      </c>
      <c r="L168" s="211">
        <f t="shared" si="12"/>
        <v>0</v>
      </c>
      <c r="M168" s="325">
        <f t="shared" ref="M168:N168" si="20">SUM(M169,M174)</f>
        <v>0</v>
      </c>
      <c r="N168" s="326">
        <f t="shared" si="20"/>
        <v>0</v>
      </c>
      <c r="O168" s="327">
        <f t="shared" si="13"/>
        <v>0</v>
      </c>
      <c r="P168" s="328"/>
      <c r="R168" s="158"/>
    </row>
    <row r="169" spans="1:18" hidden="1" x14ac:dyDescent="0.25">
      <c r="A169" s="595">
        <v>2510</v>
      </c>
      <c r="B169" s="213" t="s">
        <v>403</v>
      </c>
      <c r="C169" s="214">
        <f t="shared" si="9"/>
        <v>0</v>
      </c>
      <c r="D169" s="350">
        <f>SUM(D170:D173)</f>
        <v>0</v>
      </c>
      <c r="E169" s="351">
        <f>SUM(E170:E173)</f>
        <v>0</v>
      </c>
      <c r="F169" s="221">
        <f t="shared" si="10"/>
        <v>0</v>
      </c>
      <c r="G169" s="350">
        <f>SUM(G170:G173)</f>
        <v>0</v>
      </c>
      <c r="H169" s="352">
        <f t="shared" ref="H169" si="21">SUM(H170:H173)</f>
        <v>0</v>
      </c>
      <c r="I169" s="221">
        <f t="shared" si="11"/>
        <v>0</v>
      </c>
      <c r="J169" s="350">
        <f>SUM(J170:J173)</f>
        <v>0</v>
      </c>
      <c r="K169" s="352">
        <f t="shared" ref="K169" si="22">SUM(K170:K173)</f>
        <v>0</v>
      </c>
      <c r="L169" s="221">
        <f t="shared" si="12"/>
        <v>0</v>
      </c>
      <c r="M169" s="365">
        <f t="shared" ref="M169:N169" si="23">SUM(M170:M173)</f>
        <v>0</v>
      </c>
      <c r="N169" s="366">
        <f t="shared" si="23"/>
        <v>0</v>
      </c>
      <c r="O169" s="242">
        <f t="shared" si="13"/>
        <v>0</v>
      </c>
      <c r="P169" s="244"/>
      <c r="R169" s="158"/>
    </row>
    <row r="170" spans="1:18" ht="24" hidden="1" x14ac:dyDescent="0.25">
      <c r="A170" s="178">
        <v>2512</v>
      </c>
      <c r="B170" s="223" t="s">
        <v>404</v>
      </c>
      <c r="C170" s="224">
        <f t="shared" si="9"/>
        <v>0</v>
      </c>
      <c r="D170" s="229">
        <v>0</v>
      </c>
      <c r="E170" s="337"/>
      <c r="F170" s="231">
        <f t="shared" si="10"/>
        <v>0</v>
      </c>
      <c r="G170" s="229"/>
      <c r="H170" s="230"/>
      <c r="I170" s="231">
        <f t="shared" si="11"/>
        <v>0</v>
      </c>
      <c r="J170" s="229"/>
      <c r="K170" s="230"/>
      <c r="L170" s="231">
        <f t="shared" si="12"/>
        <v>0</v>
      </c>
      <c r="M170" s="338"/>
      <c r="N170" s="337"/>
      <c r="O170" s="231">
        <f t="shared" si="13"/>
        <v>0</v>
      </c>
      <c r="P170" s="185"/>
      <c r="R170" s="158"/>
    </row>
    <row r="171" spans="1:18" ht="24" hidden="1" x14ac:dyDescent="0.25">
      <c r="A171" s="178">
        <v>2513</v>
      </c>
      <c r="B171" s="223" t="s">
        <v>405</v>
      </c>
      <c r="C171" s="224">
        <f t="shared" si="9"/>
        <v>0</v>
      </c>
      <c r="D171" s="229">
        <v>0</v>
      </c>
      <c r="E171" s="337"/>
      <c r="F171" s="231">
        <f t="shared" si="10"/>
        <v>0</v>
      </c>
      <c r="G171" s="229"/>
      <c r="H171" s="230"/>
      <c r="I171" s="231">
        <f t="shared" si="11"/>
        <v>0</v>
      </c>
      <c r="J171" s="229"/>
      <c r="K171" s="230"/>
      <c r="L171" s="231">
        <f t="shared" si="12"/>
        <v>0</v>
      </c>
      <c r="M171" s="338"/>
      <c r="N171" s="337"/>
      <c r="O171" s="231">
        <f t="shared" si="13"/>
        <v>0</v>
      </c>
      <c r="P171" s="185"/>
      <c r="R171" s="158"/>
    </row>
    <row r="172" spans="1:18" hidden="1" x14ac:dyDescent="0.25">
      <c r="A172" s="178">
        <v>2515</v>
      </c>
      <c r="B172" s="223" t="s">
        <v>406</v>
      </c>
      <c r="C172" s="224">
        <f t="shared" si="9"/>
        <v>0</v>
      </c>
      <c r="D172" s="229">
        <v>0</v>
      </c>
      <c r="E172" s="337"/>
      <c r="F172" s="231">
        <f t="shared" si="10"/>
        <v>0</v>
      </c>
      <c r="G172" s="229"/>
      <c r="H172" s="230"/>
      <c r="I172" s="231">
        <f t="shared" si="11"/>
        <v>0</v>
      </c>
      <c r="J172" s="229"/>
      <c r="K172" s="230"/>
      <c r="L172" s="231">
        <f t="shared" si="12"/>
        <v>0</v>
      </c>
      <c r="M172" s="338"/>
      <c r="N172" s="337"/>
      <c r="O172" s="231">
        <f t="shared" si="13"/>
        <v>0</v>
      </c>
      <c r="P172" s="185"/>
      <c r="R172" s="158"/>
    </row>
    <row r="173" spans="1:18" ht="24" hidden="1" x14ac:dyDescent="0.25">
      <c r="A173" s="178">
        <v>2519</v>
      </c>
      <c r="B173" s="223" t="s">
        <v>407</v>
      </c>
      <c r="C173" s="224">
        <f t="shared" si="9"/>
        <v>0</v>
      </c>
      <c r="D173" s="229">
        <v>0</v>
      </c>
      <c r="E173" s="337"/>
      <c r="F173" s="231">
        <f t="shared" si="10"/>
        <v>0</v>
      </c>
      <c r="G173" s="229"/>
      <c r="H173" s="230"/>
      <c r="I173" s="231">
        <f t="shared" si="11"/>
        <v>0</v>
      </c>
      <c r="J173" s="229"/>
      <c r="K173" s="230"/>
      <c r="L173" s="231">
        <f t="shared" si="12"/>
        <v>0</v>
      </c>
      <c r="M173" s="338"/>
      <c r="N173" s="337"/>
      <c r="O173" s="231">
        <f t="shared" si="13"/>
        <v>0</v>
      </c>
      <c r="P173" s="185"/>
      <c r="R173" s="158"/>
    </row>
    <row r="174" spans="1:18" hidden="1" x14ac:dyDescent="0.25">
      <c r="A174" s="339">
        <v>2520</v>
      </c>
      <c r="B174" s="223" t="s">
        <v>408</v>
      </c>
      <c r="C174" s="224">
        <f t="shared" si="9"/>
        <v>0</v>
      </c>
      <c r="D174" s="229">
        <v>0</v>
      </c>
      <c r="E174" s="337"/>
      <c r="F174" s="231">
        <f t="shared" si="10"/>
        <v>0</v>
      </c>
      <c r="G174" s="229"/>
      <c r="H174" s="230"/>
      <c r="I174" s="231">
        <f t="shared" si="11"/>
        <v>0</v>
      </c>
      <c r="J174" s="229"/>
      <c r="K174" s="230"/>
      <c r="L174" s="231">
        <f t="shared" si="12"/>
        <v>0</v>
      </c>
      <c r="M174" s="338"/>
      <c r="N174" s="337"/>
      <c r="O174" s="231">
        <f t="shared" si="13"/>
        <v>0</v>
      </c>
      <c r="P174" s="185"/>
      <c r="R174" s="158"/>
    </row>
    <row r="175" spans="1:18" s="367" customFormat="1" ht="36" hidden="1" x14ac:dyDescent="0.25">
      <c r="A175" s="140">
        <v>2800</v>
      </c>
      <c r="B175" s="213" t="s">
        <v>409</v>
      </c>
      <c r="C175" s="214">
        <f t="shared" si="9"/>
        <v>0</v>
      </c>
      <c r="D175" s="171">
        <v>0</v>
      </c>
      <c r="E175" s="172"/>
      <c r="F175" s="173">
        <f t="shared" si="10"/>
        <v>0</v>
      </c>
      <c r="G175" s="171"/>
      <c r="H175" s="174"/>
      <c r="I175" s="173">
        <f t="shared" si="11"/>
        <v>0</v>
      </c>
      <c r="J175" s="171"/>
      <c r="K175" s="174"/>
      <c r="L175" s="173">
        <f t="shared" si="12"/>
        <v>0</v>
      </c>
      <c r="M175" s="175"/>
      <c r="N175" s="172"/>
      <c r="O175" s="173">
        <f t="shared" si="13"/>
        <v>0</v>
      </c>
      <c r="P175" s="176"/>
      <c r="R175" s="158"/>
    </row>
    <row r="176" spans="1:18" hidden="1" x14ac:dyDescent="0.25">
      <c r="A176" s="315">
        <v>3000</v>
      </c>
      <c r="B176" s="315" t="s">
        <v>410</v>
      </c>
      <c r="C176" s="316">
        <f t="shared" si="9"/>
        <v>0</v>
      </c>
      <c r="D176" s="317">
        <f>SUM(D177,D187)</f>
        <v>0</v>
      </c>
      <c r="E176" s="318">
        <f>SUM(E177,E187)</f>
        <v>0</v>
      </c>
      <c r="F176" s="319">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c r="R176" s="158"/>
    </row>
    <row r="177" spans="1:18" ht="24" hidden="1" x14ac:dyDescent="0.25">
      <c r="A177" s="198">
        <v>3200</v>
      </c>
      <c r="B177" s="368" t="s">
        <v>411</v>
      </c>
      <c r="C177" s="199">
        <f t="shared" si="9"/>
        <v>0</v>
      </c>
      <c r="D177" s="209">
        <f>SUM(D178,D182)</f>
        <v>0</v>
      </c>
      <c r="E177" s="324">
        <f>SUM(E178,E182)</f>
        <v>0</v>
      </c>
      <c r="F177" s="211">
        <f t="shared" si="10"/>
        <v>0</v>
      </c>
      <c r="G177" s="209">
        <f>SUM(G178,G182)</f>
        <v>0</v>
      </c>
      <c r="H177" s="210">
        <f t="shared" ref="H177" si="24">SUM(H178,H182)</f>
        <v>0</v>
      </c>
      <c r="I177" s="211">
        <f t="shared" si="11"/>
        <v>0</v>
      </c>
      <c r="J177" s="209">
        <f>SUM(J178,J182)</f>
        <v>0</v>
      </c>
      <c r="K177" s="210">
        <f t="shared" ref="K177" si="25">SUM(K178,K182)</f>
        <v>0</v>
      </c>
      <c r="L177" s="211">
        <f t="shared" si="12"/>
        <v>0</v>
      </c>
      <c r="M177" s="325">
        <f t="shared" ref="M177:N177" si="26">SUM(M178,M182)</f>
        <v>0</v>
      </c>
      <c r="N177" s="326">
        <f t="shared" si="26"/>
        <v>0</v>
      </c>
      <c r="O177" s="327">
        <f t="shared" si="13"/>
        <v>0</v>
      </c>
      <c r="P177" s="328"/>
      <c r="R177" s="158"/>
    </row>
    <row r="178" spans="1:18" ht="24" hidden="1" x14ac:dyDescent="0.25">
      <c r="A178" s="595">
        <v>3260</v>
      </c>
      <c r="B178" s="213" t="s">
        <v>412</v>
      </c>
      <c r="C178" s="214">
        <f t="shared" si="9"/>
        <v>0</v>
      </c>
      <c r="D178" s="350">
        <f>SUM(D179:D181)</f>
        <v>0</v>
      </c>
      <c r="E178" s="351">
        <f>SUM(E179:E181)</f>
        <v>0</v>
      </c>
      <c r="F178" s="221">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c r="R178" s="158"/>
    </row>
    <row r="179" spans="1:18" ht="24" hidden="1" x14ac:dyDescent="0.25">
      <c r="A179" s="178">
        <v>3261</v>
      </c>
      <c r="B179" s="223" t="s">
        <v>413</v>
      </c>
      <c r="C179" s="224">
        <f t="shared" si="9"/>
        <v>0</v>
      </c>
      <c r="D179" s="229">
        <v>0</v>
      </c>
      <c r="E179" s="337"/>
      <c r="F179" s="231">
        <f t="shared" si="10"/>
        <v>0</v>
      </c>
      <c r="G179" s="229"/>
      <c r="H179" s="230"/>
      <c r="I179" s="231">
        <f t="shared" si="11"/>
        <v>0</v>
      </c>
      <c r="J179" s="229"/>
      <c r="K179" s="230"/>
      <c r="L179" s="231">
        <f t="shared" si="12"/>
        <v>0</v>
      </c>
      <c r="M179" s="338"/>
      <c r="N179" s="337"/>
      <c r="O179" s="231">
        <f t="shared" si="13"/>
        <v>0</v>
      </c>
      <c r="P179" s="185"/>
      <c r="R179" s="158"/>
    </row>
    <row r="180" spans="1:18" ht="24" hidden="1" x14ac:dyDescent="0.25">
      <c r="A180" s="178">
        <v>3262</v>
      </c>
      <c r="B180" s="223" t="s">
        <v>414</v>
      </c>
      <c r="C180" s="224">
        <f t="shared" si="9"/>
        <v>0</v>
      </c>
      <c r="D180" s="229">
        <v>0</v>
      </c>
      <c r="E180" s="337"/>
      <c r="F180" s="231">
        <f t="shared" si="10"/>
        <v>0</v>
      </c>
      <c r="G180" s="229"/>
      <c r="H180" s="230"/>
      <c r="I180" s="231">
        <f t="shared" si="11"/>
        <v>0</v>
      </c>
      <c r="J180" s="229"/>
      <c r="K180" s="230"/>
      <c r="L180" s="231">
        <f t="shared" si="12"/>
        <v>0</v>
      </c>
      <c r="M180" s="338"/>
      <c r="N180" s="337"/>
      <c r="O180" s="231">
        <f t="shared" si="13"/>
        <v>0</v>
      </c>
      <c r="P180" s="185"/>
      <c r="R180" s="158"/>
    </row>
    <row r="181" spans="1:18" ht="24" hidden="1" x14ac:dyDescent="0.25">
      <c r="A181" s="178">
        <v>3263</v>
      </c>
      <c r="B181" s="223" t="s">
        <v>415</v>
      </c>
      <c r="C181" s="224">
        <f t="shared" si="9"/>
        <v>0</v>
      </c>
      <c r="D181" s="229">
        <v>0</v>
      </c>
      <c r="E181" s="337"/>
      <c r="F181" s="231">
        <f t="shared" si="10"/>
        <v>0</v>
      </c>
      <c r="G181" s="229"/>
      <c r="H181" s="230"/>
      <c r="I181" s="231">
        <f t="shared" si="11"/>
        <v>0</v>
      </c>
      <c r="J181" s="229"/>
      <c r="K181" s="230"/>
      <c r="L181" s="231">
        <f t="shared" si="12"/>
        <v>0</v>
      </c>
      <c r="M181" s="338"/>
      <c r="N181" s="337"/>
      <c r="O181" s="231">
        <f t="shared" si="13"/>
        <v>0</v>
      </c>
      <c r="P181" s="185"/>
      <c r="R181" s="158"/>
    </row>
    <row r="182" spans="1:18" ht="60" hidden="1" x14ac:dyDescent="0.25">
      <c r="A182" s="595">
        <v>3290</v>
      </c>
      <c r="B182" s="213" t="s">
        <v>416</v>
      </c>
      <c r="C182" s="224">
        <f t="shared" ref="C182:C258" si="27">F182+I182+L182+O182</f>
        <v>0</v>
      </c>
      <c r="D182" s="350">
        <f>SUM(D183:D186)</f>
        <v>0</v>
      </c>
      <c r="E182" s="351">
        <f>SUM(E183:E186)</f>
        <v>0</v>
      </c>
      <c r="F182" s="221">
        <f t="shared" si="10"/>
        <v>0</v>
      </c>
      <c r="G182" s="350">
        <f>SUM(G183:G186)</f>
        <v>0</v>
      </c>
      <c r="H182" s="352">
        <f t="shared" ref="H182" si="28">SUM(H183:H186)</f>
        <v>0</v>
      </c>
      <c r="I182" s="221">
        <f t="shared" si="11"/>
        <v>0</v>
      </c>
      <c r="J182" s="350">
        <f>SUM(J183:J186)</f>
        <v>0</v>
      </c>
      <c r="K182" s="352">
        <f t="shared" ref="K182" si="29">SUM(K183:K186)</f>
        <v>0</v>
      </c>
      <c r="L182" s="221">
        <f t="shared" si="12"/>
        <v>0</v>
      </c>
      <c r="M182" s="369">
        <f t="shared" ref="M182:N182" si="30">SUM(M183:M186)</f>
        <v>0</v>
      </c>
      <c r="N182" s="370">
        <f t="shared" si="30"/>
        <v>0</v>
      </c>
      <c r="O182" s="371">
        <f t="shared" si="13"/>
        <v>0</v>
      </c>
      <c r="P182" s="372"/>
      <c r="R182" s="158"/>
    </row>
    <row r="183" spans="1:18" ht="48" hidden="1" x14ac:dyDescent="0.25">
      <c r="A183" s="178">
        <v>3291</v>
      </c>
      <c r="B183" s="223" t="s">
        <v>417</v>
      </c>
      <c r="C183" s="224">
        <f t="shared" si="27"/>
        <v>0</v>
      </c>
      <c r="D183" s="229">
        <v>0</v>
      </c>
      <c r="E183" s="337"/>
      <c r="F183" s="231">
        <f t="shared" ref="F183:F246" si="31">D183+E183</f>
        <v>0</v>
      </c>
      <c r="G183" s="229"/>
      <c r="H183" s="230"/>
      <c r="I183" s="231">
        <f t="shared" ref="I183:I246" si="32">G183+H183</f>
        <v>0</v>
      </c>
      <c r="J183" s="229"/>
      <c r="K183" s="230"/>
      <c r="L183" s="231">
        <f t="shared" ref="L183:L246" si="33">J183+K183</f>
        <v>0</v>
      </c>
      <c r="M183" s="338"/>
      <c r="N183" s="337"/>
      <c r="O183" s="231">
        <f t="shared" ref="O183:O246" si="34">M183+N183</f>
        <v>0</v>
      </c>
      <c r="P183" s="185"/>
      <c r="R183" s="158"/>
    </row>
    <row r="184" spans="1:18" ht="60" hidden="1" x14ac:dyDescent="0.25">
      <c r="A184" s="178">
        <v>3292</v>
      </c>
      <c r="B184" s="223" t="s">
        <v>418</v>
      </c>
      <c r="C184" s="224">
        <f t="shared" si="27"/>
        <v>0</v>
      </c>
      <c r="D184" s="229">
        <v>0</v>
      </c>
      <c r="E184" s="337"/>
      <c r="F184" s="231">
        <f t="shared" si="31"/>
        <v>0</v>
      </c>
      <c r="G184" s="229"/>
      <c r="H184" s="230"/>
      <c r="I184" s="231">
        <f t="shared" si="32"/>
        <v>0</v>
      </c>
      <c r="J184" s="229"/>
      <c r="K184" s="230"/>
      <c r="L184" s="231">
        <f t="shared" si="33"/>
        <v>0</v>
      </c>
      <c r="M184" s="338"/>
      <c r="N184" s="337"/>
      <c r="O184" s="231">
        <f t="shared" si="34"/>
        <v>0</v>
      </c>
      <c r="P184" s="185"/>
      <c r="R184" s="158"/>
    </row>
    <row r="185" spans="1:18" ht="48" hidden="1" x14ac:dyDescent="0.25">
      <c r="A185" s="178">
        <v>3293</v>
      </c>
      <c r="B185" s="223" t="s">
        <v>224</v>
      </c>
      <c r="C185" s="224">
        <f t="shared" si="27"/>
        <v>0</v>
      </c>
      <c r="D185" s="229">
        <v>0</v>
      </c>
      <c r="E185" s="337"/>
      <c r="F185" s="231">
        <f t="shared" si="31"/>
        <v>0</v>
      </c>
      <c r="G185" s="229"/>
      <c r="H185" s="230"/>
      <c r="I185" s="231">
        <f t="shared" si="32"/>
        <v>0</v>
      </c>
      <c r="J185" s="229"/>
      <c r="K185" s="230"/>
      <c r="L185" s="231">
        <f t="shared" si="33"/>
        <v>0</v>
      </c>
      <c r="M185" s="338"/>
      <c r="N185" s="337"/>
      <c r="O185" s="231">
        <f t="shared" si="34"/>
        <v>0</v>
      </c>
      <c r="P185" s="185"/>
      <c r="R185" s="158"/>
    </row>
    <row r="186" spans="1:18" ht="36" hidden="1" x14ac:dyDescent="0.25">
      <c r="A186" s="373">
        <v>3294</v>
      </c>
      <c r="B186" s="223" t="s">
        <v>419</v>
      </c>
      <c r="C186" s="374">
        <f t="shared" si="27"/>
        <v>0</v>
      </c>
      <c r="D186" s="375">
        <v>0</v>
      </c>
      <c r="E186" s="376"/>
      <c r="F186" s="371">
        <f t="shared" si="31"/>
        <v>0</v>
      </c>
      <c r="G186" s="375"/>
      <c r="H186" s="377"/>
      <c r="I186" s="371">
        <f t="shared" si="32"/>
        <v>0</v>
      </c>
      <c r="J186" s="375"/>
      <c r="K186" s="377"/>
      <c r="L186" s="371">
        <f t="shared" si="33"/>
        <v>0</v>
      </c>
      <c r="M186" s="378"/>
      <c r="N186" s="376"/>
      <c r="O186" s="371">
        <f t="shared" si="34"/>
        <v>0</v>
      </c>
      <c r="P186" s="372"/>
      <c r="R186" s="158"/>
    </row>
    <row r="187" spans="1:18" ht="36" hidden="1" x14ac:dyDescent="0.25">
      <c r="A187" s="249">
        <v>3300</v>
      </c>
      <c r="B187" s="368" t="s">
        <v>420</v>
      </c>
      <c r="C187" s="379">
        <f t="shared" si="27"/>
        <v>0</v>
      </c>
      <c r="D187" s="380">
        <f>SUM(D188:D189)</f>
        <v>0</v>
      </c>
      <c r="E187" s="326">
        <f>SUM(E188:E189)</f>
        <v>0</v>
      </c>
      <c r="F187" s="327">
        <f t="shared" si="31"/>
        <v>0</v>
      </c>
      <c r="G187" s="380">
        <f>SUM(G188:G189)</f>
        <v>0</v>
      </c>
      <c r="H187" s="381">
        <f t="shared" ref="H187" si="35">SUM(H188:H189)</f>
        <v>0</v>
      </c>
      <c r="I187" s="327">
        <f t="shared" si="32"/>
        <v>0</v>
      </c>
      <c r="J187" s="380">
        <f>SUM(J188:J189)</f>
        <v>0</v>
      </c>
      <c r="K187" s="381">
        <f t="shared" ref="K187" si="36">SUM(K188:K189)</f>
        <v>0</v>
      </c>
      <c r="L187" s="327">
        <f t="shared" si="33"/>
        <v>0</v>
      </c>
      <c r="M187" s="325">
        <f t="shared" ref="M187:N187" si="37">SUM(M188:M189)</f>
        <v>0</v>
      </c>
      <c r="N187" s="326">
        <f t="shared" si="37"/>
        <v>0</v>
      </c>
      <c r="O187" s="327">
        <f t="shared" si="34"/>
        <v>0</v>
      </c>
      <c r="P187" s="328"/>
      <c r="R187" s="158"/>
    </row>
    <row r="188" spans="1:18" ht="36" hidden="1" x14ac:dyDescent="0.25">
      <c r="A188" s="264">
        <v>3310</v>
      </c>
      <c r="B188" s="265" t="s">
        <v>421</v>
      </c>
      <c r="C188" s="276">
        <f t="shared" si="27"/>
        <v>0</v>
      </c>
      <c r="D188" s="344">
        <v>0</v>
      </c>
      <c r="E188" s="345"/>
      <c r="F188" s="332">
        <f t="shared" si="31"/>
        <v>0</v>
      </c>
      <c r="G188" s="344"/>
      <c r="H188" s="346"/>
      <c r="I188" s="332">
        <f t="shared" si="32"/>
        <v>0</v>
      </c>
      <c r="J188" s="344"/>
      <c r="K188" s="346"/>
      <c r="L188" s="332">
        <f t="shared" si="33"/>
        <v>0</v>
      </c>
      <c r="M188" s="347"/>
      <c r="N188" s="345"/>
      <c r="O188" s="332">
        <f t="shared" si="34"/>
        <v>0</v>
      </c>
      <c r="P188" s="274"/>
      <c r="R188" s="158"/>
    </row>
    <row r="189" spans="1:18" ht="36" hidden="1" x14ac:dyDescent="0.25">
      <c r="A189" s="169">
        <v>3320</v>
      </c>
      <c r="B189" s="213" t="s">
        <v>422</v>
      </c>
      <c r="C189" s="214">
        <f t="shared" si="27"/>
        <v>0</v>
      </c>
      <c r="D189" s="219">
        <v>0</v>
      </c>
      <c r="E189" s="335"/>
      <c r="F189" s="221">
        <f t="shared" si="31"/>
        <v>0</v>
      </c>
      <c r="G189" s="219"/>
      <c r="H189" s="220"/>
      <c r="I189" s="221">
        <f t="shared" si="32"/>
        <v>0</v>
      </c>
      <c r="J189" s="219"/>
      <c r="K189" s="220"/>
      <c r="L189" s="221">
        <f t="shared" si="33"/>
        <v>0</v>
      </c>
      <c r="M189" s="336"/>
      <c r="N189" s="335"/>
      <c r="O189" s="221">
        <f t="shared" si="34"/>
        <v>0</v>
      </c>
      <c r="P189" s="176"/>
      <c r="R189" s="158"/>
    </row>
    <row r="190" spans="1:18" hidden="1" x14ac:dyDescent="0.25">
      <c r="A190" s="382">
        <v>4000</v>
      </c>
      <c r="B190" s="315" t="s">
        <v>423</v>
      </c>
      <c r="C190" s="316">
        <f t="shared" si="27"/>
        <v>0</v>
      </c>
      <c r="D190" s="317">
        <f>SUM(D191,D194)</f>
        <v>0</v>
      </c>
      <c r="E190" s="318">
        <f>SUM(E191,E194)</f>
        <v>0</v>
      </c>
      <c r="F190" s="319">
        <f t="shared" si="31"/>
        <v>0</v>
      </c>
      <c r="G190" s="317">
        <f>SUM(G191,G194)</f>
        <v>0</v>
      </c>
      <c r="H190" s="320">
        <f>SUM(H191,H194)</f>
        <v>0</v>
      </c>
      <c r="I190" s="319">
        <f t="shared" si="32"/>
        <v>0</v>
      </c>
      <c r="J190" s="317">
        <f>SUM(J191,J194)</f>
        <v>0</v>
      </c>
      <c r="K190" s="320">
        <f>SUM(K191,K194)</f>
        <v>0</v>
      </c>
      <c r="L190" s="319">
        <f t="shared" si="33"/>
        <v>0</v>
      </c>
      <c r="M190" s="321">
        <f>SUM(M191,M194)</f>
        <v>0</v>
      </c>
      <c r="N190" s="318">
        <f>SUM(N191,N194)</f>
        <v>0</v>
      </c>
      <c r="O190" s="319">
        <f t="shared" si="34"/>
        <v>0</v>
      </c>
      <c r="P190" s="322"/>
      <c r="R190" s="158"/>
    </row>
    <row r="191" spans="1:18" hidden="1" x14ac:dyDescent="0.25">
      <c r="A191" s="383">
        <v>4200</v>
      </c>
      <c r="B191" s="323" t="s">
        <v>424</v>
      </c>
      <c r="C191" s="199">
        <f t="shared" si="27"/>
        <v>0</v>
      </c>
      <c r="D191" s="209">
        <f>SUM(D192,D193)</f>
        <v>0</v>
      </c>
      <c r="E191" s="324">
        <f>SUM(E192,E193)</f>
        <v>0</v>
      </c>
      <c r="F191" s="211">
        <f t="shared" si="31"/>
        <v>0</v>
      </c>
      <c r="G191" s="209">
        <f>SUM(G192,G193)</f>
        <v>0</v>
      </c>
      <c r="H191" s="210">
        <f>SUM(H192,H193)</f>
        <v>0</v>
      </c>
      <c r="I191" s="211">
        <f t="shared" si="32"/>
        <v>0</v>
      </c>
      <c r="J191" s="209">
        <f>SUM(J192,J193)</f>
        <v>0</v>
      </c>
      <c r="K191" s="210">
        <f>SUM(K192,K193)</f>
        <v>0</v>
      </c>
      <c r="L191" s="211">
        <f t="shared" si="33"/>
        <v>0</v>
      </c>
      <c r="M191" s="348">
        <f>SUM(M192,M193)</f>
        <v>0</v>
      </c>
      <c r="N191" s="324">
        <f>SUM(N192,N193)</f>
        <v>0</v>
      </c>
      <c r="O191" s="211">
        <f t="shared" si="34"/>
        <v>0</v>
      </c>
      <c r="P191" s="208"/>
      <c r="R191" s="158"/>
    </row>
    <row r="192" spans="1:18" ht="24" hidden="1" x14ac:dyDescent="0.25">
      <c r="A192" s="595">
        <v>4240</v>
      </c>
      <c r="B192" s="213" t="s">
        <v>425</v>
      </c>
      <c r="C192" s="214">
        <f t="shared" si="27"/>
        <v>0</v>
      </c>
      <c r="D192" s="219">
        <v>0</v>
      </c>
      <c r="E192" s="335"/>
      <c r="F192" s="221">
        <f t="shared" si="31"/>
        <v>0</v>
      </c>
      <c r="G192" s="219"/>
      <c r="H192" s="220"/>
      <c r="I192" s="221">
        <f t="shared" si="32"/>
        <v>0</v>
      </c>
      <c r="J192" s="219"/>
      <c r="K192" s="220"/>
      <c r="L192" s="221">
        <f t="shared" si="33"/>
        <v>0</v>
      </c>
      <c r="M192" s="336"/>
      <c r="N192" s="335"/>
      <c r="O192" s="221">
        <f t="shared" si="34"/>
        <v>0</v>
      </c>
      <c r="P192" s="176"/>
      <c r="R192" s="158"/>
    </row>
    <row r="193" spans="1:18" hidden="1" x14ac:dyDescent="0.25">
      <c r="A193" s="339">
        <v>4250</v>
      </c>
      <c r="B193" s="223" t="s">
        <v>426</v>
      </c>
      <c r="C193" s="224">
        <f t="shared" si="27"/>
        <v>0</v>
      </c>
      <c r="D193" s="229">
        <v>0</v>
      </c>
      <c r="E193" s="337"/>
      <c r="F193" s="231">
        <f t="shared" si="31"/>
        <v>0</v>
      </c>
      <c r="G193" s="229"/>
      <c r="H193" s="230"/>
      <c r="I193" s="231">
        <f t="shared" si="32"/>
        <v>0</v>
      </c>
      <c r="J193" s="229"/>
      <c r="K193" s="230"/>
      <c r="L193" s="231">
        <f t="shared" si="33"/>
        <v>0</v>
      </c>
      <c r="M193" s="338"/>
      <c r="N193" s="337"/>
      <c r="O193" s="231">
        <f t="shared" si="34"/>
        <v>0</v>
      </c>
      <c r="P193" s="185"/>
      <c r="R193" s="158"/>
    </row>
    <row r="194" spans="1:18" hidden="1" x14ac:dyDescent="0.25">
      <c r="A194" s="198">
        <v>4300</v>
      </c>
      <c r="B194" s="323" t="s">
        <v>427</v>
      </c>
      <c r="C194" s="199">
        <f t="shared" si="27"/>
        <v>0</v>
      </c>
      <c r="D194" s="209">
        <f>SUM(D195)</f>
        <v>0</v>
      </c>
      <c r="E194" s="324">
        <f>SUM(E195)</f>
        <v>0</v>
      </c>
      <c r="F194" s="211">
        <f t="shared" si="31"/>
        <v>0</v>
      </c>
      <c r="G194" s="209">
        <f>SUM(G195)</f>
        <v>0</v>
      </c>
      <c r="H194" s="210">
        <f>SUM(H195)</f>
        <v>0</v>
      </c>
      <c r="I194" s="211">
        <f t="shared" si="32"/>
        <v>0</v>
      </c>
      <c r="J194" s="209">
        <f>SUM(J195)</f>
        <v>0</v>
      </c>
      <c r="K194" s="210">
        <f>SUM(K195)</f>
        <v>0</v>
      </c>
      <c r="L194" s="211">
        <f t="shared" si="33"/>
        <v>0</v>
      </c>
      <c r="M194" s="348">
        <f>SUM(M195)</f>
        <v>0</v>
      </c>
      <c r="N194" s="324">
        <f>SUM(N195)</f>
        <v>0</v>
      </c>
      <c r="O194" s="211">
        <f t="shared" si="34"/>
        <v>0</v>
      </c>
      <c r="P194" s="208"/>
      <c r="R194" s="158"/>
    </row>
    <row r="195" spans="1:18" hidden="1" x14ac:dyDescent="0.25">
      <c r="A195" s="595">
        <v>4310</v>
      </c>
      <c r="B195" s="213" t="s">
        <v>428</v>
      </c>
      <c r="C195" s="214">
        <f t="shared" si="27"/>
        <v>0</v>
      </c>
      <c r="D195" s="350">
        <f>SUM(D196:D196)</f>
        <v>0</v>
      </c>
      <c r="E195" s="351">
        <f>SUM(E196:E196)</f>
        <v>0</v>
      </c>
      <c r="F195" s="221">
        <f t="shared" si="31"/>
        <v>0</v>
      </c>
      <c r="G195" s="350">
        <f>SUM(G196:G196)</f>
        <v>0</v>
      </c>
      <c r="H195" s="352">
        <f>SUM(H196:H196)</f>
        <v>0</v>
      </c>
      <c r="I195" s="221">
        <f t="shared" si="32"/>
        <v>0</v>
      </c>
      <c r="J195" s="350">
        <f>SUM(J196:J196)</f>
        <v>0</v>
      </c>
      <c r="K195" s="352">
        <f>SUM(K196:K196)</f>
        <v>0</v>
      </c>
      <c r="L195" s="221">
        <f t="shared" si="33"/>
        <v>0</v>
      </c>
      <c r="M195" s="353">
        <f>SUM(M196:M196)</f>
        <v>0</v>
      </c>
      <c r="N195" s="351">
        <f>SUM(N196:N196)</f>
        <v>0</v>
      </c>
      <c r="O195" s="221">
        <f t="shared" si="34"/>
        <v>0</v>
      </c>
      <c r="P195" s="176"/>
      <c r="R195" s="158"/>
    </row>
    <row r="196" spans="1:18" ht="36" hidden="1" x14ac:dyDescent="0.25">
      <c r="A196" s="178">
        <v>4311</v>
      </c>
      <c r="B196" s="223" t="s">
        <v>429</v>
      </c>
      <c r="C196" s="224">
        <f t="shared" si="27"/>
        <v>0</v>
      </c>
      <c r="D196" s="229">
        <v>0</v>
      </c>
      <c r="E196" s="337"/>
      <c r="F196" s="231">
        <f t="shared" si="31"/>
        <v>0</v>
      </c>
      <c r="G196" s="229"/>
      <c r="H196" s="230"/>
      <c r="I196" s="231">
        <f t="shared" si="32"/>
        <v>0</v>
      </c>
      <c r="J196" s="229"/>
      <c r="K196" s="230"/>
      <c r="L196" s="231">
        <f t="shared" si="33"/>
        <v>0</v>
      </c>
      <c r="M196" s="338"/>
      <c r="N196" s="337"/>
      <c r="O196" s="231">
        <f t="shared" si="34"/>
        <v>0</v>
      </c>
      <c r="P196" s="185"/>
      <c r="R196" s="158"/>
    </row>
    <row r="197" spans="1:18" s="148" customFormat="1" x14ac:dyDescent="0.25">
      <c r="A197" s="384"/>
      <c r="B197" s="140" t="s">
        <v>430</v>
      </c>
      <c r="C197" s="309">
        <f t="shared" si="27"/>
        <v>6579</v>
      </c>
      <c r="D197" s="310">
        <f>SUM(D198,D233,D271)</f>
        <v>0</v>
      </c>
      <c r="E197" s="503">
        <f>SUM(E198,E233,E271)</f>
        <v>6579</v>
      </c>
      <c r="F197" s="708">
        <f t="shared" si="31"/>
        <v>6579</v>
      </c>
      <c r="G197" s="310">
        <f>SUM(G198,G233,G271)</f>
        <v>0</v>
      </c>
      <c r="H197" s="313">
        <f>SUM(H198,H233,H271)</f>
        <v>0</v>
      </c>
      <c r="I197" s="312">
        <f t="shared" si="32"/>
        <v>0</v>
      </c>
      <c r="J197" s="310">
        <f>SUM(J198,J233,J271)</f>
        <v>0</v>
      </c>
      <c r="K197" s="313">
        <f>SUM(K198,K233,K271)</f>
        <v>0</v>
      </c>
      <c r="L197" s="312">
        <f t="shared" si="33"/>
        <v>0</v>
      </c>
      <c r="M197" s="385">
        <f>SUM(M198,M233,M271)</f>
        <v>0</v>
      </c>
      <c r="N197" s="386">
        <f>SUM(N198,N233,N271)</f>
        <v>0</v>
      </c>
      <c r="O197" s="387">
        <f t="shared" si="34"/>
        <v>0</v>
      </c>
      <c r="P197" s="388"/>
      <c r="R197" s="158"/>
    </row>
    <row r="198" spans="1:18" x14ac:dyDescent="0.25">
      <c r="A198" s="315">
        <v>5000</v>
      </c>
      <c r="B198" s="315" t="s">
        <v>431</v>
      </c>
      <c r="C198" s="316">
        <f>F198+I198+L198+O198</f>
        <v>6579</v>
      </c>
      <c r="D198" s="317">
        <f>D199+D207</f>
        <v>0</v>
      </c>
      <c r="E198" s="504">
        <f>E199+E207</f>
        <v>6579</v>
      </c>
      <c r="F198" s="465">
        <f t="shared" si="31"/>
        <v>6579</v>
      </c>
      <c r="G198" s="317">
        <f>G199+G207</f>
        <v>0</v>
      </c>
      <c r="H198" s="320">
        <f>H199+H207</f>
        <v>0</v>
      </c>
      <c r="I198" s="319">
        <f t="shared" si="32"/>
        <v>0</v>
      </c>
      <c r="J198" s="317">
        <f>J199+J207</f>
        <v>0</v>
      </c>
      <c r="K198" s="320">
        <f>K199+K207</f>
        <v>0</v>
      </c>
      <c r="L198" s="319">
        <f t="shared" si="33"/>
        <v>0</v>
      </c>
      <c r="M198" s="321">
        <f>M199+M207</f>
        <v>0</v>
      </c>
      <c r="N198" s="318">
        <f>N199+N207</f>
        <v>0</v>
      </c>
      <c r="O198" s="319">
        <f t="shared" si="34"/>
        <v>0</v>
      </c>
      <c r="P198" s="322"/>
      <c r="R198" s="158"/>
    </row>
    <row r="199" spans="1:18" hidden="1" x14ac:dyDescent="0.25">
      <c r="A199" s="198">
        <v>5100</v>
      </c>
      <c r="B199" s="323" t="s">
        <v>432</v>
      </c>
      <c r="C199" s="199">
        <f t="shared" si="27"/>
        <v>0</v>
      </c>
      <c r="D199" s="209">
        <f>D200+D201+D204+D205+D206</f>
        <v>0</v>
      </c>
      <c r="E199" s="324">
        <f>E200+E201+E204+E205+E206</f>
        <v>0</v>
      </c>
      <c r="F199" s="211">
        <f t="shared" si="31"/>
        <v>0</v>
      </c>
      <c r="G199" s="209">
        <f>G200+G201+G204+G205+G206</f>
        <v>0</v>
      </c>
      <c r="H199" s="210">
        <f>H200+H201+H204+H205+H206</f>
        <v>0</v>
      </c>
      <c r="I199" s="211">
        <f t="shared" si="32"/>
        <v>0</v>
      </c>
      <c r="J199" s="209">
        <f>J200+J201+J204+J205+J206</f>
        <v>0</v>
      </c>
      <c r="K199" s="210">
        <f>K200+K201+K204+K205+K206</f>
        <v>0</v>
      </c>
      <c r="L199" s="211">
        <f t="shared" si="33"/>
        <v>0</v>
      </c>
      <c r="M199" s="348">
        <f>M200+M201+M204+M205+M206</f>
        <v>0</v>
      </c>
      <c r="N199" s="324">
        <f>N200+N201+N204+N205+N206</f>
        <v>0</v>
      </c>
      <c r="O199" s="211">
        <f t="shared" si="34"/>
        <v>0</v>
      </c>
      <c r="P199" s="208"/>
      <c r="R199" s="158"/>
    </row>
    <row r="200" spans="1:18" hidden="1" x14ac:dyDescent="0.25">
      <c r="A200" s="595">
        <v>5110</v>
      </c>
      <c r="B200" s="213" t="s">
        <v>433</v>
      </c>
      <c r="C200" s="214">
        <f t="shared" si="27"/>
        <v>0</v>
      </c>
      <c r="D200" s="219">
        <v>0</v>
      </c>
      <c r="E200" s="335"/>
      <c r="F200" s="221">
        <f t="shared" si="31"/>
        <v>0</v>
      </c>
      <c r="G200" s="219"/>
      <c r="H200" s="220"/>
      <c r="I200" s="221">
        <f t="shared" si="32"/>
        <v>0</v>
      </c>
      <c r="J200" s="219"/>
      <c r="K200" s="220"/>
      <c r="L200" s="221">
        <f t="shared" si="33"/>
        <v>0</v>
      </c>
      <c r="M200" s="336"/>
      <c r="N200" s="335"/>
      <c r="O200" s="221">
        <f t="shared" si="34"/>
        <v>0</v>
      </c>
      <c r="P200" s="176"/>
      <c r="R200" s="158"/>
    </row>
    <row r="201" spans="1:18" ht="24" hidden="1" x14ac:dyDescent="0.25">
      <c r="A201" s="339">
        <v>5120</v>
      </c>
      <c r="B201" s="223" t="s">
        <v>434</v>
      </c>
      <c r="C201" s="224">
        <f t="shared" si="27"/>
        <v>0</v>
      </c>
      <c r="D201" s="340">
        <f>D202+D203</f>
        <v>0</v>
      </c>
      <c r="E201" s="341">
        <f>E202+E203</f>
        <v>0</v>
      </c>
      <c r="F201" s="231">
        <f t="shared" si="31"/>
        <v>0</v>
      </c>
      <c r="G201" s="340">
        <f>G202+G203</f>
        <v>0</v>
      </c>
      <c r="H201" s="342">
        <f>H202+H203</f>
        <v>0</v>
      </c>
      <c r="I201" s="231">
        <f t="shared" si="32"/>
        <v>0</v>
      </c>
      <c r="J201" s="340">
        <f>J202+J203</f>
        <v>0</v>
      </c>
      <c r="K201" s="342">
        <f>K202+K203</f>
        <v>0</v>
      </c>
      <c r="L201" s="231">
        <f t="shared" si="33"/>
        <v>0</v>
      </c>
      <c r="M201" s="343">
        <f>M202+M203</f>
        <v>0</v>
      </c>
      <c r="N201" s="341">
        <f>N202+N203</f>
        <v>0</v>
      </c>
      <c r="O201" s="231">
        <f t="shared" si="34"/>
        <v>0</v>
      </c>
      <c r="P201" s="185"/>
      <c r="R201" s="158"/>
    </row>
    <row r="202" spans="1:18" hidden="1" x14ac:dyDescent="0.25">
      <c r="A202" s="178">
        <v>5121</v>
      </c>
      <c r="B202" s="223" t="s">
        <v>435</v>
      </c>
      <c r="C202" s="224">
        <f t="shared" si="27"/>
        <v>0</v>
      </c>
      <c r="D202" s="229">
        <v>0</v>
      </c>
      <c r="E202" s="337"/>
      <c r="F202" s="231">
        <f t="shared" si="31"/>
        <v>0</v>
      </c>
      <c r="G202" s="229"/>
      <c r="H202" s="230"/>
      <c r="I202" s="231">
        <f t="shared" si="32"/>
        <v>0</v>
      </c>
      <c r="J202" s="229"/>
      <c r="K202" s="230"/>
      <c r="L202" s="231">
        <f t="shared" si="33"/>
        <v>0</v>
      </c>
      <c r="M202" s="338"/>
      <c r="N202" s="337"/>
      <c r="O202" s="231">
        <f t="shared" si="34"/>
        <v>0</v>
      </c>
      <c r="P202" s="185"/>
      <c r="R202" s="158"/>
    </row>
    <row r="203" spans="1:18" ht="24" hidden="1" x14ac:dyDescent="0.25">
      <c r="A203" s="178">
        <v>5129</v>
      </c>
      <c r="B203" s="223" t="s">
        <v>436</v>
      </c>
      <c r="C203" s="224">
        <f t="shared" si="27"/>
        <v>0</v>
      </c>
      <c r="D203" s="229">
        <v>0</v>
      </c>
      <c r="E203" s="337"/>
      <c r="F203" s="231">
        <f t="shared" si="31"/>
        <v>0</v>
      </c>
      <c r="G203" s="229"/>
      <c r="H203" s="230"/>
      <c r="I203" s="231">
        <f t="shared" si="32"/>
        <v>0</v>
      </c>
      <c r="J203" s="229"/>
      <c r="K203" s="230"/>
      <c r="L203" s="231">
        <f t="shared" si="33"/>
        <v>0</v>
      </c>
      <c r="M203" s="338"/>
      <c r="N203" s="337"/>
      <c r="O203" s="231">
        <f t="shared" si="34"/>
        <v>0</v>
      </c>
      <c r="P203" s="185"/>
      <c r="R203" s="158"/>
    </row>
    <row r="204" spans="1:18" hidden="1" x14ac:dyDescent="0.25">
      <c r="A204" s="339">
        <v>5130</v>
      </c>
      <c r="B204" s="223" t="s">
        <v>437</v>
      </c>
      <c r="C204" s="224">
        <f t="shared" si="27"/>
        <v>0</v>
      </c>
      <c r="D204" s="229">
        <v>0</v>
      </c>
      <c r="E204" s="337"/>
      <c r="F204" s="231">
        <f t="shared" si="31"/>
        <v>0</v>
      </c>
      <c r="G204" s="229"/>
      <c r="H204" s="230"/>
      <c r="I204" s="231">
        <f t="shared" si="32"/>
        <v>0</v>
      </c>
      <c r="J204" s="229"/>
      <c r="K204" s="230"/>
      <c r="L204" s="231">
        <f t="shared" si="33"/>
        <v>0</v>
      </c>
      <c r="M204" s="338"/>
      <c r="N204" s="337"/>
      <c r="O204" s="231">
        <f t="shared" si="34"/>
        <v>0</v>
      </c>
      <c r="P204" s="185"/>
      <c r="R204" s="158"/>
    </row>
    <row r="205" spans="1:18" hidden="1" x14ac:dyDescent="0.25">
      <c r="A205" s="339">
        <v>5140</v>
      </c>
      <c r="B205" s="223" t="s">
        <v>438</v>
      </c>
      <c r="C205" s="224">
        <f t="shared" si="27"/>
        <v>0</v>
      </c>
      <c r="D205" s="229">
        <v>0</v>
      </c>
      <c r="E205" s="337"/>
      <c r="F205" s="231">
        <f t="shared" si="31"/>
        <v>0</v>
      </c>
      <c r="G205" s="229"/>
      <c r="H205" s="230"/>
      <c r="I205" s="231">
        <f t="shared" si="32"/>
        <v>0</v>
      </c>
      <c r="J205" s="229"/>
      <c r="K205" s="230"/>
      <c r="L205" s="231">
        <f t="shared" si="33"/>
        <v>0</v>
      </c>
      <c r="M205" s="338"/>
      <c r="N205" s="337"/>
      <c r="O205" s="231">
        <f t="shared" si="34"/>
        <v>0</v>
      </c>
      <c r="P205" s="185"/>
      <c r="R205" s="158"/>
    </row>
    <row r="206" spans="1:18" ht="24" hidden="1" x14ac:dyDescent="0.25">
      <c r="A206" s="339">
        <v>5170</v>
      </c>
      <c r="B206" s="223" t="s">
        <v>439</v>
      </c>
      <c r="C206" s="224">
        <f t="shared" si="27"/>
        <v>0</v>
      </c>
      <c r="D206" s="229">
        <v>0</v>
      </c>
      <c r="E206" s="337"/>
      <c r="F206" s="231">
        <f t="shared" si="31"/>
        <v>0</v>
      </c>
      <c r="G206" s="229"/>
      <c r="H206" s="230"/>
      <c r="I206" s="231">
        <f t="shared" si="32"/>
        <v>0</v>
      </c>
      <c r="J206" s="229"/>
      <c r="K206" s="230"/>
      <c r="L206" s="231">
        <f t="shared" si="33"/>
        <v>0</v>
      </c>
      <c r="M206" s="338"/>
      <c r="N206" s="337"/>
      <c r="O206" s="231">
        <f t="shared" si="34"/>
        <v>0</v>
      </c>
      <c r="P206" s="185"/>
      <c r="R206" s="158"/>
    </row>
    <row r="207" spans="1:18" x14ac:dyDescent="0.25">
      <c r="A207" s="198">
        <v>5200</v>
      </c>
      <c r="B207" s="323" t="s">
        <v>440</v>
      </c>
      <c r="C207" s="199">
        <f t="shared" si="27"/>
        <v>6579</v>
      </c>
      <c r="D207" s="209">
        <f>D208+D218+D219+D228+D229+D230+D232</f>
        <v>0</v>
      </c>
      <c r="E207" s="505">
        <f>E208+E218+E219+E228+E229+E230+E232</f>
        <v>6579</v>
      </c>
      <c r="F207" s="354">
        <f t="shared" si="31"/>
        <v>6579</v>
      </c>
      <c r="G207" s="209">
        <f>G208+G218+G219+G228+G229+G230+G232</f>
        <v>0</v>
      </c>
      <c r="H207" s="210">
        <f>H208+H218+H219+H228+H229+H230+H232</f>
        <v>0</v>
      </c>
      <c r="I207" s="211">
        <f t="shared" si="32"/>
        <v>0</v>
      </c>
      <c r="J207" s="209">
        <f>J208+J218+J219+J228+J229+J230+J232</f>
        <v>0</v>
      </c>
      <c r="K207" s="210">
        <f>K208+K218+K219+K228+K229+K230+K232</f>
        <v>0</v>
      </c>
      <c r="L207" s="211">
        <f t="shared" si="33"/>
        <v>0</v>
      </c>
      <c r="M207" s="348">
        <f>M208+M218+M219+M228+M229+M230+M232</f>
        <v>0</v>
      </c>
      <c r="N207" s="324">
        <f>N208+N218+N219+N228+N229+N230+N232</f>
        <v>0</v>
      </c>
      <c r="O207" s="211">
        <f t="shared" si="34"/>
        <v>0</v>
      </c>
      <c r="P207" s="208"/>
      <c r="R207" s="158"/>
    </row>
    <row r="208" spans="1:18" hidden="1" x14ac:dyDescent="0.25">
      <c r="A208" s="329">
        <v>5210</v>
      </c>
      <c r="B208" s="265" t="s">
        <v>441</v>
      </c>
      <c r="C208" s="276">
        <f t="shared" si="27"/>
        <v>0</v>
      </c>
      <c r="D208" s="330">
        <f>SUM(D209:D217)</f>
        <v>0</v>
      </c>
      <c r="E208" s="331">
        <f>SUM(E209:E217)</f>
        <v>0</v>
      </c>
      <c r="F208" s="332">
        <f t="shared" si="31"/>
        <v>0</v>
      </c>
      <c r="G208" s="330">
        <f>SUM(G209:G217)</f>
        <v>0</v>
      </c>
      <c r="H208" s="333">
        <f>SUM(H209:H217)</f>
        <v>0</v>
      </c>
      <c r="I208" s="332">
        <f t="shared" si="32"/>
        <v>0</v>
      </c>
      <c r="J208" s="330">
        <f>SUM(J209:J217)</f>
        <v>0</v>
      </c>
      <c r="K208" s="333">
        <f>SUM(K209:K217)</f>
        <v>0</v>
      </c>
      <c r="L208" s="332">
        <f t="shared" si="33"/>
        <v>0</v>
      </c>
      <c r="M208" s="334">
        <f>SUM(M209:M217)</f>
        <v>0</v>
      </c>
      <c r="N208" s="331">
        <f>SUM(N209:N217)</f>
        <v>0</v>
      </c>
      <c r="O208" s="332">
        <f t="shared" si="34"/>
        <v>0</v>
      </c>
      <c r="P208" s="274"/>
      <c r="R208" s="158"/>
    </row>
    <row r="209" spans="1:18" hidden="1" x14ac:dyDescent="0.25">
      <c r="A209" s="169">
        <v>5211</v>
      </c>
      <c r="B209" s="213" t="s">
        <v>442</v>
      </c>
      <c r="C209" s="359">
        <f t="shared" si="27"/>
        <v>0</v>
      </c>
      <c r="D209" s="219">
        <v>0</v>
      </c>
      <c r="E209" s="335"/>
      <c r="F209" s="221">
        <f t="shared" si="31"/>
        <v>0</v>
      </c>
      <c r="G209" s="219"/>
      <c r="H209" s="220"/>
      <c r="I209" s="221">
        <f t="shared" si="32"/>
        <v>0</v>
      </c>
      <c r="J209" s="219"/>
      <c r="K209" s="220"/>
      <c r="L209" s="221">
        <f t="shared" si="33"/>
        <v>0</v>
      </c>
      <c r="M209" s="336"/>
      <c r="N209" s="335"/>
      <c r="O209" s="221">
        <f t="shared" si="34"/>
        <v>0</v>
      </c>
      <c r="P209" s="176"/>
      <c r="R209" s="158"/>
    </row>
    <row r="210" spans="1:18" hidden="1" x14ac:dyDescent="0.25">
      <c r="A210" s="178">
        <v>5212</v>
      </c>
      <c r="B210" s="223" t="s">
        <v>443</v>
      </c>
      <c r="C210" s="359">
        <f t="shared" si="27"/>
        <v>0</v>
      </c>
      <c r="D210" s="229">
        <v>0</v>
      </c>
      <c r="E210" s="337"/>
      <c r="F210" s="231">
        <f t="shared" si="31"/>
        <v>0</v>
      </c>
      <c r="G210" s="229"/>
      <c r="H210" s="230"/>
      <c r="I210" s="231">
        <f t="shared" si="32"/>
        <v>0</v>
      </c>
      <c r="J210" s="229"/>
      <c r="K210" s="230"/>
      <c r="L210" s="231">
        <f t="shared" si="33"/>
        <v>0</v>
      </c>
      <c r="M210" s="338"/>
      <c r="N210" s="337"/>
      <c r="O210" s="231">
        <f t="shared" si="34"/>
        <v>0</v>
      </c>
      <c r="P210" s="185"/>
      <c r="R210" s="158"/>
    </row>
    <row r="211" spans="1:18" hidden="1" x14ac:dyDescent="0.25">
      <c r="A211" s="178">
        <v>5213</v>
      </c>
      <c r="B211" s="223" t="s">
        <v>444</v>
      </c>
      <c r="C211" s="359">
        <f t="shared" si="27"/>
        <v>0</v>
      </c>
      <c r="D211" s="229">
        <v>0</v>
      </c>
      <c r="E211" s="337"/>
      <c r="F211" s="231">
        <f t="shared" si="31"/>
        <v>0</v>
      </c>
      <c r="G211" s="229"/>
      <c r="H211" s="230"/>
      <c r="I211" s="231">
        <f t="shared" si="32"/>
        <v>0</v>
      </c>
      <c r="J211" s="229"/>
      <c r="K211" s="230"/>
      <c r="L211" s="231">
        <f t="shared" si="33"/>
        <v>0</v>
      </c>
      <c r="M211" s="338"/>
      <c r="N211" s="337"/>
      <c r="O211" s="231">
        <f t="shared" si="34"/>
        <v>0</v>
      </c>
      <c r="P211" s="185"/>
      <c r="R211" s="158"/>
    </row>
    <row r="212" spans="1:18" hidden="1" x14ac:dyDescent="0.25">
      <c r="A212" s="178">
        <v>5214</v>
      </c>
      <c r="B212" s="223" t="s">
        <v>445</v>
      </c>
      <c r="C212" s="359">
        <f t="shared" si="27"/>
        <v>0</v>
      </c>
      <c r="D212" s="229">
        <v>0</v>
      </c>
      <c r="E212" s="337"/>
      <c r="F212" s="231">
        <f t="shared" si="31"/>
        <v>0</v>
      </c>
      <c r="G212" s="229"/>
      <c r="H212" s="230"/>
      <c r="I212" s="231">
        <f t="shared" si="32"/>
        <v>0</v>
      </c>
      <c r="J212" s="229"/>
      <c r="K212" s="230"/>
      <c r="L212" s="231">
        <f t="shared" si="33"/>
        <v>0</v>
      </c>
      <c r="M212" s="338"/>
      <c r="N212" s="337"/>
      <c r="O212" s="231">
        <f t="shared" si="34"/>
        <v>0</v>
      </c>
      <c r="P212" s="185"/>
      <c r="R212" s="158"/>
    </row>
    <row r="213" spans="1:18" hidden="1" x14ac:dyDescent="0.25">
      <c r="A213" s="178">
        <v>5215</v>
      </c>
      <c r="B213" s="223" t="s">
        <v>446</v>
      </c>
      <c r="C213" s="359">
        <f t="shared" si="27"/>
        <v>0</v>
      </c>
      <c r="D213" s="229">
        <v>0</v>
      </c>
      <c r="E213" s="337"/>
      <c r="F213" s="231">
        <f t="shared" si="31"/>
        <v>0</v>
      </c>
      <c r="G213" s="229"/>
      <c r="H213" s="230"/>
      <c r="I213" s="231">
        <f t="shared" si="32"/>
        <v>0</v>
      </c>
      <c r="J213" s="229"/>
      <c r="K213" s="230"/>
      <c r="L213" s="231">
        <f t="shared" si="33"/>
        <v>0</v>
      </c>
      <c r="M213" s="338"/>
      <c r="N213" s="337"/>
      <c r="O213" s="231">
        <f t="shared" si="34"/>
        <v>0</v>
      </c>
      <c r="P213" s="185"/>
      <c r="R213" s="158"/>
    </row>
    <row r="214" spans="1:18" hidden="1" x14ac:dyDescent="0.25">
      <c r="A214" s="178">
        <v>5216</v>
      </c>
      <c r="B214" s="223" t="s">
        <v>447</v>
      </c>
      <c r="C214" s="359">
        <f t="shared" si="27"/>
        <v>0</v>
      </c>
      <c r="D214" s="229">
        <v>0</v>
      </c>
      <c r="E214" s="337"/>
      <c r="F214" s="231">
        <f t="shared" si="31"/>
        <v>0</v>
      </c>
      <c r="G214" s="229"/>
      <c r="H214" s="230"/>
      <c r="I214" s="231">
        <f t="shared" si="32"/>
        <v>0</v>
      </c>
      <c r="J214" s="229"/>
      <c r="K214" s="230"/>
      <c r="L214" s="231">
        <f t="shared" si="33"/>
        <v>0</v>
      </c>
      <c r="M214" s="338"/>
      <c r="N214" s="337"/>
      <c r="O214" s="231">
        <f t="shared" si="34"/>
        <v>0</v>
      </c>
      <c r="P214" s="185"/>
      <c r="R214" s="158"/>
    </row>
    <row r="215" spans="1:18" hidden="1" x14ac:dyDescent="0.25">
      <c r="A215" s="178">
        <v>5217</v>
      </c>
      <c r="B215" s="223" t="s">
        <v>448</v>
      </c>
      <c r="C215" s="359">
        <f t="shared" si="27"/>
        <v>0</v>
      </c>
      <c r="D215" s="229">
        <v>0</v>
      </c>
      <c r="E215" s="337"/>
      <c r="F215" s="231">
        <f t="shared" si="31"/>
        <v>0</v>
      </c>
      <c r="G215" s="229"/>
      <c r="H215" s="230"/>
      <c r="I215" s="231">
        <f t="shared" si="32"/>
        <v>0</v>
      </c>
      <c r="J215" s="229"/>
      <c r="K215" s="230"/>
      <c r="L215" s="231">
        <f t="shared" si="33"/>
        <v>0</v>
      </c>
      <c r="M215" s="338"/>
      <c r="N215" s="337"/>
      <c r="O215" s="231">
        <f t="shared" si="34"/>
        <v>0</v>
      </c>
      <c r="P215" s="185"/>
      <c r="R215" s="158"/>
    </row>
    <row r="216" spans="1:18" hidden="1" x14ac:dyDescent="0.25">
      <c r="A216" s="178">
        <v>5218</v>
      </c>
      <c r="B216" s="223" t="s">
        <v>449</v>
      </c>
      <c r="C216" s="359">
        <f t="shared" si="27"/>
        <v>0</v>
      </c>
      <c r="D216" s="229">
        <v>0</v>
      </c>
      <c r="E216" s="337"/>
      <c r="F216" s="231">
        <f t="shared" si="31"/>
        <v>0</v>
      </c>
      <c r="G216" s="229"/>
      <c r="H216" s="230"/>
      <c r="I216" s="231">
        <f t="shared" si="32"/>
        <v>0</v>
      </c>
      <c r="J216" s="229"/>
      <c r="K216" s="230"/>
      <c r="L216" s="231">
        <f t="shared" si="33"/>
        <v>0</v>
      </c>
      <c r="M216" s="338"/>
      <c r="N216" s="337"/>
      <c r="O216" s="231">
        <f t="shared" si="34"/>
        <v>0</v>
      </c>
      <c r="P216" s="185"/>
      <c r="R216" s="158"/>
    </row>
    <row r="217" spans="1:18" hidden="1" x14ac:dyDescent="0.25">
      <c r="A217" s="178">
        <v>5219</v>
      </c>
      <c r="B217" s="223" t="s">
        <v>450</v>
      </c>
      <c r="C217" s="359">
        <f t="shared" si="27"/>
        <v>0</v>
      </c>
      <c r="D217" s="229">
        <v>0</v>
      </c>
      <c r="E217" s="337"/>
      <c r="F217" s="231">
        <f t="shared" si="31"/>
        <v>0</v>
      </c>
      <c r="G217" s="229"/>
      <c r="H217" s="230"/>
      <c r="I217" s="231">
        <f t="shared" si="32"/>
        <v>0</v>
      </c>
      <c r="J217" s="229"/>
      <c r="K217" s="230"/>
      <c r="L217" s="231">
        <f t="shared" si="33"/>
        <v>0</v>
      </c>
      <c r="M217" s="338"/>
      <c r="N217" s="337"/>
      <c r="O217" s="231">
        <f t="shared" si="34"/>
        <v>0</v>
      </c>
      <c r="P217" s="185"/>
      <c r="R217" s="158"/>
    </row>
    <row r="218" spans="1:18" hidden="1" x14ac:dyDescent="0.25">
      <c r="A218" s="339">
        <v>5220</v>
      </c>
      <c r="B218" s="223" t="s">
        <v>451</v>
      </c>
      <c r="C218" s="359">
        <f t="shared" si="27"/>
        <v>0</v>
      </c>
      <c r="D218" s="229">
        <v>0</v>
      </c>
      <c r="E218" s="337"/>
      <c r="F218" s="231">
        <f t="shared" si="31"/>
        <v>0</v>
      </c>
      <c r="G218" s="229"/>
      <c r="H218" s="230"/>
      <c r="I218" s="231">
        <f t="shared" si="32"/>
        <v>0</v>
      </c>
      <c r="J218" s="229"/>
      <c r="K218" s="230"/>
      <c r="L218" s="231">
        <f t="shared" si="33"/>
        <v>0</v>
      </c>
      <c r="M218" s="338"/>
      <c r="N218" s="337"/>
      <c r="O218" s="231">
        <f t="shared" si="34"/>
        <v>0</v>
      </c>
      <c r="P218" s="185"/>
      <c r="R218" s="158"/>
    </row>
    <row r="219" spans="1:18" hidden="1" x14ac:dyDescent="0.25">
      <c r="A219" s="339">
        <v>5230</v>
      </c>
      <c r="B219" s="223" t="s">
        <v>452</v>
      </c>
      <c r="C219" s="359">
        <f t="shared" si="27"/>
        <v>0</v>
      </c>
      <c r="D219" s="340">
        <f>SUM(D220:D227)</f>
        <v>0</v>
      </c>
      <c r="E219" s="341">
        <f>SUM(E220:E227)</f>
        <v>0</v>
      </c>
      <c r="F219" s="231">
        <f t="shared" si="31"/>
        <v>0</v>
      </c>
      <c r="G219" s="340">
        <f>SUM(G220:G227)</f>
        <v>0</v>
      </c>
      <c r="H219" s="342">
        <f>SUM(H220:H227)</f>
        <v>0</v>
      </c>
      <c r="I219" s="231">
        <f t="shared" si="32"/>
        <v>0</v>
      </c>
      <c r="J219" s="340">
        <f>SUM(J220:J227)</f>
        <v>0</v>
      </c>
      <c r="K219" s="342">
        <f>SUM(K220:K227)</f>
        <v>0</v>
      </c>
      <c r="L219" s="231">
        <f t="shared" si="33"/>
        <v>0</v>
      </c>
      <c r="M219" s="343">
        <f>SUM(M220:M227)</f>
        <v>0</v>
      </c>
      <c r="N219" s="341">
        <f>SUM(N220:N227)</f>
        <v>0</v>
      </c>
      <c r="O219" s="231">
        <f t="shared" si="34"/>
        <v>0</v>
      </c>
      <c r="P219" s="185"/>
      <c r="R219" s="158"/>
    </row>
    <row r="220" spans="1:18" hidden="1" x14ac:dyDescent="0.25">
      <c r="A220" s="178">
        <v>5231</v>
      </c>
      <c r="B220" s="223" t="s">
        <v>453</v>
      </c>
      <c r="C220" s="359">
        <f t="shared" si="27"/>
        <v>0</v>
      </c>
      <c r="D220" s="229">
        <v>0</v>
      </c>
      <c r="E220" s="337"/>
      <c r="F220" s="231">
        <f t="shared" si="31"/>
        <v>0</v>
      </c>
      <c r="G220" s="229"/>
      <c r="H220" s="230"/>
      <c r="I220" s="231">
        <f t="shared" si="32"/>
        <v>0</v>
      </c>
      <c r="J220" s="229"/>
      <c r="K220" s="230"/>
      <c r="L220" s="231">
        <f t="shared" si="33"/>
        <v>0</v>
      </c>
      <c r="M220" s="338"/>
      <c r="N220" s="337"/>
      <c r="O220" s="231">
        <f t="shared" si="34"/>
        <v>0</v>
      </c>
      <c r="P220" s="185"/>
      <c r="R220" s="158"/>
    </row>
    <row r="221" spans="1:18" hidden="1" x14ac:dyDescent="0.25">
      <c r="A221" s="178">
        <v>5232</v>
      </c>
      <c r="B221" s="223" t="s">
        <v>454</v>
      </c>
      <c r="C221" s="359">
        <f t="shared" si="27"/>
        <v>0</v>
      </c>
      <c r="D221" s="229"/>
      <c r="E221" s="337"/>
      <c r="F221" s="231">
        <f t="shared" si="31"/>
        <v>0</v>
      </c>
      <c r="G221" s="229"/>
      <c r="H221" s="230"/>
      <c r="I221" s="231">
        <f t="shared" si="32"/>
        <v>0</v>
      </c>
      <c r="J221" s="229"/>
      <c r="K221" s="230"/>
      <c r="L221" s="231">
        <f t="shared" si="33"/>
        <v>0</v>
      </c>
      <c r="M221" s="338"/>
      <c r="N221" s="337"/>
      <c r="O221" s="231">
        <f t="shared" si="34"/>
        <v>0</v>
      </c>
      <c r="P221" s="185"/>
      <c r="R221" s="158"/>
    </row>
    <row r="222" spans="1:18" hidden="1" x14ac:dyDescent="0.25">
      <c r="A222" s="178">
        <v>5233</v>
      </c>
      <c r="B222" s="223" t="s">
        <v>455</v>
      </c>
      <c r="C222" s="359">
        <f t="shared" si="27"/>
        <v>0</v>
      </c>
      <c r="D222" s="229">
        <v>0</v>
      </c>
      <c r="E222" s="337"/>
      <c r="F222" s="231">
        <f t="shared" si="31"/>
        <v>0</v>
      </c>
      <c r="G222" s="229"/>
      <c r="H222" s="230"/>
      <c r="I222" s="231">
        <f t="shared" si="32"/>
        <v>0</v>
      </c>
      <c r="J222" s="229"/>
      <c r="K222" s="230"/>
      <c r="L222" s="231">
        <f t="shared" si="33"/>
        <v>0</v>
      </c>
      <c r="M222" s="338"/>
      <c r="N222" s="337"/>
      <c r="O222" s="231">
        <f t="shared" si="34"/>
        <v>0</v>
      </c>
      <c r="P222" s="185"/>
      <c r="R222" s="158"/>
    </row>
    <row r="223" spans="1:18" hidden="1" x14ac:dyDescent="0.25">
      <c r="A223" s="178">
        <v>5234</v>
      </c>
      <c r="B223" s="223" t="s">
        <v>456</v>
      </c>
      <c r="C223" s="359">
        <f t="shared" si="27"/>
        <v>0</v>
      </c>
      <c r="D223" s="229">
        <v>0</v>
      </c>
      <c r="E223" s="337"/>
      <c r="F223" s="231">
        <f t="shared" si="31"/>
        <v>0</v>
      </c>
      <c r="G223" s="229"/>
      <c r="H223" s="230"/>
      <c r="I223" s="231">
        <f t="shared" si="32"/>
        <v>0</v>
      </c>
      <c r="J223" s="229"/>
      <c r="K223" s="230"/>
      <c r="L223" s="231">
        <f t="shared" si="33"/>
        <v>0</v>
      </c>
      <c r="M223" s="338"/>
      <c r="N223" s="337"/>
      <c r="O223" s="231">
        <f t="shared" si="34"/>
        <v>0</v>
      </c>
      <c r="P223" s="185"/>
      <c r="R223" s="158"/>
    </row>
    <row r="224" spans="1:18" hidden="1" x14ac:dyDescent="0.25">
      <c r="A224" s="178">
        <v>5236</v>
      </c>
      <c r="B224" s="223" t="s">
        <v>457</v>
      </c>
      <c r="C224" s="359">
        <f t="shared" si="27"/>
        <v>0</v>
      </c>
      <c r="D224" s="229">
        <v>0</v>
      </c>
      <c r="E224" s="337"/>
      <c r="F224" s="231">
        <f t="shared" si="31"/>
        <v>0</v>
      </c>
      <c r="G224" s="229"/>
      <c r="H224" s="230"/>
      <c r="I224" s="231">
        <f t="shared" si="32"/>
        <v>0</v>
      </c>
      <c r="J224" s="229"/>
      <c r="K224" s="230"/>
      <c r="L224" s="231">
        <f t="shared" si="33"/>
        <v>0</v>
      </c>
      <c r="M224" s="338"/>
      <c r="N224" s="337"/>
      <c r="O224" s="231">
        <f t="shared" si="34"/>
        <v>0</v>
      </c>
      <c r="P224" s="185"/>
      <c r="R224" s="158"/>
    </row>
    <row r="225" spans="1:18" hidden="1" x14ac:dyDescent="0.25">
      <c r="A225" s="178">
        <v>5237</v>
      </c>
      <c r="B225" s="223" t="s">
        <v>458</v>
      </c>
      <c r="C225" s="359">
        <f t="shared" si="27"/>
        <v>0</v>
      </c>
      <c r="D225" s="229">
        <v>0</v>
      </c>
      <c r="E225" s="337"/>
      <c r="F225" s="231">
        <f t="shared" si="31"/>
        <v>0</v>
      </c>
      <c r="G225" s="229"/>
      <c r="H225" s="230"/>
      <c r="I225" s="231">
        <f t="shared" si="32"/>
        <v>0</v>
      </c>
      <c r="J225" s="229"/>
      <c r="K225" s="230"/>
      <c r="L225" s="231">
        <f t="shared" si="33"/>
        <v>0</v>
      </c>
      <c r="M225" s="338"/>
      <c r="N225" s="337"/>
      <c r="O225" s="231">
        <f t="shared" si="34"/>
        <v>0</v>
      </c>
      <c r="P225" s="185"/>
      <c r="R225" s="158"/>
    </row>
    <row r="226" spans="1:18" hidden="1" x14ac:dyDescent="0.25">
      <c r="A226" s="178">
        <v>5238</v>
      </c>
      <c r="B226" s="223" t="s">
        <v>459</v>
      </c>
      <c r="C226" s="359">
        <f t="shared" si="27"/>
        <v>0</v>
      </c>
      <c r="D226" s="229">
        <v>0</v>
      </c>
      <c r="E226" s="337"/>
      <c r="F226" s="231">
        <f t="shared" si="31"/>
        <v>0</v>
      </c>
      <c r="G226" s="229"/>
      <c r="H226" s="230"/>
      <c r="I226" s="231">
        <f t="shared" si="32"/>
        <v>0</v>
      </c>
      <c r="J226" s="229"/>
      <c r="K226" s="230"/>
      <c r="L226" s="231">
        <f t="shared" si="33"/>
        <v>0</v>
      </c>
      <c r="M226" s="338"/>
      <c r="N226" s="337"/>
      <c r="O226" s="231">
        <f t="shared" si="34"/>
        <v>0</v>
      </c>
      <c r="P226" s="185"/>
      <c r="R226" s="158"/>
    </row>
    <row r="227" spans="1:18" hidden="1" x14ac:dyDescent="0.25">
      <c r="A227" s="178">
        <v>5239</v>
      </c>
      <c r="B227" s="223" t="s">
        <v>460</v>
      </c>
      <c r="C227" s="359">
        <f t="shared" si="27"/>
        <v>0</v>
      </c>
      <c r="D227" s="229"/>
      <c r="E227" s="337"/>
      <c r="F227" s="231">
        <f t="shared" si="31"/>
        <v>0</v>
      </c>
      <c r="G227" s="229"/>
      <c r="H227" s="230"/>
      <c r="I227" s="231">
        <f t="shared" si="32"/>
        <v>0</v>
      </c>
      <c r="J227" s="229"/>
      <c r="K227" s="230"/>
      <c r="L227" s="231">
        <f t="shared" si="33"/>
        <v>0</v>
      </c>
      <c r="M227" s="338"/>
      <c r="N227" s="337"/>
      <c r="O227" s="231">
        <f t="shared" si="34"/>
        <v>0</v>
      </c>
      <c r="P227" s="185"/>
      <c r="R227" s="158"/>
    </row>
    <row r="228" spans="1:18" hidden="1" x14ac:dyDescent="0.25">
      <c r="A228" s="339">
        <v>5240</v>
      </c>
      <c r="B228" s="223" t="s">
        <v>461</v>
      </c>
      <c r="C228" s="359">
        <f t="shared" si="27"/>
        <v>0</v>
      </c>
      <c r="D228" s="229">
        <v>0</v>
      </c>
      <c r="E228" s="337"/>
      <c r="F228" s="231">
        <f t="shared" si="31"/>
        <v>0</v>
      </c>
      <c r="G228" s="229"/>
      <c r="H228" s="230"/>
      <c r="I228" s="231">
        <f t="shared" si="32"/>
        <v>0</v>
      </c>
      <c r="J228" s="229"/>
      <c r="K228" s="230"/>
      <c r="L228" s="231">
        <f t="shared" si="33"/>
        <v>0</v>
      </c>
      <c r="M228" s="338"/>
      <c r="N228" s="337"/>
      <c r="O228" s="231">
        <f t="shared" si="34"/>
        <v>0</v>
      </c>
      <c r="P228" s="185"/>
      <c r="R228" s="158"/>
    </row>
    <row r="229" spans="1:18" ht="37.5" customHeight="1" x14ac:dyDescent="0.25">
      <c r="A229" s="339">
        <v>5250</v>
      </c>
      <c r="B229" s="223" t="s">
        <v>462</v>
      </c>
      <c r="C229" s="359">
        <f t="shared" si="27"/>
        <v>6579</v>
      </c>
      <c r="D229" s="229">
        <v>0</v>
      </c>
      <c r="E229" s="507">
        <v>6579</v>
      </c>
      <c r="F229" s="359">
        <f t="shared" si="31"/>
        <v>6579</v>
      </c>
      <c r="G229" s="229"/>
      <c r="H229" s="230"/>
      <c r="I229" s="231">
        <f t="shared" si="32"/>
        <v>0</v>
      </c>
      <c r="J229" s="229"/>
      <c r="K229" s="230"/>
      <c r="L229" s="231">
        <f t="shared" si="33"/>
        <v>0</v>
      </c>
      <c r="M229" s="338"/>
      <c r="N229" s="337"/>
      <c r="O229" s="231">
        <f t="shared" si="34"/>
        <v>0</v>
      </c>
      <c r="P229" s="709" t="s">
        <v>596</v>
      </c>
      <c r="R229" s="158"/>
    </row>
    <row r="230" spans="1:18" hidden="1" x14ac:dyDescent="0.25">
      <c r="A230" s="339">
        <v>5260</v>
      </c>
      <c r="B230" s="223" t="s">
        <v>463</v>
      </c>
      <c r="C230" s="359">
        <f t="shared" si="27"/>
        <v>0</v>
      </c>
      <c r="D230" s="340">
        <f>SUM(D231)</f>
        <v>0</v>
      </c>
      <c r="E230" s="341">
        <f>SUM(E231)</f>
        <v>0</v>
      </c>
      <c r="F230" s="231">
        <f t="shared" si="31"/>
        <v>0</v>
      </c>
      <c r="G230" s="340">
        <f>SUM(G231)</f>
        <v>0</v>
      </c>
      <c r="H230" s="342">
        <f>SUM(H231)</f>
        <v>0</v>
      </c>
      <c r="I230" s="231">
        <f t="shared" si="32"/>
        <v>0</v>
      </c>
      <c r="J230" s="340">
        <f>SUM(J231)</f>
        <v>0</v>
      </c>
      <c r="K230" s="342">
        <f>SUM(K231)</f>
        <v>0</v>
      </c>
      <c r="L230" s="231">
        <f t="shared" si="33"/>
        <v>0</v>
      </c>
      <c r="M230" s="343">
        <f>SUM(M231)</f>
        <v>0</v>
      </c>
      <c r="N230" s="341">
        <f>SUM(N231)</f>
        <v>0</v>
      </c>
      <c r="O230" s="231">
        <f t="shared" si="34"/>
        <v>0</v>
      </c>
      <c r="P230" s="185"/>
      <c r="R230" s="158"/>
    </row>
    <row r="231" spans="1:18" hidden="1" x14ac:dyDescent="0.25">
      <c r="A231" s="178">
        <v>5269</v>
      </c>
      <c r="B231" s="223" t="s">
        <v>464</v>
      </c>
      <c r="C231" s="359">
        <f t="shared" si="27"/>
        <v>0</v>
      </c>
      <c r="D231" s="229">
        <v>0</v>
      </c>
      <c r="E231" s="337"/>
      <c r="F231" s="231">
        <f t="shared" si="31"/>
        <v>0</v>
      </c>
      <c r="G231" s="229"/>
      <c r="H231" s="230"/>
      <c r="I231" s="231">
        <f t="shared" si="32"/>
        <v>0</v>
      </c>
      <c r="J231" s="229"/>
      <c r="K231" s="230"/>
      <c r="L231" s="231">
        <f t="shared" si="33"/>
        <v>0</v>
      </c>
      <c r="M231" s="338"/>
      <c r="N231" s="337"/>
      <c r="O231" s="231">
        <f t="shared" si="34"/>
        <v>0</v>
      </c>
      <c r="P231" s="185"/>
      <c r="R231" s="158"/>
    </row>
    <row r="232" spans="1:18" hidden="1" x14ac:dyDescent="0.25">
      <c r="A232" s="329">
        <v>5270</v>
      </c>
      <c r="B232" s="265" t="s">
        <v>465</v>
      </c>
      <c r="C232" s="354">
        <f t="shared" si="27"/>
        <v>0</v>
      </c>
      <c r="D232" s="344">
        <v>0</v>
      </c>
      <c r="E232" s="345"/>
      <c r="F232" s="332">
        <f t="shared" si="31"/>
        <v>0</v>
      </c>
      <c r="G232" s="344"/>
      <c r="H232" s="346"/>
      <c r="I232" s="332">
        <f t="shared" si="32"/>
        <v>0</v>
      </c>
      <c r="J232" s="344"/>
      <c r="K232" s="346"/>
      <c r="L232" s="332">
        <f t="shared" si="33"/>
        <v>0</v>
      </c>
      <c r="M232" s="347"/>
      <c r="N232" s="345"/>
      <c r="O232" s="332">
        <f t="shared" si="34"/>
        <v>0</v>
      </c>
      <c r="P232" s="274"/>
      <c r="R232" s="158"/>
    </row>
    <row r="233" spans="1:18" hidden="1" x14ac:dyDescent="0.25">
      <c r="A233" s="315">
        <v>6000</v>
      </c>
      <c r="B233" s="315" t="s">
        <v>466</v>
      </c>
      <c r="C233" s="316">
        <f t="shared" si="27"/>
        <v>0</v>
      </c>
      <c r="D233" s="317">
        <f>D234+D254+D261</f>
        <v>0</v>
      </c>
      <c r="E233" s="318">
        <f>E234+E254+E261</f>
        <v>0</v>
      </c>
      <c r="F233" s="319">
        <f t="shared" si="31"/>
        <v>0</v>
      </c>
      <c r="G233" s="317">
        <f>G234+G254+G261</f>
        <v>0</v>
      </c>
      <c r="H233" s="320">
        <f>H234+H254+H261</f>
        <v>0</v>
      </c>
      <c r="I233" s="319">
        <f t="shared" si="32"/>
        <v>0</v>
      </c>
      <c r="J233" s="317">
        <f>J234+J254+J261</f>
        <v>0</v>
      </c>
      <c r="K233" s="320">
        <f>K234+K254+K261</f>
        <v>0</v>
      </c>
      <c r="L233" s="319">
        <f t="shared" si="33"/>
        <v>0</v>
      </c>
      <c r="M233" s="321">
        <f>M234+M254+M261</f>
        <v>0</v>
      </c>
      <c r="N233" s="318">
        <f>N234+N254+N261</f>
        <v>0</v>
      </c>
      <c r="O233" s="319">
        <f t="shared" si="34"/>
        <v>0</v>
      </c>
      <c r="P233" s="322"/>
      <c r="R233" s="158"/>
    </row>
    <row r="234" spans="1:18" hidden="1" x14ac:dyDescent="0.25">
      <c r="A234" s="249">
        <v>6200</v>
      </c>
      <c r="B234" s="368" t="s">
        <v>467</v>
      </c>
      <c r="C234" s="379">
        <f>F234+I234+L234+O234</f>
        <v>0</v>
      </c>
      <c r="D234" s="380">
        <f>SUM(D235,D236,D238,D241,D247,D248,D249)</f>
        <v>0</v>
      </c>
      <c r="E234" s="326">
        <f>SUM(E235,E236,E238,E241,E247,E248,E249)</f>
        <v>0</v>
      </c>
      <c r="F234" s="327">
        <f>D234+E234</f>
        <v>0</v>
      </c>
      <c r="G234" s="380">
        <f>SUM(G235,G236,G238,G241,G247,G248,G249)</f>
        <v>0</v>
      </c>
      <c r="H234" s="381">
        <f>SUM(H235,H236,H238,H241,H247,H248,H249)</f>
        <v>0</v>
      </c>
      <c r="I234" s="327">
        <f t="shared" si="32"/>
        <v>0</v>
      </c>
      <c r="J234" s="380">
        <f>SUM(J235,J236,J238,J241,J247,J248,J249)</f>
        <v>0</v>
      </c>
      <c r="K234" s="381">
        <f>SUM(K235,K236,K238,K241,K247,K248,K249)</f>
        <v>0</v>
      </c>
      <c r="L234" s="327">
        <f t="shared" si="33"/>
        <v>0</v>
      </c>
      <c r="M234" s="325">
        <f>SUM(M235,M236,M238,M241,M247,M248,M249)</f>
        <v>0</v>
      </c>
      <c r="N234" s="326">
        <f>SUM(N235,N236,N238,N241,N247,N248,N249)</f>
        <v>0</v>
      </c>
      <c r="O234" s="327">
        <f t="shared" si="34"/>
        <v>0</v>
      </c>
      <c r="P234" s="328"/>
      <c r="R234" s="158"/>
    </row>
    <row r="235" spans="1:18" hidden="1" x14ac:dyDescent="0.25">
      <c r="A235" s="595">
        <v>6220</v>
      </c>
      <c r="B235" s="213" t="s">
        <v>468</v>
      </c>
      <c r="C235" s="389">
        <f t="shared" si="27"/>
        <v>0</v>
      </c>
      <c r="D235" s="219">
        <v>0</v>
      </c>
      <c r="E235" s="335"/>
      <c r="F235" s="221">
        <f t="shared" si="31"/>
        <v>0</v>
      </c>
      <c r="G235" s="219"/>
      <c r="H235" s="220"/>
      <c r="I235" s="221">
        <f t="shared" si="32"/>
        <v>0</v>
      </c>
      <c r="J235" s="219"/>
      <c r="K235" s="220"/>
      <c r="L235" s="221">
        <f t="shared" si="33"/>
        <v>0</v>
      </c>
      <c r="M235" s="336"/>
      <c r="N235" s="335"/>
      <c r="O235" s="221">
        <f t="shared" si="34"/>
        <v>0</v>
      </c>
      <c r="P235" s="176"/>
      <c r="R235" s="158"/>
    </row>
    <row r="236" spans="1:18" hidden="1" x14ac:dyDescent="0.25">
      <c r="A236" s="339">
        <v>6230</v>
      </c>
      <c r="B236" s="223" t="s">
        <v>469</v>
      </c>
      <c r="C236" s="390">
        <f t="shared" si="27"/>
        <v>0</v>
      </c>
      <c r="D236" s="340">
        <f>SUM(D237)</f>
        <v>0</v>
      </c>
      <c r="E236" s="341">
        <f>SUM(E237)</f>
        <v>0</v>
      </c>
      <c r="F236" s="231">
        <f t="shared" si="31"/>
        <v>0</v>
      </c>
      <c r="G236" s="340">
        <f>SUM(G237)</f>
        <v>0</v>
      </c>
      <c r="H236" s="342">
        <f>SUM(H237)</f>
        <v>0</v>
      </c>
      <c r="I236" s="231">
        <f t="shared" si="32"/>
        <v>0</v>
      </c>
      <c r="J236" s="340">
        <f>SUM(J237)</f>
        <v>0</v>
      </c>
      <c r="K236" s="342">
        <f>SUM(K237)</f>
        <v>0</v>
      </c>
      <c r="L236" s="231">
        <f t="shared" si="33"/>
        <v>0</v>
      </c>
      <c r="M236" s="340">
        <f>SUM(M237)</f>
        <v>0</v>
      </c>
      <c r="N236" s="342">
        <f>SUM(N237)</f>
        <v>0</v>
      </c>
      <c r="O236" s="231">
        <f t="shared" si="34"/>
        <v>0</v>
      </c>
      <c r="P236" s="185"/>
      <c r="R236" s="158"/>
    </row>
    <row r="237" spans="1:18" hidden="1" x14ac:dyDescent="0.25">
      <c r="A237" s="178">
        <v>6239</v>
      </c>
      <c r="B237" s="213" t="s">
        <v>470</v>
      </c>
      <c r="C237" s="390">
        <f t="shared" si="27"/>
        <v>0</v>
      </c>
      <c r="D237" s="229">
        <v>0</v>
      </c>
      <c r="E237" s="337"/>
      <c r="F237" s="231">
        <f t="shared" si="31"/>
        <v>0</v>
      </c>
      <c r="G237" s="229"/>
      <c r="H237" s="230"/>
      <c r="I237" s="231">
        <f t="shared" si="32"/>
        <v>0</v>
      </c>
      <c r="J237" s="229"/>
      <c r="K237" s="230"/>
      <c r="L237" s="231">
        <f t="shared" si="33"/>
        <v>0</v>
      </c>
      <c r="M237" s="338"/>
      <c r="N237" s="337"/>
      <c r="O237" s="231">
        <f t="shared" si="34"/>
        <v>0</v>
      </c>
      <c r="P237" s="185"/>
      <c r="R237" s="158"/>
    </row>
    <row r="238" spans="1:18" hidden="1" x14ac:dyDescent="0.25">
      <c r="A238" s="339">
        <v>6240</v>
      </c>
      <c r="B238" s="223" t="s">
        <v>471</v>
      </c>
      <c r="C238" s="390">
        <f t="shared" si="27"/>
        <v>0</v>
      </c>
      <c r="D238" s="340">
        <f>SUM(D239:D240)</f>
        <v>0</v>
      </c>
      <c r="E238" s="341">
        <f>SUM(E239:E240)</f>
        <v>0</v>
      </c>
      <c r="F238" s="231">
        <f t="shared" si="31"/>
        <v>0</v>
      </c>
      <c r="G238" s="340">
        <f>SUM(G239:G240)</f>
        <v>0</v>
      </c>
      <c r="H238" s="342">
        <f>SUM(H239:H240)</f>
        <v>0</v>
      </c>
      <c r="I238" s="231">
        <f t="shared" si="32"/>
        <v>0</v>
      </c>
      <c r="J238" s="340">
        <f>SUM(J239:J240)</f>
        <v>0</v>
      </c>
      <c r="K238" s="342">
        <f>SUM(K239:K240)</f>
        <v>0</v>
      </c>
      <c r="L238" s="231">
        <f t="shared" si="33"/>
        <v>0</v>
      </c>
      <c r="M238" s="343">
        <f>SUM(M239:M240)</f>
        <v>0</v>
      </c>
      <c r="N238" s="341">
        <f>SUM(N239:N240)</f>
        <v>0</v>
      </c>
      <c r="O238" s="231">
        <f t="shared" si="34"/>
        <v>0</v>
      </c>
      <c r="P238" s="185"/>
      <c r="R238" s="158"/>
    </row>
    <row r="239" spans="1:18" hidden="1" x14ac:dyDescent="0.25">
      <c r="A239" s="178">
        <v>6241</v>
      </c>
      <c r="B239" s="223" t="s">
        <v>472</v>
      </c>
      <c r="C239" s="390">
        <f t="shared" si="27"/>
        <v>0</v>
      </c>
      <c r="D239" s="229">
        <v>0</v>
      </c>
      <c r="E239" s="337"/>
      <c r="F239" s="231">
        <f t="shared" si="31"/>
        <v>0</v>
      </c>
      <c r="G239" s="229"/>
      <c r="H239" s="230"/>
      <c r="I239" s="231">
        <f t="shared" si="32"/>
        <v>0</v>
      </c>
      <c r="J239" s="229"/>
      <c r="K239" s="230"/>
      <c r="L239" s="231">
        <f t="shared" si="33"/>
        <v>0</v>
      </c>
      <c r="M239" s="338"/>
      <c r="N239" s="337"/>
      <c r="O239" s="231">
        <f t="shared" si="34"/>
        <v>0</v>
      </c>
      <c r="P239" s="185"/>
      <c r="R239" s="158"/>
    </row>
    <row r="240" spans="1:18" hidden="1" x14ac:dyDescent="0.25">
      <c r="A240" s="178">
        <v>6242</v>
      </c>
      <c r="B240" s="223" t="s">
        <v>473</v>
      </c>
      <c r="C240" s="390">
        <f t="shared" si="27"/>
        <v>0</v>
      </c>
      <c r="D240" s="229">
        <v>0</v>
      </c>
      <c r="E240" s="337"/>
      <c r="F240" s="231">
        <f t="shared" si="31"/>
        <v>0</v>
      </c>
      <c r="G240" s="229"/>
      <c r="H240" s="230"/>
      <c r="I240" s="231">
        <f t="shared" si="32"/>
        <v>0</v>
      </c>
      <c r="J240" s="229"/>
      <c r="K240" s="230"/>
      <c r="L240" s="231">
        <f t="shared" si="33"/>
        <v>0</v>
      </c>
      <c r="M240" s="338"/>
      <c r="N240" s="337"/>
      <c r="O240" s="231">
        <f t="shared" si="34"/>
        <v>0</v>
      </c>
      <c r="P240" s="185"/>
      <c r="R240" s="158"/>
    </row>
    <row r="241" spans="1:18" hidden="1" x14ac:dyDescent="0.25">
      <c r="A241" s="339">
        <v>6250</v>
      </c>
      <c r="B241" s="223" t="s">
        <v>474</v>
      </c>
      <c r="C241" s="390">
        <f t="shared" si="27"/>
        <v>0</v>
      </c>
      <c r="D241" s="340">
        <f>SUM(D242:D246)</f>
        <v>0</v>
      </c>
      <c r="E241" s="341">
        <f>SUM(E242:E246)</f>
        <v>0</v>
      </c>
      <c r="F241" s="231">
        <f t="shared" si="31"/>
        <v>0</v>
      </c>
      <c r="G241" s="340">
        <f>SUM(G242:G246)</f>
        <v>0</v>
      </c>
      <c r="H241" s="342">
        <f>SUM(H242:H246)</f>
        <v>0</v>
      </c>
      <c r="I241" s="231">
        <f t="shared" si="32"/>
        <v>0</v>
      </c>
      <c r="J241" s="340">
        <f>SUM(J242:J246)</f>
        <v>0</v>
      </c>
      <c r="K241" s="342">
        <f>SUM(K242:K246)</f>
        <v>0</v>
      </c>
      <c r="L241" s="231">
        <f t="shared" si="33"/>
        <v>0</v>
      </c>
      <c r="M241" s="343">
        <f>SUM(M242:M246)</f>
        <v>0</v>
      </c>
      <c r="N241" s="341">
        <f>SUM(N242:N246)</f>
        <v>0</v>
      </c>
      <c r="O241" s="231">
        <f t="shared" si="34"/>
        <v>0</v>
      </c>
      <c r="P241" s="185"/>
      <c r="R241" s="158"/>
    </row>
    <row r="242" spans="1:18" hidden="1" x14ac:dyDescent="0.25">
      <c r="A242" s="178">
        <v>6252</v>
      </c>
      <c r="B242" s="223" t="s">
        <v>475</v>
      </c>
      <c r="C242" s="390">
        <f t="shared" si="27"/>
        <v>0</v>
      </c>
      <c r="D242" s="229">
        <v>0</v>
      </c>
      <c r="E242" s="337"/>
      <c r="F242" s="231">
        <f t="shared" si="31"/>
        <v>0</v>
      </c>
      <c r="G242" s="229"/>
      <c r="H242" s="230"/>
      <c r="I242" s="231">
        <f t="shared" si="32"/>
        <v>0</v>
      </c>
      <c r="J242" s="229"/>
      <c r="K242" s="230"/>
      <c r="L242" s="231">
        <f t="shared" si="33"/>
        <v>0</v>
      </c>
      <c r="M242" s="338"/>
      <c r="N242" s="337"/>
      <c r="O242" s="231">
        <f t="shared" si="34"/>
        <v>0</v>
      </c>
      <c r="P242" s="185"/>
      <c r="R242" s="158"/>
    </row>
    <row r="243" spans="1:18" hidden="1" x14ac:dyDescent="0.25">
      <c r="A243" s="178">
        <v>6253</v>
      </c>
      <c r="B243" s="223" t="s">
        <v>476</v>
      </c>
      <c r="C243" s="390">
        <f t="shared" si="27"/>
        <v>0</v>
      </c>
      <c r="D243" s="229">
        <v>0</v>
      </c>
      <c r="E243" s="337"/>
      <c r="F243" s="231">
        <f t="shared" si="31"/>
        <v>0</v>
      </c>
      <c r="G243" s="229"/>
      <c r="H243" s="230"/>
      <c r="I243" s="231">
        <f t="shared" si="32"/>
        <v>0</v>
      </c>
      <c r="J243" s="229"/>
      <c r="K243" s="230"/>
      <c r="L243" s="231">
        <f t="shared" si="33"/>
        <v>0</v>
      </c>
      <c r="M243" s="338"/>
      <c r="N243" s="337"/>
      <c r="O243" s="231">
        <f t="shared" si="34"/>
        <v>0</v>
      </c>
      <c r="P243" s="185"/>
      <c r="R243" s="158"/>
    </row>
    <row r="244" spans="1:18" ht="24" hidden="1" x14ac:dyDescent="0.25">
      <c r="A244" s="178">
        <v>6254</v>
      </c>
      <c r="B244" s="223" t="s">
        <v>477</v>
      </c>
      <c r="C244" s="390">
        <f t="shared" si="27"/>
        <v>0</v>
      </c>
      <c r="D244" s="229">
        <v>0</v>
      </c>
      <c r="E244" s="337"/>
      <c r="F244" s="231">
        <f t="shared" si="31"/>
        <v>0</v>
      </c>
      <c r="G244" s="229"/>
      <c r="H244" s="230"/>
      <c r="I244" s="231">
        <f t="shared" si="32"/>
        <v>0</v>
      </c>
      <c r="J244" s="229"/>
      <c r="K244" s="230"/>
      <c r="L244" s="231">
        <f t="shared" si="33"/>
        <v>0</v>
      </c>
      <c r="M244" s="338"/>
      <c r="N244" s="337"/>
      <c r="O244" s="231">
        <f t="shared" si="34"/>
        <v>0</v>
      </c>
      <c r="P244" s="185"/>
      <c r="R244" s="158"/>
    </row>
    <row r="245" spans="1:18" hidden="1" x14ac:dyDescent="0.25">
      <c r="A245" s="178">
        <v>6255</v>
      </c>
      <c r="B245" s="223" t="s">
        <v>478</v>
      </c>
      <c r="C245" s="390">
        <f t="shared" si="27"/>
        <v>0</v>
      </c>
      <c r="D245" s="229">
        <v>0</v>
      </c>
      <c r="E245" s="337"/>
      <c r="F245" s="231">
        <f t="shared" si="31"/>
        <v>0</v>
      </c>
      <c r="G245" s="229"/>
      <c r="H245" s="230"/>
      <c r="I245" s="231">
        <f t="shared" si="32"/>
        <v>0</v>
      </c>
      <c r="J245" s="229"/>
      <c r="K245" s="230"/>
      <c r="L245" s="231">
        <f t="shared" si="33"/>
        <v>0</v>
      </c>
      <c r="M245" s="338"/>
      <c r="N245" s="337"/>
      <c r="O245" s="231">
        <f t="shared" si="34"/>
        <v>0</v>
      </c>
      <c r="P245" s="185"/>
      <c r="R245" s="158"/>
    </row>
    <row r="246" spans="1:18" hidden="1" x14ac:dyDescent="0.25">
      <c r="A246" s="178">
        <v>6259</v>
      </c>
      <c r="B246" s="223" t="s">
        <v>479</v>
      </c>
      <c r="C246" s="390">
        <f t="shared" si="27"/>
        <v>0</v>
      </c>
      <c r="D246" s="229">
        <v>0</v>
      </c>
      <c r="E246" s="337"/>
      <c r="F246" s="231">
        <f t="shared" si="31"/>
        <v>0</v>
      </c>
      <c r="G246" s="229"/>
      <c r="H246" s="230"/>
      <c r="I246" s="231">
        <f t="shared" si="32"/>
        <v>0</v>
      </c>
      <c r="J246" s="229"/>
      <c r="K246" s="230"/>
      <c r="L246" s="231">
        <f t="shared" si="33"/>
        <v>0</v>
      </c>
      <c r="M246" s="338"/>
      <c r="N246" s="337"/>
      <c r="O246" s="231">
        <f t="shared" si="34"/>
        <v>0</v>
      </c>
      <c r="P246" s="185"/>
      <c r="R246" s="158"/>
    </row>
    <row r="247" spans="1:18" ht="24" hidden="1" x14ac:dyDescent="0.25">
      <c r="A247" s="339">
        <v>6260</v>
      </c>
      <c r="B247" s="223" t="s">
        <v>480</v>
      </c>
      <c r="C247" s="390">
        <f t="shared" si="27"/>
        <v>0</v>
      </c>
      <c r="D247" s="229">
        <v>0</v>
      </c>
      <c r="E247" s="337"/>
      <c r="F247" s="231">
        <f t="shared" ref="F247:F299" si="38">D247+E247</f>
        <v>0</v>
      </c>
      <c r="G247" s="229"/>
      <c r="H247" s="230"/>
      <c r="I247" s="231">
        <f t="shared" ref="I247:I299" si="39">G247+H247</f>
        <v>0</v>
      </c>
      <c r="J247" s="229"/>
      <c r="K247" s="230"/>
      <c r="L247" s="231">
        <f t="shared" ref="L247:L299" si="40">J247+K247</f>
        <v>0</v>
      </c>
      <c r="M247" s="338"/>
      <c r="N247" s="337"/>
      <c r="O247" s="231">
        <f t="shared" ref="O247:O276" si="41">M247+N247</f>
        <v>0</v>
      </c>
      <c r="P247" s="185"/>
      <c r="R247" s="158"/>
    </row>
    <row r="248" spans="1:18" hidden="1" x14ac:dyDescent="0.25">
      <c r="A248" s="339">
        <v>6270</v>
      </c>
      <c r="B248" s="223" t="s">
        <v>481</v>
      </c>
      <c r="C248" s="390">
        <f t="shared" si="27"/>
        <v>0</v>
      </c>
      <c r="D248" s="229">
        <v>0</v>
      </c>
      <c r="E248" s="337"/>
      <c r="F248" s="231">
        <f t="shared" si="38"/>
        <v>0</v>
      </c>
      <c r="G248" s="229"/>
      <c r="H248" s="230"/>
      <c r="I248" s="231">
        <f t="shared" si="39"/>
        <v>0</v>
      </c>
      <c r="J248" s="229"/>
      <c r="K248" s="230"/>
      <c r="L248" s="231">
        <f t="shared" si="40"/>
        <v>0</v>
      </c>
      <c r="M248" s="338"/>
      <c r="N248" s="337"/>
      <c r="O248" s="231">
        <f t="shared" si="41"/>
        <v>0</v>
      </c>
      <c r="P248" s="185"/>
      <c r="R248" s="158"/>
    </row>
    <row r="249" spans="1:18" hidden="1" x14ac:dyDescent="0.25">
      <c r="A249" s="595">
        <v>6290</v>
      </c>
      <c r="B249" s="213" t="s">
        <v>482</v>
      </c>
      <c r="C249" s="390">
        <f t="shared" si="27"/>
        <v>0</v>
      </c>
      <c r="D249" s="350">
        <f>SUM(D250:D253)</f>
        <v>0</v>
      </c>
      <c r="E249" s="351">
        <f>SUM(E250:E253)</f>
        <v>0</v>
      </c>
      <c r="F249" s="221">
        <f t="shared" si="38"/>
        <v>0</v>
      </c>
      <c r="G249" s="350">
        <f>SUM(G250:G253)</f>
        <v>0</v>
      </c>
      <c r="H249" s="352">
        <f t="shared" ref="H249" si="42">SUM(H250:H253)</f>
        <v>0</v>
      </c>
      <c r="I249" s="221">
        <f t="shared" si="39"/>
        <v>0</v>
      </c>
      <c r="J249" s="350">
        <f>SUM(J250:J253)</f>
        <v>0</v>
      </c>
      <c r="K249" s="352">
        <f t="shared" ref="K249" si="43">SUM(K250:K253)</f>
        <v>0</v>
      </c>
      <c r="L249" s="221">
        <f t="shared" si="40"/>
        <v>0</v>
      </c>
      <c r="M249" s="369">
        <f t="shared" ref="M249:N249" si="44">SUM(M250:M253)</f>
        <v>0</v>
      </c>
      <c r="N249" s="370">
        <f t="shared" si="44"/>
        <v>0</v>
      </c>
      <c r="O249" s="371">
        <f t="shared" si="41"/>
        <v>0</v>
      </c>
      <c r="P249" s="372"/>
      <c r="R249" s="158"/>
    </row>
    <row r="250" spans="1:18" hidden="1" x14ac:dyDescent="0.25">
      <c r="A250" s="178">
        <v>6291</v>
      </c>
      <c r="B250" s="223" t="s">
        <v>483</v>
      </c>
      <c r="C250" s="390">
        <f t="shared" si="27"/>
        <v>0</v>
      </c>
      <c r="D250" s="229">
        <v>0</v>
      </c>
      <c r="E250" s="337"/>
      <c r="F250" s="231">
        <f t="shared" si="38"/>
        <v>0</v>
      </c>
      <c r="G250" s="229"/>
      <c r="H250" s="230"/>
      <c r="I250" s="231">
        <f t="shared" si="39"/>
        <v>0</v>
      </c>
      <c r="J250" s="229"/>
      <c r="K250" s="230"/>
      <c r="L250" s="231">
        <f t="shared" si="40"/>
        <v>0</v>
      </c>
      <c r="M250" s="338"/>
      <c r="N250" s="337"/>
      <c r="O250" s="231">
        <f t="shared" si="41"/>
        <v>0</v>
      </c>
      <c r="P250" s="185"/>
      <c r="R250" s="158"/>
    </row>
    <row r="251" spans="1:18" hidden="1" x14ac:dyDescent="0.25">
      <c r="A251" s="178">
        <v>6292</v>
      </c>
      <c r="B251" s="223" t="s">
        <v>484</v>
      </c>
      <c r="C251" s="390">
        <f t="shared" si="27"/>
        <v>0</v>
      </c>
      <c r="D251" s="229">
        <v>0</v>
      </c>
      <c r="E251" s="337"/>
      <c r="F251" s="231">
        <f t="shared" si="38"/>
        <v>0</v>
      </c>
      <c r="G251" s="229"/>
      <c r="H251" s="230"/>
      <c r="I251" s="231">
        <f t="shared" si="39"/>
        <v>0</v>
      </c>
      <c r="J251" s="229"/>
      <c r="K251" s="230"/>
      <c r="L251" s="231">
        <f t="shared" si="40"/>
        <v>0</v>
      </c>
      <c r="M251" s="338"/>
      <c r="N251" s="337"/>
      <c r="O251" s="231">
        <f t="shared" si="41"/>
        <v>0</v>
      </c>
      <c r="P251" s="185"/>
      <c r="R251" s="158"/>
    </row>
    <row r="252" spans="1:18" ht="60" hidden="1" x14ac:dyDescent="0.25">
      <c r="A252" s="178">
        <v>6296</v>
      </c>
      <c r="B252" s="223" t="s">
        <v>485</v>
      </c>
      <c r="C252" s="390">
        <f t="shared" si="27"/>
        <v>0</v>
      </c>
      <c r="D252" s="229">
        <v>0</v>
      </c>
      <c r="E252" s="337"/>
      <c r="F252" s="231">
        <f t="shared" si="38"/>
        <v>0</v>
      </c>
      <c r="G252" s="229"/>
      <c r="H252" s="230"/>
      <c r="I252" s="231">
        <f t="shared" si="39"/>
        <v>0</v>
      </c>
      <c r="J252" s="229"/>
      <c r="K252" s="230"/>
      <c r="L252" s="231">
        <f t="shared" si="40"/>
        <v>0</v>
      </c>
      <c r="M252" s="338"/>
      <c r="N252" s="337"/>
      <c r="O252" s="231">
        <f t="shared" si="41"/>
        <v>0</v>
      </c>
      <c r="P252" s="185"/>
      <c r="R252" s="158"/>
    </row>
    <row r="253" spans="1:18" ht="24" hidden="1" x14ac:dyDescent="0.25">
      <c r="A253" s="178">
        <v>6299</v>
      </c>
      <c r="B253" s="223" t="s">
        <v>486</v>
      </c>
      <c r="C253" s="390">
        <f t="shared" si="27"/>
        <v>0</v>
      </c>
      <c r="D253" s="229">
        <v>0</v>
      </c>
      <c r="E253" s="337"/>
      <c r="F253" s="231">
        <f t="shared" si="38"/>
        <v>0</v>
      </c>
      <c r="G253" s="229"/>
      <c r="H253" s="230"/>
      <c r="I253" s="231">
        <f t="shared" si="39"/>
        <v>0</v>
      </c>
      <c r="J253" s="229"/>
      <c r="K253" s="230"/>
      <c r="L253" s="231">
        <f t="shared" si="40"/>
        <v>0</v>
      </c>
      <c r="M253" s="338"/>
      <c r="N253" s="337"/>
      <c r="O253" s="231">
        <f t="shared" si="41"/>
        <v>0</v>
      </c>
      <c r="P253" s="185"/>
      <c r="R253" s="158"/>
    </row>
    <row r="254" spans="1:18" hidden="1" x14ac:dyDescent="0.25">
      <c r="A254" s="198">
        <v>6300</v>
      </c>
      <c r="B254" s="323" t="s">
        <v>487</v>
      </c>
      <c r="C254" s="199">
        <f t="shared" si="27"/>
        <v>0</v>
      </c>
      <c r="D254" s="209">
        <f>SUM(D255,D259,D260)</f>
        <v>0</v>
      </c>
      <c r="E254" s="324">
        <f>SUM(E255,E259,E260)</f>
        <v>0</v>
      </c>
      <c r="F254" s="211">
        <f t="shared" si="38"/>
        <v>0</v>
      </c>
      <c r="G254" s="209">
        <f>SUM(G255,G259,G260)</f>
        <v>0</v>
      </c>
      <c r="H254" s="210">
        <f t="shared" ref="H254" si="45">SUM(H255,H259,H260)</f>
        <v>0</v>
      </c>
      <c r="I254" s="211">
        <f t="shared" si="39"/>
        <v>0</v>
      </c>
      <c r="J254" s="209">
        <f>SUM(J255,J259,J260)</f>
        <v>0</v>
      </c>
      <c r="K254" s="210">
        <f t="shared" ref="K254" si="46">SUM(K255,K259,K260)</f>
        <v>0</v>
      </c>
      <c r="L254" s="211">
        <f t="shared" si="40"/>
        <v>0</v>
      </c>
      <c r="M254" s="355">
        <f t="shared" ref="M254:N254" si="47">SUM(M255,M259,M260)</f>
        <v>0</v>
      </c>
      <c r="N254" s="356">
        <f t="shared" si="47"/>
        <v>0</v>
      </c>
      <c r="O254" s="357">
        <f t="shared" si="41"/>
        <v>0</v>
      </c>
      <c r="P254" s="358"/>
      <c r="R254" s="158"/>
    </row>
    <row r="255" spans="1:18" hidden="1" x14ac:dyDescent="0.25">
      <c r="A255" s="595">
        <v>6320</v>
      </c>
      <c r="B255" s="213" t="s">
        <v>488</v>
      </c>
      <c r="C255" s="369">
        <f t="shared" si="27"/>
        <v>0</v>
      </c>
      <c r="D255" s="350">
        <f>SUM(D256:D258)</f>
        <v>0</v>
      </c>
      <c r="E255" s="351">
        <f>SUM(E256:E258)</f>
        <v>0</v>
      </c>
      <c r="F255" s="221">
        <f t="shared" si="38"/>
        <v>0</v>
      </c>
      <c r="G255" s="350">
        <f>SUM(G256:G258)</f>
        <v>0</v>
      </c>
      <c r="H255" s="352">
        <f t="shared" ref="H255" si="48">SUM(H256:H258)</f>
        <v>0</v>
      </c>
      <c r="I255" s="221">
        <f t="shared" si="39"/>
        <v>0</v>
      </c>
      <c r="J255" s="350">
        <f>SUM(J256:J258)</f>
        <v>0</v>
      </c>
      <c r="K255" s="352">
        <f t="shared" ref="K255" si="49">SUM(K256:K258)</f>
        <v>0</v>
      </c>
      <c r="L255" s="221">
        <f t="shared" si="40"/>
        <v>0</v>
      </c>
      <c r="M255" s="353">
        <f t="shared" ref="M255:N255" si="50">SUM(M256:M258)</f>
        <v>0</v>
      </c>
      <c r="N255" s="351">
        <f t="shared" si="50"/>
        <v>0</v>
      </c>
      <c r="O255" s="221">
        <f t="shared" si="41"/>
        <v>0</v>
      </c>
      <c r="P255" s="176"/>
      <c r="R255" s="158"/>
    </row>
    <row r="256" spans="1:18" hidden="1" x14ac:dyDescent="0.25">
      <c r="A256" s="178">
        <v>6322</v>
      </c>
      <c r="B256" s="223" t="s">
        <v>489</v>
      </c>
      <c r="C256" s="343">
        <f t="shared" si="27"/>
        <v>0</v>
      </c>
      <c r="D256" s="229">
        <v>0</v>
      </c>
      <c r="E256" s="337"/>
      <c r="F256" s="231">
        <f t="shared" si="38"/>
        <v>0</v>
      </c>
      <c r="G256" s="229"/>
      <c r="H256" s="230"/>
      <c r="I256" s="231">
        <f t="shared" si="39"/>
        <v>0</v>
      </c>
      <c r="J256" s="229"/>
      <c r="K256" s="230"/>
      <c r="L256" s="231">
        <f t="shared" si="40"/>
        <v>0</v>
      </c>
      <c r="M256" s="338"/>
      <c r="N256" s="337"/>
      <c r="O256" s="231">
        <f t="shared" si="41"/>
        <v>0</v>
      </c>
      <c r="P256" s="185"/>
      <c r="R256" s="158"/>
    </row>
    <row r="257" spans="1:18" ht="24" hidden="1" x14ac:dyDescent="0.25">
      <c r="A257" s="178">
        <v>6323</v>
      </c>
      <c r="B257" s="223" t="s">
        <v>490</v>
      </c>
      <c r="C257" s="343">
        <f t="shared" si="27"/>
        <v>0</v>
      </c>
      <c r="D257" s="229">
        <v>0</v>
      </c>
      <c r="E257" s="337"/>
      <c r="F257" s="231">
        <f t="shared" si="38"/>
        <v>0</v>
      </c>
      <c r="G257" s="229"/>
      <c r="H257" s="230"/>
      <c r="I257" s="231">
        <f t="shared" si="39"/>
        <v>0</v>
      </c>
      <c r="J257" s="229"/>
      <c r="K257" s="230"/>
      <c r="L257" s="231">
        <f t="shared" si="40"/>
        <v>0</v>
      </c>
      <c r="M257" s="338"/>
      <c r="N257" s="337"/>
      <c r="O257" s="231">
        <f t="shared" si="41"/>
        <v>0</v>
      </c>
      <c r="P257" s="185"/>
      <c r="R257" s="158"/>
    </row>
    <row r="258" spans="1:18" hidden="1" x14ac:dyDescent="0.25">
      <c r="A258" s="169">
        <v>6324</v>
      </c>
      <c r="B258" s="213" t="s">
        <v>491</v>
      </c>
      <c r="C258" s="343">
        <f t="shared" si="27"/>
        <v>0</v>
      </c>
      <c r="D258" s="219">
        <v>0</v>
      </c>
      <c r="E258" s="335"/>
      <c r="F258" s="221">
        <f t="shared" si="38"/>
        <v>0</v>
      </c>
      <c r="G258" s="219"/>
      <c r="H258" s="220"/>
      <c r="I258" s="221">
        <f t="shared" si="39"/>
        <v>0</v>
      </c>
      <c r="J258" s="219"/>
      <c r="K258" s="220"/>
      <c r="L258" s="221">
        <f t="shared" si="40"/>
        <v>0</v>
      </c>
      <c r="M258" s="336"/>
      <c r="N258" s="335"/>
      <c r="O258" s="221">
        <f t="shared" si="41"/>
        <v>0</v>
      </c>
      <c r="P258" s="176"/>
      <c r="R258" s="158"/>
    </row>
    <row r="259" spans="1:18" hidden="1" x14ac:dyDescent="0.25">
      <c r="A259" s="391">
        <v>6330</v>
      </c>
      <c r="B259" s="392" t="s">
        <v>492</v>
      </c>
      <c r="C259" s="343">
        <f t="shared" ref="C259:C286" si="51">F259+I259+L259+O259</f>
        <v>0</v>
      </c>
      <c r="D259" s="375">
        <v>0</v>
      </c>
      <c r="E259" s="376"/>
      <c r="F259" s="371">
        <f t="shared" si="38"/>
        <v>0</v>
      </c>
      <c r="G259" s="375"/>
      <c r="H259" s="377"/>
      <c r="I259" s="371">
        <f t="shared" si="39"/>
        <v>0</v>
      </c>
      <c r="J259" s="375"/>
      <c r="K259" s="377"/>
      <c r="L259" s="371">
        <f t="shared" si="40"/>
        <v>0</v>
      </c>
      <c r="M259" s="378"/>
      <c r="N259" s="376"/>
      <c r="O259" s="371">
        <f t="shared" si="41"/>
        <v>0</v>
      </c>
      <c r="P259" s="372"/>
      <c r="R259" s="158"/>
    </row>
    <row r="260" spans="1:18" hidden="1" x14ac:dyDescent="0.25">
      <c r="A260" s="339">
        <v>6360</v>
      </c>
      <c r="B260" s="223" t="s">
        <v>493</v>
      </c>
      <c r="C260" s="343">
        <f t="shared" si="51"/>
        <v>0</v>
      </c>
      <c r="D260" s="229">
        <v>0</v>
      </c>
      <c r="E260" s="337"/>
      <c r="F260" s="231">
        <f t="shared" si="38"/>
        <v>0</v>
      </c>
      <c r="G260" s="229"/>
      <c r="H260" s="230"/>
      <c r="I260" s="231">
        <f t="shared" si="39"/>
        <v>0</v>
      </c>
      <c r="J260" s="229"/>
      <c r="K260" s="230"/>
      <c r="L260" s="231">
        <f t="shared" si="40"/>
        <v>0</v>
      </c>
      <c r="M260" s="338"/>
      <c r="N260" s="337"/>
      <c r="O260" s="231">
        <f t="shared" si="41"/>
        <v>0</v>
      </c>
      <c r="P260" s="185"/>
      <c r="R260" s="158"/>
    </row>
    <row r="261" spans="1:18" ht="24" hidden="1" x14ac:dyDescent="0.25">
      <c r="A261" s="198">
        <v>6400</v>
      </c>
      <c r="B261" s="323" t="s">
        <v>494</v>
      </c>
      <c r="C261" s="199">
        <f t="shared" si="51"/>
        <v>0</v>
      </c>
      <c r="D261" s="209">
        <f>SUM(D262,D266)</f>
        <v>0</v>
      </c>
      <c r="E261" s="324">
        <f>SUM(E262,E266)</f>
        <v>0</v>
      </c>
      <c r="F261" s="211">
        <f t="shared" si="38"/>
        <v>0</v>
      </c>
      <c r="G261" s="209">
        <f>SUM(G262,G266)</f>
        <v>0</v>
      </c>
      <c r="H261" s="210">
        <f t="shared" ref="H261" si="52">SUM(H262,H266)</f>
        <v>0</v>
      </c>
      <c r="I261" s="211">
        <f t="shared" si="39"/>
        <v>0</v>
      </c>
      <c r="J261" s="209">
        <f>SUM(J262,J266)</f>
        <v>0</v>
      </c>
      <c r="K261" s="210">
        <f t="shared" ref="K261" si="53">SUM(K262,K266)</f>
        <v>0</v>
      </c>
      <c r="L261" s="211">
        <f t="shared" si="40"/>
        <v>0</v>
      </c>
      <c r="M261" s="355">
        <f t="shared" ref="M261:N261" si="54">SUM(M262,M266)</f>
        <v>0</v>
      </c>
      <c r="N261" s="356">
        <f t="shared" si="54"/>
        <v>0</v>
      </c>
      <c r="O261" s="357">
        <f t="shared" si="41"/>
        <v>0</v>
      </c>
      <c r="P261" s="358"/>
      <c r="R261" s="158"/>
    </row>
    <row r="262" spans="1:18" ht="24" hidden="1" x14ac:dyDescent="0.25">
      <c r="A262" s="595">
        <v>6410</v>
      </c>
      <c r="B262" s="213" t="s">
        <v>495</v>
      </c>
      <c r="C262" s="353">
        <f t="shared" si="51"/>
        <v>0</v>
      </c>
      <c r="D262" s="350">
        <f>SUM(D263:D265)</f>
        <v>0</v>
      </c>
      <c r="E262" s="351">
        <f>SUM(E263:E265)</f>
        <v>0</v>
      </c>
      <c r="F262" s="221">
        <f t="shared" si="38"/>
        <v>0</v>
      </c>
      <c r="G262" s="350">
        <f>SUM(G263:G265)</f>
        <v>0</v>
      </c>
      <c r="H262" s="352">
        <f t="shared" ref="H262" si="55">SUM(H263:H265)</f>
        <v>0</v>
      </c>
      <c r="I262" s="221">
        <f t="shared" si="39"/>
        <v>0</v>
      </c>
      <c r="J262" s="350">
        <f>SUM(J263:J265)</f>
        <v>0</v>
      </c>
      <c r="K262" s="352">
        <f t="shared" ref="K262" si="56">SUM(K263:K265)</f>
        <v>0</v>
      </c>
      <c r="L262" s="221">
        <f t="shared" si="40"/>
        <v>0</v>
      </c>
      <c r="M262" s="365">
        <f t="shared" ref="M262:N262" si="57">SUM(M263:M265)</f>
        <v>0</v>
      </c>
      <c r="N262" s="366">
        <f t="shared" si="57"/>
        <v>0</v>
      </c>
      <c r="O262" s="242">
        <f t="shared" si="41"/>
        <v>0</v>
      </c>
      <c r="P262" s="244"/>
      <c r="R262" s="158"/>
    </row>
    <row r="263" spans="1:18" hidden="1" x14ac:dyDescent="0.25">
      <c r="A263" s="178">
        <v>6411</v>
      </c>
      <c r="B263" s="393" t="s">
        <v>496</v>
      </c>
      <c r="C263" s="390">
        <f t="shared" si="51"/>
        <v>0</v>
      </c>
      <c r="D263" s="229">
        <v>0</v>
      </c>
      <c r="E263" s="337"/>
      <c r="F263" s="231">
        <f t="shared" si="38"/>
        <v>0</v>
      </c>
      <c r="G263" s="229"/>
      <c r="H263" s="230"/>
      <c r="I263" s="231">
        <f t="shared" si="39"/>
        <v>0</v>
      </c>
      <c r="J263" s="229"/>
      <c r="K263" s="230"/>
      <c r="L263" s="231">
        <f t="shared" si="40"/>
        <v>0</v>
      </c>
      <c r="M263" s="338"/>
      <c r="N263" s="337"/>
      <c r="O263" s="231">
        <f t="shared" si="41"/>
        <v>0</v>
      </c>
      <c r="P263" s="185"/>
      <c r="R263" s="158"/>
    </row>
    <row r="264" spans="1:18" ht="24" hidden="1" x14ac:dyDescent="0.25">
      <c r="A264" s="178">
        <v>6412</v>
      </c>
      <c r="B264" s="223" t="s">
        <v>497</v>
      </c>
      <c r="C264" s="390">
        <f t="shared" si="51"/>
        <v>0</v>
      </c>
      <c r="D264" s="229">
        <v>0</v>
      </c>
      <c r="E264" s="337"/>
      <c r="F264" s="231">
        <f t="shared" si="38"/>
        <v>0</v>
      </c>
      <c r="G264" s="229"/>
      <c r="H264" s="230"/>
      <c r="I264" s="231">
        <f t="shared" si="39"/>
        <v>0</v>
      </c>
      <c r="J264" s="229"/>
      <c r="K264" s="230"/>
      <c r="L264" s="231">
        <f t="shared" si="40"/>
        <v>0</v>
      </c>
      <c r="M264" s="338"/>
      <c r="N264" s="337"/>
      <c r="O264" s="231">
        <f t="shared" si="41"/>
        <v>0</v>
      </c>
      <c r="P264" s="185"/>
      <c r="R264" s="158"/>
    </row>
    <row r="265" spans="1:18" ht="24" hidden="1" x14ac:dyDescent="0.25">
      <c r="A265" s="178">
        <v>6419</v>
      </c>
      <c r="B265" s="223" t="s">
        <v>498</v>
      </c>
      <c r="C265" s="390">
        <f t="shared" si="51"/>
        <v>0</v>
      </c>
      <c r="D265" s="229">
        <v>0</v>
      </c>
      <c r="E265" s="337"/>
      <c r="F265" s="231">
        <f t="shared" si="38"/>
        <v>0</v>
      </c>
      <c r="G265" s="229"/>
      <c r="H265" s="230"/>
      <c r="I265" s="231">
        <f t="shared" si="39"/>
        <v>0</v>
      </c>
      <c r="J265" s="229"/>
      <c r="K265" s="230"/>
      <c r="L265" s="231">
        <f t="shared" si="40"/>
        <v>0</v>
      </c>
      <c r="M265" s="338"/>
      <c r="N265" s="337"/>
      <c r="O265" s="231">
        <f t="shared" si="41"/>
        <v>0</v>
      </c>
      <c r="P265" s="185"/>
      <c r="R265" s="158"/>
    </row>
    <row r="266" spans="1:18" ht="24" hidden="1" x14ac:dyDescent="0.25">
      <c r="A266" s="339">
        <v>6420</v>
      </c>
      <c r="B266" s="223" t="s">
        <v>499</v>
      </c>
      <c r="C266" s="390">
        <f t="shared" si="51"/>
        <v>0</v>
      </c>
      <c r="D266" s="340">
        <f>SUM(D267:D270)</f>
        <v>0</v>
      </c>
      <c r="E266" s="341">
        <f>SUM(E267:E270)</f>
        <v>0</v>
      </c>
      <c r="F266" s="231">
        <f t="shared" si="38"/>
        <v>0</v>
      </c>
      <c r="G266" s="340">
        <f>SUM(G267:G270)</f>
        <v>0</v>
      </c>
      <c r="H266" s="342">
        <f>SUM(H267:H270)</f>
        <v>0</v>
      </c>
      <c r="I266" s="231">
        <f t="shared" si="39"/>
        <v>0</v>
      </c>
      <c r="J266" s="340">
        <f>SUM(J267:J270)</f>
        <v>0</v>
      </c>
      <c r="K266" s="342">
        <f>SUM(K267:K270)</f>
        <v>0</v>
      </c>
      <c r="L266" s="231">
        <f t="shared" si="40"/>
        <v>0</v>
      </c>
      <c r="M266" s="343">
        <f>SUM(M267:M270)</f>
        <v>0</v>
      </c>
      <c r="N266" s="341">
        <f>SUM(N267:N270)</f>
        <v>0</v>
      </c>
      <c r="O266" s="231">
        <f t="shared" si="41"/>
        <v>0</v>
      </c>
      <c r="P266" s="185"/>
      <c r="R266" s="158"/>
    </row>
    <row r="267" spans="1:18" hidden="1" x14ac:dyDescent="0.25">
      <c r="A267" s="178">
        <v>6421</v>
      </c>
      <c r="B267" s="223" t="s">
        <v>500</v>
      </c>
      <c r="C267" s="390">
        <f t="shared" si="51"/>
        <v>0</v>
      </c>
      <c r="D267" s="229">
        <v>0</v>
      </c>
      <c r="E267" s="337"/>
      <c r="F267" s="231">
        <f t="shared" si="38"/>
        <v>0</v>
      </c>
      <c r="G267" s="229"/>
      <c r="H267" s="230"/>
      <c r="I267" s="231">
        <f t="shared" si="39"/>
        <v>0</v>
      </c>
      <c r="J267" s="229"/>
      <c r="K267" s="230"/>
      <c r="L267" s="231">
        <f t="shared" si="40"/>
        <v>0</v>
      </c>
      <c r="M267" s="338"/>
      <c r="N267" s="337"/>
      <c r="O267" s="231">
        <f t="shared" si="41"/>
        <v>0</v>
      </c>
      <c r="P267" s="185"/>
      <c r="R267" s="158"/>
    </row>
    <row r="268" spans="1:18" hidden="1" x14ac:dyDescent="0.25">
      <c r="A268" s="178">
        <v>6422</v>
      </c>
      <c r="B268" s="223" t="s">
        <v>501</v>
      </c>
      <c r="C268" s="390">
        <f t="shared" si="51"/>
        <v>0</v>
      </c>
      <c r="D268" s="229">
        <v>0</v>
      </c>
      <c r="E268" s="337"/>
      <c r="F268" s="231">
        <f t="shared" si="38"/>
        <v>0</v>
      </c>
      <c r="G268" s="229"/>
      <c r="H268" s="230"/>
      <c r="I268" s="231">
        <f t="shared" si="39"/>
        <v>0</v>
      </c>
      <c r="J268" s="229"/>
      <c r="K268" s="230"/>
      <c r="L268" s="231">
        <f t="shared" si="40"/>
        <v>0</v>
      </c>
      <c r="M268" s="338"/>
      <c r="N268" s="337"/>
      <c r="O268" s="231">
        <f t="shared" si="41"/>
        <v>0</v>
      </c>
      <c r="P268" s="185"/>
      <c r="R268" s="158"/>
    </row>
    <row r="269" spans="1:18" hidden="1" x14ac:dyDescent="0.25">
      <c r="A269" s="178">
        <v>6423</v>
      </c>
      <c r="B269" s="223" t="s">
        <v>502</v>
      </c>
      <c r="C269" s="390">
        <f t="shared" si="51"/>
        <v>0</v>
      </c>
      <c r="D269" s="229">
        <v>0</v>
      </c>
      <c r="E269" s="337"/>
      <c r="F269" s="231">
        <f t="shared" si="38"/>
        <v>0</v>
      </c>
      <c r="G269" s="229"/>
      <c r="H269" s="230"/>
      <c r="I269" s="231">
        <f t="shared" si="39"/>
        <v>0</v>
      </c>
      <c r="J269" s="229"/>
      <c r="K269" s="230"/>
      <c r="L269" s="231">
        <f t="shared" si="40"/>
        <v>0</v>
      </c>
      <c r="M269" s="338"/>
      <c r="N269" s="337"/>
      <c r="O269" s="231">
        <f t="shared" si="41"/>
        <v>0</v>
      </c>
      <c r="P269" s="185"/>
      <c r="R269" s="158"/>
    </row>
    <row r="270" spans="1:18" ht="24" hidden="1" x14ac:dyDescent="0.25">
      <c r="A270" s="178">
        <v>6424</v>
      </c>
      <c r="B270" s="223" t="s">
        <v>503</v>
      </c>
      <c r="C270" s="390">
        <f t="shared" si="51"/>
        <v>0</v>
      </c>
      <c r="D270" s="229">
        <v>0</v>
      </c>
      <c r="E270" s="337"/>
      <c r="F270" s="231">
        <f t="shared" si="38"/>
        <v>0</v>
      </c>
      <c r="G270" s="229"/>
      <c r="H270" s="230"/>
      <c r="I270" s="231">
        <f t="shared" si="39"/>
        <v>0</v>
      </c>
      <c r="J270" s="229"/>
      <c r="K270" s="230"/>
      <c r="L270" s="231">
        <f t="shared" si="40"/>
        <v>0</v>
      </c>
      <c r="M270" s="338"/>
      <c r="N270" s="337"/>
      <c r="O270" s="231">
        <f t="shared" si="41"/>
        <v>0</v>
      </c>
      <c r="P270" s="185"/>
      <c r="R270" s="158"/>
    </row>
    <row r="271" spans="1:18" ht="24" hidden="1" x14ac:dyDescent="0.25">
      <c r="A271" s="394">
        <v>7000</v>
      </c>
      <c r="B271" s="394" t="s">
        <v>504</v>
      </c>
      <c r="C271" s="395">
        <f t="shared" si="51"/>
        <v>0</v>
      </c>
      <c r="D271" s="396">
        <f>SUM(D272,D282)</f>
        <v>0</v>
      </c>
      <c r="E271" s="397">
        <f>SUM(E272,E282)</f>
        <v>0</v>
      </c>
      <c r="F271" s="398">
        <f t="shared" si="38"/>
        <v>0</v>
      </c>
      <c r="G271" s="396">
        <f>SUM(G272,G282)</f>
        <v>0</v>
      </c>
      <c r="H271" s="399">
        <f>SUM(H272,H282)</f>
        <v>0</v>
      </c>
      <c r="I271" s="398">
        <f t="shared" si="39"/>
        <v>0</v>
      </c>
      <c r="J271" s="396">
        <f>SUM(J272,J282)</f>
        <v>0</v>
      </c>
      <c r="K271" s="399">
        <f>SUM(K272,K282)</f>
        <v>0</v>
      </c>
      <c r="L271" s="398">
        <f t="shared" si="40"/>
        <v>0</v>
      </c>
      <c r="M271" s="400">
        <f>SUM(M272,M282)</f>
        <v>0</v>
      </c>
      <c r="N271" s="401">
        <f>SUM(N272,N282)</f>
        <v>0</v>
      </c>
      <c r="O271" s="402">
        <f t="shared" si="41"/>
        <v>0</v>
      </c>
      <c r="P271" s="403"/>
      <c r="R271" s="158"/>
    </row>
    <row r="272" spans="1:18" hidden="1" x14ac:dyDescent="0.25">
      <c r="A272" s="198">
        <v>7200</v>
      </c>
      <c r="B272" s="323" t="s">
        <v>505</v>
      </c>
      <c r="C272" s="199">
        <f t="shared" si="51"/>
        <v>0</v>
      </c>
      <c r="D272" s="209">
        <f>SUM(D273,D274,D277,D278,D281)</f>
        <v>0</v>
      </c>
      <c r="E272" s="324">
        <f>SUM(E273,E274,E277,E278,E281)</f>
        <v>0</v>
      </c>
      <c r="F272" s="211">
        <f t="shared" si="38"/>
        <v>0</v>
      </c>
      <c r="G272" s="209">
        <f>SUM(G273,G274,G277,G278,G281)</f>
        <v>0</v>
      </c>
      <c r="H272" s="210">
        <f>SUM(H273,H274,H277,H278,H281)</f>
        <v>0</v>
      </c>
      <c r="I272" s="211">
        <f t="shared" si="39"/>
        <v>0</v>
      </c>
      <c r="J272" s="209">
        <f>SUM(J273,J274,J277,J278,J281)</f>
        <v>0</v>
      </c>
      <c r="K272" s="210">
        <f>SUM(K273,K274,K277,K278,K281)</f>
        <v>0</v>
      </c>
      <c r="L272" s="211">
        <f t="shared" si="40"/>
        <v>0</v>
      </c>
      <c r="M272" s="325">
        <f>SUM(M273,M274,M277,M278,M281)</f>
        <v>0</v>
      </c>
      <c r="N272" s="326">
        <f>SUM(N273,N274,N277,N278,N281)</f>
        <v>0</v>
      </c>
      <c r="O272" s="327">
        <f t="shared" si="41"/>
        <v>0</v>
      </c>
      <c r="P272" s="328"/>
      <c r="R272" s="158"/>
    </row>
    <row r="273" spans="1:18" ht="24" hidden="1" x14ac:dyDescent="0.25">
      <c r="A273" s="595">
        <v>7210</v>
      </c>
      <c r="B273" s="213" t="s">
        <v>506</v>
      </c>
      <c r="C273" s="214">
        <f t="shared" si="51"/>
        <v>0</v>
      </c>
      <c r="D273" s="219">
        <v>0</v>
      </c>
      <c r="E273" s="335"/>
      <c r="F273" s="221">
        <f t="shared" si="38"/>
        <v>0</v>
      </c>
      <c r="G273" s="219"/>
      <c r="H273" s="220"/>
      <c r="I273" s="221">
        <f t="shared" si="39"/>
        <v>0</v>
      </c>
      <c r="J273" s="219"/>
      <c r="K273" s="220"/>
      <c r="L273" s="221">
        <f t="shared" si="40"/>
        <v>0</v>
      </c>
      <c r="M273" s="336"/>
      <c r="N273" s="335"/>
      <c r="O273" s="221">
        <f t="shared" si="41"/>
        <v>0</v>
      </c>
      <c r="P273" s="176"/>
      <c r="R273" s="158"/>
    </row>
    <row r="274" spans="1:18" s="404" customFormat="1" ht="24" hidden="1" x14ac:dyDescent="0.25">
      <c r="A274" s="339">
        <v>7220</v>
      </c>
      <c r="B274" s="223" t="s">
        <v>507</v>
      </c>
      <c r="C274" s="224">
        <f t="shared" si="51"/>
        <v>0</v>
      </c>
      <c r="D274" s="340">
        <f>SUM(D275:D276)</f>
        <v>0</v>
      </c>
      <c r="E274" s="341">
        <f>SUM(E275:E276)</f>
        <v>0</v>
      </c>
      <c r="F274" s="231">
        <f t="shared" si="38"/>
        <v>0</v>
      </c>
      <c r="G274" s="340">
        <f>SUM(G275:G276)</f>
        <v>0</v>
      </c>
      <c r="H274" s="342">
        <f>SUM(H275:H276)</f>
        <v>0</v>
      </c>
      <c r="I274" s="231">
        <f t="shared" si="39"/>
        <v>0</v>
      </c>
      <c r="J274" s="340">
        <f>SUM(J275:J276)</f>
        <v>0</v>
      </c>
      <c r="K274" s="342">
        <f>SUM(K275:K276)</f>
        <v>0</v>
      </c>
      <c r="L274" s="231">
        <f t="shared" si="40"/>
        <v>0</v>
      </c>
      <c r="M274" s="343">
        <f>SUM(M275:M276)</f>
        <v>0</v>
      </c>
      <c r="N274" s="341">
        <f>SUM(N275:N276)</f>
        <v>0</v>
      </c>
      <c r="O274" s="231">
        <f t="shared" si="41"/>
        <v>0</v>
      </c>
      <c r="P274" s="185"/>
      <c r="R274" s="158"/>
    </row>
    <row r="275" spans="1:18" s="404" customFormat="1" ht="24" hidden="1" x14ac:dyDescent="0.25">
      <c r="A275" s="178">
        <v>7221</v>
      </c>
      <c r="B275" s="223" t="s">
        <v>508</v>
      </c>
      <c r="C275" s="224">
        <f t="shared" si="51"/>
        <v>0</v>
      </c>
      <c r="D275" s="229">
        <v>0</v>
      </c>
      <c r="E275" s="337"/>
      <c r="F275" s="231">
        <f t="shared" si="38"/>
        <v>0</v>
      </c>
      <c r="G275" s="229"/>
      <c r="H275" s="230"/>
      <c r="I275" s="231">
        <f t="shared" si="39"/>
        <v>0</v>
      </c>
      <c r="J275" s="229"/>
      <c r="K275" s="230"/>
      <c r="L275" s="231">
        <f t="shared" si="40"/>
        <v>0</v>
      </c>
      <c r="M275" s="338"/>
      <c r="N275" s="337"/>
      <c r="O275" s="231">
        <f t="shared" si="41"/>
        <v>0</v>
      </c>
      <c r="P275" s="185"/>
      <c r="R275" s="158"/>
    </row>
    <row r="276" spans="1:18" s="404" customFormat="1" ht="24" hidden="1" x14ac:dyDescent="0.25">
      <c r="A276" s="178">
        <v>7222</v>
      </c>
      <c r="B276" s="223" t="s">
        <v>509</v>
      </c>
      <c r="C276" s="224">
        <f t="shared" si="51"/>
        <v>0</v>
      </c>
      <c r="D276" s="229">
        <v>0</v>
      </c>
      <c r="E276" s="337"/>
      <c r="F276" s="231">
        <f t="shared" si="38"/>
        <v>0</v>
      </c>
      <c r="G276" s="229"/>
      <c r="H276" s="230"/>
      <c r="I276" s="231">
        <f t="shared" si="39"/>
        <v>0</v>
      </c>
      <c r="J276" s="229"/>
      <c r="K276" s="230"/>
      <c r="L276" s="231">
        <f t="shared" si="40"/>
        <v>0</v>
      </c>
      <c r="M276" s="338"/>
      <c r="N276" s="337"/>
      <c r="O276" s="231">
        <f t="shared" si="41"/>
        <v>0</v>
      </c>
      <c r="P276" s="185"/>
      <c r="R276" s="158"/>
    </row>
    <row r="277" spans="1:18" s="404" customFormat="1" ht="24" hidden="1" x14ac:dyDescent="0.25">
      <c r="A277" s="339">
        <v>7230</v>
      </c>
      <c r="B277" s="223" t="s">
        <v>510</v>
      </c>
      <c r="C277" s="224">
        <f t="shared" si="51"/>
        <v>0</v>
      </c>
      <c r="D277" s="229">
        <v>0</v>
      </c>
      <c r="E277" s="337"/>
      <c r="F277" s="231">
        <f t="shared" si="38"/>
        <v>0</v>
      </c>
      <c r="G277" s="229"/>
      <c r="H277" s="230"/>
      <c r="I277" s="231">
        <f t="shared" si="39"/>
        <v>0</v>
      </c>
      <c r="J277" s="229"/>
      <c r="K277" s="230"/>
      <c r="L277" s="231">
        <f t="shared" si="40"/>
        <v>0</v>
      </c>
      <c r="M277" s="338"/>
      <c r="N277" s="337"/>
      <c r="O277" s="231">
        <f>M277+N277</f>
        <v>0</v>
      </c>
      <c r="P277" s="185"/>
      <c r="R277" s="158"/>
    </row>
    <row r="278" spans="1:18" ht="24" hidden="1" x14ac:dyDescent="0.25">
      <c r="A278" s="339">
        <v>7240</v>
      </c>
      <c r="B278" s="223" t="s">
        <v>511</v>
      </c>
      <c r="C278" s="224">
        <f t="shared" si="51"/>
        <v>0</v>
      </c>
      <c r="D278" s="340">
        <f>SUM(D279:D280)</f>
        <v>0</v>
      </c>
      <c r="E278" s="341">
        <f>SUM(E279:E280)</f>
        <v>0</v>
      </c>
      <c r="F278" s="231">
        <f t="shared" si="38"/>
        <v>0</v>
      </c>
      <c r="G278" s="340">
        <f>SUM(G279:G280)</f>
        <v>0</v>
      </c>
      <c r="H278" s="342">
        <f>SUM(H279:H280)</f>
        <v>0</v>
      </c>
      <c r="I278" s="231">
        <f t="shared" si="39"/>
        <v>0</v>
      </c>
      <c r="J278" s="340">
        <f>SUM(J279:J280)</f>
        <v>0</v>
      </c>
      <c r="K278" s="342">
        <f>SUM(K279:K280)</f>
        <v>0</v>
      </c>
      <c r="L278" s="231">
        <f t="shared" si="40"/>
        <v>0</v>
      </c>
      <c r="M278" s="343">
        <f>SUM(M279:M280)</f>
        <v>0</v>
      </c>
      <c r="N278" s="341">
        <f>SUM(N279:N280)</f>
        <v>0</v>
      </c>
      <c r="O278" s="231">
        <f>SUM(O279:O280)</f>
        <v>0</v>
      </c>
      <c r="P278" s="185"/>
      <c r="R278" s="158"/>
    </row>
    <row r="279" spans="1:18" ht="36" hidden="1" x14ac:dyDescent="0.25">
      <c r="A279" s="178">
        <v>7245</v>
      </c>
      <c r="B279" s="223" t="s">
        <v>512</v>
      </c>
      <c r="C279" s="224">
        <f t="shared" si="51"/>
        <v>0</v>
      </c>
      <c r="D279" s="229">
        <v>0</v>
      </c>
      <c r="E279" s="337"/>
      <c r="F279" s="231">
        <f t="shared" si="38"/>
        <v>0</v>
      </c>
      <c r="G279" s="229"/>
      <c r="H279" s="230"/>
      <c r="I279" s="231">
        <f t="shared" si="39"/>
        <v>0</v>
      </c>
      <c r="J279" s="229"/>
      <c r="K279" s="230"/>
      <c r="L279" s="231">
        <f t="shared" si="40"/>
        <v>0</v>
      </c>
      <c r="M279" s="338"/>
      <c r="N279" s="337"/>
      <c r="O279" s="231">
        <f t="shared" ref="O279:O282" si="58">M279+N279</f>
        <v>0</v>
      </c>
      <c r="P279" s="185"/>
      <c r="R279" s="158"/>
    </row>
    <row r="280" spans="1:18" ht="60" hidden="1" x14ac:dyDescent="0.25">
      <c r="A280" s="178">
        <v>7246</v>
      </c>
      <c r="B280" s="223" t="s">
        <v>513</v>
      </c>
      <c r="C280" s="224">
        <f t="shared" si="51"/>
        <v>0</v>
      </c>
      <c r="D280" s="229">
        <v>0</v>
      </c>
      <c r="E280" s="337"/>
      <c r="F280" s="231">
        <f t="shared" si="38"/>
        <v>0</v>
      </c>
      <c r="G280" s="229"/>
      <c r="H280" s="230"/>
      <c r="I280" s="231">
        <f t="shared" si="39"/>
        <v>0</v>
      </c>
      <c r="J280" s="229"/>
      <c r="K280" s="230"/>
      <c r="L280" s="231">
        <f t="shared" si="40"/>
        <v>0</v>
      </c>
      <c r="M280" s="338"/>
      <c r="N280" s="337"/>
      <c r="O280" s="231">
        <f t="shared" si="58"/>
        <v>0</v>
      </c>
      <c r="P280" s="185"/>
      <c r="R280" s="158"/>
    </row>
    <row r="281" spans="1:18" ht="24" hidden="1" x14ac:dyDescent="0.25">
      <c r="A281" s="339">
        <v>7260</v>
      </c>
      <c r="B281" s="223" t="s">
        <v>514</v>
      </c>
      <c r="C281" s="224">
        <f t="shared" si="51"/>
        <v>0</v>
      </c>
      <c r="D281" s="219">
        <v>0</v>
      </c>
      <c r="E281" s="335"/>
      <c r="F281" s="221">
        <f t="shared" si="38"/>
        <v>0</v>
      </c>
      <c r="G281" s="219"/>
      <c r="H281" s="220"/>
      <c r="I281" s="221">
        <f t="shared" si="39"/>
        <v>0</v>
      </c>
      <c r="J281" s="219"/>
      <c r="K281" s="220"/>
      <c r="L281" s="221">
        <f t="shared" si="40"/>
        <v>0</v>
      </c>
      <c r="M281" s="336"/>
      <c r="N281" s="335"/>
      <c r="O281" s="221">
        <f t="shared" si="58"/>
        <v>0</v>
      </c>
      <c r="P281" s="176"/>
      <c r="R281" s="158"/>
    </row>
    <row r="282" spans="1:18" hidden="1" x14ac:dyDescent="0.25">
      <c r="A282" s="198">
        <v>7700</v>
      </c>
      <c r="B282" s="323" t="s">
        <v>515</v>
      </c>
      <c r="C282" s="405">
        <f t="shared" si="51"/>
        <v>0</v>
      </c>
      <c r="D282" s="406">
        <f>D283</f>
        <v>0</v>
      </c>
      <c r="E282" s="356">
        <f>SUM(E283)</f>
        <v>0</v>
      </c>
      <c r="F282" s="357">
        <f t="shared" si="38"/>
        <v>0</v>
      </c>
      <c r="G282" s="406">
        <f>G283</f>
        <v>0</v>
      </c>
      <c r="H282" s="407">
        <f>SUM(H283)</f>
        <v>0</v>
      </c>
      <c r="I282" s="357">
        <f t="shared" si="39"/>
        <v>0</v>
      </c>
      <c r="J282" s="406">
        <f>J283</f>
        <v>0</v>
      </c>
      <c r="K282" s="407">
        <f>SUM(K283)</f>
        <v>0</v>
      </c>
      <c r="L282" s="357">
        <f t="shared" si="40"/>
        <v>0</v>
      </c>
      <c r="M282" s="355">
        <f>SUM(M283)</f>
        <v>0</v>
      </c>
      <c r="N282" s="356">
        <f>SUM(N283)</f>
        <v>0</v>
      </c>
      <c r="O282" s="357">
        <f t="shared" si="58"/>
        <v>0</v>
      </c>
      <c r="P282" s="358"/>
      <c r="R282" s="158"/>
    </row>
    <row r="283" spans="1:18" hidden="1" x14ac:dyDescent="0.25">
      <c r="A283" s="233">
        <v>7720</v>
      </c>
      <c r="B283" s="234" t="s">
        <v>516</v>
      </c>
      <c r="C283" s="408">
        <f t="shared" si="51"/>
        <v>0</v>
      </c>
      <c r="D283" s="240">
        <v>0</v>
      </c>
      <c r="E283" s="409"/>
      <c r="F283" s="242">
        <f t="shared" si="38"/>
        <v>0</v>
      </c>
      <c r="G283" s="240"/>
      <c r="H283" s="241"/>
      <c r="I283" s="242">
        <f t="shared" si="39"/>
        <v>0</v>
      </c>
      <c r="J283" s="240"/>
      <c r="K283" s="241"/>
      <c r="L283" s="242">
        <f t="shared" si="40"/>
        <v>0</v>
      </c>
      <c r="M283" s="410"/>
      <c r="N283" s="409"/>
      <c r="O283" s="242">
        <f>M283+N283</f>
        <v>0</v>
      </c>
      <c r="P283" s="244"/>
      <c r="R283" s="158"/>
    </row>
    <row r="284" spans="1:18" hidden="1" x14ac:dyDescent="0.25">
      <c r="A284" s="411"/>
      <c r="B284" s="265" t="s">
        <v>517</v>
      </c>
      <c r="C284" s="214">
        <f t="shared" si="51"/>
        <v>0</v>
      </c>
      <c r="D284" s="330">
        <f>SUM(D285:D286)</f>
        <v>0</v>
      </c>
      <c r="E284" s="331">
        <f>SUM(E285:E286)</f>
        <v>0</v>
      </c>
      <c r="F284" s="332">
        <f t="shared" si="38"/>
        <v>0</v>
      </c>
      <c r="G284" s="330">
        <f>SUM(G285:G286)</f>
        <v>0</v>
      </c>
      <c r="H284" s="333">
        <f>SUM(H285:H286)</f>
        <v>0</v>
      </c>
      <c r="I284" s="332">
        <f t="shared" si="39"/>
        <v>0</v>
      </c>
      <c r="J284" s="330">
        <f>SUM(J285:J286)</f>
        <v>0</v>
      </c>
      <c r="K284" s="333">
        <f>SUM(K285:K286)</f>
        <v>0</v>
      </c>
      <c r="L284" s="332">
        <f t="shared" si="40"/>
        <v>0</v>
      </c>
      <c r="M284" s="334">
        <f>SUM(M285:M286)</f>
        <v>0</v>
      </c>
      <c r="N284" s="331">
        <f>SUM(N285:N286)</f>
        <v>0</v>
      </c>
      <c r="O284" s="332">
        <f t="shared" ref="O284:O299" si="59">M284+N284</f>
        <v>0</v>
      </c>
      <c r="P284" s="274"/>
      <c r="R284" s="158"/>
    </row>
    <row r="285" spans="1:18" hidden="1" x14ac:dyDescent="0.25">
      <c r="A285" s="393" t="s">
        <v>518</v>
      </c>
      <c r="B285" s="178" t="s">
        <v>519</v>
      </c>
      <c r="C285" s="359">
        <f t="shared" si="51"/>
        <v>0</v>
      </c>
      <c r="D285" s="229"/>
      <c r="E285" s="337"/>
      <c r="F285" s="231">
        <f t="shared" si="38"/>
        <v>0</v>
      </c>
      <c r="G285" s="229"/>
      <c r="H285" s="230"/>
      <c r="I285" s="231">
        <f t="shared" si="39"/>
        <v>0</v>
      </c>
      <c r="J285" s="229"/>
      <c r="K285" s="230"/>
      <c r="L285" s="231">
        <f t="shared" si="40"/>
        <v>0</v>
      </c>
      <c r="M285" s="338"/>
      <c r="N285" s="337"/>
      <c r="O285" s="231">
        <f t="shared" si="59"/>
        <v>0</v>
      </c>
      <c r="P285" s="185"/>
      <c r="R285" s="158"/>
    </row>
    <row r="286" spans="1:18" hidden="1" x14ac:dyDescent="0.25">
      <c r="A286" s="393" t="s">
        <v>520</v>
      </c>
      <c r="B286" s="412" t="s">
        <v>521</v>
      </c>
      <c r="C286" s="214">
        <f t="shared" si="51"/>
        <v>0</v>
      </c>
      <c r="D286" s="219"/>
      <c r="E286" s="335"/>
      <c r="F286" s="221">
        <f t="shared" si="38"/>
        <v>0</v>
      </c>
      <c r="G286" s="219"/>
      <c r="H286" s="220"/>
      <c r="I286" s="221">
        <f t="shared" si="39"/>
        <v>0</v>
      </c>
      <c r="J286" s="219"/>
      <c r="K286" s="220"/>
      <c r="L286" s="221">
        <f t="shared" si="40"/>
        <v>0</v>
      </c>
      <c r="M286" s="336"/>
      <c r="N286" s="335"/>
      <c r="O286" s="221">
        <f t="shared" si="59"/>
        <v>0</v>
      </c>
      <c r="P286" s="176"/>
      <c r="R286" s="158"/>
    </row>
    <row r="287" spans="1:18" x14ac:dyDescent="0.25">
      <c r="A287" s="413"/>
      <c r="B287" s="414" t="s">
        <v>522</v>
      </c>
      <c r="C287" s="415">
        <f>SUM(C284,C271,C233,C198,C190,C176,C78,C56)</f>
        <v>28000</v>
      </c>
      <c r="D287" s="416">
        <f t="shared" ref="D287" si="60">SUM(D284,D271,D233,D198,D190,D176,D78,D56)</f>
        <v>28000</v>
      </c>
      <c r="E287" s="511">
        <f>SUM(E284,E271,E233,E198,E190,E176,E78,E56)</f>
        <v>0</v>
      </c>
      <c r="F287" s="467">
        <f t="shared" si="38"/>
        <v>28000</v>
      </c>
      <c r="G287" s="416">
        <f>SUM(G284,G271,G233,G198,G190,G176,G78,G56)</f>
        <v>0</v>
      </c>
      <c r="H287" s="419">
        <f>SUM(H284,H271,H233,H198,H190,H176,H78,H56)</f>
        <v>0</v>
      </c>
      <c r="I287" s="418">
        <f t="shared" si="39"/>
        <v>0</v>
      </c>
      <c r="J287" s="416">
        <f>SUM(J284,J271,J233,J198,J190,J176,J78,J56)</f>
        <v>0</v>
      </c>
      <c r="K287" s="419">
        <f>SUM(K284,K271,K233,K198,K190,K176,K78,K56)</f>
        <v>0</v>
      </c>
      <c r="L287" s="418">
        <f t="shared" si="40"/>
        <v>0</v>
      </c>
      <c r="M287" s="325">
        <f>SUM(M284,M271,M233,M198,M190,M176,M78,M56)</f>
        <v>0</v>
      </c>
      <c r="N287" s="326">
        <f>SUM(N284,N271,N233,N198,N190,N176,N78,N56)</f>
        <v>0</v>
      </c>
      <c r="O287" s="327">
        <f t="shared" si="59"/>
        <v>0</v>
      </c>
      <c r="P287" s="328"/>
      <c r="R287" s="158"/>
    </row>
    <row r="288" spans="1:18" hidden="1" x14ac:dyDescent="0.25">
      <c r="A288" s="420" t="s">
        <v>523</v>
      </c>
      <c r="B288" s="421"/>
      <c r="C288" s="422">
        <f t="shared" ref="C288" si="61">F288+I288+L288+O288</f>
        <v>0</v>
      </c>
      <c r="D288" s="423">
        <f>SUM(D28,D29,D45)-D54</f>
        <v>0</v>
      </c>
      <c r="E288" s="424">
        <f>SUM(E28,E29,E45)-E54</f>
        <v>0</v>
      </c>
      <c r="F288" s="425">
        <f t="shared" si="38"/>
        <v>0</v>
      </c>
      <c r="G288" s="423">
        <f>SUM(G28,G29,G45)-G54</f>
        <v>0</v>
      </c>
      <c r="H288" s="426">
        <f>SUM(H28,H29,H45)-H54</f>
        <v>0</v>
      </c>
      <c r="I288" s="425">
        <f t="shared" si="39"/>
        <v>0</v>
      </c>
      <c r="J288" s="423">
        <f>(J30+J46)-J54</f>
        <v>0</v>
      </c>
      <c r="K288" s="426">
        <f>(K30+K46)-K54</f>
        <v>0</v>
      </c>
      <c r="L288" s="425">
        <f t="shared" si="40"/>
        <v>0</v>
      </c>
      <c r="M288" s="422">
        <f>M48-M54</f>
        <v>0</v>
      </c>
      <c r="N288" s="424">
        <f>N48-N54</f>
        <v>0</v>
      </c>
      <c r="O288" s="425">
        <f t="shared" si="59"/>
        <v>0</v>
      </c>
      <c r="P288" s="427"/>
      <c r="R288" s="158"/>
    </row>
    <row r="289" spans="1:18" s="148" customFormat="1" hidden="1" x14ac:dyDescent="0.25">
      <c r="A289" s="420" t="s">
        <v>524</v>
      </c>
      <c r="B289" s="421"/>
      <c r="C289" s="428">
        <f>SUM(C290,C291)-C298+C299</f>
        <v>0</v>
      </c>
      <c r="D289" s="423">
        <f t="shared" ref="D289" si="62">SUM(D290,D291)-D298+D299</f>
        <v>0</v>
      </c>
      <c r="E289" s="424">
        <f>SUM(E290,E291)-E298+E299</f>
        <v>0</v>
      </c>
      <c r="F289" s="425">
        <f t="shared" si="38"/>
        <v>0</v>
      </c>
      <c r="G289" s="423">
        <f>SUM(G290,G291)-G298+G299</f>
        <v>0</v>
      </c>
      <c r="H289" s="426">
        <f>SUM(H290,H291)-H298+H299</f>
        <v>0</v>
      </c>
      <c r="I289" s="425">
        <f t="shared" si="39"/>
        <v>0</v>
      </c>
      <c r="J289" s="423">
        <f>SUM(J290,J291)-J298+J299</f>
        <v>0</v>
      </c>
      <c r="K289" s="426">
        <f>SUM(K290,K291)-K298+K299</f>
        <v>0</v>
      </c>
      <c r="L289" s="425">
        <f t="shared" si="40"/>
        <v>0</v>
      </c>
      <c r="M289" s="422">
        <f>SUM(M290,M291)-M298+M299</f>
        <v>0</v>
      </c>
      <c r="N289" s="424">
        <f>SUM(N290,N291)-N298+N299</f>
        <v>0</v>
      </c>
      <c r="O289" s="425">
        <f t="shared" si="59"/>
        <v>0</v>
      </c>
      <c r="P289" s="427"/>
      <c r="R289" s="158"/>
    </row>
    <row r="290" spans="1:18" s="148" customFormat="1" hidden="1" x14ac:dyDescent="0.25">
      <c r="A290" s="429" t="s">
        <v>525</v>
      </c>
      <c r="B290" s="429" t="s">
        <v>526</v>
      </c>
      <c r="C290" s="428">
        <f>C25-C284</f>
        <v>0</v>
      </c>
      <c r="D290" s="423">
        <f t="shared" ref="D290" si="63">D25-D284</f>
        <v>0</v>
      </c>
      <c r="E290" s="424">
        <f>E25-E284</f>
        <v>0</v>
      </c>
      <c r="F290" s="425">
        <f t="shared" si="38"/>
        <v>0</v>
      </c>
      <c r="G290" s="423">
        <f>G25-G284</f>
        <v>0</v>
      </c>
      <c r="H290" s="426">
        <f>H25-H284</f>
        <v>0</v>
      </c>
      <c r="I290" s="425">
        <f t="shared" si="39"/>
        <v>0</v>
      </c>
      <c r="J290" s="423">
        <f>J25-J284</f>
        <v>0</v>
      </c>
      <c r="K290" s="426">
        <f>K25-K284</f>
        <v>0</v>
      </c>
      <c r="L290" s="425">
        <f t="shared" si="40"/>
        <v>0</v>
      </c>
      <c r="M290" s="422">
        <f>M25-M284</f>
        <v>0</v>
      </c>
      <c r="N290" s="424">
        <f>N25-N284</f>
        <v>0</v>
      </c>
      <c r="O290" s="425">
        <f t="shared" si="59"/>
        <v>0</v>
      </c>
      <c r="P290" s="427"/>
      <c r="R290" s="158"/>
    </row>
    <row r="291" spans="1:18" s="148" customFormat="1" hidden="1" x14ac:dyDescent="0.25">
      <c r="A291" s="430" t="s">
        <v>527</v>
      </c>
      <c r="B291" s="430" t="s">
        <v>528</v>
      </c>
      <c r="C291" s="428">
        <f>SUM(C292,C294,C296)-SUM(C293,C295,C297)</f>
        <v>0</v>
      </c>
      <c r="D291" s="423">
        <f t="shared" ref="D291:E291" si="64">SUM(D292,D294,D296)-SUM(D293,D295,D297)</f>
        <v>0</v>
      </c>
      <c r="E291" s="424">
        <f t="shared" si="64"/>
        <v>0</v>
      </c>
      <c r="F291" s="425">
        <f t="shared" si="38"/>
        <v>0</v>
      </c>
      <c r="G291" s="423">
        <f t="shared" ref="G291:H291" si="65">SUM(G292,G294,G296)-SUM(G293,G295,G297)</f>
        <v>0</v>
      </c>
      <c r="H291" s="426">
        <f t="shared" si="65"/>
        <v>0</v>
      </c>
      <c r="I291" s="425">
        <f t="shared" si="39"/>
        <v>0</v>
      </c>
      <c r="J291" s="423">
        <f t="shared" ref="J291:K291" si="66">SUM(J292,J294,J296)-SUM(J293,J295,J297)</f>
        <v>0</v>
      </c>
      <c r="K291" s="426">
        <f t="shared" si="66"/>
        <v>0</v>
      </c>
      <c r="L291" s="425">
        <f t="shared" si="40"/>
        <v>0</v>
      </c>
      <c r="M291" s="422">
        <f t="shared" ref="M291:N291" si="67">SUM(M292,M294,M296)-SUM(M293,M295,M297)</f>
        <v>0</v>
      </c>
      <c r="N291" s="424">
        <f t="shared" si="67"/>
        <v>0</v>
      </c>
      <c r="O291" s="425">
        <f t="shared" si="59"/>
        <v>0</v>
      </c>
      <c r="P291" s="427"/>
      <c r="R291" s="158"/>
    </row>
    <row r="292" spans="1:18" s="148" customFormat="1" hidden="1" x14ac:dyDescent="0.25">
      <c r="A292" s="411" t="s">
        <v>529</v>
      </c>
      <c r="B292" s="275" t="s">
        <v>530</v>
      </c>
      <c r="C292" s="235">
        <f t="shared" ref="C292:C299" si="68">F292+I292+L292+O292</f>
        <v>0</v>
      </c>
      <c r="D292" s="240"/>
      <c r="E292" s="409"/>
      <c r="F292" s="242">
        <f t="shared" si="38"/>
        <v>0</v>
      </c>
      <c r="G292" s="240"/>
      <c r="H292" s="241"/>
      <c r="I292" s="242">
        <f t="shared" si="39"/>
        <v>0</v>
      </c>
      <c r="J292" s="240"/>
      <c r="K292" s="241"/>
      <c r="L292" s="242">
        <f t="shared" si="40"/>
        <v>0</v>
      </c>
      <c r="M292" s="410"/>
      <c r="N292" s="409"/>
      <c r="O292" s="242">
        <f t="shared" si="59"/>
        <v>0</v>
      </c>
      <c r="P292" s="244"/>
      <c r="R292" s="158"/>
    </row>
    <row r="293" spans="1:18" hidden="1" x14ac:dyDescent="0.25">
      <c r="A293" s="393" t="s">
        <v>531</v>
      </c>
      <c r="B293" s="177" t="s">
        <v>532</v>
      </c>
      <c r="C293" s="224">
        <f t="shared" si="68"/>
        <v>0</v>
      </c>
      <c r="D293" s="229"/>
      <c r="E293" s="337"/>
      <c r="F293" s="231">
        <f t="shared" si="38"/>
        <v>0</v>
      </c>
      <c r="G293" s="229"/>
      <c r="H293" s="230"/>
      <c r="I293" s="231">
        <f t="shared" si="39"/>
        <v>0</v>
      </c>
      <c r="J293" s="229"/>
      <c r="K293" s="230"/>
      <c r="L293" s="231">
        <f t="shared" si="40"/>
        <v>0</v>
      </c>
      <c r="M293" s="338"/>
      <c r="N293" s="337"/>
      <c r="O293" s="231">
        <f t="shared" si="59"/>
        <v>0</v>
      </c>
      <c r="P293" s="185"/>
      <c r="R293" s="158"/>
    </row>
    <row r="294" spans="1:18" hidden="1" x14ac:dyDescent="0.25">
      <c r="A294" s="393" t="s">
        <v>533</v>
      </c>
      <c r="B294" s="177" t="s">
        <v>534</v>
      </c>
      <c r="C294" s="224">
        <f t="shared" si="68"/>
        <v>0</v>
      </c>
      <c r="D294" s="229"/>
      <c r="E294" s="337"/>
      <c r="F294" s="231">
        <f t="shared" si="38"/>
        <v>0</v>
      </c>
      <c r="G294" s="229"/>
      <c r="H294" s="230"/>
      <c r="I294" s="231">
        <f t="shared" si="39"/>
        <v>0</v>
      </c>
      <c r="J294" s="229"/>
      <c r="K294" s="230"/>
      <c r="L294" s="231">
        <f t="shared" si="40"/>
        <v>0</v>
      </c>
      <c r="M294" s="338"/>
      <c r="N294" s="337"/>
      <c r="O294" s="231">
        <f t="shared" si="59"/>
        <v>0</v>
      </c>
      <c r="P294" s="185"/>
      <c r="R294" s="158"/>
    </row>
    <row r="295" spans="1:18" hidden="1" x14ac:dyDescent="0.25">
      <c r="A295" s="393" t="s">
        <v>535</v>
      </c>
      <c r="B295" s="177" t="s">
        <v>536</v>
      </c>
      <c r="C295" s="224">
        <f t="shared" si="68"/>
        <v>0</v>
      </c>
      <c r="D295" s="229"/>
      <c r="E295" s="337"/>
      <c r="F295" s="231">
        <f t="shared" si="38"/>
        <v>0</v>
      </c>
      <c r="G295" s="229"/>
      <c r="H295" s="230"/>
      <c r="I295" s="231">
        <f t="shared" si="39"/>
        <v>0</v>
      </c>
      <c r="J295" s="229"/>
      <c r="K295" s="230"/>
      <c r="L295" s="231">
        <f t="shared" si="40"/>
        <v>0</v>
      </c>
      <c r="M295" s="338"/>
      <c r="N295" s="337"/>
      <c r="O295" s="231">
        <f t="shared" si="59"/>
        <v>0</v>
      </c>
      <c r="P295" s="185"/>
      <c r="R295" s="158"/>
    </row>
    <row r="296" spans="1:18" hidden="1" x14ac:dyDescent="0.25">
      <c r="A296" s="393" t="s">
        <v>537</v>
      </c>
      <c r="B296" s="177" t="s">
        <v>538</v>
      </c>
      <c r="C296" s="224">
        <f t="shared" si="68"/>
        <v>0</v>
      </c>
      <c r="D296" s="229"/>
      <c r="E296" s="337"/>
      <c r="F296" s="231">
        <f t="shared" si="38"/>
        <v>0</v>
      </c>
      <c r="G296" s="229"/>
      <c r="H296" s="230"/>
      <c r="I296" s="231">
        <f t="shared" si="39"/>
        <v>0</v>
      </c>
      <c r="J296" s="229"/>
      <c r="K296" s="230"/>
      <c r="L296" s="231">
        <f t="shared" si="40"/>
        <v>0</v>
      </c>
      <c r="M296" s="338"/>
      <c r="N296" s="337"/>
      <c r="O296" s="231">
        <f t="shared" si="59"/>
        <v>0</v>
      </c>
      <c r="P296" s="185"/>
      <c r="R296" s="158"/>
    </row>
    <row r="297" spans="1:18" hidden="1" x14ac:dyDescent="0.25">
      <c r="A297" s="431" t="s">
        <v>539</v>
      </c>
      <c r="B297" s="432" t="s">
        <v>540</v>
      </c>
      <c r="C297" s="374">
        <f t="shared" si="68"/>
        <v>0</v>
      </c>
      <c r="D297" s="375"/>
      <c r="E297" s="376"/>
      <c r="F297" s="371">
        <f t="shared" si="38"/>
        <v>0</v>
      </c>
      <c r="G297" s="375"/>
      <c r="H297" s="377"/>
      <c r="I297" s="371">
        <f t="shared" si="39"/>
        <v>0</v>
      </c>
      <c r="J297" s="375"/>
      <c r="K297" s="377"/>
      <c r="L297" s="371">
        <f t="shared" si="40"/>
        <v>0</v>
      </c>
      <c r="M297" s="378"/>
      <c r="N297" s="376"/>
      <c r="O297" s="371">
        <f t="shared" si="59"/>
        <v>0</v>
      </c>
      <c r="P297" s="372"/>
      <c r="R297" s="158"/>
    </row>
    <row r="298" spans="1:18" hidden="1" x14ac:dyDescent="0.25">
      <c r="A298" s="430" t="s">
        <v>541</v>
      </c>
      <c r="B298" s="430" t="s">
        <v>542</v>
      </c>
      <c r="C298" s="433">
        <f t="shared" si="68"/>
        <v>0</v>
      </c>
      <c r="D298" s="434"/>
      <c r="E298" s="435"/>
      <c r="F298" s="425">
        <f t="shared" si="38"/>
        <v>0</v>
      </c>
      <c r="G298" s="434"/>
      <c r="H298" s="436"/>
      <c r="I298" s="425">
        <f t="shared" si="39"/>
        <v>0</v>
      </c>
      <c r="J298" s="434"/>
      <c r="K298" s="436"/>
      <c r="L298" s="425">
        <f t="shared" si="40"/>
        <v>0</v>
      </c>
      <c r="M298" s="437"/>
      <c r="N298" s="435"/>
      <c r="O298" s="425">
        <f t="shared" si="59"/>
        <v>0</v>
      </c>
      <c r="P298" s="427"/>
      <c r="R298" s="158"/>
    </row>
    <row r="299" spans="1:18" s="148" customFormat="1" ht="24" hidden="1" x14ac:dyDescent="0.25">
      <c r="A299" s="430" t="s">
        <v>543</v>
      </c>
      <c r="B299" s="438" t="s">
        <v>544</v>
      </c>
      <c r="C299" s="439">
        <f t="shared" si="68"/>
        <v>0</v>
      </c>
      <c r="D299" s="440"/>
      <c r="E299" s="441"/>
      <c r="F299" s="442">
        <f t="shared" si="38"/>
        <v>0</v>
      </c>
      <c r="G299" s="434"/>
      <c r="H299" s="436"/>
      <c r="I299" s="425">
        <f t="shared" si="39"/>
        <v>0</v>
      </c>
      <c r="J299" s="434"/>
      <c r="K299" s="436"/>
      <c r="L299" s="425">
        <f t="shared" si="40"/>
        <v>0</v>
      </c>
      <c r="M299" s="437"/>
      <c r="N299" s="435"/>
      <c r="O299" s="425">
        <f t="shared" si="59"/>
        <v>0</v>
      </c>
      <c r="P299" s="427"/>
      <c r="R299" s="158"/>
    </row>
    <row r="300" spans="1:18" s="148" customFormat="1" x14ac:dyDescent="0.25">
      <c r="A300" s="710" t="s">
        <v>545</v>
      </c>
      <c r="B300" s="711"/>
      <c r="C300" s="711"/>
      <c r="D300" s="711"/>
      <c r="E300" s="711"/>
      <c r="F300" s="711"/>
      <c r="G300" s="711"/>
      <c r="H300" s="711"/>
      <c r="I300" s="711"/>
      <c r="J300" s="711"/>
      <c r="K300" s="711"/>
      <c r="L300" s="711"/>
      <c r="M300" s="711"/>
      <c r="N300" s="711"/>
      <c r="O300" s="711"/>
      <c r="P300" s="712"/>
      <c r="Q300" s="141"/>
    </row>
    <row r="301" spans="1:18" ht="12.75" thickBot="1" x14ac:dyDescent="0.3">
      <c r="A301" s="446"/>
      <c r="B301" s="447"/>
      <c r="C301" s="447"/>
      <c r="D301" s="447"/>
      <c r="E301" s="447"/>
      <c r="F301" s="447"/>
      <c r="G301" s="447"/>
      <c r="H301" s="447"/>
      <c r="I301" s="447"/>
      <c r="J301" s="447"/>
      <c r="K301" s="447"/>
      <c r="L301" s="447"/>
      <c r="M301" s="447"/>
      <c r="N301" s="447"/>
      <c r="O301" s="447"/>
      <c r="P301" s="448"/>
      <c r="Q301" s="118"/>
    </row>
    <row r="302" spans="1:18" x14ac:dyDescent="0.25">
      <c r="A302" s="117"/>
      <c r="B302" s="117"/>
      <c r="C302" s="117"/>
      <c r="D302" s="117"/>
      <c r="E302" s="117"/>
      <c r="F302" s="117"/>
      <c r="G302" s="117"/>
      <c r="H302" s="117"/>
      <c r="I302" s="117"/>
      <c r="J302" s="117"/>
      <c r="K302" s="117"/>
      <c r="L302" s="117"/>
      <c r="M302" s="117"/>
      <c r="N302" s="117"/>
      <c r="O302" s="117"/>
    </row>
    <row r="303" spans="1:18" x14ac:dyDescent="0.25">
      <c r="A303" s="117"/>
      <c r="B303" s="117"/>
      <c r="C303" s="117"/>
      <c r="D303" s="117"/>
      <c r="E303" s="117"/>
      <c r="F303" s="117"/>
      <c r="G303" s="117"/>
      <c r="H303" s="117"/>
      <c r="I303" s="117"/>
      <c r="J303" s="117"/>
      <c r="K303" s="117"/>
      <c r="L303" s="117"/>
      <c r="M303" s="117"/>
      <c r="N303" s="117"/>
      <c r="O303" s="117"/>
    </row>
    <row r="304" spans="1:18"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pXST7mpbh2jiqSfzFGwkQhPTvsbhvnpsKOiZnF3otP2wZiajBzbExwuhDfHs8l/gDn7nW0w6nVzF7KALkrsRcw==" saltValue="tNaLeBGi3b0YOTL5RgPj5g==" spinCount="100000" sheet="1" objects="1" scenarios="1" formatCells="0" formatColumns="0" formatRows="0"/>
  <autoFilter ref="A22:P300">
    <filterColumn colId="2">
      <filters blank="1">
        <filter val="21 421"/>
        <filter val="28 000"/>
        <filter val="6 579"/>
      </filters>
    </filterColumn>
  </autoFilter>
  <mergeCells count="30">
    <mergeCell ref="C18:P18"/>
    <mergeCell ref="A19:A21"/>
    <mergeCell ref="C17:P17"/>
    <mergeCell ref="A4:P4"/>
    <mergeCell ref="C6:P6"/>
    <mergeCell ref="C7:P7"/>
    <mergeCell ref="C8:P8"/>
    <mergeCell ref="C9:P9"/>
    <mergeCell ref="C10:P10"/>
    <mergeCell ref="C11:P11"/>
    <mergeCell ref="C13:P13"/>
    <mergeCell ref="C14:P14"/>
    <mergeCell ref="C15:P15"/>
    <mergeCell ref="C16:P16"/>
    <mergeCell ref="B19:B21"/>
    <mergeCell ref="C19:O19"/>
    <mergeCell ref="P19:P21"/>
    <mergeCell ref="C20:C21"/>
    <mergeCell ref="D20:D21"/>
    <mergeCell ref="E20:E21"/>
    <mergeCell ref="F20:F21"/>
    <mergeCell ref="G20:G21"/>
    <mergeCell ref="N20:N21"/>
    <mergeCell ref="O20:O21"/>
    <mergeCell ref="H20:H21"/>
    <mergeCell ref="I20:I21"/>
    <mergeCell ref="J20:J21"/>
    <mergeCell ref="K20:K21"/>
    <mergeCell ref="L20:L21"/>
    <mergeCell ref="M20:M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124.pielikums Jūrmalas pilsētas domes
2016.gada 25.novembra saistošajiem noteikumiem Nr.44
(protokols Nr.18, 5.punkts)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S321"/>
  <sheetViews>
    <sheetView view="pageLayout" zoomScaleNormal="90" workbookViewId="0">
      <selection activeCell="S8" sqref="S8"/>
    </sheetView>
  </sheetViews>
  <sheetFormatPr defaultRowHeight="15" outlineLevelCol="1" x14ac:dyDescent="0.25"/>
  <cols>
    <col min="1" max="1" width="10.85546875" style="113" customWidth="1"/>
    <col min="2" max="2" width="38.140625"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collapsed="1"/>
    <col min="18" max="16384" width="9.140625" style="117"/>
  </cols>
  <sheetData>
    <row r="1" spans="1:17" x14ac:dyDescent="0.25">
      <c r="B1" s="114"/>
      <c r="C1" s="114"/>
      <c r="D1" s="114"/>
      <c r="E1" s="114"/>
      <c r="F1" s="114"/>
      <c r="G1" s="114"/>
      <c r="H1" s="114"/>
      <c r="I1" s="114"/>
      <c r="J1" s="114"/>
      <c r="K1" s="114"/>
      <c r="L1" s="114"/>
      <c r="M1" s="115"/>
      <c r="N1" s="115"/>
      <c r="O1" s="116" t="s">
        <v>546</v>
      </c>
    </row>
    <row r="2" spans="1:17" x14ac:dyDescent="0.25">
      <c r="B2" s="114"/>
      <c r="C2" s="114"/>
      <c r="D2" s="114"/>
      <c r="E2" s="114"/>
      <c r="F2" s="114"/>
      <c r="G2" s="114"/>
      <c r="H2" s="114"/>
      <c r="I2" s="114"/>
      <c r="J2" s="114"/>
      <c r="K2" s="114"/>
      <c r="L2" s="114"/>
      <c r="M2" s="115"/>
      <c r="N2" s="115"/>
      <c r="O2" s="116"/>
    </row>
    <row r="3" spans="1:17" x14ac:dyDescent="0.25">
      <c r="A3" s="449"/>
      <c r="B3" s="450"/>
      <c r="C3" s="450"/>
      <c r="D3" s="450"/>
      <c r="E3" s="450"/>
      <c r="F3" s="450"/>
      <c r="G3" s="450"/>
      <c r="H3" s="450"/>
      <c r="I3" s="450"/>
      <c r="J3" s="450"/>
      <c r="K3" s="450"/>
      <c r="L3" s="450"/>
      <c r="M3" s="451"/>
      <c r="N3" s="451"/>
      <c r="O3" s="452"/>
      <c r="P3" s="453"/>
      <c r="Q3" s="454"/>
    </row>
    <row r="4" spans="1:17" customFormat="1" ht="15.75" x14ac:dyDescent="0.25">
      <c r="A4" s="1256" t="s">
        <v>226</v>
      </c>
      <c r="B4" s="1257"/>
      <c r="C4" s="1257"/>
      <c r="D4" s="1257"/>
      <c r="E4" s="1257"/>
      <c r="F4" s="1257"/>
      <c r="G4" s="1257"/>
      <c r="H4" s="1257"/>
      <c r="I4" s="1257"/>
      <c r="J4" s="1257"/>
      <c r="K4" s="1257"/>
      <c r="L4" s="1257"/>
      <c r="M4" s="1257"/>
      <c r="N4" s="1257"/>
      <c r="O4" s="1257"/>
      <c r="P4" s="1258"/>
      <c r="Q4" s="454"/>
    </row>
    <row r="5" spans="1:17" customFormat="1" ht="15.75" x14ac:dyDescent="0.25">
      <c r="A5" s="119"/>
      <c r="B5" s="120"/>
      <c r="C5" s="120"/>
      <c r="D5" s="120"/>
      <c r="E5" s="120"/>
      <c r="F5" s="120"/>
      <c r="G5" s="120"/>
      <c r="H5" s="120"/>
      <c r="I5" s="120"/>
      <c r="J5" s="120"/>
      <c r="K5" s="120"/>
      <c r="L5" s="120"/>
      <c r="M5" s="120"/>
      <c r="N5" s="120"/>
      <c r="O5" s="120"/>
      <c r="P5" s="120"/>
      <c r="Q5" s="454"/>
    </row>
    <row r="6" spans="1:17" customFormat="1" x14ac:dyDescent="0.25">
      <c r="A6" s="121" t="s">
        <v>227</v>
      </c>
      <c r="B6" s="122"/>
      <c r="C6" s="1230" t="s">
        <v>228</v>
      </c>
      <c r="D6" s="1230"/>
      <c r="E6" s="1230"/>
      <c r="F6" s="1230"/>
      <c r="G6" s="1230"/>
      <c r="H6" s="1230"/>
      <c r="I6" s="1230"/>
      <c r="J6" s="1230"/>
      <c r="K6" s="1230"/>
      <c r="L6" s="1230"/>
      <c r="M6" s="1230"/>
      <c r="N6" s="1230"/>
      <c r="O6" s="1230"/>
      <c r="P6" s="1230"/>
      <c r="Q6" s="454"/>
    </row>
    <row r="7" spans="1:17" customFormat="1" x14ac:dyDescent="0.25">
      <c r="A7" s="121" t="s">
        <v>229</v>
      </c>
      <c r="B7" s="122"/>
      <c r="C7" s="1230" t="s">
        <v>230</v>
      </c>
      <c r="D7" s="1230"/>
      <c r="E7" s="1230"/>
      <c r="F7" s="1230"/>
      <c r="G7" s="1230"/>
      <c r="H7" s="1230"/>
      <c r="I7" s="1230"/>
      <c r="J7" s="1230"/>
      <c r="K7" s="1230"/>
      <c r="L7" s="1230"/>
      <c r="M7" s="1230"/>
      <c r="N7" s="1230"/>
      <c r="O7" s="1230"/>
      <c r="P7" s="1230"/>
      <c r="Q7" s="454"/>
    </row>
    <row r="8" spans="1:17" customFormat="1" x14ac:dyDescent="0.25">
      <c r="A8" s="123" t="s">
        <v>231</v>
      </c>
      <c r="B8" s="124"/>
      <c r="C8" s="1222" t="s">
        <v>232</v>
      </c>
      <c r="D8" s="1222"/>
      <c r="E8" s="1222"/>
      <c r="F8" s="1222"/>
      <c r="G8" s="1222"/>
      <c r="H8" s="1222"/>
      <c r="I8" s="1222"/>
      <c r="J8" s="1222"/>
      <c r="K8" s="1222"/>
      <c r="L8" s="1222"/>
      <c r="M8" s="1222"/>
      <c r="N8" s="1222"/>
      <c r="O8" s="1222"/>
      <c r="P8" s="1222"/>
      <c r="Q8" s="454"/>
    </row>
    <row r="9" spans="1:17" customFormat="1" x14ac:dyDescent="0.25">
      <c r="A9" s="123" t="s">
        <v>233</v>
      </c>
      <c r="B9" s="124"/>
      <c r="C9" s="1222" t="s">
        <v>547</v>
      </c>
      <c r="D9" s="1222"/>
      <c r="E9" s="1222"/>
      <c r="F9" s="1222"/>
      <c r="G9" s="1222"/>
      <c r="H9" s="1222"/>
      <c r="I9" s="1222"/>
      <c r="J9" s="1222"/>
      <c r="K9" s="1222"/>
      <c r="L9" s="1222"/>
      <c r="M9" s="1222"/>
      <c r="N9" s="1222"/>
      <c r="O9" s="1222"/>
      <c r="P9" s="1222"/>
      <c r="Q9" s="454"/>
    </row>
    <row r="10" spans="1:17" customFormat="1" x14ac:dyDescent="0.25">
      <c r="A10" s="123" t="s">
        <v>234</v>
      </c>
      <c r="B10" s="124"/>
      <c r="C10" s="1230" t="s">
        <v>548</v>
      </c>
      <c r="D10" s="1230"/>
      <c r="E10" s="1230"/>
      <c r="F10" s="1230"/>
      <c r="G10" s="1230"/>
      <c r="H10" s="1230"/>
      <c r="I10" s="1230"/>
      <c r="J10" s="1230"/>
      <c r="K10" s="1230"/>
      <c r="L10" s="1230"/>
      <c r="M10" s="1230"/>
      <c r="N10" s="1230"/>
      <c r="O10" s="1230"/>
      <c r="P10" s="1230"/>
      <c r="Q10" s="454"/>
    </row>
    <row r="11" spans="1:17" customFormat="1" x14ac:dyDescent="0.25">
      <c r="A11" s="123" t="s">
        <v>235</v>
      </c>
      <c r="B11" s="124"/>
      <c r="C11" s="1230"/>
      <c r="D11" s="1230"/>
      <c r="E11" s="1230"/>
      <c r="F11" s="1230"/>
      <c r="G11" s="1230"/>
      <c r="H11" s="1230"/>
      <c r="I11" s="1230"/>
      <c r="J11" s="1230"/>
      <c r="K11" s="1230"/>
      <c r="L11" s="1230"/>
      <c r="M11" s="1230"/>
      <c r="N11" s="1230"/>
      <c r="O11" s="1230"/>
      <c r="P11" s="1230"/>
      <c r="Q11" s="454"/>
    </row>
    <row r="12" spans="1:17" customFormat="1" x14ac:dyDescent="0.25">
      <c r="A12" s="125" t="s">
        <v>236</v>
      </c>
      <c r="B12" s="124"/>
      <c r="C12" s="126"/>
      <c r="D12" s="126"/>
      <c r="E12" s="126"/>
      <c r="F12" s="126"/>
      <c r="G12" s="126"/>
      <c r="H12" s="126"/>
      <c r="I12" s="126"/>
      <c r="J12" s="126"/>
      <c r="K12" s="126"/>
      <c r="L12" s="126"/>
      <c r="M12" s="126"/>
      <c r="N12" s="126"/>
      <c r="O12" s="126"/>
      <c r="P12" s="127"/>
      <c r="Q12" s="454"/>
    </row>
    <row r="13" spans="1:17" customFormat="1" x14ac:dyDescent="0.25">
      <c r="A13" s="123"/>
      <c r="B13" s="124" t="s">
        <v>237</v>
      </c>
      <c r="C13" s="1222" t="s">
        <v>238</v>
      </c>
      <c r="D13" s="1222"/>
      <c r="E13" s="1222"/>
      <c r="F13" s="1222"/>
      <c r="G13" s="1222"/>
      <c r="H13" s="1222"/>
      <c r="I13" s="1222"/>
      <c r="J13" s="1222"/>
      <c r="K13" s="1222"/>
      <c r="L13" s="1222"/>
      <c r="M13" s="1222"/>
      <c r="N13" s="1222"/>
      <c r="O13" s="1222"/>
      <c r="P13" s="1222"/>
      <c r="Q13" s="454"/>
    </row>
    <row r="14" spans="1:17" customFormat="1" x14ac:dyDescent="0.25">
      <c r="A14" s="123"/>
      <c r="B14" s="124" t="s">
        <v>239</v>
      </c>
      <c r="C14" s="1222"/>
      <c r="D14" s="1222"/>
      <c r="E14" s="1222"/>
      <c r="F14" s="1222"/>
      <c r="G14" s="1222"/>
      <c r="H14" s="1222"/>
      <c r="I14" s="1222"/>
      <c r="J14" s="1222"/>
      <c r="K14" s="1222"/>
      <c r="L14" s="1222"/>
      <c r="M14" s="1222"/>
      <c r="N14" s="1222"/>
      <c r="O14" s="1222"/>
      <c r="P14" s="1222"/>
      <c r="Q14" s="454"/>
    </row>
    <row r="15" spans="1:17" customFormat="1" x14ac:dyDescent="0.25">
      <c r="A15" s="123"/>
      <c r="B15" s="124" t="s">
        <v>240</v>
      </c>
      <c r="C15" s="1222"/>
      <c r="D15" s="1222"/>
      <c r="E15" s="1222"/>
      <c r="F15" s="1222"/>
      <c r="G15" s="1222"/>
      <c r="H15" s="1222"/>
      <c r="I15" s="1222"/>
      <c r="J15" s="1222"/>
      <c r="K15" s="1222"/>
      <c r="L15" s="1222"/>
      <c r="M15" s="1222"/>
      <c r="N15" s="1222"/>
      <c r="O15" s="1222"/>
      <c r="P15" s="1222"/>
      <c r="Q15" s="454"/>
    </row>
    <row r="16" spans="1:17" customFormat="1" x14ac:dyDescent="0.25">
      <c r="A16" s="123"/>
      <c r="B16" s="124" t="s">
        <v>241</v>
      </c>
      <c r="C16" s="1222" t="s">
        <v>549</v>
      </c>
      <c r="D16" s="1222"/>
      <c r="E16" s="1222"/>
      <c r="F16" s="1222"/>
      <c r="G16" s="1222"/>
      <c r="H16" s="1222"/>
      <c r="I16" s="1222"/>
      <c r="J16" s="1222"/>
      <c r="K16" s="1222"/>
      <c r="L16" s="1222"/>
      <c r="M16" s="1222"/>
      <c r="N16" s="1222"/>
      <c r="O16" s="1222"/>
      <c r="P16" s="1222"/>
      <c r="Q16" s="454"/>
    </row>
    <row r="17" spans="1:19" customFormat="1" x14ac:dyDescent="0.25">
      <c r="A17" s="123"/>
      <c r="B17" s="124" t="s">
        <v>242</v>
      </c>
      <c r="C17" s="1222"/>
      <c r="D17" s="1222"/>
      <c r="E17" s="1222"/>
      <c r="F17" s="1222"/>
      <c r="G17" s="1222"/>
      <c r="H17" s="1222"/>
      <c r="I17" s="1222"/>
      <c r="J17" s="1222"/>
      <c r="K17" s="1222"/>
      <c r="L17" s="1222"/>
      <c r="M17" s="1222"/>
      <c r="N17" s="1222"/>
      <c r="O17" s="1222"/>
      <c r="P17" s="1222"/>
      <c r="Q17" s="454"/>
    </row>
    <row r="18" spans="1:19" customFormat="1" x14ac:dyDescent="0.25">
      <c r="A18" s="128"/>
      <c r="B18" s="129"/>
      <c r="C18" s="1234"/>
      <c r="D18" s="1234"/>
      <c r="E18" s="1234"/>
      <c r="F18" s="1234"/>
      <c r="G18" s="1234"/>
      <c r="H18" s="1234"/>
      <c r="I18" s="1234"/>
      <c r="J18" s="1234"/>
      <c r="K18" s="1234"/>
      <c r="L18" s="1234"/>
      <c r="M18" s="1234"/>
      <c r="N18" s="1234"/>
      <c r="O18" s="1234"/>
      <c r="P18" s="1234"/>
      <c r="Q18" s="454"/>
    </row>
    <row r="19" spans="1:19" s="130" customFormat="1" ht="12"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9" s="130" customFormat="1" ht="12"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19" s="131" customFormat="1" ht="70.5" customHeight="1" thickBot="1" x14ac:dyDescent="0.3">
      <c r="A21" s="1238"/>
      <c r="B21" s="1241"/>
      <c r="C21" s="1246"/>
      <c r="D21" s="1248"/>
      <c r="E21" s="1221"/>
      <c r="F21" s="1233"/>
      <c r="G21" s="1248"/>
      <c r="H21" s="1221"/>
      <c r="I21" s="1233"/>
      <c r="J21" s="1248"/>
      <c r="K21" s="1221"/>
      <c r="L21" s="1233"/>
      <c r="M21" s="1248"/>
      <c r="N21" s="1221"/>
      <c r="O21" s="1233"/>
      <c r="P21" s="1241"/>
    </row>
    <row r="22" spans="1:19" s="131" customFormat="1" ht="9" thickTop="1" x14ac:dyDescent="0.25">
      <c r="A22" s="132" t="s">
        <v>259</v>
      </c>
      <c r="B22" s="132">
        <v>2</v>
      </c>
      <c r="C22" s="133">
        <v>3</v>
      </c>
      <c r="D22" s="134">
        <v>4</v>
      </c>
      <c r="E22" s="135">
        <v>5</v>
      </c>
      <c r="F22" s="136">
        <v>4</v>
      </c>
      <c r="G22" s="134">
        <v>7</v>
      </c>
      <c r="H22" s="137">
        <v>8</v>
      </c>
      <c r="I22" s="136">
        <v>5</v>
      </c>
      <c r="J22" s="134">
        <v>10</v>
      </c>
      <c r="K22" s="138">
        <v>11</v>
      </c>
      <c r="L22" s="136">
        <v>6</v>
      </c>
      <c r="M22" s="138">
        <v>13</v>
      </c>
      <c r="N22" s="135">
        <v>14</v>
      </c>
      <c r="O22" s="136">
        <v>7</v>
      </c>
      <c r="P22" s="136">
        <v>16</v>
      </c>
    </row>
    <row r="23" spans="1:19" s="148" customFormat="1" ht="12" x14ac:dyDescent="0.25">
      <c r="A23" s="139"/>
      <c r="B23" s="140" t="s">
        <v>260</v>
      </c>
      <c r="C23" s="141"/>
      <c r="D23" s="142"/>
      <c r="E23" s="143"/>
      <c r="F23" s="144"/>
      <c r="G23" s="142"/>
      <c r="H23" s="145"/>
      <c r="I23" s="144"/>
      <c r="J23" s="142"/>
      <c r="K23" s="146"/>
      <c r="L23" s="144"/>
      <c r="M23" s="146"/>
      <c r="N23" s="143"/>
      <c r="O23" s="144"/>
      <c r="P23" s="147"/>
    </row>
    <row r="24" spans="1:19" s="148" customFormat="1" ht="12.75" thickBot="1" x14ac:dyDescent="0.3">
      <c r="A24" s="149"/>
      <c r="B24" s="150" t="s">
        <v>261</v>
      </c>
      <c r="C24" s="455">
        <f>F24+I24+L24+O24</f>
        <v>167695</v>
      </c>
      <c r="D24" s="152">
        <f>SUM(D25,D28,D29,D45,D46)</f>
        <v>155249</v>
      </c>
      <c r="E24" s="153">
        <f>SUM(E25,E28,E29,E45,E46)</f>
        <v>3927</v>
      </c>
      <c r="F24" s="154">
        <f t="shared" ref="F24:F29" si="0">D24+E24</f>
        <v>159176</v>
      </c>
      <c r="G24" s="152">
        <f>SUM(G25,G28,G46)</f>
        <v>0</v>
      </c>
      <c r="H24" s="155">
        <f>SUM(H25,H28,H46)</f>
        <v>0</v>
      </c>
      <c r="I24" s="154">
        <f>G24+H24</f>
        <v>0</v>
      </c>
      <c r="J24" s="152">
        <f>SUM(J25,J30,J46)</f>
        <v>8519</v>
      </c>
      <c r="K24" s="155">
        <f>SUM(K25,K30,K46)</f>
        <v>0</v>
      </c>
      <c r="L24" s="154">
        <f>J24+K24</f>
        <v>8519</v>
      </c>
      <c r="M24" s="156">
        <f>SUM(M25,M48)</f>
        <v>0</v>
      </c>
      <c r="N24" s="153">
        <f>SUM(N25,N48)</f>
        <v>0</v>
      </c>
      <c r="O24" s="154">
        <f>M24+N24</f>
        <v>0</v>
      </c>
      <c r="P24" s="157"/>
      <c r="R24" s="158"/>
      <c r="S24" s="158"/>
    </row>
    <row r="25" spans="1:19" customFormat="1" ht="15.75" thickTop="1" x14ac:dyDescent="0.25">
      <c r="A25" s="159"/>
      <c r="B25" s="160" t="s">
        <v>262</v>
      </c>
      <c r="C25" s="456">
        <f>F25+I25+L25+O25</f>
        <v>4789</v>
      </c>
      <c r="D25" s="162">
        <f>SUM(D26:D27)</f>
        <v>0</v>
      </c>
      <c r="E25" s="163">
        <f>SUM(E26:E27)</f>
        <v>0</v>
      </c>
      <c r="F25" s="164">
        <f t="shared" si="0"/>
        <v>0</v>
      </c>
      <c r="G25" s="162">
        <f>SUM(G26:G27)</f>
        <v>0</v>
      </c>
      <c r="H25" s="165">
        <f>SUM(H26:H27)</f>
        <v>0</v>
      </c>
      <c r="I25" s="164">
        <f>G25+H25</f>
        <v>0</v>
      </c>
      <c r="J25" s="162">
        <f>SUM(J26:J27)</f>
        <v>4789</v>
      </c>
      <c r="K25" s="165">
        <f>SUM(K26:K27)</f>
        <v>0</v>
      </c>
      <c r="L25" s="164">
        <f>J25+K25</f>
        <v>4789</v>
      </c>
      <c r="M25" s="166">
        <f>SUM(M26:M27)</f>
        <v>0</v>
      </c>
      <c r="N25" s="163">
        <f>SUM(N26:N27)</f>
        <v>0</v>
      </c>
      <c r="O25" s="164">
        <f>M25+N25</f>
        <v>0</v>
      </c>
      <c r="P25" s="167"/>
      <c r="R25" s="158"/>
      <c r="S25" s="158"/>
    </row>
    <row r="26" spans="1:19" customFormat="1" hidden="1" x14ac:dyDescent="0.25">
      <c r="A26" s="168"/>
      <c r="B26" s="169" t="s">
        <v>263</v>
      </c>
      <c r="C26" s="170">
        <f>F26+I26+L26+O26</f>
        <v>0</v>
      </c>
      <c r="D26" s="171"/>
      <c r="E26" s="172"/>
      <c r="F26" s="173">
        <f t="shared" si="0"/>
        <v>0</v>
      </c>
      <c r="G26" s="171"/>
      <c r="H26" s="174"/>
      <c r="I26" s="173">
        <f>G26+H26</f>
        <v>0</v>
      </c>
      <c r="J26" s="171"/>
      <c r="K26" s="174"/>
      <c r="L26" s="173">
        <f>J26+K26</f>
        <v>0</v>
      </c>
      <c r="M26" s="175"/>
      <c r="N26" s="172"/>
      <c r="O26" s="173">
        <f>M26+N26</f>
        <v>0</v>
      </c>
      <c r="P26" s="176"/>
      <c r="R26" s="158"/>
      <c r="S26" s="158"/>
    </row>
    <row r="27" spans="1:19" customFormat="1" x14ac:dyDescent="0.25">
      <c r="A27" s="177"/>
      <c r="B27" s="178" t="s">
        <v>264</v>
      </c>
      <c r="C27" s="457">
        <f>F27+I27+L27+O27</f>
        <v>4789</v>
      </c>
      <c r="D27" s="180"/>
      <c r="E27" s="181"/>
      <c r="F27" s="182">
        <f t="shared" si="0"/>
        <v>0</v>
      </c>
      <c r="G27" s="180"/>
      <c r="H27" s="183"/>
      <c r="I27" s="182">
        <f>G27+H27</f>
        <v>0</v>
      </c>
      <c r="J27" s="180">
        <f>8000-3211</f>
        <v>4789</v>
      </c>
      <c r="K27" s="183"/>
      <c r="L27" s="182">
        <f>J27+K27</f>
        <v>4789</v>
      </c>
      <c r="M27" s="184"/>
      <c r="N27" s="181"/>
      <c r="O27" s="182">
        <f>M27+N27</f>
        <v>0</v>
      </c>
      <c r="P27" s="185"/>
      <c r="R27" s="158"/>
      <c r="S27" s="158"/>
    </row>
    <row r="28" spans="1:19" s="148" customFormat="1" ht="24.75" thickBot="1" x14ac:dyDescent="0.3">
      <c r="A28" s="186">
        <v>19300</v>
      </c>
      <c r="B28" s="186" t="s">
        <v>265</v>
      </c>
      <c r="C28" s="458">
        <f>SUM(F28,I28)</f>
        <v>159176</v>
      </c>
      <c r="D28" s="188">
        <v>155249</v>
      </c>
      <c r="E28" s="189">
        <f>1949+91+1887</f>
        <v>3927</v>
      </c>
      <c r="F28" s="190">
        <f t="shared" si="0"/>
        <v>159176</v>
      </c>
      <c r="G28" s="188"/>
      <c r="H28" s="191"/>
      <c r="I28" s="190">
        <f>G28+H28</f>
        <v>0</v>
      </c>
      <c r="J28" s="192" t="s">
        <v>266</v>
      </c>
      <c r="K28" s="193" t="s">
        <v>266</v>
      </c>
      <c r="L28" s="194" t="s">
        <v>266</v>
      </c>
      <c r="M28" s="195" t="s">
        <v>266</v>
      </c>
      <c r="N28" s="196" t="s">
        <v>266</v>
      </c>
      <c r="O28" s="194" t="s">
        <v>266</v>
      </c>
      <c r="P28" s="197"/>
      <c r="R28" s="158"/>
      <c r="S28" s="158"/>
    </row>
    <row r="29" spans="1:19" s="148" customFormat="1" ht="31.5" hidden="1" customHeight="1" thickTop="1" x14ac:dyDescent="0.25">
      <c r="A29" s="198"/>
      <c r="B29" s="198" t="s">
        <v>267</v>
      </c>
      <c r="C29" s="199">
        <f>F29</f>
        <v>0</v>
      </c>
      <c r="D29" s="200"/>
      <c r="E29" s="201"/>
      <c r="F29" s="202">
        <f t="shared" si="0"/>
        <v>0</v>
      </c>
      <c r="G29" s="203" t="s">
        <v>266</v>
      </c>
      <c r="H29" s="204" t="s">
        <v>266</v>
      </c>
      <c r="I29" s="205" t="s">
        <v>266</v>
      </c>
      <c r="J29" s="203" t="s">
        <v>266</v>
      </c>
      <c r="K29" s="204" t="s">
        <v>266</v>
      </c>
      <c r="L29" s="205" t="s">
        <v>266</v>
      </c>
      <c r="M29" s="206" t="s">
        <v>266</v>
      </c>
      <c r="N29" s="207" t="s">
        <v>266</v>
      </c>
      <c r="O29" s="205" t="s">
        <v>266</v>
      </c>
      <c r="P29" s="208"/>
      <c r="R29" s="158"/>
      <c r="S29" s="158"/>
    </row>
    <row r="30" spans="1:19" s="148" customFormat="1" ht="24.75" thickTop="1" x14ac:dyDescent="0.25">
      <c r="A30" s="198">
        <v>21300</v>
      </c>
      <c r="B30" s="198" t="s">
        <v>268</v>
      </c>
      <c r="C30" s="459">
        <f t="shared" ref="C30:C44" si="1">L30</f>
        <v>3730</v>
      </c>
      <c r="D30" s="203" t="s">
        <v>266</v>
      </c>
      <c r="E30" s="207" t="s">
        <v>266</v>
      </c>
      <c r="F30" s="205" t="s">
        <v>266</v>
      </c>
      <c r="G30" s="203" t="s">
        <v>266</v>
      </c>
      <c r="H30" s="204" t="s">
        <v>266</v>
      </c>
      <c r="I30" s="205" t="s">
        <v>266</v>
      </c>
      <c r="J30" s="209">
        <f>SUM(J31,J35,J37,J40)</f>
        <v>3730</v>
      </c>
      <c r="K30" s="210">
        <f>SUM(K31,K35,K37,K40)</f>
        <v>0</v>
      </c>
      <c r="L30" s="211">
        <f t="shared" ref="L30:L44" si="2">J30+K30</f>
        <v>3730</v>
      </c>
      <c r="M30" s="206" t="s">
        <v>266</v>
      </c>
      <c r="N30" s="207" t="s">
        <v>266</v>
      </c>
      <c r="O30" s="205" t="s">
        <v>266</v>
      </c>
      <c r="P30" s="208"/>
      <c r="R30" s="158"/>
      <c r="S30" s="158"/>
    </row>
    <row r="31" spans="1:19" s="148" customFormat="1" ht="12" hidden="1" x14ac:dyDescent="0.25">
      <c r="A31" s="212">
        <v>21350</v>
      </c>
      <c r="B31" s="198" t="s">
        <v>269</v>
      </c>
      <c r="C31" s="199">
        <f t="shared" si="1"/>
        <v>0</v>
      </c>
      <c r="D31" s="203" t="s">
        <v>266</v>
      </c>
      <c r="E31" s="207" t="s">
        <v>266</v>
      </c>
      <c r="F31" s="205" t="s">
        <v>266</v>
      </c>
      <c r="G31" s="203" t="s">
        <v>266</v>
      </c>
      <c r="H31" s="204" t="s">
        <v>266</v>
      </c>
      <c r="I31" s="205" t="s">
        <v>266</v>
      </c>
      <c r="J31" s="209">
        <f>SUM(J32:J34)</f>
        <v>0</v>
      </c>
      <c r="K31" s="210">
        <f>SUM(K32:K34)</f>
        <v>0</v>
      </c>
      <c r="L31" s="211">
        <f t="shared" si="2"/>
        <v>0</v>
      </c>
      <c r="M31" s="206" t="s">
        <v>266</v>
      </c>
      <c r="N31" s="207" t="s">
        <v>266</v>
      </c>
      <c r="O31" s="205" t="s">
        <v>266</v>
      </c>
      <c r="P31" s="208"/>
      <c r="R31" s="158"/>
      <c r="S31" s="158"/>
    </row>
    <row r="32" spans="1:19" customFormat="1" hidden="1" x14ac:dyDescent="0.25">
      <c r="A32" s="168">
        <v>21351</v>
      </c>
      <c r="B32" s="213" t="s">
        <v>270</v>
      </c>
      <c r="C32" s="214">
        <f t="shared" si="1"/>
        <v>0</v>
      </c>
      <c r="D32" s="215" t="s">
        <v>266</v>
      </c>
      <c r="E32" s="216" t="s">
        <v>266</v>
      </c>
      <c r="F32" s="217" t="s">
        <v>266</v>
      </c>
      <c r="G32" s="215" t="s">
        <v>266</v>
      </c>
      <c r="H32" s="218" t="s">
        <v>266</v>
      </c>
      <c r="I32" s="217" t="s">
        <v>266</v>
      </c>
      <c r="J32" s="219"/>
      <c r="K32" s="220"/>
      <c r="L32" s="221">
        <f t="shared" si="2"/>
        <v>0</v>
      </c>
      <c r="M32" s="222" t="s">
        <v>266</v>
      </c>
      <c r="N32" s="216" t="s">
        <v>266</v>
      </c>
      <c r="O32" s="217" t="s">
        <v>266</v>
      </c>
      <c r="P32" s="176"/>
      <c r="R32" s="158"/>
      <c r="S32" s="158"/>
    </row>
    <row r="33" spans="1:19" customFormat="1" hidden="1" x14ac:dyDescent="0.25">
      <c r="A33" s="177">
        <v>21352</v>
      </c>
      <c r="B33" s="223" t="s">
        <v>271</v>
      </c>
      <c r="C33" s="224">
        <f t="shared" si="1"/>
        <v>0</v>
      </c>
      <c r="D33" s="225" t="s">
        <v>266</v>
      </c>
      <c r="E33" s="226" t="s">
        <v>266</v>
      </c>
      <c r="F33" s="227" t="s">
        <v>266</v>
      </c>
      <c r="G33" s="225" t="s">
        <v>266</v>
      </c>
      <c r="H33" s="228" t="s">
        <v>266</v>
      </c>
      <c r="I33" s="227" t="s">
        <v>266</v>
      </c>
      <c r="J33" s="229"/>
      <c r="K33" s="230"/>
      <c r="L33" s="231">
        <f t="shared" si="2"/>
        <v>0</v>
      </c>
      <c r="M33" s="232" t="s">
        <v>266</v>
      </c>
      <c r="N33" s="226" t="s">
        <v>266</v>
      </c>
      <c r="O33" s="227" t="s">
        <v>266</v>
      </c>
      <c r="P33" s="185"/>
      <c r="R33" s="158"/>
      <c r="S33" s="158"/>
    </row>
    <row r="34" spans="1:19" customFormat="1" hidden="1" x14ac:dyDescent="0.25">
      <c r="A34" s="177">
        <v>21359</v>
      </c>
      <c r="B34" s="223" t="s">
        <v>272</v>
      </c>
      <c r="C34" s="224">
        <f t="shared" si="1"/>
        <v>0</v>
      </c>
      <c r="D34" s="225" t="s">
        <v>266</v>
      </c>
      <c r="E34" s="226" t="s">
        <v>266</v>
      </c>
      <c r="F34" s="227" t="s">
        <v>266</v>
      </c>
      <c r="G34" s="225" t="s">
        <v>266</v>
      </c>
      <c r="H34" s="228" t="s">
        <v>266</v>
      </c>
      <c r="I34" s="227" t="s">
        <v>266</v>
      </c>
      <c r="J34" s="229"/>
      <c r="K34" s="230"/>
      <c r="L34" s="231">
        <f t="shared" si="2"/>
        <v>0</v>
      </c>
      <c r="M34" s="232" t="s">
        <v>266</v>
      </c>
      <c r="N34" s="226" t="s">
        <v>266</v>
      </c>
      <c r="O34" s="227" t="s">
        <v>266</v>
      </c>
      <c r="P34" s="185"/>
      <c r="R34" s="158"/>
      <c r="S34" s="158"/>
    </row>
    <row r="35" spans="1:19" s="148" customFormat="1" ht="24" hidden="1" x14ac:dyDescent="0.25">
      <c r="A35" s="212">
        <v>21370</v>
      </c>
      <c r="B35" s="198" t="s">
        <v>273</v>
      </c>
      <c r="C35" s="199">
        <f t="shared" si="1"/>
        <v>0</v>
      </c>
      <c r="D35" s="203" t="s">
        <v>266</v>
      </c>
      <c r="E35" s="207" t="s">
        <v>266</v>
      </c>
      <c r="F35" s="205" t="s">
        <v>266</v>
      </c>
      <c r="G35" s="203" t="s">
        <v>266</v>
      </c>
      <c r="H35" s="204" t="s">
        <v>266</v>
      </c>
      <c r="I35" s="205" t="s">
        <v>266</v>
      </c>
      <c r="J35" s="209">
        <f>SUM(J36)</f>
        <v>0</v>
      </c>
      <c r="K35" s="210">
        <f>SUM(K36)</f>
        <v>0</v>
      </c>
      <c r="L35" s="211">
        <f t="shared" si="2"/>
        <v>0</v>
      </c>
      <c r="M35" s="206" t="s">
        <v>266</v>
      </c>
      <c r="N35" s="207" t="s">
        <v>266</v>
      </c>
      <c r="O35" s="205" t="s">
        <v>266</v>
      </c>
      <c r="P35" s="208"/>
      <c r="R35" s="158"/>
      <c r="S35" s="158"/>
    </row>
    <row r="36" spans="1:19" customFormat="1" ht="24" hidden="1" x14ac:dyDescent="0.25">
      <c r="A36" s="233">
        <v>21379</v>
      </c>
      <c r="B36" s="234" t="s">
        <v>274</v>
      </c>
      <c r="C36" s="235">
        <f t="shared" si="1"/>
        <v>0</v>
      </c>
      <c r="D36" s="236" t="s">
        <v>266</v>
      </c>
      <c r="E36" s="237" t="s">
        <v>266</v>
      </c>
      <c r="F36" s="238" t="s">
        <v>266</v>
      </c>
      <c r="G36" s="236" t="s">
        <v>266</v>
      </c>
      <c r="H36" s="239" t="s">
        <v>266</v>
      </c>
      <c r="I36" s="238" t="s">
        <v>266</v>
      </c>
      <c r="J36" s="240"/>
      <c r="K36" s="241"/>
      <c r="L36" s="242">
        <f t="shared" si="2"/>
        <v>0</v>
      </c>
      <c r="M36" s="243" t="s">
        <v>266</v>
      </c>
      <c r="N36" s="237" t="s">
        <v>266</v>
      </c>
      <c r="O36" s="238" t="s">
        <v>266</v>
      </c>
      <c r="P36" s="244"/>
      <c r="R36" s="158"/>
      <c r="S36" s="158"/>
    </row>
    <row r="37" spans="1:19" s="148" customFormat="1" ht="12" hidden="1" x14ac:dyDescent="0.25">
      <c r="A37" s="212">
        <v>21380</v>
      </c>
      <c r="B37" s="198" t="s">
        <v>275</v>
      </c>
      <c r="C37" s="199">
        <f t="shared" si="1"/>
        <v>0</v>
      </c>
      <c r="D37" s="203" t="s">
        <v>266</v>
      </c>
      <c r="E37" s="207" t="s">
        <v>266</v>
      </c>
      <c r="F37" s="205" t="s">
        <v>266</v>
      </c>
      <c r="G37" s="203" t="s">
        <v>266</v>
      </c>
      <c r="H37" s="204" t="s">
        <v>266</v>
      </c>
      <c r="I37" s="205" t="s">
        <v>266</v>
      </c>
      <c r="J37" s="209">
        <f>SUM(J38:J39)</f>
        <v>0</v>
      </c>
      <c r="K37" s="210">
        <f>SUM(K38:K39)</f>
        <v>0</v>
      </c>
      <c r="L37" s="211">
        <f t="shared" si="2"/>
        <v>0</v>
      </c>
      <c r="M37" s="206" t="s">
        <v>266</v>
      </c>
      <c r="N37" s="207" t="s">
        <v>266</v>
      </c>
      <c r="O37" s="205" t="s">
        <v>266</v>
      </c>
      <c r="P37" s="208"/>
      <c r="R37" s="158"/>
      <c r="S37" s="158"/>
    </row>
    <row r="38" spans="1:19" customFormat="1" hidden="1" x14ac:dyDescent="0.25">
      <c r="A38" s="169">
        <v>21381</v>
      </c>
      <c r="B38" s="213" t="s">
        <v>276</v>
      </c>
      <c r="C38" s="214">
        <f t="shared" si="1"/>
        <v>0</v>
      </c>
      <c r="D38" s="215" t="s">
        <v>266</v>
      </c>
      <c r="E38" s="216" t="s">
        <v>266</v>
      </c>
      <c r="F38" s="217" t="s">
        <v>266</v>
      </c>
      <c r="G38" s="215" t="s">
        <v>266</v>
      </c>
      <c r="H38" s="218" t="s">
        <v>266</v>
      </c>
      <c r="I38" s="217" t="s">
        <v>266</v>
      </c>
      <c r="J38" s="219"/>
      <c r="K38" s="220"/>
      <c r="L38" s="221">
        <f t="shared" si="2"/>
        <v>0</v>
      </c>
      <c r="M38" s="222" t="s">
        <v>266</v>
      </c>
      <c r="N38" s="216" t="s">
        <v>266</v>
      </c>
      <c r="O38" s="217" t="s">
        <v>266</v>
      </c>
      <c r="P38" s="176"/>
      <c r="R38" s="158"/>
      <c r="S38" s="158"/>
    </row>
    <row r="39" spans="1:19" customFormat="1" hidden="1" x14ac:dyDescent="0.25">
      <c r="A39" s="178">
        <v>21383</v>
      </c>
      <c r="B39" s="223" t="s">
        <v>277</v>
      </c>
      <c r="C39" s="224">
        <f t="shared" si="1"/>
        <v>0</v>
      </c>
      <c r="D39" s="225" t="s">
        <v>266</v>
      </c>
      <c r="E39" s="226" t="s">
        <v>266</v>
      </c>
      <c r="F39" s="227" t="s">
        <v>266</v>
      </c>
      <c r="G39" s="225" t="s">
        <v>266</v>
      </c>
      <c r="H39" s="228" t="s">
        <v>266</v>
      </c>
      <c r="I39" s="227" t="s">
        <v>266</v>
      </c>
      <c r="J39" s="229"/>
      <c r="K39" s="230"/>
      <c r="L39" s="231">
        <f t="shared" si="2"/>
        <v>0</v>
      </c>
      <c r="M39" s="232" t="s">
        <v>266</v>
      </c>
      <c r="N39" s="226" t="s">
        <v>266</v>
      </c>
      <c r="O39" s="227" t="s">
        <v>266</v>
      </c>
      <c r="P39" s="185"/>
      <c r="R39" s="158"/>
      <c r="S39" s="158"/>
    </row>
    <row r="40" spans="1:19" s="148" customFormat="1" ht="24" x14ac:dyDescent="0.25">
      <c r="A40" s="212">
        <v>21390</v>
      </c>
      <c r="B40" s="198" t="s">
        <v>278</v>
      </c>
      <c r="C40" s="459">
        <f t="shared" si="1"/>
        <v>3730</v>
      </c>
      <c r="D40" s="203" t="s">
        <v>266</v>
      </c>
      <c r="E40" s="207" t="s">
        <v>266</v>
      </c>
      <c r="F40" s="205" t="s">
        <v>266</v>
      </c>
      <c r="G40" s="203" t="s">
        <v>266</v>
      </c>
      <c r="H40" s="204" t="s">
        <v>266</v>
      </c>
      <c r="I40" s="205" t="s">
        <v>266</v>
      </c>
      <c r="J40" s="209">
        <f>SUM(J41:J44)</f>
        <v>3730</v>
      </c>
      <c r="K40" s="210">
        <f>SUM(K41:K44)</f>
        <v>0</v>
      </c>
      <c r="L40" s="211">
        <f t="shared" si="2"/>
        <v>3730</v>
      </c>
      <c r="M40" s="206" t="s">
        <v>266</v>
      </c>
      <c r="N40" s="207" t="s">
        <v>266</v>
      </c>
      <c r="O40" s="205" t="s">
        <v>266</v>
      </c>
      <c r="P40" s="208"/>
      <c r="R40" s="158"/>
      <c r="S40" s="158"/>
    </row>
    <row r="41" spans="1:19" customFormat="1" ht="24" hidden="1" x14ac:dyDescent="0.25">
      <c r="A41" s="169">
        <v>21391</v>
      </c>
      <c r="B41" s="213" t="s">
        <v>279</v>
      </c>
      <c r="C41" s="214">
        <f t="shared" si="1"/>
        <v>0</v>
      </c>
      <c r="D41" s="215" t="s">
        <v>266</v>
      </c>
      <c r="E41" s="216" t="s">
        <v>266</v>
      </c>
      <c r="F41" s="217" t="s">
        <v>266</v>
      </c>
      <c r="G41" s="215" t="s">
        <v>266</v>
      </c>
      <c r="H41" s="218" t="s">
        <v>266</v>
      </c>
      <c r="I41" s="217" t="s">
        <v>266</v>
      </c>
      <c r="J41" s="219"/>
      <c r="K41" s="220"/>
      <c r="L41" s="221">
        <f t="shared" si="2"/>
        <v>0</v>
      </c>
      <c r="M41" s="222" t="s">
        <v>266</v>
      </c>
      <c r="N41" s="216" t="s">
        <v>266</v>
      </c>
      <c r="O41" s="217" t="s">
        <v>266</v>
      </c>
      <c r="P41" s="176"/>
      <c r="R41" s="158"/>
      <c r="S41" s="158"/>
    </row>
    <row r="42" spans="1:19" customFormat="1" hidden="1" x14ac:dyDescent="0.25">
      <c r="A42" s="178">
        <v>21393</v>
      </c>
      <c r="B42" s="223" t="s">
        <v>280</v>
      </c>
      <c r="C42" s="224">
        <f t="shared" si="1"/>
        <v>0</v>
      </c>
      <c r="D42" s="225" t="s">
        <v>266</v>
      </c>
      <c r="E42" s="226" t="s">
        <v>266</v>
      </c>
      <c r="F42" s="227" t="s">
        <v>266</v>
      </c>
      <c r="G42" s="225" t="s">
        <v>266</v>
      </c>
      <c r="H42" s="228" t="s">
        <v>266</v>
      </c>
      <c r="I42" s="227" t="s">
        <v>266</v>
      </c>
      <c r="J42" s="229"/>
      <c r="K42" s="230"/>
      <c r="L42" s="231">
        <f t="shared" si="2"/>
        <v>0</v>
      </c>
      <c r="M42" s="232" t="s">
        <v>266</v>
      </c>
      <c r="N42" s="226" t="s">
        <v>266</v>
      </c>
      <c r="O42" s="227" t="s">
        <v>266</v>
      </c>
      <c r="P42" s="185"/>
      <c r="R42" s="158"/>
      <c r="S42" s="158"/>
    </row>
    <row r="43" spans="1:19" customFormat="1" hidden="1" x14ac:dyDescent="0.25">
      <c r="A43" s="178">
        <v>21395</v>
      </c>
      <c r="B43" s="223" t="s">
        <v>281</v>
      </c>
      <c r="C43" s="224">
        <f t="shared" si="1"/>
        <v>0</v>
      </c>
      <c r="D43" s="225" t="s">
        <v>266</v>
      </c>
      <c r="E43" s="226" t="s">
        <v>266</v>
      </c>
      <c r="F43" s="227" t="s">
        <v>266</v>
      </c>
      <c r="G43" s="225" t="s">
        <v>266</v>
      </c>
      <c r="H43" s="228" t="s">
        <v>266</v>
      </c>
      <c r="I43" s="227" t="s">
        <v>266</v>
      </c>
      <c r="J43" s="229"/>
      <c r="K43" s="230"/>
      <c r="L43" s="231">
        <f t="shared" si="2"/>
        <v>0</v>
      </c>
      <c r="M43" s="232" t="s">
        <v>266</v>
      </c>
      <c r="N43" s="226" t="s">
        <v>266</v>
      </c>
      <c r="O43" s="227" t="s">
        <v>266</v>
      </c>
      <c r="P43" s="185"/>
      <c r="R43" s="158"/>
      <c r="S43" s="158"/>
    </row>
    <row r="44" spans="1:19" customFormat="1" x14ac:dyDescent="0.25">
      <c r="A44" s="178">
        <v>21399</v>
      </c>
      <c r="B44" s="223" t="s">
        <v>282</v>
      </c>
      <c r="C44" s="359">
        <f t="shared" si="1"/>
        <v>3730</v>
      </c>
      <c r="D44" s="225" t="s">
        <v>266</v>
      </c>
      <c r="E44" s="226" t="s">
        <v>266</v>
      </c>
      <c r="F44" s="227" t="s">
        <v>266</v>
      </c>
      <c r="G44" s="225" t="s">
        <v>266</v>
      </c>
      <c r="H44" s="228" t="s">
        <v>266</v>
      </c>
      <c r="I44" s="227" t="s">
        <v>266</v>
      </c>
      <c r="J44" s="229">
        <v>3730</v>
      </c>
      <c r="K44" s="230"/>
      <c r="L44" s="231">
        <f t="shared" si="2"/>
        <v>3730</v>
      </c>
      <c r="M44" s="232" t="s">
        <v>266</v>
      </c>
      <c r="N44" s="226" t="s">
        <v>266</v>
      </c>
      <c r="O44" s="227" t="s">
        <v>266</v>
      </c>
      <c r="P44" s="185"/>
      <c r="R44" s="158"/>
      <c r="S44" s="158"/>
    </row>
    <row r="45" spans="1:19" s="148" customFormat="1" ht="33.75" hidden="1" customHeight="1" x14ac:dyDescent="0.25">
      <c r="A45" s="212">
        <v>21420</v>
      </c>
      <c r="B45" s="198" t="s">
        <v>283</v>
      </c>
      <c r="C45" s="245">
        <f>F45</f>
        <v>0</v>
      </c>
      <c r="D45" s="246"/>
      <c r="E45" s="247"/>
      <c r="F45" s="202">
        <f>D45+E45</f>
        <v>0</v>
      </c>
      <c r="G45" s="203" t="s">
        <v>266</v>
      </c>
      <c r="H45" s="204" t="s">
        <v>266</v>
      </c>
      <c r="I45" s="205" t="s">
        <v>266</v>
      </c>
      <c r="J45" s="203" t="s">
        <v>266</v>
      </c>
      <c r="K45" s="204" t="s">
        <v>266</v>
      </c>
      <c r="L45" s="205" t="s">
        <v>266</v>
      </c>
      <c r="M45" s="206" t="s">
        <v>266</v>
      </c>
      <c r="N45" s="207" t="s">
        <v>266</v>
      </c>
      <c r="O45" s="205" t="s">
        <v>266</v>
      </c>
      <c r="P45" s="208"/>
      <c r="R45" s="158"/>
      <c r="S45" s="158"/>
    </row>
    <row r="46" spans="1:19" s="148" customFormat="1" ht="12" hidden="1" x14ac:dyDescent="0.25">
      <c r="A46" s="248">
        <v>21490</v>
      </c>
      <c r="B46" s="249" t="s">
        <v>284</v>
      </c>
      <c r="C46" s="245">
        <f>F46+I46+L46</f>
        <v>0</v>
      </c>
      <c r="D46" s="250">
        <f>D47</f>
        <v>0</v>
      </c>
      <c r="E46" s="251">
        <f>E47</f>
        <v>0</v>
      </c>
      <c r="F46" s="252">
        <f>D46+E46</f>
        <v>0</v>
      </c>
      <c r="G46" s="250">
        <f>G47</f>
        <v>0</v>
      </c>
      <c r="H46" s="253">
        <f t="shared" ref="H46:K46" si="3">H47</f>
        <v>0</v>
      </c>
      <c r="I46" s="252">
        <f>G46+H46</f>
        <v>0</v>
      </c>
      <c r="J46" s="250">
        <f>J47</f>
        <v>0</v>
      </c>
      <c r="K46" s="253">
        <f t="shared" si="3"/>
        <v>0</v>
      </c>
      <c r="L46" s="252">
        <f>J46+K46</f>
        <v>0</v>
      </c>
      <c r="M46" s="206" t="s">
        <v>266</v>
      </c>
      <c r="N46" s="207" t="s">
        <v>266</v>
      </c>
      <c r="O46" s="205" t="s">
        <v>266</v>
      </c>
      <c r="P46" s="208"/>
      <c r="R46" s="158"/>
      <c r="S46" s="158"/>
    </row>
    <row r="47" spans="1:19" s="148" customFormat="1" ht="12" hidden="1" x14ac:dyDescent="0.25">
      <c r="A47" s="178">
        <v>21499</v>
      </c>
      <c r="B47" s="223" t="s">
        <v>285</v>
      </c>
      <c r="C47" s="254">
        <f>F47+I47+L47</f>
        <v>0</v>
      </c>
      <c r="D47" s="171"/>
      <c r="E47" s="172"/>
      <c r="F47" s="173">
        <f>D47+E47</f>
        <v>0</v>
      </c>
      <c r="G47" s="255"/>
      <c r="H47" s="174"/>
      <c r="I47" s="173">
        <f>G47+H47</f>
        <v>0</v>
      </c>
      <c r="J47" s="171"/>
      <c r="K47" s="174"/>
      <c r="L47" s="173">
        <f>J47+K47</f>
        <v>0</v>
      </c>
      <c r="M47" s="243" t="s">
        <v>266</v>
      </c>
      <c r="N47" s="237" t="s">
        <v>266</v>
      </c>
      <c r="O47" s="238" t="s">
        <v>266</v>
      </c>
      <c r="P47" s="244"/>
      <c r="R47" s="158"/>
      <c r="S47" s="158"/>
    </row>
    <row r="48" spans="1:19" customFormat="1" hidden="1" x14ac:dyDescent="0.25">
      <c r="A48" s="256">
        <v>23000</v>
      </c>
      <c r="B48" s="257" t="s">
        <v>286</v>
      </c>
      <c r="C48" s="245">
        <f>O48</f>
        <v>0</v>
      </c>
      <c r="D48" s="258" t="s">
        <v>266</v>
      </c>
      <c r="E48" s="259" t="s">
        <v>266</v>
      </c>
      <c r="F48" s="260" t="s">
        <v>266</v>
      </c>
      <c r="G48" s="258" t="s">
        <v>266</v>
      </c>
      <c r="H48" s="261" t="s">
        <v>266</v>
      </c>
      <c r="I48" s="260" t="s">
        <v>266</v>
      </c>
      <c r="J48" s="258" t="s">
        <v>266</v>
      </c>
      <c r="K48" s="261" t="s">
        <v>266</v>
      </c>
      <c r="L48" s="260" t="s">
        <v>266</v>
      </c>
      <c r="M48" s="262">
        <f>SUM(M49:M50)</f>
        <v>0</v>
      </c>
      <c r="N48" s="263">
        <f>SUM(N49:N50)</f>
        <v>0</v>
      </c>
      <c r="O48" s="202">
        <f>M48+N48</f>
        <v>0</v>
      </c>
      <c r="P48" s="208"/>
      <c r="R48" s="158"/>
      <c r="S48" s="158"/>
    </row>
    <row r="49" spans="1:19" customFormat="1" hidden="1" x14ac:dyDescent="0.25">
      <c r="A49" s="264">
        <v>23410</v>
      </c>
      <c r="B49" s="265" t="s">
        <v>287</v>
      </c>
      <c r="C49" s="266">
        <f>O49</f>
        <v>0</v>
      </c>
      <c r="D49" s="267" t="s">
        <v>266</v>
      </c>
      <c r="E49" s="268" t="s">
        <v>266</v>
      </c>
      <c r="F49" s="269" t="s">
        <v>266</v>
      </c>
      <c r="G49" s="267" t="s">
        <v>266</v>
      </c>
      <c r="H49" s="270" t="s">
        <v>266</v>
      </c>
      <c r="I49" s="269" t="s">
        <v>266</v>
      </c>
      <c r="J49" s="267" t="s">
        <v>266</v>
      </c>
      <c r="K49" s="270" t="s">
        <v>266</v>
      </c>
      <c r="L49" s="269" t="s">
        <v>266</v>
      </c>
      <c r="M49" s="271"/>
      <c r="N49" s="272"/>
      <c r="O49" s="273">
        <f>M49+N49</f>
        <v>0</v>
      </c>
      <c r="P49" s="274"/>
      <c r="R49" s="158"/>
      <c r="S49" s="158"/>
    </row>
    <row r="50" spans="1:19" customFormat="1" hidden="1" x14ac:dyDescent="0.25">
      <c r="A50" s="264">
        <v>23510</v>
      </c>
      <c r="B50" s="265" t="s">
        <v>288</v>
      </c>
      <c r="C50" s="266">
        <f>O50</f>
        <v>0</v>
      </c>
      <c r="D50" s="267" t="s">
        <v>266</v>
      </c>
      <c r="E50" s="268" t="s">
        <v>266</v>
      </c>
      <c r="F50" s="269" t="s">
        <v>266</v>
      </c>
      <c r="G50" s="267" t="s">
        <v>266</v>
      </c>
      <c r="H50" s="270" t="s">
        <v>266</v>
      </c>
      <c r="I50" s="269" t="s">
        <v>266</v>
      </c>
      <c r="J50" s="267" t="s">
        <v>266</v>
      </c>
      <c r="K50" s="270" t="s">
        <v>266</v>
      </c>
      <c r="L50" s="269" t="s">
        <v>266</v>
      </c>
      <c r="M50" s="271"/>
      <c r="N50" s="272"/>
      <c r="O50" s="273">
        <f>M50+N50</f>
        <v>0</v>
      </c>
      <c r="P50" s="274"/>
      <c r="R50" s="158"/>
      <c r="S50" s="158"/>
    </row>
    <row r="51" spans="1:19" customFormat="1" x14ac:dyDescent="0.25">
      <c r="A51" s="275"/>
      <c r="B51" s="265"/>
      <c r="C51" s="460"/>
      <c r="D51" s="277"/>
      <c r="E51" s="278"/>
      <c r="F51" s="273"/>
      <c r="G51" s="277"/>
      <c r="H51" s="279"/>
      <c r="I51" s="269"/>
      <c r="J51" s="280"/>
      <c r="K51" s="281"/>
      <c r="L51" s="273"/>
      <c r="M51" s="271"/>
      <c r="N51" s="272"/>
      <c r="O51" s="273"/>
      <c r="P51" s="274"/>
      <c r="R51" s="158"/>
      <c r="S51" s="158"/>
    </row>
    <row r="52" spans="1:19" s="148" customFormat="1" ht="12" x14ac:dyDescent="0.25">
      <c r="A52" s="282"/>
      <c r="B52" s="283" t="s">
        <v>289</v>
      </c>
      <c r="C52" s="461"/>
      <c r="D52" s="285"/>
      <c r="E52" s="286"/>
      <c r="F52" s="287"/>
      <c r="G52" s="285"/>
      <c r="H52" s="288"/>
      <c r="I52" s="289"/>
      <c r="J52" s="285"/>
      <c r="K52" s="288"/>
      <c r="L52" s="289"/>
      <c r="M52" s="290"/>
      <c r="N52" s="286"/>
      <c r="O52" s="289"/>
      <c r="P52" s="291"/>
      <c r="R52" s="158"/>
      <c r="S52" s="158"/>
    </row>
    <row r="53" spans="1:19" s="148" customFormat="1" ht="12.75" thickBot="1" x14ac:dyDescent="0.3">
      <c r="A53" s="292"/>
      <c r="B53" s="149" t="s">
        <v>290</v>
      </c>
      <c r="C53" s="462">
        <f t="shared" ref="C53:C116" si="4">F53+I53+L53+O53</f>
        <v>167695</v>
      </c>
      <c r="D53" s="294">
        <f>SUM(D54,D284)</f>
        <v>155249</v>
      </c>
      <c r="E53" s="295">
        <f>SUM(E54,E284)</f>
        <v>3927</v>
      </c>
      <c r="F53" s="296">
        <f t="shared" ref="F53:F117" si="5">D53+E53</f>
        <v>159176</v>
      </c>
      <c r="G53" s="294">
        <f>SUM(G54,G284)</f>
        <v>0</v>
      </c>
      <c r="H53" s="297">
        <f>SUM(H54,H284)</f>
        <v>0</v>
      </c>
      <c r="I53" s="296">
        <f t="shared" ref="I53:I117" si="6">G53+H53</f>
        <v>0</v>
      </c>
      <c r="J53" s="294">
        <f>SUM(J54,J284)</f>
        <v>8519</v>
      </c>
      <c r="K53" s="297">
        <f>SUM(K54,K284)</f>
        <v>0</v>
      </c>
      <c r="L53" s="296">
        <f t="shared" ref="L53:L117" si="7">J53+K53</f>
        <v>8519</v>
      </c>
      <c r="M53" s="298">
        <f>SUM(M54,M284)</f>
        <v>0</v>
      </c>
      <c r="N53" s="295">
        <f>SUM(N54,N284)</f>
        <v>0</v>
      </c>
      <c r="O53" s="296">
        <f t="shared" ref="O53:O117" si="8">M53+N53</f>
        <v>0</v>
      </c>
      <c r="P53" s="157"/>
      <c r="R53" s="158"/>
      <c r="S53" s="158"/>
    </row>
    <row r="54" spans="1:19" s="148" customFormat="1" ht="24.75" thickTop="1" x14ac:dyDescent="0.25">
      <c r="A54" s="299"/>
      <c r="B54" s="300" t="s">
        <v>291</v>
      </c>
      <c r="C54" s="463">
        <f t="shared" si="4"/>
        <v>165370</v>
      </c>
      <c r="D54" s="302">
        <f>SUM(D55,D197)</f>
        <v>155249</v>
      </c>
      <c r="E54" s="303">
        <f>SUM(E55,E197)</f>
        <v>3927</v>
      </c>
      <c r="F54" s="304">
        <f t="shared" si="5"/>
        <v>159176</v>
      </c>
      <c r="G54" s="302">
        <f>SUM(G55,G197)</f>
        <v>0</v>
      </c>
      <c r="H54" s="305">
        <f>SUM(H55,H197)</f>
        <v>0</v>
      </c>
      <c r="I54" s="304">
        <f t="shared" si="6"/>
        <v>0</v>
      </c>
      <c r="J54" s="302">
        <f>SUM(J55,J197)</f>
        <v>6194</v>
      </c>
      <c r="K54" s="305">
        <f>SUM(K55,K197)</f>
        <v>0</v>
      </c>
      <c r="L54" s="304">
        <f t="shared" si="7"/>
        <v>6194</v>
      </c>
      <c r="M54" s="306">
        <f>SUM(M55,M197)</f>
        <v>0</v>
      </c>
      <c r="N54" s="303">
        <f>SUM(N55,N197)</f>
        <v>0</v>
      </c>
      <c r="O54" s="304">
        <f t="shared" si="8"/>
        <v>0</v>
      </c>
      <c r="P54" s="307"/>
      <c r="R54" s="158"/>
      <c r="S54" s="158"/>
    </row>
    <row r="55" spans="1:19" s="148" customFormat="1" ht="24" x14ac:dyDescent="0.25">
      <c r="A55" s="308"/>
      <c r="B55" s="139" t="s">
        <v>292</v>
      </c>
      <c r="C55" s="464">
        <f t="shared" si="4"/>
        <v>164070</v>
      </c>
      <c r="D55" s="310">
        <f>SUM(D56,D78,D176,D190)</f>
        <v>153949</v>
      </c>
      <c r="E55" s="311">
        <f>SUM(E56,E78,E176,E190)</f>
        <v>3927</v>
      </c>
      <c r="F55" s="312">
        <f t="shared" si="5"/>
        <v>157876</v>
      </c>
      <c r="G55" s="310">
        <f>SUM(G56,G78,G176,G190)</f>
        <v>0</v>
      </c>
      <c r="H55" s="313">
        <f>SUM(H56,H78,H176,H190)</f>
        <v>0</v>
      </c>
      <c r="I55" s="312">
        <f t="shared" si="6"/>
        <v>0</v>
      </c>
      <c r="J55" s="310">
        <f>SUM(J56,J78,J176,J190)</f>
        <v>6194</v>
      </c>
      <c r="K55" s="313">
        <f>SUM(K56,K78,K176,K190)</f>
        <v>0</v>
      </c>
      <c r="L55" s="312">
        <f t="shared" si="7"/>
        <v>6194</v>
      </c>
      <c r="M55" s="158">
        <f>SUM(M56,M78,M176,M190)</f>
        <v>0</v>
      </c>
      <c r="N55" s="311">
        <f>SUM(N56,N78,N176,N190)</f>
        <v>0</v>
      </c>
      <c r="O55" s="312">
        <f t="shared" si="8"/>
        <v>0</v>
      </c>
      <c r="P55" s="314"/>
      <c r="R55" s="158"/>
      <c r="S55" s="158"/>
    </row>
    <row r="56" spans="1:19" s="148" customFormat="1" ht="12" x14ac:dyDescent="0.25">
      <c r="A56" s="315">
        <v>1000</v>
      </c>
      <c r="B56" s="315" t="s">
        <v>293</v>
      </c>
      <c r="C56" s="316">
        <f t="shared" si="4"/>
        <v>1949</v>
      </c>
      <c r="D56" s="317">
        <f>SUM(D57,D70)</f>
        <v>0</v>
      </c>
      <c r="E56" s="318">
        <f>SUM(E57,E70)</f>
        <v>1949</v>
      </c>
      <c r="F56" s="319">
        <f t="shared" si="5"/>
        <v>1949</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c r="R56" s="158"/>
      <c r="S56" s="158"/>
    </row>
    <row r="57" spans="1:19" customFormat="1" x14ac:dyDescent="0.25">
      <c r="A57" s="198">
        <v>1100</v>
      </c>
      <c r="B57" s="323" t="s">
        <v>294</v>
      </c>
      <c r="C57" s="199">
        <f t="shared" si="4"/>
        <v>1949</v>
      </c>
      <c r="D57" s="209">
        <f>SUM(D58,D61,D69)</f>
        <v>0</v>
      </c>
      <c r="E57" s="324">
        <f>SUM(E58,E61,E69)</f>
        <v>1949</v>
      </c>
      <c r="F57" s="211">
        <f t="shared" si="5"/>
        <v>1949</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c r="R57" s="158"/>
      <c r="S57" s="158"/>
    </row>
    <row r="58" spans="1:19" customFormat="1" hidden="1" x14ac:dyDescent="0.25">
      <c r="A58" s="329">
        <v>1110</v>
      </c>
      <c r="B58" s="265" t="s">
        <v>295</v>
      </c>
      <c r="C58" s="276">
        <f t="shared" si="4"/>
        <v>0</v>
      </c>
      <c r="D58" s="330">
        <f>SUM(D59:D60)</f>
        <v>0</v>
      </c>
      <c r="E58" s="331">
        <f>SUM(E59:E60)</f>
        <v>0</v>
      </c>
      <c r="F58" s="332">
        <f t="shared" si="5"/>
        <v>0</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c r="R58" s="158"/>
      <c r="S58" s="158"/>
    </row>
    <row r="59" spans="1:19" customFormat="1" hidden="1" x14ac:dyDescent="0.25">
      <c r="A59" s="169">
        <v>1111</v>
      </c>
      <c r="B59" s="213" t="s">
        <v>296</v>
      </c>
      <c r="C59" s="214">
        <f t="shared" si="4"/>
        <v>0</v>
      </c>
      <c r="D59" s="219">
        <v>0</v>
      </c>
      <c r="E59" s="335"/>
      <c r="F59" s="221">
        <f t="shared" si="5"/>
        <v>0</v>
      </c>
      <c r="G59" s="219"/>
      <c r="H59" s="220"/>
      <c r="I59" s="221">
        <f t="shared" si="6"/>
        <v>0</v>
      </c>
      <c r="J59" s="219">
        <v>0</v>
      </c>
      <c r="K59" s="220"/>
      <c r="L59" s="221">
        <f t="shared" si="7"/>
        <v>0</v>
      </c>
      <c r="M59" s="336"/>
      <c r="N59" s="335"/>
      <c r="O59" s="221">
        <f t="shared" si="8"/>
        <v>0</v>
      </c>
      <c r="P59" s="176"/>
      <c r="R59" s="158"/>
      <c r="S59" s="158"/>
    </row>
    <row r="60" spans="1:19" customFormat="1" hidden="1" x14ac:dyDescent="0.25">
      <c r="A60" s="178">
        <v>1119</v>
      </c>
      <c r="B60" s="223" t="s">
        <v>297</v>
      </c>
      <c r="C60" s="224">
        <f t="shared" si="4"/>
        <v>0</v>
      </c>
      <c r="D60" s="229">
        <v>0</v>
      </c>
      <c r="E60" s="337"/>
      <c r="F60" s="231">
        <f t="shared" si="5"/>
        <v>0</v>
      </c>
      <c r="G60" s="229"/>
      <c r="H60" s="230"/>
      <c r="I60" s="231">
        <f t="shared" si="6"/>
        <v>0</v>
      </c>
      <c r="J60" s="229">
        <v>0</v>
      </c>
      <c r="K60" s="230"/>
      <c r="L60" s="231">
        <f t="shared" si="7"/>
        <v>0</v>
      </c>
      <c r="M60" s="338"/>
      <c r="N60" s="337"/>
      <c r="O60" s="231">
        <f t="shared" si="8"/>
        <v>0</v>
      </c>
      <c r="P60" s="185"/>
      <c r="R60" s="158"/>
      <c r="S60" s="158"/>
    </row>
    <row r="61" spans="1:19" customFormat="1" hidden="1" x14ac:dyDescent="0.25">
      <c r="A61" s="339">
        <v>1140</v>
      </c>
      <c r="B61" s="223" t="s">
        <v>298</v>
      </c>
      <c r="C61" s="224">
        <f t="shared" si="4"/>
        <v>0</v>
      </c>
      <c r="D61" s="340">
        <f>SUM(D62:D68)</f>
        <v>0</v>
      </c>
      <c r="E61" s="341">
        <f>SUM(E62:E68)</f>
        <v>0</v>
      </c>
      <c r="F61" s="231">
        <f>D61+E61</f>
        <v>0</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c r="R61" s="158"/>
      <c r="S61" s="158"/>
    </row>
    <row r="62" spans="1:19" customFormat="1" hidden="1" x14ac:dyDescent="0.25">
      <c r="A62" s="178">
        <v>1141</v>
      </c>
      <c r="B62" s="223" t="s">
        <v>299</v>
      </c>
      <c r="C62" s="224">
        <f t="shared" si="4"/>
        <v>0</v>
      </c>
      <c r="D62" s="229">
        <v>0</v>
      </c>
      <c r="E62" s="337"/>
      <c r="F62" s="231">
        <f t="shared" si="5"/>
        <v>0</v>
      </c>
      <c r="G62" s="229"/>
      <c r="H62" s="230"/>
      <c r="I62" s="231">
        <f t="shared" si="6"/>
        <v>0</v>
      </c>
      <c r="J62" s="229">
        <v>0</v>
      </c>
      <c r="K62" s="230"/>
      <c r="L62" s="231">
        <f t="shared" si="7"/>
        <v>0</v>
      </c>
      <c r="M62" s="338"/>
      <c r="N62" s="337"/>
      <c r="O62" s="231">
        <f t="shared" si="8"/>
        <v>0</v>
      </c>
      <c r="P62" s="185"/>
      <c r="R62" s="158"/>
      <c r="S62" s="158"/>
    </row>
    <row r="63" spans="1:19" customFormat="1" ht="24" hidden="1" x14ac:dyDescent="0.25">
      <c r="A63" s="178">
        <v>1142</v>
      </c>
      <c r="B63" s="223" t="s">
        <v>300</v>
      </c>
      <c r="C63" s="224">
        <f t="shared" si="4"/>
        <v>0</v>
      </c>
      <c r="D63" s="229">
        <v>0</v>
      </c>
      <c r="E63" s="337"/>
      <c r="F63" s="231">
        <f t="shared" si="5"/>
        <v>0</v>
      </c>
      <c r="G63" s="229"/>
      <c r="H63" s="230"/>
      <c r="I63" s="231">
        <f t="shared" si="6"/>
        <v>0</v>
      </c>
      <c r="J63" s="229">
        <v>0</v>
      </c>
      <c r="K63" s="230"/>
      <c r="L63" s="231">
        <f t="shared" si="7"/>
        <v>0</v>
      </c>
      <c r="M63" s="338"/>
      <c r="N63" s="337"/>
      <c r="O63" s="231">
        <f t="shared" si="8"/>
        <v>0</v>
      </c>
      <c r="P63" s="185"/>
      <c r="R63" s="158"/>
      <c r="S63" s="158"/>
    </row>
    <row r="64" spans="1:19" customFormat="1" ht="24" hidden="1" x14ac:dyDescent="0.25">
      <c r="A64" s="178">
        <v>1145</v>
      </c>
      <c r="B64" s="223" t="s">
        <v>301</v>
      </c>
      <c r="C64" s="224">
        <f t="shared" si="4"/>
        <v>0</v>
      </c>
      <c r="D64" s="229">
        <v>0</v>
      </c>
      <c r="E64" s="337"/>
      <c r="F64" s="231">
        <f t="shared" si="5"/>
        <v>0</v>
      </c>
      <c r="G64" s="229"/>
      <c r="H64" s="230"/>
      <c r="I64" s="231">
        <f t="shared" si="6"/>
        <v>0</v>
      </c>
      <c r="J64" s="229">
        <v>0</v>
      </c>
      <c r="K64" s="230"/>
      <c r="L64" s="231">
        <f t="shared" si="7"/>
        <v>0</v>
      </c>
      <c r="M64" s="338"/>
      <c r="N64" s="337"/>
      <c r="O64" s="231">
        <f t="shared" si="8"/>
        <v>0</v>
      </c>
      <c r="P64" s="185"/>
      <c r="R64" s="158"/>
      <c r="S64" s="158"/>
    </row>
    <row r="65" spans="1:19" customFormat="1" ht="24" hidden="1" x14ac:dyDescent="0.25">
      <c r="A65" s="178">
        <v>1146</v>
      </c>
      <c r="B65" s="223" t="s">
        <v>302</v>
      </c>
      <c r="C65" s="224">
        <f t="shared" si="4"/>
        <v>0</v>
      </c>
      <c r="D65" s="229">
        <v>0</v>
      </c>
      <c r="E65" s="337"/>
      <c r="F65" s="231">
        <f t="shared" si="5"/>
        <v>0</v>
      </c>
      <c r="G65" s="229"/>
      <c r="H65" s="230"/>
      <c r="I65" s="231">
        <f t="shared" si="6"/>
        <v>0</v>
      </c>
      <c r="J65" s="229">
        <v>0</v>
      </c>
      <c r="K65" s="230"/>
      <c r="L65" s="231">
        <f t="shared" si="7"/>
        <v>0</v>
      </c>
      <c r="M65" s="338"/>
      <c r="N65" s="337"/>
      <c r="O65" s="231">
        <f t="shared" si="8"/>
        <v>0</v>
      </c>
      <c r="P65" s="185"/>
      <c r="R65" s="158"/>
      <c r="S65" s="158"/>
    </row>
    <row r="66" spans="1:19" customFormat="1" hidden="1" x14ac:dyDescent="0.25">
      <c r="A66" s="178">
        <v>1147</v>
      </c>
      <c r="B66" s="223" t="s">
        <v>303</v>
      </c>
      <c r="C66" s="224">
        <f t="shared" si="4"/>
        <v>0</v>
      </c>
      <c r="D66" s="229">
        <v>0</v>
      </c>
      <c r="E66" s="337"/>
      <c r="F66" s="231">
        <f t="shared" si="5"/>
        <v>0</v>
      </c>
      <c r="G66" s="229"/>
      <c r="H66" s="230"/>
      <c r="I66" s="231">
        <f t="shared" si="6"/>
        <v>0</v>
      </c>
      <c r="J66" s="229">
        <v>0</v>
      </c>
      <c r="K66" s="230"/>
      <c r="L66" s="231">
        <f t="shared" si="7"/>
        <v>0</v>
      </c>
      <c r="M66" s="338"/>
      <c r="N66" s="337"/>
      <c r="O66" s="231">
        <f t="shared" si="8"/>
        <v>0</v>
      </c>
      <c r="P66" s="185"/>
      <c r="R66" s="158"/>
      <c r="S66" s="158"/>
    </row>
    <row r="67" spans="1:19" customFormat="1" hidden="1" x14ac:dyDescent="0.25">
      <c r="A67" s="178">
        <v>1148</v>
      </c>
      <c r="B67" s="223" t="s">
        <v>304</v>
      </c>
      <c r="C67" s="224">
        <f t="shared" si="4"/>
        <v>0</v>
      </c>
      <c r="D67" s="229">
        <v>0</v>
      </c>
      <c r="E67" s="337"/>
      <c r="F67" s="231">
        <f t="shared" si="5"/>
        <v>0</v>
      </c>
      <c r="G67" s="229"/>
      <c r="H67" s="230"/>
      <c r="I67" s="231">
        <f t="shared" si="6"/>
        <v>0</v>
      </c>
      <c r="J67" s="229">
        <v>0</v>
      </c>
      <c r="K67" s="230"/>
      <c r="L67" s="231">
        <f t="shared" si="7"/>
        <v>0</v>
      </c>
      <c r="M67" s="338"/>
      <c r="N67" s="337"/>
      <c r="O67" s="231">
        <f t="shared" si="8"/>
        <v>0</v>
      </c>
      <c r="P67" s="185"/>
      <c r="R67" s="158"/>
      <c r="S67" s="158"/>
    </row>
    <row r="68" spans="1:19" customFormat="1" ht="24" hidden="1" x14ac:dyDescent="0.25">
      <c r="A68" s="178">
        <v>1149</v>
      </c>
      <c r="B68" s="223" t="s">
        <v>305</v>
      </c>
      <c r="C68" s="224">
        <f t="shared" si="4"/>
        <v>0</v>
      </c>
      <c r="D68" s="229">
        <v>0</v>
      </c>
      <c r="E68" s="337"/>
      <c r="F68" s="231">
        <f t="shared" si="5"/>
        <v>0</v>
      </c>
      <c r="G68" s="229"/>
      <c r="H68" s="230"/>
      <c r="I68" s="231">
        <f t="shared" si="6"/>
        <v>0</v>
      </c>
      <c r="J68" s="229">
        <v>0</v>
      </c>
      <c r="K68" s="230"/>
      <c r="L68" s="231">
        <f t="shared" si="7"/>
        <v>0</v>
      </c>
      <c r="M68" s="338"/>
      <c r="N68" s="337"/>
      <c r="O68" s="231">
        <f t="shared" si="8"/>
        <v>0</v>
      </c>
      <c r="P68" s="185"/>
      <c r="R68" s="158"/>
      <c r="S68" s="158"/>
    </row>
    <row r="69" spans="1:19" customFormat="1" ht="24" x14ac:dyDescent="0.25">
      <c r="A69" s="329">
        <v>1150</v>
      </c>
      <c r="B69" s="265" t="s">
        <v>306</v>
      </c>
      <c r="C69" s="224">
        <f t="shared" si="4"/>
        <v>1949</v>
      </c>
      <c r="D69" s="344">
        <v>0</v>
      </c>
      <c r="E69" s="345">
        <v>1949</v>
      </c>
      <c r="F69" s="332">
        <f t="shared" si="5"/>
        <v>1949</v>
      </c>
      <c r="G69" s="344"/>
      <c r="H69" s="346"/>
      <c r="I69" s="332">
        <f t="shared" si="6"/>
        <v>0</v>
      </c>
      <c r="J69" s="344">
        <v>0</v>
      </c>
      <c r="K69" s="346"/>
      <c r="L69" s="332">
        <f t="shared" si="7"/>
        <v>0</v>
      </c>
      <c r="M69" s="347"/>
      <c r="N69" s="345"/>
      <c r="O69" s="332">
        <f t="shared" si="8"/>
        <v>0</v>
      </c>
      <c r="P69" s="274"/>
      <c r="R69" s="158"/>
      <c r="S69" s="158"/>
    </row>
    <row r="70" spans="1:19" customFormat="1" ht="24" hidden="1" x14ac:dyDescent="0.25">
      <c r="A70" s="198">
        <v>1200</v>
      </c>
      <c r="B70" s="323" t="s">
        <v>307</v>
      </c>
      <c r="C70" s="199">
        <f t="shared" si="4"/>
        <v>0</v>
      </c>
      <c r="D70" s="209">
        <f>SUM(D71:D72)</f>
        <v>0</v>
      </c>
      <c r="E70" s="324">
        <f>SUM(E71:E72)</f>
        <v>0</v>
      </c>
      <c r="F70" s="211">
        <f>D70+E70</f>
        <v>0</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c r="R70" s="158"/>
      <c r="S70" s="158"/>
    </row>
    <row r="71" spans="1:19" customFormat="1" ht="24" hidden="1" x14ac:dyDescent="0.25">
      <c r="A71" s="349">
        <v>1210</v>
      </c>
      <c r="B71" s="213" t="s">
        <v>308</v>
      </c>
      <c r="C71" s="214">
        <f t="shared" si="4"/>
        <v>0</v>
      </c>
      <c r="D71" s="219">
        <v>0</v>
      </c>
      <c r="E71" s="335"/>
      <c r="F71" s="221">
        <f t="shared" si="5"/>
        <v>0</v>
      </c>
      <c r="G71" s="219"/>
      <c r="H71" s="220"/>
      <c r="I71" s="221">
        <f t="shared" si="6"/>
        <v>0</v>
      </c>
      <c r="J71" s="219">
        <v>0</v>
      </c>
      <c r="K71" s="220"/>
      <c r="L71" s="221">
        <f t="shared" si="7"/>
        <v>0</v>
      </c>
      <c r="M71" s="336"/>
      <c r="N71" s="335"/>
      <c r="O71" s="221">
        <f t="shared" si="8"/>
        <v>0</v>
      </c>
      <c r="P71" s="176"/>
      <c r="R71" s="158"/>
      <c r="S71" s="158"/>
    </row>
    <row r="72" spans="1:19" customFormat="1" ht="24" hidden="1" x14ac:dyDescent="0.25">
      <c r="A72" s="339">
        <v>1220</v>
      </c>
      <c r="B72" s="223" t="s">
        <v>309</v>
      </c>
      <c r="C72" s="224">
        <f t="shared" si="4"/>
        <v>0</v>
      </c>
      <c r="D72" s="340">
        <f>SUM(D73:D77)</f>
        <v>0</v>
      </c>
      <c r="E72" s="341">
        <f>SUM(E73:E77)</f>
        <v>0</v>
      </c>
      <c r="F72" s="231">
        <f t="shared" si="5"/>
        <v>0</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c r="R72" s="158"/>
      <c r="S72" s="158"/>
    </row>
    <row r="73" spans="1:19" customFormat="1" ht="36" hidden="1" x14ac:dyDescent="0.25">
      <c r="A73" s="178">
        <v>1221</v>
      </c>
      <c r="B73" s="223" t="s">
        <v>310</v>
      </c>
      <c r="C73" s="224">
        <f t="shared" si="4"/>
        <v>0</v>
      </c>
      <c r="D73" s="229">
        <v>0</v>
      </c>
      <c r="E73" s="337"/>
      <c r="F73" s="231">
        <f t="shared" si="5"/>
        <v>0</v>
      </c>
      <c r="G73" s="229"/>
      <c r="H73" s="230"/>
      <c r="I73" s="231">
        <f t="shared" si="6"/>
        <v>0</v>
      </c>
      <c r="J73" s="229">
        <v>0</v>
      </c>
      <c r="K73" s="230"/>
      <c r="L73" s="231">
        <f t="shared" si="7"/>
        <v>0</v>
      </c>
      <c r="M73" s="338"/>
      <c r="N73" s="337"/>
      <c r="O73" s="231">
        <f t="shared" si="8"/>
        <v>0</v>
      </c>
      <c r="P73" s="185"/>
      <c r="R73" s="158"/>
      <c r="S73" s="158"/>
    </row>
    <row r="74" spans="1:19" customFormat="1" hidden="1" x14ac:dyDescent="0.25">
      <c r="A74" s="178">
        <v>1223</v>
      </c>
      <c r="B74" s="223" t="s">
        <v>311</v>
      </c>
      <c r="C74" s="224">
        <f t="shared" si="4"/>
        <v>0</v>
      </c>
      <c r="D74" s="229">
        <v>0</v>
      </c>
      <c r="E74" s="337"/>
      <c r="F74" s="231">
        <f t="shared" si="5"/>
        <v>0</v>
      </c>
      <c r="G74" s="229"/>
      <c r="H74" s="230"/>
      <c r="I74" s="231">
        <f t="shared" si="6"/>
        <v>0</v>
      </c>
      <c r="J74" s="229">
        <v>0</v>
      </c>
      <c r="K74" s="230"/>
      <c r="L74" s="231">
        <f t="shared" si="7"/>
        <v>0</v>
      </c>
      <c r="M74" s="338"/>
      <c r="N74" s="337"/>
      <c r="O74" s="231">
        <f t="shared" si="8"/>
        <v>0</v>
      </c>
      <c r="P74" s="185"/>
      <c r="R74" s="158"/>
      <c r="S74" s="158"/>
    </row>
    <row r="75" spans="1:19" customFormat="1" hidden="1" x14ac:dyDescent="0.25">
      <c r="A75" s="178">
        <v>1225</v>
      </c>
      <c r="B75" s="223" t="s">
        <v>312</v>
      </c>
      <c r="C75" s="224">
        <f t="shared" si="4"/>
        <v>0</v>
      </c>
      <c r="D75" s="229">
        <v>0</v>
      </c>
      <c r="E75" s="337"/>
      <c r="F75" s="231">
        <f t="shared" si="5"/>
        <v>0</v>
      </c>
      <c r="G75" s="229"/>
      <c r="H75" s="230"/>
      <c r="I75" s="231">
        <f t="shared" si="6"/>
        <v>0</v>
      </c>
      <c r="J75" s="229">
        <v>0</v>
      </c>
      <c r="K75" s="230"/>
      <c r="L75" s="231">
        <f t="shared" si="7"/>
        <v>0</v>
      </c>
      <c r="M75" s="338"/>
      <c r="N75" s="337"/>
      <c r="O75" s="231">
        <f t="shared" si="8"/>
        <v>0</v>
      </c>
      <c r="P75" s="185"/>
      <c r="R75" s="158"/>
      <c r="S75" s="158"/>
    </row>
    <row r="76" spans="1:19" customFormat="1" ht="24" hidden="1" x14ac:dyDescent="0.25">
      <c r="A76" s="178">
        <v>1227</v>
      </c>
      <c r="B76" s="223" t="s">
        <v>313</v>
      </c>
      <c r="C76" s="224">
        <f t="shared" si="4"/>
        <v>0</v>
      </c>
      <c r="D76" s="229">
        <v>0</v>
      </c>
      <c r="E76" s="337"/>
      <c r="F76" s="231">
        <f t="shared" si="5"/>
        <v>0</v>
      </c>
      <c r="G76" s="229"/>
      <c r="H76" s="230"/>
      <c r="I76" s="231">
        <f t="shared" si="6"/>
        <v>0</v>
      </c>
      <c r="J76" s="229">
        <v>0</v>
      </c>
      <c r="K76" s="230"/>
      <c r="L76" s="231">
        <f t="shared" si="7"/>
        <v>0</v>
      </c>
      <c r="M76" s="338"/>
      <c r="N76" s="337"/>
      <c r="O76" s="231">
        <f t="shared" si="8"/>
        <v>0</v>
      </c>
      <c r="P76" s="185"/>
      <c r="R76" s="158"/>
      <c r="S76" s="158"/>
    </row>
    <row r="77" spans="1:19" customFormat="1" ht="36" hidden="1" x14ac:dyDescent="0.25">
      <c r="A77" s="178">
        <v>1228</v>
      </c>
      <c r="B77" s="223" t="s">
        <v>314</v>
      </c>
      <c r="C77" s="224">
        <f t="shared" si="4"/>
        <v>0</v>
      </c>
      <c r="D77" s="229">
        <v>0</v>
      </c>
      <c r="E77" s="337"/>
      <c r="F77" s="231">
        <f t="shared" si="5"/>
        <v>0</v>
      </c>
      <c r="G77" s="229"/>
      <c r="H77" s="230"/>
      <c r="I77" s="231">
        <f t="shared" si="6"/>
        <v>0</v>
      </c>
      <c r="J77" s="229">
        <v>0</v>
      </c>
      <c r="K77" s="230"/>
      <c r="L77" s="231">
        <f t="shared" si="7"/>
        <v>0</v>
      </c>
      <c r="M77" s="338"/>
      <c r="N77" s="337"/>
      <c r="O77" s="231">
        <f t="shared" si="8"/>
        <v>0</v>
      </c>
      <c r="P77" s="185"/>
      <c r="R77" s="158"/>
      <c r="S77" s="158"/>
    </row>
    <row r="78" spans="1:19" customFormat="1" x14ac:dyDescent="0.25">
      <c r="A78" s="315">
        <v>2000</v>
      </c>
      <c r="B78" s="315" t="s">
        <v>315</v>
      </c>
      <c r="C78" s="465">
        <f t="shared" si="4"/>
        <v>162121</v>
      </c>
      <c r="D78" s="317">
        <f>SUM(D79,D86,D133,D167,D168,D175)</f>
        <v>153949</v>
      </c>
      <c r="E78" s="318">
        <f>SUM(E79,E86,E133,E167,E168,E175)</f>
        <v>1978</v>
      </c>
      <c r="F78" s="319">
        <f t="shared" si="5"/>
        <v>155927</v>
      </c>
      <c r="G78" s="317">
        <f>SUM(G79,G86,G133,G167,G168,G175)</f>
        <v>0</v>
      </c>
      <c r="H78" s="320">
        <f>SUM(H79,H86,H133,H167,H168,H175)</f>
        <v>0</v>
      </c>
      <c r="I78" s="319">
        <f t="shared" si="6"/>
        <v>0</v>
      </c>
      <c r="J78" s="317">
        <f>SUM(J79,J86,J133,J167,J168,J175)</f>
        <v>6194</v>
      </c>
      <c r="K78" s="320">
        <f>SUM(K79,K86,K133,K167,K168,K175)</f>
        <v>0</v>
      </c>
      <c r="L78" s="319">
        <f t="shared" si="7"/>
        <v>6194</v>
      </c>
      <c r="M78" s="321">
        <f>SUM(M79,M86,M133,M167,M168,M175)</f>
        <v>0</v>
      </c>
      <c r="N78" s="318">
        <f>SUM(N79,N86,N133,N167,N168,N175)</f>
        <v>0</v>
      </c>
      <c r="O78" s="319">
        <f t="shared" si="8"/>
        <v>0</v>
      </c>
      <c r="P78" s="322"/>
      <c r="R78" s="158"/>
      <c r="S78" s="158"/>
    </row>
    <row r="79" spans="1:19" customFormat="1" ht="24" x14ac:dyDescent="0.25">
      <c r="A79" s="198">
        <v>2100</v>
      </c>
      <c r="B79" s="323" t="s">
        <v>316</v>
      </c>
      <c r="C79" s="459">
        <f t="shared" si="4"/>
        <v>5330</v>
      </c>
      <c r="D79" s="209">
        <f>SUM(D80,D83)</f>
        <v>5330</v>
      </c>
      <c r="E79" s="324">
        <f>SUM(E80,E83)</f>
        <v>0</v>
      </c>
      <c r="F79" s="211">
        <f t="shared" si="5"/>
        <v>5330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c r="R79" s="158"/>
      <c r="S79" s="158"/>
    </row>
    <row r="80" spans="1:19" customFormat="1" ht="24" hidden="1" x14ac:dyDescent="0.25">
      <c r="A80" s="349">
        <v>2110</v>
      </c>
      <c r="B80" s="213" t="s">
        <v>317</v>
      </c>
      <c r="C80" s="214">
        <f t="shared" si="4"/>
        <v>0</v>
      </c>
      <c r="D80" s="350">
        <f>SUM(D81:D82)</f>
        <v>0</v>
      </c>
      <c r="E80" s="351">
        <f>SUM(E81:E82)</f>
        <v>0</v>
      </c>
      <c r="F80" s="221">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c r="R80" s="158"/>
      <c r="S80" s="158"/>
    </row>
    <row r="81" spans="1:19" customFormat="1" hidden="1" x14ac:dyDescent="0.25">
      <c r="A81" s="178">
        <v>2111</v>
      </c>
      <c r="B81" s="223" t="s">
        <v>216</v>
      </c>
      <c r="C81" s="224">
        <f t="shared" si="4"/>
        <v>0</v>
      </c>
      <c r="D81" s="229">
        <v>0</v>
      </c>
      <c r="E81" s="337"/>
      <c r="F81" s="231">
        <f t="shared" si="5"/>
        <v>0</v>
      </c>
      <c r="G81" s="229"/>
      <c r="H81" s="230"/>
      <c r="I81" s="231">
        <f t="shared" si="6"/>
        <v>0</v>
      </c>
      <c r="J81" s="229">
        <v>0</v>
      </c>
      <c r="K81" s="230"/>
      <c r="L81" s="231">
        <f t="shared" si="7"/>
        <v>0</v>
      </c>
      <c r="M81" s="338"/>
      <c r="N81" s="337"/>
      <c r="O81" s="231">
        <f t="shared" si="8"/>
        <v>0</v>
      </c>
      <c r="P81" s="185"/>
      <c r="R81" s="158"/>
      <c r="S81" s="158"/>
    </row>
    <row r="82" spans="1:19" customFormat="1" hidden="1" x14ac:dyDescent="0.25">
      <c r="A82" s="178">
        <v>2112</v>
      </c>
      <c r="B82" s="223" t="s">
        <v>318</v>
      </c>
      <c r="C82" s="224">
        <f t="shared" si="4"/>
        <v>0</v>
      </c>
      <c r="D82" s="229">
        <v>0</v>
      </c>
      <c r="E82" s="337"/>
      <c r="F82" s="231">
        <f t="shared" si="5"/>
        <v>0</v>
      </c>
      <c r="G82" s="229"/>
      <c r="H82" s="230"/>
      <c r="I82" s="231">
        <f t="shared" si="6"/>
        <v>0</v>
      </c>
      <c r="J82" s="229">
        <v>0</v>
      </c>
      <c r="K82" s="230"/>
      <c r="L82" s="231">
        <f t="shared" si="7"/>
        <v>0</v>
      </c>
      <c r="M82" s="338"/>
      <c r="N82" s="337"/>
      <c r="O82" s="231">
        <f t="shared" si="8"/>
        <v>0</v>
      </c>
      <c r="P82" s="185"/>
      <c r="R82" s="158"/>
      <c r="S82" s="158"/>
    </row>
    <row r="83" spans="1:19" customFormat="1" ht="24" x14ac:dyDescent="0.25">
      <c r="A83" s="339">
        <v>2120</v>
      </c>
      <c r="B83" s="223" t="s">
        <v>319</v>
      </c>
      <c r="C83" s="359">
        <f t="shared" si="4"/>
        <v>5330</v>
      </c>
      <c r="D83" s="340">
        <f>SUM(D84:D85)</f>
        <v>5330</v>
      </c>
      <c r="E83" s="341">
        <f>SUM(E84:E85)</f>
        <v>0</v>
      </c>
      <c r="F83" s="231">
        <f t="shared" si="5"/>
        <v>5330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c r="R83" s="158"/>
      <c r="S83" s="158"/>
    </row>
    <row r="84" spans="1:19" customFormat="1" x14ac:dyDescent="0.25">
      <c r="A84" s="178">
        <v>2121</v>
      </c>
      <c r="B84" s="223" t="s">
        <v>216</v>
      </c>
      <c r="C84" s="359">
        <f t="shared" si="4"/>
        <v>830</v>
      </c>
      <c r="D84" s="229">
        <f>1200-370</f>
        <v>830</v>
      </c>
      <c r="E84" s="337"/>
      <c r="F84" s="231">
        <f t="shared" si="5"/>
        <v>830</v>
      </c>
      <c r="G84" s="229"/>
      <c r="H84" s="230"/>
      <c r="I84" s="231">
        <f t="shared" si="6"/>
        <v>0</v>
      </c>
      <c r="J84" s="229">
        <v>0</v>
      </c>
      <c r="K84" s="230"/>
      <c r="L84" s="231">
        <f t="shared" si="7"/>
        <v>0</v>
      </c>
      <c r="M84" s="338"/>
      <c r="N84" s="337"/>
      <c r="O84" s="231">
        <f t="shared" si="8"/>
        <v>0</v>
      </c>
      <c r="P84" s="185"/>
      <c r="R84" s="158"/>
      <c r="S84" s="158"/>
    </row>
    <row r="85" spans="1:19" customFormat="1" x14ac:dyDescent="0.25">
      <c r="A85" s="178">
        <v>2122</v>
      </c>
      <c r="B85" s="223" t="s">
        <v>318</v>
      </c>
      <c r="C85" s="359">
        <f t="shared" si="4"/>
        <v>4500</v>
      </c>
      <c r="D85" s="229">
        <f>6500-2000</f>
        <v>4500</v>
      </c>
      <c r="E85" s="337"/>
      <c r="F85" s="231">
        <f t="shared" si="5"/>
        <v>4500</v>
      </c>
      <c r="G85" s="229"/>
      <c r="H85" s="230"/>
      <c r="I85" s="231">
        <f t="shared" si="6"/>
        <v>0</v>
      </c>
      <c r="J85" s="229">
        <v>0</v>
      </c>
      <c r="K85" s="230"/>
      <c r="L85" s="231">
        <f t="shared" si="7"/>
        <v>0</v>
      </c>
      <c r="M85" s="338"/>
      <c r="N85" s="337"/>
      <c r="O85" s="231">
        <f t="shared" si="8"/>
        <v>0</v>
      </c>
      <c r="P85" s="185"/>
      <c r="R85" s="158"/>
      <c r="S85" s="158"/>
    </row>
    <row r="86" spans="1:19" customFormat="1" x14ac:dyDescent="0.25">
      <c r="A86" s="198">
        <v>2200</v>
      </c>
      <c r="B86" s="323" t="s">
        <v>320</v>
      </c>
      <c r="C86" s="354">
        <f t="shared" si="4"/>
        <v>97948</v>
      </c>
      <c r="D86" s="209">
        <f>SUM(D87,D92,D98,D106,D115,D119,D125,D131)</f>
        <v>94420</v>
      </c>
      <c r="E86" s="324">
        <f>SUM(E87,E92,E98,E106,E115,E119,E125,E131)</f>
        <v>1978</v>
      </c>
      <c r="F86" s="211">
        <f t="shared" si="5"/>
        <v>96398</v>
      </c>
      <c r="G86" s="209">
        <f>SUM(G87,G92,G98,G106,G115,G119,G125,G131)</f>
        <v>0</v>
      </c>
      <c r="H86" s="210">
        <f>SUM(H87,H92,H98,H106,H115,H119,H125,H131)</f>
        <v>0</v>
      </c>
      <c r="I86" s="211">
        <f t="shared" si="6"/>
        <v>0</v>
      </c>
      <c r="J86" s="209">
        <f>SUM(J87,J92,J98,J106,J115,J119,J125,J131)</f>
        <v>1550</v>
      </c>
      <c r="K86" s="210">
        <f>SUM(K87,K92,K98,K106,K115,K119,K125,K131)</f>
        <v>0</v>
      </c>
      <c r="L86" s="211">
        <f t="shared" si="7"/>
        <v>1550</v>
      </c>
      <c r="M86" s="355">
        <f>SUM(M87,M92,M98,M106,M115,M119,M125,M131)</f>
        <v>0</v>
      </c>
      <c r="N86" s="356">
        <f>SUM(N87,N92,N98,N106,N115,N119,N125,N131)</f>
        <v>0</v>
      </c>
      <c r="O86" s="357">
        <f t="shared" si="8"/>
        <v>0</v>
      </c>
      <c r="P86" s="358"/>
      <c r="R86" s="158"/>
      <c r="S86" s="158"/>
    </row>
    <row r="87" spans="1:19" customFormat="1" hidden="1" x14ac:dyDescent="0.25">
      <c r="A87" s="329">
        <v>2210</v>
      </c>
      <c r="B87" s="265" t="s">
        <v>321</v>
      </c>
      <c r="C87" s="276">
        <f t="shared" si="4"/>
        <v>0</v>
      </c>
      <c r="D87" s="330">
        <f>SUM(D88:D91)</f>
        <v>0</v>
      </c>
      <c r="E87" s="331">
        <f>SUM(E88:E91)</f>
        <v>0</v>
      </c>
      <c r="F87" s="332">
        <f t="shared" si="5"/>
        <v>0</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c r="R87" s="158"/>
      <c r="S87" s="158"/>
    </row>
    <row r="88" spans="1:19" customFormat="1" hidden="1" x14ac:dyDescent="0.25">
      <c r="A88" s="169">
        <v>2211</v>
      </c>
      <c r="B88" s="213" t="s">
        <v>322</v>
      </c>
      <c r="C88" s="224">
        <f t="shared" si="4"/>
        <v>0</v>
      </c>
      <c r="D88" s="219">
        <v>0</v>
      </c>
      <c r="E88" s="335"/>
      <c r="F88" s="221">
        <f t="shared" si="5"/>
        <v>0</v>
      </c>
      <c r="G88" s="219"/>
      <c r="H88" s="220"/>
      <c r="I88" s="221">
        <f t="shared" si="6"/>
        <v>0</v>
      </c>
      <c r="J88" s="219">
        <v>0</v>
      </c>
      <c r="K88" s="220"/>
      <c r="L88" s="221">
        <f t="shared" si="7"/>
        <v>0</v>
      </c>
      <c r="M88" s="336"/>
      <c r="N88" s="335"/>
      <c r="O88" s="221">
        <f t="shared" si="8"/>
        <v>0</v>
      </c>
      <c r="P88" s="176"/>
      <c r="R88" s="158"/>
      <c r="S88" s="158"/>
    </row>
    <row r="89" spans="1:19" customFormat="1" ht="24" hidden="1" x14ac:dyDescent="0.25">
      <c r="A89" s="178">
        <v>2212</v>
      </c>
      <c r="B89" s="223" t="s">
        <v>323</v>
      </c>
      <c r="C89" s="224">
        <f t="shared" si="4"/>
        <v>0</v>
      </c>
      <c r="D89" s="229">
        <v>0</v>
      </c>
      <c r="E89" s="337"/>
      <c r="F89" s="231">
        <f t="shared" si="5"/>
        <v>0</v>
      </c>
      <c r="G89" s="229"/>
      <c r="H89" s="230"/>
      <c r="I89" s="231">
        <f t="shared" si="6"/>
        <v>0</v>
      </c>
      <c r="J89" s="229">
        <v>0</v>
      </c>
      <c r="K89" s="230"/>
      <c r="L89" s="231">
        <f t="shared" si="7"/>
        <v>0</v>
      </c>
      <c r="M89" s="338"/>
      <c r="N89" s="337"/>
      <c r="O89" s="231">
        <f t="shared" si="8"/>
        <v>0</v>
      </c>
      <c r="P89" s="185"/>
      <c r="R89" s="158"/>
      <c r="S89" s="158"/>
    </row>
    <row r="90" spans="1:19" customFormat="1" ht="24" hidden="1" x14ac:dyDescent="0.25">
      <c r="A90" s="178">
        <v>2214</v>
      </c>
      <c r="B90" s="223" t="s">
        <v>324</v>
      </c>
      <c r="C90" s="224">
        <f t="shared" si="4"/>
        <v>0</v>
      </c>
      <c r="D90" s="229">
        <v>0</v>
      </c>
      <c r="E90" s="337"/>
      <c r="F90" s="231">
        <f t="shared" si="5"/>
        <v>0</v>
      </c>
      <c r="G90" s="229"/>
      <c r="H90" s="230"/>
      <c r="I90" s="231">
        <f t="shared" si="6"/>
        <v>0</v>
      </c>
      <c r="J90" s="229">
        <v>0</v>
      </c>
      <c r="K90" s="230"/>
      <c r="L90" s="231">
        <f t="shared" si="7"/>
        <v>0</v>
      </c>
      <c r="M90" s="338"/>
      <c r="N90" s="337"/>
      <c r="O90" s="231">
        <f t="shared" si="8"/>
        <v>0</v>
      </c>
      <c r="P90" s="185"/>
      <c r="R90" s="158"/>
      <c r="S90" s="158"/>
    </row>
    <row r="91" spans="1:19" customFormat="1" hidden="1" x14ac:dyDescent="0.25">
      <c r="A91" s="178">
        <v>2219</v>
      </c>
      <c r="B91" s="223" t="s">
        <v>325</v>
      </c>
      <c r="C91" s="224">
        <f t="shared" si="4"/>
        <v>0</v>
      </c>
      <c r="D91" s="229">
        <v>0</v>
      </c>
      <c r="E91" s="337"/>
      <c r="F91" s="231">
        <f t="shared" si="5"/>
        <v>0</v>
      </c>
      <c r="G91" s="229"/>
      <c r="H91" s="230"/>
      <c r="I91" s="231">
        <f t="shared" si="6"/>
        <v>0</v>
      </c>
      <c r="J91" s="229">
        <v>0</v>
      </c>
      <c r="K91" s="230"/>
      <c r="L91" s="231">
        <f t="shared" si="7"/>
        <v>0</v>
      </c>
      <c r="M91" s="338"/>
      <c r="N91" s="337"/>
      <c r="O91" s="231">
        <f t="shared" si="8"/>
        <v>0</v>
      </c>
      <c r="P91" s="185"/>
      <c r="R91" s="158"/>
      <c r="S91" s="158"/>
    </row>
    <row r="92" spans="1:19" customFormat="1" hidden="1" x14ac:dyDescent="0.25">
      <c r="A92" s="339">
        <v>2220</v>
      </c>
      <c r="B92" s="223" t="s">
        <v>326</v>
      </c>
      <c r="C92" s="224">
        <f t="shared" si="4"/>
        <v>0</v>
      </c>
      <c r="D92" s="340">
        <f>SUM(D93:D97)</f>
        <v>0</v>
      </c>
      <c r="E92" s="341">
        <f>SUM(E93:E97)</f>
        <v>0</v>
      </c>
      <c r="F92" s="231">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c r="R92" s="158"/>
      <c r="S92" s="158"/>
    </row>
    <row r="93" spans="1:19" customFormat="1" hidden="1" x14ac:dyDescent="0.25">
      <c r="A93" s="178">
        <v>2221</v>
      </c>
      <c r="B93" s="223" t="s">
        <v>327</v>
      </c>
      <c r="C93" s="224">
        <f t="shared" si="4"/>
        <v>0</v>
      </c>
      <c r="D93" s="229">
        <v>0</v>
      </c>
      <c r="E93" s="337"/>
      <c r="F93" s="231">
        <f t="shared" si="5"/>
        <v>0</v>
      </c>
      <c r="G93" s="229"/>
      <c r="H93" s="230"/>
      <c r="I93" s="231">
        <f t="shared" si="6"/>
        <v>0</v>
      </c>
      <c r="J93" s="229">
        <v>0</v>
      </c>
      <c r="K93" s="230"/>
      <c r="L93" s="231">
        <f t="shared" si="7"/>
        <v>0</v>
      </c>
      <c r="M93" s="338"/>
      <c r="N93" s="337"/>
      <c r="O93" s="231">
        <f t="shared" si="8"/>
        <v>0</v>
      </c>
      <c r="P93" s="185"/>
      <c r="R93" s="158"/>
      <c r="S93" s="158"/>
    </row>
    <row r="94" spans="1:19" customFormat="1" hidden="1" x14ac:dyDescent="0.25">
      <c r="A94" s="178">
        <v>2222</v>
      </c>
      <c r="B94" s="223" t="s">
        <v>328</v>
      </c>
      <c r="C94" s="224">
        <f t="shared" si="4"/>
        <v>0</v>
      </c>
      <c r="D94" s="229">
        <v>0</v>
      </c>
      <c r="E94" s="337"/>
      <c r="F94" s="231">
        <f t="shared" si="5"/>
        <v>0</v>
      </c>
      <c r="G94" s="229"/>
      <c r="H94" s="230"/>
      <c r="I94" s="231">
        <f t="shared" si="6"/>
        <v>0</v>
      </c>
      <c r="J94" s="229">
        <v>0</v>
      </c>
      <c r="K94" s="230"/>
      <c r="L94" s="231">
        <f t="shared" si="7"/>
        <v>0</v>
      </c>
      <c r="M94" s="338"/>
      <c r="N94" s="337"/>
      <c r="O94" s="231">
        <f t="shared" si="8"/>
        <v>0</v>
      </c>
      <c r="P94" s="185"/>
      <c r="R94" s="158"/>
      <c r="S94" s="158"/>
    </row>
    <row r="95" spans="1:19" customFormat="1" hidden="1" x14ac:dyDescent="0.25">
      <c r="A95" s="178">
        <v>2223</v>
      </c>
      <c r="B95" s="223" t="s">
        <v>329</v>
      </c>
      <c r="C95" s="224">
        <f t="shared" si="4"/>
        <v>0</v>
      </c>
      <c r="D95" s="229">
        <v>0</v>
      </c>
      <c r="E95" s="337"/>
      <c r="F95" s="231">
        <f t="shared" si="5"/>
        <v>0</v>
      </c>
      <c r="G95" s="229"/>
      <c r="H95" s="230"/>
      <c r="I95" s="231">
        <f t="shared" si="6"/>
        <v>0</v>
      </c>
      <c r="J95" s="229">
        <v>0</v>
      </c>
      <c r="K95" s="230"/>
      <c r="L95" s="231">
        <f t="shared" si="7"/>
        <v>0</v>
      </c>
      <c r="M95" s="338"/>
      <c r="N95" s="337"/>
      <c r="O95" s="231">
        <f t="shared" si="8"/>
        <v>0</v>
      </c>
      <c r="P95" s="185"/>
      <c r="R95" s="158"/>
      <c r="S95" s="158"/>
    </row>
    <row r="96" spans="1:19" customFormat="1" ht="36" hidden="1" x14ac:dyDescent="0.25">
      <c r="A96" s="178">
        <v>2224</v>
      </c>
      <c r="B96" s="223" t="s">
        <v>330</v>
      </c>
      <c r="C96" s="224">
        <f t="shared" si="4"/>
        <v>0</v>
      </c>
      <c r="D96" s="229">
        <v>0</v>
      </c>
      <c r="E96" s="337"/>
      <c r="F96" s="231">
        <f t="shared" si="5"/>
        <v>0</v>
      </c>
      <c r="G96" s="229"/>
      <c r="H96" s="230"/>
      <c r="I96" s="231">
        <f t="shared" si="6"/>
        <v>0</v>
      </c>
      <c r="J96" s="229">
        <v>0</v>
      </c>
      <c r="K96" s="230"/>
      <c r="L96" s="231">
        <f t="shared" si="7"/>
        <v>0</v>
      </c>
      <c r="M96" s="338"/>
      <c r="N96" s="337"/>
      <c r="O96" s="231">
        <f t="shared" si="8"/>
        <v>0</v>
      </c>
      <c r="P96" s="185"/>
      <c r="R96" s="158"/>
      <c r="S96" s="158"/>
    </row>
    <row r="97" spans="1:19" customFormat="1" ht="24" hidden="1" x14ac:dyDescent="0.25">
      <c r="A97" s="178">
        <v>2229</v>
      </c>
      <c r="B97" s="223" t="s">
        <v>331</v>
      </c>
      <c r="C97" s="224">
        <f t="shared" si="4"/>
        <v>0</v>
      </c>
      <c r="D97" s="229">
        <v>0</v>
      </c>
      <c r="E97" s="337"/>
      <c r="F97" s="231">
        <f t="shared" si="5"/>
        <v>0</v>
      </c>
      <c r="G97" s="229"/>
      <c r="H97" s="230"/>
      <c r="I97" s="231">
        <f t="shared" si="6"/>
        <v>0</v>
      </c>
      <c r="J97" s="229">
        <v>0</v>
      </c>
      <c r="K97" s="230"/>
      <c r="L97" s="231">
        <f t="shared" si="7"/>
        <v>0</v>
      </c>
      <c r="M97" s="338"/>
      <c r="N97" s="337"/>
      <c r="O97" s="231">
        <f t="shared" si="8"/>
        <v>0</v>
      </c>
      <c r="P97" s="185"/>
      <c r="R97" s="158"/>
      <c r="S97" s="158"/>
    </row>
    <row r="98" spans="1:19" customFormat="1" ht="24" x14ac:dyDescent="0.25">
      <c r="A98" s="339">
        <v>2230</v>
      </c>
      <c r="B98" s="223" t="s">
        <v>332</v>
      </c>
      <c r="C98" s="359">
        <f t="shared" si="4"/>
        <v>89018</v>
      </c>
      <c r="D98" s="340">
        <f>SUM(D99:D105)</f>
        <v>89018</v>
      </c>
      <c r="E98" s="341">
        <f>SUM(E99:E105)</f>
        <v>0</v>
      </c>
      <c r="F98" s="231">
        <f t="shared" si="5"/>
        <v>89018</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c r="R98" s="158"/>
      <c r="S98" s="158"/>
    </row>
    <row r="99" spans="1:19" customFormat="1" x14ac:dyDescent="0.25">
      <c r="A99" s="178">
        <v>2231</v>
      </c>
      <c r="B99" s="223" t="s">
        <v>333</v>
      </c>
      <c r="C99" s="359">
        <f t="shared" si="4"/>
        <v>8800</v>
      </c>
      <c r="D99" s="229">
        <v>8800</v>
      </c>
      <c r="E99" s="337"/>
      <c r="F99" s="231">
        <f t="shared" si="5"/>
        <v>8800</v>
      </c>
      <c r="G99" s="229"/>
      <c r="H99" s="230"/>
      <c r="I99" s="231">
        <f t="shared" si="6"/>
        <v>0</v>
      </c>
      <c r="J99" s="229">
        <v>0</v>
      </c>
      <c r="K99" s="230"/>
      <c r="L99" s="231">
        <f t="shared" si="7"/>
        <v>0</v>
      </c>
      <c r="M99" s="338"/>
      <c r="N99" s="337"/>
      <c r="O99" s="231">
        <f t="shared" si="8"/>
        <v>0</v>
      </c>
      <c r="P99" s="185"/>
      <c r="R99" s="158"/>
      <c r="S99" s="158"/>
    </row>
    <row r="100" spans="1:19" customFormat="1" ht="24" x14ac:dyDescent="0.25">
      <c r="A100" s="178">
        <v>2232</v>
      </c>
      <c r="B100" s="223" t="s">
        <v>334</v>
      </c>
      <c r="C100" s="359">
        <f t="shared" si="4"/>
        <v>23296</v>
      </c>
      <c r="D100" s="229">
        <v>23296</v>
      </c>
      <c r="E100" s="337"/>
      <c r="F100" s="231">
        <f t="shared" si="5"/>
        <v>23296</v>
      </c>
      <c r="G100" s="229"/>
      <c r="H100" s="230"/>
      <c r="I100" s="231">
        <f t="shared" si="6"/>
        <v>0</v>
      </c>
      <c r="J100" s="229">
        <v>0</v>
      </c>
      <c r="K100" s="230"/>
      <c r="L100" s="231">
        <f t="shared" si="7"/>
        <v>0</v>
      </c>
      <c r="M100" s="338"/>
      <c r="N100" s="337"/>
      <c r="O100" s="231">
        <f t="shared" si="8"/>
        <v>0</v>
      </c>
      <c r="P100" s="185"/>
      <c r="R100" s="158"/>
      <c r="S100" s="158"/>
    </row>
    <row r="101" spans="1:19" customFormat="1" hidden="1" x14ac:dyDescent="0.25">
      <c r="A101" s="169">
        <v>2233</v>
      </c>
      <c r="B101" s="213" t="s">
        <v>335</v>
      </c>
      <c r="C101" s="224">
        <f t="shared" si="4"/>
        <v>0</v>
      </c>
      <c r="D101" s="219">
        <v>0</v>
      </c>
      <c r="E101" s="335"/>
      <c r="F101" s="221">
        <f t="shared" si="5"/>
        <v>0</v>
      </c>
      <c r="G101" s="219"/>
      <c r="H101" s="220"/>
      <c r="I101" s="221">
        <f t="shared" si="6"/>
        <v>0</v>
      </c>
      <c r="J101" s="219">
        <v>0</v>
      </c>
      <c r="K101" s="220"/>
      <c r="L101" s="221">
        <f t="shared" si="7"/>
        <v>0</v>
      </c>
      <c r="M101" s="336"/>
      <c r="N101" s="335"/>
      <c r="O101" s="221">
        <f t="shared" si="8"/>
        <v>0</v>
      </c>
      <c r="P101" s="176"/>
      <c r="R101" s="158"/>
      <c r="S101" s="158"/>
    </row>
    <row r="102" spans="1:19" customFormat="1" ht="24" hidden="1" x14ac:dyDescent="0.25">
      <c r="A102" s="178">
        <v>2234</v>
      </c>
      <c r="B102" s="223" t="s">
        <v>336</v>
      </c>
      <c r="C102" s="224">
        <f t="shared" si="4"/>
        <v>0</v>
      </c>
      <c r="D102" s="229">
        <v>0</v>
      </c>
      <c r="E102" s="337"/>
      <c r="F102" s="231">
        <f t="shared" si="5"/>
        <v>0</v>
      </c>
      <c r="G102" s="229"/>
      <c r="H102" s="230"/>
      <c r="I102" s="231">
        <f t="shared" si="6"/>
        <v>0</v>
      </c>
      <c r="J102" s="229">
        <v>0</v>
      </c>
      <c r="K102" s="230"/>
      <c r="L102" s="231">
        <f t="shared" si="7"/>
        <v>0</v>
      </c>
      <c r="M102" s="338"/>
      <c r="N102" s="337"/>
      <c r="O102" s="231">
        <f t="shared" si="8"/>
        <v>0</v>
      </c>
      <c r="P102" s="185"/>
      <c r="R102" s="158"/>
      <c r="S102" s="158"/>
    </row>
    <row r="103" spans="1:19" customFormat="1" hidden="1" x14ac:dyDescent="0.25">
      <c r="A103" s="178">
        <v>2235</v>
      </c>
      <c r="B103" s="223" t="s">
        <v>337</v>
      </c>
      <c r="C103" s="224">
        <f t="shared" si="4"/>
        <v>0</v>
      </c>
      <c r="D103" s="229">
        <v>0</v>
      </c>
      <c r="E103" s="337"/>
      <c r="F103" s="231">
        <f t="shared" si="5"/>
        <v>0</v>
      </c>
      <c r="G103" s="229"/>
      <c r="H103" s="230"/>
      <c r="I103" s="231">
        <f t="shared" si="6"/>
        <v>0</v>
      </c>
      <c r="J103" s="229">
        <v>0</v>
      </c>
      <c r="K103" s="230"/>
      <c r="L103" s="231">
        <f t="shared" si="7"/>
        <v>0</v>
      </c>
      <c r="M103" s="338"/>
      <c r="N103" s="337"/>
      <c r="O103" s="231">
        <f t="shared" si="8"/>
        <v>0</v>
      </c>
      <c r="P103" s="185"/>
      <c r="R103" s="158"/>
      <c r="S103" s="158"/>
    </row>
    <row r="104" spans="1:19" customFormat="1" hidden="1" x14ac:dyDescent="0.25">
      <c r="A104" s="178">
        <v>2236</v>
      </c>
      <c r="B104" s="223" t="s">
        <v>338</v>
      </c>
      <c r="C104" s="224">
        <f t="shared" si="4"/>
        <v>0</v>
      </c>
      <c r="D104" s="229">
        <v>0</v>
      </c>
      <c r="E104" s="337"/>
      <c r="F104" s="231">
        <f t="shared" si="5"/>
        <v>0</v>
      </c>
      <c r="G104" s="229"/>
      <c r="H104" s="230"/>
      <c r="I104" s="231">
        <f t="shared" si="6"/>
        <v>0</v>
      </c>
      <c r="J104" s="229">
        <v>0</v>
      </c>
      <c r="K104" s="230"/>
      <c r="L104" s="231">
        <f t="shared" si="7"/>
        <v>0</v>
      </c>
      <c r="M104" s="338"/>
      <c r="N104" s="337"/>
      <c r="O104" s="231">
        <f t="shared" si="8"/>
        <v>0</v>
      </c>
      <c r="P104" s="185"/>
      <c r="R104" s="158"/>
      <c r="S104" s="158"/>
    </row>
    <row r="105" spans="1:19" customFormat="1" x14ac:dyDescent="0.25">
      <c r="A105" s="178">
        <v>2239</v>
      </c>
      <c r="B105" s="223" t="s">
        <v>339</v>
      </c>
      <c r="C105" s="359">
        <f t="shared" si="4"/>
        <v>56922</v>
      </c>
      <c r="D105" s="229">
        <f>53417+3505</f>
        <v>56922</v>
      </c>
      <c r="E105" s="337"/>
      <c r="F105" s="231">
        <f t="shared" si="5"/>
        <v>56922</v>
      </c>
      <c r="G105" s="229"/>
      <c r="H105" s="230"/>
      <c r="I105" s="231">
        <f t="shared" si="6"/>
        <v>0</v>
      </c>
      <c r="J105" s="229">
        <v>0</v>
      </c>
      <c r="K105" s="230"/>
      <c r="L105" s="231">
        <f t="shared" si="7"/>
        <v>0</v>
      </c>
      <c r="M105" s="338"/>
      <c r="N105" s="337"/>
      <c r="O105" s="231">
        <f t="shared" si="8"/>
        <v>0</v>
      </c>
      <c r="P105" s="185"/>
      <c r="R105" s="158"/>
      <c r="S105" s="158"/>
    </row>
    <row r="106" spans="1:19" customFormat="1" ht="24" x14ac:dyDescent="0.25">
      <c r="A106" s="339">
        <v>2240</v>
      </c>
      <c r="B106" s="223" t="s">
        <v>340</v>
      </c>
      <c r="C106" s="359">
        <f t="shared" si="4"/>
        <v>201</v>
      </c>
      <c r="D106" s="340">
        <f>SUM(D107:D114)</f>
        <v>110</v>
      </c>
      <c r="E106" s="341">
        <f>SUM(E107:E114)</f>
        <v>91</v>
      </c>
      <c r="F106" s="231">
        <f t="shared" si="5"/>
        <v>201</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c r="R106" s="158"/>
      <c r="S106" s="158"/>
    </row>
    <row r="107" spans="1:19" customFormat="1" hidden="1" x14ac:dyDescent="0.25">
      <c r="A107" s="178">
        <v>2241</v>
      </c>
      <c r="B107" s="223" t="s">
        <v>341</v>
      </c>
      <c r="C107" s="224">
        <f t="shared" si="4"/>
        <v>0</v>
      </c>
      <c r="D107" s="229">
        <v>0</v>
      </c>
      <c r="E107" s="337"/>
      <c r="F107" s="231">
        <f t="shared" si="5"/>
        <v>0</v>
      </c>
      <c r="G107" s="229"/>
      <c r="H107" s="230"/>
      <c r="I107" s="231">
        <f t="shared" si="6"/>
        <v>0</v>
      </c>
      <c r="J107" s="229">
        <v>0</v>
      </c>
      <c r="K107" s="230"/>
      <c r="L107" s="231">
        <f t="shared" si="7"/>
        <v>0</v>
      </c>
      <c r="M107" s="338"/>
      <c r="N107" s="337"/>
      <c r="O107" s="231">
        <f t="shared" si="8"/>
        <v>0</v>
      </c>
      <c r="P107" s="185"/>
      <c r="R107" s="158"/>
      <c r="S107" s="158"/>
    </row>
    <row r="108" spans="1:19" customFormat="1" hidden="1" x14ac:dyDescent="0.25">
      <c r="A108" s="178">
        <v>2242</v>
      </c>
      <c r="B108" s="223" t="s">
        <v>342</v>
      </c>
      <c r="C108" s="224">
        <f t="shared" si="4"/>
        <v>0</v>
      </c>
      <c r="D108" s="229">
        <v>0</v>
      </c>
      <c r="E108" s="337"/>
      <c r="F108" s="231">
        <f t="shared" si="5"/>
        <v>0</v>
      </c>
      <c r="G108" s="229"/>
      <c r="H108" s="230"/>
      <c r="I108" s="231">
        <f t="shared" si="6"/>
        <v>0</v>
      </c>
      <c r="J108" s="229">
        <v>0</v>
      </c>
      <c r="K108" s="230"/>
      <c r="L108" s="231">
        <f t="shared" si="7"/>
        <v>0</v>
      </c>
      <c r="M108" s="338"/>
      <c r="N108" s="337"/>
      <c r="O108" s="231">
        <f t="shared" si="8"/>
        <v>0</v>
      </c>
      <c r="P108" s="185"/>
      <c r="R108" s="158"/>
      <c r="S108" s="158"/>
    </row>
    <row r="109" spans="1:19" customFormat="1" ht="24" x14ac:dyDescent="0.25">
      <c r="A109" s="178">
        <v>2243</v>
      </c>
      <c r="B109" s="223" t="s">
        <v>343</v>
      </c>
      <c r="C109" s="359">
        <f t="shared" si="4"/>
        <v>201</v>
      </c>
      <c r="D109" s="229">
        <v>110</v>
      </c>
      <c r="E109" s="337">
        <v>91</v>
      </c>
      <c r="F109" s="231">
        <f t="shared" si="5"/>
        <v>201</v>
      </c>
      <c r="G109" s="229"/>
      <c r="H109" s="230"/>
      <c r="I109" s="231">
        <f t="shared" si="6"/>
        <v>0</v>
      </c>
      <c r="J109" s="229">
        <v>0</v>
      </c>
      <c r="K109" s="230"/>
      <c r="L109" s="231">
        <f t="shared" si="7"/>
        <v>0</v>
      </c>
      <c r="M109" s="338"/>
      <c r="N109" s="337"/>
      <c r="O109" s="231">
        <f t="shared" si="8"/>
        <v>0</v>
      </c>
      <c r="P109" s="185"/>
      <c r="R109" s="158"/>
      <c r="S109" s="158"/>
    </row>
    <row r="110" spans="1:19" customFormat="1" hidden="1" x14ac:dyDescent="0.25">
      <c r="A110" s="178">
        <v>2244</v>
      </c>
      <c r="B110" s="223" t="s">
        <v>344</v>
      </c>
      <c r="C110" s="224">
        <f t="shared" si="4"/>
        <v>0</v>
      </c>
      <c r="D110" s="229">
        <v>0</v>
      </c>
      <c r="E110" s="337"/>
      <c r="F110" s="231">
        <f t="shared" si="5"/>
        <v>0</v>
      </c>
      <c r="G110" s="229"/>
      <c r="H110" s="230"/>
      <c r="I110" s="231">
        <f t="shared" si="6"/>
        <v>0</v>
      </c>
      <c r="J110" s="229">
        <v>0</v>
      </c>
      <c r="K110" s="230"/>
      <c r="L110" s="231">
        <f t="shared" si="7"/>
        <v>0</v>
      </c>
      <c r="M110" s="338"/>
      <c r="N110" s="337"/>
      <c r="O110" s="231">
        <f t="shared" si="8"/>
        <v>0</v>
      </c>
      <c r="P110" s="185"/>
      <c r="R110" s="158"/>
      <c r="S110" s="158"/>
    </row>
    <row r="111" spans="1:19" customFormat="1" hidden="1" x14ac:dyDescent="0.25">
      <c r="A111" s="178">
        <v>2246</v>
      </c>
      <c r="B111" s="223" t="s">
        <v>345</v>
      </c>
      <c r="C111" s="224">
        <f t="shared" si="4"/>
        <v>0</v>
      </c>
      <c r="D111" s="229">
        <v>0</v>
      </c>
      <c r="E111" s="337"/>
      <c r="F111" s="231">
        <f t="shared" si="5"/>
        <v>0</v>
      </c>
      <c r="G111" s="229"/>
      <c r="H111" s="230"/>
      <c r="I111" s="231">
        <f t="shared" si="6"/>
        <v>0</v>
      </c>
      <c r="J111" s="229">
        <v>0</v>
      </c>
      <c r="K111" s="230"/>
      <c r="L111" s="231">
        <f t="shared" si="7"/>
        <v>0</v>
      </c>
      <c r="M111" s="338"/>
      <c r="N111" s="337"/>
      <c r="O111" s="231">
        <f t="shared" si="8"/>
        <v>0</v>
      </c>
      <c r="P111" s="185"/>
      <c r="R111" s="158"/>
      <c r="S111" s="158"/>
    </row>
    <row r="112" spans="1:19" customFormat="1" hidden="1" x14ac:dyDescent="0.25">
      <c r="A112" s="178">
        <v>2247</v>
      </c>
      <c r="B112" s="223" t="s">
        <v>346</v>
      </c>
      <c r="C112" s="224">
        <f t="shared" si="4"/>
        <v>0</v>
      </c>
      <c r="D112" s="229">
        <v>0</v>
      </c>
      <c r="E112" s="337"/>
      <c r="F112" s="231">
        <f t="shared" si="5"/>
        <v>0</v>
      </c>
      <c r="G112" s="229"/>
      <c r="H112" s="230"/>
      <c r="I112" s="231">
        <f t="shared" si="6"/>
        <v>0</v>
      </c>
      <c r="J112" s="229">
        <v>0</v>
      </c>
      <c r="K112" s="230"/>
      <c r="L112" s="231">
        <f t="shared" si="7"/>
        <v>0</v>
      </c>
      <c r="M112" s="338"/>
      <c r="N112" s="337"/>
      <c r="O112" s="231">
        <f t="shared" si="8"/>
        <v>0</v>
      </c>
      <c r="P112" s="185"/>
      <c r="R112" s="158"/>
      <c r="S112" s="158"/>
    </row>
    <row r="113" spans="1:19" customFormat="1" ht="24" hidden="1" x14ac:dyDescent="0.25">
      <c r="A113" s="178">
        <v>2248</v>
      </c>
      <c r="B113" s="223" t="s">
        <v>347</v>
      </c>
      <c r="C113" s="224">
        <f t="shared" si="4"/>
        <v>0</v>
      </c>
      <c r="D113" s="229">
        <v>0</v>
      </c>
      <c r="E113" s="337"/>
      <c r="F113" s="231">
        <f t="shared" si="5"/>
        <v>0</v>
      </c>
      <c r="G113" s="229"/>
      <c r="H113" s="230"/>
      <c r="I113" s="231">
        <f t="shared" si="6"/>
        <v>0</v>
      </c>
      <c r="J113" s="229">
        <v>0</v>
      </c>
      <c r="K113" s="230"/>
      <c r="L113" s="231">
        <f t="shared" si="7"/>
        <v>0</v>
      </c>
      <c r="M113" s="338"/>
      <c r="N113" s="337"/>
      <c r="O113" s="231">
        <f t="shared" si="8"/>
        <v>0</v>
      </c>
      <c r="P113" s="185"/>
      <c r="R113" s="158"/>
      <c r="S113" s="158"/>
    </row>
    <row r="114" spans="1:19" customFormat="1" ht="24" hidden="1" x14ac:dyDescent="0.25">
      <c r="A114" s="178">
        <v>2249</v>
      </c>
      <c r="B114" s="223" t="s">
        <v>348</v>
      </c>
      <c r="C114" s="224">
        <f t="shared" si="4"/>
        <v>0</v>
      </c>
      <c r="D114" s="229">
        <v>0</v>
      </c>
      <c r="E114" s="337"/>
      <c r="F114" s="231">
        <f t="shared" si="5"/>
        <v>0</v>
      </c>
      <c r="G114" s="229"/>
      <c r="H114" s="230"/>
      <c r="I114" s="231">
        <f t="shared" si="6"/>
        <v>0</v>
      </c>
      <c r="J114" s="229">
        <v>0</v>
      </c>
      <c r="K114" s="230"/>
      <c r="L114" s="231">
        <f t="shared" si="7"/>
        <v>0</v>
      </c>
      <c r="M114" s="338"/>
      <c r="N114" s="337"/>
      <c r="O114" s="231">
        <f t="shared" si="8"/>
        <v>0</v>
      </c>
      <c r="P114" s="185"/>
      <c r="R114" s="158"/>
      <c r="S114" s="158"/>
    </row>
    <row r="115" spans="1:19" customFormat="1" hidden="1" x14ac:dyDescent="0.25">
      <c r="A115" s="339">
        <v>2250</v>
      </c>
      <c r="B115" s="223" t="s">
        <v>349</v>
      </c>
      <c r="C115" s="224">
        <f t="shared" si="4"/>
        <v>0</v>
      </c>
      <c r="D115" s="340">
        <f>SUM(D116:D118)</f>
        <v>0</v>
      </c>
      <c r="E115" s="341">
        <f>SUM(E116:E118)</f>
        <v>0</v>
      </c>
      <c r="F115" s="231">
        <f t="shared" si="5"/>
        <v>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c r="R115" s="158"/>
      <c r="S115" s="158"/>
    </row>
    <row r="116" spans="1:19" customFormat="1" hidden="1" x14ac:dyDescent="0.25">
      <c r="A116" s="178">
        <v>2251</v>
      </c>
      <c r="B116" s="223" t="s">
        <v>350</v>
      </c>
      <c r="C116" s="224">
        <f t="shared" si="4"/>
        <v>0</v>
      </c>
      <c r="D116" s="229">
        <v>0</v>
      </c>
      <c r="E116" s="337"/>
      <c r="F116" s="231">
        <f t="shared" si="5"/>
        <v>0</v>
      </c>
      <c r="G116" s="229"/>
      <c r="H116" s="230"/>
      <c r="I116" s="231">
        <f t="shared" si="6"/>
        <v>0</v>
      </c>
      <c r="J116" s="229">
        <v>0</v>
      </c>
      <c r="K116" s="230"/>
      <c r="L116" s="231">
        <f t="shared" si="7"/>
        <v>0</v>
      </c>
      <c r="M116" s="338"/>
      <c r="N116" s="337"/>
      <c r="O116" s="231">
        <f t="shared" si="8"/>
        <v>0</v>
      </c>
      <c r="P116" s="185"/>
      <c r="R116" s="158"/>
      <c r="S116" s="158"/>
    </row>
    <row r="117" spans="1:19" customFormat="1" hidden="1" x14ac:dyDescent="0.25">
      <c r="A117" s="178">
        <v>2252</v>
      </c>
      <c r="B117" s="223" t="s">
        <v>351</v>
      </c>
      <c r="C117" s="224">
        <f t="shared" ref="C117:C181" si="9">F117+I117+L117+O117</f>
        <v>0</v>
      </c>
      <c r="D117" s="229">
        <v>0</v>
      </c>
      <c r="E117" s="337"/>
      <c r="F117" s="231">
        <f t="shared" si="5"/>
        <v>0</v>
      </c>
      <c r="G117" s="229"/>
      <c r="H117" s="230"/>
      <c r="I117" s="231">
        <f t="shared" si="6"/>
        <v>0</v>
      </c>
      <c r="J117" s="229">
        <v>0</v>
      </c>
      <c r="K117" s="230"/>
      <c r="L117" s="231">
        <f t="shared" si="7"/>
        <v>0</v>
      </c>
      <c r="M117" s="338"/>
      <c r="N117" s="337"/>
      <c r="O117" s="231">
        <f t="shared" si="8"/>
        <v>0</v>
      </c>
      <c r="P117" s="185"/>
      <c r="R117" s="158"/>
      <c r="S117" s="158"/>
    </row>
    <row r="118" spans="1:19" customFormat="1" hidden="1" x14ac:dyDescent="0.25">
      <c r="A118" s="178">
        <v>2259</v>
      </c>
      <c r="B118" s="223" t="s">
        <v>352</v>
      </c>
      <c r="C118" s="224">
        <f t="shared" si="9"/>
        <v>0</v>
      </c>
      <c r="D118" s="229">
        <v>0</v>
      </c>
      <c r="E118" s="337"/>
      <c r="F118" s="231">
        <f t="shared" ref="F118:F182" si="10">D118+E118</f>
        <v>0</v>
      </c>
      <c r="G118" s="229"/>
      <c r="H118" s="230"/>
      <c r="I118" s="231">
        <f t="shared" ref="I118:I182" si="11">G118+H118</f>
        <v>0</v>
      </c>
      <c r="J118" s="229">
        <v>0</v>
      </c>
      <c r="K118" s="230"/>
      <c r="L118" s="231">
        <f t="shared" ref="L118:L182" si="12">J118+K118</f>
        <v>0</v>
      </c>
      <c r="M118" s="338"/>
      <c r="N118" s="337"/>
      <c r="O118" s="231">
        <f t="shared" ref="O118:O182" si="13">M118+N118</f>
        <v>0</v>
      </c>
      <c r="P118" s="185"/>
      <c r="R118" s="158"/>
      <c r="S118" s="158"/>
    </row>
    <row r="119" spans="1:19" customFormat="1" hidden="1" x14ac:dyDescent="0.25">
      <c r="A119" s="339">
        <v>2260</v>
      </c>
      <c r="B119" s="223" t="s">
        <v>353</v>
      </c>
      <c r="C119" s="224">
        <f t="shared" si="9"/>
        <v>0</v>
      </c>
      <c r="D119" s="340">
        <f>SUM(D120:D124)</f>
        <v>0</v>
      </c>
      <c r="E119" s="341">
        <f>SUM(E120:E124)</f>
        <v>0</v>
      </c>
      <c r="F119" s="231">
        <f t="shared" si="10"/>
        <v>0</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c r="R119" s="158"/>
      <c r="S119" s="158"/>
    </row>
    <row r="120" spans="1:19" customFormat="1" hidden="1" x14ac:dyDescent="0.25">
      <c r="A120" s="178">
        <v>2261</v>
      </c>
      <c r="B120" s="223" t="s">
        <v>354</v>
      </c>
      <c r="C120" s="224">
        <f t="shared" si="9"/>
        <v>0</v>
      </c>
      <c r="D120" s="229">
        <v>0</v>
      </c>
      <c r="E120" s="337"/>
      <c r="F120" s="231">
        <f t="shared" si="10"/>
        <v>0</v>
      </c>
      <c r="G120" s="229"/>
      <c r="H120" s="230"/>
      <c r="I120" s="231">
        <f t="shared" si="11"/>
        <v>0</v>
      </c>
      <c r="J120" s="229">
        <v>0</v>
      </c>
      <c r="K120" s="230"/>
      <c r="L120" s="231">
        <f t="shared" si="12"/>
        <v>0</v>
      </c>
      <c r="M120" s="338"/>
      <c r="N120" s="337"/>
      <c r="O120" s="231">
        <f t="shared" si="13"/>
        <v>0</v>
      </c>
      <c r="P120" s="185"/>
      <c r="R120" s="158"/>
      <c r="S120" s="158"/>
    </row>
    <row r="121" spans="1:19" customFormat="1" hidden="1" x14ac:dyDescent="0.25">
      <c r="A121" s="178">
        <v>2262</v>
      </c>
      <c r="B121" s="223" t="s">
        <v>355</v>
      </c>
      <c r="C121" s="224">
        <f t="shared" si="9"/>
        <v>0</v>
      </c>
      <c r="D121" s="229">
        <v>0</v>
      </c>
      <c r="E121" s="337"/>
      <c r="F121" s="231">
        <f t="shared" si="10"/>
        <v>0</v>
      </c>
      <c r="G121" s="229"/>
      <c r="H121" s="230"/>
      <c r="I121" s="231">
        <f t="shared" si="11"/>
        <v>0</v>
      </c>
      <c r="J121" s="229">
        <v>0</v>
      </c>
      <c r="K121" s="230"/>
      <c r="L121" s="231">
        <f t="shared" si="12"/>
        <v>0</v>
      </c>
      <c r="M121" s="338"/>
      <c r="N121" s="337"/>
      <c r="O121" s="231">
        <f t="shared" si="13"/>
        <v>0</v>
      </c>
      <c r="P121" s="185"/>
      <c r="R121" s="158"/>
      <c r="S121" s="158"/>
    </row>
    <row r="122" spans="1:19" customFormat="1" hidden="1" x14ac:dyDescent="0.25">
      <c r="A122" s="178">
        <v>2263</v>
      </c>
      <c r="B122" s="223" t="s">
        <v>356</v>
      </c>
      <c r="C122" s="224">
        <f t="shared" si="9"/>
        <v>0</v>
      </c>
      <c r="D122" s="229">
        <v>0</v>
      </c>
      <c r="E122" s="337"/>
      <c r="F122" s="231">
        <f t="shared" si="10"/>
        <v>0</v>
      </c>
      <c r="G122" s="229"/>
      <c r="H122" s="230"/>
      <c r="I122" s="231">
        <f t="shared" si="11"/>
        <v>0</v>
      </c>
      <c r="J122" s="229">
        <v>0</v>
      </c>
      <c r="K122" s="230"/>
      <c r="L122" s="231">
        <f t="shared" si="12"/>
        <v>0</v>
      </c>
      <c r="M122" s="338"/>
      <c r="N122" s="337"/>
      <c r="O122" s="231">
        <f t="shared" si="13"/>
        <v>0</v>
      </c>
      <c r="P122" s="185"/>
      <c r="R122" s="158"/>
      <c r="S122" s="158"/>
    </row>
    <row r="123" spans="1:19" customFormat="1" hidden="1" x14ac:dyDescent="0.25">
      <c r="A123" s="178">
        <v>2264</v>
      </c>
      <c r="B123" s="223" t="s">
        <v>357</v>
      </c>
      <c r="C123" s="224">
        <f t="shared" si="9"/>
        <v>0</v>
      </c>
      <c r="D123" s="229">
        <v>0</v>
      </c>
      <c r="E123" s="337"/>
      <c r="F123" s="231">
        <f t="shared" si="10"/>
        <v>0</v>
      </c>
      <c r="G123" s="229"/>
      <c r="H123" s="230"/>
      <c r="I123" s="231">
        <f t="shared" si="11"/>
        <v>0</v>
      </c>
      <c r="J123" s="229">
        <v>0</v>
      </c>
      <c r="K123" s="230"/>
      <c r="L123" s="231">
        <f t="shared" si="12"/>
        <v>0</v>
      </c>
      <c r="M123" s="338"/>
      <c r="N123" s="337"/>
      <c r="O123" s="231">
        <f t="shared" si="13"/>
        <v>0</v>
      </c>
      <c r="P123" s="185"/>
      <c r="R123" s="158"/>
      <c r="S123" s="158"/>
    </row>
    <row r="124" spans="1:19" customFormat="1" hidden="1" x14ac:dyDescent="0.25">
      <c r="A124" s="178">
        <v>2269</v>
      </c>
      <c r="B124" s="223" t="s">
        <v>358</v>
      </c>
      <c r="C124" s="224">
        <f t="shared" si="9"/>
        <v>0</v>
      </c>
      <c r="D124" s="229">
        <v>0</v>
      </c>
      <c r="E124" s="337"/>
      <c r="F124" s="231">
        <f t="shared" si="10"/>
        <v>0</v>
      </c>
      <c r="G124" s="229"/>
      <c r="H124" s="230"/>
      <c r="I124" s="231">
        <f t="shared" si="11"/>
        <v>0</v>
      </c>
      <c r="J124" s="229">
        <v>0</v>
      </c>
      <c r="K124" s="230"/>
      <c r="L124" s="231">
        <f t="shared" si="12"/>
        <v>0</v>
      </c>
      <c r="M124" s="338"/>
      <c r="N124" s="337"/>
      <c r="O124" s="231">
        <f t="shared" si="13"/>
        <v>0</v>
      </c>
      <c r="P124" s="185"/>
      <c r="R124" s="158"/>
      <c r="S124" s="158"/>
    </row>
    <row r="125" spans="1:19" customFormat="1" x14ac:dyDescent="0.25">
      <c r="A125" s="339">
        <v>2270</v>
      </c>
      <c r="B125" s="223" t="s">
        <v>359</v>
      </c>
      <c r="C125" s="359">
        <f t="shared" si="9"/>
        <v>8729</v>
      </c>
      <c r="D125" s="340">
        <f>SUM(D126:D130)</f>
        <v>5292</v>
      </c>
      <c r="E125" s="341">
        <f>SUM(E126:E130)</f>
        <v>1887</v>
      </c>
      <c r="F125" s="231">
        <f t="shared" si="10"/>
        <v>7179</v>
      </c>
      <c r="G125" s="340">
        <f>SUM(G126:G130)</f>
        <v>0</v>
      </c>
      <c r="H125" s="342">
        <f>SUM(H126:H130)</f>
        <v>0</v>
      </c>
      <c r="I125" s="231">
        <f t="shared" si="11"/>
        <v>0</v>
      </c>
      <c r="J125" s="340">
        <f>SUM(J126:J130)</f>
        <v>1550</v>
      </c>
      <c r="K125" s="342">
        <f>SUM(K126:K130)</f>
        <v>0</v>
      </c>
      <c r="L125" s="231">
        <f t="shared" si="12"/>
        <v>1550</v>
      </c>
      <c r="M125" s="343">
        <f>SUM(M126:M130)</f>
        <v>0</v>
      </c>
      <c r="N125" s="341">
        <f>SUM(N126:N130)</f>
        <v>0</v>
      </c>
      <c r="O125" s="231">
        <f t="shared" si="13"/>
        <v>0</v>
      </c>
      <c r="P125" s="185"/>
      <c r="R125" s="158"/>
      <c r="S125" s="158"/>
    </row>
    <row r="126" spans="1:19" customFormat="1" hidden="1" x14ac:dyDescent="0.25">
      <c r="A126" s="178">
        <v>2272</v>
      </c>
      <c r="B126" s="117" t="s">
        <v>360</v>
      </c>
      <c r="C126" s="224">
        <f t="shared" si="9"/>
        <v>0</v>
      </c>
      <c r="D126" s="229">
        <v>0</v>
      </c>
      <c r="E126" s="337"/>
      <c r="F126" s="231">
        <f t="shared" si="10"/>
        <v>0</v>
      </c>
      <c r="G126" s="229"/>
      <c r="H126" s="230"/>
      <c r="I126" s="231">
        <f t="shared" si="11"/>
        <v>0</v>
      </c>
      <c r="J126" s="229">
        <v>0</v>
      </c>
      <c r="K126" s="230"/>
      <c r="L126" s="231">
        <f t="shared" si="12"/>
        <v>0</v>
      </c>
      <c r="M126" s="338"/>
      <c r="N126" s="337"/>
      <c r="O126" s="231">
        <f t="shared" si="13"/>
        <v>0</v>
      </c>
      <c r="P126" s="185"/>
      <c r="R126" s="158"/>
      <c r="S126" s="158"/>
    </row>
    <row r="127" spans="1:19" customFormat="1" hidden="1" x14ac:dyDescent="0.25">
      <c r="A127" s="178">
        <v>2275</v>
      </c>
      <c r="B127" s="223" t="s">
        <v>361</v>
      </c>
      <c r="C127" s="224">
        <f t="shared" si="9"/>
        <v>0</v>
      </c>
      <c r="D127" s="229">
        <v>0</v>
      </c>
      <c r="E127" s="337"/>
      <c r="F127" s="231">
        <f t="shared" si="10"/>
        <v>0</v>
      </c>
      <c r="G127" s="229"/>
      <c r="H127" s="230"/>
      <c r="I127" s="231">
        <f t="shared" si="11"/>
        <v>0</v>
      </c>
      <c r="J127" s="229">
        <v>0</v>
      </c>
      <c r="K127" s="230"/>
      <c r="L127" s="231">
        <f t="shared" si="12"/>
        <v>0</v>
      </c>
      <c r="M127" s="338"/>
      <c r="N127" s="337"/>
      <c r="O127" s="231">
        <f t="shared" si="13"/>
        <v>0</v>
      </c>
      <c r="P127" s="185"/>
      <c r="R127" s="158"/>
      <c r="S127" s="158"/>
    </row>
    <row r="128" spans="1:19" customFormat="1" ht="24" hidden="1" x14ac:dyDescent="0.25">
      <c r="A128" s="178">
        <v>2276</v>
      </c>
      <c r="B128" s="223" t="s">
        <v>362</v>
      </c>
      <c r="C128" s="224">
        <f t="shared" si="9"/>
        <v>0</v>
      </c>
      <c r="D128" s="229">
        <v>0</v>
      </c>
      <c r="E128" s="337"/>
      <c r="F128" s="231">
        <f t="shared" si="10"/>
        <v>0</v>
      </c>
      <c r="G128" s="229"/>
      <c r="H128" s="230"/>
      <c r="I128" s="231">
        <f t="shared" si="11"/>
        <v>0</v>
      </c>
      <c r="J128" s="229">
        <v>0</v>
      </c>
      <c r="K128" s="230"/>
      <c r="L128" s="231">
        <f t="shared" si="12"/>
        <v>0</v>
      </c>
      <c r="M128" s="338"/>
      <c r="N128" s="337"/>
      <c r="O128" s="231">
        <f t="shared" si="13"/>
        <v>0</v>
      </c>
      <c r="P128" s="185"/>
      <c r="R128" s="158"/>
      <c r="S128" s="158"/>
    </row>
    <row r="129" spans="1:19" customFormat="1" ht="24" hidden="1" x14ac:dyDescent="0.25">
      <c r="A129" s="178">
        <v>2278</v>
      </c>
      <c r="B129" s="223" t="s">
        <v>363</v>
      </c>
      <c r="C129" s="224">
        <f t="shared" si="9"/>
        <v>0</v>
      </c>
      <c r="D129" s="229">
        <v>0</v>
      </c>
      <c r="E129" s="337"/>
      <c r="F129" s="231">
        <f t="shared" si="10"/>
        <v>0</v>
      </c>
      <c r="G129" s="229"/>
      <c r="H129" s="230"/>
      <c r="I129" s="231">
        <f t="shared" si="11"/>
        <v>0</v>
      </c>
      <c r="J129" s="229">
        <v>0</v>
      </c>
      <c r="K129" s="230"/>
      <c r="L129" s="231">
        <f t="shared" si="12"/>
        <v>0</v>
      </c>
      <c r="M129" s="338"/>
      <c r="N129" s="337"/>
      <c r="O129" s="231">
        <f t="shared" si="13"/>
        <v>0</v>
      </c>
      <c r="P129" s="185"/>
      <c r="R129" s="158"/>
      <c r="S129" s="158"/>
    </row>
    <row r="130" spans="1:19" customFormat="1" x14ac:dyDescent="0.25">
      <c r="A130" s="178">
        <v>2279</v>
      </c>
      <c r="B130" s="223" t="s">
        <v>364</v>
      </c>
      <c r="C130" s="359">
        <f t="shared" si="9"/>
        <v>8729</v>
      </c>
      <c r="D130" s="229">
        <v>5292</v>
      </c>
      <c r="E130" s="337">
        <v>1887</v>
      </c>
      <c r="F130" s="231">
        <f t="shared" si="10"/>
        <v>7179</v>
      </c>
      <c r="G130" s="229"/>
      <c r="H130" s="230"/>
      <c r="I130" s="231">
        <f t="shared" si="11"/>
        <v>0</v>
      </c>
      <c r="J130" s="229">
        <v>1550</v>
      </c>
      <c r="K130" s="230"/>
      <c r="L130" s="231">
        <f t="shared" si="12"/>
        <v>1550</v>
      </c>
      <c r="M130" s="338"/>
      <c r="N130" s="337"/>
      <c r="O130" s="231">
        <f t="shared" si="13"/>
        <v>0</v>
      </c>
      <c r="P130" s="185"/>
      <c r="R130" s="158"/>
      <c r="S130" s="158"/>
    </row>
    <row r="131" spans="1:19" customFormat="1" hidden="1" x14ac:dyDescent="0.25">
      <c r="A131" s="349">
        <v>2280</v>
      </c>
      <c r="B131" s="213" t="s">
        <v>365</v>
      </c>
      <c r="C131" s="224">
        <f t="shared" si="9"/>
        <v>0</v>
      </c>
      <c r="D131" s="350">
        <f>SUM(D132)</f>
        <v>0</v>
      </c>
      <c r="E131" s="351">
        <f t="shared" ref="E131:N131" si="14">SUM(E132)</f>
        <v>0</v>
      </c>
      <c r="F131" s="221">
        <f t="shared" si="10"/>
        <v>0</v>
      </c>
      <c r="G131" s="350">
        <f t="shared" ref="G131" si="15">SUM(G132)</f>
        <v>0</v>
      </c>
      <c r="H131" s="352">
        <f t="shared" si="14"/>
        <v>0</v>
      </c>
      <c r="I131" s="221">
        <f t="shared" si="11"/>
        <v>0</v>
      </c>
      <c r="J131" s="350">
        <f>SUM(J132)</f>
        <v>0</v>
      </c>
      <c r="K131" s="352">
        <f t="shared" si="14"/>
        <v>0</v>
      </c>
      <c r="L131" s="221">
        <f t="shared" si="12"/>
        <v>0</v>
      </c>
      <c r="M131" s="343">
        <f t="shared" si="14"/>
        <v>0</v>
      </c>
      <c r="N131" s="341">
        <f t="shared" si="14"/>
        <v>0</v>
      </c>
      <c r="O131" s="231">
        <f t="shared" si="13"/>
        <v>0</v>
      </c>
      <c r="P131" s="185"/>
      <c r="R131" s="158"/>
      <c r="S131" s="158"/>
    </row>
    <row r="132" spans="1:19" customFormat="1" hidden="1" x14ac:dyDescent="0.25">
      <c r="A132" s="178">
        <v>2283</v>
      </c>
      <c r="B132" s="223" t="s">
        <v>366</v>
      </c>
      <c r="C132" s="224">
        <f t="shared" si="9"/>
        <v>0</v>
      </c>
      <c r="D132" s="229">
        <v>0</v>
      </c>
      <c r="E132" s="337"/>
      <c r="F132" s="231">
        <f t="shared" si="10"/>
        <v>0</v>
      </c>
      <c r="G132" s="229"/>
      <c r="H132" s="230"/>
      <c r="I132" s="231">
        <f t="shared" si="11"/>
        <v>0</v>
      </c>
      <c r="J132" s="229">
        <v>0</v>
      </c>
      <c r="K132" s="230"/>
      <c r="L132" s="231">
        <f t="shared" si="12"/>
        <v>0</v>
      </c>
      <c r="M132" s="338"/>
      <c r="N132" s="337"/>
      <c r="O132" s="231">
        <f t="shared" si="13"/>
        <v>0</v>
      </c>
      <c r="P132" s="185"/>
      <c r="R132" s="158"/>
      <c r="S132" s="158"/>
    </row>
    <row r="133" spans="1:19" customFormat="1" ht="24" x14ac:dyDescent="0.25">
      <c r="A133" s="198">
        <v>2300</v>
      </c>
      <c r="B133" s="323" t="s">
        <v>367</v>
      </c>
      <c r="C133" s="459">
        <f t="shared" si="9"/>
        <v>57769</v>
      </c>
      <c r="D133" s="209">
        <f>SUM(D134,D139,D143,D144,D147,D154,D162,D163,D166)</f>
        <v>54199</v>
      </c>
      <c r="E133" s="324">
        <f>SUM(E134,E139,E143,E144,E147,E154,E162,E163,E166)</f>
        <v>0</v>
      </c>
      <c r="F133" s="211">
        <f t="shared" si="10"/>
        <v>54199</v>
      </c>
      <c r="G133" s="209">
        <f>SUM(G134,G139,G143,G144,G147,G154,G162,G163,G166)</f>
        <v>0</v>
      </c>
      <c r="H133" s="210">
        <f>SUM(H134,H139,H143,H144,H147,H154,H162,H163,H166)</f>
        <v>0</v>
      </c>
      <c r="I133" s="211">
        <f t="shared" si="11"/>
        <v>0</v>
      </c>
      <c r="J133" s="209">
        <f>SUM(J134,J139,J143,J144,J147,J154,J162,J163,J166)</f>
        <v>3570</v>
      </c>
      <c r="K133" s="210">
        <f>SUM(K134,K139,K143,K144,K147,K154,K162,K163,K166)</f>
        <v>0</v>
      </c>
      <c r="L133" s="211">
        <f t="shared" si="12"/>
        <v>3570</v>
      </c>
      <c r="M133" s="348">
        <f>SUM(M134,M139,M143,M144,M147,M154,M162,M163,M166)</f>
        <v>0</v>
      </c>
      <c r="N133" s="324">
        <f>SUM(N134,N139,N143,N144,N147,N154,N162,N163,N166)</f>
        <v>0</v>
      </c>
      <c r="O133" s="211">
        <f t="shared" si="13"/>
        <v>0</v>
      </c>
      <c r="P133" s="208"/>
      <c r="R133" s="158"/>
      <c r="S133" s="158"/>
    </row>
    <row r="134" spans="1:19" customFormat="1" ht="24" x14ac:dyDescent="0.25">
      <c r="A134" s="349">
        <v>2310</v>
      </c>
      <c r="B134" s="213" t="s">
        <v>368</v>
      </c>
      <c r="C134" s="466">
        <f t="shared" si="9"/>
        <v>56712</v>
      </c>
      <c r="D134" s="360">
        <f>SUM(D135:D138)</f>
        <v>54169</v>
      </c>
      <c r="E134" s="351">
        <f>SUM(E135:E138)</f>
        <v>0</v>
      </c>
      <c r="F134" s="221">
        <f t="shared" si="10"/>
        <v>54169</v>
      </c>
      <c r="G134" s="350">
        <f>SUM(G135:G138)</f>
        <v>0</v>
      </c>
      <c r="H134" s="352">
        <f>SUM(H135:H138)</f>
        <v>0</v>
      </c>
      <c r="I134" s="221">
        <f t="shared" si="11"/>
        <v>0</v>
      </c>
      <c r="J134" s="350">
        <f>SUM(J135:J138)</f>
        <v>2543</v>
      </c>
      <c r="K134" s="352">
        <f>SUM(K135:K138)</f>
        <v>0</v>
      </c>
      <c r="L134" s="221">
        <f t="shared" si="12"/>
        <v>2543</v>
      </c>
      <c r="M134" s="353">
        <f>SUM(M135:M138)</f>
        <v>0</v>
      </c>
      <c r="N134" s="351">
        <f>SUM(N135:N138)</f>
        <v>0</v>
      </c>
      <c r="O134" s="221">
        <f t="shared" si="13"/>
        <v>0</v>
      </c>
      <c r="P134" s="176"/>
      <c r="R134" s="158"/>
      <c r="S134" s="158"/>
    </row>
    <row r="135" spans="1:19" customFormat="1" hidden="1" x14ac:dyDescent="0.25">
      <c r="A135" s="178">
        <v>2311</v>
      </c>
      <c r="B135" s="223" t="s">
        <v>369</v>
      </c>
      <c r="C135" s="224">
        <f t="shared" si="9"/>
        <v>0</v>
      </c>
      <c r="D135" s="229">
        <v>0</v>
      </c>
      <c r="E135" s="337"/>
      <c r="F135" s="231">
        <f t="shared" si="10"/>
        <v>0</v>
      </c>
      <c r="G135" s="229"/>
      <c r="H135" s="230"/>
      <c r="I135" s="231">
        <f t="shared" si="11"/>
        <v>0</v>
      </c>
      <c r="J135" s="229">
        <v>0</v>
      </c>
      <c r="K135" s="230"/>
      <c r="L135" s="231">
        <f t="shared" si="12"/>
        <v>0</v>
      </c>
      <c r="M135" s="338"/>
      <c r="N135" s="337"/>
      <c r="O135" s="231">
        <f t="shared" si="13"/>
        <v>0</v>
      </c>
      <c r="P135" s="185"/>
      <c r="R135" s="158"/>
      <c r="S135" s="158"/>
    </row>
    <row r="136" spans="1:19" customFormat="1" x14ac:dyDescent="0.25">
      <c r="A136" s="178">
        <v>2312</v>
      </c>
      <c r="B136" s="223" t="s">
        <v>370</v>
      </c>
      <c r="C136" s="359">
        <f t="shared" si="9"/>
        <v>3520</v>
      </c>
      <c r="D136" s="229">
        <v>1933</v>
      </c>
      <c r="E136" s="337"/>
      <c r="F136" s="231">
        <f t="shared" si="10"/>
        <v>1933</v>
      </c>
      <c r="G136" s="229"/>
      <c r="H136" s="230"/>
      <c r="I136" s="231">
        <f t="shared" si="11"/>
        <v>0</v>
      </c>
      <c r="J136" s="229">
        <v>1587</v>
      </c>
      <c r="K136" s="230"/>
      <c r="L136" s="231">
        <f t="shared" si="12"/>
        <v>1587</v>
      </c>
      <c r="M136" s="338"/>
      <c r="N136" s="337"/>
      <c r="O136" s="231">
        <f t="shared" si="13"/>
        <v>0</v>
      </c>
      <c r="P136" s="185"/>
      <c r="R136" s="158"/>
      <c r="S136" s="158"/>
    </row>
    <row r="137" spans="1:19" customFormat="1" hidden="1" x14ac:dyDescent="0.25">
      <c r="A137" s="178">
        <v>2313</v>
      </c>
      <c r="B137" s="223" t="s">
        <v>371</v>
      </c>
      <c r="C137" s="224">
        <f t="shared" si="9"/>
        <v>0</v>
      </c>
      <c r="D137" s="229">
        <v>0</v>
      </c>
      <c r="E137" s="337"/>
      <c r="F137" s="231">
        <f t="shared" si="10"/>
        <v>0</v>
      </c>
      <c r="G137" s="229"/>
      <c r="H137" s="230"/>
      <c r="I137" s="231">
        <f t="shared" si="11"/>
        <v>0</v>
      </c>
      <c r="J137" s="229">
        <v>0</v>
      </c>
      <c r="K137" s="230"/>
      <c r="L137" s="231">
        <f t="shared" si="12"/>
        <v>0</v>
      </c>
      <c r="M137" s="338"/>
      <c r="N137" s="337"/>
      <c r="O137" s="231">
        <f t="shared" si="13"/>
        <v>0</v>
      </c>
      <c r="P137" s="185"/>
      <c r="R137" s="158"/>
      <c r="S137" s="158"/>
    </row>
    <row r="138" spans="1:19" customFormat="1" ht="24" x14ac:dyDescent="0.25">
      <c r="A138" s="178">
        <v>2314</v>
      </c>
      <c r="B138" s="223" t="s">
        <v>372</v>
      </c>
      <c r="C138" s="359">
        <f t="shared" si="9"/>
        <v>53192</v>
      </c>
      <c r="D138" s="229">
        <f>45371+8000-1135</f>
        <v>52236</v>
      </c>
      <c r="E138" s="337"/>
      <c r="F138" s="231">
        <f t="shared" si="10"/>
        <v>52236</v>
      </c>
      <c r="G138" s="229"/>
      <c r="H138" s="230"/>
      <c r="I138" s="231">
        <f t="shared" si="11"/>
        <v>0</v>
      </c>
      <c r="J138" s="229">
        <f>1030-74</f>
        <v>956</v>
      </c>
      <c r="K138" s="230"/>
      <c r="L138" s="231">
        <f t="shared" si="12"/>
        <v>956</v>
      </c>
      <c r="M138" s="338"/>
      <c r="N138" s="337"/>
      <c r="O138" s="231">
        <f t="shared" si="13"/>
        <v>0</v>
      </c>
      <c r="P138" s="185"/>
      <c r="R138" s="158"/>
      <c r="S138" s="158"/>
    </row>
    <row r="139" spans="1:19" customFormat="1" hidden="1" x14ac:dyDescent="0.25">
      <c r="A139" s="339">
        <v>2320</v>
      </c>
      <c r="B139" s="223" t="s">
        <v>373</v>
      </c>
      <c r="C139" s="224">
        <f t="shared" si="9"/>
        <v>0</v>
      </c>
      <c r="D139" s="340">
        <f>SUM(D140:D142)</f>
        <v>0</v>
      </c>
      <c r="E139" s="341">
        <f>SUM(E140:E142)</f>
        <v>0</v>
      </c>
      <c r="F139" s="231">
        <f t="shared" si="10"/>
        <v>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c r="R139" s="158"/>
      <c r="S139" s="158"/>
    </row>
    <row r="140" spans="1:19" customFormat="1" hidden="1" x14ac:dyDescent="0.25">
      <c r="A140" s="178">
        <v>2321</v>
      </c>
      <c r="B140" s="223" t="s">
        <v>374</v>
      </c>
      <c r="C140" s="224">
        <f t="shared" si="9"/>
        <v>0</v>
      </c>
      <c r="D140" s="229">
        <v>0</v>
      </c>
      <c r="E140" s="337"/>
      <c r="F140" s="231">
        <f t="shared" si="10"/>
        <v>0</v>
      </c>
      <c r="G140" s="229"/>
      <c r="H140" s="230"/>
      <c r="I140" s="231">
        <f t="shared" si="11"/>
        <v>0</v>
      </c>
      <c r="J140" s="229">
        <v>0</v>
      </c>
      <c r="K140" s="230"/>
      <c r="L140" s="231">
        <f t="shared" si="12"/>
        <v>0</v>
      </c>
      <c r="M140" s="338"/>
      <c r="N140" s="337"/>
      <c r="O140" s="231">
        <f t="shared" si="13"/>
        <v>0</v>
      </c>
      <c r="P140" s="185"/>
      <c r="R140" s="158"/>
      <c r="S140" s="158"/>
    </row>
    <row r="141" spans="1:19" customFormat="1" hidden="1" x14ac:dyDescent="0.25">
      <c r="A141" s="178">
        <v>2322</v>
      </c>
      <c r="B141" s="223" t="s">
        <v>375</v>
      </c>
      <c r="C141" s="224">
        <f t="shared" si="9"/>
        <v>0</v>
      </c>
      <c r="D141" s="229">
        <v>0</v>
      </c>
      <c r="E141" s="337"/>
      <c r="F141" s="231">
        <f t="shared" si="10"/>
        <v>0</v>
      </c>
      <c r="G141" s="229"/>
      <c r="H141" s="230"/>
      <c r="I141" s="231">
        <f t="shared" si="11"/>
        <v>0</v>
      </c>
      <c r="J141" s="229">
        <v>0</v>
      </c>
      <c r="K141" s="230"/>
      <c r="L141" s="231">
        <f t="shared" si="12"/>
        <v>0</v>
      </c>
      <c r="M141" s="338"/>
      <c r="N141" s="337"/>
      <c r="O141" s="231">
        <f t="shared" si="13"/>
        <v>0</v>
      </c>
      <c r="P141" s="185"/>
      <c r="R141" s="158"/>
      <c r="S141" s="158"/>
    </row>
    <row r="142" spans="1:19" customFormat="1" hidden="1" x14ac:dyDescent="0.25">
      <c r="A142" s="178">
        <v>2329</v>
      </c>
      <c r="B142" s="223" t="s">
        <v>376</v>
      </c>
      <c r="C142" s="224">
        <f t="shared" si="9"/>
        <v>0</v>
      </c>
      <c r="D142" s="229">
        <v>0</v>
      </c>
      <c r="E142" s="337"/>
      <c r="F142" s="231">
        <f t="shared" si="10"/>
        <v>0</v>
      </c>
      <c r="G142" s="229"/>
      <c r="H142" s="230"/>
      <c r="I142" s="231">
        <f t="shared" si="11"/>
        <v>0</v>
      </c>
      <c r="J142" s="229">
        <v>0</v>
      </c>
      <c r="K142" s="230"/>
      <c r="L142" s="231">
        <f t="shared" si="12"/>
        <v>0</v>
      </c>
      <c r="M142" s="338"/>
      <c r="N142" s="337"/>
      <c r="O142" s="231">
        <f t="shared" si="13"/>
        <v>0</v>
      </c>
      <c r="P142" s="185"/>
      <c r="R142" s="158"/>
      <c r="S142" s="158"/>
    </row>
    <row r="143" spans="1:19" customFormat="1" hidden="1" x14ac:dyDescent="0.25">
      <c r="A143" s="339">
        <v>2330</v>
      </c>
      <c r="B143" s="223" t="s">
        <v>377</v>
      </c>
      <c r="C143" s="224">
        <f t="shared" si="9"/>
        <v>0</v>
      </c>
      <c r="D143" s="229">
        <v>0</v>
      </c>
      <c r="E143" s="337"/>
      <c r="F143" s="231">
        <f t="shared" si="10"/>
        <v>0</v>
      </c>
      <c r="G143" s="229"/>
      <c r="H143" s="230"/>
      <c r="I143" s="231">
        <f t="shared" si="11"/>
        <v>0</v>
      </c>
      <c r="J143" s="229">
        <v>0</v>
      </c>
      <c r="K143" s="230"/>
      <c r="L143" s="231">
        <f t="shared" si="12"/>
        <v>0</v>
      </c>
      <c r="M143" s="338"/>
      <c r="N143" s="337"/>
      <c r="O143" s="231">
        <f t="shared" si="13"/>
        <v>0</v>
      </c>
      <c r="P143" s="185"/>
      <c r="R143" s="158"/>
      <c r="S143" s="158"/>
    </row>
    <row r="144" spans="1:19" customFormat="1" ht="36" hidden="1" x14ac:dyDescent="0.25">
      <c r="A144" s="339">
        <v>2340</v>
      </c>
      <c r="B144" s="223" t="s">
        <v>378</v>
      </c>
      <c r="C144" s="224">
        <f t="shared" si="9"/>
        <v>0</v>
      </c>
      <c r="D144" s="340">
        <f>SUM(D145:D146)</f>
        <v>0</v>
      </c>
      <c r="E144" s="341">
        <f>SUM(E145:E146)</f>
        <v>0</v>
      </c>
      <c r="F144" s="231">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c r="R144" s="158"/>
      <c r="S144" s="158"/>
    </row>
    <row r="145" spans="1:19" customFormat="1" hidden="1" x14ac:dyDescent="0.25">
      <c r="A145" s="178">
        <v>2341</v>
      </c>
      <c r="B145" s="223" t="s">
        <v>379</v>
      </c>
      <c r="C145" s="224">
        <f t="shared" si="9"/>
        <v>0</v>
      </c>
      <c r="D145" s="229">
        <v>0</v>
      </c>
      <c r="E145" s="337"/>
      <c r="F145" s="231">
        <f t="shared" si="10"/>
        <v>0</v>
      </c>
      <c r="G145" s="229"/>
      <c r="H145" s="230"/>
      <c r="I145" s="231">
        <f t="shared" si="11"/>
        <v>0</v>
      </c>
      <c r="J145" s="229">
        <v>0</v>
      </c>
      <c r="K145" s="230"/>
      <c r="L145" s="231">
        <f t="shared" si="12"/>
        <v>0</v>
      </c>
      <c r="M145" s="338"/>
      <c r="N145" s="337"/>
      <c r="O145" s="231">
        <f t="shared" si="13"/>
        <v>0</v>
      </c>
      <c r="P145" s="185"/>
      <c r="R145" s="158"/>
      <c r="S145" s="158"/>
    </row>
    <row r="146" spans="1:19" customFormat="1" ht="24" hidden="1" x14ac:dyDescent="0.25">
      <c r="A146" s="178">
        <v>2344</v>
      </c>
      <c r="B146" s="223" t="s">
        <v>380</v>
      </c>
      <c r="C146" s="224">
        <f t="shared" si="9"/>
        <v>0</v>
      </c>
      <c r="D146" s="229">
        <v>0</v>
      </c>
      <c r="E146" s="337"/>
      <c r="F146" s="231">
        <f t="shared" si="10"/>
        <v>0</v>
      </c>
      <c r="G146" s="229"/>
      <c r="H146" s="230"/>
      <c r="I146" s="231">
        <f t="shared" si="11"/>
        <v>0</v>
      </c>
      <c r="J146" s="229">
        <v>0</v>
      </c>
      <c r="K146" s="230"/>
      <c r="L146" s="231">
        <f t="shared" si="12"/>
        <v>0</v>
      </c>
      <c r="M146" s="338"/>
      <c r="N146" s="337"/>
      <c r="O146" s="231">
        <f t="shared" si="13"/>
        <v>0</v>
      </c>
      <c r="P146" s="185"/>
      <c r="R146" s="158"/>
      <c r="S146" s="158"/>
    </row>
    <row r="147" spans="1:19" customFormat="1" hidden="1" x14ac:dyDescent="0.25">
      <c r="A147" s="329">
        <v>2350</v>
      </c>
      <c r="B147" s="265" t="s">
        <v>381</v>
      </c>
      <c r="C147" s="224">
        <f t="shared" si="9"/>
        <v>0</v>
      </c>
      <c r="D147" s="330">
        <f>SUM(D148:D153)</f>
        <v>0</v>
      </c>
      <c r="E147" s="331">
        <f>SUM(E148:E153)</f>
        <v>0</v>
      </c>
      <c r="F147" s="332">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c r="R147" s="158"/>
      <c r="S147" s="158"/>
    </row>
    <row r="148" spans="1:19" customFormat="1" hidden="1" x14ac:dyDescent="0.25">
      <c r="A148" s="169">
        <v>2351</v>
      </c>
      <c r="B148" s="213" t="s">
        <v>382</v>
      </c>
      <c r="C148" s="224">
        <f t="shared" si="9"/>
        <v>0</v>
      </c>
      <c r="D148" s="219">
        <v>0</v>
      </c>
      <c r="E148" s="335"/>
      <c r="F148" s="221">
        <f t="shared" si="10"/>
        <v>0</v>
      </c>
      <c r="G148" s="219"/>
      <c r="H148" s="220"/>
      <c r="I148" s="221">
        <f t="shared" si="11"/>
        <v>0</v>
      </c>
      <c r="J148" s="219">
        <v>0</v>
      </c>
      <c r="K148" s="220"/>
      <c r="L148" s="221">
        <f t="shared" si="12"/>
        <v>0</v>
      </c>
      <c r="M148" s="336"/>
      <c r="N148" s="335"/>
      <c r="O148" s="221">
        <f t="shared" si="13"/>
        <v>0</v>
      </c>
      <c r="P148" s="176"/>
      <c r="R148" s="158"/>
      <c r="S148" s="158"/>
    </row>
    <row r="149" spans="1:19" customFormat="1" hidden="1" x14ac:dyDescent="0.25">
      <c r="A149" s="178">
        <v>2352</v>
      </c>
      <c r="B149" s="223" t="s">
        <v>383</v>
      </c>
      <c r="C149" s="224">
        <f t="shared" si="9"/>
        <v>0</v>
      </c>
      <c r="D149" s="229">
        <v>0</v>
      </c>
      <c r="E149" s="337"/>
      <c r="F149" s="231">
        <f t="shared" si="10"/>
        <v>0</v>
      </c>
      <c r="G149" s="229"/>
      <c r="H149" s="230"/>
      <c r="I149" s="231">
        <f t="shared" si="11"/>
        <v>0</v>
      </c>
      <c r="J149" s="229">
        <v>0</v>
      </c>
      <c r="K149" s="230"/>
      <c r="L149" s="231">
        <f t="shared" si="12"/>
        <v>0</v>
      </c>
      <c r="M149" s="338"/>
      <c r="N149" s="337"/>
      <c r="O149" s="231">
        <f t="shared" si="13"/>
        <v>0</v>
      </c>
      <c r="P149" s="185"/>
      <c r="R149" s="158"/>
      <c r="S149" s="158"/>
    </row>
    <row r="150" spans="1:19" customFormat="1" hidden="1" x14ac:dyDescent="0.25">
      <c r="A150" s="178">
        <v>2353</v>
      </c>
      <c r="B150" s="223" t="s">
        <v>384</v>
      </c>
      <c r="C150" s="224">
        <f t="shared" si="9"/>
        <v>0</v>
      </c>
      <c r="D150" s="229">
        <v>0</v>
      </c>
      <c r="E150" s="337"/>
      <c r="F150" s="231">
        <f t="shared" si="10"/>
        <v>0</v>
      </c>
      <c r="G150" s="229"/>
      <c r="H150" s="230"/>
      <c r="I150" s="231">
        <f t="shared" si="11"/>
        <v>0</v>
      </c>
      <c r="J150" s="229">
        <v>0</v>
      </c>
      <c r="K150" s="230"/>
      <c r="L150" s="231">
        <f t="shared" si="12"/>
        <v>0</v>
      </c>
      <c r="M150" s="338"/>
      <c r="N150" s="337"/>
      <c r="O150" s="231">
        <f t="shared" si="13"/>
        <v>0</v>
      </c>
      <c r="P150" s="185"/>
      <c r="R150" s="158"/>
      <c r="S150" s="158"/>
    </row>
    <row r="151" spans="1:19" customFormat="1" hidden="1" x14ac:dyDescent="0.25">
      <c r="A151" s="178">
        <v>2354</v>
      </c>
      <c r="B151" s="223" t="s">
        <v>385</v>
      </c>
      <c r="C151" s="224">
        <f t="shared" si="9"/>
        <v>0</v>
      </c>
      <c r="D151" s="229">
        <v>0</v>
      </c>
      <c r="E151" s="337"/>
      <c r="F151" s="231">
        <f t="shared" si="10"/>
        <v>0</v>
      </c>
      <c r="G151" s="229"/>
      <c r="H151" s="230"/>
      <c r="I151" s="231">
        <f t="shared" si="11"/>
        <v>0</v>
      </c>
      <c r="J151" s="229">
        <v>0</v>
      </c>
      <c r="K151" s="230"/>
      <c r="L151" s="231">
        <f t="shared" si="12"/>
        <v>0</v>
      </c>
      <c r="M151" s="338"/>
      <c r="N151" s="337"/>
      <c r="O151" s="231">
        <f t="shared" si="13"/>
        <v>0</v>
      </c>
      <c r="P151" s="185"/>
      <c r="R151" s="158"/>
      <c r="S151" s="158"/>
    </row>
    <row r="152" spans="1:19" customFormat="1" hidden="1" x14ac:dyDescent="0.25">
      <c r="A152" s="178">
        <v>2355</v>
      </c>
      <c r="B152" s="223" t="s">
        <v>386</v>
      </c>
      <c r="C152" s="224">
        <f t="shared" si="9"/>
        <v>0</v>
      </c>
      <c r="D152" s="229">
        <v>0</v>
      </c>
      <c r="E152" s="337"/>
      <c r="F152" s="231">
        <f t="shared" si="10"/>
        <v>0</v>
      </c>
      <c r="G152" s="229"/>
      <c r="H152" s="230"/>
      <c r="I152" s="231">
        <f t="shared" si="11"/>
        <v>0</v>
      </c>
      <c r="J152" s="229">
        <v>0</v>
      </c>
      <c r="K152" s="230"/>
      <c r="L152" s="231">
        <f t="shared" si="12"/>
        <v>0</v>
      </c>
      <c r="M152" s="338"/>
      <c r="N152" s="337"/>
      <c r="O152" s="231">
        <f t="shared" si="13"/>
        <v>0</v>
      </c>
      <c r="P152" s="185"/>
      <c r="R152" s="158"/>
      <c r="S152" s="158"/>
    </row>
    <row r="153" spans="1:19" customFormat="1" hidden="1" x14ac:dyDescent="0.25">
      <c r="A153" s="178">
        <v>2359</v>
      </c>
      <c r="B153" s="223" t="s">
        <v>387</v>
      </c>
      <c r="C153" s="224">
        <f t="shared" si="9"/>
        <v>0</v>
      </c>
      <c r="D153" s="229">
        <v>0</v>
      </c>
      <c r="E153" s="337"/>
      <c r="F153" s="231">
        <f t="shared" si="10"/>
        <v>0</v>
      </c>
      <c r="G153" s="229"/>
      <c r="H153" s="230"/>
      <c r="I153" s="231">
        <f t="shared" si="11"/>
        <v>0</v>
      </c>
      <c r="J153" s="229">
        <v>0</v>
      </c>
      <c r="K153" s="230"/>
      <c r="L153" s="231">
        <f t="shared" si="12"/>
        <v>0</v>
      </c>
      <c r="M153" s="338"/>
      <c r="N153" s="337"/>
      <c r="O153" s="231">
        <f t="shared" si="13"/>
        <v>0</v>
      </c>
      <c r="P153" s="185"/>
      <c r="R153" s="158"/>
      <c r="S153" s="158"/>
    </row>
    <row r="154" spans="1:19" customFormat="1" ht="24" hidden="1" x14ac:dyDescent="0.25">
      <c r="A154" s="339">
        <v>2360</v>
      </c>
      <c r="B154" s="223" t="s">
        <v>388</v>
      </c>
      <c r="C154" s="224">
        <f t="shared" si="9"/>
        <v>0</v>
      </c>
      <c r="D154" s="340">
        <f>SUM(D155:D161)</f>
        <v>0</v>
      </c>
      <c r="E154" s="341">
        <f>SUM(E155:E161)</f>
        <v>0</v>
      </c>
      <c r="F154" s="231">
        <f t="shared" si="10"/>
        <v>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c r="R154" s="158"/>
      <c r="S154" s="158"/>
    </row>
    <row r="155" spans="1:19" customFormat="1" hidden="1" x14ac:dyDescent="0.25">
      <c r="A155" s="177">
        <v>2361</v>
      </c>
      <c r="B155" s="223" t="s">
        <v>389</v>
      </c>
      <c r="C155" s="224">
        <f t="shared" si="9"/>
        <v>0</v>
      </c>
      <c r="D155" s="229">
        <v>0</v>
      </c>
      <c r="E155" s="337"/>
      <c r="F155" s="231">
        <f t="shared" si="10"/>
        <v>0</v>
      </c>
      <c r="G155" s="229"/>
      <c r="H155" s="230"/>
      <c r="I155" s="231">
        <f t="shared" si="11"/>
        <v>0</v>
      </c>
      <c r="J155" s="229">
        <v>0</v>
      </c>
      <c r="K155" s="230"/>
      <c r="L155" s="231">
        <f t="shared" si="12"/>
        <v>0</v>
      </c>
      <c r="M155" s="338"/>
      <c r="N155" s="337"/>
      <c r="O155" s="231">
        <f t="shared" si="13"/>
        <v>0</v>
      </c>
      <c r="P155" s="185"/>
      <c r="R155" s="158"/>
      <c r="S155" s="158"/>
    </row>
    <row r="156" spans="1:19" customFormat="1" hidden="1" x14ac:dyDescent="0.25">
      <c r="A156" s="177">
        <v>2362</v>
      </c>
      <c r="B156" s="223" t="s">
        <v>390</v>
      </c>
      <c r="C156" s="224">
        <f t="shared" si="9"/>
        <v>0</v>
      </c>
      <c r="D156" s="229">
        <v>0</v>
      </c>
      <c r="E156" s="337"/>
      <c r="F156" s="231">
        <f t="shared" si="10"/>
        <v>0</v>
      </c>
      <c r="G156" s="229"/>
      <c r="H156" s="230"/>
      <c r="I156" s="231">
        <f t="shared" si="11"/>
        <v>0</v>
      </c>
      <c r="J156" s="229">
        <v>0</v>
      </c>
      <c r="K156" s="230"/>
      <c r="L156" s="231">
        <f t="shared" si="12"/>
        <v>0</v>
      </c>
      <c r="M156" s="338"/>
      <c r="N156" s="337"/>
      <c r="O156" s="231">
        <f t="shared" si="13"/>
        <v>0</v>
      </c>
      <c r="P156" s="185"/>
      <c r="R156" s="158"/>
      <c r="S156" s="158"/>
    </row>
    <row r="157" spans="1:19" customFormat="1" hidden="1" x14ac:dyDescent="0.25">
      <c r="A157" s="177">
        <v>2363</v>
      </c>
      <c r="B157" s="223" t="s">
        <v>391</v>
      </c>
      <c r="C157" s="224">
        <f t="shared" si="9"/>
        <v>0</v>
      </c>
      <c r="D157" s="229">
        <v>0</v>
      </c>
      <c r="E157" s="337"/>
      <c r="F157" s="231">
        <f t="shared" si="10"/>
        <v>0</v>
      </c>
      <c r="G157" s="229"/>
      <c r="H157" s="230"/>
      <c r="I157" s="231">
        <f t="shared" si="11"/>
        <v>0</v>
      </c>
      <c r="J157" s="229">
        <v>0</v>
      </c>
      <c r="K157" s="230"/>
      <c r="L157" s="231">
        <f t="shared" si="12"/>
        <v>0</v>
      </c>
      <c r="M157" s="338"/>
      <c r="N157" s="337"/>
      <c r="O157" s="231">
        <f t="shared" si="13"/>
        <v>0</v>
      </c>
      <c r="P157" s="185"/>
      <c r="R157" s="158"/>
      <c r="S157" s="158"/>
    </row>
    <row r="158" spans="1:19" customFormat="1" hidden="1" x14ac:dyDescent="0.25">
      <c r="A158" s="177">
        <v>2364</v>
      </c>
      <c r="B158" s="223" t="s">
        <v>392</v>
      </c>
      <c r="C158" s="224">
        <f t="shared" si="9"/>
        <v>0</v>
      </c>
      <c r="D158" s="229">
        <v>0</v>
      </c>
      <c r="E158" s="337"/>
      <c r="F158" s="231">
        <f t="shared" si="10"/>
        <v>0</v>
      </c>
      <c r="G158" s="229"/>
      <c r="H158" s="230"/>
      <c r="I158" s="231">
        <f t="shared" si="11"/>
        <v>0</v>
      </c>
      <c r="J158" s="229">
        <v>0</v>
      </c>
      <c r="K158" s="230"/>
      <c r="L158" s="231">
        <f t="shared" si="12"/>
        <v>0</v>
      </c>
      <c r="M158" s="338"/>
      <c r="N158" s="337"/>
      <c r="O158" s="231">
        <f t="shared" si="13"/>
        <v>0</v>
      </c>
      <c r="P158" s="185"/>
      <c r="R158" s="158"/>
      <c r="S158" s="158"/>
    </row>
    <row r="159" spans="1:19" customFormat="1" hidden="1" x14ac:dyDescent="0.25">
      <c r="A159" s="177">
        <v>2365</v>
      </c>
      <c r="B159" s="223" t="s">
        <v>393</v>
      </c>
      <c r="C159" s="224">
        <f t="shared" si="9"/>
        <v>0</v>
      </c>
      <c r="D159" s="229">
        <v>0</v>
      </c>
      <c r="E159" s="337"/>
      <c r="F159" s="231">
        <f t="shared" si="10"/>
        <v>0</v>
      </c>
      <c r="G159" s="229"/>
      <c r="H159" s="230"/>
      <c r="I159" s="231">
        <f t="shared" si="11"/>
        <v>0</v>
      </c>
      <c r="J159" s="229">
        <v>0</v>
      </c>
      <c r="K159" s="230"/>
      <c r="L159" s="231">
        <f t="shared" si="12"/>
        <v>0</v>
      </c>
      <c r="M159" s="338"/>
      <c r="N159" s="337"/>
      <c r="O159" s="231">
        <f t="shared" si="13"/>
        <v>0</v>
      </c>
      <c r="P159" s="185"/>
      <c r="R159" s="158"/>
      <c r="S159" s="158"/>
    </row>
    <row r="160" spans="1:19" customFormat="1" ht="24" hidden="1" x14ac:dyDescent="0.25">
      <c r="A160" s="177">
        <v>2366</v>
      </c>
      <c r="B160" s="223" t="s">
        <v>394</v>
      </c>
      <c r="C160" s="224">
        <f t="shared" si="9"/>
        <v>0</v>
      </c>
      <c r="D160" s="229">
        <v>0</v>
      </c>
      <c r="E160" s="337"/>
      <c r="F160" s="231">
        <f t="shared" si="10"/>
        <v>0</v>
      </c>
      <c r="G160" s="229"/>
      <c r="H160" s="230"/>
      <c r="I160" s="231">
        <f t="shared" si="11"/>
        <v>0</v>
      </c>
      <c r="J160" s="229">
        <v>0</v>
      </c>
      <c r="K160" s="230"/>
      <c r="L160" s="231">
        <f t="shared" si="12"/>
        <v>0</v>
      </c>
      <c r="M160" s="338"/>
      <c r="N160" s="337"/>
      <c r="O160" s="231">
        <f t="shared" si="13"/>
        <v>0</v>
      </c>
      <c r="P160" s="185"/>
      <c r="R160" s="158"/>
      <c r="S160" s="158"/>
    </row>
    <row r="161" spans="1:19" customFormat="1" ht="36" hidden="1" x14ac:dyDescent="0.25">
      <c r="A161" s="177">
        <v>2369</v>
      </c>
      <c r="B161" s="223" t="s">
        <v>395</v>
      </c>
      <c r="C161" s="224">
        <f t="shared" si="9"/>
        <v>0</v>
      </c>
      <c r="D161" s="229">
        <v>0</v>
      </c>
      <c r="E161" s="337"/>
      <c r="F161" s="231">
        <f t="shared" si="10"/>
        <v>0</v>
      </c>
      <c r="G161" s="229"/>
      <c r="H161" s="230"/>
      <c r="I161" s="231">
        <f t="shared" si="11"/>
        <v>0</v>
      </c>
      <c r="J161" s="229">
        <v>0</v>
      </c>
      <c r="K161" s="230"/>
      <c r="L161" s="231">
        <f t="shared" si="12"/>
        <v>0</v>
      </c>
      <c r="M161" s="338"/>
      <c r="N161" s="337"/>
      <c r="O161" s="231">
        <f t="shared" si="13"/>
        <v>0</v>
      </c>
      <c r="P161" s="185"/>
      <c r="R161" s="158"/>
      <c r="S161" s="158"/>
    </row>
    <row r="162" spans="1:19" customFormat="1" hidden="1" x14ac:dyDescent="0.25">
      <c r="A162" s="329">
        <v>2370</v>
      </c>
      <c r="B162" s="265" t="s">
        <v>396</v>
      </c>
      <c r="C162" s="224">
        <f t="shared" si="9"/>
        <v>0</v>
      </c>
      <c r="D162" s="344">
        <v>0</v>
      </c>
      <c r="E162" s="345"/>
      <c r="F162" s="332">
        <f t="shared" si="10"/>
        <v>0</v>
      </c>
      <c r="G162" s="344"/>
      <c r="H162" s="346"/>
      <c r="I162" s="332">
        <f t="shared" si="11"/>
        <v>0</v>
      </c>
      <c r="J162" s="344">
        <v>0</v>
      </c>
      <c r="K162" s="346"/>
      <c r="L162" s="332">
        <f t="shared" si="12"/>
        <v>0</v>
      </c>
      <c r="M162" s="347"/>
      <c r="N162" s="345"/>
      <c r="O162" s="332">
        <f t="shared" si="13"/>
        <v>0</v>
      </c>
      <c r="P162" s="274"/>
      <c r="R162" s="158"/>
      <c r="S162" s="158"/>
    </row>
    <row r="163" spans="1:19" customFormat="1" hidden="1" x14ac:dyDescent="0.25">
      <c r="A163" s="329">
        <v>2380</v>
      </c>
      <c r="B163" s="265" t="s">
        <v>397</v>
      </c>
      <c r="C163" s="224">
        <f t="shared" si="9"/>
        <v>0</v>
      </c>
      <c r="D163" s="330">
        <f>SUM(D164:D165)</f>
        <v>0</v>
      </c>
      <c r="E163" s="331">
        <f>SUM(E164:E165)</f>
        <v>0</v>
      </c>
      <c r="F163" s="332">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c r="R163" s="158"/>
      <c r="S163" s="158"/>
    </row>
    <row r="164" spans="1:19" customFormat="1" hidden="1" x14ac:dyDescent="0.25">
      <c r="A164" s="168">
        <v>2381</v>
      </c>
      <c r="B164" s="213" t="s">
        <v>398</v>
      </c>
      <c r="C164" s="224">
        <f t="shared" si="9"/>
        <v>0</v>
      </c>
      <c r="D164" s="219">
        <v>0</v>
      </c>
      <c r="E164" s="335"/>
      <c r="F164" s="221">
        <f t="shared" si="10"/>
        <v>0</v>
      </c>
      <c r="G164" s="219"/>
      <c r="H164" s="220"/>
      <c r="I164" s="221">
        <f t="shared" si="11"/>
        <v>0</v>
      </c>
      <c r="J164" s="219">
        <v>0</v>
      </c>
      <c r="K164" s="220"/>
      <c r="L164" s="221">
        <f t="shared" si="12"/>
        <v>0</v>
      </c>
      <c r="M164" s="336"/>
      <c r="N164" s="335"/>
      <c r="O164" s="221">
        <f t="shared" si="13"/>
        <v>0</v>
      </c>
      <c r="P164" s="176"/>
      <c r="R164" s="158"/>
      <c r="S164" s="158"/>
    </row>
    <row r="165" spans="1:19" customFormat="1" hidden="1" x14ac:dyDescent="0.25">
      <c r="A165" s="177">
        <v>2389</v>
      </c>
      <c r="B165" s="223" t="s">
        <v>399</v>
      </c>
      <c r="C165" s="224">
        <f t="shared" si="9"/>
        <v>0</v>
      </c>
      <c r="D165" s="229">
        <v>0</v>
      </c>
      <c r="E165" s="337"/>
      <c r="F165" s="231">
        <f t="shared" si="10"/>
        <v>0</v>
      </c>
      <c r="G165" s="229"/>
      <c r="H165" s="230"/>
      <c r="I165" s="231">
        <f t="shared" si="11"/>
        <v>0</v>
      </c>
      <c r="J165" s="229">
        <v>0</v>
      </c>
      <c r="K165" s="230"/>
      <c r="L165" s="231">
        <f t="shared" si="12"/>
        <v>0</v>
      </c>
      <c r="M165" s="338"/>
      <c r="N165" s="337"/>
      <c r="O165" s="231">
        <f t="shared" si="13"/>
        <v>0</v>
      </c>
      <c r="P165" s="185"/>
      <c r="R165" s="158"/>
      <c r="S165" s="158"/>
    </row>
    <row r="166" spans="1:19" customFormat="1" x14ac:dyDescent="0.25">
      <c r="A166" s="329">
        <v>2390</v>
      </c>
      <c r="B166" s="265" t="s">
        <v>400</v>
      </c>
      <c r="C166" s="359">
        <f t="shared" si="9"/>
        <v>1057</v>
      </c>
      <c r="D166" s="344">
        <v>30</v>
      </c>
      <c r="E166" s="345"/>
      <c r="F166" s="332">
        <f t="shared" si="10"/>
        <v>30</v>
      </c>
      <c r="G166" s="344"/>
      <c r="H166" s="346"/>
      <c r="I166" s="332">
        <f t="shared" si="11"/>
        <v>0</v>
      </c>
      <c r="J166" s="344">
        <v>1027</v>
      </c>
      <c r="K166" s="346"/>
      <c r="L166" s="332">
        <f t="shared" si="12"/>
        <v>1027</v>
      </c>
      <c r="M166" s="347"/>
      <c r="N166" s="345"/>
      <c r="O166" s="332">
        <f t="shared" si="13"/>
        <v>0</v>
      </c>
      <c r="P166" s="274"/>
      <c r="R166" s="158"/>
      <c r="S166" s="158"/>
    </row>
    <row r="167" spans="1:19" customFormat="1" hidden="1" x14ac:dyDescent="0.25">
      <c r="A167" s="198">
        <v>2400</v>
      </c>
      <c r="B167" s="323" t="s">
        <v>401</v>
      </c>
      <c r="C167" s="199">
        <f t="shared" si="9"/>
        <v>0</v>
      </c>
      <c r="D167" s="361">
        <v>0</v>
      </c>
      <c r="E167" s="362"/>
      <c r="F167" s="211">
        <f t="shared" si="10"/>
        <v>0</v>
      </c>
      <c r="G167" s="361"/>
      <c r="H167" s="363"/>
      <c r="I167" s="211">
        <f t="shared" si="11"/>
        <v>0</v>
      </c>
      <c r="J167" s="361">
        <v>0</v>
      </c>
      <c r="K167" s="363"/>
      <c r="L167" s="211">
        <f t="shared" si="12"/>
        <v>0</v>
      </c>
      <c r="M167" s="364"/>
      <c r="N167" s="362"/>
      <c r="O167" s="211">
        <f t="shared" si="13"/>
        <v>0</v>
      </c>
      <c r="P167" s="208"/>
      <c r="R167" s="158"/>
      <c r="S167" s="158"/>
    </row>
    <row r="168" spans="1:19" customFormat="1" ht="24" x14ac:dyDescent="0.25">
      <c r="A168" s="198">
        <v>2500</v>
      </c>
      <c r="B168" s="323" t="s">
        <v>402</v>
      </c>
      <c r="C168" s="459">
        <f t="shared" si="9"/>
        <v>1074</v>
      </c>
      <c r="D168" s="209">
        <f>SUM(D169,D174)</f>
        <v>0</v>
      </c>
      <c r="E168" s="324">
        <f>SUM(E169,E174)</f>
        <v>0</v>
      </c>
      <c r="F168" s="211">
        <f t="shared" si="10"/>
        <v>0</v>
      </c>
      <c r="G168" s="209">
        <f>SUM(G169,G174)</f>
        <v>0</v>
      </c>
      <c r="H168" s="210">
        <f t="shared" ref="H168" si="16">SUM(H169,H174)</f>
        <v>0</v>
      </c>
      <c r="I168" s="211">
        <f t="shared" si="11"/>
        <v>0</v>
      </c>
      <c r="J168" s="209">
        <f>SUM(J169,J174)</f>
        <v>1074</v>
      </c>
      <c r="K168" s="210">
        <f t="shared" ref="K168" si="17">SUM(K169,K174)</f>
        <v>0</v>
      </c>
      <c r="L168" s="211">
        <f t="shared" si="12"/>
        <v>1074</v>
      </c>
      <c r="M168" s="325">
        <f t="shared" ref="M168:N168" si="18">SUM(M169,M174)</f>
        <v>0</v>
      </c>
      <c r="N168" s="326">
        <f t="shared" si="18"/>
        <v>0</v>
      </c>
      <c r="O168" s="327">
        <f t="shared" si="13"/>
        <v>0</v>
      </c>
      <c r="P168" s="328"/>
      <c r="R168" s="158"/>
      <c r="S168" s="158"/>
    </row>
    <row r="169" spans="1:19" customFormat="1" x14ac:dyDescent="0.25">
      <c r="A169" s="349">
        <v>2510</v>
      </c>
      <c r="B169" s="213" t="s">
        <v>403</v>
      </c>
      <c r="C169" s="466">
        <f t="shared" si="9"/>
        <v>1074</v>
      </c>
      <c r="D169" s="350">
        <f>SUM(D170:D173)</f>
        <v>0</v>
      </c>
      <c r="E169" s="351">
        <f>SUM(E170:E173)</f>
        <v>0</v>
      </c>
      <c r="F169" s="221">
        <f t="shared" si="10"/>
        <v>0</v>
      </c>
      <c r="G169" s="350">
        <f>SUM(G170:G173)</f>
        <v>0</v>
      </c>
      <c r="H169" s="352">
        <f t="shared" ref="H169" si="19">SUM(H170:H173)</f>
        <v>0</v>
      </c>
      <c r="I169" s="221">
        <f t="shared" si="11"/>
        <v>0</v>
      </c>
      <c r="J169" s="350">
        <f>SUM(J170:J173)</f>
        <v>1074</v>
      </c>
      <c r="K169" s="352">
        <f t="shared" ref="K169" si="20">SUM(K170:K173)</f>
        <v>0</v>
      </c>
      <c r="L169" s="221">
        <f t="shared" si="12"/>
        <v>1074</v>
      </c>
      <c r="M169" s="365">
        <f t="shared" ref="M169:N169" si="21">SUM(M170:M173)</f>
        <v>0</v>
      </c>
      <c r="N169" s="366">
        <f t="shared" si="21"/>
        <v>0</v>
      </c>
      <c r="O169" s="242">
        <f t="shared" si="13"/>
        <v>0</v>
      </c>
      <c r="P169" s="244"/>
      <c r="R169" s="158"/>
      <c r="S169" s="158"/>
    </row>
    <row r="170" spans="1:19" customFormat="1" ht="24" x14ac:dyDescent="0.25">
      <c r="A170" s="178">
        <v>2512</v>
      </c>
      <c r="B170" s="223" t="s">
        <v>404</v>
      </c>
      <c r="C170" s="359">
        <f t="shared" si="9"/>
        <v>1074</v>
      </c>
      <c r="D170" s="229">
        <v>0</v>
      </c>
      <c r="E170" s="337"/>
      <c r="F170" s="231">
        <f t="shared" si="10"/>
        <v>0</v>
      </c>
      <c r="G170" s="229"/>
      <c r="H170" s="230"/>
      <c r="I170" s="231">
        <f t="shared" si="11"/>
        <v>0</v>
      </c>
      <c r="J170" s="229">
        <f>1000+74</f>
        <v>1074</v>
      </c>
      <c r="K170" s="230"/>
      <c r="L170" s="231">
        <f t="shared" si="12"/>
        <v>1074</v>
      </c>
      <c r="M170" s="338"/>
      <c r="N170" s="337"/>
      <c r="O170" s="231">
        <f t="shared" si="13"/>
        <v>0</v>
      </c>
      <c r="P170" s="274"/>
      <c r="R170" s="158"/>
      <c r="S170" s="158"/>
    </row>
    <row r="171" spans="1:19" customFormat="1" ht="24" hidden="1" x14ac:dyDescent="0.25">
      <c r="A171" s="178">
        <v>2513</v>
      </c>
      <c r="B171" s="223" t="s">
        <v>405</v>
      </c>
      <c r="C171" s="224">
        <f t="shared" si="9"/>
        <v>0</v>
      </c>
      <c r="D171" s="229">
        <v>0</v>
      </c>
      <c r="E171" s="337"/>
      <c r="F171" s="231">
        <f t="shared" si="10"/>
        <v>0</v>
      </c>
      <c r="G171" s="229"/>
      <c r="H171" s="230"/>
      <c r="I171" s="231">
        <f t="shared" si="11"/>
        <v>0</v>
      </c>
      <c r="J171" s="229">
        <v>0</v>
      </c>
      <c r="K171" s="230"/>
      <c r="L171" s="231">
        <f t="shared" si="12"/>
        <v>0</v>
      </c>
      <c r="M171" s="338"/>
      <c r="N171" s="337"/>
      <c r="O171" s="231">
        <f t="shared" si="13"/>
        <v>0</v>
      </c>
      <c r="P171" s="185"/>
      <c r="R171" s="158"/>
      <c r="S171" s="158"/>
    </row>
    <row r="172" spans="1:19" customFormat="1" hidden="1" x14ac:dyDescent="0.25">
      <c r="A172" s="178">
        <v>2515</v>
      </c>
      <c r="B172" s="223" t="s">
        <v>406</v>
      </c>
      <c r="C172" s="224">
        <f t="shared" si="9"/>
        <v>0</v>
      </c>
      <c r="D172" s="229">
        <v>0</v>
      </c>
      <c r="E172" s="337"/>
      <c r="F172" s="231">
        <f t="shared" si="10"/>
        <v>0</v>
      </c>
      <c r="G172" s="229"/>
      <c r="H172" s="230"/>
      <c r="I172" s="231">
        <f t="shared" si="11"/>
        <v>0</v>
      </c>
      <c r="J172" s="229">
        <v>0</v>
      </c>
      <c r="K172" s="230"/>
      <c r="L172" s="231">
        <f t="shared" si="12"/>
        <v>0</v>
      </c>
      <c r="M172" s="338"/>
      <c r="N172" s="337"/>
      <c r="O172" s="231">
        <f t="shared" si="13"/>
        <v>0</v>
      </c>
      <c r="P172" s="185"/>
      <c r="R172" s="158"/>
      <c r="S172" s="158"/>
    </row>
    <row r="173" spans="1:19" customFormat="1" ht="24" hidden="1" x14ac:dyDescent="0.25">
      <c r="A173" s="178">
        <v>2519</v>
      </c>
      <c r="B173" s="223" t="s">
        <v>407</v>
      </c>
      <c r="C173" s="224">
        <f t="shared" si="9"/>
        <v>0</v>
      </c>
      <c r="D173" s="229">
        <v>0</v>
      </c>
      <c r="E173" s="337"/>
      <c r="F173" s="231">
        <f t="shared" si="10"/>
        <v>0</v>
      </c>
      <c r="G173" s="229"/>
      <c r="H173" s="230"/>
      <c r="I173" s="231">
        <f t="shared" si="11"/>
        <v>0</v>
      </c>
      <c r="J173" s="229">
        <v>0</v>
      </c>
      <c r="K173" s="230"/>
      <c r="L173" s="231">
        <f t="shared" si="12"/>
        <v>0</v>
      </c>
      <c r="M173" s="338"/>
      <c r="N173" s="337"/>
      <c r="O173" s="231">
        <f t="shared" si="13"/>
        <v>0</v>
      </c>
      <c r="P173" s="185"/>
      <c r="R173" s="158"/>
      <c r="S173" s="158"/>
    </row>
    <row r="174" spans="1:19" customFormat="1" hidden="1" x14ac:dyDescent="0.25">
      <c r="A174" s="339">
        <v>2520</v>
      </c>
      <c r="B174" s="223" t="s">
        <v>408</v>
      </c>
      <c r="C174" s="224">
        <f t="shared" si="9"/>
        <v>0</v>
      </c>
      <c r="D174" s="229">
        <v>0</v>
      </c>
      <c r="E174" s="337"/>
      <c r="F174" s="231">
        <f t="shared" si="10"/>
        <v>0</v>
      </c>
      <c r="G174" s="229"/>
      <c r="H174" s="230"/>
      <c r="I174" s="231">
        <f t="shared" si="11"/>
        <v>0</v>
      </c>
      <c r="J174" s="229">
        <v>0</v>
      </c>
      <c r="K174" s="230"/>
      <c r="L174" s="231">
        <f t="shared" si="12"/>
        <v>0</v>
      </c>
      <c r="M174" s="338"/>
      <c r="N174" s="337"/>
      <c r="O174" s="231">
        <f t="shared" si="13"/>
        <v>0</v>
      </c>
      <c r="P174" s="185"/>
      <c r="R174" s="158"/>
      <c r="S174" s="158"/>
    </row>
    <row r="175" spans="1:19" s="367" customFormat="1" ht="36" hidden="1" x14ac:dyDescent="0.25">
      <c r="A175" s="140">
        <v>2800</v>
      </c>
      <c r="B175" s="213" t="s">
        <v>409</v>
      </c>
      <c r="C175" s="214">
        <f t="shared" si="9"/>
        <v>0</v>
      </c>
      <c r="D175" s="171">
        <v>0</v>
      </c>
      <c r="E175" s="172"/>
      <c r="F175" s="173">
        <f t="shared" si="10"/>
        <v>0</v>
      </c>
      <c r="G175" s="171"/>
      <c r="H175" s="174"/>
      <c r="I175" s="173">
        <f t="shared" si="11"/>
        <v>0</v>
      </c>
      <c r="J175" s="171">
        <v>0</v>
      </c>
      <c r="K175" s="174"/>
      <c r="L175" s="173">
        <f t="shared" si="12"/>
        <v>0</v>
      </c>
      <c r="M175" s="175"/>
      <c r="N175" s="172"/>
      <c r="O175" s="173">
        <f t="shared" si="13"/>
        <v>0</v>
      </c>
      <c r="P175" s="176"/>
      <c r="R175" s="158"/>
      <c r="S175" s="158"/>
    </row>
    <row r="176" spans="1:19" customFormat="1" hidden="1" x14ac:dyDescent="0.25">
      <c r="A176" s="315">
        <v>3000</v>
      </c>
      <c r="B176" s="315" t="s">
        <v>410</v>
      </c>
      <c r="C176" s="316">
        <f t="shared" si="9"/>
        <v>0</v>
      </c>
      <c r="D176" s="317">
        <f>SUM(D177,D187)</f>
        <v>0</v>
      </c>
      <c r="E176" s="318">
        <f>SUM(E177,E187)</f>
        <v>0</v>
      </c>
      <c r="F176" s="319">
        <f t="shared" si="10"/>
        <v>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c r="R176" s="158"/>
      <c r="S176" s="158"/>
    </row>
    <row r="177" spans="1:19" customFormat="1" ht="24" hidden="1" x14ac:dyDescent="0.25">
      <c r="A177" s="198">
        <v>3200</v>
      </c>
      <c r="B177" s="368" t="s">
        <v>411</v>
      </c>
      <c r="C177" s="199">
        <f t="shared" si="9"/>
        <v>0</v>
      </c>
      <c r="D177" s="209">
        <f>SUM(D178,D182)</f>
        <v>0</v>
      </c>
      <c r="E177" s="324">
        <f>SUM(E178,E182)</f>
        <v>0</v>
      </c>
      <c r="F177" s="211">
        <f t="shared" si="10"/>
        <v>0</v>
      </c>
      <c r="G177" s="209">
        <f>SUM(G178,G182)</f>
        <v>0</v>
      </c>
      <c r="H177" s="210">
        <f t="shared" ref="H177" si="22">SUM(H178,H182)</f>
        <v>0</v>
      </c>
      <c r="I177" s="211">
        <f t="shared" si="11"/>
        <v>0</v>
      </c>
      <c r="J177" s="209">
        <f>SUM(J178,J182)</f>
        <v>0</v>
      </c>
      <c r="K177" s="210">
        <f t="shared" ref="K177" si="23">SUM(K178,K182)</f>
        <v>0</v>
      </c>
      <c r="L177" s="211">
        <f t="shared" si="12"/>
        <v>0</v>
      </c>
      <c r="M177" s="325">
        <f t="shared" ref="M177:N177" si="24">SUM(M178,M182)</f>
        <v>0</v>
      </c>
      <c r="N177" s="326">
        <f t="shared" si="24"/>
        <v>0</v>
      </c>
      <c r="O177" s="327">
        <f t="shared" si="13"/>
        <v>0</v>
      </c>
      <c r="P177" s="328"/>
      <c r="R177" s="158"/>
      <c r="S177" s="158"/>
    </row>
    <row r="178" spans="1:19" customFormat="1" ht="36" hidden="1" x14ac:dyDescent="0.25">
      <c r="A178" s="349">
        <v>3260</v>
      </c>
      <c r="B178" s="213" t="s">
        <v>412</v>
      </c>
      <c r="C178" s="214">
        <f t="shared" si="9"/>
        <v>0</v>
      </c>
      <c r="D178" s="350">
        <f>SUM(D179:D181)</f>
        <v>0</v>
      </c>
      <c r="E178" s="351">
        <f>SUM(E179:E181)</f>
        <v>0</v>
      </c>
      <c r="F178" s="221">
        <f t="shared" si="10"/>
        <v>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c r="R178" s="158"/>
      <c r="S178" s="158"/>
    </row>
    <row r="179" spans="1:19" customFormat="1" ht="24" hidden="1" x14ac:dyDescent="0.25">
      <c r="A179" s="178">
        <v>3261</v>
      </c>
      <c r="B179" s="223" t="s">
        <v>413</v>
      </c>
      <c r="C179" s="224">
        <f t="shared" si="9"/>
        <v>0</v>
      </c>
      <c r="D179" s="229">
        <v>0</v>
      </c>
      <c r="E179" s="337"/>
      <c r="F179" s="231">
        <f t="shared" si="10"/>
        <v>0</v>
      </c>
      <c r="G179" s="229"/>
      <c r="H179" s="230"/>
      <c r="I179" s="231">
        <f t="shared" si="11"/>
        <v>0</v>
      </c>
      <c r="J179" s="229">
        <v>0</v>
      </c>
      <c r="K179" s="230"/>
      <c r="L179" s="231">
        <f t="shared" si="12"/>
        <v>0</v>
      </c>
      <c r="M179" s="338"/>
      <c r="N179" s="337"/>
      <c r="O179" s="231">
        <f t="shared" si="13"/>
        <v>0</v>
      </c>
      <c r="P179" s="185"/>
      <c r="R179" s="158"/>
      <c r="S179" s="158"/>
    </row>
    <row r="180" spans="1:19" customFormat="1" ht="36" hidden="1" x14ac:dyDescent="0.25">
      <c r="A180" s="178">
        <v>3262</v>
      </c>
      <c r="B180" s="223" t="s">
        <v>414</v>
      </c>
      <c r="C180" s="224">
        <f t="shared" si="9"/>
        <v>0</v>
      </c>
      <c r="D180" s="229">
        <v>0</v>
      </c>
      <c r="E180" s="337"/>
      <c r="F180" s="231">
        <f t="shared" si="10"/>
        <v>0</v>
      </c>
      <c r="G180" s="229"/>
      <c r="H180" s="230"/>
      <c r="I180" s="231">
        <f t="shared" si="11"/>
        <v>0</v>
      </c>
      <c r="J180" s="229">
        <v>0</v>
      </c>
      <c r="K180" s="230"/>
      <c r="L180" s="231">
        <f t="shared" si="12"/>
        <v>0</v>
      </c>
      <c r="M180" s="338"/>
      <c r="N180" s="337"/>
      <c r="O180" s="231">
        <f t="shared" si="13"/>
        <v>0</v>
      </c>
      <c r="P180" s="185"/>
      <c r="R180" s="158"/>
      <c r="S180" s="158"/>
    </row>
    <row r="181" spans="1:19" customFormat="1" ht="24" hidden="1" x14ac:dyDescent="0.25">
      <c r="A181" s="178">
        <v>3263</v>
      </c>
      <c r="B181" s="223" t="s">
        <v>415</v>
      </c>
      <c r="C181" s="224">
        <f t="shared" si="9"/>
        <v>0</v>
      </c>
      <c r="D181" s="229">
        <v>0</v>
      </c>
      <c r="E181" s="337"/>
      <c r="F181" s="231">
        <f t="shared" si="10"/>
        <v>0</v>
      </c>
      <c r="G181" s="229"/>
      <c r="H181" s="230"/>
      <c r="I181" s="231">
        <f t="shared" si="11"/>
        <v>0</v>
      </c>
      <c r="J181" s="229">
        <v>0</v>
      </c>
      <c r="K181" s="230"/>
      <c r="L181" s="231">
        <f t="shared" si="12"/>
        <v>0</v>
      </c>
      <c r="M181" s="338"/>
      <c r="N181" s="337"/>
      <c r="O181" s="231">
        <f t="shared" si="13"/>
        <v>0</v>
      </c>
      <c r="P181" s="185"/>
      <c r="R181" s="158"/>
      <c r="S181" s="158"/>
    </row>
    <row r="182" spans="1:19" customFormat="1" ht="60" hidden="1" x14ac:dyDescent="0.25">
      <c r="A182" s="349">
        <v>3290</v>
      </c>
      <c r="B182" s="213" t="s">
        <v>416</v>
      </c>
      <c r="C182" s="224">
        <f t="shared" ref="C182:C258" si="25">F182+I182+L182+O182</f>
        <v>0</v>
      </c>
      <c r="D182" s="350">
        <f>SUM(D183:D186)</f>
        <v>0</v>
      </c>
      <c r="E182" s="351">
        <f>SUM(E183:E186)</f>
        <v>0</v>
      </c>
      <c r="F182" s="221">
        <f t="shared" si="10"/>
        <v>0</v>
      </c>
      <c r="G182" s="350">
        <f>SUM(G183:G186)</f>
        <v>0</v>
      </c>
      <c r="H182" s="352">
        <f t="shared" ref="H182" si="26">SUM(H183:H186)</f>
        <v>0</v>
      </c>
      <c r="I182" s="221">
        <f t="shared" si="11"/>
        <v>0</v>
      </c>
      <c r="J182" s="350">
        <f>SUM(J183:J186)</f>
        <v>0</v>
      </c>
      <c r="K182" s="352">
        <f t="shared" ref="K182" si="27">SUM(K183:K186)</f>
        <v>0</v>
      </c>
      <c r="L182" s="221">
        <f t="shared" si="12"/>
        <v>0</v>
      </c>
      <c r="M182" s="369">
        <f t="shared" ref="M182:N182" si="28">SUM(M183:M186)</f>
        <v>0</v>
      </c>
      <c r="N182" s="370">
        <f t="shared" si="28"/>
        <v>0</v>
      </c>
      <c r="O182" s="371">
        <f t="shared" si="13"/>
        <v>0</v>
      </c>
      <c r="P182" s="372"/>
      <c r="R182" s="158"/>
      <c r="S182" s="158"/>
    </row>
    <row r="183" spans="1:19" customFormat="1" ht="48" hidden="1" x14ac:dyDescent="0.25">
      <c r="A183" s="178">
        <v>3291</v>
      </c>
      <c r="B183" s="223" t="s">
        <v>417</v>
      </c>
      <c r="C183" s="224">
        <f t="shared" si="25"/>
        <v>0</v>
      </c>
      <c r="D183" s="229">
        <v>0</v>
      </c>
      <c r="E183" s="337"/>
      <c r="F183" s="231">
        <f t="shared" ref="F183:F246" si="29">D183+E183</f>
        <v>0</v>
      </c>
      <c r="G183" s="229"/>
      <c r="H183" s="230"/>
      <c r="I183" s="231">
        <f t="shared" ref="I183:I246" si="30">G183+H183</f>
        <v>0</v>
      </c>
      <c r="J183" s="229">
        <v>0</v>
      </c>
      <c r="K183" s="230"/>
      <c r="L183" s="231">
        <f t="shared" ref="L183:L246" si="31">J183+K183</f>
        <v>0</v>
      </c>
      <c r="M183" s="338"/>
      <c r="N183" s="337"/>
      <c r="O183" s="231">
        <f t="shared" ref="O183:O246" si="32">M183+N183</f>
        <v>0</v>
      </c>
      <c r="P183" s="185"/>
      <c r="R183" s="158"/>
      <c r="S183" s="158"/>
    </row>
    <row r="184" spans="1:19" customFormat="1" ht="60" hidden="1" x14ac:dyDescent="0.25">
      <c r="A184" s="178">
        <v>3292</v>
      </c>
      <c r="B184" s="223" t="s">
        <v>418</v>
      </c>
      <c r="C184" s="224">
        <f t="shared" si="25"/>
        <v>0</v>
      </c>
      <c r="D184" s="229">
        <v>0</v>
      </c>
      <c r="E184" s="337"/>
      <c r="F184" s="231">
        <f t="shared" si="29"/>
        <v>0</v>
      </c>
      <c r="G184" s="229"/>
      <c r="H184" s="230"/>
      <c r="I184" s="231">
        <f t="shared" si="30"/>
        <v>0</v>
      </c>
      <c r="J184" s="229">
        <v>0</v>
      </c>
      <c r="K184" s="230"/>
      <c r="L184" s="231">
        <f t="shared" si="31"/>
        <v>0</v>
      </c>
      <c r="M184" s="338"/>
      <c r="N184" s="337"/>
      <c r="O184" s="231">
        <f t="shared" si="32"/>
        <v>0</v>
      </c>
      <c r="P184" s="185"/>
      <c r="R184" s="158"/>
      <c r="S184" s="158"/>
    </row>
    <row r="185" spans="1:19" customFormat="1" ht="48" hidden="1" x14ac:dyDescent="0.25">
      <c r="A185" s="178">
        <v>3293</v>
      </c>
      <c r="B185" s="223" t="s">
        <v>224</v>
      </c>
      <c r="C185" s="224">
        <f t="shared" si="25"/>
        <v>0</v>
      </c>
      <c r="D185" s="229">
        <v>0</v>
      </c>
      <c r="E185" s="337"/>
      <c r="F185" s="231">
        <f t="shared" si="29"/>
        <v>0</v>
      </c>
      <c r="G185" s="229"/>
      <c r="H185" s="230"/>
      <c r="I185" s="231">
        <f t="shared" si="30"/>
        <v>0</v>
      </c>
      <c r="J185" s="229">
        <v>0</v>
      </c>
      <c r="K185" s="230"/>
      <c r="L185" s="231">
        <f t="shared" si="31"/>
        <v>0</v>
      </c>
      <c r="M185" s="338"/>
      <c r="N185" s="337"/>
      <c r="O185" s="231">
        <f t="shared" si="32"/>
        <v>0</v>
      </c>
      <c r="P185" s="185"/>
      <c r="R185" s="158"/>
      <c r="S185" s="158"/>
    </row>
    <row r="186" spans="1:19" customFormat="1" ht="36" hidden="1" x14ac:dyDescent="0.25">
      <c r="A186" s="373">
        <v>3294</v>
      </c>
      <c r="B186" s="223" t="s">
        <v>419</v>
      </c>
      <c r="C186" s="374">
        <f t="shared" si="25"/>
        <v>0</v>
      </c>
      <c r="D186" s="375">
        <v>0</v>
      </c>
      <c r="E186" s="376"/>
      <c r="F186" s="371">
        <f t="shared" si="29"/>
        <v>0</v>
      </c>
      <c r="G186" s="375"/>
      <c r="H186" s="377"/>
      <c r="I186" s="371">
        <f t="shared" si="30"/>
        <v>0</v>
      </c>
      <c r="J186" s="375">
        <v>0</v>
      </c>
      <c r="K186" s="377"/>
      <c r="L186" s="371">
        <f t="shared" si="31"/>
        <v>0</v>
      </c>
      <c r="M186" s="378"/>
      <c r="N186" s="376"/>
      <c r="O186" s="371">
        <f t="shared" si="32"/>
        <v>0</v>
      </c>
      <c r="P186" s="372"/>
      <c r="R186" s="158"/>
      <c r="S186" s="158"/>
    </row>
    <row r="187" spans="1:19" customFormat="1" ht="36" hidden="1" x14ac:dyDescent="0.25">
      <c r="A187" s="249">
        <v>3300</v>
      </c>
      <c r="B187" s="368" t="s">
        <v>420</v>
      </c>
      <c r="C187" s="379">
        <f t="shared" si="25"/>
        <v>0</v>
      </c>
      <c r="D187" s="380">
        <f>SUM(D188:D189)</f>
        <v>0</v>
      </c>
      <c r="E187" s="326">
        <f>SUM(E188:E189)</f>
        <v>0</v>
      </c>
      <c r="F187" s="327">
        <f t="shared" si="29"/>
        <v>0</v>
      </c>
      <c r="G187" s="380">
        <f>SUM(G188:G189)</f>
        <v>0</v>
      </c>
      <c r="H187" s="381">
        <f t="shared" ref="H187" si="33">SUM(H188:H189)</f>
        <v>0</v>
      </c>
      <c r="I187" s="327">
        <f t="shared" si="30"/>
        <v>0</v>
      </c>
      <c r="J187" s="380">
        <f>SUM(J188:J189)</f>
        <v>0</v>
      </c>
      <c r="K187" s="381">
        <f t="shared" ref="K187" si="34">SUM(K188:K189)</f>
        <v>0</v>
      </c>
      <c r="L187" s="327">
        <f t="shared" si="31"/>
        <v>0</v>
      </c>
      <c r="M187" s="325">
        <f t="shared" ref="M187:N187" si="35">SUM(M188:M189)</f>
        <v>0</v>
      </c>
      <c r="N187" s="326">
        <f t="shared" si="35"/>
        <v>0</v>
      </c>
      <c r="O187" s="327">
        <f t="shared" si="32"/>
        <v>0</v>
      </c>
      <c r="P187" s="328"/>
      <c r="R187" s="158"/>
      <c r="S187" s="158"/>
    </row>
    <row r="188" spans="1:19" customFormat="1" ht="36" hidden="1" x14ac:dyDescent="0.25">
      <c r="A188" s="264">
        <v>3310</v>
      </c>
      <c r="B188" s="265" t="s">
        <v>421</v>
      </c>
      <c r="C188" s="276">
        <f t="shared" si="25"/>
        <v>0</v>
      </c>
      <c r="D188" s="344">
        <v>0</v>
      </c>
      <c r="E188" s="345"/>
      <c r="F188" s="332">
        <f t="shared" si="29"/>
        <v>0</v>
      </c>
      <c r="G188" s="344"/>
      <c r="H188" s="346"/>
      <c r="I188" s="332">
        <f t="shared" si="30"/>
        <v>0</v>
      </c>
      <c r="J188" s="344">
        <v>0</v>
      </c>
      <c r="K188" s="346"/>
      <c r="L188" s="332">
        <f t="shared" si="31"/>
        <v>0</v>
      </c>
      <c r="M188" s="347"/>
      <c r="N188" s="345"/>
      <c r="O188" s="332">
        <f t="shared" si="32"/>
        <v>0</v>
      </c>
      <c r="P188" s="274"/>
      <c r="R188" s="158"/>
      <c r="S188" s="158"/>
    </row>
    <row r="189" spans="1:19" customFormat="1" ht="36" hidden="1" x14ac:dyDescent="0.25">
      <c r="A189" s="169">
        <v>3320</v>
      </c>
      <c r="B189" s="213" t="s">
        <v>422</v>
      </c>
      <c r="C189" s="214">
        <f t="shared" si="25"/>
        <v>0</v>
      </c>
      <c r="D189" s="219">
        <v>0</v>
      </c>
      <c r="E189" s="335"/>
      <c r="F189" s="221">
        <f t="shared" si="29"/>
        <v>0</v>
      </c>
      <c r="G189" s="219"/>
      <c r="H189" s="220"/>
      <c r="I189" s="221">
        <f t="shared" si="30"/>
        <v>0</v>
      </c>
      <c r="J189" s="219">
        <v>0</v>
      </c>
      <c r="K189" s="220"/>
      <c r="L189" s="221">
        <f t="shared" si="31"/>
        <v>0</v>
      </c>
      <c r="M189" s="336"/>
      <c r="N189" s="335"/>
      <c r="O189" s="221">
        <f t="shared" si="32"/>
        <v>0</v>
      </c>
      <c r="P189" s="176"/>
      <c r="R189" s="158"/>
      <c r="S189" s="158"/>
    </row>
    <row r="190" spans="1:19" customFormat="1" hidden="1" x14ac:dyDescent="0.25">
      <c r="A190" s="382">
        <v>4000</v>
      </c>
      <c r="B190" s="315" t="s">
        <v>423</v>
      </c>
      <c r="C190" s="316">
        <f t="shared" si="25"/>
        <v>0</v>
      </c>
      <c r="D190" s="317">
        <f>SUM(D191,D194)</f>
        <v>0</v>
      </c>
      <c r="E190" s="318">
        <f>SUM(E191,E194)</f>
        <v>0</v>
      </c>
      <c r="F190" s="319">
        <f t="shared" si="29"/>
        <v>0</v>
      </c>
      <c r="G190" s="317">
        <f>SUM(G191,G194)</f>
        <v>0</v>
      </c>
      <c r="H190" s="320">
        <f>SUM(H191,H194)</f>
        <v>0</v>
      </c>
      <c r="I190" s="319">
        <f t="shared" si="30"/>
        <v>0</v>
      </c>
      <c r="J190" s="317">
        <f>SUM(J191,J194)</f>
        <v>0</v>
      </c>
      <c r="K190" s="320">
        <f>SUM(K191,K194)</f>
        <v>0</v>
      </c>
      <c r="L190" s="319">
        <f t="shared" si="31"/>
        <v>0</v>
      </c>
      <c r="M190" s="321">
        <f>SUM(M191,M194)</f>
        <v>0</v>
      </c>
      <c r="N190" s="318">
        <f>SUM(N191,N194)</f>
        <v>0</v>
      </c>
      <c r="O190" s="319">
        <f t="shared" si="32"/>
        <v>0</v>
      </c>
      <c r="P190" s="322"/>
      <c r="R190" s="158"/>
      <c r="S190" s="158"/>
    </row>
    <row r="191" spans="1:19" customFormat="1" hidden="1" x14ac:dyDescent="0.25">
      <c r="A191" s="383">
        <v>4200</v>
      </c>
      <c r="B191" s="323" t="s">
        <v>424</v>
      </c>
      <c r="C191" s="199">
        <f t="shared" si="25"/>
        <v>0</v>
      </c>
      <c r="D191" s="209">
        <f>SUM(D192,D193)</f>
        <v>0</v>
      </c>
      <c r="E191" s="324">
        <f>SUM(E192,E193)</f>
        <v>0</v>
      </c>
      <c r="F191" s="211">
        <f t="shared" si="29"/>
        <v>0</v>
      </c>
      <c r="G191" s="209">
        <f>SUM(G192,G193)</f>
        <v>0</v>
      </c>
      <c r="H191" s="210">
        <f>SUM(H192,H193)</f>
        <v>0</v>
      </c>
      <c r="I191" s="211">
        <f t="shared" si="30"/>
        <v>0</v>
      </c>
      <c r="J191" s="209">
        <f>SUM(J192,J193)</f>
        <v>0</v>
      </c>
      <c r="K191" s="210">
        <f>SUM(K192,K193)</f>
        <v>0</v>
      </c>
      <c r="L191" s="211">
        <f t="shared" si="31"/>
        <v>0</v>
      </c>
      <c r="M191" s="348">
        <f>SUM(M192,M193)</f>
        <v>0</v>
      </c>
      <c r="N191" s="324">
        <f>SUM(N192,N193)</f>
        <v>0</v>
      </c>
      <c r="O191" s="211">
        <f t="shared" si="32"/>
        <v>0</v>
      </c>
      <c r="P191" s="208"/>
      <c r="R191" s="158"/>
      <c r="S191" s="158"/>
    </row>
    <row r="192" spans="1:19" customFormat="1" ht="24" hidden="1" x14ac:dyDescent="0.25">
      <c r="A192" s="349">
        <v>4240</v>
      </c>
      <c r="B192" s="213" t="s">
        <v>425</v>
      </c>
      <c r="C192" s="214">
        <f t="shared" si="25"/>
        <v>0</v>
      </c>
      <c r="D192" s="219">
        <v>0</v>
      </c>
      <c r="E192" s="335"/>
      <c r="F192" s="221">
        <f t="shared" si="29"/>
        <v>0</v>
      </c>
      <c r="G192" s="219"/>
      <c r="H192" s="220"/>
      <c r="I192" s="221">
        <f t="shared" si="30"/>
        <v>0</v>
      </c>
      <c r="J192" s="219">
        <v>0</v>
      </c>
      <c r="K192" s="220"/>
      <c r="L192" s="221">
        <f t="shared" si="31"/>
        <v>0</v>
      </c>
      <c r="M192" s="336"/>
      <c r="N192" s="335"/>
      <c r="O192" s="221">
        <f t="shared" si="32"/>
        <v>0</v>
      </c>
      <c r="P192" s="176"/>
      <c r="R192" s="158"/>
      <c r="S192" s="158"/>
    </row>
    <row r="193" spans="1:19" customFormat="1" hidden="1" x14ac:dyDescent="0.25">
      <c r="A193" s="339">
        <v>4250</v>
      </c>
      <c r="B193" s="223" t="s">
        <v>426</v>
      </c>
      <c r="C193" s="224">
        <f t="shared" si="25"/>
        <v>0</v>
      </c>
      <c r="D193" s="229">
        <v>0</v>
      </c>
      <c r="E193" s="337"/>
      <c r="F193" s="231">
        <f t="shared" si="29"/>
        <v>0</v>
      </c>
      <c r="G193" s="229"/>
      <c r="H193" s="230"/>
      <c r="I193" s="231">
        <f t="shared" si="30"/>
        <v>0</v>
      </c>
      <c r="J193" s="229">
        <v>0</v>
      </c>
      <c r="K193" s="230"/>
      <c r="L193" s="231">
        <f t="shared" si="31"/>
        <v>0</v>
      </c>
      <c r="M193" s="338"/>
      <c r="N193" s="337"/>
      <c r="O193" s="231">
        <f t="shared" si="32"/>
        <v>0</v>
      </c>
      <c r="P193" s="185"/>
      <c r="R193" s="158"/>
      <c r="S193" s="158"/>
    </row>
    <row r="194" spans="1:19" customFormat="1" hidden="1" x14ac:dyDescent="0.25">
      <c r="A194" s="198">
        <v>4300</v>
      </c>
      <c r="B194" s="323" t="s">
        <v>427</v>
      </c>
      <c r="C194" s="199">
        <f t="shared" si="25"/>
        <v>0</v>
      </c>
      <c r="D194" s="209">
        <f>SUM(D195)</f>
        <v>0</v>
      </c>
      <c r="E194" s="324">
        <f>SUM(E195)</f>
        <v>0</v>
      </c>
      <c r="F194" s="211">
        <f t="shared" si="29"/>
        <v>0</v>
      </c>
      <c r="G194" s="209">
        <f>SUM(G195)</f>
        <v>0</v>
      </c>
      <c r="H194" s="210">
        <f>SUM(H195)</f>
        <v>0</v>
      </c>
      <c r="I194" s="211">
        <f t="shared" si="30"/>
        <v>0</v>
      </c>
      <c r="J194" s="209">
        <f>SUM(J195)</f>
        <v>0</v>
      </c>
      <c r="K194" s="210">
        <f>SUM(K195)</f>
        <v>0</v>
      </c>
      <c r="L194" s="211">
        <f t="shared" si="31"/>
        <v>0</v>
      </c>
      <c r="M194" s="348">
        <f>SUM(M195)</f>
        <v>0</v>
      </c>
      <c r="N194" s="324">
        <f>SUM(N195)</f>
        <v>0</v>
      </c>
      <c r="O194" s="211">
        <f t="shared" si="32"/>
        <v>0</v>
      </c>
      <c r="P194" s="208"/>
      <c r="R194" s="158"/>
      <c r="S194" s="158"/>
    </row>
    <row r="195" spans="1:19" customFormat="1" hidden="1" x14ac:dyDescent="0.25">
      <c r="A195" s="349">
        <v>4310</v>
      </c>
      <c r="B195" s="213" t="s">
        <v>428</v>
      </c>
      <c r="C195" s="214">
        <f t="shared" si="25"/>
        <v>0</v>
      </c>
      <c r="D195" s="350">
        <f>SUM(D196:D196)</f>
        <v>0</v>
      </c>
      <c r="E195" s="351">
        <f>SUM(E196:E196)</f>
        <v>0</v>
      </c>
      <c r="F195" s="221">
        <f t="shared" si="29"/>
        <v>0</v>
      </c>
      <c r="G195" s="350">
        <f>SUM(G196:G196)</f>
        <v>0</v>
      </c>
      <c r="H195" s="352">
        <f>SUM(H196:H196)</f>
        <v>0</v>
      </c>
      <c r="I195" s="221">
        <f t="shared" si="30"/>
        <v>0</v>
      </c>
      <c r="J195" s="350">
        <f>SUM(J196:J196)</f>
        <v>0</v>
      </c>
      <c r="K195" s="352">
        <f>SUM(K196:K196)</f>
        <v>0</v>
      </c>
      <c r="L195" s="221">
        <f t="shared" si="31"/>
        <v>0</v>
      </c>
      <c r="M195" s="353">
        <f>SUM(M196:M196)</f>
        <v>0</v>
      </c>
      <c r="N195" s="351">
        <f>SUM(N196:N196)</f>
        <v>0</v>
      </c>
      <c r="O195" s="221">
        <f t="shared" si="32"/>
        <v>0</v>
      </c>
      <c r="P195" s="176"/>
      <c r="R195" s="158"/>
      <c r="S195" s="158"/>
    </row>
    <row r="196" spans="1:19" customFormat="1" ht="36" hidden="1" x14ac:dyDescent="0.25">
      <c r="A196" s="178">
        <v>4311</v>
      </c>
      <c r="B196" s="223" t="s">
        <v>429</v>
      </c>
      <c r="C196" s="224">
        <f t="shared" si="25"/>
        <v>0</v>
      </c>
      <c r="D196" s="229">
        <v>0</v>
      </c>
      <c r="E196" s="337"/>
      <c r="F196" s="231">
        <f t="shared" si="29"/>
        <v>0</v>
      </c>
      <c r="G196" s="229"/>
      <c r="H196" s="230"/>
      <c r="I196" s="231">
        <f t="shared" si="30"/>
        <v>0</v>
      </c>
      <c r="J196" s="229">
        <v>0</v>
      </c>
      <c r="K196" s="230"/>
      <c r="L196" s="231">
        <f t="shared" si="31"/>
        <v>0</v>
      </c>
      <c r="M196" s="338"/>
      <c r="N196" s="337"/>
      <c r="O196" s="231">
        <f t="shared" si="32"/>
        <v>0</v>
      </c>
      <c r="P196" s="185"/>
      <c r="R196" s="158"/>
      <c r="S196" s="158"/>
    </row>
    <row r="197" spans="1:19" s="148" customFormat="1" ht="12" x14ac:dyDescent="0.25">
      <c r="A197" s="384"/>
      <c r="B197" s="140" t="s">
        <v>430</v>
      </c>
      <c r="C197" s="464">
        <f t="shared" si="25"/>
        <v>1300</v>
      </c>
      <c r="D197" s="310">
        <f>SUM(D198,D233,D271)</f>
        <v>1300</v>
      </c>
      <c r="E197" s="311">
        <f>SUM(E198,E233,E271)</f>
        <v>0</v>
      </c>
      <c r="F197" s="312">
        <f t="shared" si="29"/>
        <v>1300</v>
      </c>
      <c r="G197" s="310">
        <f>SUM(G198,G233,G271)</f>
        <v>0</v>
      </c>
      <c r="H197" s="313">
        <f>SUM(H198,H233,H271)</f>
        <v>0</v>
      </c>
      <c r="I197" s="312">
        <f t="shared" si="30"/>
        <v>0</v>
      </c>
      <c r="J197" s="310">
        <f>SUM(J198,J233,J271)</f>
        <v>0</v>
      </c>
      <c r="K197" s="313">
        <f>SUM(K198,K233,K271)</f>
        <v>0</v>
      </c>
      <c r="L197" s="312">
        <f t="shared" si="31"/>
        <v>0</v>
      </c>
      <c r="M197" s="385">
        <f>SUM(M198,M233,M271)</f>
        <v>0</v>
      </c>
      <c r="N197" s="386">
        <f>SUM(N198,N233,N271)</f>
        <v>0</v>
      </c>
      <c r="O197" s="387">
        <f t="shared" si="32"/>
        <v>0</v>
      </c>
      <c r="P197" s="388"/>
      <c r="R197" s="158"/>
      <c r="S197" s="158"/>
    </row>
    <row r="198" spans="1:19" customFormat="1" x14ac:dyDescent="0.25">
      <c r="A198" s="315">
        <v>5000</v>
      </c>
      <c r="B198" s="315" t="s">
        <v>431</v>
      </c>
      <c r="C198" s="465">
        <f>F198+I198+L198+O198</f>
        <v>1300</v>
      </c>
      <c r="D198" s="317">
        <f>D199+D207</f>
        <v>1300</v>
      </c>
      <c r="E198" s="318">
        <f>E199+E207</f>
        <v>0</v>
      </c>
      <c r="F198" s="319">
        <f t="shared" si="29"/>
        <v>1300</v>
      </c>
      <c r="G198" s="317">
        <f>G199+G207</f>
        <v>0</v>
      </c>
      <c r="H198" s="320">
        <f>H199+H207</f>
        <v>0</v>
      </c>
      <c r="I198" s="319">
        <f t="shared" si="30"/>
        <v>0</v>
      </c>
      <c r="J198" s="317">
        <f>J199+J207</f>
        <v>0</v>
      </c>
      <c r="K198" s="320">
        <f>K199+K207</f>
        <v>0</v>
      </c>
      <c r="L198" s="319">
        <f t="shared" si="31"/>
        <v>0</v>
      </c>
      <c r="M198" s="321">
        <f>M199+M207</f>
        <v>0</v>
      </c>
      <c r="N198" s="318">
        <f>N199+N207</f>
        <v>0</v>
      </c>
      <c r="O198" s="319">
        <f t="shared" si="32"/>
        <v>0</v>
      </c>
      <c r="P198" s="322"/>
      <c r="R198" s="158"/>
      <c r="S198" s="158"/>
    </row>
    <row r="199" spans="1:19" customFormat="1" hidden="1" x14ac:dyDescent="0.25">
      <c r="A199" s="198">
        <v>5100</v>
      </c>
      <c r="B199" s="323" t="s">
        <v>432</v>
      </c>
      <c r="C199" s="199">
        <f t="shared" si="25"/>
        <v>0</v>
      </c>
      <c r="D199" s="209">
        <f>D200+D201+D204+D205+D206</f>
        <v>0</v>
      </c>
      <c r="E199" s="324">
        <f>E200+E201+E204+E205+E206</f>
        <v>0</v>
      </c>
      <c r="F199" s="211">
        <f t="shared" si="29"/>
        <v>0</v>
      </c>
      <c r="G199" s="209">
        <f>G200+G201+G204+G205+G206</f>
        <v>0</v>
      </c>
      <c r="H199" s="210">
        <f>H200+H201+H204+H205+H206</f>
        <v>0</v>
      </c>
      <c r="I199" s="211">
        <f t="shared" si="30"/>
        <v>0</v>
      </c>
      <c r="J199" s="209">
        <f>J200+J201+J204+J205+J206</f>
        <v>0</v>
      </c>
      <c r="K199" s="210">
        <f>K200+K201+K204+K205+K206</f>
        <v>0</v>
      </c>
      <c r="L199" s="211">
        <f t="shared" si="31"/>
        <v>0</v>
      </c>
      <c r="M199" s="348">
        <f>M200+M201+M204+M205+M206</f>
        <v>0</v>
      </c>
      <c r="N199" s="324">
        <f>N200+N201+N204+N205+N206</f>
        <v>0</v>
      </c>
      <c r="O199" s="211">
        <f t="shared" si="32"/>
        <v>0</v>
      </c>
      <c r="P199" s="208"/>
      <c r="R199" s="158"/>
      <c r="S199" s="158"/>
    </row>
    <row r="200" spans="1:19" customFormat="1" hidden="1" x14ac:dyDescent="0.25">
      <c r="A200" s="349">
        <v>5110</v>
      </c>
      <c r="B200" s="213" t="s">
        <v>433</v>
      </c>
      <c r="C200" s="214">
        <f t="shared" si="25"/>
        <v>0</v>
      </c>
      <c r="D200" s="219">
        <v>0</v>
      </c>
      <c r="E200" s="335"/>
      <c r="F200" s="221">
        <f t="shared" si="29"/>
        <v>0</v>
      </c>
      <c r="G200" s="219"/>
      <c r="H200" s="220"/>
      <c r="I200" s="221">
        <f t="shared" si="30"/>
        <v>0</v>
      </c>
      <c r="J200" s="219">
        <v>0</v>
      </c>
      <c r="K200" s="220"/>
      <c r="L200" s="221">
        <f t="shared" si="31"/>
        <v>0</v>
      </c>
      <c r="M200" s="336"/>
      <c r="N200" s="335"/>
      <c r="O200" s="221">
        <f t="shared" si="32"/>
        <v>0</v>
      </c>
      <c r="P200" s="176"/>
      <c r="R200" s="158"/>
      <c r="S200" s="158"/>
    </row>
    <row r="201" spans="1:19" customFormat="1" ht="24" hidden="1" x14ac:dyDescent="0.25">
      <c r="A201" s="339">
        <v>5120</v>
      </c>
      <c r="B201" s="223" t="s">
        <v>434</v>
      </c>
      <c r="C201" s="224">
        <f t="shared" si="25"/>
        <v>0</v>
      </c>
      <c r="D201" s="340">
        <f>D202+D203</f>
        <v>0</v>
      </c>
      <c r="E201" s="341">
        <f>E202+E203</f>
        <v>0</v>
      </c>
      <c r="F201" s="231">
        <f t="shared" si="29"/>
        <v>0</v>
      </c>
      <c r="G201" s="340">
        <f>G202+G203</f>
        <v>0</v>
      </c>
      <c r="H201" s="342">
        <f>H202+H203</f>
        <v>0</v>
      </c>
      <c r="I201" s="231">
        <f t="shared" si="30"/>
        <v>0</v>
      </c>
      <c r="J201" s="340">
        <f>J202+J203</f>
        <v>0</v>
      </c>
      <c r="K201" s="342">
        <f>K202+K203</f>
        <v>0</v>
      </c>
      <c r="L201" s="231">
        <f t="shared" si="31"/>
        <v>0</v>
      </c>
      <c r="M201" s="343">
        <f>M202+M203</f>
        <v>0</v>
      </c>
      <c r="N201" s="341">
        <f>N202+N203</f>
        <v>0</v>
      </c>
      <c r="O201" s="231">
        <f t="shared" si="32"/>
        <v>0</v>
      </c>
      <c r="P201" s="185"/>
      <c r="R201" s="158"/>
      <c r="S201" s="158"/>
    </row>
    <row r="202" spans="1:19" customFormat="1" hidden="1" x14ac:dyDescent="0.25">
      <c r="A202" s="178">
        <v>5121</v>
      </c>
      <c r="B202" s="223" t="s">
        <v>435</v>
      </c>
      <c r="C202" s="224">
        <f t="shared" si="25"/>
        <v>0</v>
      </c>
      <c r="D202" s="229">
        <v>0</v>
      </c>
      <c r="E202" s="337"/>
      <c r="F202" s="231">
        <f t="shared" si="29"/>
        <v>0</v>
      </c>
      <c r="G202" s="229"/>
      <c r="H202" s="230"/>
      <c r="I202" s="231">
        <f t="shared" si="30"/>
        <v>0</v>
      </c>
      <c r="J202" s="229">
        <v>0</v>
      </c>
      <c r="K202" s="230"/>
      <c r="L202" s="231">
        <f t="shared" si="31"/>
        <v>0</v>
      </c>
      <c r="M202" s="338"/>
      <c r="N202" s="337"/>
      <c r="O202" s="231">
        <f t="shared" si="32"/>
        <v>0</v>
      </c>
      <c r="P202" s="185"/>
      <c r="R202" s="158"/>
      <c r="S202" s="158"/>
    </row>
    <row r="203" spans="1:19" customFormat="1" ht="24" hidden="1" x14ac:dyDescent="0.25">
      <c r="A203" s="178">
        <v>5129</v>
      </c>
      <c r="B203" s="223" t="s">
        <v>436</v>
      </c>
      <c r="C203" s="224">
        <f t="shared" si="25"/>
        <v>0</v>
      </c>
      <c r="D203" s="229">
        <v>0</v>
      </c>
      <c r="E203" s="337"/>
      <c r="F203" s="231">
        <f t="shared" si="29"/>
        <v>0</v>
      </c>
      <c r="G203" s="229"/>
      <c r="H203" s="230"/>
      <c r="I203" s="231">
        <f t="shared" si="30"/>
        <v>0</v>
      </c>
      <c r="J203" s="229">
        <v>0</v>
      </c>
      <c r="K203" s="230"/>
      <c r="L203" s="231">
        <f t="shared" si="31"/>
        <v>0</v>
      </c>
      <c r="M203" s="338"/>
      <c r="N203" s="337"/>
      <c r="O203" s="231">
        <f t="shared" si="32"/>
        <v>0</v>
      </c>
      <c r="P203" s="185"/>
      <c r="R203" s="158"/>
      <c r="S203" s="158"/>
    </row>
    <row r="204" spans="1:19" customFormat="1" hidden="1" x14ac:dyDescent="0.25">
      <c r="A204" s="339">
        <v>5130</v>
      </c>
      <c r="B204" s="223" t="s">
        <v>437</v>
      </c>
      <c r="C204" s="224">
        <f t="shared" si="25"/>
        <v>0</v>
      </c>
      <c r="D204" s="229">
        <v>0</v>
      </c>
      <c r="E204" s="337"/>
      <c r="F204" s="231">
        <f t="shared" si="29"/>
        <v>0</v>
      </c>
      <c r="G204" s="229"/>
      <c r="H204" s="230"/>
      <c r="I204" s="231">
        <f t="shared" si="30"/>
        <v>0</v>
      </c>
      <c r="J204" s="229">
        <v>0</v>
      </c>
      <c r="K204" s="230"/>
      <c r="L204" s="231">
        <f t="shared" si="31"/>
        <v>0</v>
      </c>
      <c r="M204" s="338"/>
      <c r="N204" s="337"/>
      <c r="O204" s="231">
        <f t="shared" si="32"/>
        <v>0</v>
      </c>
      <c r="P204" s="185"/>
      <c r="R204" s="158"/>
      <c r="S204" s="158"/>
    </row>
    <row r="205" spans="1:19" customFormat="1" hidden="1" x14ac:dyDescent="0.25">
      <c r="A205" s="339">
        <v>5140</v>
      </c>
      <c r="B205" s="223" t="s">
        <v>438</v>
      </c>
      <c r="C205" s="224">
        <f t="shared" si="25"/>
        <v>0</v>
      </c>
      <c r="D205" s="229">
        <v>0</v>
      </c>
      <c r="E205" s="337"/>
      <c r="F205" s="231">
        <f t="shared" si="29"/>
        <v>0</v>
      </c>
      <c r="G205" s="229"/>
      <c r="H205" s="230"/>
      <c r="I205" s="231">
        <f t="shared" si="30"/>
        <v>0</v>
      </c>
      <c r="J205" s="229">
        <v>0</v>
      </c>
      <c r="K205" s="230"/>
      <c r="L205" s="231">
        <f t="shared" si="31"/>
        <v>0</v>
      </c>
      <c r="M205" s="338"/>
      <c r="N205" s="337"/>
      <c r="O205" s="231">
        <f t="shared" si="32"/>
        <v>0</v>
      </c>
      <c r="P205" s="185"/>
      <c r="R205" s="158"/>
      <c r="S205" s="158"/>
    </row>
    <row r="206" spans="1:19" customFormat="1" ht="24" hidden="1" x14ac:dyDescent="0.25">
      <c r="A206" s="339">
        <v>5170</v>
      </c>
      <c r="B206" s="223" t="s">
        <v>439</v>
      </c>
      <c r="C206" s="224">
        <f t="shared" si="25"/>
        <v>0</v>
      </c>
      <c r="D206" s="229">
        <v>0</v>
      </c>
      <c r="E206" s="337"/>
      <c r="F206" s="231">
        <f t="shared" si="29"/>
        <v>0</v>
      </c>
      <c r="G206" s="229"/>
      <c r="H206" s="230"/>
      <c r="I206" s="231">
        <f t="shared" si="30"/>
        <v>0</v>
      </c>
      <c r="J206" s="229">
        <v>0</v>
      </c>
      <c r="K206" s="230"/>
      <c r="L206" s="231">
        <f t="shared" si="31"/>
        <v>0</v>
      </c>
      <c r="M206" s="338"/>
      <c r="N206" s="337"/>
      <c r="O206" s="231">
        <f t="shared" si="32"/>
        <v>0</v>
      </c>
      <c r="P206" s="185"/>
      <c r="R206" s="158"/>
      <c r="S206" s="158"/>
    </row>
    <row r="207" spans="1:19" customFormat="1" x14ac:dyDescent="0.25">
      <c r="A207" s="198">
        <v>5200</v>
      </c>
      <c r="B207" s="323" t="s">
        <v>440</v>
      </c>
      <c r="C207" s="459">
        <f t="shared" si="25"/>
        <v>1300</v>
      </c>
      <c r="D207" s="209">
        <f>D208+D218+D219+D228+D229+D230+D232</f>
        <v>1300</v>
      </c>
      <c r="E207" s="324">
        <f>E208+E218+E219+E228+E229+E230+E232</f>
        <v>0</v>
      </c>
      <c r="F207" s="211">
        <f t="shared" si="29"/>
        <v>1300</v>
      </c>
      <c r="G207" s="209">
        <f>G208+G218+G219+G228+G229+G230+G232</f>
        <v>0</v>
      </c>
      <c r="H207" s="210">
        <f>H208+H218+H219+H228+H229+H230+H232</f>
        <v>0</v>
      </c>
      <c r="I207" s="211">
        <f t="shared" si="30"/>
        <v>0</v>
      </c>
      <c r="J207" s="209">
        <f>J208+J218+J219+J228+J229+J230+J232</f>
        <v>0</v>
      </c>
      <c r="K207" s="210">
        <f>K208+K218+K219+K228+K229+K230+K232</f>
        <v>0</v>
      </c>
      <c r="L207" s="211">
        <f t="shared" si="31"/>
        <v>0</v>
      </c>
      <c r="M207" s="348">
        <f>M208+M218+M219+M228+M229+M230+M232</f>
        <v>0</v>
      </c>
      <c r="N207" s="324">
        <f>N208+N218+N219+N228+N229+N230+N232</f>
        <v>0</v>
      </c>
      <c r="O207" s="211">
        <f t="shared" si="32"/>
        <v>0</v>
      </c>
      <c r="P207" s="208"/>
      <c r="R207" s="158"/>
      <c r="S207" s="158"/>
    </row>
    <row r="208" spans="1:19" customFormat="1" hidden="1" x14ac:dyDescent="0.25">
      <c r="A208" s="329">
        <v>5210</v>
      </c>
      <c r="B208" s="265" t="s">
        <v>441</v>
      </c>
      <c r="C208" s="276">
        <f t="shared" si="25"/>
        <v>0</v>
      </c>
      <c r="D208" s="330">
        <f>SUM(D209:D217)</f>
        <v>0</v>
      </c>
      <c r="E208" s="331">
        <f>SUM(E209:E217)</f>
        <v>0</v>
      </c>
      <c r="F208" s="332">
        <f t="shared" si="29"/>
        <v>0</v>
      </c>
      <c r="G208" s="330">
        <f>SUM(G209:G217)</f>
        <v>0</v>
      </c>
      <c r="H208" s="333">
        <f>SUM(H209:H217)</f>
        <v>0</v>
      </c>
      <c r="I208" s="332">
        <f t="shared" si="30"/>
        <v>0</v>
      </c>
      <c r="J208" s="330">
        <f>SUM(J209:J217)</f>
        <v>0</v>
      </c>
      <c r="K208" s="333">
        <f>SUM(K209:K217)</f>
        <v>0</v>
      </c>
      <c r="L208" s="332">
        <f t="shared" si="31"/>
        <v>0</v>
      </c>
      <c r="M208" s="334">
        <f>SUM(M209:M217)</f>
        <v>0</v>
      </c>
      <c r="N208" s="331">
        <f>SUM(N209:N217)</f>
        <v>0</v>
      </c>
      <c r="O208" s="332">
        <f t="shared" si="32"/>
        <v>0</v>
      </c>
      <c r="P208" s="274"/>
      <c r="R208" s="158"/>
      <c r="S208" s="158"/>
    </row>
    <row r="209" spans="1:19" customFormat="1" hidden="1" x14ac:dyDescent="0.25">
      <c r="A209" s="169">
        <v>5211</v>
      </c>
      <c r="B209" s="213" t="s">
        <v>442</v>
      </c>
      <c r="C209" s="359">
        <f t="shared" si="25"/>
        <v>0</v>
      </c>
      <c r="D209" s="219">
        <v>0</v>
      </c>
      <c r="E209" s="335"/>
      <c r="F209" s="221">
        <f t="shared" si="29"/>
        <v>0</v>
      </c>
      <c r="G209" s="219"/>
      <c r="H209" s="220"/>
      <c r="I209" s="221">
        <f t="shared" si="30"/>
        <v>0</v>
      </c>
      <c r="J209" s="219">
        <v>0</v>
      </c>
      <c r="K209" s="220"/>
      <c r="L209" s="221">
        <f t="shared" si="31"/>
        <v>0</v>
      </c>
      <c r="M209" s="336"/>
      <c r="N209" s="335"/>
      <c r="O209" s="221">
        <f t="shared" si="32"/>
        <v>0</v>
      </c>
      <c r="P209" s="176"/>
      <c r="R209" s="158"/>
      <c r="S209" s="158"/>
    </row>
    <row r="210" spans="1:19" customFormat="1" hidden="1" x14ac:dyDescent="0.25">
      <c r="A210" s="178">
        <v>5212</v>
      </c>
      <c r="B210" s="223" t="s">
        <v>443</v>
      </c>
      <c r="C210" s="359">
        <f t="shared" si="25"/>
        <v>0</v>
      </c>
      <c r="D210" s="229">
        <v>0</v>
      </c>
      <c r="E210" s="337"/>
      <c r="F210" s="231">
        <f t="shared" si="29"/>
        <v>0</v>
      </c>
      <c r="G210" s="229"/>
      <c r="H210" s="230"/>
      <c r="I210" s="231">
        <f t="shared" si="30"/>
        <v>0</v>
      </c>
      <c r="J210" s="229">
        <v>0</v>
      </c>
      <c r="K210" s="230"/>
      <c r="L210" s="231">
        <f t="shared" si="31"/>
        <v>0</v>
      </c>
      <c r="M210" s="338"/>
      <c r="N210" s="337"/>
      <c r="O210" s="231">
        <f t="shared" si="32"/>
        <v>0</v>
      </c>
      <c r="P210" s="185"/>
      <c r="R210" s="158"/>
      <c r="S210" s="158"/>
    </row>
    <row r="211" spans="1:19" customFormat="1" hidden="1" x14ac:dyDescent="0.25">
      <c r="A211" s="178">
        <v>5213</v>
      </c>
      <c r="B211" s="223" t="s">
        <v>444</v>
      </c>
      <c r="C211" s="359">
        <f t="shared" si="25"/>
        <v>0</v>
      </c>
      <c r="D211" s="229">
        <v>0</v>
      </c>
      <c r="E211" s="337"/>
      <c r="F211" s="231">
        <f t="shared" si="29"/>
        <v>0</v>
      </c>
      <c r="G211" s="229"/>
      <c r="H211" s="230"/>
      <c r="I211" s="231">
        <f t="shared" si="30"/>
        <v>0</v>
      </c>
      <c r="J211" s="229">
        <v>0</v>
      </c>
      <c r="K211" s="230"/>
      <c r="L211" s="231">
        <f t="shared" si="31"/>
        <v>0</v>
      </c>
      <c r="M211" s="338"/>
      <c r="N211" s="337"/>
      <c r="O211" s="231">
        <f t="shared" si="32"/>
        <v>0</v>
      </c>
      <c r="P211" s="185"/>
      <c r="R211" s="158"/>
      <c r="S211" s="158"/>
    </row>
    <row r="212" spans="1:19" customFormat="1" hidden="1" x14ac:dyDescent="0.25">
      <c r="A212" s="178">
        <v>5214</v>
      </c>
      <c r="B212" s="223" t="s">
        <v>445</v>
      </c>
      <c r="C212" s="359">
        <f t="shared" si="25"/>
        <v>0</v>
      </c>
      <c r="D212" s="229">
        <v>0</v>
      </c>
      <c r="E212" s="337"/>
      <c r="F212" s="231">
        <f t="shared" si="29"/>
        <v>0</v>
      </c>
      <c r="G212" s="229"/>
      <c r="H212" s="230"/>
      <c r="I212" s="231">
        <f t="shared" si="30"/>
        <v>0</v>
      </c>
      <c r="J212" s="229">
        <v>0</v>
      </c>
      <c r="K212" s="230"/>
      <c r="L212" s="231">
        <f t="shared" si="31"/>
        <v>0</v>
      </c>
      <c r="M212" s="338"/>
      <c r="N212" s="337"/>
      <c r="O212" s="231">
        <f t="shared" si="32"/>
        <v>0</v>
      </c>
      <c r="P212" s="185"/>
      <c r="R212" s="158"/>
      <c r="S212" s="158"/>
    </row>
    <row r="213" spans="1:19" customFormat="1" hidden="1" x14ac:dyDescent="0.25">
      <c r="A213" s="178">
        <v>5215</v>
      </c>
      <c r="B213" s="223" t="s">
        <v>446</v>
      </c>
      <c r="C213" s="359">
        <f t="shared" si="25"/>
        <v>0</v>
      </c>
      <c r="D213" s="229">
        <v>0</v>
      </c>
      <c r="E213" s="337"/>
      <c r="F213" s="231">
        <f t="shared" si="29"/>
        <v>0</v>
      </c>
      <c r="G213" s="229"/>
      <c r="H213" s="230"/>
      <c r="I213" s="231">
        <f t="shared" si="30"/>
        <v>0</v>
      </c>
      <c r="J213" s="229">
        <v>0</v>
      </c>
      <c r="K213" s="230"/>
      <c r="L213" s="231">
        <f t="shared" si="31"/>
        <v>0</v>
      </c>
      <c r="M213" s="338"/>
      <c r="N213" s="337"/>
      <c r="O213" s="231">
        <f t="shared" si="32"/>
        <v>0</v>
      </c>
      <c r="P213" s="185"/>
      <c r="R213" s="158"/>
      <c r="S213" s="158"/>
    </row>
    <row r="214" spans="1:19" customFormat="1" hidden="1" x14ac:dyDescent="0.25">
      <c r="A214" s="178">
        <v>5216</v>
      </c>
      <c r="B214" s="223" t="s">
        <v>447</v>
      </c>
      <c r="C214" s="359">
        <f t="shared" si="25"/>
        <v>0</v>
      </c>
      <c r="D214" s="229">
        <v>0</v>
      </c>
      <c r="E214" s="337"/>
      <c r="F214" s="231">
        <f t="shared" si="29"/>
        <v>0</v>
      </c>
      <c r="G214" s="229"/>
      <c r="H214" s="230"/>
      <c r="I214" s="231">
        <f t="shared" si="30"/>
        <v>0</v>
      </c>
      <c r="J214" s="229">
        <v>0</v>
      </c>
      <c r="K214" s="230"/>
      <c r="L214" s="231">
        <f t="shared" si="31"/>
        <v>0</v>
      </c>
      <c r="M214" s="338"/>
      <c r="N214" s="337"/>
      <c r="O214" s="231">
        <f t="shared" si="32"/>
        <v>0</v>
      </c>
      <c r="P214" s="185"/>
      <c r="R214" s="158"/>
      <c r="S214" s="158"/>
    </row>
    <row r="215" spans="1:19" customFormat="1" hidden="1" x14ac:dyDescent="0.25">
      <c r="A215" s="178">
        <v>5217</v>
      </c>
      <c r="B215" s="223" t="s">
        <v>448</v>
      </c>
      <c r="C215" s="359">
        <f t="shared" si="25"/>
        <v>0</v>
      </c>
      <c r="D215" s="229">
        <v>0</v>
      </c>
      <c r="E215" s="337"/>
      <c r="F215" s="231">
        <f t="shared" si="29"/>
        <v>0</v>
      </c>
      <c r="G215" s="229"/>
      <c r="H215" s="230"/>
      <c r="I215" s="231">
        <f t="shared" si="30"/>
        <v>0</v>
      </c>
      <c r="J215" s="229">
        <v>0</v>
      </c>
      <c r="K215" s="230"/>
      <c r="L215" s="231">
        <f t="shared" si="31"/>
        <v>0</v>
      </c>
      <c r="M215" s="338"/>
      <c r="N215" s="337"/>
      <c r="O215" s="231">
        <f t="shared" si="32"/>
        <v>0</v>
      </c>
      <c r="P215" s="185"/>
      <c r="R215" s="158"/>
      <c r="S215" s="158"/>
    </row>
    <row r="216" spans="1:19" customFormat="1" hidden="1" x14ac:dyDescent="0.25">
      <c r="A216" s="178">
        <v>5218</v>
      </c>
      <c r="B216" s="223" t="s">
        <v>449</v>
      </c>
      <c r="C216" s="359">
        <f t="shared" si="25"/>
        <v>0</v>
      </c>
      <c r="D216" s="229">
        <v>0</v>
      </c>
      <c r="E216" s="337"/>
      <c r="F216" s="231">
        <f t="shared" si="29"/>
        <v>0</v>
      </c>
      <c r="G216" s="229"/>
      <c r="H216" s="230"/>
      <c r="I216" s="231">
        <f t="shared" si="30"/>
        <v>0</v>
      </c>
      <c r="J216" s="229">
        <v>0</v>
      </c>
      <c r="K216" s="230"/>
      <c r="L216" s="231">
        <f t="shared" si="31"/>
        <v>0</v>
      </c>
      <c r="M216" s="338"/>
      <c r="N216" s="337"/>
      <c r="O216" s="231">
        <f t="shared" si="32"/>
        <v>0</v>
      </c>
      <c r="P216" s="185"/>
      <c r="R216" s="158"/>
      <c r="S216" s="158"/>
    </row>
    <row r="217" spans="1:19" customFormat="1" hidden="1" x14ac:dyDescent="0.25">
      <c r="A217" s="178">
        <v>5219</v>
      </c>
      <c r="B217" s="223" t="s">
        <v>450</v>
      </c>
      <c r="C217" s="359">
        <f t="shared" si="25"/>
        <v>0</v>
      </c>
      <c r="D217" s="229">
        <v>0</v>
      </c>
      <c r="E217" s="337"/>
      <c r="F217" s="231">
        <f t="shared" si="29"/>
        <v>0</v>
      </c>
      <c r="G217" s="229"/>
      <c r="H217" s="230"/>
      <c r="I217" s="231">
        <f t="shared" si="30"/>
        <v>0</v>
      </c>
      <c r="J217" s="229">
        <v>0</v>
      </c>
      <c r="K217" s="230"/>
      <c r="L217" s="231">
        <f t="shared" si="31"/>
        <v>0</v>
      </c>
      <c r="M217" s="338"/>
      <c r="N217" s="337"/>
      <c r="O217" s="231">
        <f t="shared" si="32"/>
        <v>0</v>
      </c>
      <c r="P217" s="185"/>
      <c r="R217" s="158"/>
      <c r="S217" s="158"/>
    </row>
    <row r="218" spans="1:19" customFormat="1" hidden="1" x14ac:dyDescent="0.25">
      <c r="A218" s="339">
        <v>5220</v>
      </c>
      <c r="B218" s="223" t="s">
        <v>451</v>
      </c>
      <c r="C218" s="359">
        <f t="shared" si="25"/>
        <v>0</v>
      </c>
      <c r="D218" s="229">
        <v>0</v>
      </c>
      <c r="E218" s="337"/>
      <c r="F218" s="231">
        <f t="shared" si="29"/>
        <v>0</v>
      </c>
      <c r="G218" s="229"/>
      <c r="H218" s="230"/>
      <c r="I218" s="231">
        <f t="shared" si="30"/>
        <v>0</v>
      </c>
      <c r="J218" s="229">
        <v>0</v>
      </c>
      <c r="K218" s="230"/>
      <c r="L218" s="231">
        <f t="shared" si="31"/>
        <v>0</v>
      </c>
      <c r="M218" s="338"/>
      <c r="N218" s="337"/>
      <c r="O218" s="231">
        <f t="shared" si="32"/>
        <v>0</v>
      </c>
      <c r="P218" s="185"/>
      <c r="R218" s="158"/>
      <c r="S218" s="158"/>
    </row>
    <row r="219" spans="1:19" customFormat="1" x14ac:dyDescent="0.25">
      <c r="A219" s="339">
        <v>5230</v>
      </c>
      <c r="B219" s="223" t="s">
        <v>452</v>
      </c>
      <c r="C219" s="359">
        <f t="shared" si="25"/>
        <v>1300</v>
      </c>
      <c r="D219" s="340">
        <f>SUM(D220:D227)</f>
        <v>1300</v>
      </c>
      <c r="E219" s="341">
        <f>SUM(E220:E227)</f>
        <v>0</v>
      </c>
      <c r="F219" s="231">
        <f t="shared" si="29"/>
        <v>1300</v>
      </c>
      <c r="G219" s="340">
        <f>SUM(G220:G227)</f>
        <v>0</v>
      </c>
      <c r="H219" s="342">
        <f>SUM(H220:H227)</f>
        <v>0</v>
      </c>
      <c r="I219" s="231">
        <f t="shared" si="30"/>
        <v>0</v>
      </c>
      <c r="J219" s="340">
        <f>SUM(J220:J227)</f>
        <v>0</v>
      </c>
      <c r="K219" s="342">
        <f>SUM(K220:K227)</f>
        <v>0</v>
      </c>
      <c r="L219" s="231">
        <f t="shared" si="31"/>
        <v>0</v>
      </c>
      <c r="M219" s="343">
        <f>SUM(M220:M227)</f>
        <v>0</v>
      </c>
      <c r="N219" s="341">
        <f>SUM(N220:N227)</f>
        <v>0</v>
      </c>
      <c r="O219" s="231">
        <f t="shared" si="32"/>
        <v>0</v>
      </c>
      <c r="P219" s="185"/>
      <c r="R219" s="158"/>
      <c r="S219" s="158"/>
    </row>
    <row r="220" spans="1:19" customFormat="1" hidden="1" x14ac:dyDescent="0.25">
      <c r="A220" s="178">
        <v>5231</v>
      </c>
      <c r="B220" s="223" t="s">
        <v>453</v>
      </c>
      <c r="C220" s="359">
        <f t="shared" si="25"/>
        <v>0</v>
      </c>
      <c r="D220" s="229">
        <v>0</v>
      </c>
      <c r="E220" s="337"/>
      <c r="F220" s="231">
        <f t="shared" si="29"/>
        <v>0</v>
      </c>
      <c r="G220" s="229"/>
      <c r="H220" s="230"/>
      <c r="I220" s="231">
        <f t="shared" si="30"/>
        <v>0</v>
      </c>
      <c r="J220" s="229">
        <v>0</v>
      </c>
      <c r="K220" s="230"/>
      <c r="L220" s="231">
        <f t="shared" si="31"/>
        <v>0</v>
      </c>
      <c r="M220" s="338"/>
      <c r="N220" s="337"/>
      <c r="O220" s="231">
        <f t="shared" si="32"/>
        <v>0</v>
      </c>
      <c r="P220" s="185"/>
      <c r="R220" s="158"/>
      <c r="S220" s="158"/>
    </row>
    <row r="221" spans="1:19" customFormat="1" hidden="1" x14ac:dyDescent="0.25">
      <c r="A221" s="178">
        <v>5232</v>
      </c>
      <c r="B221" s="223" t="s">
        <v>454</v>
      </c>
      <c r="C221" s="359">
        <f t="shared" si="25"/>
        <v>0</v>
      </c>
      <c r="D221" s="229">
        <v>0</v>
      </c>
      <c r="E221" s="337"/>
      <c r="F221" s="231">
        <f t="shared" si="29"/>
        <v>0</v>
      </c>
      <c r="G221" s="229"/>
      <c r="H221" s="230"/>
      <c r="I221" s="231">
        <f t="shared" si="30"/>
        <v>0</v>
      </c>
      <c r="J221" s="229">
        <v>0</v>
      </c>
      <c r="K221" s="230"/>
      <c r="L221" s="231">
        <f t="shared" si="31"/>
        <v>0</v>
      </c>
      <c r="M221" s="338"/>
      <c r="N221" s="337"/>
      <c r="O221" s="231">
        <f t="shared" si="32"/>
        <v>0</v>
      </c>
      <c r="P221" s="185"/>
      <c r="R221" s="158"/>
      <c r="S221" s="158"/>
    </row>
    <row r="222" spans="1:19" customFormat="1" hidden="1" x14ac:dyDescent="0.25">
      <c r="A222" s="178">
        <v>5233</v>
      </c>
      <c r="B222" s="223" t="s">
        <v>455</v>
      </c>
      <c r="C222" s="359">
        <f t="shared" si="25"/>
        <v>0</v>
      </c>
      <c r="D222" s="229">
        <v>0</v>
      </c>
      <c r="E222" s="337"/>
      <c r="F222" s="231">
        <f t="shared" si="29"/>
        <v>0</v>
      </c>
      <c r="G222" s="229"/>
      <c r="H222" s="230"/>
      <c r="I222" s="231">
        <f t="shared" si="30"/>
        <v>0</v>
      </c>
      <c r="J222" s="229">
        <v>0</v>
      </c>
      <c r="K222" s="230"/>
      <c r="L222" s="231">
        <f t="shared" si="31"/>
        <v>0</v>
      </c>
      <c r="M222" s="338"/>
      <c r="N222" s="337"/>
      <c r="O222" s="231">
        <f t="shared" si="32"/>
        <v>0</v>
      </c>
      <c r="P222" s="185"/>
      <c r="R222" s="158"/>
      <c r="S222" s="158"/>
    </row>
    <row r="223" spans="1:19" customFormat="1" hidden="1" x14ac:dyDescent="0.25">
      <c r="A223" s="178">
        <v>5234</v>
      </c>
      <c r="B223" s="223" t="s">
        <v>456</v>
      </c>
      <c r="C223" s="359">
        <f t="shared" si="25"/>
        <v>0</v>
      </c>
      <c r="D223" s="229">
        <v>0</v>
      </c>
      <c r="E223" s="337"/>
      <c r="F223" s="231">
        <f t="shared" si="29"/>
        <v>0</v>
      </c>
      <c r="G223" s="229"/>
      <c r="H223" s="230"/>
      <c r="I223" s="231">
        <f t="shared" si="30"/>
        <v>0</v>
      </c>
      <c r="J223" s="229">
        <v>0</v>
      </c>
      <c r="K223" s="230"/>
      <c r="L223" s="231">
        <f t="shared" si="31"/>
        <v>0</v>
      </c>
      <c r="M223" s="338"/>
      <c r="N223" s="337"/>
      <c r="O223" s="231">
        <f t="shared" si="32"/>
        <v>0</v>
      </c>
      <c r="P223" s="185"/>
      <c r="R223" s="158"/>
      <c r="S223" s="158"/>
    </row>
    <row r="224" spans="1:19" customFormat="1" hidden="1" x14ac:dyDescent="0.25">
      <c r="A224" s="178">
        <v>5236</v>
      </c>
      <c r="B224" s="223" t="s">
        <v>457</v>
      </c>
      <c r="C224" s="359">
        <f t="shared" si="25"/>
        <v>0</v>
      </c>
      <c r="D224" s="229">
        <v>0</v>
      </c>
      <c r="E224" s="337"/>
      <c r="F224" s="231">
        <f t="shared" si="29"/>
        <v>0</v>
      </c>
      <c r="G224" s="229"/>
      <c r="H224" s="230"/>
      <c r="I224" s="231">
        <f t="shared" si="30"/>
        <v>0</v>
      </c>
      <c r="J224" s="229">
        <v>0</v>
      </c>
      <c r="K224" s="230"/>
      <c r="L224" s="231">
        <f t="shared" si="31"/>
        <v>0</v>
      </c>
      <c r="M224" s="338"/>
      <c r="N224" s="337"/>
      <c r="O224" s="231">
        <f t="shared" si="32"/>
        <v>0</v>
      </c>
      <c r="P224" s="185"/>
      <c r="R224" s="158"/>
      <c r="S224" s="158"/>
    </row>
    <row r="225" spans="1:19" customFormat="1" hidden="1" x14ac:dyDescent="0.25">
      <c r="A225" s="178">
        <v>5237</v>
      </c>
      <c r="B225" s="223" t="s">
        <v>458</v>
      </c>
      <c r="C225" s="359">
        <f t="shared" si="25"/>
        <v>0</v>
      </c>
      <c r="D225" s="229">
        <v>0</v>
      </c>
      <c r="E225" s="337"/>
      <c r="F225" s="231">
        <f t="shared" si="29"/>
        <v>0</v>
      </c>
      <c r="G225" s="229"/>
      <c r="H225" s="230"/>
      <c r="I225" s="231">
        <f t="shared" si="30"/>
        <v>0</v>
      </c>
      <c r="J225" s="229">
        <v>0</v>
      </c>
      <c r="K225" s="230"/>
      <c r="L225" s="231">
        <f t="shared" si="31"/>
        <v>0</v>
      </c>
      <c r="M225" s="338"/>
      <c r="N225" s="337"/>
      <c r="O225" s="231">
        <f t="shared" si="32"/>
        <v>0</v>
      </c>
      <c r="P225" s="185"/>
      <c r="R225" s="158"/>
      <c r="S225" s="158"/>
    </row>
    <row r="226" spans="1:19" customFormat="1" hidden="1" x14ac:dyDescent="0.25">
      <c r="A226" s="178">
        <v>5238</v>
      </c>
      <c r="B226" s="223" t="s">
        <v>459</v>
      </c>
      <c r="C226" s="359">
        <f t="shared" si="25"/>
        <v>0</v>
      </c>
      <c r="D226" s="229">
        <v>0</v>
      </c>
      <c r="E226" s="337"/>
      <c r="F226" s="231">
        <f t="shared" si="29"/>
        <v>0</v>
      </c>
      <c r="G226" s="229"/>
      <c r="H226" s="230"/>
      <c r="I226" s="231">
        <f t="shared" si="30"/>
        <v>0</v>
      </c>
      <c r="J226" s="229">
        <v>0</v>
      </c>
      <c r="K226" s="230"/>
      <c r="L226" s="231">
        <f t="shared" si="31"/>
        <v>0</v>
      </c>
      <c r="M226" s="338"/>
      <c r="N226" s="337"/>
      <c r="O226" s="231">
        <f t="shared" si="32"/>
        <v>0</v>
      </c>
      <c r="P226" s="185"/>
      <c r="R226" s="158"/>
      <c r="S226" s="158"/>
    </row>
    <row r="227" spans="1:19" customFormat="1" x14ac:dyDescent="0.25">
      <c r="A227" s="178">
        <v>5239</v>
      </c>
      <c r="B227" s="223" t="s">
        <v>460</v>
      </c>
      <c r="C227" s="359">
        <f t="shared" si="25"/>
        <v>1300</v>
      </c>
      <c r="D227" s="229">
        <v>1300</v>
      </c>
      <c r="E227" s="337"/>
      <c r="F227" s="231">
        <f t="shared" si="29"/>
        <v>1300</v>
      </c>
      <c r="G227" s="229"/>
      <c r="H227" s="230"/>
      <c r="I227" s="231">
        <f t="shared" si="30"/>
        <v>0</v>
      </c>
      <c r="J227" s="229">
        <v>0</v>
      </c>
      <c r="K227" s="230"/>
      <c r="L227" s="231">
        <f t="shared" si="31"/>
        <v>0</v>
      </c>
      <c r="M227" s="338"/>
      <c r="N227" s="337"/>
      <c r="O227" s="231">
        <f t="shared" si="32"/>
        <v>0</v>
      </c>
      <c r="P227" s="185"/>
      <c r="R227" s="158"/>
      <c r="S227" s="158"/>
    </row>
    <row r="228" spans="1:19" customFormat="1" hidden="1" x14ac:dyDescent="0.25">
      <c r="A228" s="339">
        <v>5240</v>
      </c>
      <c r="B228" s="223" t="s">
        <v>461</v>
      </c>
      <c r="C228" s="359">
        <f t="shared" si="25"/>
        <v>0</v>
      </c>
      <c r="D228" s="229">
        <v>0</v>
      </c>
      <c r="E228" s="337"/>
      <c r="F228" s="231">
        <f t="shared" si="29"/>
        <v>0</v>
      </c>
      <c r="G228" s="229"/>
      <c r="H228" s="230"/>
      <c r="I228" s="231">
        <f t="shared" si="30"/>
        <v>0</v>
      </c>
      <c r="J228" s="229">
        <v>0</v>
      </c>
      <c r="K228" s="230"/>
      <c r="L228" s="231">
        <f t="shared" si="31"/>
        <v>0</v>
      </c>
      <c r="M228" s="338"/>
      <c r="N228" s="337"/>
      <c r="O228" s="231">
        <f t="shared" si="32"/>
        <v>0</v>
      </c>
      <c r="P228" s="185"/>
      <c r="R228" s="158"/>
      <c r="S228" s="158"/>
    </row>
    <row r="229" spans="1:19" customFormat="1" hidden="1" x14ac:dyDescent="0.25">
      <c r="A229" s="339">
        <v>5250</v>
      </c>
      <c r="B229" s="223" t="s">
        <v>462</v>
      </c>
      <c r="C229" s="359">
        <f t="shared" si="25"/>
        <v>0</v>
      </c>
      <c r="D229" s="229">
        <v>0</v>
      </c>
      <c r="E229" s="337"/>
      <c r="F229" s="231">
        <f t="shared" si="29"/>
        <v>0</v>
      </c>
      <c r="G229" s="229"/>
      <c r="H229" s="230"/>
      <c r="I229" s="231">
        <f t="shared" si="30"/>
        <v>0</v>
      </c>
      <c r="J229" s="229">
        <v>0</v>
      </c>
      <c r="K229" s="230"/>
      <c r="L229" s="231">
        <f t="shared" si="31"/>
        <v>0</v>
      </c>
      <c r="M229" s="338"/>
      <c r="N229" s="337"/>
      <c r="O229" s="231">
        <f t="shared" si="32"/>
        <v>0</v>
      </c>
      <c r="P229" s="185"/>
      <c r="R229" s="158"/>
      <c r="S229" s="158"/>
    </row>
    <row r="230" spans="1:19" customFormat="1" hidden="1" x14ac:dyDescent="0.25">
      <c r="A230" s="339">
        <v>5260</v>
      </c>
      <c r="B230" s="223" t="s">
        <v>463</v>
      </c>
      <c r="C230" s="359">
        <f t="shared" si="25"/>
        <v>0</v>
      </c>
      <c r="D230" s="340">
        <f>SUM(D231)</f>
        <v>0</v>
      </c>
      <c r="E230" s="341">
        <f>SUM(E231)</f>
        <v>0</v>
      </c>
      <c r="F230" s="231">
        <f t="shared" si="29"/>
        <v>0</v>
      </c>
      <c r="G230" s="340">
        <f>SUM(G231)</f>
        <v>0</v>
      </c>
      <c r="H230" s="342">
        <f>SUM(H231)</f>
        <v>0</v>
      </c>
      <c r="I230" s="231">
        <f t="shared" si="30"/>
        <v>0</v>
      </c>
      <c r="J230" s="340">
        <f>SUM(J231)</f>
        <v>0</v>
      </c>
      <c r="K230" s="342">
        <f>SUM(K231)</f>
        <v>0</v>
      </c>
      <c r="L230" s="231">
        <f t="shared" si="31"/>
        <v>0</v>
      </c>
      <c r="M230" s="343">
        <f>SUM(M231)</f>
        <v>0</v>
      </c>
      <c r="N230" s="341">
        <f>SUM(N231)</f>
        <v>0</v>
      </c>
      <c r="O230" s="231">
        <f t="shared" si="32"/>
        <v>0</v>
      </c>
      <c r="P230" s="185"/>
      <c r="R230" s="158"/>
      <c r="S230" s="158"/>
    </row>
    <row r="231" spans="1:19" customFormat="1" hidden="1" x14ac:dyDescent="0.25">
      <c r="A231" s="178">
        <v>5269</v>
      </c>
      <c r="B231" s="223" t="s">
        <v>464</v>
      </c>
      <c r="C231" s="359">
        <f t="shared" si="25"/>
        <v>0</v>
      </c>
      <c r="D231" s="229">
        <v>0</v>
      </c>
      <c r="E231" s="337"/>
      <c r="F231" s="231">
        <f t="shared" si="29"/>
        <v>0</v>
      </c>
      <c r="G231" s="229"/>
      <c r="H231" s="230"/>
      <c r="I231" s="231">
        <f t="shared" si="30"/>
        <v>0</v>
      </c>
      <c r="J231" s="229">
        <v>0</v>
      </c>
      <c r="K231" s="230"/>
      <c r="L231" s="231">
        <f t="shared" si="31"/>
        <v>0</v>
      </c>
      <c r="M231" s="338"/>
      <c r="N231" s="337"/>
      <c r="O231" s="231">
        <f t="shared" si="32"/>
        <v>0</v>
      </c>
      <c r="P231" s="185"/>
      <c r="R231" s="158"/>
      <c r="S231" s="158"/>
    </row>
    <row r="232" spans="1:19" customFormat="1" hidden="1" x14ac:dyDescent="0.25">
      <c r="A232" s="329">
        <v>5270</v>
      </c>
      <c r="B232" s="265" t="s">
        <v>465</v>
      </c>
      <c r="C232" s="354">
        <f t="shared" si="25"/>
        <v>0</v>
      </c>
      <c r="D232" s="344">
        <v>0</v>
      </c>
      <c r="E232" s="345"/>
      <c r="F232" s="332">
        <f t="shared" si="29"/>
        <v>0</v>
      </c>
      <c r="G232" s="344"/>
      <c r="H232" s="346"/>
      <c r="I232" s="332">
        <f t="shared" si="30"/>
        <v>0</v>
      </c>
      <c r="J232" s="344">
        <v>0</v>
      </c>
      <c r="K232" s="346"/>
      <c r="L232" s="332">
        <f t="shared" si="31"/>
        <v>0</v>
      </c>
      <c r="M232" s="347"/>
      <c r="N232" s="345"/>
      <c r="O232" s="332">
        <f t="shared" si="32"/>
        <v>0</v>
      </c>
      <c r="P232" s="274"/>
      <c r="R232" s="158"/>
      <c r="S232" s="158"/>
    </row>
    <row r="233" spans="1:19" customFormat="1" hidden="1" x14ac:dyDescent="0.25">
      <c r="A233" s="315">
        <v>6000</v>
      </c>
      <c r="B233" s="315" t="s">
        <v>466</v>
      </c>
      <c r="C233" s="316">
        <f t="shared" si="25"/>
        <v>0</v>
      </c>
      <c r="D233" s="317">
        <f>D234+D254+D261</f>
        <v>0</v>
      </c>
      <c r="E233" s="318">
        <f>E234+E254+E261</f>
        <v>0</v>
      </c>
      <c r="F233" s="319">
        <f t="shared" si="29"/>
        <v>0</v>
      </c>
      <c r="G233" s="317">
        <f>G234+G254+G261</f>
        <v>0</v>
      </c>
      <c r="H233" s="320">
        <f>H234+H254+H261</f>
        <v>0</v>
      </c>
      <c r="I233" s="319">
        <f t="shared" si="30"/>
        <v>0</v>
      </c>
      <c r="J233" s="317">
        <f>J234+J254+J261</f>
        <v>0</v>
      </c>
      <c r="K233" s="320">
        <f>K234+K254+K261</f>
        <v>0</v>
      </c>
      <c r="L233" s="319">
        <f t="shared" si="31"/>
        <v>0</v>
      </c>
      <c r="M233" s="321">
        <f>M234+M254+M261</f>
        <v>0</v>
      </c>
      <c r="N233" s="318">
        <f>N234+N254+N261</f>
        <v>0</v>
      </c>
      <c r="O233" s="319">
        <f t="shared" si="32"/>
        <v>0</v>
      </c>
      <c r="P233" s="322"/>
      <c r="R233" s="158"/>
      <c r="S233" s="158"/>
    </row>
    <row r="234" spans="1:19" customFormat="1" hidden="1" x14ac:dyDescent="0.25">
      <c r="A234" s="249">
        <v>6200</v>
      </c>
      <c r="B234" s="368" t="s">
        <v>467</v>
      </c>
      <c r="C234" s="379">
        <f>F234+I234+L234+O234</f>
        <v>0</v>
      </c>
      <c r="D234" s="380">
        <f>SUM(D235,D236,D238,D241,D247,D248,D249)</f>
        <v>0</v>
      </c>
      <c r="E234" s="326">
        <f>SUM(E235,E236,E238,E241,E247,E248,E249)</f>
        <v>0</v>
      </c>
      <c r="F234" s="327">
        <f>D234+E234</f>
        <v>0</v>
      </c>
      <c r="G234" s="380">
        <f>SUM(G235,G236,G238,G241,G247,G248,G249)</f>
        <v>0</v>
      </c>
      <c r="H234" s="381">
        <f>SUM(H235,H236,H238,H241,H247,H248,H249)</f>
        <v>0</v>
      </c>
      <c r="I234" s="327">
        <f t="shared" si="30"/>
        <v>0</v>
      </c>
      <c r="J234" s="380">
        <f>SUM(J235,J236,J238,J241,J247,J248,J249)</f>
        <v>0</v>
      </c>
      <c r="K234" s="381">
        <f>SUM(K235,K236,K238,K241,K247,K248,K249)</f>
        <v>0</v>
      </c>
      <c r="L234" s="327">
        <f t="shared" si="31"/>
        <v>0</v>
      </c>
      <c r="M234" s="325">
        <f>SUM(M235,M236,M238,M241,M247,M248,M249)</f>
        <v>0</v>
      </c>
      <c r="N234" s="326">
        <f>SUM(N235,N236,N238,N241,N247,N248,N249)</f>
        <v>0</v>
      </c>
      <c r="O234" s="327">
        <f t="shared" si="32"/>
        <v>0</v>
      </c>
      <c r="P234" s="328"/>
      <c r="R234" s="158"/>
      <c r="S234" s="158"/>
    </row>
    <row r="235" spans="1:19" customFormat="1" hidden="1" x14ac:dyDescent="0.25">
      <c r="A235" s="349">
        <v>6220</v>
      </c>
      <c r="B235" s="213" t="s">
        <v>468</v>
      </c>
      <c r="C235" s="389">
        <f t="shared" si="25"/>
        <v>0</v>
      </c>
      <c r="D235" s="219">
        <v>0</v>
      </c>
      <c r="E235" s="335"/>
      <c r="F235" s="221">
        <f t="shared" si="29"/>
        <v>0</v>
      </c>
      <c r="G235" s="219"/>
      <c r="H235" s="220"/>
      <c r="I235" s="221">
        <f t="shared" si="30"/>
        <v>0</v>
      </c>
      <c r="J235" s="219">
        <v>0</v>
      </c>
      <c r="K235" s="220"/>
      <c r="L235" s="221">
        <f t="shared" si="31"/>
        <v>0</v>
      </c>
      <c r="M235" s="336"/>
      <c r="N235" s="335"/>
      <c r="O235" s="221">
        <f t="shared" si="32"/>
        <v>0</v>
      </c>
      <c r="P235" s="176"/>
      <c r="R235" s="158"/>
      <c r="S235" s="158"/>
    </row>
    <row r="236" spans="1:19" customFormat="1" hidden="1" x14ac:dyDescent="0.25">
      <c r="A236" s="339">
        <v>6230</v>
      </c>
      <c r="B236" s="223" t="s">
        <v>469</v>
      </c>
      <c r="C236" s="390">
        <f t="shared" si="25"/>
        <v>0</v>
      </c>
      <c r="D236" s="340">
        <f>SUM(D237)</f>
        <v>0</v>
      </c>
      <c r="E236" s="341">
        <f>SUM(E237)</f>
        <v>0</v>
      </c>
      <c r="F236" s="231">
        <f t="shared" si="29"/>
        <v>0</v>
      </c>
      <c r="G236" s="340">
        <f>SUM(G237)</f>
        <v>0</v>
      </c>
      <c r="H236" s="342">
        <f>SUM(H237)</f>
        <v>0</v>
      </c>
      <c r="I236" s="231">
        <f t="shared" si="30"/>
        <v>0</v>
      </c>
      <c r="J236" s="340">
        <f>SUM(J237)</f>
        <v>0</v>
      </c>
      <c r="K236" s="342">
        <f>SUM(K237)</f>
        <v>0</v>
      </c>
      <c r="L236" s="231">
        <f t="shared" si="31"/>
        <v>0</v>
      </c>
      <c r="M236" s="340">
        <f>SUM(M237)</f>
        <v>0</v>
      </c>
      <c r="N236" s="342">
        <f>SUM(N237)</f>
        <v>0</v>
      </c>
      <c r="O236" s="231">
        <f t="shared" si="32"/>
        <v>0</v>
      </c>
      <c r="P236" s="185"/>
      <c r="R236" s="158"/>
      <c r="S236" s="158"/>
    </row>
    <row r="237" spans="1:19" customFormat="1" hidden="1" x14ac:dyDescent="0.25">
      <c r="A237" s="178">
        <v>6239</v>
      </c>
      <c r="B237" s="213" t="s">
        <v>470</v>
      </c>
      <c r="C237" s="390">
        <f t="shared" si="25"/>
        <v>0</v>
      </c>
      <c r="D237" s="229">
        <v>0</v>
      </c>
      <c r="E237" s="337"/>
      <c r="F237" s="231">
        <f t="shared" si="29"/>
        <v>0</v>
      </c>
      <c r="G237" s="229"/>
      <c r="H237" s="230"/>
      <c r="I237" s="231">
        <f t="shared" si="30"/>
        <v>0</v>
      </c>
      <c r="J237" s="229">
        <v>0</v>
      </c>
      <c r="K237" s="230"/>
      <c r="L237" s="231">
        <f t="shared" si="31"/>
        <v>0</v>
      </c>
      <c r="M237" s="338"/>
      <c r="N237" s="337"/>
      <c r="O237" s="231">
        <f t="shared" si="32"/>
        <v>0</v>
      </c>
      <c r="P237" s="185"/>
      <c r="R237" s="158"/>
      <c r="S237" s="158"/>
    </row>
    <row r="238" spans="1:19" customFormat="1" hidden="1" x14ac:dyDescent="0.25">
      <c r="A238" s="339">
        <v>6240</v>
      </c>
      <c r="B238" s="223" t="s">
        <v>471</v>
      </c>
      <c r="C238" s="390">
        <f t="shared" si="25"/>
        <v>0</v>
      </c>
      <c r="D238" s="340">
        <f>SUM(D239:D240)</f>
        <v>0</v>
      </c>
      <c r="E238" s="341">
        <f>SUM(E239:E240)</f>
        <v>0</v>
      </c>
      <c r="F238" s="231">
        <f t="shared" si="29"/>
        <v>0</v>
      </c>
      <c r="G238" s="340">
        <f>SUM(G239:G240)</f>
        <v>0</v>
      </c>
      <c r="H238" s="342">
        <f>SUM(H239:H240)</f>
        <v>0</v>
      </c>
      <c r="I238" s="231">
        <f t="shared" si="30"/>
        <v>0</v>
      </c>
      <c r="J238" s="340">
        <f>SUM(J239:J240)</f>
        <v>0</v>
      </c>
      <c r="K238" s="342">
        <f>SUM(K239:K240)</f>
        <v>0</v>
      </c>
      <c r="L238" s="231">
        <f t="shared" si="31"/>
        <v>0</v>
      </c>
      <c r="M238" s="343">
        <f>SUM(M239:M240)</f>
        <v>0</v>
      </c>
      <c r="N238" s="341">
        <f>SUM(N239:N240)</f>
        <v>0</v>
      </c>
      <c r="O238" s="231">
        <f t="shared" si="32"/>
        <v>0</v>
      </c>
      <c r="P238" s="185"/>
      <c r="R238" s="158"/>
      <c r="S238" s="158"/>
    </row>
    <row r="239" spans="1:19" customFormat="1" hidden="1" x14ac:dyDescent="0.25">
      <c r="A239" s="178">
        <v>6241</v>
      </c>
      <c r="B239" s="223" t="s">
        <v>472</v>
      </c>
      <c r="C239" s="390">
        <f t="shared" si="25"/>
        <v>0</v>
      </c>
      <c r="D239" s="229">
        <v>0</v>
      </c>
      <c r="E239" s="337"/>
      <c r="F239" s="231">
        <f t="shared" si="29"/>
        <v>0</v>
      </c>
      <c r="G239" s="229"/>
      <c r="H239" s="230"/>
      <c r="I239" s="231">
        <f t="shared" si="30"/>
        <v>0</v>
      </c>
      <c r="J239" s="229">
        <v>0</v>
      </c>
      <c r="K239" s="230"/>
      <c r="L239" s="231">
        <f t="shared" si="31"/>
        <v>0</v>
      </c>
      <c r="M239" s="338"/>
      <c r="N239" s="337"/>
      <c r="O239" s="231">
        <f t="shared" si="32"/>
        <v>0</v>
      </c>
      <c r="P239" s="185"/>
      <c r="R239" s="158"/>
      <c r="S239" s="158"/>
    </row>
    <row r="240" spans="1:19" customFormat="1" hidden="1" x14ac:dyDescent="0.25">
      <c r="A240" s="178">
        <v>6242</v>
      </c>
      <c r="B240" s="223" t="s">
        <v>473</v>
      </c>
      <c r="C240" s="390">
        <f t="shared" si="25"/>
        <v>0</v>
      </c>
      <c r="D240" s="229">
        <v>0</v>
      </c>
      <c r="E240" s="337"/>
      <c r="F240" s="231">
        <f t="shared" si="29"/>
        <v>0</v>
      </c>
      <c r="G240" s="229"/>
      <c r="H240" s="230"/>
      <c r="I240" s="231">
        <f t="shared" si="30"/>
        <v>0</v>
      </c>
      <c r="J240" s="229">
        <v>0</v>
      </c>
      <c r="K240" s="230"/>
      <c r="L240" s="231">
        <f t="shared" si="31"/>
        <v>0</v>
      </c>
      <c r="M240" s="338"/>
      <c r="N240" s="337"/>
      <c r="O240" s="231">
        <f t="shared" si="32"/>
        <v>0</v>
      </c>
      <c r="P240" s="185"/>
      <c r="R240" s="158"/>
      <c r="S240" s="158"/>
    </row>
    <row r="241" spans="1:19" customFormat="1" hidden="1" x14ac:dyDescent="0.25">
      <c r="A241" s="339">
        <v>6250</v>
      </c>
      <c r="B241" s="223" t="s">
        <v>474</v>
      </c>
      <c r="C241" s="390">
        <f t="shared" si="25"/>
        <v>0</v>
      </c>
      <c r="D241" s="340">
        <f>SUM(D242:D246)</f>
        <v>0</v>
      </c>
      <c r="E241" s="341">
        <f>SUM(E242:E246)</f>
        <v>0</v>
      </c>
      <c r="F241" s="231">
        <f t="shared" si="29"/>
        <v>0</v>
      </c>
      <c r="G241" s="340">
        <f>SUM(G242:G246)</f>
        <v>0</v>
      </c>
      <c r="H241" s="342">
        <f>SUM(H242:H246)</f>
        <v>0</v>
      </c>
      <c r="I241" s="231">
        <f t="shared" si="30"/>
        <v>0</v>
      </c>
      <c r="J241" s="340">
        <f>SUM(J242:J246)</f>
        <v>0</v>
      </c>
      <c r="K241" s="342">
        <f>SUM(K242:K246)</f>
        <v>0</v>
      </c>
      <c r="L241" s="231">
        <f t="shared" si="31"/>
        <v>0</v>
      </c>
      <c r="M241" s="343">
        <f>SUM(M242:M246)</f>
        <v>0</v>
      </c>
      <c r="N241" s="341">
        <f>SUM(N242:N246)</f>
        <v>0</v>
      </c>
      <c r="O241" s="231">
        <f t="shared" si="32"/>
        <v>0</v>
      </c>
      <c r="P241" s="185"/>
      <c r="R241" s="158"/>
      <c r="S241" s="158"/>
    </row>
    <row r="242" spans="1:19" customFormat="1" hidden="1" x14ac:dyDescent="0.25">
      <c r="A242" s="178">
        <v>6252</v>
      </c>
      <c r="B242" s="223" t="s">
        <v>475</v>
      </c>
      <c r="C242" s="390">
        <f t="shared" si="25"/>
        <v>0</v>
      </c>
      <c r="D242" s="229">
        <v>0</v>
      </c>
      <c r="E242" s="337"/>
      <c r="F242" s="231">
        <f t="shared" si="29"/>
        <v>0</v>
      </c>
      <c r="G242" s="229"/>
      <c r="H242" s="230"/>
      <c r="I242" s="231">
        <f t="shared" si="30"/>
        <v>0</v>
      </c>
      <c r="J242" s="229">
        <v>0</v>
      </c>
      <c r="K242" s="230"/>
      <c r="L242" s="231">
        <f t="shared" si="31"/>
        <v>0</v>
      </c>
      <c r="M242" s="338"/>
      <c r="N242" s="337"/>
      <c r="O242" s="231">
        <f t="shared" si="32"/>
        <v>0</v>
      </c>
      <c r="P242" s="185"/>
      <c r="R242" s="158"/>
      <c r="S242" s="158"/>
    </row>
    <row r="243" spans="1:19" customFormat="1" hidden="1" x14ac:dyDescent="0.25">
      <c r="A243" s="178">
        <v>6253</v>
      </c>
      <c r="B243" s="223" t="s">
        <v>476</v>
      </c>
      <c r="C243" s="390">
        <f t="shared" si="25"/>
        <v>0</v>
      </c>
      <c r="D243" s="229">
        <v>0</v>
      </c>
      <c r="E243" s="337"/>
      <c r="F243" s="231">
        <f t="shared" si="29"/>
        <v>0</v>
      </c>
      <c r="G243" s="229"/>
      <c r="H243" s="230"/>
      <c r="I243" s="231">
        <f t="shared" si="30"/>
        <v>0</v>
      </c>
      <c r="J243" s="229">
        <v>0</v>
      </c>
      <c r="K243" s="230"/>
      <c r="L243" s="231">
        <f t="shared" si="31"/>
        <v>0</v>
      </c>
      <c r="M243" s="338"/>
      <c r="N243" s="337"/>
      <c r="O243" s="231">
        <f t="shared" si="32"/>
        <v>0</v>
      </c>
      <c r="P243" s="185"/>
      <c r="R243" s="158"/>
      <c r="S243" s="158"/>
    </row>
    <row r="244" spans="1:19" customFormat="1" ht="24" hidden="1" x14ac:dyDescent="0.25">
      <c r="A244" s="178">
        <v>6254</v>
      </c>
      <c r="B244" s="223" t="s">
        <v>477</v>
      </c>
      <c r="C244" s="390">
        <f t="shared" si="25"/>
        <v>0</v>
      </c>
      <c r="D244" s="229">
        <v>0</v>
      </c>
      <c r="E244" s="337"/>
      <c r="F244" s="231">
        <f t="shared" si="29"/>
        <v>0</v>
      </c>
      <c r="G244" s="229"/>
      <c r="H244" s="230"/>
      <c r="I244" s="231">
        <f t="shared" si="30"/>
        <v>0</v>
      </c>
      <c r="J244" s="229">
        <v>0</v>
      </c>
      <c r="K244" s="230"/>
      <c r="L244" s="231">
        <f t="shared" si="31"/>
        <v>0</v>
      </c>
      <c r="M244" s="338"/>
      <c r="N244" s="337"/>
      <c r="O244" s="231">
        <f t="shared" si="32"/>
        <v>0</v>
      </c>
      <c r="P244" s="185"/>
      <c r="R244" s="158"/>
      <c r="S244" s="158"/>
    </row>
    <row r="245" spans="1:19" customFormat="1" hidden="1" x14ac:dyDescent="0.25">
      <c r="A245" s="178">
        <v>6255</v>
      </c>
      <c r="B245" s="223" t="s">
        <v>478</v>
      </c>
      <c r="C245" s="390">
        <f t="shared" si="25"/>
        <v>0</v>
      </c>
      <c r="D245" s="229">
        <v>0</v>
      </c>
      <c r="E245" s="337"/>
      <c r="F245" s="231">
        <f t="shared" si="29"/>
        <v>0</v>
      </c>
      <c r="G245" s="229"/>
      <c r="H245" s="230"/>
      <c r="I245" s="231">
        <f t="shared" si="30"/>
        <v>0</v>
      </c>
      <c r="J245" s="229">
        <v>0</v>
      </c>
      <c r="K245" s="230"/>
      <c r="L245" s="231">
        <f t="shared" si="31"/>
        <v>0</v>
      </c>
      <c r="M245" s="338"/>
      <c r="N245" s="337"/>
      <c r="O245" s="231">
        <f t="shared" si="32"/>
        <v>0</v>
      </c>
      <c r="P245" s="185"/>
      <c r="R245" s="158"/>
      <c r="S245" s="158"/>
    </row>
    <row r="246" spans="1:19" customFormat="1" hidden="1" x14ac:dyDescent="0.25">
      <c r="A246" s="178">
        <v>6259</v>
      </c>
      <c r="B246" s="223" t="s">
        <v>479</v>
      </c>
      <c r="C246" s="390">
        <f t="shared" si="25"/>
        <v>0</v>
      </c>
      <c r="D246" s="229">
        <v>0</v>
      </c>
      <c r="E246" s="337"/>
      <c r="F246" s="231">
        <f t="shared" si="29"/>
        <v>0</v>
      </c>
      <c r="G246" s="229"/>
      <c r="H246" s="230"/>
      <c r="I246" s="231">
        <f t="shared" si="30"/>
        <v>0</v>
      </c>
      <c r="J246" s="229">
        <v>0</v>
      </c>
      <c r="K246" s="230"/>
      <c r="L246" s="231">
        <f t="shared" si="31"/>
        <v>0</v>
      </c>
      <c r="M246" s="338"/>
      <c r="N246" s="337"/>
      <c r="O246" s="231">
        <f t="shared" si="32"/>
        <v>0</v>
      </c>
      <c r="P246" s="185"/>
      <c r="R246" s="158"/>
      <c r="S246" s="158"/>
    </row>
    <row r="247" spans="1:19" customFormat="1" ht="24" hidden="1" x14ac:dyDescent="0.25">
      <c r="A247" s="339">
        <v>6260</v>
      </c>
      <c r="B247" s="223" t="s">
        <v>480</v>
      </c>
      <c r="C247" s="390">
        <f t="shared" si="25"/>
        <v>0</v>
      </c>
      <c r="D247" s="229">
        <v>0</v>
      </c>
      <c r="E247" s="337"/>
      <c r="F247" s="231">
        <f t="shared" ref="F247:F299" si="36">D247+E247</f>
        <v>0</v>
      </c>
      <c r="G247" s="229"/>
      <c r="H247" s="230"/>
      <c r="I247" s="231">
        <f t="shared" ref="I247:I299" si="37">G247+H247</f>
        <v>0</v>
      </c>
      <c r="J247" s="229">
        <v>0</v>
      </c>
      <c r="K247" s="230"/>
      <c r="L247" s="231">
        <f t="shared" ref="L247:L299" si="38">J247+K247</f>
        <v>0</v>
      </c>
      <c r="M247" s="338"/>
      <c r="N247" s="337"/>
      <c r="O247" s="231">
        <f t="shared" ref="O247:O276" si="39">M247+N247</f>
        <v>0</v>
      </c>
      <c r="P247" s="185"/>
      <c r="R247" s="158"/>
      <c r="S247" s="158"/>
    </row>
    <row r="248" spans="1:19" customFormat="1" hidden="1" x14ac:dyDescent="0.25">
      <c r="A248" s="339">
        <v>6270</v>
      </c>
      <c r="B248" s="223" t="s">
        <v>481</v>
      </c>
      <c r="C248" s="390">
        <f t="shared" si="25"/>
        <v>0</v>
      </c>
      <c r="D248" s="229">
        <v>0</v>
      </c>
      <c r="E248" s="337"/>
      <c r="F248" s="231">
        <f t="shared" si="36"/>
        <v>0</v>
      </c>
      <c r="G248" s="229"/>
      <c r="H248" s="230"/>
      <c r="I248" s="231">
        <f t="shared" si="37"/>
        <v>0</v>
      </c>
      <c r="J248" s="229">
        <v>0</v>
      </c>
      <c r="K248" s="230"/>
      <c r="L248" s="231">
        <f t="shared" si="38"/>
        <v>0</v>
      </c>
      <c r="M248" s="338"/>
      <c r="N248" s="337"/>
      <c r="O248" s="231">
        <f t="shared" si="39"/>
        <v>0</v>
      </c>
      <c r="P248" s="185"/>
      <c r="R248" s="158"/>
      <c r="S248" s="158"/>
    </row>
    <row r="249" spans="1:19" customFormat="1" hidden="1" x14ac:dyDescent="0.25">
      <c r="A249" s="349">
        <v>6290</v>
      </c>
      <c r="B249" s="213" t="s">
        <v>482</v>
      </c>
      <c r="C249" s="390">
        <f t="shared" si="25"/>
        <v>0</v>
      </c>
      <c r="D249" s="350">
        <f>SUM(D250:D253)</f>
        <v>0</v>
      </c>
      <c r="E249" s="351">
        <f>SUM(E250:E253)</f>
        <v>0</v>
      </c>
      <c r="F249" s="221">
        <f t="shared" si="36"/>
        <v>0</v>
      </c>
      <c r="G249" s="350">
        <f>SUM(G250:G253)</f>
        <v>0</v>
      </c>
      <c r="H249" s="352">
        <f t="shared" ref="H249" si="40">SUM(H250:H253)</f>
        <v>0</v>
      </c>
      <c r="I249" s="221">
        <f t="shared" si="37"/>
        <v>0</v>
      </c>
      <c r="J249" s="350">
        <f>SUM(J250:J253)</f>
        <v>0</v>
      </c>
      <c r="K249" s="352">
        <f t="shared" ref="K249" si="41">SUM(K250:K253)</f>
        <v>0</v>
      </c>
      <c r="L249" s="221">
        <f t="shared" si="38"/>
        <v>0</v>
      </c>
      <c r="M249" s="369">
        <f t="shared" ref="M249:N249" si="42">SUM(M250:M253)</f>
        <v>0</v>
      </c>
      <c r="N249" s="370">
        <f t="shared" si="42"/>
        <v>0</v>
      </c>
      <c r="O249" s="371">
        <f t="shared" si="39"/>
        <v>0</v>
      </c>
      <c r="P249" s="372"/>
      <c r="R249" s="158"/>
      <c r="S249" s="158"/>
    </row>
    <row r="250" spans="1:19" customFormat="1" hidden="1" x14ac:dyDescent="0.25">
      <c r="A250" s="178">
        <v>6291</v>
      </c>
      <c r="B250" s="223" t="s">
        <v>483</v>
      </c>
      <c r="C250" s="390">
        <f t="shared" si="25"/>
        <v>0</v>
      </c>
      <c r="D250" s="229">
        <v>0</v>
      </c>
      <c r="E250" s="337"/>
      <c r="F250" s="231">
        <f t="shared" si="36"/>
        <v>0</v>
      </c>
      <c r="G250" s="229"/>
      <c r="H250" s="230"/>
      <c r="I250" s="231">
        <f t="shared" si="37"/>
        <v>0</v>
      </c>
      <c r="J250" s="229">
        <v>0</v>
      </c>
      <c r="K250" s="230"/>
      <c r="L250" s="231">
        <f t="shared" si="38"/>
        <v>0</v>
      </c>
      <c r="M250" s="338"/>
      <c r="N250" s="337"/>
      <c r="O250" s="231">
        <f t="shared" si="39"/>
        <v>0</v>
      </c>
      <c r="P250" s="185"/>
      <c r="R250" s="158"/>
      <c r="S250" s="158"/>
    </row>
    <row r="251" spans="1:19" customFormat="1" hidden="1" x14ac:dyDescent="0.25">
      <c r="A251" s="178">
        <v>6292</v>
      </c>
      <c r="B251" s="223" t="s">
        <v>484</v>
      </c>
      <c r="C251" s="390">
        <f t="shared" si="25"/>
        <v>0</v>
      </c>
      <c r="D251" s="229">
        <v>0</v>
      </c>
      <c r="E251" s="337"/>
      <c r="F251" s="231">
        <f t="shared" si="36"/>
        <v>0</v>
      </c>
      <c r="G251" s="229"/>
      <c r="H251" s="230"/>
      <c r="I251" s="231">
        <f t="shared" si="37"/>
        <v>0</v>
      </c>
      <c r="J251" s="229">
        <v>0</v>
      </c>
      <c r="K251" s="230"/>
      <c r="L251" s="231">
        <f t="shared" si="38"/>
        <v>0</v>
      </c>
      <c r="M251" s="338"/>
      <c r="N251" s="337"/>
      <c r="O251" s="231">
        <f t="shared" si="39"/>
        <v>0</v>
      </c>
      <c r="P251" s="185"/>
      <c r="R251" s="158"/>
      <c r="S251" s="158"/>
    </row>
    <row r="252" spans="1:19" customFormat="1" ht="60" hidden="1" x14ac:dyDescent="0.25">
      <c r="A252" s="178">
        <v>6296</v>
      </c>
      <c r="B252" s="223" t="s">
        <v>485</v>
      </c>
      <c r="C252" s="390">
        <f t="shared" si="25"/>
        <v>0</v>
      </c>
      <c r="D252" s="229">
        <v>0</v>
      </c>
      <c r="E252" s="337"/>
      <c r="F252" s="231">
        <f t="shared" si="36"/>
        <v>0</v>
      </c>
      <c r="G252" s="229"/>
      <c r="H252" s="230"/>
      <c r="I252" s="231">
        <f t="shared" si="37"/>
        <v>0</v>
      </c>
      <c r="J252" s="229">
        <v>0</v>
      </c>
      <c r="K252" s="230"/>
      <c r="L252" s="231">
        <f t="shared" si="38"/>
        <v>0</v>
      </c>
      <c r="M252" s="338"/>
      <c r="N252" s="337"/>
      <c r="O252" s="231">
        <f t="shared" si="39"/>
        <v>0</v>
      </c>
      <c r="P252" s="185"/>
      <c r="R252" s="158"/>
      <c r="S252" s="158"/>
    </row>
    <row r="253" spans="1:19" customFormat="1" ht="36" hidden="1" x14ac:dyDescent="0.25">
      <c r="A253" s="178">
        <v>6299</v>
      </c>
      <c r="B253" s="223" t="s">
        <v>486</v>
      </c>
      <c r="C253" s="390">
        <f t="shared" si="25"/>
        <v>0</v>
      </c>
      <c r="D253" s="229">
        <v>0</v>
      </c>
      <c r="E253" s="337"/>
      <c r="F253" s="231">
        <f t="shared" si="36"/>
        <v>0</v>
      </c>
      <c r="G253" s="229"/>
      <c r="H253" s="230"/>
      <c r="I253" s="231">
        <f t="shared" si="37"/>
        <v>0</v>
      </c>
      <c r="J253" s="229">
        <v>0</v>
      </c>
      <c r="K253" s="230"/>
      <c r="L253" s="231">
        <f t="shared" si="38"/>
        <v>0</v>
      </c>
      <c r="M253" s="338"/>
      <c r="N253" s="337"/>
      <c r="O253" s="231">
        <f t="shared" si="39"/>
        <v>0</v>
      </c>
      <c r="P253" s="185"/>
      <c r="R253" s="158"/>
      <c r="S253" s="158"/>
    </row>
    <row r="254" spans="1:19" customFormat="1" hidden="1" x14ac:dyDescent="0.25">
      <c r="A254" s="198">
        <v>6300</v>
      </c>
      <c r="B254" s="323" t="s">
        <v>487</v>
      </c>
      <c r="C254" s="199">
        <f t="shared" si="25"/>
        <v>0</v>
      </c>
      <c r="D254" s="209">
        <f>SUM(D255,D259,D260)</f>
        <v>0</v>
      </c>
      <c r="E254" s="324">
        <f>SUM(E255,E259,E260)</f>
        <v>0</v>
      </c>
      <c r="F254" s="211">
        <f t="shared" si="36"/>
        <v>0</v>
      </c>
      <c r="G254" s="209">
        <f>SUM(G255,G259,G260)</f>
        <v>0</v>
      </c>
      <c r="H254" s="210">
        <f t="shared" ref="H254" si="43">SUM(H255,H259,H260)</f>
        <v>0</v>
      </c>
      <c r="I254" s="211">
        <f t="shared" si="37"/>
        <v>0</v>
      </c>
      <c r="J254" s="209">
        <f>SUM(J255,J259,J260)</f>
        <v>0</v>
      </c>
      <c r="K254" s="210">
        <f t="shared" ref="K254" si="44">SUM(K255,K259,K260)</f>
        <v>0</v>
      </c>
      <c r="L254" s="211">
        <f t="shared" si="38"/>
        <v>0</v>
      </c>
      <c r="M254" s="355">
        <f t="shared" ref="M254:N254" si="45">SUM(M255,M259,M260)</f>
        <v>0</v>
      </c>
      <c r="N254" s="356">
        <f t="shared" si="45"/>
        <v>0</v>
      </c>
      <c r="O254" s="357">
        <f t="shared" si="39"/>
        <v>0</v>
      </c>
      <c r="P254" s="358"/>
      <c r="R254" s="158"/>
      <c r="S254" s="158"/>
    </row>
    <row r="255" spans="1:19" customFormat="1" hidden="1" x14ac:dyDescent="0.25">
      <c r="A255" s="349">
        <v>6320</v>
      </c>
      <c r="B255" s="213" t="s">
        <v>488</v>
      </c>
      <c r="C255" s="369">
        <f t="shared" si="25"/>
        <v>0</v>
      </c>
      <c r="D255" s="350">
        <f>SUM(D256:D258)</f>
        <v>0</v>
      </c>
      <c r="E255" s="351">
        <f>SUM(E256:E258)</f>
        <v>0</v>
      </c>
      <c r="F255" s="221">
        <f t="shared" si="36"/>
        <v>0</v>
      </c>
      <c r="G255" s="350">
        <f>SUM(G256:G258)</f>
        <v>0</v>
      </c>
      <c r="H255" s="352">
        <f t="shared" ref="H255" si="46">SUM(H256:H258)</f>
        <v>0</v>
      </c>
      <c r="I255" s="221">
        <f t="shared" si="37"/>
        <v>0</v>
      </c>
      <c r="J255" s="350">
        <f>SUM(J256:J258)</f>
        <v>0</v>
      </c>
      <c r="K255" s="352">
        <f t="shared" ref="K255" si="47">SUM(K256:K258)</f>
        <v>0</v>
      </c>
      <c r="L255" s="221">
        <f t="shared" si="38"/>
        <v>0</v>
      </c>
      <c r="M255" s="353">
        <f t="shared" ref="M255:N255" si="48">SUM(M256:M258)</f>
        <v>0</v>
      </c>
      <c r="N255" s="351">
        <f t="shared" si="48"/>
        <v>0</v>
      </c>
      <c r="O255" s="221">
        <f t="shared" si="39"/>
        <v>0</v>
      </c>
      <c r="P255" s="176"/>
      <c r="R255" s="158"/>
      <c r="S255" s="158"/>
    </row>
    <row r="256" spans="1:19" customFormat="1" hidden="1" x14ac:dyDescent="0.25">
      <c r="A256" s="178">
        <v>6322</v>
      </c>
      <c r="B256" s="223" t="s">
        <v>489</v>
      </c>
      <c r="C256" s="343">
        <f t="shared" si="25"/>
        <v>0</v>
      </c>
      <c r="D256" s="229">
        <v>0</v>
      </c>
      <c r="E256" s="337"/>
      <c r="F256" s="231">
        <f t="shared" si="36"/>
        <v>0</v>
      </c>
      <c r="G256" s="229"/>
      <c r="H256" s="230"/>
      <c r="I256" s="231">
        <f t="shared" si="37"/>
        <v>0</v>
      </c>
      <c r="J256" s="229">
        <v>0</v>
      </c>
      <c r="K256" s="230"/>
      <c r="L256" s="231">
        <f t="shared" si="38"/>
        <v>0</v>
      </c>
      <c r="M256" s="338"/>
      <c r="N256" s="337"/>
      <c r="O256" s="231">
        <f t="shared" si="39"/>
        <v>0</v>
      </c>
      <c r="P256" s="185"/>
      <c r="R256" s="158"/>
      <c r="S256" s="158"/>
    </row>
    <row r="257" spans="1:19" customFormat="1" ht="24" hidden="1" x14ac:dyDescent="0.25">
      <c r="A257" s="178">
        <v>6323</v>
      </c>
      <c r="B257" s="223" t="s">
        <v>490</v>
      </c>
      <c r="C257" s="343">
        <f t="shared" si="25"/>
        <v>0</v>
      </c>
      <c r="D257" s="229">
        <v>0</v>
      </c>
      <c r="E257" s="337"/>
      <c r="F257" s="231">
        <f t="shared" si="36"/>
        <v>0</v>
      </c>
      <c r="G257" s="229"/>
      <c r="H257" s="230"/>
      <c r="I257" s="231">
        <f t="shared" si="37"/>
        <v>0</v>
      </c>
      <c r="J257" s="229">
        <v>0</v>
      </c>
      <c r="K257" s="230"/>
      <c r="L257" s="231">
        <f t="shared" si="38"/>
        <v>0</v>
      </c>
      <c r="M257" s="338"/>
      <c r="N257" s="337"/>
      <c r="O257" s="231">
        <f t="shared" si="39"/>
        <v>0</v>
      </c>
      <c r="P257" s="185"/>
      <c r="R257" s="158"/>
      <c r="S257" s="158"/>
    </row>
    <row r="258" spans="1:19" customFormat="1" ht="24" hidden="1" x14ac:dyDescent="0.25">
      <c r="A258" s="169">
        <v>6324</v>
      </c>
      <c r="B258" s="213" t="s">
        <v>491</v>
      </c>
      <c r="C258" s="343">
        <f t="shared" si="25"/>
        <v>0</v>
      </c>
      <c r="D258" s="219">
        <v>0</v>
      </c>
      <c r="E258" s="335"/>
      <c r="F258" s="221">
        <f t="shared" si="36"/>
        <v>0</v>
      </c>
      <c r="G258" s="219"/>
      <c r="H258" s="220"/>
      <c r="I258" s="221">
        <f t="shared" si="37"/>
        <v>0</v>
      </c>
      <c r="J258" s="219">
        <v>0</v>
      </c>
      <c r="K258" s="220"/>
      <c r="L258" s="221">
        <f t="shared" si="38"/>
        <v>0</v>
      </c>
      <c r="M258" s="336"/>
      <c r="N258" s="335"/>
      <c r="O258" s="221">
        <f t="shared" si="39"/>
        <v>0</v>
      </c>
      <c r="P258" s="176"/>
      <c r="R258" s="158"/>
      <c r="S258" s="158"/>
    </row>
    <row r="259" spans="1:19" customFormat="1" hidden="1" x14ac:dyDescent="0.25">
      <c r="A259" s="391">
        <v>6330</v>
      </c>
      <c r="B259" s="392" t="s">
        <v>492</v>
      </c>
      <c r="C259" s="343">
        <f t="shared" ref="C259:C286" si="49">F259+I259+L259+O259</f>
        <v>0</v>
      </c>
      <c r="D259" s="375">
        <v>0</v>
      </c>
      <c r="E259" s="376"/>
      <c r="F259" s="371">
        <f t="shared" si="36"/>
        <v>0</v>
      </c>
      <c r="G259" s="375"/>
      <c r="H259" s="377"/>
      <c r="I259" s="371">
        <f t="shared" si="37"/>
        <v>0</v>
      </c>
      <c r="J259" s="375">
        <v>0</v>
      </c>
      <c r="K259" s="377"/>
      <c r="L259" s="371">
        <f t="shared" si="38"/>
        <v>0</v>
      </c>
      <c r="M259" s="378"/>
      <c r="N259" s="376"/>
      <c r="O259" s="371">
        <f t="shared" si="39"/>
        <v>0</v>
      </c>
      <c r="P259" s="372"/>
      <c r="R259" s="158"/>
      <c r="S259" s="158"/>
    </row>
    <row r="260" spans="1:19" customFormat="1" hidden="1" x14ac:dyDescent="0.25">
      <c r="A260" s="339">
        <v>6360</v>
      </c>
      <c r="B260" s="223" t="s">
        <v>493</v>
      </c>
      <c r="C260" s="343">
        <f t="shared" si="49"/>
        <v>0</v>
      </c>
      <c r="D260" s="229">
        <v>0</v>
      </c>
      <c r="E260" s="337"/>
      <c r="F260" s="231">
        <f t="shared" si="36"/>
        <v>0</v>
      </c>
      <c r="G260" s="229"/>
      <c r="H260" s="230"/>
      <c r="I260" s="231">
        <f t="shared" si="37"/>
        <v>0</v>
      </c>
      <c r="J260" s="229">
        <v>0</v>
      </c>
      <c r="K260" s="230"/>
      <c r="L260" s="231">
        <f t="shared" si="38"/>
        <v>0</v>
      </c>
      <c r="M260" s="338"/>
      <c r="N260" s="337"/>
      <c r="O260" s="231">
        <f t="shared" si="39"/>
        <v>0</v>
      </c>
      <c r="P260" s="185"/>
      <c r="R260" s="158"/>
      <c r="S260" s="158"/>
    </row>
    <row r="261" spans="1:19" customFormat="1" ht="24" hidden="1" x14ac:dyDescent="0.25">
      <c r="A261" s="198">
        <v>6400</v>
      </c>
      <c r="B261" s="323" t="s">
        <v>494</v>
      </c>
      <c r="C261" s="199">
        <f t="shared" si="49"/>
        <v>0</v>
      </c>
      <c r="D261" s="209">
        <f>SUM(D262,D266)</f>
        <v>0</v>
      </c>
      <c r="E261" s="324">
        <f>SUM(E262,E266)</f>
        <v>0</v>
      </c>
      <c r="F261" s="211">
        <f t="shared" si="36"/>
        <v>0</v>
      </c>
      <c r="G261" s="209">
        <f>SUM(G262,G266)</f>
        <v>0</v>
      </c>
      <c r="H261" s="210">
        <f t="shared" ref="H261" si="50">SUM(H262,H266)</f>
        <v>0</v>
      </c>
      <c r="I261" s="211">
        <f t="shared" si="37"/>
        <v>0</v>
      </c>
      <c r="J261" s="209">
        <f>SUM(J262,J266)</f>
        <v>0</v>
      </c>
      <c r="K261" s="210">
        <f t="shared" ref="K261" si="51">SUM(K262,K266)</f>
        <v>0</v>
      </c>
      <c r="L261" s="211">
        <f t="shared" si="38"/>
        <v>0</v>
      </c>
      <c r="M261" s="355">
        <f t="shared" ref="M261:N261" si="52">SUM(M262,M266)</f>
        <v>0</v>
      </c>
      <c r="N261" s="356">
        <f t="shared" si="52"/>
        <v>0</v>
      </c>
      <c r="O261" s="357">
        <f t="shared" si="39"/>
        <v>0</v>
      </c>
      <c r="P261" s="358"/>
      <c r="R261" s="158"/>
      <c r="S261" s="158"/>
    </row>
    <row r="262" spans="1:19" customFormat="1" ht="24" hidden="1" x14ac:dyDescent="0.25">
      <c r="A262" s="349">
        <v>6410</v>
      </c>
      <c r="B262" s="213" t="s">
        <v>495</v>
      </c>
      <c r="C262" s="353">
        <f t="shared" si="49"/>
        <v>0</v>
      </c>
      <c r="D262" s="350">
        <f>SUM(D263:D265)</f>
        <v>0</v>
      </c>
      <c r="E262" s="351">
        <f>SUM(E263:E265)</f>
        <v>0</v>
      </c>
      <c r="F262" s="221">
        <f t="shared" si="36"/>
        <v>0</v>
      </c>
      <c r="G262" s="350">
        <f>SUM(G263:G265)</f>
        <v>0</v>
      </c>
      <c r="H262" s="352">
        <f t="shared" ref="H262" si="53">SUM(H263:H265)</f>
        <v>0</v>
      </c>
      <c r="I262" s="221">
        <f t="shared" si="37"/>
        <v>0</v>
      </c>
      <c r="J262" s="350">
        <f>SUM(J263:J265)</f>
        <v>0</v>
      </c>
      <c r="K262" s="352">
        <f t="shared" ref="K262" si="54">SUM(K263:K265)</f>
        <v>0</v>
      </c>
      <c r="L262" s="221">
        <f t="shared" si="38"/>
        <v>0</v>
      </c>
      <c r="M262" s="365">
        <f t="shared" ref="M262:N262" si="55">SUM(M263:M265)</f>
        <v>0</v>
      </c>
      <c r="N262" s="366">
        <f t="shared" si="55"/>
        <v>0</v>
      </c>
      <c r="O262" s="242">
        <f t="shared" si="39"/>
        <v>0</v>
      </c>
      <c r="P262" s="244"/>
      <c r="R262" s="158"/>
      <c r="S262" s="158"/>
    </row>
    <row r="263" spans="1:19" customFormat="1" hidden="1" x14ac:dyDescent="0.25">
      <c r="A263" s="178">
        <v>6411</v>
      </c>
      <c r="B263" s="393" t="s">
        <v>496</v>
      </c>
      <c r="C263" s="390">
        <f t="shared" si="49"/>
        <v>0</v>
      </c>
      <c r="D263" s="229">
        <v>0</v>
      </c>
      <c r="E263" s="337"/>
      <c r="F263" s="231">
        <f t="shared" si="36"/>
        <v>0</v>
      </c>
      <c r="G263" s="229"/>
      <c r="H263" s="230"/>
      <c r="I263" s="231">
        <f t="shared" si="37"/>
        <v>0</v>
      </c>
      <c r="J263" s="229">
        <v>0</v>
      </c>
      <c r="K263" s="230"/>
      <c r="L263" s="231">
        <f t="shared" si="38"/>
        <v>0</v>
      </c>
      <c r="M263" s="338"/>
      <c r="N263" s="337"/>
      <c r="O263" s="231">
        <f t="shared" si="39"/>
        <v>0</v>
      </c>
      <c r="P263" s="185"/>
      <c r="R263" s="158"/>
      <c r="S263" s="158"/>
    </row>
    <row r="264" spans="1:19" customFormat="1" ht="24" hidden="1" x14ac:dyDescent="0.25">
      <c r="A264" s="178">
        <v>6412</v>
      </c>
      <c r="B264" s="223" t="s">
        <v>497</v>
      </c>
      <c r="C264" s="390">
        <f t="shared" si="49"/>
        <v>0</v>
      </c>
      <c r="D264" s="229">
        <v>0</v>
      </c>
      <c r="E264" s="337"/>
      <c r="F264" s="231">
        <f t="shared" si="36"/>
        <v>0</v>
      </c>
      <c r="G264" s="229"/>
      <c r="H264" s="230"/>
      <c r="I264" s="231">
        <f t="shared" si="37"/>
        <v>0</v>
      </c>
      <c r="J264" s="229">
        <v>0</v>
      </c>
      <c r="K264" s="230"/>
      <c r="L264" s="231">
        <f t="shared" si="38"/>
        <v>0</v>
      </c>
      <c r="M264" s="338"/>
      <c r="N264" s="337"/>
      <c r="O264" s="231">
        <f t="shared" si="39"/>
        <v>0</v>
      </c>
      <c r="P264" s="185"/>
      <c r="R264" s="158"/>
      <c r="S264" s="158"/>
    </row>
    <row r="265" spans="1:19" customFormat="1" ht="24" hidden="1" x14ac:dyDescent="0.25">
      <c r="A265" s="178">
        <v>6419</v>
      </c>
      <c r="B265" s="223" t="s">
        <v>498</v>
      </c>
      <c r="C265" s="390">
        <f t="shared" si="49"/>
        <v>0</v>
      </c>
      <c r="D265" s="229">
        <v>0</v>
      </c>
      <c r="E265" s="337"/>
      <c r="F265" s="231">
        <f t="shared" si="36"/>
        <v>0</v>
      </c>
      <c r="G265" s="229"/>
      <c r="H265" s="230"/>
      <c r="I265" s="231">
        <f t="shared" si="37"/>
        <v>0</v>
      </c>
      <c r="J265" s="229">
        <v>0</v>
      </c>
      <c r="K265" s="230"/>
      <c r="L265" s="231">
        <f t="shared" si="38"/>
        <v>0</v>
      </c>
      <c r="M265" s="338"/>
      <c r="N265" s="337"/>
      <c r="O265" s="231">
        <f t="shared" si="39"/>
        <v>0</v>
      </c>
      <c r="P265" s="185"/>
      <c r="R265" s="158"/>
      <c r="S265" s="158"/>
    </row>
    <row r="266" spans="1:19" customFormat="1" ht="24" hidden="1" x14ac:dyDescent="0.25">
      <c r="A266" s="339">
        <v>6420</v>
      </c>
      <c r="B266" s="223" t="s">
        <v>499</v>
      </c>
      <c r="C266" s="390">
        <f t="shared" si="49"/>
        <v>0</v>
      </c>
      <c r="D266" s="340">
        <f>SUM(D267:D270)</f>
        <v>0</v>
      </c>
      <c r="E266" s="341">
        <f>SUM(E267:E270)</f>
        <v>0</v>
      </c>
      <c r="F266" s="231">
        <f t="shared" si="36"/>
        <v>0</v>
      </c>
      <c r="G266" s="340">
        <f>SUM(G267:G270)</f>
        <v>0</v>
      </c>
      <c r="H266" s="342">
        <f>SUM(H267:H270)</f>
        <v>0</v>
      </c>
      <c r="I266" s="231">
        <f t="shared" si="37"/>
        <v>0</v>
      </c>
      <c r="J266" s="340">
        <f>SUM(J267:J270)</f>
        <v>0</v>
      </c>
      <c r="K266" s="342">
        <f>SUM(K267:K270)</f>
        <v>0</v>
      </c>
      <c r="L266" s="231">
        <f t="shared" si="38"/>
        <v>0</v>
      </c>
      <c r="M266" s="343">
        <f>SUM(M267:M270)</f>
        <v>0</v>
      </c>
      <c r="N266" s="341">
        <f>SUM(N267:N270)</f>
        <v>0</v>
      </c>
      <c r="O266" s="231">
        <f t="shared" si="39"/>
        <v>0</v>
      </c>
      <c r="P266" s="185"/>
      <c r="R266" s="158"/>
      <c r="S266" s="158"/>
    </row>
    <row r="267" spans="1:19" customFormat="1" hidden="1" x14ac:dyDescent="0.25">
      <c r="A267" s="178">
        <v>6421</v>
      </c>
      <c r="B267" s="223" t="s">
        <v>500</v>
      </c>
      <c r="C267" s="390">
        <f t="shared" si="49"/>
        <v>0</v>
      </c>
      <c r="D267" s="229">
        <v>0</v>
      </c>
      <c r="E267" s="337"/>
      <c r="F267" s="231">
        <f t="shared" si="36"/>
        <v>0</v>
      </c>
      <c r="G267" s="229"/>
      <c r="H267" s="230"/>
      <c r="I267" s="231">
        <f t="shared" si="37"/>
        <v>0</v>
      </c>
      <c r="J267" s="229">
        <v>0</v>
      </c>
      <c r="K267" s="230"/>
      <c r="L267" s="231">
        <f t="shared" si="38"/>
        <v>0</v>
      </c>
      <c r="M267" s="338"/>
      <c r="N267" s="337"/>
      <c r="O267" s="231">
        <f t="shared" si="39"/>
        <v>0</v>
      </c>
      <c r="P267" s="185"/>
      <c r="R267" s="158"/>
      <c r="S267" s="158"/>
    </row>
    <row r="268" spans="1:19" customFormat="1" hidden="1" x14ac:dyDescent="0.25">
      <c r="A268" s="178">
        <v>6422</v>
      </c>
      <c r="B268" s="223" t="s">
        <v>501</v>
      </c>
      <c r="C268" s="390">
        <f t="shared" si="49"/>
        <v>0</v>
      </c>
      <c r="D268" s="229">
        <v>0</v>
      </c>
      <c r="E268" s="337"/>
      <c r="F268" s="231">
        <f t="shared" si="36"/>
        <v>0</v>
      </c>
      <c r="G268" s="229"/>
      <c r="H268" s="230"/>
      <c r="I268" s="231">
        <f t="shared" si="37"/>
        <v>0</v>
      </c>
      <c r="J268" s="229">
        <v>0</v>
      </c>
      <c r="K268" s="230"/>
      <c r="L268" s="231">
        <f t="shared" si="38"/>
        <v>0</v>
      </c>
      <c r="M268" s="338"/>
      <c r="N268" s="337"/>
      <c r="O268" s="231">
        <f t="shared" si="39"/>
        <v>0</v>
      </c>
      <c r="P268" s="185"/>
      <c r="R268" s="158"/>
      <c r="S268" s="158"/>
    </row>
    <row r="269" spans="1:19" customFormat="1" hidden="1" x14ac:dyDescent="0.25">
      <c r="A269" s="178">
        <v>6423</v>
      </c>
      <c r="B269" s="223" t="s">
        <v>502</v>
      </c>
      <c r="C269" s="390">
        <f t="shared" si="49"/>
        <v>0</v>
      </c>
      <c r="D269" s="229">
        <v>0</v>
      </c>
      <c r="E269" s="337"/>
      <c r="F269" s="231">
        <f t="shared" si="36"/>
        <v>0</v>
      </c>
      <c r="G269" s="229"/>
      <c r="H269" s="230"/>
      <c r="I269" s="231">
        <f t="shared" si="37"/>
        <v>0</v>
      </c>
      <c r="J269" s="229">
        <v>0</v>
      </c>
      <c r="K269" s="230"/>
      <c r="L269" s="231">
        <f t="shared" si="38"/>
        <v>0</v>
      </c>
      <c r="M269" s="338"/>
      <c r="N269" s="337"/>
      <c r="O269" s="231">
        <f t="shared" si="39"/>
        <v>0</v>
      </c>
      <c r="P269" s="185"/>
      <c r="R269" s="158"/>
      <c r="S269" s="158"/>
    </row>
    <row r="270" spans="1:19" customFormat="1" ht="24" hidden="1" x14ac:dyDescent="0.25">
      <c r="A270" s="178">
        <v>6424</v>
      </c>
      <c r="B270" s="223" t="s">
        <v>503</v>
      </c>
      <c r="C270" s="390">
        <f t="shared" si="49"/>
        <v>0</v>
      </c>
      <c r="D270" s="229">
        <v>0</v>
      </c>
      <c r="E270" s="337"/>
      <c r="F270" s="231">
        <f t="shared" si="36"/>
        <v>0</v>
      </c>
      <c r="G270" s="229"/>
      <c r="H270" s="230"/>
      <c r="I270" s="231">
        <f t="shared" si="37"/>
        <v>0</v>
      </c>
      <c r="J270" s="229">
        <v>0</v>
      </c>
      <c r="K270" s="230"/>
      <c r="L270" s="231">
        <f t="shared" si="38"/>
        <v>0</v>
      </c>
      <c r="M270" s="338"/>
      <c r="N270" s="337"/>
      <c r="O270" s="231">
        <f t="shared" si="39"/>
        <v>0</v>
      </c>
      <c r="P270" s="185"/>
      <c r="R270" s="158"/>
      <c r="S270" s="158"/>
    </row>
    <row r="271" spans="1:19" customFormat="1" ht="24" hidden="1" x14ac:dyDescent="0.25">
      <c r="A271" s="394">
        <v>7000</v>
      </c>
      <c r="B271" s="394" t="s">
        <v>504</v>
      </c>
      <c r="C271" s="395">
        <f t="shared" si="49"/>
        <v>0</v>
      </c>
      <c r="D271" s="396">
        <f>SUM(D272,D282)</f>
        <v>0</v>
      </c>
      <c r="E271" s="397">
        <f>SUM(E272,E282)</f>
        <v>0</v>
      </c>
      <c r="F271" s="398">
        <f t="shared" si="36"/>
        <v>0</v>
      </c>
      <c r="G271" s="396">
        <f>SUM(G272,G282)</f>
        <v>0</v>
      </c>
      <c r="H271" s="399">
        <f>SUM(H272,H282)</f>
        <v>0</v>
      </c>
      <c r="I271" s="398">
        <f t="shared" si="37"/>
        <v>0</v>
      </c>
      <c r="J271" s="396">
        <f>SUM(J272,J282)</f>
        <v>0</v>
      </c>
      <c r="K271" s="399">
        <f>SUM(K272,K282)</f>
        <v>0</v>
      </c>
      <c r="L271" s="398">
        <f t="shared" si="38"/>
        <v>0</v>
      </c>
      <c r="M271" s="400">
        <f>SUM(M272,M282)</f>
        <v>0</v>
      </c>
      <c r="N271" s="401">
        <f>SUM(N272,N282)</f>
        <v>0</v>
      </c>
      <c r="O271" s="402">
        <f t="shared" si="39"/>
        <v>0</v>
      </c>
      <c r="P271" s="403"/>
      <c r="R271" s="158"/>
      <c r="S271" s="158"/>
    </row>
    <row r="272" spans="1:19" customFormat="1" hidden="1" x14ac:dyDescent="0.25">
      <c r="A272" s="198">
        <v>7200</v>
      </c>
      <c r="B272" s="323" t="s">
        <v>505</v>
      </c>
      <c r="C272" s="199">
        <f t="shared" si="49"/>
        <v>0</v>
      </c>
      <c r="D272" s="209">
        <f>SUM(D273,D274,D277,D278,D281)</f>
        <v>0</v>
      </c>
      <c r="E272" s="324">
        <f>SUM(E273,E274,E277,E278,E281)</f>
        <v>0</v>
      </c>
      <c r="F272" s="211">
        <f t="shared" si="36"/>
        <v>0</v>
      </c>
      <c r="G272" s="209">
        <f>SUM(G273,G274,G277,G278,G281)</f>
        <v>0</v>
      </c>
      <c r="H272" s="210">
        <f>SUM(H273,H274,H277,H278,H281)</f>
        <v>0</v>
      </c>
      <c r="I272" s="211">
        <f t="shared" si="37"/>
        <v>0</v>
      </c>
      <c r="J272" s="209">
        <f>SUM(J273,J274,J277,J278,J281)</f>
        <v>0</v>
      </c>
      <c r="K272" s="210">
        <f>SUM(K273,K274,K277,K278,K281)</f>
        <v>0</v>
      </c>
      <c r="L272" s="211">
        <f t="shared" si="38"/>
        <v>0</v>
      </c>
      <c r="M272" s="325">
        <f>SUM(M273,M274,M277,M278,M281)</f>
        <v>0</v>
      </c>
      <c r="N272" s="326">
        <f>SUM(N273,N274,N277,N278,N281)</f>
        <v>0</v>
      </c>
      <c r="O272" s="327">
        <f t="shared" si="39"/>
        <v>0</v>
      </c>
      <c r="P272" s="328"/>
      <c r="R272" s="158"/>
      <c r="S272" s="158"/>
    </row>
    <row r="273" spans="1:19" customFormat="1" ht="24" hidden="1" x14ac:dyDescent="0.25">
      <c r="A273" s="349">
        <v>7210</v>
      </c>
      <c r="B273" s="213" t="s">
        <v>506</v>
      </c>
      <c r="C273" s="214">
        <f t="shared" si="49"/>
        <v>0</v>
      </c>
      <c r="D273" s="219">
        <v>0</v>
      </c>
      <c r="E273" s="335"/>
      <c r="F273" s="221">
        <f t="shared" si="36"/>
        <v>0</v>
      </c>
      <c r="G273" s="219"/>
      <c r="H273" s="220"/>
      <c r="I273" s="221">
        <f t="shared" si="37"/>
        <v>0</v>
      </c>
      <c r="J273" s="219">
        <v>0</v>
      </c>
      <c r="K273" s="220"/>
      <c r="L273" s="221">
        <f t="shared" si="38"/>
        <v>0</v>
      </c>
      <c r="M273" s="336"/>
      <c r="N273" s="335"/>
      <c r="O273" s="221">
        <f t="shared" si="39"/>
        <v>0</v>
      </c>
      <c r="P273" s="176"/>
      <c r="R273" s="158"/>
      <c r="S273" s="158"/>
    </row>
    <row r="274" spans="1:19" s="404" customFormat="1" ht="24" hidden="1" x14ac:dyDescent="0.25">
      <c r="A274" s="339">
        <v>7220</v>
      </c>
      <c r="B274" s="223" t="s">
        <v>507</v>
      </c>
      <c r="C274" s="224">
        <f t="shared" si="49"/>
        <v>0</v>
      </c>
      <c r="D274" s="340">
        <f>SUM(D275:D276)</f>
        <v>0</v>
      </c>
      <c r="E274" s="341">
        <f>SUM(E275:E276)</f>
        <v>0</v>
      </c>
      <c r="F274" s="231">
        <f t="shared" si="36"/>
        <v>0</v>
      </c>
      <c r="G274" s="340">
        <f>SUM(G275:G276)</f>
        <v>0</v>
      </c>
      <c r="H274" s="342">
        <f>SUM(H275:H276)</f>
        <v>0</v>
      </c>
      <c r="I274" s="231">
        <f t="shared" si="37"/>
        <v>0</v>
      </c>
      <c r="J274" s="340">
        <f>SUM(J275:J276)</f>
        <v>0</v>
      </c>
      <c r="K274" s="342">
        <f>SUM(K275:K276)</f>
        <v>0</v>
      </c>
      <c r="L274" s="231">
        <f t="shared" si="38"/>
        <v>0</v>
      </c>
      <c r="M274" s="343">
        <f>SUM(M275:M276)</f>
        <v>0</v>
      </c>
      <c r="N274" s="341">
        <f>SUM(N275:N276)</f>
        <v>0</v>
      </c>
      <c r="O274" s="231">
        <f t="shared" si="39"/>
        <v>0</v>
      </c>
      <c r="P274" s="185"/>
      <c r="R274" s="158"/>
      <c r="S274" s="158"/>
    </row>
    <row r="275" spans="1:19" s="404" customFormat="1" ht="24" hidden="1" x14ac:dyDescent="0.25">
      <c r="A275" s="178">
        <v>7221</v>
      </c>
      <c r="B275" s="223" t="s">
        <v>508</v>
      </c>
      <c r="C275" s="224">
        <f t="shared" si="49"/>
        <v>0</v>
      </c>
      <c r="D275" s="229">
        <v>0</v>
      </c>
      <c r="E275" s="337"/>
      <c r="F275" s="231">
        <f t="shared" si="36"/>
        <v>0</v>
      </c>
      <c r="G275" s="229"/>
      <c r="H275" s="230"/>
      <c r="I275" s="231">
        <f t="shared" si="37"/>
        <v>0</v>
      </c>
      <c r="J275" s="229">
        <v>0</v>
      </c>
      <c r="K275" s="230"/>
      <c r="L275" s="231">
        <f t="shared" si="38"/>
        <v>0</v>
      </c>
      <c r="M275" s="338"/>
      <c r="N275" s="337"/>
      <c r="O275" s="231">
        <f t="shared" si="39"/>
        <v>0</v>
      </c>
      <c r="P275" s="185"/>
      <c r="R275" s="158"/>
      <c r="S275" s="158"/>
    </row>
    <row r="276" spans="1:19" s="404" customFormat="1" ht="24" hidden="1" x14ac:dyDescent="0.25">
      <c r="A276" s="178">
        <v>7222</v>
      </c>
      <c r="B276" s="223" t="s">
        <v>509</v>
      </c>
      <c r="C276" s="224">
        <f t="shared" si="49"/>
        <v>0</v>
      </c>
      <c r="D276" s="229">
        <v>0</v>
      </c>
      <c r="E276" s="337"/>
      <c r="F276" s="231">
        <f t="shared" si="36"/>
        <v>0</v>
      </c>
      <c r="G276" s="229"/>
      <c r="H276" s="230"/>
      <c r="I276" s="231">
        <f t="shared" si="37"/>
        <v>0</v>
      </c>
      <c r="J276" s="229">
        <v>0</v>
      </c>
      <c r="K276" s="230"/>
      <c r="L276" s="231">
        <f t="shared" si="38"/>
        <v>0</v>
      </c>
      <c r="M276" s="338"/>
      <c r="N276" s="337"/>
      <c r="O276" s="231">
        <f t="shared" si="39"/>
        <v>0</v>
      </c>
      <c r="P276" s="185"/>
      <c r="R276" s="158"/>
      <c r="S276" s="158"/>
    </row>
    <row r="277" spans="1:19" s="404" customFormat="1" ht="24" hidden="1" x14ac:dyDescent="0.25">
      <c r="A277" s="339">
        <v>7230</v>
      </c>
      <c r="B277" s="223" t="s">
        <v>510</v>
      </c>
      <c r="C277" s="224">
        <f t="shared" si="49"/>
        <v>0</v>
      </c>
      <c r="D277" s="229">
        <v>0</v>
      </c>
      <c r="E277" s="337"/>
      <c r="F277" s="231">
        <f t="shared" si="36"/>
        <v>0</v>
      </c>
      <c r="G277" s="229"/>
      <c r="H277" s="230"/>
      <c r="I277" s="231">
        <f t="shared" si="37"/>
        <v>0</v>
      </c>
      <c r="J277" s="229">
        <v>0</v>
      </c>
      <c r="K277" s="230"/>
      <c r="L277" s="231">
        <f t="shared" si="38"/>
        <v>0</v>
      </c>
      <c r="M277" s="338"/>
      <c r="N277" s="337"/>
      <c r="O277" s="231">
        <f>M277+N277</f>
        <v>0</v>
      </c>
      <c r="P277" s="185"/>
      <c r="R277" s="158"/>
      <c r="S277" s="158"/>
    </row>
    <row r="278" spans="1:19" customFormat="1" ht="24" hidden="1" x14ac:dyDescent="0.25">
      <c r="A278" s="339">
        <v>7240</v>
      </c>
      <c r="B278" s="223" t="s">
        <v>511</v>
      </c>
      <c r="C278" s="224">
        <f t="shared" si="49"/>
        <v>0</v>
      </c>
      <c r="D278" s="340">
        <f>SUM(D279:D280)</f>
        <v>0</v>
      </c>
      <c r="E278" s="341">
        <f>SUM(E279:E280)</f>
        <v>0</v>
      </c>
      <c r="F278" s="231">
        <f t="shared" si="36"/>
        <v>0</v>
      </c>
      <c r="G278" s="340">
        <f>SUM(G279:G280)</f>
        <v>0</v>
      </c>
      <c r="H278" s="342">
        <f>SUM(H279:H280)</f>
        <v>0</v>
      </c>
      <c r="I278" s="231">
        <f t="shared" si="37"/>
        <v>0</v>
      </c>
      <c r="J278" s="340">
        <f>SUM(J279:J280)</f>
        <v>0</v>
      </c>
      <c r="K278" s="342">
        <f>SUM(K279:K280)</f>
        <v>0</v>
      </c>
      <c r="L278" s="231">
        <f t="shared" si="38"/>
        <v>0</v>
      </c>
      <c r="M278" s="343">
        <f>SUM(M279:M280)</f>
        <v>0</v>
      </c>
      <c r="N278" s="341">
        <f>SUM(N279:N280)</f>
        <v>0</v>
      </c>
      <c r="O278" s="231">
        <f>SUM(O279:O280)</f>
        <v>0</v>
      </c>
      <c r="P278" s="185"/>
      <c r="R278" s="158"/>
      <c r="S278" s="158"/>
    </row>
    <row r="279" spans="1:19" customFormat="1" ht="36" hidden="1" x14ac:dyDescent="0.25">
      <c r="A279" s="178">
        <v>7245</v>
      </c>
      <c r="B279" s="223" t="s">
        <v>512</v>
      </c>
      <c r="C279" s="224">
        <f t="shared" si="49"/>
        <v>0</v>
      </c>
      <c r="D279" s="229">
        <v>0</v>
      </c>
      <c r="E279" s="337"/>
      <c r="F279" s="231">
        <f t="shared" si="36"/>
        <v>0</v>
      </c>
      <c r="G279" s="229"/>
      <c r="H279" s="230"/>
      <c r="I279" s="231">
        <f t="shared" si="37"/>
        <v>0</v>
      </c>
      <c r="J279" s="229">
        <v>0</v>
      </c>
      <c r="K279" s="230"/>
      <c r="L279" s="231">
        <f t="shared" si="38"/>
        <v>0</v>
      </c>
      <c r="M279" s="338"/>
      <c r="N279" s="337"/>
      <c r="O279" s="231">
        <f t="shared" ref="O279:O282" si="56">M279+N279</f>
        <v>0</v>
      </c>
      <c r="P279" s="185"/>
      <c r="R279" s="158"/>
      <c r="S279" s="158"/>
    </row>
    <row r="280" spans="1:19" customFormat="1" ht="72" hidden="1" x14ac:dyDescent="0.25">
      <c r="A280" s="178">
        <v>7246</v>
      </c>
      <c r="B280" s="223" t="s">
        <v>513</v>
      </c>
      <c r="C280" s="224">
        <f t="shared" si="49"/>
        <v>0</v>
      </c>
      <c r="D280" s="229">
        <v>0</v>
      </c>
      <c r="E280" s="337"/>
      <c r="F280" s="231">
        <f t="shared" si="36"/>
        <v>0</v>
      </c>
      <c r="G280" s="229"/>
      <c r="H280" s="230"/>
      <c r="I280" s="231">
        <f t="shared" si="37"/>
        <v>0</v>
      </c>
      <c r="J280" s="229">
        <v>0</v>
      </c>
      <c r="K280" s="230"/>
      <c r="L280" s="231">
        <f t="shared" si="38"/>
        <v>0</v>
      </c>
      <c r="M280" s="338"/>
      <c r="N280" s="337"/>
      <c r="O280" s="231">
        <f t="shared" si="56"/>
        <v>0</v>
      </c>
      <c r="P280" s="185"/>
      <c r="R280" s="158"/>
      <c r="S280" s="158"/>
    </row>
    <row r="281" spans="1:19" customFormat="1" ht="24" hidden="1" x14ac:dyDescent="0.25">
      <c r="A281" s="339">
        <v>7260</v>
      </c>
      <c r="B281" s="223" t="s">
        <v>514</v>
      </c>
      <c r="C281" s="224">
        <f t="shared" si="49"/>
        <v>0</v>
      </c>
      <c r="D281" s="219">
        <v>0</v>
      </c>
      <c r="E281" s="335"/>
      <c r="F281" s="221">
        <f t="shared" si="36"/>
        <v>0</v>
      </c>
      <c r="G281" s="219"/>
      <c r="H281" s="220"/>
      <c r="I281" s="221">
        <f t="shared" si="37"/>
        <v>0</v>
      </c>
      <c r="J281" s="219">
        <v>0</v>
      </c>
      <c r="K281" s="220"/>
      <c r="L281" s="221">
        <f t="shared" si="38"/>
        <v>0</v>
      </c>
      <c r="M281" s="336"/>
      <c r="N281" s="335"/>
      <c r="O281" s="221">
        <f t="shared" si="56"/>
        <v>0</v>
      </c>
      <c r="P281" s="176"/>
      <c r="R281" s="158"/>
      <c r="S281" s="158"/>
    </row>
    <row r="282" spans="1:19" customFormat="1" hidden="1" x14ac:dyDescent="0.25">
      <c r="A282" s="198">
        <v>7700</v>
      </c>
      <c r="B282" s="323" t="s">
        <v>515</v>
      </c>
      <c r="C282" s="405">
        <f t="shared" si="49"/>
        <v>0</v>
      </c>
      <c r="D282" s="406">
        <f>D283</f>
        <v>0</v>
      </c>
      <c r="E282" s="356">
        <f>SUM(E283)</f>
        <v>0</v>
      </c>
      <c r="F282" s="357">
        <f t="shared" si="36"/>
        <v>0</v>
      </c>
      <c r="G282" s="406">
        <f>G283</f>
        <v>0</v>
      </c>
      <c r="H282" s="407">
        <f>SUM(H283)</f>
        <v>0</v>
      </c>
      <c r="I282" s="357">
        <f t="shared" si="37"/>
        <v>0</v>
      </c>
      <c r="J282" s="406">
        <f>J283</f>
        <v>0</v>
      </c>
      <c r="K282" s="407">
        <f>SUM(K283)</f>
        <v>0</v>
      </c>
      <c r="L282" s="357">
        <f t="shared" si="38"/>
        <v>0</v>
      </c>
      <c r="M282" s="355">
        <f>SUM(M283)</f>
        <v>0</v>
      </c>
      <c r="N282" s="356">
        <f>SUM(N283)</f>
        <v>0</v>
      </c>
      <c r="O282" s="357">
        <f t="shared" si="56"/>
        <v>0</v>
      </c>
      <c r="P282" s="358"/>
      <c r="R282" s="158"/>
      <c r="S282" s="158"/>
    </row>
    <row r="283" spans="1:19" customFormat="1" hidden="1" x14ac:dyDescent="0.25">
      <c r="A283" s="233">
        <v>7720</v>
      </c>
      <c r="B283" s="234" t="s">
        <v>516</v>
      </c>
      <c r="C283" s="408">
        <f t="shared" si="49"/>
        <v>0</v>
      </c>
      <c r="D283" s="240">
        <v>0</v>
      </c>
      <c r="E283" s="409"/>
      <c r="F283" s="242">
        <f t="shared" si="36"/>
        <v>0</v>
      </c>
      <c r="G283" s="240"/>
      <c r="H283" s="241"/>
      <c r="I283" s="242">
        <f t="shared" si="37"/>
        <v>0</v>
      </c>
      <c r="J283" s="240">
        <v>0</v>
      </c>
      <c r="K283" s="241"/>
      <c r="L283" s="242">
        <f t="shared" si="38"/>
        <v>0</v>
      </c>
      <c r="M283" s="410"/>
      <c r="N283" s="409"/>
      <c r="O283" s="242">
        <f>M283+N283</f>
        <v>0</v>
      </c>
      <c r="P283" s="244"/>
      <c r="R283" s="158"/>
      <c r="S283" s="158"/>
    </row>
    <row r="284" spans="1:19" customFormat="1" x14ac:dyDescent="0.25">
      <c r="A284" s="411"/>
      <c r="B284" s="265" t="s">
        <v>517</v>
      </c>
      <c r="C284" s="466">
        <f t="shared" si="49"/>
        <v>2325</v>
      </c>
      <c r="D284" s="330">
        <f>SUM(D285:D286)</f>
        <v>0</v>
      </c>
      <c r="E284" s="331">
        <f>SUM(E285:E286)</f>
        <v>0</v>
      </c>
      <c r="F284" s="332">
        <f t="shared" si="36"/>
        <v>0</v>
      </c>
      <c r="G284" s="330">
        <f>SUM(G285:G286)</f>
        <v>0</v>
      </c>
      <c r="H284" s="333">
        <f>SUM(H285:H286)</f>
        <v>0</v>
      </c>
      <c r="I284" s="332">
        <f t="shared" si="37"/>
        <v>0</v>
      </c>
      <c r="J284" s="330">
        <f>SUM(J285:J286)</f>
        <v>2325</v>
      </c>
      <c r="K284" s="333">
        <f>SUM(K285:K286)</f>
        <v>0</v>
      </c>
      <c r="L284" s="332">
        <f t="shared" si="38"/>
        <v>2325</v>
      </c>
      <c r="M284" s="334">
        <f>SUM(M285:M286)</f>
        <v>0</v>
      </c>
      <c r="N284" s="331">
        <f>SUM(N285:N286)</f>
        <v>0</v>
      </c>
      <c r="O284" s="332">
        <f t="shared" ref="O284:O299" si="57">M284+N284</f>
        <v>0</v>
      </c>
      <c r="P284" s="274"/>
      <c r="R284" s="158"/>
      <c r="S284" s="158"/>
    </row>
    <row r="285" spans="1:19" customFormat="1" x14ac:dyDescent="0.25">
      <c r="A285" s="393" t="s">
        <v>518</v>
      </c>
      <c r="B285" s="178" t="s">
        <v>519</v>
      </c>
      <c r="C285" s="359">
        <f t="shared" si="49"/>
        <v>2325</v>
      </c>
      <c r="D285" s="229"/>
      <c r="E285" s="337"/>
      <c r="F285" s="231">
        <f t="shared" si="36"/>
        <v>0</v>
      </c>
      <c r="G285" s="229"/>
      <c r="H285" s="230"/>
      <c r="I285" s="231">
        <f t="shared" si="37"/>
        <v>0</v>
      </c>
      <c r="J285" s="229">
        <f>6950-3211-514-900</f>
        <v>2325</v>
      </c>
      <c r="K285" s="230"/>
      <c r="L285" s="231">
        <f t="shared" si="38"/>
        <v>2325</v>
      </c>
      <c r="M285" s="338"/>
      <c r="N285" s="337"/>
      <c r="O285" s="231">
        <f t="shared" si="57"/>
        <v>0</v>
      </c>
      <c r="P285" s="185"/>
      <c r="R285" s="158"/>
      <c r="S285" s="158"/>
    </row>
    <row r="286" spans="1:19" customFormat="1" hidden="1" x14ac:dyDescent="0.25">
      <c r="A286" s="393" t="s">
        <v>520</v>
      </c>
      <c r="B286" s="412" t="s">
        <v>521</v>
      </c>
      <c r="C286" s="214">
        <f t="shared" si="49"/>
        <v>0</v>
      </c>
      <c r="D286" s="219"/>
      <c r="E286" s="335"/>
      <c r="F286" s="221">
        <f t="shared" si="36"/>
        <v>0</v>
      </c>
      <c r="G286" s="219"/>
      <c r="H286" s="220"/>
      <c r="I286" s="221">
        <f t="shared" si="37"/>
        <v>0</v>
      </c>
      <c r="J286" s="219"/>
      <c r="K286" s="220"/>
      <c r="L286" s="221">
        <f t="shared" si="38"/>
        <v>0</v>
      </c>
      <c r="M286" s="336"/>
      <c r="N286" s="335"/>
      <c r="O286" s="221">
        <f t="shared" si="57"/>
        <v>0</v>
      </c>
      <c r="P286" s="176"/>
      <c r="R286" s="158"/>
      <c r="S286" s="158"/>
    </row>
    <row r="287" spans="1:19" customFormat="1" x14ac:dyDescent="0.25">
      <c r="A287" s="413"/>
      <c r="B287" s="414" t="s">
        <v>522</v>
      </c>
      <c r="C287" s="467">
        <f>SUM(C284,C271,C233,C198,C190,C176,C78,C56)</f>
        <v>167695</v>
      </c>
      <c r="D287" s="416">
        <f>SUM(D284,D271,D233,D198,D190,D176,D78,D56)</f>
        <v>155249</v>
      </c>
      <c r="E287" s="417">
        <f>SUM(E284,E271,E233,E198,E190,E176,E78,E56)</f>
        <v>3927</v>
      </c>
      <c r="F287" s="418">
        <f t="shared" si="36"/>
        <v>159176</v>
      </c>
      <c r="G287" s="416">
        <f>SUM(G284,G271,G233,G198,G190,G176,G78,G56)</f>
        <v>0</v>
      </c>
      <c r="H287" s="419">
        <f>SUM(H284,H271,H233,H198,H190,H176,H78,H56)</f>
        <v>0</v>
      </c>
      <c r="I287" s="418">
        <f t="shared" si="37"/>
        <v>0</v>
      </c>
      <c r="J287" s="416">
        <f>SUM(J284,J271,J233,J198,J190,J176,J78,J56)</f>
        <v>8519</v>
      </c>
      <c r="K287" s="419">
        <f>SUM(K284,K271,K233,K198,K190,K176,K78,K56)</f>
        <v>0</v>
      </c>
      <c r="L287" s="418">
        <f t="shared" si="38"/>
        <v>8519</v>
      </c>
      <c r="M287" s="325">
        <f>SUM(M284,M271,M233,M198,M190,M176,M78,M56)</f>
        <v>0</v>
      </c>
      <c r="N287" s="326">
        <f>SUM(N284,N271,N233,N198,N190,N176,N78,N56)</f>
        <v>0</v>
      </c>
      <c r="O287" s="327">
        <f t="shared" si="57"/>
        <v>0</v>
      </c>
      <c r="P287" s="328"/>
      <c r="R287" s="158"/>
      <c r="S287" s="158"/>
    </row>
    <row r="288" spans="1:19" customFormat="1" x14ac:dyDescent="0.25">
      <c r="A288" s="420" t="s">
        <v>523</v>
      </c>
      <c r="B288" s="421"/>
      <c r="C288" s="468">
        <f t="shared" ref="C288" si="58">F288+I288+L288+O288</f>
        <v>-2464</v>
      </c>
      <c r="D288" s="423">
        <f>SUM(D28,D29,D45)-D54</f>
        <v>0</v>
      </c>
      <c r="E288" s="424">
        <f>SUM(E28,E29,E45)-E54</f>
        <v>0</v>
      </c>
      <c r="F288" s="425">
        <f t="shared" si="36"/>
        <v>0</v>
      </c>
      <c r="G288" s="423">
        <f>SUM(G28,G29,G45)-G54</f>
        <v>0</v>
      </c>
      <c r="H288" s="426">
        <f>SUM(H28,H29,H45)-H54</f>
        <v>0</v>
      </c>
      <c r="I288" s="425">
        <f t="shared" si="37"/>
        <v>0</v>
      </c>
      <c r="J288" s="423">
        <f>(J30+J46)-J54</f>
        <v>-2464</v>
      </c>
      <c r="K288" s="426">
        <f>(K30+K46)-K54</f>
        <v>0</v>
      </c>
      <c r="L288" s="425">
        <f t="shared" si="38"/>
        <v>-2464</v>
      </c>
      <c r="M288" s="422">
        <f>M48-M54</f>
        <v>0</v>
      </c>
      <c r="N288" s="424">
        <f>N48-N54</f>
        <v>0</v>
      </c>
      <c r="O288" s="425">
        <f t="shared" si="57"/>
        <v>0</v>
      </c>
      <c r="P288" s="427"/>
      <c r="R288" s="158"/>
      <c r="S288" s="158"/>
    </row>
    <row r="289" spans="1:19" s="148" customFormat="1" ht="12" x14ac:dyDescent="0.25">
      <c r="A289" s="420" t="s">
        <v>524</v>
      </c>
      <c r="B289" s="421"/>
      <c r="C289" s="468">
        <f>SUM(C290,C291)-C298+C299</f>
        <v>2464</v>
      </c>
      <c r="D289" s="423">
        <f>SUM(D290,D291)-D298+D299</f>
        <v>0</v>
      </c>
      <c r="E289" s="424">
        <f>SUM(E290,E291)-E298+E299</f>
        <v>0</v>
      </c>
      <c r="F289" s="425">
        <f t="shared" si="36"/>
        <v>0</v>
      </c>
      <c r="G289" s="423">
        <f>SUM(G290,G291)-G298+G299</f>
        <v>0</v>
      </c>
      <c r="H289" s="426">
        <f>SUM(H290,H291)-H298+H299</f>
        <v>0</v>
      </c>
      <c r="I289" s="425">
        <f t="shared" si="37"/>
        <v>0</v>
      </c>
      <c r="J289" s="423">
        <f>SUM(J290,J291)-J298+J299</f>
        <v>2464</v>
      </c>
      <c r="K289" s="426">
        <f>SUM(K290,K291)-K298+K299</f>
        <v>0</v>
      </c>
      <c r="L289" s="425">
        <f t="shared" si="38"/>
        <v>2464</v>
      </c>
      <c r="M289" s="422">
        <f>SUM(M290,M291)-M298+M299</f>
        <v>0</v>
      </c>
      <c r="N289" s="424">
        <f>SUM(N290,N291)-N298+N299</f>
        <v>0</v>
      </c>
      <c r="O289" s="425">
        <f t="shared" si="57"/>
        <v>0</v>
      </c>
      <c r="P289" s="427"/>
      <c r="R289" s="158"/>
      <c r="S289" s="158"/>
    </row>
    <row r="290" spans="1:19" s="148" customFormat="1" ht="12" x14ac:dyDescent="0.25">
      <c r="A290" s="429" t="s">
        <v>525</v>
      </c>
      <c r="B290" s="429" t="s">
        <v>526</v>
      </c>
      <c r="C290" s="468">
        <f>C25-C284</f>
        <v>2464</v>
      </c>
      <c r="D290" s="423">
        <f>D25-D284</f>
        <v>0</v>
      </c>
      <c r="E290" s="424">
        <f>E25-E284</f>
        <v>0</v>
      </c>
      <c r="F290" s="425">
        <f t="shared" si="36"/>
        <v>0</v>
      </c>
      <c r="G290" s="423">
        <f>G25-G284</f>
        <v>0</v>
      </c>
      <c r="H290" s="426">
        <f>H25-H284</f>
        <v>0</v>
      </c>
      <c r="I290" s="425">
        <f t="shared" si="37"/>
        <v>0</v>
      </c>
      <c r="J290" s="423">
        <f>J25-J284</f>
        <v>2464</v>
      </c>
      <c r="K290" s="426">
        <f>K25-K284</f>
        <v>0</v>
      </c>
      <c r="L290" s="425">
        <f t="shared" si="38"/>
        <v>2464</v>
      </c>
      <c r="M290" s="422">
        <f>M25-M284</f>
        <v>0</v>
      </c>
      <c r="N290" s="424">
        <f>N25-N284</f>
        <v>0</v>
      </c>
      <c r="O290" s="425">
        <f t="shared" si="57"/>
        <v>0</v>
      </c>
      <c r="P290" s="427"/>
      <c r="R290" s="158"/>
      <c r="S290" s="158"/>
    </row>
    <row r="291" spans="1:19" s="148" customFormat="1" ht="12" hidden="1" x14ac:dyDescent="0.25">
      <c r="A291" s="430" t="s">
        <v>527</v>
      </c>
      <c r="B291" s="430" t="s">
        <v>528</v>
      </c>
      <c r="C291" s="428">
        <f>SUM(C292,C294,C296)-SUM(C293,C295,C297)</f>
        <v>0</v>
      </c>
      <c r="D291" s="423">
        <f>SUM(D292,D294,D296)-SUM(D293,D295,D297)</f>
        <v>0</v>
      </c>
      <c r="E291" s="424">
        <f t="shared" ref="E291" si="59">SUM(E292,E294,E296)-SUM(E293,E295,E297)</f>
        <v>0</v>
      </c>
      <c r="F291" s="425">
        <f t="shared" si="36"/>
        <v>0</v>
      </c>
      <c r="G291" s="423">
        <f t="shared" ref="G291:H291" si="60">SUM(G292,G294,G296)-SUM(G293,G295,G297)</f>
        <v>0</v>
      </c>
      <c r="H291" s="426">
        <f t="shared" si="60"/>
        <v>0</v>
      </c>
      <c r="I291" s="425">
        <f t="shared" si="37"/>
        <v>0</v>
      </c>
      <c r="J291" s="423">
        <f>SUM(J292,J294,J296)-SUM(J293,J295,J297)</f>
        <v>0</v>
      </c>
      <c r="K291" s="426">
        <f t="shared" ref="K291" si="61">SUM(K292,K294,K296)-SUM(K293,K295,K297)</f>
        <v>0</v>
      </c>
      <c r="L291" s="425">
        <f t="shared" si="38"/>
        <v>0</v>
      </c>
      <c r="M291" s="422">
        <f t="shared" ref="M291:N291" si="62">SUM(M292,M294,M296)-SUM(M293,M295,M297)</f>
        <v>0</v>
      </c>
      <c r="N291" s="424">
        <f t="shared" si="62"/>
        <v>0</v>
      </c>
      <c r="O291" s="425">
        <f t="shared" si="57"/>
        <v>0</v>
      </c>
      <c r="P291" s="427"/>
      <c r="R291" s="158"/>
      <c r="S291" s="158"/>
    </row>
    <row r="292" spans="1:19" s="148" customFormat="1" ht="12" hidden="1" x14ac:dyDescent="0.25">
      <c r="A292" s="411" t="s">
        <v>529</v>
      </c>
      <c r="B292" s="275" t="s">
        <v>530</v>
      </c>
      <c r="C292" s="235">
        <f t="shared" ref="C292:C299" si="63">F292+I292+L292+O292</f>
        <v>0</v>
      </c>
      <c r="D292" s="240"/>
      <c r="E292" s="409"/>
      <c r="F292" s="242">
        <f t="shared" si="36"/>
        <v>0</v>
      </c>
      <c r="G292" s="240"/>
      <c r="H292" s="241"/>
      <c r="I292" s="242">
        <f t="shared" si="37"/>
        <v>0</v>
      </c>
      <c r="J292" s="240"/>
      <c r="K292" s="241"/>
      <c r="L292" s="242">
        <f t="shared" si="38"/>
        <v>0</v>
      </c>
      <c r="M292" s="410"/>
      <c r="N292" s="409"/>
      <c r="O292" s="242">
        <f t="shared" si="57"/>
        <v>0</v>
      </c>
      <c r="P292" s="244"/>
      <c r="R292" s="158"/>
      <c r="S292" s="158"/>
    </row>
    <row r="293" spans="1:19" customFormat="1" hidden="1" x14ac:dyDescent="0.25">
      <c r="A293" s="393" t="s">
        <v>531</v>
      </c>
      <c r="B293" s="177" t="s">
        <v>532</v>
      </c>
      <c r="C293" s="224">
        <f t="shared" si="63"/>
        <v>0</v>
      </c>
      <c r="D293" s="229"/>
      <c r="E293" s="337"/>
      <c r="F293" s="231">
        <f t="shared" si="36"/>
        <v>0</v>
      </c>
      <c r="G293" s="229"/>
      <c r="H293" s="230"/>
      <c r="I293" s="231">
        <f t="shared" si="37"/>
        <v>0</v>
      </c>
      <c r="J293" s="229"/>
      <c r="K293" s="230"/>
      <c r="L293" s="231">
        <f t="shared" si="38"/>
        <v>0</v>
      </c>
      <c r="M293" s="338"/>
      <c r="N293" s="337"/>
      <c r="O293" s="231">
        <f t="shared" si="57"/>
        <v>0</v>
      </c>
      <c r="P293" s="185"/>
      <c r="R293" s="158"/>
      <c r="S293" s="158"/>
    </row>
    <row r="294" spans="1:19" customFormat="1" hidden="1" x14ac:dyDescent="0.25">
      <c r="A294" s="393" t="s">
        <v>533</v>
      </c>
      <c r="B294" s="177" t="s">
        <v>534</v>
      </c>
      <c r="C294" s="224">
        <f t="shared" si="63"/>
        <v>0</v>
      </c>
      <c r="D294" s="229"/>
      <c r="E294" s="337"/>
      <c r="F294" s="231">
        <f t="shared" si="36"/>
        <v>0</v>
      </c>
      <c r="G294" s="229"/>
      <c r="H294" s="230"/>
      <c r="I294" s="231">
        <f t="shared" si="37"/>
        <v>0</v>
      </c>
      <c r="J294" s="229"/>
      <c r="K294" s="230"/>
      <c r="L294" s="231">
        <f t="shared" si="38"/>
        <v>0</v>
      </c>
      <c r="M294" s="338"/>
      <c r="N294" s="337"/>
      <c r="O294" s="231">
        <f t="shared" si="57"/>
        <v>0</v>
      </c>
      <c r="P294" s="185"/>
      <c r="R294" s="158"/>
      <c r="S294" s="158"/>
    </row>
    <row r="295" spans="1:19" customFormat="1" hidden="1" x14ac:dyDescent="0.25">
      <c r="A295" s="393" t="s">
        <v>535</v>
      </c>
      <c r="B295" s="177" t="s">
        <v>536</v>
      </c>
      <c r="C295" s="224">
        <f t="shared" si="63"/>
        <v>0</v>
      </c>
      <c r="D295" s="229"/>
      <c r="E295" s="337"/>
      <c r="F295" s="231">
        <f t="shared" si="36"/>
        <v>0</v>
      </c>
      <c r="G295" s="229"/>
      <c r="H295" s="230"/>
      <c r="I295" s="231">
        <f t="shared" si="37"/>
        <v>0</v>
      </c>
      <c r="J295" s="229"/>
      <c r="K295" s="230"/>
      <c r="L295" s="231">
        <f t="shared" si="38"/>
        <v>0</v>
      </c>
      <c r="M295" s="338"/>
      <c r="N295" s="337"/>
      <c r="O295" s="231">
        <f t="shared" si="57"/>
        <v>0</v>
      </c>
      <c r="P295" s="185"/>
      <c r="R295" s="158"/>
      <c r="S295" s="158"/>
    </row>
    <row r="296" spans="1:19" customFormat="1" hidden="1" x14ac:dyDescent="0.25">
      <c r="A296" s="393" t="s">
        <v>537</v>
      </c>
      <c r="B296" s="177" t="s">
        <v>538</v>
      </c>
      <c r="C296" s="224">
        <f t="shared" si="63"/>
        <v>0</v>
      </c>
      <c r="D296" s="229"/>
      <c r="E296" s="337"/>
      <c r="F296" s="231">
        <f t="shared" si="36"/>
        <v>0</v>
      </c>
      <c r="G296" s="229"/>
      <c r="H296" s="230"/>
      <c r="I296" s="231">
        <f t="shared" si="37"/>
        <v>0</v>
      </c>
      <c r="J296" s="229"/>
      <c r="K296" s="230"/>
      <c r="L296" s="231">
        <f t="shared" si="38"/>
        <v>0</v>
      </c>
      <c r="M296" s="338"/>
      <c r="N296" s="337"/>
      <c r="O296" s="231">
        <f t="shared" si="57"/>
        <v>0</v>
      </c>
      <c r="P296" s="185"/>
      <c r="R296" s="158"/>
      <c r="S296" s="158"/>
    </row>
    <row r="297" spans="1:19" customFormat="1" hidden="1" x14ac:dyDescent="0.25">
      <c r="A297" s="431" t="s">
        <v>539</v>
      </c>
      <c r="B297" s="432" t="s">
        <v>540</v>
      </c>
      <c r="C297" s="374">
        <f t="shared" si="63"/>
        <v>0</v>
      </c>
      <c r="D297" s="375"/>
      <c r="E297" s="376"/>
      <c r="F297" s="371">
        <f t="shared" si="36"/>
        <v>0</v>
      </c>
      <c r="G297" s="375"/>
      <c r="H297" s="377"/>
      <c r="I297" s="371">
        <f t="shared" si="37"/>
        <v>0</v>
      </c>
      <c r="J297" s="375"/>
      <c r="K297" s="377"/>
      <c r="L297" s="371">
        <f t="shared" si="38"/>
        <v>0</v>
      </c>
      <c r="M297" s="378"/>
      <c r="N297" s="376"/>
      <c r="O297" s="371">
        <f t="shared" si="57"/>
        <v>0</v>
      </c>
      <c r="P297" s="372"/>
      <c r="R297" s="158"/>
      <c r="S297" s="158"/>
    </row>
    <row r="298" spans="1:19" customFormat="1" hidden="1" x14ac:dyDescent="0.25">
      <c r="A298" s="430" t="s">
        <v>541</v>
      </c>
      <c r="B298" s="430" t="s">
        <v>542</v>
      </c>
      <c r="C298" s="433">
        <f t="shared" si="63"/>
        <v>0</v>
      </c>
      <c r="D298" s="434"/>
      <c r="E298" s="435"/>
      <c r="F298" s="425">
        <f t="shared" si="36"/>
        <v>0</v>
      </c>
      <c r="G298" s="434"/>
      <c r="H298" s="436"/>
      <c r="I298" s="425">
        <f t="shared" si="37"/>
        <v>0</v>
      </c>
      <c r="J298" s="434"/>
      <c r="K298" s="436"/>
      <c r="L298" s="425">
        <f t="shared" si="38"/>
        <v>0</v>
      </c>
      <c r="M298" s="437"/>
      <c r="N298" s="435"/>
      <c r="O298" s="425">
        <f t="shared" si="57"/>
        <v>0</v>
      </c>
      <c r="P298" s="427"/>
      <c r="R298" s="158"/>
      <c r="S298" s="158"/>
    </row>
    <row r="299" spans="1:19" s="148" customFormat="1" ht="32.25" hidden="1" customHeight="1" x14ac:dyDescent="0.25">
      <c r="A299" s="430" t="s">
        <v>543</v>
      </c>
      <c r="B299" s="438" t="s">
        <v>544</v>
      </c>
      <c r="C299" s="439">
        <f t="shared" si="63"/>
        <v>0</v>
      </c>
      <c r="D299" s="440"/>
      <c r="E299" s="441"/>
      <c r="F299" s="442">
        <f t="shared" si="36"/>
        <v>0</v>
      </c>
      <c r="G299" s="434"/>
      <c r="H299" s="436"/>
      <c r="I299" s="425">
        <f t="shared" si="37"/>
        <v>0</v>
      </c>
      <c r="J299" s="434"/>
      <c r="K299" s="436"/>
      <c r="L299" s="425">
        <f t="shared" si="38"/>
        <v>0</v>
      </c>
      <c r="M299" s="437"/>
      <c r="N299" s="435"/>
      <c r="O299" s="425">
        <f t="shared" si="57"/>
        <v>0</v>
      </c>
      <c r="P299" s="427"/>
      <c r="R299" s="158"/>
      <c r="S299" s="158"/>
    </row>
    <row r="300" spans="1:19" s="148" customFormat="1" ht="12" x14ac:dyDescent="0.25">
      <c r="A300" s="443" t="s">
        <v>545</v>
      </c>
      <c r="B300" s="444"/>
      <c r="C300" s="444"/>
      <c r="D300" s="444"/>
      <c r="E300" s="444"/>
      <c r="F300" s="444"/>
      <c r="G300" s="444"/>
      <c r="H300" s="444"/>
      <c r="I300" s="444"/>
      <c r="J300" s="444"/>
      <c r="K300" s="444"/>
      <c r="L300" s="444"/>
      <c r="M300" s="444"/>
      <c r="N300" s="444"/>
      <c r="O300" s="444"/>
      <c r="P300" s="445"/>
      <c r="Q300" s="141"/>
    </row>
    <row r="301" spans="1:19" customFormat="1" ht="15.75" thickBot="1" x14ac:dyDescent="0.3">
      <c r="A301" s="446"/>
      <c r="B301" s="447"/>
      <c r="C301" s="447"/>
      <c r="D301" s="447"/>
      <c r="E301" s="447"/>
      <c r="F301" s="447"/>
      <c r="G301" s="447"/>
      <c r="H301" s="447"/>
      <c r="I301" s="447"/>
      <c r="J301" s="447"/>
      <c r="K301" s="447"/>
      <c r="L301" s="447"/>
      <c r="M301" s="447"/>
      <c r="N301" s="447"/>
      <c r="O301" s="447"/>
      <c r="P301" s="448"/>
      <c r="Q301" s="454"/>
    </row>
    <row r="302" spans="1:19" customFormat="1" x14ac:dyDescent="0.25">
      <c r="A302" s="117"/>
      <c r="B302" s="117"/>
      <c r="C302" s="117"/>
      <c r="D302" s="117"/>
      <c r="E302" s="117"/>
      <c r="F302" s="117"/>
      <c r="G302" s="117"/>
      <c r="H302" s="117"/>
      <c r="I302" s="117"/>
      <c r="J302" s="117"/>
      <c r="K302" s="117"/>
      <c r="L302" s="117"/>
      <c r="M302" s="117"/>
      <c r="N302" s="117"/>
      <c r="O302" s="117"/>
      <c r="P302" s="117"/>
    </row>
    <row r="303" spans="1:19" customFormat="1" x14ac:dyDescent="0.25">
      <c r="A303" s="117"/>
      <c r="B303" s="117"/>
      <c r="C303" s="117"/>
      <c r="D303" s="117"/>
      <c r="E303" s="117"/>
      <c r="F303" s="117"/>
      <c r="G303" s="117"/>
      <c r="H303" s="117"/>
      <c r="I303" s="117"/>
      <c r="J303" s="117"/>
      <c r="K303" s="117"/>
      <c r="L303" s="117"/>
      <c r="M303" s="117"/>
      <c r="N303" s="117"/>
      <c r="O303" s="117"/>
      <c r="P303" s="117"/>
    </row>
    <row r="304" spans="1:19" customFormat="1" x14ac:dyDescent="0.25">
      <c r="A304" s="117"/>
      <c r="B304" s="117"/>
      <c r="C304" s="117"/>
      <c r="D304" s="117"/>
      <c r="E304" s="117"/>
      <c r="F304" s="117"/>
      <c r="G304" s="117"/>
      <c r="H304" s="117"/>
      <c r="I304" s="117"/>
      <c r="J304" s="117"/>
      <c r="K304" s="117"/>
      <c r="L304" s="117"/>
      <c r="M304" s="117"/>
      <c r="N304" s="117"/>
      <c r="O304" s="117"/>
      <c r="P304" s="117"/>
    </row>
    <row r="305" spans="1:16" customFormat="1" x14ac:dyDescent="0.25">
      <c r="A305" s="117"/>
      <c r="B305" s="117"/>
      <c r="C305" s="117"/>
      <c r="D305" s="117"/>
      <c r="E305" s="117"/>
      <c r="F305" s="117"/>
      <c r="G305" s="117"/>
      <c r="H305" s="117"/>
      <c r="I305" s="117"/>
      <c r="J305" s="117"/>
      <c r="K305" s="117"/>
      <c r="L305" s="117"/>
      <c r="M305" s="117"/>
      <c r="N305" s="117"/>
      <c r="O305" s="117"/>
      <c r="P305" s="117"/>
    </row>
    <row r="306" spans="1:16" x14ac:dyDescent="0.25">
      <c r="A306" s="117"/>
      <c r="B306" s="117"/>
      <c r="C306" s="117"/>
      <c r="D306" s="117"/>
      <c r="E306" s="117"/>
      <c r="F306" s="117"/>
      <c r="G306" s="117"/>
      <c r="H306" s="117"/>
      <c r="I306" s="117"/>
      <c r="J306" s="117"/>
      <c r="K306" s="117"/>
      <c r="L306" s="117"/>
      <c r="M306" s="117"/>
      <c r="N306" s="117"/>
      <c r="O306" s="117"/>
    </row>
    <row r="307" spans="1:16" x14ac:dyDescent="0.25">
      <c r="A307" s="117"/>
      <c r="B307" s="117"/>
      <c r="C307" s="117"/>
      <c r="D307" s="117"/>
      <c r="E307" s="117"/>
      <c r="F307" s="117"/>
      <c r="G307" s="117"/>
      <c r="H307" s="117"/>
      <c r="I307" s="117"/>
      <c r="J307" s="117"/>
      <c r="K307" s="117"/>
      <c r="L307" s="117"/>
      <c r="M307" s="117"/>
      <c r="N307" s="117"/>
      <c r="O307" s="117"/>
    </row>
    <row r="308" spans="1:16" x14ac:dyDescent="0.25">
      <c r="A308" s="117"/>
      <c r="B308" s="117"/>
      <c r="C308" s="117"/>
      <c r="D308" s="117"/>
      <c r="E308" s="117"/>
      <c r="F308" s="117"/>
      <c r="G308" s="117"/>
      <c r="H308" s="117"/>
      <c r="I308" s="117"/>
      <c r="J308" s="117"/>
      <c r="K308" s="117"/>
      <c r="L308" s="117"/>
      <c r="M308" s="117"/>
      <c r="N308" s="117"/>
      <c r="O308" s="117"/>
    </row>
    <row r="309" spans="1:16" x14ac:dyDescent="0.25">
      <c r="A309" s="117"/>
      <c r="B309" s="117"/>
      <c r="C309" s="117"/>
      <c r="D309" s="117"/>
      <c r="E309" s="117"/>
      <c r="F309" s="117"/>
      <c r="G309" s="117"/>
      <c r="H309" s="117"/>
      <c r="I309" s="117"/>
      <c r="J309" s="117"/>
      <c r="K309" s="117"/>
      <c r="L309" s="117"/>
      <c r="M309" s="117"/>
      <c r="N309" s="117"/>
      <c r="O309" s="117"/>
    </row>
    <row r="310" spans="1:16" x14ac:dyDescent="0.25">
      <c r="A310" s="117"/>
      <c r="B310" s="117"/>
      <c r="C310" s="117"/>
      <c r="D310" s="117"/>
      <c r="E310" s="117"/>
      <c r="F310" s="117"/>
      <c r="G310" s="117"/>
      <c r="H310" s="117"/>
      <c r="I310" s="117"/>
      <c r="J310" s="117"/>
      <c r="K310" s="117"/>
      <c r="L310" s="117"/>
      <c r="M310" s="117"/>
      <c r="N310" s="117"/>
      <c r="O310" s="117"/>
    </row>
    <row r="311" spans="1:16" x14ac:dyDescent="0.25">
      <c r="A311" s="117"/>
      <c r="B311" s="117"/>
      <c r="C311" s="117"/>
      <c r="D311" s="117"/>
      <c r="E311" s="117"/>
      <c r="F311" s="117"/>
      <c r="G311" s="117"/>
      <c r="H311" s="117"/>
      <c r="I311" s="117"/>
      <c r="J311" s="117"/>
      <c r="K311" s="117"/>
      <c r="L311" s="117"/>
      <c r="M311" s="117"/>
      <c r="N311" s="117"/>
      <c r="O311" s="117"/>
    </row>
    <row r="312" spans="1:16" x14ac:dyDescent="0.25">
      <c r="A312" s="117"/>
      <c r="B312" s="117"/>
      <c r="C312" s="117"/>
      <c r="D312" s="117"/>
      <c r="E312" s="117"/>
      <c r="F312" s="117"/>
      <c r="G312" s="117"/>
      <c r="H312" s="117"/>
      <c r="I312" s="117"/>
      <c r="J312" s="117"/>
      <c r="K312" s="117"/>
      <c r="L312" s="117"/>
      <c r="M312" s="117"/>
      <c r="N312" s="117"/>
      <c r="O312" s="117"/>
    </row>
    <row r="313" spans="1:16" x14ac:dyDescent="0.25">
      <c r="A313" s="117"/>
      <c r="B313" s="117"/>
      <c r="C313" s="117"/>
      <c r="D313" s="117"/>
      <c r="E313" s="117"/>
      <c r="F313" s="117"/>
      <c r="G313" s="117"/>
      <c r="H313" s="117"/>
      <c r="I313" s="117"/>
      <c r="J313" s="117"/>
      <c r="K313" s="117"/>
      <c r="L313" s="117"/>
      <c r="M313" s="117"/>
      <c r="N313" s="117"/>
      <c r="O313" s="117"/>
    </row>
    <row r="314" spans="1:16" x14ac:dyDescent="0.25">
      <c r="A314" s="117"/>
      <c r="B314" s="117"/>
      <c r="C314" s="117"/>
      <c r="D314" s="117"/>
      <c r="E314" s="117"/>
      <c r="F314" s="117"/>
      <c r="G314" s="117"/>
      <c r="H314" s="117"/>
      <c r="I314" s="117"/>
      <c r="J314" s="117"/>
      <c r="K314" s="117"/>
      <c r="L314" s="117"/>
      <c r="M314" s="117"/>
      <c r="N314" s="117"/>
      <c r="O314" s="117"/>
    </row>
    <row r="315" spans="1:16" x14ac:dyDescent="0.25">
      <c r="A315" s="117"/>
      <c r="B315" s="117"/>
      <c r="C315" s="117"/>
      <c r="D315" s="117"/>
      <c r="E315" s="117"/>
      <c r="F315" s="117"/>
      <c r="G315" s="117"/>
      <c r="H315" s="117"/>
      <c r="I315" s="117"/>
      <c r="J315" s="117"/>
      <c r="K315" s="117"/>
      <c r="L315" s="117"/>
      <c r="M315" s="117"/>
      <c r="N315" s="117"/>
      <c r="O315" s="117"/>
    </row>
    <row r="316" spans="1:16" x14ac:dyDescent="0.25">
      <c r="A316" s="117"/>
      <c r="B316" s="117"/>
      <c r="C316" s="117"/>
      <c r="D316" s="117"/>
      <c r="E316" s="117"/>
      <c r="F316" s="117"/>
      <c r="G316" s="117"/>
      <c r="H316" s="117"/>
      <c r="I316" s="117"/>
      <c r="J316" s="117"/>
      <c r="K316" s="117"/>
      <c r="L316" s="117"/>
      <c r="M316" s="117"/>
      <c r="N316" s="117"/>
      <c r="O316" s="117"/>
    </row>
    <row r="317" spans="1:16" x14ac:dyDescent="0.25">
      <c r="A317" s="117"/>
      <c r="B317" s="117"/>
      <c r="C317" s="117"/>
      <c r="D317" s="117"/>
      <c r="E317" s="117"/>
      <c r="F317" s="117"/>
      <c r="G317" s="117"/>
      <c r="H317" s="117"/>
      <c r="I317" s="117"/>
      <c r="J317" s="117"/>
      <c r="K317" s="117"/>
      <c r="L317" s="117"/>
      <c r="M317" s="117"/>
      <c r="N317" s="117"/>
      <c r="O317" s="117"/>
    </row>
    <row r="318" spans="1:16" x14ac:dyDescent="0.25">
      <c r="A318" s="117"/>
      <c r="B318" s="117"/>
      <c r="C318" s="117"/>
      <c r="D318" s="117"/>
      <c r="E318" s="117"/>
      <c r="F318" s="117"/>
      <c r="G318" s="117"/>
      <c r="H318" s="117"/>
      <c r="I318" s="117"/>
      <c r="J318" s="117"/>
      <c r="K318" s="117"/>
      <c r="L318" s="117"/>
      <c r="M318" s="117"/>
      <c r="N318" s="117"/>
      <c r="O318" s="117"/>
    </row>
    <row r="319" spans="1:16" x14ac:dyDescent="0.25">
      <c r="A319" s="117"/>
      <c r="B319" s="117"/>
      <c r="C319" s="117"/>
      <c r="D319" s="117"/>
      <c r="E319" s="117"/>
      <c r="F319" s="117"/>
      <c r="G319" s="117"/>
      <c r="H319" s="117"/>
      <c r="I319" s="117"/>
      <c r="J319" s="117"/>
      <c r="K319" s="117"/>
      <c r="L319" s="117"/>
      <c r="M319" s="117"/>
      <c r="N319" s="117"/>
      <c r="O319" s="117"/>
    </row>
    <row r="320" spans="1:16"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VkPk5oLiYq3n+ebn8TfoywXYn6R0MpTGjYCSOXUuW/+fDk9eLV1UMJv2hGnBvlTWA4XOhxMbLWYhfMB6Jnzjzg==" saltValue="In+tvF37iksoW3fGXVCX8w==" spinCount="100000" sheet="1" objects="1" scenarios="1" formatCells="0" formatColumns="0" formatRows="0"/>
  <autoFilter ref="A22:P300">
    <filterColumn colId="2">
      <filters blank="1">
        <filter val="1 057"/>
        <filter val="1 074"/>
        <filter val="1 300"/>
        <filter val="1 949"/>
        <filter val="159 176"/>
        <filter val="162 121"/>
        <filter val="164 070"/>
        <filter val="165 370"/>
        <filter val="167 695"/>
        <filter val="2 325"/>
        <filter val="2 464"/>
        <filter val="-2 464"/>
        <filter val="201"/>
        <filter val="23 296"/>
        <filter val="3 520"/>
        <filter val="3 730"/>
        <filter val="4 500"/>
        <filter val="4 789"/>
        <filter val="5 330"/>
        <filter val="53 192"/>
        <filter val="56 712"/>
        <filter val="56 922"/>
        <filter val="57 769"/>
        <filter val="8 729"/>
        <filter val="8 800"/>
        <filter val="830"/>
        <filter val="89 018"/>
        <filter val="97 948"/>
      </filters>
    </filterColumn>
  </autoFilter>
  <mergeCells count="30">
    <mergeCell ref="C18:P18"/>
    <mergeCell ref="A19:A21"/>
    <mergeCell ref="C17:P17"/>
    <mergeCell ref="A4:P4"/>
    <mergeCell ref="C6:P6"/>
    <mergeCell ref="C7:P7"/>
    <mergeCell ref="C8:P8"/>
    <mergeCell ref="C9:P9"/>
    <mergeCell ref="C10:P10"/>
    <mergeCell ref="C11:P11"/>
    <mergeCell ref="C13:P13"/>
    <mergeCell ref="C14:P14"/>
    <mergeCell ref="C15:P15"/>
    <mergeCell ref="C16:P16"/>
    <mergeCell ref="B19:B21"/>
    <mergeCell ref="C19:O19"/>
    <mergeCell ref="P19:P21"/>
    <mergeCell ref="C20:C21"/>
    <mergeCell ref="D20:D21"/>
    <mergeCell ref="E20:E21"/>
    <mergeCell ref="F20:F21"/>
    <mergeCell ref="G20:G21"/>
    <mergeCell ref="N20:N21"/>
    <mergeCell ref="O20:O21"/>
    <mergeCell ref="H20:H21"/>
    <mergeCell ref="I20:I21"/>
    <mergeCell ref="J20:J21"/>
    <mergeCell ref="K20:K21"/>
    <mergeCell ref="L20:L21"/>
    <mergeCell ref="M20:M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125.pielikums Jūrmalas pilsētas domes
2016.gada 25.novembra saistošajiem noteikumiem Nr.44
(protokols Nr.18, 5.punkts)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R321"/>
  <sheetViews>
    <sheetView view="pageLayout" zoomScaleNormal="90" workbookViewId="0">
      <selection activeCell="T9" sqref="T9"/>
    </sheetView>
  </sheetViews>
  <sheetFormatPr defaultRowHeight="12" outlineLevelCol="1" x14ac:dyDescent="0.25"/>
  <cols>
    <col min="1" max="1" width="10.85546875" style="113" customWidth="1"/>
    <col min="2" max="2" width="35.140625" style="113" customWidth="1"/>
    <col min="3" max="3" width="8.7109375" style="113" customWidth="1"/>
    <col min="4" max="5" width="8.7109375" style="113" hidden="1" customWidth="1" outlineLevel="1"/>
    <col min="6" max="6" width="8.7109375" style="113" customWidth="1" collapsed="1"/>
    <col min="7" max="7" width="12.28515625" style="113" hidden="1" customWidth="1" outlineLevel="1"/>
    <col min="8" max="8" width="10" style="113" hidden="1" customWidth="1" outlineLevel="1"/>
    <col min="9" max="9" width="8.7109375" style="113" customWidth="1" collapsed="1"/>
    <col min="10" max="10" width="8.7109375" style="113" hidden="1" customWidth="1" outlineLevel="1"/>
    <col min="11" max="11" width="7.7109375" style="113" hidden="1" customWidth="1" outlineLevel="1"/>
    <col min="12" max="12" width="7.42578125" style="113" customWidth="1" collapsed="1"/>
    <col min="13" max="14" width="8.7109375" style="113" hidden="1" customWidth="1" outlineLevel="1"/>
    <col min="15" max="15" width="7.5703125" style="113" customWidth="1" collapsed="1"/>
    <col min="16" max="16" width="36.7109375" style="117" hidden="1" customWidth="1" outlineLevel="1"/>
    <col min="17" max="17" width="9.140625" style="117" collapsed="1"/>
    <col min="18" max="16384" width="9.140625" style="117"/>
  </cols>
  <sheetData>
    <row r="1" spans="1:17" x14ac:dyDescent="0.25">
      <c r="B1" s="114"/>
      <c r="C1" s="114"/>
      <c r="D1" s="114"/>
      <c r="E1" s="114"/>
      <c r="F1" s="114"/>
      <c r="G1" s="114"/>
      <c r="H1" s="114"/>
      <c r="I1" s="114"/>
      <c r="J1" s="114"/>
      <c r="K1" s="114"/>
      <c r="L1" s="114"/>
      <c r="M1" s="115"/>
      <c r="N1" s="115"/>
      <c r="O1" s="116" t="s">
        <v>225</v>
      </c>
    </row>
    <row r="2" spans="1:17" x14ac:dyDescent="0.25">
      <c r="B2" s="114"/>
      <c r="C2" s="114"/>
      <c r="D2" s="114"/>
      <c r="E2" s="114"/>
      <c r="F2" s="114"/>
      <c r="G2" s="114"/>
      <c r="H2" s="114"/>
      <c r="I2" s="114"/>
      <c r="J2" s="114"/>
      <c r="K2" s="114"/>
      <c r="L2" s="114"/>
      <c r="M2" s="115"/>
      <c r="N2" s="115"/>
      <c r="O2" s="116"/>
    </row>
    <row r="3" spans="1:17" x14ac:dyDescent="0.25">
      <c r="A3" s="1249"/>
      <c r="B3" s="1250"/>
      <c r="C3" s="1250"/>
      <c r="D3" s="1250"/>
      <c r="E3" s="1250"/>
      <c r="F3" s="1250"/>
      <c r="G3" s="1250"/>
      <c r="H3" s="1250"/>
      <c r="I3" s="1250"/>
      <c r="J3" s="1250"/>
      <c r="K3" s="1250"/>
      <c r="L3" s="1250"/>
      <c r="M3" s="1250"/>
      <c r="N3" s="1250"/>
      <c r="O3" s="1250"/>
      <c r="P3" s="1251"/>
      <c r="Q3" s="118"/>
    </row>
    <row r="4" spans="1:17" ht="15.75" x14ac:dyDescent="0.25">
      <c r="A4" s="1227" t="s">
        <v>226</v>
      </c>
      <c r="B4" s="1228"/>
      <c r="C4" s="1228"/>
      <c r="D4" s="1228"/>
      <c r="E4" s="1228"/>
      <c r="F4" s="1228"/>
      <c r="G4" s="1228"/>
      <c r="H4" s="1228"/>
      <c r="I4" s="1228"/>
      <c r="J4" s="1228"/>
      <c r="K4" s="1228"/>
      <c r="L4" s="1228"/>
      <c r="M4" s="1228"/>
      <c r="N4" s="1228"/>
      <c r="O4" s="1228"/>
      <c r="P4" s="1228"/>
      <c r="Q4" s="118"/>
    </row>
    <row r="5" spans="1:17" ht="15.75" x14ac:dyDescent="0.25">
      <c r="A5" s="119"/>
      <c r="B5" s="120"/>
      <c r="C5" s="120"/>
      <c r="D5" s="120"/>
      <c r="E5" s="120"/>
      <c r="F5" s="120"/>
      <c r="G5" s="120"/>
      <c r="H5" s="120"/>
      <c r="I5" s="120"/>
      <c r="J5" s="120"/>
      <c r="K5" s="120"/>
      <c r="L5" s="120"/>
      <c r="M5" s="120"/>
      <c r="N5" s="120"/>
      <c r="O5" s="120"/>
      <c r="P5" s="120"/>
      <c r="Q5" s="118"/>
    </row>
    <row r="6" spans="1:17" ht="12.75" customHeight="1" x14ac:dyDescent="0.25">
      <c r="A6" s="121" t="s">
        <v>227</v>
      </c>
      <c r="B6" s="122"/>
      <c r="C6" s="1230" t="s">
        <v>228</v>
      </c>
      <c r="D6" s="1230"/>
      <c r="E6" s="1230"/>
      <c r="F6" s="1230"/>
      <c r="G6" s="1230"/>
      <c r="H6" s="1230"/>
      <c r="I6" s="1230"/>
      <c r="J6" s="1230"/>
      <c r="K6" s="1230"/>
      <c r="L6" s="1230"/>
      <c r="M6" s="1230"/>
      <c r="N6" s="1230"/>
      <c r="O6" s="1230"/>
      <c r="P6" s="1230"/>
      <c r="Q6" s="118"/>
    </row>
    <row r="7" spans="1:17" ht="12.75" customHeight="1" x14ac:dyDescent="0.25">
      <c r="A7" s="121" t="s">
        <v>229</v>
      </c>
      <c r="B7" s="122"/>
      <c r="C7" s="1230" t="s">
        <v>230</v>
      </c>
      <c r="D7" s="1230"/>
      <c r="E7" s="1230"/>
      <c r="F7" s="1230"/>
      <c r="G7" s="1230"/>
      <c r="H7" s="1230"/>
      <c r="I7" s="1230"/>
      <c r="J7" s="1230"/>
      <c r="K7" s="1230"/>
      <c r="L7" s="1230"/>
      <c r="M7" s="1230"/>
      <c r="N7" s="1230"/>
      <c r="O7" s="1230"/>
      <c r="P7" s="1230"/>
      <c r="Q7" s="118"/>
    </row>
    <row r="8" spans="1:17" x14ac:dyDescent="0.25">
      <c r="A8" s="123" t="s">
        <v>231</v>
      </c>
      <c r="B8" s="124"/>
      <c r="C8" s="1222" t="s">
        <v>232</v>
      </c>
      <c r="D8" s="1222"/>
      <c r="E8" s="1222"/>
      <c r="F8" s="1222"/>
      <c r="G8" s="1222"/>
      <c r="H8" s="1222"/>
      <c r="I8" s="1222"/>
      <c r="J8" s="1222"/>
      <c r="K8" s="1222"/>
      <c r="L8" s="1222"/>
      <c r="M8" s="1222"/>
      <c r="N8" s="1222"/>
      <c r="O8" s="1222"/>
      <c r="P8" s="1222"/>
      <c r="Q8" s="118"/>
    </row>
    <row r="9" spans="1:17" x14ac:dyDescent="0.25">
      <c r="A9" s="123" t="s">
        <v>233</v>
      </c>
      <c r="B9" s="124"/>
      <c r="C9" s="1222" t="s">
        <v>10</v>
      </c>
      <c r="D9" s="1222"/>
      <c r="E9" s="1222"/>
      <c r="F9" s="1222"/>
      <c r="G9" s="1222"/>
      <c r="H9" s="1222"/>
      <c r="I9" s="1222"/>
      <c r="J9" s="1222"/>
      <c r="K9" s="1222"/>
      <c r="L9" s="1222"/>
      <c r="M9" s="1222"/>
      <c r="N9" s="1222"/>
      <c r="O9" s="1222"/>
      <c r="P9" s="1222"/>
      <c r="Q9" s="118"/>
    </row>
    <row r="10" spans="1:17" ht="24.75" customHeight="1" x14ac:dyDescent="0.25">
      <c r="A10" s="123" t="s">
        <v>234</v>
      </c>
      <c r="B10" s="124"/>
      <c r="C10" s="1230" t="s">
        <v>8</v>
      </c>
      <c r="D10" s="1230"/>
      <c r="E10" s="1230"/>
      <c r="F10" s="1230"/>
      <c r="G10" s="1230"/>
      <c r="H10" s="1230"/>
      <c r="I10" s="1230"/>
      <c r="J10" s="1230"/>
      <c r="K10" s="1230"/>
      <c r="L10" s="1230"/>
      <c r="M10" s="1230"/>
      <c r="N10" s="1230"/>
      <c r="O10" s="1230"/>
      <c r="P10" s="1230"/>
      <c r="Q10" s="118"/>
    </row>
    <row r="11" spans="1:17" x14ac:dyDescent="0.25">
      <c r="A11" s="123" t="s">
        <v>235</v>
      </c>
      <c r="B11" s="124"/>
      <c r="C11" s="1230"/>
      <c r="D11" s="1230"/>
      <c r="E11" s="1230"/>
      <c r="F11" s="1230"/>
      <c r="G11" s="1230"/>
      <c r="H11" s="1230"/>
      <c r="I11" s="1230"/>
      <c r="J11" s="1230"/>
      <c r="K11" s="1230"/>
      <c r="L11" s="1230"/>
      <c r="M11" s="1230"/>
      <c r="N11" s="1230"/>
      <c r="O11" s="1230"/>
      <c r="P11" s="1230"/>
      <c r="Q11" s="118"/>
    </row>
    <row r="12" spans="1:17" x14ac:dyDescent="0.25">
      <c r="A12" s="125" t="s">
        <v>236</v>
      </c>
      <c r="B12" s="124"/>
      <c r="C12" s="126"/>
      <c r="D12" s="126"/>
      <c r="E12" s="126"/>
      <c r="F12" s="126"/>
      <c r="G12" s="126"/>
      <c r="H12" s="126"/>
      <c r="I12" s="126"/>
      <c r="J12" s="126"/>
      <c r="K12" s="126"/>
      <c r="L12" s="126"/>
      <c r="M12" s="126"/>
      <c r="N12" s="126"/>
      <c r="O12" s="126"/>
      <c r="P12" s="127"/>
      <c r="Q12" s="118"/>
    </row>
    <row r="13" spans="1:17" x14ac:dyDescent="0.25">
      <c r="A13" s="123"/>
      <c r="B13" s="124" t="s">
        <v>237</v>
      </c>
      <c r="C13" s="1222" t="s">
        <v>238</v>
      </c>
      <c r="D13" s="1222"/>
      <c r="E13" s="1222"/>
      <c r="F13" s="1222"/>
      <c r="G13" s="1222"/>
      <c r="H13" s="1222"/>
      <c r="I13" s="1222"/>
      <c r="J13" s="1222"/>
      <c r="K13" s="1222"/>
      <c r="L13" s="1222"/>
      <c r="M13" s="1222"/>
      <c r="N13" s="1222"/>
      <c r="O13" s="1222"/>
      <c r="P13" s="1222"/>
      <c r="Q13" s="118"/>
    </row>
    <row r="14" spans="1:17" x14ac:dyDescent="0.25">
      <c r="A14" s="123"/>
      <c r="B14" s="124" t="s">
        <v>239</v>
      </c>
      <c r="C14" s="1222"/>
      <c r="D14" s="1222"/>
      <c r="E14" s="1222"/>
      <c r="F14" s="1222"/>
      <c r="G14" s="1222"/>
      <c r="H14" s="1222"/>
      <c r="I14" s="1222"/>
      <c r="J14" s="1222"/>
      <c r="K14" s="1222"/>
      <c r="L14" s="1222"/>
      <c r="M14" s="1222"/>
      <c r="N14" s="1222"/>
      <c r="O14" s="1222"/>
      <c r="P14" s="1222"/>
      <c r="Q14" s="118"/>
    </row>
    <row r="15" spans="1:17" x14ac:dyDescent="0.25">
      <c r="A15" s="123"/>
      <c r="B15" s="124" t="s">
        <v>240</v>
      </c>
      <c r="C15" s="1222"/>
      <c r="D15" s="1222"/>
      <c r="E15" s="1222"/>
      <c r="F15" s="1222"/>
      <c r="G15" s="1222"/>
      <c r="H15" s="1222"/>
      <c r="I15" s="1222"/>
      <c r="J15" s="1222"/>
      <c r="K15" s="1222"/>
      <c r="L15" s="1222"/>
      <c r="M15" s="1222"/>
      <c r="N15" s="1222"/>
      <c r="O15" s="1222"/>
      <c r="P15" s="1222"/>
      <c r="Q15" s="118"/>
    </row>
    <row r="16" spans="1:17" x14ac:dyDescent="0.25">
      <c r="A16" s="123"/>
      <c r="B16" s="124" t="s">
        <v>241</v>
      </c>
      <c r="C16" s="1222"/>
      <c r="D16" s="1222"/>
      <c r="E16" s="1222"/>
      <c r="F16" s="1222"/>
      <c r="G16" s="1222"/>
      <c r="H16" s="1222"/>
      <c r="I16" s="1222"/>
      <c r="J16" s="1222"/>
      <c r="K16" s="1222"/>
      <c r="L16" s="1222"/>
      <c r="M16" s="1222"/>
      <c r="N16" s="1222"/>
      <c r="O16" s="1222"/>
      <c r="P16" s="1222"/>
      <c r="Q16" s="118"/>
    </row>
    <row r="17" spans="1:18" x14ac:dyDescent="0.25">
      <c r="A17" s="123"/>
      <c r="B17" s="124" t="s">
        <v>242</v>
      </c>
      <c r="C17" s="1222"/>
      <c r="D17" s="1222"/>
      <c r="E17" s="1222"/>
      <c r="F17" s="1222"/>
      <c r="G17" s="1222"/>
      <c r="H17" s="1222"/>
      <c r="I17" s="1222"/>
      <c r="J17" s="1222"/>
      <c r="K17" s="1222"/>
      <c r="L17" s="1222"/>
      <c r="M17" s="1222"/>
      <c r="N17" s="1222"/>
      <c r="O17" s="1222"/>
      <c r="P17" s="1222"/>
      <c r="Q17" s="118"/>
    </row>
    <row r="18" spans="1:18" x14ac:dyDescent="0.25">
      <c r="A18" s="128"/>
      <c r="B18" s="129"/>
      <c r="C18" s="1234"/>
      <c r="D18" s="1234"/>
      <c r="E18" s="1234"/>
      <c r="F18" s="1234"/>
      <c r="G18" s="1234"/>
      <c r="H18" s="1234"/>
      <c r="I18" s="1234"/>
      <c r="J18" s="1234"/>
      <c r="K18" s="1234"/>
      <c r="L18" s="1234"/>
      <c r="M18" s="1234"/>
      <c r="N18" s="1234"/>
      <c r="O18" s="1234"/>
      <c r="P18" s="1234"/>
      <c r="Q18" s="118"/>
    </row>
    <row r="19" spans="1:18" s="130" customFormat="1" x14ac:dyDescent="0.25">
      <c r="A19" s="1236" t="s">
        <v>243</v>
      </c>
      <c r="B19" s="1239" t="s">
        <v>244</v>
      </c>
      <c r="C19" s="1242" t="s">
        <v>245</v>
      </c>
      <c r="D19" s="1243"/>
      <c r="E19" s="1243"/>
      <c r="F19" s="1243"/>
      <c r="G19" s="1243"/>
      <c r="H19" s="1243"/>
      <c r="I19" s="1243"/>
      <c r="J19" s="1243"/>
      <c r="K19" s="1243"/>
      <c r="L19" s="1243"/>
      <c r="M19" s="1243"/>
      <c r="N19" s="1243"/>
      <c r="O19" s="1244"/>
      <c r="P19" s="1239" t="s">
        <v>17</v>
      </c>
    </row>
    <row r="20" spans="1:18" s="130" customFormat="1" x14ac:dyDescent="0.25">
      <c r="A20" s="1237"/>
      <c r="B20" s="1240"/>
      <c r="C20" s="1245" t="s">
        <v>246</v>
      </c>
      <c r="D20" s="1247" t="s">
        <v>247</v>
      </c>
      <c r="E20" s="1220" t="s">
        <v>248</v>
      </c>
      <c r="F20" s="1232" t="s">
        <v>249</v>
      </c>
      <c r="G20" s="1247" t="s">
        <v>250</v>
      </c>
      <c r="H20" s="1220" t="s">
        <v>251</v>
      </c>
      <c r="I20" s="1232" t="s">
        <v>252</v>
      </c>
      <c r="J20" s="1247" t="s">
        <v>253</v>
      </c>
      <c r="K20" s="1220" t="s">
        <v>254</v>
      </c>
      <c r="L20" s="1232" t="s">
        <v>255</v>
      </c>
      <c r="M20" s="1247" t="s">
        <v>256</v>
      </c>
      <c r="N20" s="1220" t="s">
        <v>257</v>
      </c>
      <c r="O20" s="1232" t="s">
        <v>258</v>
      </c>
      <c r="P20" s="1240"/>
    </row>
    <row r="21" spans="1:18" s="131" customFormat="1" ht="70.5" customHeight="1" thickBot="1" x14ac:dyDescent="0.3">
      <c r="A21" s="1238"/>
      <c r="B21" s="1241"/>
      <c r="C21" s="1246"/>
      <c r="D21" s="1248"/>
      <c r="E21" s="1221"/>
      <c r="F21" s="1233"/>
      <c r="G21" s="1248"/>
      <c r="H21" s="1221"/>
      <c r="I21" s="1233"/>
      <c r="J21" s="1248"/>
      <c r="K21" s="1221"/>
      <c r="L21" s="1233"/>
      <c r="M21" s="1248"/>
      <c r="N21" s="1221"/>
      <c r="O21" s="1233"/>
      <c r="P21" s="1241"/>
    </row>
    <row r="22" spans="1:18" s="131" customFormat="1" ht="9" thickTop="1" x14ac:dyDescent="0.25">
      <c r="A22" s="132" t="s">
        <v>259</v>
      </c>
      <c r="B22" s="132">
        <v>2</v>
      </c>
      <c r="C22" s="133">
        <v>3</v>
      </c>
      <c r="D22" s="134">
        <v>4</v>
      </c>
      <c r="E22" s="487">
        <v>5</v>
      </c>
      <c r="F22" s="132">
        <v>4</v>
      </c>
      <c r="G22" s="134">
        <v>7</v>
      </c>
      <c r="H22" s="137">
        <v>8</v>
      </c>
      <c r="I22" s="136">
        <v>5</v>
      </c>
      <c r="J22" s="134">
        <v>10</v>
      </c>
      <c r="K22" s="138">
        <v>11</v>
      </c>
      <c r="L22" s="136">
        <v>6</v>
      </c>
      <c r="M22" s="138">
        <v>13</v>
      </c>
      <c r="N22" s="135">
        <v>14</v>
      </c>
      <c r="O22" s="136">
        <v>7</v>
      </c>
      <c r="P22" s="136">
        <v>16</v>
      </c>
    </row>
    <row r="23" spans="1:18" s="148" customFormat="1" x14ac:dyDescent="0.25">
      <c r="A23" s="139"/>
      <c r="B23" s="140" t="s">
        <v>260</v>
      </c>
      <c r="C23" s="141"/>
      <c r="D23" s="142"/>
      <c r="E23" s="488"/>
      <c r="F23" s="308"/>
      <c r="G23" s="142"/>
      <c r="H23" s="145"/>
      <c r="I23" s="144"/>
      <c r="J23" s="142"/>
      <c r="K23" s="146"/>
      <c r="L23" s="144"/>
      <c r="M23" s="146"/>
      <c r="N23" s="143"/>
      <c r="O23" s="144"/>
      <c r="P23" s="147"/>
    </row>
    <row r="24" spans="1:18" s="148" customFormat="1" ht="12.75" thickBot="1" x14ac:dyDescent="0.3">
      <c r="A24" s="149"/>
      <c r="B24" s="150" t="s">
        <v>261</v>
      </c>
      <c r="C24" s="151">
        <f>F24+I24+L24+O24</f>
        <v>998670</v>
      </c>
      <c r="D24" s="152">
        <f>SUM(D25,D28,D29,D45,D46)</f>
        <v>1002597</v>
      </c>
      <c r="E24" s="489">
        <f>SUM(E25,E28,E29,E45,E46)</f>
        <v>-3927</v>
      </c>
      <c r="F24" s="455">
        <f t="shared" ref="F24:F29" si="0">D24+E24</f>
        <v>998670</v>
      </c>
      <c r="G24" s="152">
        <f>SUM(G25,G28,G46)</f>
        <v>0</v>
      </c>
      <c r="H24" s="155">
        <f>SUM(H25,H28,H46)</f>
        <v>0</v>
      </c>
      <c r="I24" s="154">
        <f>G24+H24</f>
        <v>0</v>
      </c>
      <c r="J24" s="152">
        <f>SUM(J25,J30,J46)</f>
        <v>0</v>
      </c>
      <c r="K24" s="155">
        <f>SUM(K25,K30,K46)</f>
        <v>0</v>
      </c>
      <c r="L24" s="154">
        <f>J24+K24</f>
        <v>0</v>
      </c>
      <c r="M24" s="156">
        <f>SUM(M25,M48)</f>
        <v>0</v>
      </c>
      <c r="N24" s="153">
        <f>SUM(N25,N48)</f>
        <v>0</v>
      </c>
      <c r="O24" s="154">
        <f>M24+N24</f>
        <v>0</v>
      </c>
      <c r="P24" s="157"/>
      <c r="R24" s="158"/>
    </row>
    <row r="25" spans="1:18" ht="12.75" hidden="1" thickTop="1" x14ac:dyDescent="0.25">
      <c r="A25" s="159"/>
      <c r="B25" s="160" t="s">
        <v>262</v>
      </c>
      <c r="C25" s="161">
        <f>F25+I25+L25+O25</f>
        <v>0</v>
      </c>
      <c r="D25" s="162">
        <f>SUM(D26:D27)</f>
        <v>0</v>
      </c>
      <c r="E25" s="163">
        <f>SUM(E26:E27)</f>
        <v>0</v>
      </c>
      <c r="F25" s="164">
        <f t="shared" si="0"/>
        <v>0</v>
      </c>
      <c r="G25" s="162">
        <f>SUM(G26:G27)</f>
        <v>0</v>
      </c>
      <c r="H25" s="165">
        <f>SUM(H26:H27)</f>
        <v>0</v>
      </c>
      <c r="I25" s="164">
        <f>G25+H25</f>
        <v>0</v>
      </c>
      <c r="J25" s="162">
        <f>SUM(J26:J27)</f>
        <v>0</v>
      </c>
      <c r="K25" s="165">
        <f>SUM(K26:K27)</f>
        <v>0</v>
      </c>
      <c r="L25" s="164">
        <f>J25+K25</f>
        <v>0</v>
      </c>
      <c r="M25" s="166">
        <f>SUM(M26:M27)</f>
        <v>0</v>
      </c>
      <c r="N25" s="163">
        <f>SUM(N26:N27)</f>
        <v>0</v>
      </c>
      <c r="O25" s="164">
        <f>M25+N25</f>
        <v>0</v>
      </c>
      <c r="P25" s="167"/>
      <c r="R25" s="158"/>
    </row>
    <row r="26" spans="1:18" ht="12.75" hidden="1" thickTop="1" x14ac:dyDescent="0.25">
      <c r="A26" s="168"/>
      <c r="B26" s="169" t="s">
        <v>263</v>
      </c>
      <c r="C26" s="170">
        <f>F26+I26+L26+O26</f>
        <v>0</v>
      </c>
      <c r="D26" s="171"/>
      <c r="E26" s="172"/>
      <c r="F26" s="173">
        <f t="shared" si="0"/>
        <v>0</v>
      </c>
      <c r="G26" s="171"/>
      <c r="H26" s="174"/>
      <c r="I26" s="173">
        <f>G26+H26</f>
        <v>0</v>
      </c>
      <c r="J26" s="171"/>
      <c r="K26" s="174"/>
      <c r="L26" s="173">
        <f>J26+K26</f>
        <v>0</v>
      </c>
      <c r="M26" s="175"/>
      <c r="N26" s="172"/>
      <c r="O26" s="173">
        <f>M26+N26</f>
        <v>0</v>
      </c>
      <c r="P26" s="176"/>
      <c r="R26" s="158"/>
    </row>
    <row r="27" spans="1:18" ht="12.75" hidden="1" thickTop="1" x14ac:dyDescent="0.25">
      <c r="A27" s="177"/>
      <c r="B27" s="178" t="s">
        <v>264</v>
      </c>
      <c r="C27" s="179">
        <f>F27+I27+L27+O27</f>
        <v>0</v>
      </c>
      <c r="D27" s="180"/>
      <c r="E27" s="181"/>
      <c r="F27" s="182">
        <f t="shared" si="0"/>
        <v>0</v>
      </c>
      <c r="G27" s="180"/>
      <c r="H27" s="183"/>
      <c r="I27" s="182">
        <f>G27+H27</f>
        <v>0</v>
      </c>
      <c r="J27" s="180"/>
      <c r="K27" s="183"/>
      <c r="L27" s="182">
        <f>J27+K27</f>
        <v>0</v>
      </c>
      <c r="M27" s="184"/>
      <c r="N27" s="181"/>
      <c r="O27" s="182">
        <f>M27+N27</f>
        <v>0</v>
      </c>
      <c r="P27" s="185"/>
      <c r="R27" s="158"/>
    </row>
    <row r="28" spans="1:18" s="148" customFormat="1" ht="25.5" thickTop="1" thickBot="1" x14ac:dyDescent="0.3">
      <c r="A28" s="186">
        <v>19300</v>
      </c>
      <c r="B28" s="186" t="s">
        <v>265</v>
      </c>
      <c r="C28" s="187">
        <f>SUM(F28,I28)</f>
        <v>998670</v>
      </c>
      <c r="D28" s="188">
        <v>1002597</v>
      </c>
      <c r="E28" s="492">
        <v>-3927</v>
      </c>
      <c r="F28" s="458">
        <f t="shared" si="0"/>
        <v>998670</v>
      </c>
      <c r="G28" s="188"/>
      <c r="H28" s="191"/>
      <c r="I28" s="190">
        <f>G28+H28</f>
        <v>0</v>
      </c>
      <c r="J28" s="192" t="s">
        <v>266</v>
      </c>
      <c r="K28" s="193" t="s">
        <v>266</v>
      </c>
      <c r="L28" s="194" t="s">
        <v>266</v>
      </c>
      <c r="M28" s="195" t="s">
        <v>266</v>
      </c>
      <c r="N28" s="196" t="s">
        <v>266</v>
      </c>
      <c r="O28" s="194" t="s">
        <v>266</v>
      </c>
      <c r="P28" s="197"/>
      <c r="R28" s="158"/>
    </row>
    <row r="29" spans="1:18" s="148" customFormat="1" ht="41.25" hidden="1" customHeight="1" thickTop="1" x14ac:dyDescent="0.25">
      <c r="A29" s="198"/>
      <c r="B29" s="198" t="s">
        <v>267</v>
      </c>
      <c r="C29" s="199">
        <f>F29</f>
        <v>0</v>
      </c>
      <c r="D29" s="200"/>
      <c r="E29" s="201"/>
      <c r="F29" s="202">
        <f t="shared" si="0"/>
        <v>0</v>
      </c>
      <c r="G29" s="203" t="s">
        <v>266</v>
      </c>
      <c r="H29" s="204" t="s">
        <v>266</v>
      </c>
      <c r="I29" s="205" t="s">
        <v>266</v>
      </c>
      <c r="J29" s="203" t="s">
        <v>266</v>
      </c>
      <c r="K29" s="204" t="s">
        <v>266</v>
      </c>
      <c r="L29" s="205" t="s">
        <v>266</v>
      </c>
      <c r="M29" s="206" t="s">
        <v>266</v>
      </c>
      <c r="N29" s="207" t="s">
        <v>266</v>
      </c>
      <c r="O29" s="205" t="s">
        <v>266</v>
      </c>
      <c r="P29" s="208"/>
      <c r="R29" s="158"/>
    </row>
    <row r="30" spans="1:18" s="148" customFormat="1" ht="24.75" hidden="1" thickTop="1" x14ac:dyDescent="0.25">
      <c r="A30" s="198">
        <v>21300</v>
      </c>
      <c r="B30" s="198" t="s">
        <v>268</v>
      </c>
      <c r="C30" s="199">
        <f t="shared" ref="C30:C44" si="1">L30</f>
        <v>0</v>
      </c>
      <c r="D30" s="203" t="s">
        <v>266</v>
      </c>
      <c r="E30" s="207" t="s">
        <v>266</v>
      </c>
      <c r="F30" s="205" t="s">
        <v>266</v>
      </c>
      <c r="G30" s="203" t="s">
        <v>266</v>
      </c>
      <c r="H30" s="204" t="s">
        <v>266</v>
      </c>
      <c r="I30" s="205" t="s">
        <v>266</v>
      </c>
      <c r="J30" s="209">
        <f>SUM(J31,J35,J37,J40)</f>
        <v>0</v>
      </c>
      <c r="K30" s="210">
        <f>SUM(K31,K35,K37,K40)</f>
        <v>0</v>
      </c>
      <c r="L30" s="211">
        <f t="shared" ref="L30:L44" si="2">J30+K30</f>
        <v>0</v>
      </c>
      <c r="M30" s="206" t="s">
        <v>266</v>
      </c>
      <c r="N30" s="207" t="s">
        <v>266</v>
      </c>
      <c r="O30" s="205" t="s">
        <v>266</v>
      </c>
      <c r="P30" s="208"/>
      <c r="R30" s="158"/>
    </row>
    <row r="31" spans="1:18" s="148" customFormat="1" ht="12.75" hidden="1" thickTop="1" x14ac:dyDescent="0.25">
      <c r="A31" s="212">
        <v>21350</v>
      </c>
      <c r="B31" s="198" t="s">
        <v>269</v>
      </c>
      <c r="C31" s="199">
        <f t="shared" si="1"/>
        <v>0</v>
      </c>
      <c r="D31" s="203" t="s">
        <v>266</v>
      </c>
      <c r="E31" s="207" t="s">
        <v>266</v>
      </c>
      <c r="F31" s="205" t="s">
        <v>266</v>
      </c>
      <c r="G31" s="203" t="s">
        <v>266</v>
      </c>
      <c r="H31" s="204" t="s">
        <v>266</v>
      </c>
      <c r="I31" s="205" t="s">
        <v>266</v>
      </c>
      <c r="J31" s="209">
        <f>SUM(J32:J34)</f>
        <v>0</v>
      </c>
      <c r="K31" s="210">
        <f>SUM(K32:K34)</f>
        <v>0</v>
      </c>
      <c r="L31" s="211">
        <f t="shared" si="2"/>
        <v>0</v>
      </c>
      <c r="M31" s="206" t="s">
        <v>266</v>
      </c>
      <c r="N31" s="207" t="s">
        <v>266</v>
      </c>
      <c r="O31" s="205" t="s">
        <v>266</v>
      </c>
      <c r="P31" s="208"/>
      <c r="R31" s="158"/>
    </row>
    <row r="32" spans="1:18" ht="12.75" hidden="1" thickTop="1" x14ac:dyDescent="0.25">
      <c r="A32" s="168">
        <v>21351</v>
      </c>
      <c r="B32" s="213" t="s">
        <v>270</v>
      </c>
      <c r="C32" s="214">
        <f t="shared" si="1"/>
        <v>0</v>
      </c>
      <c r="D32" s="215" t="s">
        <v>266</v>
      </c>
      <c r="E32" s="216" t="s">
        <v>266</v>
      </c>
      <c r="F32" s="217" t="s">
        <v>266</v>
      </c>
      <c r="G32" s="215" t="s">
        <v>266</v>
      </c>
      <c r="H32" s="218" t="s">
        <v>266</v>
      </c>
      <c r="I32" s="217" t="s">
        <v>266</v>
      </c>
      <c r="J32" s="219"/>
      <c r="K32" s="220"/>
      <c r="L32" s="221">
        <f t="shared" si="2"/>
        <v>0</v>
      </c>
      <c r="M32" s="222" t="s">
        <v>266</v>
      </c>
      <c r="N32" s="216" t="s">
        <v>266</v>
      </c>
      <c r="O32" s="217" t="s">
        <v>266</v>
      </c>
      <c r="P32" s="176"/>
      <c r="R32" s="158"/>
    </row>
    <row r="33" spans="1:18" ht="12.75" hidden="1" thickTop="1" x14ac:dyDescent="0.25">
      <c r="A33" s="177">
        <v>21352</v>
      </c>
      <c r="B33" s="223" t="s">
        <v>271</v>
      </c>
      <c r="C33" s="224">
        <f t="shared" si="1"/>
        <v>0</v>
      </c>
      <c r="D33" s="225" t="s">
        <v>266</v>
      </c>
      <c r="E33" s="226" t="s">
        <v>266</v>
      </c>
      <c r="F33" s="227" t="s">
        <v>266</v>
      </c>
      <c r="G33" s="225" t="s">
        <v>266</v>
      </c>
      <c r="H33" s="228" t="s">
        <v>266</v>
      </c>
      <c r="I33" s="227" t="s">
        <v>266</v>
      </c>
      <c r="J33" s="229"/>
      <c r="K33" s="230"/>
      <c r="L33" s="231">
        <f t="shared" si="2"/>
        <v>0</v>
      </c>
      <c r="M33" s="232" t="s">
        <v>266</v>
      </c>
      <c r="N33" s="226" t="s">
        <v>266</v>
      </c>
      <c r="O33" s="227" t="s">
        <v>266</v>
      </c>
      <c r="P33" s="185"/>
      <c r="R33" s="158"/>
    </row>
    <row r="34" spans="1:18" ht="12.75" hidden="1" thickTop="1" x14ac:dyDescent="0.25">
      <c r="A34" s="177">
        <v>21359</v>
      </c>
      <c r="B34" s="223" t="s">
        <v>272</v>
      </c>
      <c r="C34" s="224">
        <f t="shared" si="1"/>
        <v>0</v>
      </c>
      <c r="D34" s="225" t="s">
        <v>266</v>
      </c>
      <c r="E34" s="226" t="s">
        <v>266</v>
      </c>
      <c r="F34" s="227" t="s">
        <v>266</v>
      </c>
      <c r="G34" s="225" t="s">
        <v>266</v>
      </c>
      <c r="H34" s="228" t="s">
        <v>266</v>
      </c>
      <c r="I34" s="227" t="s">
        <v>266</v>
      </c>
      <c r="J34" s="229"/>
      <c r="K34" s="230"/>
      <c r="L34" s="231">
        <f t="shared" si="2"/>
        <v>0</v>
      </c>
      <c r="M34" s="232" t="s">
        <v>266</v>
      </c>
      <c r="N34" s="226" t="s">
        <v>266</v>
      </c>
      <c r="O34" s="227" t="s">
        <v>266</v>
      </c>
      <c r="P34" s="185"/>
      <c r="R34" s="158"/>
    </row>
    <row r="35" spans="1:18" s="148" customFormat="1" ht="24.75" hidden="1" thickTop="1" x14ac:dyDescent="0.25">
      <c r="A35" s="212">
        <v>21370</v>
      </c>
      <c r="B35" s="198" t="s">
        <v>273</v>
      </c>
      <c r="C35" s="199">
        <f t="shared" si="1"/>
        <v>0</v>
      </c>
      <c r="D35" s="203" t="s">
        <v>266</v>
      </c>
      <c r="E35" s="207" t="s">
        <v>266</v>
      </c>
      <c r="F35" s="205" t="s">
        <v>266</v>
      </c>
      <c r="G35" s="203" t="s">
        <v>266</v>
      </c>
      <c r="H35" s="204" t="s">
        <v>266</v>
      </c>
      <c r="I35" s="205" t="s">
        <v>266</v>
      </c>
      <c r="J35" s="209">
        <f>SUM(J36)</f>
        <v>0</v>
      </c>
      <c r="K35" s="210">
        <f>SUM(K36)</f>
        <v>0</v>
      </c>
      <c r="L35" s="211">
        <f t="shared" si="2"/>
        <v>0</v>
      </c>
      <c r="M35" s="206" t="s">
        <v>266</v>
      </c>
      <c r="N35" s="207" t="s">
        <v>266</v>
      </c>
      <c r="O35" s="205" t="s">
        <v>266</v>
      </c>
      <c r="P35" s="208"/>
      <c r="R35" s="158"/>
    </row>
    <row r="36" spans="1:18" ht="24.75" hidden="1" thickTop="1" x14ac:dyDescent="0.25">
      <c r="A36" s="233">
        <v>21379</v>
      </c>
      <c r="B36" s="234" t="s">
        <v>274</v>
      </c>
      <c r="C36" s="235">
        <f t="shared" si="1"/>
        <v>0</v>
      </c>
      <c r="D36" s="236" t="s">
        <v>266</v>
      </c>
      <c r="E36" s="237" t="s">
        <v>266</v>
      </c>
      <c r="F36" s="238" t="s">
        <v>266</v>
      </c>
      <c r="G36" s="236" t="s">
        <v>266</v>
      </c>
      <c r="H36" s="239" t="s">
        <v>266</v>
      </c>
      <c r="I36" s="238" t="s">
        <v>266</v>
      </c>
      <c r="J36" s="240"/>
      <c r="K36" s="241"/>
      <c r="L36" s="242">
        <f t="shared" si="2"/>
        <v>0</v>
      </c>
      <c r="M36" s="243" t="s">
        <v>266</v>
      </c>
      <c r="N36" s="237" t="s">
        <v>266</v>
      </c>
      <c r="O36" s="238" t="s">
        <v>266</v>
      </c>
      <c r="P36" s="244"/>
      <c r="R36" s="158"/>
    </row>
    <row r="37" spans="1:18" s="148" customFormat="1" ht="12.75" hidden="1" thickTop="1" x14ac:dyDescent="0.25">
      <c r="A37" s="212">
        <v>21380</v>
      </c>
      <c r="B37" s="198" t="s">
        <v>275</v>
      </c>
      <c r="C37" s="199">
        <f t="shared" si="1"/>
        <v>0</v>
      </c>
      <c r="D37" s="203" t="s">
        <v>266</v>
      </c>
      <c r="E37" s="207" t="s">
        <v>266</v>
      </c>
      <c r="F37" s="205" t="s">
        <v>266</v>
      </c>
      <c r="G37" s="203" t="s">
        <v>266</v>
      </c>
      <c r="H37" s="204" t="s">
        <v>266</v>
      </c>
      <c r="I37" s="205" t="s">
        <v>266</v>
      </c>
      <c r="J37" s="209">
        <f>SUM(J38:J39)</f>
        <v>0</v>
      </c>
      <c r="K37" s="210">
        <f>SUM(K38:K39)</f>
        <v>0</v>
      </c>
      <c r="L37" s="211">
        <f t="shared" si="2"/>
        <v>0</v>
      </c>
      <c r="M37" s="206" t="s">
        <v>266</v>
      </c>
      <c r="N37" s="207" t="s">
        <v>266</v>
      </c>
      <c r="O37" s="205" t="s">
        <v>266</v>
      </c>
      <c r="P37" s="208"/>
      <c r="R37" s="158"/>
    </row>
    <row r="38" spans="1:18" ht="12.75" hidden="1" thickTop="1" x14ac:dyDescent="0.25">
      <c r="A38" s="169">
        <v>21381</v>
      </c>
      <c r="B38" s="213" t="s">
        <v>276</v>
      </c>
      <c r="C38" s="214">
        <f t="shared" si="1"/>
        <v>0</v>
      </c>
      <c r="D38" s="215" t="s">
        <v>266</v>
      </c>
      <c r="E38" s="216" t="s">
        <v>266</v>
      </c>
      <c r="F38" s="217" t="s">
        <v>266</v>
      </c>
      <c r="G38" s="215" t="s">
        <v>266</v>
      </c>
      <c r="H38" s="218" t="s">
        <v>266</v>
      </c>
      <c r="I38" s="217" t="s">
        <v>266</v>
      </c>
      <c r="J38" s="219"/>
      <c r="K38" s="220"/>
      <c r="L38" s="221">
        <f t="shared" si="2"/>
        <v>0</v>
      </c>
      <c r="M38" s="222" t="s">
        <v>266</v>
      </c>
      <c r="N38" s="216" t="s">
        <v>266</v>
      </c>
      <c r="O38" s="217" t="s">
        <v>266</v>
      </c>
      <c r="P38" s="176"/>
      <c r="R38" s="158"/>
    </row>
    <row r="39" spans="1:18" ht="12.75" hidden="1" thickTop="1" x14ac:dyDescent="0.25">
      <c r="A39" s="178">
        <v>21383</v>
      </c>
      <c r="B39" s="223" t="s">
        <v>277</v>
      </c>
      <c r="C39" s="224">
        <f t="shared" si="1"/>
        <v>0</v>
      </c>
      <c r="D39" s="225" t="s">
        <v>266</v>
      </c>
      <c r="E39" s="226" t="s">
        <v>266</v>
      </c>
      <c r="F39" s="227" t="s">
        <v>266</v>
      </c>
      <c r="G39" s="225" t="s">
        <v>266</v>
      </c>
      <c r="H39" s="228" t="s">
        <v>266</v>
      </c>
      <c r="I39" s="227" t="s">
        <v>266</v>
      </c>
      <c r="J39" s="229"/>
      <c r="K39" s="230"/>
      <c r="L39" s="231">
        <f t="shared" si="2"/>
        <v>0</v>
      </c>
      <c r="M39" s="232" t="s">
        <v>266</v>
      </c>
      <c r="N39" s="226" t="s">
        <v>266</v>
      </c>
      <c r="O39" s="227" t="s">
        <v>266</v>
      </c>
      <c r="P39" s="185"/>
      <c r="R39" s="158"/>
    </row>
    <row r="40" spans="1:18" s="148" customFormat="1" ht="24.75" hidden="1" thickTop="1" x14ac:dyDescent="0.25">
      <c r="A40" s="212">
        <v>21390</v>
      </c>
      <c r="B40" s="198" t="s">
        <v>278</v>
      </c>
      <c r="C40" s="199">
        <f t="shared" si="1"/>
        <v>0</v>
      </c>
      <c r="D40" s="203" t="s">
        <v>266</v>
      </c>
      <c r="E40" s="207" t="s">
        <v>266</v>
      </c>
      <c r="F40" s="205" t="s">
        <v>266</v>
      </c>
      <c r="G40" s="203" t="s">
        <v>266</v>
      </c>
      <c r="H40" s="204" t="s">
        <v>266</v>
      </c>
      <c r="I40" s="205" t="s">
        <v>266</v>
      </c>
      <c r="J40" s="209">
        <f>SUM(J41:J44)</f>
        <v>0</v>
      </c>
      <c r="K40" s="210">
        <f>SUM(K41:K44)</f>
        <v>0</v>
      </c>
      <c r="L40" s="211">
        <f t="shared" si="2"/>
        <v>0</v>
      </c>
      <c r="M40" s="206" t="s">
        <v>266</v>
      </c>
      <c r="N40" s="207" t="s">
        <v>266</v>
      </c>
      <c r="O40" s="205" t="s">
        <v>266</v>
      </c>
      <c r="P40" s="208"/>
      <c r="R40" s="158"/>
    </row>
    <row r="41" spans="1:18" ht="24.75" hidden="1" thickTop="1" x14ac:dyDescent="0.25">
      <c r="A41" s="169">
        <v>21391</v>
      </c>
      <c r="B41" s="213" t="s">
        <v>279</v>
      </c>
      <c r="C41" s="214">
        <f t="shared" si="1"/>
        <v>0</v>
      </c>
      <c r="D41" s="215" t="s">
        <v>266</v>
      </c>
      <c r="E41" s="216" t="s">
        <v>266</v>
      </c>
      <c r="F41" s="217" t="s">
        <v>266</v>
      </c>
      <c r="G41" s="215" t="s">
        <v>266</v>
      </c>
      <c r="H41" s="218" t="s">
        <v>266</v>
      </c>
      <c r="I41" s="217" t="s">
        <v>266</v>
      </c>
      <c r="J41" s="219"/>
      <c r="K41" s="220"/>
      <c r="L41" s="221">
        <f t="shared" si="2"/>
        <v>0</v>
      </c>
      <c r="M41" s="222" t="s">
        <v>266</v>
      </c>
      <c r="N41" s="216" t="s">
        <v>266</v>
      </c>
      <c r="O41" s="217" t="s">
        <v>266</v>
      </c>
      <c r="P41" s="176"/>
      <c r="R41" s="158"/>
    </row>
    <row r="42" spans="1:18" ht="12.75" hidden="1" thickTop="1" x14ac:dyDescent="0.25">
      <c r="A42" s="178">
        <v>21393</v>
      </c>
      <c r="B42" s="223" t="s">
        <v>280</v>
      </c>
      <c r="C42" s="224">
        <f t="shared" si="1"/>
        <v>0</v>
      </c>
      <c r="D42" s="225" t="s">
        <v>266</v>
      </c>
      <c r="E42" s="226" t="s">
        <v>266</v>
      </c>
      <c r="F42" s="227" t="s">
        <v>266</v>
      </c>
      <c r="G42" s="225" t="s">
        <v>266</v>
      </c>
      <c r="H42" s="228" t="s">
        <v>266</v>
      </c>
      <c r="I42" s="227" t="s">
        <v>266</v>
      </c>
      <c r="J42" s="229"/>
      <c r="K42" s="230"/>
      <c r="L42" s="231">
        <f t="shared" si="2"/>
        <v>0</v>
      </c>
      <c r="M42" s="232" t="s">
        <v>266</v>
      </c>
      <c r="N42" s="226" t="s">
        <v>266</v>
      </c>
      <c r="O42" s="227" t="s">
        <v>266</v>
      </c>
      <c r="P42" s="185"/>
      <c r="R42" s="158"/>
    </row>
    <row r="43" spans="1:18" ht="12.75" hidden="1" thickTop="1" x14ac:dyDescent="0.25">
      <c r="A43" s="178">
        <v>21395</v>
      </c>
      <c r="B43" s="223" t="s">
        <v>281</v>
      </c>
      <c r="C43" s="224">
        <f t="shared" si="1"/>
        <v>0</v>
      </c>
      <c r="D43" s="225" t="s">
        <v>266</v>
      </c>
      <c r="E43" s="226" t="s">
        <v>266</v>
      </c>
      <c r="F43" s="227" t="s">
        <v>266</v>
      </c>
      <c r="G43" s="225" t="s">
        <v>266</v>
      </c>
      <c r="H43" s="228" t="s">
        <v>266</v>
      </c>
      <c r="I43" s="227" t="s">
        <v>266</v>
      </c>
      <c r="J43" s="229"/>
      <c r="K43" s="230"/>
      <c r="L43" s="231">
        <f t="shared" si="2"/>
        <v>0</v>
      </c>
      <c r="M43" s="232" t="s">
        <v>266</v>
      </c>
      <c r="N43" s="226" t="s">
        <v>266</v>
      </c>
      <c r="O43" s="227" t="s">
        <v>266</v>
      </c>
      <c r="P43" s="185"/>
      <c r="R43" s="158"/>
    </row>
    <row r="44" spans="1:18" ht="12.75" hidden="1" thickTop="1" x14ac:dyDescent="0.25">
      <c r="A44" s="178">
        <v>21399</v>
      </c>
      <c r="B44" s="223" t="s">
        <v>282</v>
      </c>
      <c r="C44" s="224">
        <f t="shared" si="1"/>
        <v>0</v>
      </c>
      <c r="D44" s="225" t="s">
        <v>266</v>
      </c>
      <c r="E44" s="226" t="s">
        <v>266</v>
      </c>
      <c r="F44" s="227" t="s">
        <v>266</v>
      </c>
      <c r="G44" s="225" t="s">
        <v>266</v>
      </c>
      <c r="H44" s="228" t="s">
        <v>266</v>
      </c>
      <c r="I44" s="227" t="s">
        <v>266</v>
      </c>
      <c r="J44" s="229"/>
      <c r="K44" s="230"/>
      <c r="L44" s="231">
        <f t="shared" si="2"/>
        <v>0</v>
      </c>
      <c r="M44" s="232" t="s">
        <v>266</v>
      </c>
      <c r="N44" s="226" t="s">
        <v>266</v>
      </c>
      <c r="O44" s="227" t="s">
        <v>266</v>
      </c>
      <c r="P44" s="185"/>
      <c r="R44" s="158"/>
    </row>
    <row r="45" spans="1:18" s="148" customFormat="1" ht="39.75" hidden="1" customHeight="1" x14ac:dyDescent="0.25">
      <c r="A45" s="212">
        <v>21420</v>
      </c>
      <c r="B45" s="198" t="s">
        <v>283</v>
      </c>
      <c r="C45" s="245">
        <f>F45</f>
        <v>0</v>
      </c>
      <c r="D45" s="246"/>
      <c r="E45" s="247"/>
      <c r="F45" s="202">
        <f>D45+E45</f>
        <v>0</v>
      </c>
      <c r="G45" s="203" t="s">
        <v>266</v>
      </c>
      <c r="H45" s="204" t="s">
        <v>266</v>
      </c>
      <c r="I45" s="205" t="s">
        <v>266</v>
      </c>
      <c r="J45" s="203" t="s">
        <v>266</v>
      </c>
      <c r="K45" s="204" t="s">
        <v>266</v>
      </c>
      <c r="L45" s="205" t="s">
        <v>266</v>
      </c>
      <c r="M45" s="206" t="s">
        <v>266</v>
      </c>
      <c r="N45" s="207" t="s">
        <v>266</v>
      </c>
      <c r="O45" s="205" t="s">
        <v>266</v>
      </c>
      <c r="P45" s="208"/>
      <c r="R45" s="158"/>
    </row>
    <row r="46" spans="1:18" s="148" customFormat="1" ht="12.75" hidden="1" thickTop="1" x14ac:dyDescent="0.25">
      <c r="A46" s="248">
        <v>21490</v>
      </c>
      <c r="B46" s="249" t="s">
        <v>284</v>
      </c>
      <c r="C46" s="245">
        <f>F46+I46+L46</f>
        <v>0</v>
      </c>
      <c r="D46" s="250">
        <f>D47</f>
        <v>0</v>
      </c>
      <c r="E46" s="251">
        <f>E47</f>
        <v>0</v>
      </c>
      <c r="F46" s="252">
        <f>D46+E46</f>
        <v>0</v>
      </c>
      <c r="G46" s="250">
        <f>G47</f>
        <v>0</v>
      </c>
      <c r="H46" s="253">
        <f t="shared" ref="H46:K46" si="3">H47</f>
        <v>0</v>
      </c>
      <c r="I46" s="252">
        <f>G46+H46</f>
        <v>0</v>
      </c>
      <c r="J46" s="250">
        <f>J47</f>
        <v>0</v>
      </c>
      <c r="K46" s="253">
        <f t="shared" si="3"/>
        <v>0</v>
      </c>
      <c r="L46" s="252">
        <f>J46+K46</f>
        <v>0</v>
      </c>
      <c r="M46" s="206" t="s">
        <v>266</v>
      </c>
      <c r="N46" s="207" t="s">
        <v>266</v>
      </c>
      <c r="O46" s="205" t="s">
        <v>266</v>
      </c>
      <c r="P46" s="208"/>
      <c r="R46" s="158"/>
    </row>
    <row r="47" spans="1:18" s="148" customFormat="1" ht="12.75" hidden="1" thickTop="1" x14ac:dyDescent="0.25">
      <c r="A47" s="178">
        <v>21499</v>
      </c>
      <c r="B47" s="223" t="s">
        <v>285</v>
      </c>
      <c r="C47" s="254">
        <f>F47+I47+L47</f>
        <v>0</v>
      </c>
      <c r="D47" s="171"/>
      <c r="E47" s="172"/>
      <c r="F47" s="173">
        <f>D47+E47</f>
        <v>0</v>
      </c>
      <c r="G47" s="255"/>
      <c r="H47" s="174"/>
      <c r="I47" s="173">
        <f>G47+H47</f>
        <v>0</v>
      </c>
      <c r="J47" s="171"/>
      <c r="K47" s="174"/>
      <c r="L47" s="173">
        <f>J47+K47</f>
        <v>0</v>
      </c>
      <c r="M47" s="243" t="s">
        <v>266</v>
      </c>
      <c r="N47" s="237" t="s">
        <v>266</v>
      </c>
      <c r="O47" s="238" t="s">
        <v>266</v>
      </c>
      <c r="P47" s="244"/>
      <c r="R47" s="158"/>
    </row>
    <row r="48" spans="1:18" ht="12.75" hidden="1" thickTop="1" x14ac:dyDescent="0.25">
      <c r="A48" s="256">
        <v>23000</v>
      </c>
      <c r="B48" s="257" t="s">
        <v>286</v>
      </c>
      <c r="C48" s="245">
        <f>O48</f>
        <v>0</v>
      </c>
      <c r="D48" s="258" t="s">
        <v>266</v>
      </c>
      <c r="E48" s="259" t="s">
        <v>266</v>
      </c>
      <c r="F48" s="260" t="s">
        <v>266</v>
      </c>
      <c r="G48" s="258" t="s">
        <v>266</v>
      </c>
      <c r="H48" s="261" t="s">
        <v>266</v>
      </c>
      <c r="I48" s="260" t="s">
        <v>266</v>
      </c>
      <c r="J48" s="258" t="s">
        <v>266</v>
      </c>
      <c r="K48" s="261" t="s">
        <v>266</v>
      </c>
      <c r="L48" s="260" t="s">
        <v>266</v>
      </c>
      <c r="M48" s="262">
        <f>SUM(M49:M50)</f>
        <v>0</v>
      </c>
      <c r="N48" s="263">
        <f>SUM(N49:N50)</f>
        <v>0</v>
      </c>
      <c r="O48" s="202">
        <f>M48+N48</f>
        <v>0</v>
      </c>
      <c r="P48" s="208"/>
      <c r="R48" s="158"/>
    </row>
    <row r="49" spans="1:18" ht="24.75" hidden="1" thickTop="1" x14ac:dyDescent="0.25">
      <c r="A49" s="264">
        <v>23410</v>
      </c>
      <c r="B49" s="265" t="s">
        <v>287</v>
      </c>
      <c r="C49" s="266">
        <f>O49</f>
        <v>0</v>
      </c>
      <c r="D49" s="267" t="s">
        <v>266</v>
      </c>
      <c r="E49" s="268" t="s">
        <v>266</v>
      </c>
      <c r="F49" s="269" t="s">
        <v>266</v>
      </c>
      <c r="G49" s="267" t="s">
        <v>266</v>
      </c>
      <c r="H49" s="270" t="s">
        <v>266</v>
      </c>
      <c r="I49" s="269" t="s">
        <v>266</v>
      </c>
      <c r="J49" s="267" t="s">
        <v>266</v>
      </c>
      <c r="K49" s="270" t="s">
        <v>266</v>
      </c>
      <c r="L49" s="269" t="s">
        <v>266</v>
      </c>
      <c r="M49" s="271"/>
      <c r="N49" s="272"/>
      <c r="O49" s="273">
        <f>M49+N49</f>
        <v>0</v>
      </c>
      <c r="P49" s="274"/>
      <c r="R49" s="158"/>
    </row>
    <row r="50" spans="1:18" ht="12.75" hidden="1" thickTop="1" x14ac:dyDescent="0.25">
      <c r="A50" s="264">
        <v>23510</v>
      </c>
      <c r="B50" s="265" t="s">
        <v>288</v>
      </c>
      <c r="C50" s="266">
        <f>O50</f>
        <v>0</v>
      </c>
      <c r="D50" s="267" t="s">
        <v>266</v>
      </c>
      <c r="E50" s="268" t="s">
        <v>266</v>
      </c>
      <c r="F50" s="269" t="s">
        <v>266</v>
      </c>
      <c r="G50" s="267" t="s">
        <v>266</v>
      </c>
      <c r="H50" s="270" t="s">
        <v>266</v>
      </c>
      <c r="I50" s="269" t="s">
        <v>266</v>
      </c>
      <c r="J50" s="267" t="s">
        <v>266</v>
      </c>
      <c r="K50" s="270" t="s">
        <v>266</v>
      </c>
      <c r="L50" s="269" t="s">
        <v>266</v>
      </c>
      <c r="M50" s="271"/>
      <c r="N50" s="272"/>
      <c r="O50" s="273">
        <f>M50+N50</f>
        <v>0</v>
      </c>
      <c r="P50" s="274"/>
      <c r="R50" s="158"/>
    </row>
    <row r="51" spans="1:18" ht="12.75" thickTop="1" x14ac:dyDescent="0.25">
      <c r="A51" s="275"/>
      <c r="B51" s="265"/>
      <c r="C51" s="276"/>
      <c r="D51" s="277"/>
      <c r="E51" s="497"/>
      <c r="F51" s="498"/>
      <c r="G51" s="277"/>
      <c r="H51" s="279"/>
      <c r="I51" s="269"/>
      <c r="J51" s="280"/>
      <c r="K51" s="281"/>
      <c r="L51" s="273"/>
      <c r="M51" s="271"/>
      <c r="N51" s="272"/>
      <c r="O51" s="273"/>
      <c r="P51" s="274"/>
      <c r="R51" s="158"/>
    </row>
    <row r="52" spans="1:18" s="148" customFormat="1" x14ac:dyDescent="0.25">
      <c r="A52" s="282"/>
      <c r="B52" s="283" t="s">
        <v>289</v>
      </c>
      <c r="C52" s="284"/>
      <c r="D52" s="285"/>
      <c r="E52" s="499"/>
      <c r="F52" s="500"/>
      <c r="G52" s="285"/>
      <c r="H52" s="288"/>
      <c r="I52" s="289"/>
      <c r="J52" s="285"/>
      <c r="K52" s="288"/>
      <c r="L52" s="289"/>
      <c r="M52" s="290"/>
      <c r="N52" s="286"/>
      <c r="O52" s="289"/>
      <c r="P52" s="291"/>
      <c r="R52" s="158"/>
    </row>
    <row r="53" spans="1:18" s="148" customFormat="1" ht="12.75" thickBot="1" x14ac:dyDescent="0.3">
      <c r="A53" s="292"/>
      <c r="B53" s="149" t="s">
        <v>290</v>
      </c>
      <c r="C53" s="293">
        <f t="shared" ref="C53:C116" si="4">F53+I53+L53+O53</f>
        <v>998670</v>
      </c>
      <c r="D53" s="294">
        <f>SUM(D54,D284)</f>
        <v>1002597</v>
      </c>
      <c r="E53" s="501">
        <f>SUM(E54,E284)</f>
        <v>-3927</v>
      </c>
      <c r="F53" s="462">
        <f t="shared" ref="F53:F117" si="5">D53+E53</f>
        <v>998670</v>
      </c>
      <c r="G53" s="294">
        <f>SUM(G54,G284)</f>
        <v>0</v>
      </c>
      <c r="H53" s="297">
        <f>SUM(H54,H284)</f>
        <v>0</v>
      </c>
      <c r="I53" s="296">
        <f t="shared" ref="I53:I117" si="6">G53+H53</f>
        <v>0</v>
      </c>
      <c r="J53" s="294">
        <f>SUM(J54,J284)</f>
        <v>0</v>
      </c>
      <c r="K53" s="297">
        <f>SUM(K54,K284)</f>
        <v>0</v>
      </c>
      <c r="L53" s="296">
        <f t="shared" ref="L53:L117" si="7">J53+K53</f>
        <v>0</v>
      </c>
      <c r="M53" s="298">
        <f>SUM(M54,M284)</f>
        <v>0</v>
      </c>
      <c r="N53" s="295">
        <f>SUM(N54,N284)</f>
        <v>0</v>
      </c>
      <c r="O53" s="296">
        <f t="shared" ref="O53:O117" si="8">M53+N53</f>
        <v>0</v>
      </c>
      <c r="P53" s="157"/>
      <c r="R53" s="158"/>
    </row>
    <row r="54" spans="1:18" s="148" customFormat="1" ht="24.75" thickTop="1" x14ac:dyDescent="0.25">
      <c r="A54" s="299"/>
      <c r="B54" s="300" t="s">
        <v>291</v>
      </c>
      <c r="C54" s="301">
        <f t="shared" si="4"/>
        <v>998670</v>
      </c>
      <c r="D54" s="302">
        <f>SUM(D55,D197)</f>
        <v>1002597</v>
      </c>
      <c r="E54" s="502">
        <f>SUM(E55,E197)</f>
        <v>-3927</v>
      </c>
      <c r="F54" s="463">
        <f t="shared" si="5"/>
        <v>998670</v>
      </c>
      <c r="G54" s="302">
        <f>SUM(G55,G197)</f>
        <v>0</v>
      </c>
      <c r="H54" s="305">
        <f>SUM(H55,H197)</f>
        <v>0</v>
      </c>
      <c r="I54" s="304">
        <f t="shared" si="6"/>
        <v>0</v>
      </c>
      <c r="J54" s="302">
        <f>SUM(J55,J197)</f>
        <v>0</v>
      </c>
      <c r="K54" s="305">
        <f>SUM(K55,K197)</f>
        <v>0</v>
      </c>
      <c r="L54" s="304">
        <f t="shared" si="7"/>
        <v>0</v>
      </c>
      <c r="M54" s="306">
        <f>SUM(M55,M197)</f>
        <v>0</v>
      </c>
      <c r="N54" s="303">
        <f>SUM(N55,N197)</f>
        <v>0</v>
      </c>
      <c r="O54" s="304">
        <f t="shared" si="8"/>
        <v>0</v>
      </c>
      <c r="P54" s="307"/>
      <c r="R54" s="158"/>
    </row>
    <row r="55" spans="1:18" s="148" customFormat="1" ht="24" x14ac:dyDescent="0.25">
      <c r="A55" s="308"/>
      <c r="B55" s="139" t="s">
        <v>292</v>
      </c>
      <c r="C55" s="309">
        <f t="shared" si="4"/>
        <v>844520</v>
      </c>
      <c r="D55" s="310">
        <f>SUM(D56,D78,D176,D190)</f>
        <v>848447</v>
      </c>
      <c r="E55" s="503">
        <f>SUM(E56,E78,E176,E190)</f>
        <v>-3927</v>
      </c>
      <c r="F55" s="464">
        <f t="shared" si="5"/>
        <v>844520</v>
      </c>
      <c r="G55" s="310">
        <f>SUM(G56,G78,G176,G190)</f>
        <v>0</v>
      </c>
      <c r="H55" s="313">
        <f>SUM(H56,H78,H176,H190)</f>
        <v>0</v>
      </c>
      <c r="I55" s="312">
        <f t="shared" si="6"/>
        <v>0</v>
      </c>
      <c r="J55" s="310">
        <f>SUM(J56,J78,J176,J190)</f>
        <v>0</v>
      </c>
      <c r="K55" s="313">
        <f>SUM(K56,K78,K176,K190)</f>
        <v>0</v>
      </c>
      <c r="L55" s="312">
        <f t="shared" si="7"/>
        <v>0</v>
      </c>
      <c r="M55" s="158">
        <f>SUM(M56,M78,M176,M190)</f>
        <v>0</v>
      </c>
      <c r="N55" s="311">
        <f>SUM(N56,N78,N176,N190)</f>
        <v>0</v>
      </c>
      <c r="O55" s="312">
        <f t="shared" si="8"/>
        <v>0</v>
      </c>
      <c r="P55" s="314"/>
      <c r="R55" s="158"/>
    </row>
    <row r="56" spans="1:18" s="148" customFormat="1" x14ac:dyDescent="0.25">
      <c r="A56" s="315">
        <v>1000</v>
      </c>
      <c r="B56" s="315" t="s">
        <v>293</v>
      </c>
      <c r="C56" s="316">
        <f t="shared" si="4"/>
        <v>27683</v>
      </c>
      <c r="D56" s="317">
        <f>SUM(D57,D70)</f>
        <v>27683</v>
      </c>
      <c r="E56" s="504">
        <f>SUM(E57,E70)</f>
        <v>0</v>
      </c>
      <c r="F56" s="465">
        <f t="shared" si="5"/>
        <v>27683</v>
      </c>
      <c r="G56" s="317">
        <f>SUM(G57,G70)</f>
        <v>0</v>
      </c>
      <c r="H56" s="320">
        <f>SUM(H57,H70)</f>
        <v>0</v>
      </c>
      <c r="I56" s="319">
        <f t="shared" si="6"/>
        <v>0</v>
      </c>
      <c r="J56" s="317">
        <f>SUM(J57,J70)</f>
        <v>0</v>
      </c>
      <c r="K56" s="320">
        <f>SUM(K57,K70)</f>
        <v>0</v>
      </c>
      <c r="L56" s="319">
        <f t="shared" si="7"/>
        <v>0</v>
      </c>
      <c r="M56" s="321">
        <f>SUM(M57,M70)</f>
        <v>0</v>
      </c>
      <c r="N56" s="318">
        <f>SUM(N57,N70)</f>
        <v>0</v>
      </c>
      <c r="O56" s="319">
        <f t="shared" si="8"/>
        <v>0</v>
      </c>
      <c r="P56" s="322"/>
      <c r="R56" s="158"/>
    </row>
    <row r="57" spans="1:18" x14ac:dyDescent="0.25">
      <c r="A57" s="198">
        <v>1100</v>
      </c>
      <c r="B57" s="323" t="s">
        <v>294</v>
      </c>
      <c r="C57" s="199">
        <f t="shared" si="4"/>
        <v>27683</v>
      </c>
      <c r="D57" s="209">
        <f>SUM(D58,D61,D69)</f>
        <v>27683</v>
      </c>
      <c r="E57" s="505">
        <f>SUM(E58,E61,E69)</f>
        <v>0</v>
      </c>
      <c r="F57" s="459">
        <f t="shared" si="5"/>
        <v>27683</v>
      </c>
      <c r="G57" s="209">
        <f>SUM(G58,G61,G69)</f>
        <v>0</v>
      </c>
      <c r="H57" s="210">
        <f>SUM(H58,H61,H69)</f>
        <v>0</v>
      </c>
      <c r="I57" s="211">
        <f t="shared" si="6"/>
        <v>0</v>
      </c>
      <c r="J57" s="209">
        <f>SUM(J58,J61,J69)</f>
        <v>0</v>
      </c>
      <c r="K57" s="210">
        <f>SUM(K58,K61,K69)</f>
        <v>0</v>
      </c>
      <c r="L57" s="211">
        <f t="shared" si="7"/>
        <v>0</v>
      </c>
      <c r="M57" s="325">
        <f>SUM(M58,M61,M69)</f>
        <v>0</v>
      </c>
      <c r="N57" s="326">
        <f>SUM(N58,N61,N69)</f>
        <v>0</v>
      </c>
      <c r="O57" s="327">
        <f t="shared" si="8"/>
        <v>0</v>
      </c>
      <c r="P57" s="328"/>
      <c r="R57" s="158"/>
    </row>
    <row r="58" spans="1:18" hidden="1" x14ac:dyDescent="0.25">
      <c r="A58" s="329">
        <v>1110</v>
      </c>
      <c r="B58" s="265" t="s">
        <v>295</v>
      </c>
      <c r="C58" s="276">
        <f t="shared" si="4"/>
        <v>0</v>
      </c>
      <c r="D58" s="330">
        <f>SUM(D59:D60)</f>
        <v>0</v>
      </c>
      <c r="E58" s="331">
        <f>SUM(E59:E60)</f>
        <v>0</v>
      </c>
      <c r="F58" s="332">
        <f t="shared" si="5"/>
        <v>0</v>
      </c>
      <c r="G58" s="330">
        <f>SUM(G59:G60)</f>
        <v>0</v>
      </c>
      <c r="H58" s="333">
        <f>SUM(H59:H60)</f>
        <v>0</v>
      </c>
      <c r="I58" s="332">
        <f t="shared" si="6"/>
        <v>0</v>
      </c>
      <c r="J58" s="330">
        <f>SUM(J59:J60)</f>
        <v>0</v>
      </c>
      <c r="K58" s="333">
        <f>SUM(K59:K60)</f>
        <v>0</v>
      </c>
      <c r="L58" s="332">
        <f t="shared" si="7"/>
        <v>0</v>
      </c>
      <c r="M58" s="334">
        <f>SUM(M59:M60)</f>
        <v>0</v>
      </c>
      <c r="N58" s="331">
        <f>SUM(N59:N60)</f>
        <v>0</v>
      </c>
      <c r="O58" s="332">
        <f t="shared" si="8"/>
        <v>0</v>
      </c>
      <c r="P58" s="274"/>
      <c r="R58" s="158"/>
    </row>
    <row r="59" spans="1:18" hidden="1" x14ac:dyDescent="0.25">
      <c r="A59" s="169">
        <v>1111</v>
      </c>
      <c r="B59" s="213" t="s">
        <v>296</v>
      </c>
      <c r="C59" s="214">
        <f t="shared" si="4"/>
        <v>0</v>
      </c>
      <c r="D59" s="219">
        <v>0</v>
      </c>
      <c r="E59" s="335"/>
      <c r="F59" s="221">
        <f t="shared" si="5"/>
        <v>0</v>
      </c>
      <c r="G59" s="219">
        <v>0</v>
      </c>
      <c r="H59" s="220"/>
      <c r="I59" s="221">
        <f t="shared" si="6"/>
        <v>0</v>
      </c>
      <c r="J59" s="219"/>
      <c r="K59" s="220"/>
      <c r="L59" s="221">
        <f t="shared" si="7"/>
        <v>0</v>
      </c>
      <c r="M59" s="336"/>
      <c r="N59" s="335"/>
      <c r="O59" s="221">
        <f t="shared" si="8"/>
        <v>0</v>
      </c>
      <c r="P59" s="176"/>
      <c r="R59" s="158"/>
    </row>
    <row r="60" spans="1:18" hidden="1" x14ac:dyDescent="0.25">
      <c r="A60" s="178">
        <v>1119</v>
      </c>
      <c r="B60" s="223" t="s">
        <v>297</v>
      </c>
      <c r="C60" s="224">
        <f t="shared" si="4"/>
        <v>0</v>
      </c>
      <c r="D60" s="229">
        <v>0</v>
      </c>
      <c r="E60" s="337"/>
      <c r="F60" s="231">
        <f t="shared" si="5"/>
        <v>0</v>
      </c>
      <c r="G60" s="229">
        <v>0</v>
      </c>
      <c r="H60" s="230"/>
      <c r="I60" s="231">
        <f t="shared" si="6"/>
        <v>0</v>
      </c>
      <c r="J60" s="229"/>
      <c r="K60" s="230"/>
      <c r="L60" s="231">
        <f t="shared" si="7"/>
        <v>0</v>
      </c>
      <c r="M60" s="338"/>
      <c r="N60" s="337"/>
      <c r="O60" s="231">
        <f t="shared" si="8"/>
        <v>0</v>
      </c>
      <c r="P60" s="185"/>
      <c r="R60" s="158"/>
    </row>
    <row r="61" spans="1:18" hidden="1" x14ac:dyDescent="0.25">
      <c r="A61" s="339">
        <v>1140</v>
      </c>
      <c r="B61" s="223" t="s">
        <v>298</v>
      </c>
      <c r="C61" s="224">
        <f t="shared" si="4"/>
        <v>0</v>
      </c>
      <c r="D61" s="340">
        <f>SUM(D62:D68)</f>
        <v>0</v>
      </c>
      <c r="E61" s="341">
        <f>SUM(E62:E68)</f>
        <v>0</v>
      </c>
      <c r="F61" s="231">
        <f>D61+E61</f>
        <v>0</v>
      </c>
      <c r="G61" s="340">
        <f>SUM(G62:G68)</f>
        <v>0</v>
      </c>
      <c r="H61" s="342">
        <f>SUM(H62:H68)</f>
        <v>0</v>
      </c>
      <c r="I61" s="231">
        <f t="shared" si="6"/>
        <v>0</v>
      </c>
      <c r="J61" s="340">
        <f>SUM(J62:J68)</f>
        <v>0</v>
      </c>
      <c r="K61" s="342">
        <f>SUM(K62:K68)</f>
        <v>0</v>
      </c>
      <c r="L61" s="231">
        <f t="shared" si="7"/>
        <v>0</v>
      </c>
      <c r="M61" s="343">
        <f>SUM(M62:M68)</f>
        <v>0</v>
      </c>
      <c r="N61" s="341">
        <f>SUM(N62:N68)</f>
        <v>0</v>
      </c>
      <c r="O61" s="231">
        <f t="shared" si="8"/>
        <v>0</v>
      </c>
      <c r="P61" s="185"/>
      <c r="R61" s="158"/>
    </row>
    <row r="62" spans="1:18" hidden="1" x14ac:dyDescent="0.25">
      <c r="A62" s="178">
        <v>1141</v>
      </c>
      <c r="B62" s="223" t="s">
        <v>299</v>
      </c>
      <c r="C62" s="224">
        <f t="shared" si="4"/>
        <v>0</v>
      </c>
      <c r="D62" s="229">
        <v>0</v>
      </c>
      <c r="E62" s="337"/>
      <c r="F62" s="231">
        <f t="shared" si="5"/>
        <v>0</v>
      </c>
      <c r="G62" s="229">
        <v>0</v>
      </c>
      <c r="H62" s="230"/>
      <c r="I62" s="231">
        <f t="shared" si="6"/>
        <v>0</v>
      </c>
      <c r="J62" s="229"/>
      <c r="K62" s="230"/>
      <c r="L62" s="231">
        <f t="shared" si="7"/>
        <v>0</v>
      </c>
      <c r="M62" s="338"/>
      <c r="N62" s="337"/>
      <c r="O62" s="231">
        <f t="shared" si="8"/>
        <v>0</v>
      </c>
      <c r="P62" s="185"/>
      <c r="R62" s="158"/>
    </row>
    <row r="63" spans="1:18" ht="24" hidden="1" x14ac:dyDescent="0.25">
      <c r="A63" s="178">
        <v>1142</v>
      </c>
      <c r="B63" s="223" t="s">
        <v>300</v>
      </c>
      <c r="C63" s="224">
        <f t="shared" si="4"/>
        <v>0</v>
      </c>
      <c r="D63" s="229">
        <v>0</v>
      </c>
      <c r="E63" s="337"/>
      <c r="F63" s="231">
        <f t="shared" si="5"/>
        <v>0</v>
      </c>
      <c r="G63" s="229">
        <v>0</v>
      </c>
      <c r="H63" s="230"/>
      <c r="I63" s="231">
        <f t="shared" si="6"/>
        <v>0</v>
      </c>
      <c r="J63" s="229"/>
      <c r="K63" s="230"/>
      <c r="L63" s="231">
        <f t="shared" si="7"/>
        <v>0</v>
      </c>
      <c r="M63" s="338"/>
      <c r="N63" s="337"/>
      <c r="O63" s="231">
        <f t="shared" si="8"/>
        <v>0</v>
      </c>
      <c r="P63" s="185"/>
      <c r="R63" s="158"/>
    </row>
    <row r="64" spans="1:18" ht="24" hidden="1" x14ac:dyDescent="0.25">
      <c r="A64" s="178">
        <v>1145</v>
      </c>
      <c r="B64" s="223" t="s">
        <v>301</v>
      </c>
      <c r="C64" s="224">
        <f t="shared" si="4"/>
        <v>0</v>
      </c>
      <c r="D64" s="229">
        <v>0</v>
      </c>
      <c r="E64" s="337"/>
      <c r="F64" s="231">
        <f t="shared" si="5"/>
        <v>0</v>
      </c>
      <c r="G64" s="229">
        <v>0</v>
      </c>
      <c r="H64" s="230"/>
      <c r="I64" s="231">
        <f t="shared" si="6"/>
        <v>0</v>
      </c>
      <c r="J64" s="229"/>
      <c r="K64" s="230"/>
      <c r="L64" s="231">
        <f t="shared" si="7"/>
        <v>0</v>
      </c>
      <c r="M64" s="338"/>
      <c r="N64" s="337"/>
      <c r="O64" s="231">
        <f t="shared" si="8"/>
        <v>0</v>
      </c>
      <c r="P64" s="185"/>
      <c r="R64" s="158"/>
    </row>
    <row r="65" spans="1:18" ht="24" hidden="1" x14ac:dyDescent="0.25">
      <c r="A65" s="178">
        <v>1146</v>
      </c>
      <c r="B65" s="223" t="s">
        <v>302</v>
      </c>
      <c r="C65" s="224">
        <f t="shared" si="4"/>
        <v>0</v>
      </c>
      <c r="D65" s="229">
        <v>0</v>
      </c>
      <c r="E65" s="337"/>
      <c r="F65" s="231">
        <f t="shared" si="5"/>
        <v>0</v>
      </c>
      <c r="G65" s="229">
        <v>0</v>
      </c>
      <c r="H65" s="230"/>
      <c r="I65" s="231">
        <f t="shared" si="6"/>
        <v>0</v>
      </c>
      <c r="J65" s="229"/>
      <c r="K65" s="230"/>
      <c r="L65" s="231">
        <f t="shared" si="7"/>
        <v>0</v>
      </c>
      <c r="M65" s="338"/>
      <c r="N65" s="337"/>
      <c r="O65" s="231">
        <f t="shared" si="8"/>
        <v>0</v>
      </c>
      <c r="P65" s="185"/>
      <c r="R65" s="158"/>
    </row>
    <row r="66" spans="1:18" hidden="1" x14ac:dyDescent="0.25">
      <c r="A66" s="178">
        <v>1147</v>
      </c>
      <c r="B66" s="223" t="s">
        <v>303</v>
      </c>
      <c r="C66" s="224">
        <f t="shared" si="4"/>
        <v>0</v>
      </c>
      <c r="D66" s="229">
        <v>0</v>
      </c>
      <c r="E66" s="337"/>
      <c r="F66" s="231">
        <f t="shared" si="5"/>
        <v>0</v>
      </c>
      <c r="G66" s="229">
        <v>0</v>
      </c>
      <c r="H66" s="230"/>
      <c r="I66" s="231">
        <f t="shared" si="6"/>
        <v>0</v>
      </c>
      <c r="J66" s="229"/>
      <c r="K66" s="230"/>
      <c r="L66" s="231">
        <f t="shared" si="7"/>
        <v>0</v>
      </c>
      <c r="M66" s="338"/>
      <c r="N66" s="337"/>
      <c r="O66" s="231">
        <f t="shared" si="8"/>
        <v>0</v>
      </c>
      <c r="P66" s="185"/>
      <c r="R66" s="158"/>
    </row>
    <row r="67" spans="1:18" hidden="1" x14ac:dyDescent="0.25">
      <c r="A67" s="178">
        <v>1148</v>
      </c>
      <c r="B67" s="223" t="s">
        <v>304</v>
      </c>
      <c r="C67" s="224">
        <f t="shared" si="4"/>
        <v>0</v>
      </c>
      <c r="D67" s="229">
        <v>0</v>
      </c>
      <c r="E67" s="337"/>
      <c r="F67" s="231">
        <f t="shared" si="5"/>
        <v>0</v>
      </c>
      <c r="G67" s="229">
        <v>0</v>
      </c>
      <c r="H67" s="230"/>
      <c r="I67" s="231">
        <f t="shared" si="6"/>
        <v>0</v>
      </c>
      <c r="J67" s="229"/>
      <c r="K67" s="230"/>
      <c r="L67" s="231">
        <f t="shared" si="7"/>
        <v>0</v>
      </c>
      <c r="M67" s="338"/>
      <c r="N67" s="337"/>
      <c r="O67" s="231">
        <f t="shared" si="8"/>
        <v>0</v>
      </c>
      <c r="P67" s="185"/>
      <c r="R67" s="158"/>
    </row>
    <row r="68" spans="1:18" ht="24" hidden="1" x14ac:dyDescent="0.25">
      <c r="A68" s="178">
        <v>1149</v>
      </c>
      <c r="B68" s="223" t="s">
        <v>305</v>
      </c>
      <c r="C68" s="224">
        <f t="shared" si="4"/>
        <v>0</v>
      </c>
      <c r="D68" s="229">
        <v>0</v>
      </c>
      <c r="E68" s="337"/>
      <c r="F68" s="231">
        <f t="shared" si="5"/>
        <v>0</v>
      </c>
      <c r="G68" s="229">
        <v>0</v>
      </c>
      <c r="H68" s="230"/>
      <c r="I68" s="231">
        <f t="shared" si="6"/>
        <v>0</v>
      </c>
      <c r="J68" s="229"/>
      <c r="K68" s="230"/>
      <c r="L68" s="231">
        <f t="shared" si="7"/>
        <v>0</v>
      </c>
      <c r="M68" s="338"/>
      <c r="N68" s="337"/>
      <c r="O68" s="231">
        <f t="shared" si="8"/>
        <v>0</v>
      </c>
      <c r="P68" s="185"/>
      <c r="R68" s="158"/>
    </row>
    <row r="69" spans="1:18" ht="24" x14ac:dyDescent="0.25">
      <c r="A69" s="329">
        <v>1150</v>
      </c>
      <c r="B69" s="265" t="s">
        <v>306</v>
      </c>
      <c r="C69" s="224">
        <f t="shared" si="4"/>
        <v>27683</v>
      </c>
      <c r="D69" s="344">
        <f>20000+1000+1983+4700</f>
        <v>27683</v>
      </c>
      <c r="E69" s="509"/>
      <c r="F69" s="460">
        <f t="shared" si="5"/>
        <v>27683</v>
      </c>
      <c r="G69" s="344">
        <v>0</v>
      </c>
      <c r="H69" s="346"/>
      <c r="I69" s="332">
        <f t="shared" si="6"/>
        <v>0</v>
      </c>
      <c r="J69" s="344"/>
      <c r="K69" s="346"/>
      <c r="L69" s="332">
        <f t="shared" si="7"/>
        <v>0</v>
      </c>
      <c r="M69" s="347"/>
      <c r="N69" s="345"/>
      <c r="O69" s="332">
        <f t="shared" si="8"/>
        <v>0</v>
      </c>
      <c r="P69" s="274"/>
      <c r="R69" s="158"/>
    </row>
    <row r="70" spans="1:18" ht="24" hidden="1" x14ac:dyDescent="0.25">
      <c r="A70" s="198">
        <v>1200</v>
      </c>
      <c r="B70" s="323" t="s">
        <v>307</v>
      </c>
      <c r="C70" s="199">
        <f t="shared" si="4"/>
        <v>0</v>
      </c>
      <c r="D70" s="209">
        <f>SUM(D71:D72)</f>
        <v>0</v>
      </c>
      <c r="E70" s="324">
        <f>SUM(E71:E72)</f>
        <v>0</v>
      </c>
      <c r="F70" s="211">
        <f>D70+E70</f>
        <v>0</v>
      </c>
      <c r="G70" s="209">
        <f>SUM(G71:G72)</f>
        <v>0</v>
      </c>
      <c r="H70" s="210">
        <f>SUM(H71:H72)</f>
        <v>0</v>
      </c>
      <c r="I70" s="211">
        <f t="shared" si="6"/>
        <v>0</v>
      </c>
      <c r="J70" s="209">
        <f>SUM(J71:J72)</f>
        <v>0</v>
      </c>
      <c r="K70" s="210">
        <f>SUM(K71:K72)</f>
        <v>0</v>
      </c>
      <c r="L70" s="211">
        <f t="shared" si="7"/>
        <v>0</v>
      </c>
      <c r="M70" s="348">
        <f>SUM(M71:M72)</f>
        <v>0</v>
      </c>
      <c r="N70" s="324">
        <f>SUM(N71:N72)</f>
        <v>0</v>
      </c>
      <c r="O70" s="211">
        <f t="shared" si="8"/>
        <v>0</v>
      </c>
      <c r="P70" s="208"/>
      <c r="R70" s="158"/>
    </row>
    <row r="71" spans="1:18" ht="24" hidden="1" x14ac:dyDescent="0.25">
      <c r="A71" s="349">
        <v>1210</v>
      </c>
      <c r="B71" s="213" t="s">
        <v>308</v>
      </c>
      <c r="C71" s="214">
        <f t="shared" si="4"/>
        <v>0</v>
      </c>
      <c r="D71" s="219">
        <v>0</v>
      </c>
      <c r="E71" s="335"/>
      <c r="F71" s="221">
        <f t="shared" si="5"/>
        <v>0</v>
      </c>
      <c r="G71" s="219">
        <v>0</v>
      </c>
      <c r="H71" s="220"/>
      <c r="I71" s="221">
        <f t="shared" si="6"/>
        <v>0</v>
      </c>
      <c r="J71" s="219"/>
      <c r="K71" s="220"/>
      <c r="L71" s="221">
        <f t="shared" si="7"/>
        <v>0</v>
      </c>
      <c r="M71" s="336"/>
      <c r="N71" s="335"/>
      <c r="O71" s="221">
        <f t="shared" si="8"/>
        <v>0</v>
      </c>
      <c r="P71" s="176"/>
      <c r="R71" s="158"/>
    </row>
    <row r="72" spans="1:18" ht="24" hidden="1" x14ac:dyDescent="0.25">
      <c r="A72" s="339">
        <v>1220</v>
      </c>
      <c r="B72" s="223" t="s">
        <v>309</v>
      </c>
      <c r="C72" s="224">
        <f t="shared" si="4"/>
        <v>0</v>
      </c>
      <c r="D72" s="340">
        <f>SUM(D73:D77)</f>
        <v>0</v>
      </c>
      <c r="E72" s="341">
        <f>SUM(E73:E77)</f>
        <v>0</v>
      </c>
      <c r="F72" s="231">
        <f t="shared" si="5"/>
        <v>0</v>
      </c>
      <c r="G72" s="340">
        <f>SUM(G73:G77)</f>
        <v>0</v>
      </c>
      <c r="H72" s="342">
        <f>SUM(H73:H77)</f>
        <v>0</v>
      </c>
      <c r="I72" s="231">
        <f t="shared" si="6"/>
        <v>0</v>
      </c>
      <c r="J72" s="340">
        <f>SUM(J73:J77)</f>
        <v>0</v>
      </c>
      <c r="K72" s="342">
        <f>SUM(K73:K77)</f>
        <v>0</v>
      </c>
      <c r="L72" s="231">
        <f t="shared" si="7"/>
        <v>0</v>
      </c>
      <c r="M72" s="343">
        <f>SUM(M73:M77)</f>
        <v>0</v>
      </c>
      <c r="N72" s="341">
        <f>SUM(N73:N77)</f>
        <v>0</v>
      </c>
      <c r="O72" s="231">
        <f t="shared" si="8"/>
        <v>0</v>
      </c>
      <c r="P72" s="185"/>
      <c r="R72" s="158"/>
    </row>
    <row r="73" spans="1:18" ht="48" hidden="1" x14ac:dyDescent="0.25">
      <c r="A73" s="178">
        <v>1221</v>
      </c>
      <c r="B73" s="223" t="s">
        <v>310</v>
      </c>
      <c r="C73" s="224">
        <f t="shared" si="4"/>
        <v>0</v>
      </c>
      <c r="D73" s="229">
        <v>0</v>
      </c>
      <c r="E73" s="337"/>
      <c r="F73" s="231">
        <f t="shared" si="5"/>
        <v>0</v>
      </c>
      <c r="G73" s="229">
        <v>0</v>
      </c>
      <c r="H73" s="230"/>
      <c r="I73" s="231">
        <f t="shared" si="6"/>
        <v>0</v>
      </c>
      <c r="J73" s="229"/>
      <c r="K73" s="230"/>
      <c r="L73" s="231">
        <f t="shared" si="7"/>
        <v>0</v>
      </c>
      <c r="M73" s="338"/>
      <c r="N73" s="337"/>
      <c r="O73" s="231">
        <f t="shared" si="8"/>
        <v>0</v>
      </c>
      <c r="P73" s="185"/>
      <c r="R73" s="158"/>
    </row>
    <row r="74" spans="1:18" hidden="1" x14ac:dyDescent="0.25">
      <c r="A74" s="178">
        <v>1223</v>
      </c>
      <c r="B74" s="223" t="s">
        <v>311</v>
      </c>
      <c r="C74" s="224">
        <f t="shared" si="4"/>
        <v>0</v>
      </c>
      <c r="D74" s="229">
        <v>0</v>
      </c>
      <c r="E74" s="337"/>
      <c r="F74" s="231">
        <f t="shared" si="5"/>
        <v>0</v>
      </c>
      <c r="G74" s="229">
        <v>0</v>
      </c>
      <c r="H74" s="230"/>
      <c r="I74" s="231">
        <f t="shared" si="6"/>
        <v>0</v>
      </c>
      <c r="J74" s="229"/>
      <c r="K74" s="230"/>
      <c r="L74" s="231">
        <f t="shared" si="7"/>
        <v>0</v>
      </c>
      <c r="M74" s="338"/>
      <c r="N74" s="337"/>
      <c r="O74" s="231">
        <f t="shared" si="8"/>
        <v>0</v>
      </c>
      <c r="P74" s="185"/>
      <c r="R74" s="158"/>
    </row>
    <row r="75" spans="1:18" hidden="1" x14ac:dyDescent="0.25">
      <c r="A75" s="178">
        <v>1225</v>
      </c>
      <c r="B75" s="223" t="s">
        <v>312</v>
      </c>
      <c r="C75" s="224">
        <f t="shared" si="4"/>
        <v>0</v>
      </c>
      <c r="D75" s="229">
        <v>0</v>
      </c>
      <c r="E75" s="337"/>
      <c r="F75" s="231">
        <f t="shared" si="5"/>
        <v>0</v>
      </c>
      <c r="G75" s="229">
        <v>0</v>
      </c>
      <c r="H75" s="230"/>
      <c r="I75" s="231">
        <f t="shared" si="6"/>
        <v>0</v>
      </c>
      <c r="J75" s="229"/>
      <c r="K75" s="230"/>
      <c r="L75" s="231">
        <f t="shared" si="7"/>
        <v>0</v>
      </c>
      <c r="M75" s="338"/>
      <c r="N75" s="337"/>
      <c r="O75" s="231">
        <f t="shared" si="8"/>
        <v>0</v>
      </c>
      <c r="P75" s="185"/>
      <c r="R75" s="158"/>
    </row>
    <row r="76" spans="1:18" ht="24" hidden="1" x14ac:dyDescent="0.25">
      <c r="A76" s="178">
        <v>1227</v>
      </c>
      <c r="B76" s="223" t="s">
        <v>313</v>
      </c>
      <c r="C76" s="224">
        <f t="shared" si="4"/>
        <v>0</v>
      </c>
      <c r="D76" s="229">
        <v>0</v>
      </c>
      <c r="E76" s="337"/>
      <c r="F76" s="231">
        <f t="shared" si="5"/>
        <v>0</v>
      </c>
      <c r="G76" s="229">
        <v>0</v>
      </c>
      <c r="H76" s="230"/>
      <c r="I76" s="231">
        <f t="shared" si="6"/>
        <v>0</v>
      </c>
      <c r="J76" s="229"/>
      <c r="K76" s="230"/>
      <c r="L76" s="231">
        <f t="shared" si="7"/>
        <v>0</v>
      </c>
      <c r="M76" s="338"/>
      <c r="N76" s="337"/>
      <c r="O76" s="231">
        <f t="shared" si="8"/>
        <v>0</v>
      </c>
      <c r="P76" s="185"/>
      <c r="R76" s="158"/>
    </row>
    <row r="77" spans="1:18" ht="48" hidden="1" x14ac:dyDescent="0.25">
      <c r="A77" s="178">
        <v>1228</v>
      </c>
      <c r="B77" s="223" t="s">
        <v>314</v>
      </c>
      <c r="C77" s="224">
        <f t="shared" si="4"/>
        <v>0</v>
      </c>
      <c r="D77" s="229">
        <v>0</v>
      </c>
      <c r="E77" s="337"/>
      <c r="F77" s="231">
        <f t="shared" si="5"/>
        <v>0</v>
      </c>
      <c r="G77" s="229">
        <v>0</v>
      </c>
      <c r="H77" s="230"/>
      <c r="I77" s="231">
        <f t="shared" si="6"/>
        <v>0</v>
      </c>
      <c r="J77" s="229"/>
      <c r="K77" s="230"/>
      <c r="L77" s="231">
        <f t="shared" si="7"/>
        <v>0</v>
      </c>
      <c r="M77" s="338"/>
      <c r="N77" s="337"/>
      <c r="O77" s="231">
        <f t="shared" si="8"/>
        <v>0</v>
      </c>
      <c r="P77" s="185"/>
      <c r="R77" s="158"/>
    </row>
    <row r="78" spans="1:18" x14ac:dyDescent="0.25">
      <c r="A78" s="315">
        <v>2000</v>
      </c>
      <c r="B78" s="315" t="s">
        <v>315</v>
      </c>
      <c r="C78" s="316">
        <f t="shared" si="4"/>
        <v>803757</v>
      </c>
      <c r="D78" s="317">
        <f>SUM(D79,D86,D133,D167,D168,D175)</f>
        <v>807684</v>
      </c>
      <c r="E78" s="504">
        <f>SUM(E79,E86,E133,E167,E168,E175)</f>
        <v>-3927</v>
      </c>
      <c r="F78" s="465">
        <f t="shared" si="5"/>
        <v>803757</v>
      </c>
      <c r="G78" s="317">
        <f>SUM(G79,G86,G133,G167,G168,G175)</f>
        <v>0</v>
      </c>
      <c r="H78" s="320">
        <f>SUM(H79,H86,H133,H167,H168,H175)</f>
        <v>0</v>
      </c>
      <c r="I78" s="319">
        <f t="shared" si="6"/>
        <v>0</v>
      </c>
      <c r="J78" s="317">
        <f>SUM(J79,J86,J133,J167,J168,J175)</f>
        <v>0</v>
      </c>
      <c r="K78" s="320">
        <f>SUM(K79,K86,K133,K167,K168,K175)</f>
        <v>0</v>
      </c>
      <c r="L78" s="319">
        <f t="shared" si="7"/>
        <v>0</v>
      </c>
      <c r="M78" s="321">
        <f>SUM(M79,M86,M133,M167,M168,M175)</f>
        <v>0</v>
      </c>
      <c r="N78" s="318">
        <f>SUM(N79,N86,N133,N167,N168,N175)</f>
        <v>0</v>
      </c>
      <c r="O78" s="319">
        <f t="shared" si="8"/>
        <v>0</v>
      </c>
      <c r="P78" s="322"/>
      <c r="R78" s="158"/>
    </row>
    <row r="79" spans="1:18" ht="24" hidden="1" x14ac:dyDescent="0.25">
      <c r="A79" s="198">
        <v>2100</v>
      </c>
      <c r="B79" s="323" t="s">
        <v>316</v>
      </c>
      <c r="C79" s="199">
        <f t="shared" si="4"/>
        <v>0</v>
      </c>
      <c r="D79" s="209">
        <f>SUM(D80,D83)</f>
        <v>0</v>
      </c>
      <c r="E79" s="324">
        <f>SUM(E80,E83)</f>
        <v>0</v>
      </c>
      <c r="F79" s="211">
        <f t="shared" si="5"/>
        <v>0</v>
      </c>
      <c r="G79" s="209">
        <f>SUM(G80,G83)</f>
        <v>0</v>
      </c>
      <c r="H79" s="210">
        <f>SUM(H80,H83)</f>
        <v>0</v>
      </c>
      <c r="I79" s="211">
        <f t="shared" si="6"/>
        <v>0</v>
      </c>
      <c r="J79" s="209">
        <f>SUM(J80,J83)</f>
        <v>0</v>
      </c>
      <c r="K79" s="210">
        <f>SUM(K80,K83)</f>
        <v>0</v>
      </c>
      <c r="L79" s="211">
        <f t="shared" si="7"/>
        <v>0</v>
      </c>
      <c r="M79" s="348">
        <f>SUM(M80,M83)</f>
        <v>0</v>
      </c>
      <c r="N79" s="324">
        <f>SUM(N80,N83)</f>
        <v>0</v>
      </c>
      <c r="O79" s="211">
        <f t="shared" si="8"/>
        <v>0</v>
      </c>
      <c r="P79" s="208"/>
      <c r="R79" s="158"/>
    </row>
    <row r="80" spans="1:18" ht="24" hidden="1" x14ac:dyDescent="0.25">
      <c r="A80" s="349">
        <v>2110</v>
      </c>
      <c r="B80" s="213" t="s">
        <v>317</v>
      </c>
      <c r="C80" s="214">
        <f t="shared" si="4"/>
        <v>0</v>
      </c>
      <c r="D80" s="350">
        <f>SUM(D81:D82)</f>
        <v>0</v>
      </c>
      <c r="E80" s="351">
        <f>SUM(E81:E82)</f>
        <v>0</v>
      </c>
      <c r="F80" s="221">
        <f t="shared" si="5"/>
        <v>0</v>
      </c>
      <c r="G80" s="350">
        <f>SUM(G81:G82)</f>
        <v>0</v>
      </c>
      <c r="H80" s="352">
        <f>SUM(H81:H82)</f>
        <v>0</v>
      </c>
      <c r="I80" s="221">
        <f t="shared" si="6"/>
        <v>0</v>
      </c>
      <c r="J80" s="350">
        <f>SUM(J81:J82)</f>
        <v>0</v>
      </c>
      <c r="K80" s="352">
        <f>SUM(K81:K82)</f>
        <v>0</v>
      </c>
      <c r="L80" s="221">
        <f t="shared" si="7"/>
        <v>0</v>
      </c>
      <c r="M80" s="353">
        <f>SUM(M81:M82)</f>
        <v>0</v>
      </c>
      <c r="N80" s="351">
        <f>SUM(N81:N82)</f>
        <v>0</v>
      </c>
      <c r="O80" s="221">
        <f t="shared" si="8"/>
        <v>0</v>
      </c>
      <c r="P80" s="176"/>
      <c r="R80" s="158"/>
    </row>
    <row r="81" spans="1:18" hidden="1" x14ac:dyDescent="0.25">
      <c r="A81" s="178">
        <v>2111</v>
      </c>
      <c r="B81" s="223" t="s">
        <v>216</v>
      </c>
      <c r="C81" s="224">
        <f t="shared" si="4"/>
        <v>0</v>
      </c>
      <c r="D81" s="229">
        <v>0</v>
      </c>
      <c r="E81" s="337"/>
      <c r="F81" s="231">
        <f t="shared" si="5"/>
        <v>0</v>
      </c>
      <c r="G81" s="229">
        <v>0</v>
      </c>
      <c r="H81" s="230"/>
      <c r="I81" s="231">
        <f t="shared" si="6"/>
        <v>0</v>
      </c>
      <c r="J81" s="229"/>
      <c r="K81" s="230"/>
      <c r="L81" s="231">
        <f t="shared" si="7"/>
        <v>0</v>
      </c>
      <c r="M81" s="338"/>
      <c r="N81" s="337"/>
      <c r="O81" s="231">
        <f t="shared" si="8"/>
        <v>0</v>
      </c>
      <c r="P81" s="185"/>
      <c r="R81" s="158"/>
    </row>
    <row r="82" spans="1:18" ht="24" hidden="1" x14ac:dyDescent="0.25">
      <c r="A82" s="178">
        <v>2112</v>
      </c>
      <c r="B82" s="223" t="s">
        <v>318</v>
      </c>
      <c r="C82" s="224">
        <f t="shared" si="4"/>
        <v>0</v>
      </c>
      <c r="D82" s="229">
        <v>0</v>
      </c>
      <c r="E82" s="337"/>
      <c r="F82" s="231">
        <f t="shared" si="5"/>
        <v>0</v>
      </c>
      <c r="G82" s="229">
        <v>0</v>
      </c>
      <c r="H82" s="230"/>
      <c r="I82" s="231">
        <f t="shared" si="6"/>
        <v>0</v>
      </c>
      <c r="J82" s="229"/>
      <c r="K82" s="230"/>
      <c r="L82" s="231">
        <f t="shared" si="7"/>
        <v>0</v>
      </c>
      <c r="M82" s="338"/>
      <c r="N82" s="337"/>
      <c r="O82" s="231">
        <f t="shared" si="8"/>
        <v>0</v>
      </c>
      <c r="P82" s="185"/>
      <c r="R82" s="158"/>
    </row>
    <row r="83" spans="1:18" ht="24" hidden="1" x14ac:dyDescent="0.25">
      <c r="A83" s="339">
        <v>2120</v>
      </c>
      <c r="B83" s="223" t="s">
        <v>319</v>
      </c>
      <c r="C83" s="224">
        <f t="shared" si="4"/>
        <v>0</v>
      </c>
      <c r="D83" s="340">
        <f>SUM(D84:D85)</f>
        <v>0</v>
      </c>
      <c r="E83" s="341">
        <f>SUM(E84:E85)</f>
        <v>0</v>
      </c>
      <c r="F83" s="231">
        <f t="shared" si="5"/>
        <v>0</v>
      </c>
      <c r="G83" s="340">
        <f>SUM(G84:G85)</f>
        <v>0</v>
      </c>
      <c r="H83" s="342">
        <f>SUM(H84:H85)</f>
        <v>0</v>
      </c>
      <c r="I83" s="231">
        <f t="shared" si="6"/>
        <v>0</v>
      </c>
      <c r="J83" s="340">
        <f>SUM(J84:J85)</f>
        <v>0</v>
      </c>
      <c r="K83" s="342">
        <f>SUM(K84:K85)</f>
        <v>0</v>
      </c>
      <c r="L83" s="231">
        <f t="shared" si="7"/>
        <v>0</v>
      </c>
      <c r="M83" s="343">
        <f>SUM(M84:M85)</f>
        <v>0</v>
      </c>
      <c r="N83" s="341">
        <f>SUM(N84:N85)</f>
        <v>0</v>
      </c>
      <c r="O83" s="231">
        <f t="shared" si="8"/>
        <v>0</v>
      </c>
      <c r="P83" s="185"/>
      <c r="R83" s="158"/>
    </row>
    <row r="84" spans="1:18" hidden="1" x14ac:dyDescent="0.25">
      <c r="A84" s="178">
        <v>2121</v>
      </c>
      <c r="B84" s="223" t="s">
        <v>216</v>
      </c>
      <c r="C84" s="224">
        <f t="shared" si="4"/>
        <v>0</v>
      </c>
      <c r="D84" s="229">
        <v>0</v>
      </c>
      <c r="E84" s="337"/>
      <c r="F84" s="231">
        <f t="shared" si="5"/>
        <v>0</v>
      </c>
      <c r="G84" s="229">
        <v>0</v>
      </c>
      <c r="H84" s="230"/>
      <c r="I84" s="231">
        <f t="shared" si="6"/>
        <v>0</v>
      </c>
      <c r="J84" s="229"/>
      <c r="K84" s="230"/>
      <c r="L84" s="231">
        <f t="shared" si="7"/>
        <v>0</v>
      </c>
      <c r="M84" s="338"/>
      <c r="N84" s="337"/>
      <c r="O84" s="231">
        <f t="shared" si="8"/>
        <v>0</v>
      </c>
      <c r="P84" s="185"/>
      <c r="R84" s="158"/>
    </row>
    <row r="85" spans="1:18" ht="24" hidden="1" x14ac:dyDescent="0.25">
      <c r="A85" s="178">
        <v>2122</v>
      </c>
      <c r="B85" s="223" t="s">
        <v>318</v>
      </c>
      <c r="C85" s="224">
        <f t="shared" si="4"/>
        <v>0</v>
      </c>
      <c r="D85" s="229">
        <v>0</v>
      </c>
      <c r="E85" s="337"/>
      <c r="F85" s="231">
        <f t="shared" si="5"/>
        <v>0</v>
      </c>
      <c r="G85" s="229">
        <v>0</v>
      </c>
      <c r="H85" s="230"/>
      <c r="I85" s="231">
        <f t="shared" si="6"/>
        <v>0</v>
      </c>
      <c r="J85" s="229"/>
      <c r="K85" s="230"/>
      <c r="L85" s="231">
        <f t="shared" si="7"/>
        <v>0</v>
      </c>
      <c r="M85" s="338"/>
      <c r="N85" s="337"/>
      <c r="O85" s="231">
        <f t="shared" si="8"/>
        <v>0</v>
      </c>
      <c r="P85" s="185"/>
      <c r="R85" s="158"/>
    </row>
    <row r="86" spans="1:18" x14ac:dyDescent="0.25">
      <c r="A86" s="198">
        <v>2200</v>
      </c>
      <c r="B86" s="323" t="s">
        <v>320</v>
      </c>
      <c r="C86" s="354">
        <f t="shared" si="4"/>
        <v>734814</v>
      </c>
      <c r="D86" s="209">
        <f>SUM(D87,D92,D98,D106,D115,D119,D125,D131)</f>
        <v>738741</v>
      </c>
      <c r="E86" s="505">
        <f>SUM(E87,E92,E98,E106,E115,E119,E125,E131)</f>
        <v>-3927</v>
      </c>
      <c r="F86" s="459">
        <f t="shared" si="5"/>
        <v>734814</v>
      </c>
      <c r="G86" s="209">
        <f>SUM(G87,G92,G98,G106,G115,G119,G125,G131)</f>
        <v>0</v>
      </c>
      <c r="H86" s="210">
        <f>SUM(H87,H92,H98,H106,H115,H119,H125,H131)</f>
        <v>0</v>
      </c>
      <c r="I86" s="211">
        <f t="shared" si="6"/>
        <v>0</v>
      </c>
      <c r="J86" s="209">
        <f>SUM(J87,J92,J98,J106,J115,J119,J125,J131)</f>
        <v>0</v>
      </c>
      <c r="K86" s="210">
        <f>SUM(K87,K92,K98,K106,K115,K119,K125,K131)</f>
        <v>0</v>
      </c>
      <c r="L86" s="211">
        <f t="shared" si="7"/>
        <v>0</v>
      </c>
      <c r="M86" s="355">
        <f>SUM(M87,M92,M98,M106,M115,M119,M125,M131)</f>
        <v>0</v>
      </c>
      <c r="N86" s="356">
        <f>SUM(N87,N92,N98,N106,N115,N119,N125,N131)</f>
        <v>0</v>
      </c>
      <c r="O86" s="357">
        <f t="shared" si="8"/>
        <v>0</v>
      </c>
      <c r="P86" s="358"/>
      <c r="R86" s="158"/>
    </row>
    <row r="87" spans="1:18" hidden="1" x14ac:dyDescent="0.25">
      <c r="A87" s="329">
        <v>2210</v>
      </c>
      <c r="B87" s="265" t="s">
        <v>321</v>
      </c>
      <c r="C87" s="276">
        <f t="shared" si="4"/>
        <v>0</v>
      </c>
      <c r="D87" s="330">
        <f>SUM(D88:D91)</f>
        <v>0</v>
      </c>
      <c r="E87" s="331">
        <f>SUM(E88:E91)</f>
        <v>0</v>
      </c>
      <c r="F87" s="332">
        <f t="shared" si="5"/>
        <v>0</v>
      </c>
      <c r="G87" s="330">
        <f>SUM(G88:G91)</f>
        <v>0</v>
      </c>
      <c r="H87" s="333">
        <f>SUM(H88:H91)</f>
        <v>0</v>
      </c>
      <c r="I87" s="332">
        <f t="shared" si="6"/>
        <v>0</v>
      </c>
      <c r="J87" s="330">
        <f>SUM(J88:J91)</f>
        <v>0</v>
      </c>
      <c r="K87" s="333">
        <f>SUM(K88:K91)</f>
        <v>0</v>
      </c>
      <c r="L87" s="332">
        <f t="shared" si="7"/>
        <v>0</v>
      </c>
      <c r="M87" s="334">
        <f>SUM(M88:M91)</f>
        <v>0</v>
      </c>
      <c r="N87" s="331">
        <f>SUM(N88:N91)</f>
        <v>0</v>
      </c>
      <c r="O87" s="332">
        <f t="shared" si="8"/>
        <v>0</v>
      </c>
      <c r="P87" s="274"/>
      <c r="R87" s="158"/>
    </row>
    <row r="88" spans="1:18" hidden="1" x14ac:dyDescent="0.25">
      <c r="A88" s="169">
        <v>2211</v>
      </c>
      <c r="B88" s="213" t="s">
        <v>322</v>
      </c>
      <c r="C88" s="224">
        <f t="shared" si="4"/>
        <v>0</v>
      </c>
      <c r="D88" s="219">
        <v>0</v>
      </c>
      <c r="E88" s="335"/>
      <c r="F88" s="221">
        <f t="shared" si="5"/>
        <v>0</v>
      </c>
      <c r="G88" s="219">
        <v>0</v>
      </c>
      <c r="H88" s="220"/>
      <c r="I88" s="221">
        <f t="shared" si="6"/>
        <v>0</v>
      </c>
      <c r="J88" s="219"/>
      <c r="K88" s="220"/>
      <c r="L88" s="221">
        <f t="shared" si="7"/>
        <v>0</v>
      </c>
      <c r="M88" s="336"/>
      <c r="N88" s="335"/>
      <c r="O88" s="221">
        <f t="shared" si="8"/>
        <v>0</v>
      </c>
      <c r="P88" s="176"/>
      <c r="R88" s="158"/>
    </row>
    <row r="89" spans="1:18" ht="36" hidden="1" x14ac:dyDescent="0.25">
      <c r="A89" s="178">
        <v>2212</v>
      </c>
      <c r="B89" s="223" t="s">
        <v>323</v>
      </c>
      <c r="C89" s="224">
        <f t="shared" si="4"/>
        <v>0</v>
      </c>
      <c r="D89" s="229">
        <v>0</v>
      </c>
      <c r="E89" s="337"/>
      <c r="F89" s="231">
        <f t="shared" si="5"/>
        <v>0</v>
      </c>
      <c r="G89" s="229">
        <v>0</v>
      </c>
      <c r="H89" s="230"/>
      <c r="I89" s="231">
        <f t="shared" si="6"/>
        <v>0</v>
      </c>
      <c r="J89" s="229"/>
      <c r="K89" s="230"/>
      <c r="L89" s="231">
        <f t="shared" si="7"/>
        <v>0</v>
      </c>
      <c r="M89" s="338"/>
      <c r="N89" s="337"/>
      <c r="O89" s="231">
        <f t="shared" si="8"/>
        <v>0</v>
      </c>
      <c r="P89" s="185"/>
      <c r="R89" s="158"/>
    </row>
    <row r="90" spans="1:18" ht="24" hidden="1" x14ac:dyDescent="0.25">
      <c r="A90" s="178">
        <v>2214</v>
      </c>
      <c r="B90" s="223" t="s">
        <v>324</v>
      </c>
      <c r="C90" s="224">
        <f t="shared" si="4"/>
        <v>0</v>
      </c>
      <c r="D90" s="229">
        <v>0</v>
      </c>
      <c r="E90" s="337"/>
      <c r="F90" s="231">
        <f t="shared" si="5"/>
        <v>0</v>
      </c>
      <c r="G90" s="229">
        <v>0</v>
      </c>
      <c r="H90" s="230"/>
      <c r="I90" s="231">
        <f t="shared" si="6"/>
        <v>0</v>
      </c>
      <c r="J90" s="229"/>
      <c r="K90" s="230"/>
      <c r="L90" s="231">
        <f t="shared" si="7"/>
        <v>0</v>
      </c>
      <c r="M90" s="338"/>
      <c r="N90" s="337"/>
      <c r="O90" s="231">
        <f t="shared" si="8"/>
        <v>0</v>
      </c>
      <c r="P90" s="185"/>
      <c r="R90" s="158"/>
    </row>
    <row r="91" spans="1:18" hidden="1" x14ac:dyDescent="0.25">
      <c r="A91" s="178">
        <v>2219</v>
      </c>
      <c r="B91" s="223" t="s">
        <v>325</v>
      </c>
      <c r="C91" s="224">
        <f t="shared" si="4"/>
        <v>0</v>
      </c>
      <c r="D91" s="229">
        <v>0</v>
      </c>
      <c r="E91" s="337"/>
      <c r="F91" s="231">
        <f t="shared" si="5"/>
        <v>0</v>
      </c>
      <c r="G91" s="229">
        <v>0</v>
      </c>
      <c r="H91" s="230"/>
      <c r="I91" s="231">
        <f t="shared" si="6"/>
        <v>0</v>
      </c>
      <c r="J91" s="229"/>
      <c r="K91" s="230"/>
      <c r="L91" s="231">
        <f t="shared" si="7"/>
        <v>0</v>
      </c>
      <c r="M91" s="338"/>
      <c r="N91" s="337"/>
      <c r="O91" s="231">
        <f t="shared" si="8"/>
        <v>0</v>
      </c>
      <c r="P91" s="185"/>
      <c r="R91" s="158"/>
    </row>
    <row r="92" spans="1:18" hidden="1" x14ac:dyDescent="0.25">
      <c r="A92" s="339">
        <v>2220</v>
      </c>
      <c r="B92" s="223" t="s">
        <v>326</v>
      </c>
      <c r="C92" s="224">
        <f t="shared" si="4"/>
        <v>0</v>
      </c>
      <c r="D92" s="340">
        <f>SUM(D93:D97)</f>
        <v>0</v>
      </c>
      <c r="E92" s="341">
        <f>SUM(E93:E97)</f>
        <v>0</v>
      </c>
      <c r="F92" s="231">
        <f t="shared" si="5"/>
        <v>0</v>
      </c>
      <c r="G92" s="340">
        <f>SUM(G93:G97)</f>
        <v>0</v>
      </c>
      <c r="H92" s="342">
        <f>SUM(H93:H97)</f>
        <v>0</v>
      </c>
      <c r="I92" s="231">
        <f t="shared" si="6"/>
        <v>0</v>
      </c>
      <c r="J92" s="340">
        <f>SUM(J93:J97)</f>
        <v>0</v>
      </c>
      <c r="K92" s="342">
        <f>SUM(K93:K97)</f>
        <v>0</v>
      </c>
      <c r="L92" s="231">
        <f t="shared" si="7"/>
        <v>0</v>
      </c>
      <c r="M92" s="343">
        <f>SUM(M93:M97)</f>
        <v>0</v>
      </c>
      <c r="N92" s="341">
        <f>SUM(N93:N97)</f>
        <v>0</v>
      </c>
      <c r="O92" s="231">
        <f t="shared" si="8"/>
        <v>0</v>
      </c>
      <c r="P92" s="185"/>
      <c r="R92" s="158"/>
    </row>
    <row r="93" spans="1:18" hidden="1" x14ac:dyDescent="0.25">
      <c r="A93" s="178">
        <v>2221</v>
      </c>
      <c r="B93" s="223" t="s">
        <v>327</v>
      </c>
      <c r="C93" s="224">
        <f t="shared" si="4"/>
        <v>0</v>
      </c>
      <c r="D93" s="229">
        <v>0</v>
      </c>
      <c r="E93" s="337"/>
      <c r="F93" s="231">
        <f t="shared" si="5"/>
        <v>0</v>
      </c>
      <c r="G93" s="229">
        <v>0</v>
      </c>
      <c r="H93" s="230"/>
      <c r="I93" s="231">
        <f t="shared" si="6"/>
        <v>0</v>
      </c>
      <c r="J93" s="229"/>
      <c r="K93" s="230"/>
      <c r="L93" s="231">
        <f t="shared" si="7"/>
        <v>0</v>
      </c>
      <c r="M93" s="338"/>
      <c r="N93" s="337"/>
      <c r="O93" s="231">
        <f t="shared" si="8"/>
        <v>0</v>
      </c>
      <c r="P93" s="185"/>
      <c r="R93" s="158"/>
    </row>
    <row r="94" spans="1:18" hidden="1" x14ac:dyDescent="0.25">
      <c r="A94" s="178">
        <v>2222</v>
      </c>
      <c r="B94" s="223" t="s">
        <v>328</v>
      </c>
      <c r="C94" s="224">
        <f t="shared" si="4"/>
        <v>0</v>
      </c>
      <c r="D94" s="229">
        <v>0</v>
      </c>
      <c r="E94" s="337"/>
      <c r="F94" s="231">
        <f t="shared" si="5"/>
        <v>0</v>
      </c>
      <c r="G94" s="229">
        <v>0</v>
      </c>
      <c r="H94" s="230"/>
      <c r="I94" s="231">
        <f t="shared" si="6"/>
        <v>0</v>
      </c>
      <c r="J94" s="229"/>
      <c r="K94" s="230"/>
      <c r="L94" s="231">
        <f t="shared" si="7"/>
        <v>0</v>
      </c>
      <c r="M94" s="338"/>
      <c r="N94" s="337"/>
      <c r="O94" s="231">
        <f t="shared" si="8"/>
        <v>0</v>
      </c>
      <c r="P94" s="185"/>
      <c r="R94" s="158"/>
    </row>
    <row r="95" spans="1:18" hidden="1" x14ac:dyDescent="0.25">
      <c r="A95" s="178">
        <v>2223</v>
      </c>
      <c r="B95" s="223" t="s">
        <v>329</v>
      </c>
      <c r="C95" s="224">
        <f t="shared" si="4"/>
        <v>0</v>
      </c>
      <c r="D95" s="229">
        <v>0</v>
      </c>
      <c r="E95" s="337"/>
      <c r="F95" s="231">
        <f t="shared" si="5"/>
        <v>0</v>
      </c>
      <c r="G95" s="229">
        <v>0</v>
      </c>
      <c r="H95" s="230"/>
      <c r="I95" s="231">
        <f t="shared" si="6"/>
        <v>0</v>
      </c>
      <c r="J95" s="229"/>
      <c r="K95" s="230"/>
      <c r="L95" s="231">
        <f t="shared" si="7"/>
        <v>0</v>
      </c>
      <c r="M95" s="338"/>
      <c r="N95" s="337"/>
      <c r="O95" s="231">
        <f t="shared" si="8"/>
        <v>0</v>
      </c>
      <c r="P95" s="185"/>
      <c r="R95" s="158"/>
    </row>
    <row r="96" spans="1:18" ht="36" hidden="1" x14ac:dyDescent="0.25">
      <c r="A96" s="178">
        <v>2224</v>
      </c>
      <c r="B96" s="223" t="s">
        <v>330</v>
      </c>
      <c r="C96" s="224">
        <f t="shared" si="4"/>
        <v>0</v>
      </c>
      <c r="D96" s="229">
        <v>0</v>
      </c>
      <c r="E96" s="337"/>
      <c r="F96" s="231">
        <f t="shared" si="5"/>
        <v>0</v>
      </c>
      <c r="G96" s="229">
        <v>0</v>
      </c>
      <c r="H96" s="230"/>
      <c r="I96" s="231">
        <f t="shared" si="6"/>
        <v>0</v>
      </c>
      <c r="J96" s="229"/>
      <c r="K96" s="230"/>
      <c r="L96" s="231">
        <f t="shared" si="7"/>
        <v>0</v>
      </c>
      <c r="M96" s="338"/>
      <c r="N96" s="337"/>
      <c r="O96" s="231">
        <f t="shared" si="8"/>
        <v>0</v>
      </c>
      <c r="P96" s="185"/>
      <c r="R96" s="158"/>
    </row>
    <row r="97" spans="1:18" ht="24" hidden="1" x14ac:dyDescent="0.25">
      <c r="A97" s="178">
        <v>2229</v>
      </c>
      <c r="B97" s="223" t="s">
        <v>331</v>
      </c>
      <c r="C97" s="224">
        <f t="shared" si="4"/>
        <v>0</v>
      </c>
      <c r="D97" s="229">
        <v>0</v>
      </c>
      <c r="E97" s="337"/>
      <c r="F97" s="231">
        <f t="shared" si="5"/>
        <v>0</v>
      </c>
      <c r="G97" s="229">
        <v>0</v>
      </c>
      <c r="H97" s="230"/>
      <c r="I97" s="231">
        <f t="shared" si="6"/>
        <v>0</v>
      </c>
      <c r="J97" s="229"/>
      <c r="K97" s="230"/>
      <c r="L97" s="231">
        <f t="shared" si="7"/>
        <v>0</v>
      </c>
      <c r="M97" s="338"/>
      <c r="N97" s="337"/>
      <c r="O97" s="231">
        <f t="shared" si="8"/>
        <v>0</v>
      </c>
      <c r="P97" s="185"/>
      <c r="R97" s="158"/>
    </row>
    <row r="98" spans="1:18" ht="24" x14ac:dyDescent="0.25">
      <c r="A98" s="339">
        <v>2230</v>
      </c>
      <c r="B98" s="223" t="s">
        <v>332</v>
      </c>
      <c r="C98" s="224">
        <f t="shared" si="4"/>
        <v>367023</v>
      </c>
      <c r="D98" s="340">
        <f>SUM(D99:D105)</f>
        <v>367023</v>
      </c>
      <c r="E98" s="390">
        <f>SUM(E99:E105)</f>
        <v>0</v>
      </c>
      <c r="F98" s="359">
        <f t="shared" si="5"/>
        <v>367023</v>
      </c>
      <c r="G98" s="340">
        <f>SUM(G99:G105)</f>
        <v>0</v>
      </c>
      <c r="H98" s="342">
        <f>SUM(H99:H105)</f>
        <v>0</v>
      </c>
      <c r="I98" s="231">
        <f t="shared" si="6"/>
        <v>0</v>
      </c>
      <c r="J98" s="340">
        <f>SUM(J99:J105)</f>
        <v>0</v>
      </c>
      <c r="K98" s="342">
        <f>SUM(K99:K105)</f>
        <v>0</v>
      </c>
      <c r="L98" s="231">
        <f t="shared" si="7"/>
        <v>0</v>
      </c>
      <c r="M98" s="343">
        <f>SUM(M99:M105)</f>
        <v>0</v>
      </c>
      <c r="N98" s="341">
        <f>SUM(N99:N105)</f>
        <v>0</v>
      </c>
      <c r="O98" s="231">
        <f t="shared" si="8"/>
        <v>0</v>
      </c>
      <c r="P98" s="185"/>
      <c r="R98" s="158"/>
    </row>
    <row r="99" spans="1:18" ht="24" x14ac:dyDescent="0.25">
      <c r="A99" s="178">
        <v>2231</v>
      </c>
      <c r="B99" s="223" t="s">
        <v>333</v>
      </c>
      <c r="C99" s="224">
        <f t="shared" si="4"/>
        <v>6800</v>
      </c>
      <c r="D99" s="229">
        <f>20300-13500</f>
        <v>6800</v>
      </c>
      <c r="E99" s="507"/>
      <c r="F99" s="359">
        <f t="shared" si="5"/>
        <v>6800</v>
      </c>
      <c r="G99" s="229">
        <v>0</v>
      </c>
      <c r="H99" s="230"/>
      <c r="I99" s="231">
        <f t="shared" si="6"/>
        <v>0</v>
      </c>
      <c r="J99" s="229"/>
      <c r="K99" s="230"/>
      <c r="L99" s="231">
        <f t="shared" si="7"/>
        <v>0</v>
      </c>
      <c r="M99" s="338"/>
      <c r="N99" s="337"/>
      <c r="O99" s="231">
        <f t="shared" si="8"/>
        <v>0</v>
      </c>
      <c r="P99" s="185"/>
      <c r="R99" s="158"/>
    </row>
    <row r="100" spans="1:18" ht="24" x14ac:dyDescent="0.25">
      <c r="A100" s="178">
        <v>2232</v>
      </c>
      <c r="B100" s="223" t="s">
        <v>334</v>
      </c>
      <c r="C100" s="224">
        <f t="shared" si="4"/>
        <v>17</v>
      </c>
      <c r="D100" s="229">
        <v>17</v>
      </c>
      <c r="E100" s="507"/>
      <c r="F100" s="359">
        <f t="shared" si="5"/>
        <v>17</v>
      </c>
      <c r="G100" s="229">
        <v>0</v>
      </c>
      <c r="H100" s="230"/>
      <c r="I100" s="231">
        <f t="shared" si="6"/>
        <v>0</v>
      </c>
      <c r="J100" s="229"/>
      <c r="K100" s="230"/>
      <c r="L100" s="231">
        <f t="shared" si="7"/>
        <v>0</v>
      </c>
      <c r="M100" s="338"/>
      <c r="N100" s="337"/>
      <c r="O100" s="231">
        <f t="shared" si="8"/>
        <v>0</v>
      </c>
      <c r="P100" s="185"/>
      <c r="R100" s="158"/>
    </row>
    <row r="101" spans="1:18" hidden="1" x14ac:dyDescent="0.25">
      <c r="A101" s="169">
        <v>2233</v>
      </c>
      <c r="B101" s="213" t="s">
        <v>335</v>
      </c>
      <c r="C101" s="224">
        <f t="shared" si="4"/>
        <v>0</v>
      </c>
      <c r="D101" s="219">
        <v>0</v>
      </c>
      <c r="E101" s="335"/>
      <c r="F101" s="221">
        <f t="shared" si="5"/>
        <v>0</v>
      </c>
      <c r="G101" s="219">
        <v>0</v>
      </c>
      <c r="H101" s="220"/>
      <c r="I101" s="221">
        <f t="shared" si="6"/>
        <v>0</v>
      </c>
      <c r="J101" s="219"/>
      <c r="K101" s="220"/>
      <c r="L101" s="221">
        <f t="shared" si="7"/>
        <v>0</v>
      </c>
      <c r="M101" s="336"/>
      <c r="N101" s="335"/>
      <c r="O101" s="221">
        <f t="shared" si="8"/>
        <v>0</v>
      </c>
      <c r="P101" s="176"/>
      <c r="R101" s="158"/>
    </row>
    <row r="102" spans="1:18" ht="24" hidden="1" x14ac:dyDescent="0.25">
      <c r="A102" s="178">
        <v>2234</v>
      </c>
      <c r="B102" s="223" t="s">
        <v>336</v>
      </c>
      <c r="C102" s="224">
        <f t="shared" si="4"/>
        <v>0</v>
      </c>
      <c r="D102" s="229">
        <v>0</v>
      </c>
      <c r="E102" s="337"/>
      <c r="F102" s="231">
        <f t="shared" si="5"/>
        <v>0</v>
      </c>
      <c r="G102" s="229">
        <v>0</v>
      </c>
      <c r="H102" s="230"/>
      <c r="I102" s="231">
        <f t="shared" si="6"/>
        <v>0</v>
      </c>
      <c r="J102" s="229"/>
      <c r="K102" s="230"/>
      <c r="L102" s="231">
        <f t="shared" si="7"/>
        <v>0</v>
      </c>
      <c r="M102" s="338"/>
      <c r="N102" s="337"/>
      <c r="O102" s="231">
        <f t="shared" si="8"/>
        <v>0</v>
      </c>
      <c r="P102" s="185"/>
      <c r="R102" s="158"/>
    </row>
    <row r="103" spans="1:18" ht="24" hidden="1" x14ac:dyDescent="0.25">
      <c r="A103" s="178">
        <v>2235</v>
      </c>
      <c r="B103" s="223" t="s">
        <v>337</v>
      </c>
      <c r="C103" s="224">
        <f t="shared" si="4"/>
        <v>0</v>
      </c>
      <c r="D103" s="229">
        <v>0</v>
      </c>
      <c r="E103" s="337"/>
      <c r="F103" s="231">
        <f t="shared" si="5"/>
        <v>0</v>
      </c>
      <c r="G103" s="229">
        <v>0</v>
      </c>
      <c r="H103" s="230"/>
      <c r="I103" s="231">
        <f t="shared" si="6"/>
        <v>0</v>
      </c>
      <c r="J103" s="229"/>
      <c r="K103" s="230"/>
      <c r="L103" s="231">
        <f t="shared" si="7"/>
        <v>0</v>
      </c>
      <c r="M103" s="338"/>
      <c r="N103" s="337"/>
      <c r="O103" s="231">
        <f t="shared" si="8"/>
        <v>0</v>
      </c>
      <c r="P103" s="185"/>
      <c r="R103" s="158"/>
    </row>
    <row r="104" spans="1:18" hidden="1" x14ac:dyDescent="0.25">
      <c r="A104" s="178">
        <v>2236</v>
      </c>
      <c r="B104" s="223" t="s">
        <v>338</v>
      </c>
      <c r="C104" s="224">
        <f t="shared" si="4"/>
        <v>0</v>
      </c>
      <c r="D104" s="229">
        <v>0</v>
      </c>
      <c r="E104" s="337"/>
      <c r="F104" s="231">
        <f t="shared" si="5"/>
        <v>0</v>
      </c>
      <c r="G104" s="229">
        <v>0</v>
      </c>
      <c r="H104" s="230"/>
      <c r="I104" s="231">
        <f t="shared" si="6"/>
        <v>0</v>
      </c>
      <c r="J104" s="229"/>
      <c r="K104" s="230"/>
      <c r="L104" s="231">
        <f t="shared" si="7"/>
        <v>0</v>
      </c>
      <c r="M104" s="338"/>
      <c r="N104" s="337"/>
      <c r="O104" s="231">
        <f t="shared" si="8"/>
        <v>0</v>
      </c>
      <c r="P104" s="185"/>
      <c r="R104" s="158"/>
    </row>
    <row r="105" spans="1:18" ht="46.5" customHeight="1" x14ac:dyDescent="0.25">
      <c r="A105" s="178">
        <v>2239</v>
      </c>
      <c r="B105" s="223" t="s">
        <v>339</v>
      </c>
      <c r="C105" s="224">
        <f t="shared" si="4"/>
        <v>360206</v>
      </c>
      <c r="D105" s="229">
        <f>359280+12466+3650+51500-66690</f>
        <v>360206</v>
      </c>
      <c r="E105" s="507"/>
      <c r="F105" s="359">
        <f t="shared" si="5"/>
        <v>360206</v>
      </c>
      <c r="G105" s="229">
        <v>0</v>
      </c>
      <c r="H105" s="230"/>
      <c r="I105" s="231">
        <f t="shared" si="6"/>
        <v>0</v>
      </c>
      <c r="J105" s="229"/>
      <c r="K105" s="230"/>
      <c r="L105" s="231">
        <f t="shared" si="7"/>
        <v>0</v>
      </c>
      <c r="M105" s="338"/>
      <c r="N105" s="337"/>
      <c r="O105" s="231">
        <f t="shared" si="8"/>
        <v>0</v>
      </c>
      <c r="P105" s="185"/>
      <c r="R105" s="158"/>
    </row>
    <row r="106" spans="1:18" ht="24" hidden="1" x14ac:dyDescent="0.25">
      <c r="A106" s="339">
        <v>2240</v>
      </c>
      <c r="B106" s="223" t="s">
        <v>340</v>
      </c>
      <c r="C106" s="359">
        <f t="shared" si="4"/>
        <v>0</v>
      </c>
      <c r="D106" s="340">
        <f>SUM(D107:D114)</f>
        <v>0</v>
      </c>
      <c r="E106" s="341">
        <f>SUM(E107:E114)</f>
        <v>0</v>
      </c>
      <c r="F106" s="231">
        <f t="shared" si="5"/>
        <v>0</v>
      </c>
      <c r="G106" s="340">
        <f>SUM(G107:G114)</f>
        <v>0</v>
      </c>
      <c r="H106" s="342">
        <f>SUM(H107:H114)</f>
        <v>0</v>
      </c>
      <c r="I106" s="231">
        <f t="shared" si="6"/>
        <v>0</v>
      </c>
      <c r="J106" s="340">
        <f>SUM(J107:J114)</f>
        <v>0</v>
      </c>
      <c r="K106" s="342">
        <f>SUM(K107:K114)</f>
        <v>0</v>
      </c>
      <c r="L106" s="231">
        <f t="shared" si="7"/>
        <v>0</v>
      </c>
      <c r="M106" s="343">
        <f>SUM(M107:M114)</f>
        <v>0</v>
      </c>
      <c r="N106" s="341">
        <f>SUM(N107:N114)</f>
        <v>0</v>
      </c>
      <c r="O106" s="231">
        <f t="shared" si="8"/>
        <v>0</v>
      </c>
      <c r="P106" s="185"/>
      <c r="R106" s="158"/>
    </row>
    <row r="107" spans="1:18" hidden="1" x14ac:dyDescent="0.25">
      <c r="A107" s="178">
        <v>2241</v>
      </c>
      <c r="B107" s="223" t="s">
        <v>341</v>
      </c>
      <c r="C107" s="224">
        <f t="shared" si="4"/>
        <v>0</v>
      </c>
      <c r="D107" s="229">
        <v>0</v>
      </c>
      <c r="E107" s="337"/>
      <c r="F107" s="231">
        <f t="shared" si="5"/>
        <v>0</v>
      </c>
      <c r="G107" s="229">
        <v>0</v>
      </c>
      <c r="H107" s="230"/>
      <c r="I107" s="231">
        <f t="shared" si="6"/>
        <v>0</v>
      </c>
      <c r="J107" s="229"/>
      <c r="K107" s="230"/>
      <c r="L107" s="231">
        <f t="shared" si="7"/>
        <v>0</v>
      </c>
      <c r="M107" s="338"/>
      <c r="N107" s="337"/>
      <c r="O107" s="231">
        <f t="shared" si="8"/>
        <v>0</v>
      </c>
      <c r="P107" s="185"/>
      <c r="R107" s="158"/>
    </row>
    <row r="108" spans="1:18" hidden="1" x14ac:dyDescent="0.25">
      <c r="A108" s="178">
        <v>2242</v>
      </c>
      <c r="B108" s="223" t="s">
        <v>342</v>
      </c>
      <c r="C108" s="224">
        <f t="shared" si="4"/>
        <v>0</v>
      </c>
      <c r="D108" s="229">
        <v>0</v>
      </c>
      <c r="E108" s="337"/>
      <c r="F108" s="231">
        <f t="shared" si="5"/>
        <v>0</v>
      </c>
      <c r="G108" s="229">
        <v>0</v>
      </c>
      <c r="H108" s="230"/>
      <c r="I108" s="231">
        <f t="shared" si="6"/>
        <v>0</v>
      </c>
      <c r="J108" s="229"/>
      <c r="K108" s="230"/>
      <c r="L108" s="231">
        <f t="shared" si="7"/>
        <v>0</v>
      </c>
      <c r="M108" s="338"/>
      <c r="N108" s="337"/>
      <c r="O108" s="231">
        <f t="shared" si="8"/>
        <v>0</v>
      </c>
      <c r="P108" s="185"/>
      <c r="R108" s="158"/>
    </row>
    <row r="109" spans="1:18" ht="24" hidden="1" x14ac:dyDescent="0.25">
      <c r="A109" s="178">
        <v>2243</v>
      </c>
      <c r="B109" s="223" t="s">
        <v>343</v>
      </c>
      <c r="C109" s="224">
        <f t="shared" si="4"/>
        <v>0</v>
      </c>
      <c r="D109" s="229">
        <v>0</v>
      </c>
      <c r="E109" s="337"/>
      <c r="F109" s="231">
        <f t="shared" si="5"/>
        <v>0</v>
      </c>
      <c r="G109" s="229">
        <v>0</v>
      </c>
      <c r="H109" s="230"/>
      <c r="I109" s="231">
        <f t="shared" si="6"/>
        <v>0</v>
      </c>
      <c r="J109" s="229"/>
      <c r="K109" s="230"/>
      <c r="L109" s="231">
        <f t="shared" si="7"/>
        <v>0</v>
      </c>
      <c r="M109" s="338"/>
      <c r="N109" s="337"/>
      <c r="O109" s="231">
        <f t="shared" si="8"/>
        <v>0</v>
      </c>
      <c r="P109" s="185"/>
      <c r="R109" s="158"/>
    </row>
    <row r="110" spans="1:18" hidden="1" x14ac:dyDescent="0.25">
      <c r="A110" s="178">
        <v>2244</v>
      </c>
      <c r="B110" s="223" t="s">
        <v>344</v>
      </c>
      <c r="C110" s="359">
        <f t="shared" si="4"/>
        <v>0</v>
      </c>
      <c r="D110" s="229">
        <v>0</v>
      </c>
      <c r="E110" s="337"/>
      <c r="F110" s="231">
        <f t="shared" si="5"/>
        <v>0</v>
      </c>
      <c r="G110" s="229"/>
      <c r="H110" s="230"/>
      <c r="I110" s="231">
        <f t="shared" si="6"/>
        <v>0</v>
      </c>
      <c r="J110" s="229"/>
      <c r="K110" s="230"/>
      <c r="L110" s="231">
        <f t="shared" si="7"/>
        <v>0</v>
      </c>
      <c r="M110" s="338"/>
      <c r="N110" s="337"/>
      <c r="O110" s="231">
        <f t="shared" si="8"/>
        <v>0</v>
      </c>
      <c r="P110" s="185"/>
      <c r="R110" s="158"/>
    </row>
    <row r="111" spans="1:18" hidden="1" x14ac:dyDescent="0.25">
      <c r="A111" s="178">
        <v>2246</v>
      </c>
      <c r="B111" s="223" t="s">
        <v>345</v>
      </c>
      <c r="C111" s="224">
        <f t="shared" si="4"/>
        <v>0</v>
      </c>
      <c r="D111" s="229">
        <v>0</v>
      </c>
      <c r="E111" s="337"/>
      <c r="F111" s="231">
        <f t="shared" si="5"/>
        <v>0</v>
      </c>
      <c r="G111" s="229">
        <v>0</v>
      </c>
      <c r="H111" s="230"/>
      <c r="I111" s="231">
        <f t="shared" si="6"/>
        <v>0</v>
      </c>
      <c r="J111" s="229"/>
      <c r="K111" s="230"/>
      <c r="L111" s="231">
        <f t="shared" si="7"/>
        <v>0</v>
      </c>
      <c r="M111" s="338"/>
      <c r="N111" s="337"/>
      <c r="O111" s="231">
        <f t="shared" si="8"/>
        <v>0</v>
      </c>
      <c r="P111" s="185"/>
      <c r="R111" s="158"/>
    </row>
    <row r="112" spans="1:18" hidden="1" x14ac:dyDescent="0.25">
      <c r="A112" s="178">
        <v>2247</v>
      </c>
      <c r="B112" s="223" t="s">
        <v>346</v>
      </c>
      <c r="C112" s="224">
        <f t="shared" si="4"/>
        <v>0</v>
      </c>
      <c r="D112" s="229">
        <v>0</v>
      </c>
      <c r="E112" s="337"/>
      <c r="F112" s="231">
        <f t="shared" si="5"/>
        <v>0</v>
      </c>
      <c r="G112" s="229">
        <v>0</v>
      </c>
      <c r="H112" s="230"/>
      <c r="I112" s="231">
        <f t="shared" si="6"/>
        <v>0</v>
      </c>
      <c r="J112" s="229"/>
      <c r="K112" s="230"/>
      <c r="L112" s="231">
        <f t="shared" si="7"/>
        <v>0</v>
      </c>
      <c r="M112" s="338"/>
      <c r="N112" s="337"/>
      <c r="O112" s="231">
        <f t="shared" si="8"/>
        <v>0</v>
      </c>
      <c r="P112" s="185"/>
      <c r="R112" s="158"/>
    </row>
    <row r="113" spans="1:18" ht="24" hidden="1" x14ac:dyDescent="0.25">
      <c r="A113" s="178">
        <v>2248</v>
      </c>
      <c r="B113" s="223" t="s">
        <v>347</v>
      </c>
      <c r="C113" s="224">
        <f t="shared" si="4"/>
        <v>0</v>
      </c>
      <c r="D113" s="229">
        <v>0</v>
      </c>
      <c r="E113" s="337"/>
      <c r="F113" s="231">
        <f t="shared" si="5"/>
        <v>0</v>
      </c>
      <c r="G113" s="229">
        <v>0</v>
      </c>
      <c r="H113" s="230"/>
      <c r="I113" s="231">
        <f t="shared" si="6"/>
        <v>0</v>
      </c>
      <c r="J113" s="229"/>
      <c r="K113" s="230"/>
      <c r="L113" s="231">
        <f t="shared" si="7"/>
        <v>0</v>
      </c>
      <c r="M113" s="338"/>
      <c r="N113" s="337"/>
      <c r="O113" s="231">
        <f t="shared" si="8"/>
        <v>0</v>
      </c>
      <c r="P113" s="185"/>
      <c r="R113" s="158"/>
    </row>
    <row r="114" spans="1:18" ht="24" hidden="1" x14ac:dyDescent="0.25">
      <c r="A114" s="178">
        <v>2249</v>
      </c>
      <c r="B114" s="223" t="s">
        <v>348</v>
      </c>
      <c r="C114" s="224">
        <f t="shared" si="4"/>
        <v>0</v>
      </c>
      <c r="D114" s="229">
        <v>0</v>
      </c>
      <c r="E114" s="337"/>
      <c r="F114" s="231">
        <f t="shared" si="5"/>
        <v>0</v>
      </c>
      <c r="G114" s="229">
        <v>0</v>
      </c>
      <c r="H114" s="230"/>
      <c r="I114" s="231">
        <f t="shared" si="6"/>
        <v>0</v>
      </c>
      <c r="J114" s="229"/>
      <c r="K114" s="230"/>
      <c r="L114" s="231">
        <f t="shared" si="7"/>
        <v>0</v>
      </c>
      <c r="M114" s="338"/>
      <c r="N114" s="337"/>
      <c r="O114" s="231">
        <f t="shared" si="8"/>
        <v>0</v>
      </c>
      <c r="P114" s="185"/>
      <c r="R114" s="158"/>
    </row>
    <row r="115" spans="1:18" hidden="1" x14ac:dyDescent="0.25">
      <c r="A115" s="339">
        <v>2250</v>
      </c>
      <c r="B115" s="223" t="s">
        <v>349</v>
      </c>
      <c r="C115" s="224">
        <f t="shared" si="4"/>
        <v>0</v>
      </c>
      <c r="D115" s="340">
        <f>SUM(D116:D118)</f>
        <v>0</v>
      </c>
      <c r="E115" s="341">
        <f>SUM(E116:E118)</f>
        <v>0</v>
      </c>
      <c r="F115" s="231">
        <f t="shared" si="5"/>
        <v>0</v>
      </c>
      <c r="G115" s="340">
        <f>SUM(G116:G118)</f>
        <v>0</v>
      </c>
      <c r="H115" s="342">
        <f>SUM(H116:H118)</f>
        <v>0</v>
      </c>
      <c r="I115" s="231">
        <f t="shared" si="6"/>
        <v>0</v>
      </c>
      <c r="J115" s="340">
        <f>SUM(J116:J118)</f>
        <v>0</v>
      </c>
      <c r="K115" s="342">
        <f>SUM(K116:K118)</f>
        <v>0</v>
      </c>
      <c r="L115" s="231">
        <f t="shared" si="7"/>
        <v>0</v>
      </c>
      <c r="M115" s="343">
        <f>SUM(M116:M118)</f>
        <v>0</v>
      </c>
      <c r="N115" s="341">
        <f>SUM(N116:N118)</f>
        <v>0</v>
      </c>
      <c r="O115" s="231">
        <f t="shared" si="8"/>
        <v>0</v>
      </c>
      <c r="P115" s="185"/>
      <c r="R115" s="158"/>
    </row>
    <row r="116" spans="1:18" hidden="1" x14ac:dyDescent="0.25">
      <c r="A116" s="178">
        <v>2251</v>
      </c>
      <c r="B116" s="223" t="s">
        <v>350</v>
      </c>
      <c r="C116" s="224">
        <f t="shared" si="4"/>
        <v>0</v>
      </c>
      <c r="D116" s="229">
        <v>0</v>
      </c>
      <c r="E116" s="337"/>
      <c r="F116" s="231">
        <f t="shared" si="5"/>
        <v>0</v>
      </c>
      <c r="G116" s="229">
        <v>0</v>
      </c>
      <c r="H116" s="230"/>
      <c r="I116" s="231">
        <f t="shared" si="6"/>
        <v>0</v>
      </c>
      <c r="J116" s="229"/>
      <c r="K116" s="230"/>
      <c r="L116" s="231">
        <f t="shared" si="7"/>
        <v>0</v>
      </c>
      <c r="M116" s="338"/>
      <c r="N116" s="337"/>
      <c r="O116" s="231">
        <f t="shared" si="8"/>
        <v>0</v>
      </c>
      <c r="P116" s="185"/>
      <c r="R116" s="158"/>
    </row>
    <row r="117" spans="1:18" hidden="1" x14ac:dyDescent="0.25">
      <c r="A117" s="178">
        <v>2252</v>
      </c>
      <c r="B117" s="223" t="s">
        <v>351</v>
      </c>
      <c r="C117" s="224">
        <f t="shared" ref="C117:C181" si="9">F117+I117+L117+O117</f>
        <v>0</v>
      </c>
      <c r="D117" s="229">
        <v>0</v>
      </c>
      <c r="E117" s="337"/>
      <c r="F117" s="231">
        <f t="shared" si="5"/>
        <v>0</v>
      </c>
      <c r="G117" s="229">
        <v>0</v>
      </c>
      <c r="H117" s="230"/>
      <c r="I117" s="231">
        <f t="shared" si="6"/>
        <v>0</v>
      </c>
      <c r="J117" s="229"/>
      <c r="K117" s="230"/>
      <c r="L117" s="231">
        <f t="shared" si="7"/>
        <v>0</v>
      </c>
      <c r="M117" s="338"/>
      <c r="N117" s="337"/>
      <c r="O117" s="231">
        <f t="shared" si="8"/>
        <v>0</v>
      </c>
      <c r="P117" s="185"/>
      <c r="R117" s="158"/>
    </row>
    <row r="118" spans="1:18" hidden="1" x14ac:dyDescent="0.25">
      <c r="A118" s="178">
        <v>2259</v>
      </c>
      <c r="B118" s="223" t="s">
        <v>352</v>
      </c>
      <c r="C118" s="224">
        <f t="shared" si="9"/>
        <v>0</v>
      </c>
      <c r="D118" s="229">
        <v>0</v>
      </c>
      <c r="E118" s="337"/>
      <c r="F118" s="231">
        <f t="shared" ref="F118:F182" si="10">D118+E118</f>
        <v>0</v>
      </c>
      <c r="G118" s="229">
        <v>0</v>
      </c>
      <c r="H118" s="230"/>
      <c r="I118" s="231">
        <f t="shared" ref="I118:I182" si="11">G118+H118</f>
        <v>0</v>
      </c>
      <c r="J118" s="229"/>
      <c r="K118" s="230"/>
      <c r="L118" s="231">
        <f t="shared" ref="L118:L182" si="12">J118+K118</f>
        <v>0</v>
      </c>
      <c r="M118" s="338"/>
      <c r="N118" s="337"/>
      <c r="O118" s="231">
        <f t="shared" ref="O118:O182" si="13">M118+N118</f>
        <v>0</v>
      </c>
      <c r="P118" s="185"/>
      <c r="R118" s="158"/>
    </row>
    <row r="119" spans="1:18" x14ac:dyDescent="0.25">
      <c r="A119" s="339">
        <v>2260</v>
      </c>
      <c r="B119" s="223" t="s">
        <v>353</v>
      </c>
      <c r="C119" s="224">
        <f t="shared" si="9"/>
        <v>5670</v>
      </c>
      <c r="D119" s="340">
        <f>SUM(D120:D124)</f>
        <v>5670</v>
      </c>
      <c r="E119" s="390">
        <f>SUM(E120:E124)</f>
        <v>0</v>
      </c>
      <c r="F119" s="359">
        <f t="shared" si="10"/>
        <v>5670</v>
      </c>
      <c r="G119" s="340">
        <f>SUM(G120:G124)</f>
        <v>0</v>
      </c>
      <c r="H119" s="342">
        <f>SUM(H120:H124)</f>
        <v>0</v>
      </c>
      <c r="I119" s="231">
        <f t="shared" si="11"/>
        <v>0</v>
      </c>
      <c r="J119" s="340">
        <f>SUM(J120:J124)</f>
        <v>0</v>
      </c>
      <c r="K119" s="342">
        <f>SUM(K120:K124)</f>
        <v>0</v>
      </c>
      <c r="L119" s="231">
        <f t="shared" si="12"/>
        <v>0</v>
      </c>
      <c r="M119" s="343">
        <f>SUM(M120:M124)</f>
        <v>0</v>
      </c>
      <c r="N119" s="341">
        <f>SUM(N120:N124)</f>
        <v>0</v>
      </c>
      <c r="O119" s="231">
        <f t="shared" si="13"/>
        <v>0</v>
      </c>
      <c r="P119" s="185"/>
      <c r="R119" s="158"/>
    </row>
    <row r="120" spans="1:18" x14ac:dyDescent="0.25">
      <c r="A120" s="178">
        <v>2261</v>
      </c>
      <c r="B120" s="223" t="s">
        <v>354</v>
      </c>
      <c r="C120" s="224">
        <f t="shared" si="9"/>
        <v>2000</v>
      </c>
      <c r="D120" s="229">
        <v>2000</v>
      </c>
      <c r="E120" s="507"/>
      <c r="F120" s="359">
        <f t="shared" si="10"/>
        <v>2000</v>
      </c>
      <c r="G120" s="229">
        <v>0</v>
      </c>
      <c r="H120" s="230"/>
      <c r="I120" s="231">
        <f t="shared" si="11"/>
        <v>0</v>
      </c>
      <c r="J120" s="229"/>
      <c r="K120" s="230"/>
      <c r="L120" s="231">
        <f t="shared" si="12"/>
        <v>0</v>
      </c>
      <c r="M120" s="338"/>
      <c r="N120" s="337"/>
      <c r="O120" s="231">
        <f t="shared" si="13"/>
        <v>0</v>
      </c>
      <c r="P120" s="185"/>
      <c r="R120" s="158"/>
    </row>
    <row r="121" spans="1:18" hidden="1" x14ac:dyDescent="0.25">
      <c r="A121" s="178">
        <v>2262</v>
      </c>
      <c r="B121" s="223" t="s">
        <v>355</v>
      </c>
      <c r="C121" s="224">
        <f t="shared" si="9"/>
        <v>0</v>
      </c>
      <c r="D121" s="229">
        <v>0</v>
      </c>
      <c r="E121" s="337"/>
      <c r="F121" s="231">
        <f t="shared" si="10"/>
        <v>0</v>
      </c>
      <c r="G121" s="229">
        <v>0</v>
      </c>
      <c r="H121" s="230"/>
      <c r="I121" s="231">
        <f t="shared" si="11"/>
        <v>0</v>
      </c>
      <c r="J121" s="229"/>
      <c r="K121" s="230"/>
      <c r="L121" s="231">
        <f t="shared" si="12"/>
        <v>0</v>
      </c>
      <c r="M121" s="338"/>
      <c r="N121" s="337"/>
      <c r="O121" s="231">
        <f t="shared" si="13"/>
        <v>0</v>
      </c>
      <c r="P121" s="185"/>
      <c r="R121" s="158"/>
    </row>
    <row r="122" spans="1:18" hidden="1" x14ac:dyDescent="0.25">
      <c r="A122" s="178">
        <v>2263</v>
      </c>
      <c r="B122" s="223" t="s">
        <v>356</v>
      </c>
      <c r="C122" s="224">
        <f t="shared" si="9"/>
        <v>0</v>
      </c>
      <c r="D122" s="229">
        <v>0</v>
      </c>
      <c r="E122" s="337"/>
      <c r="F122" s="231">
        <f t="shared" si="10"/>
        <v>0</v>
      </c>
      <c r="G122" s="229">
        <v>0</v>
      </c>
      <c r="H122" s="230"/>
      <c r="I122" s="231">
        <f t="shared" si="11"/>
        <v>0</v>
      </c>
      <c r="J122" s="229"/>
      <c r="K122" s="230"/>
      <c r="L122" s="231">
        <f t="shared" si="12"/>
        <v>0</v>
      </c>
      <c r="M122" s="338"/>
      <c r="N122" s="337"/>
      <c r="O122" s="231">
        <f t="shared" si="13"/>
        <v>0</v>
      </c>
      <c r="P122" s="185"/>
      <c r="R122" s="158"/>
    </row>
    <row r="123" spans="1:18" x14ac:dyDescent="0.25">
      <c r="A123" s="178">
        <v>2264</v>
      </c>
      <c r="B123" s="223" t="s">
        <v>357</v>
      </c>
      <c r="C123" s="224">
        <f t="shared" si="9"/>
        <v>3670</v>
      </c>
      <c r="D123" s="229">
        <v>3670</v>
      </c>
      <c r="E123" s="507"/>
      <c r="F123" s="359">
        <f t="shared" si="10"/>
        <v>3670</v>
      </c>
      <c r="G123" s="229">
        <v>0</v>
      </c>
      <c r="H123" s="230"/>
      <c r="I123" s="231">
        <f t="shared" si="11"/>
        <v>0</v>
      </c>
      <c r="J123" s="229"/>
      <c r="K123" s="230"/>
      <c r="L123" s="231">
        <f t="shared" si="12"/>
        <v>0</v>
      </c>
      <c r="M123" s="338"/>
      <c r="N123" s="337"/>
      <c r="O123" s="231">
        <f t="shared" si="13"/>
        <v>0</v>
      </c>
      <c r="P123" s="185"/>
      <c r="R123" s="158"/>
    </row>
    <row r="124" spans="1:18" hidden="1" x14ac:dyDescent="0.25">
      <c r="A124" s="178">
        <v>2269</v>
      </c>
      <c r="B124" s="223" t="s">
        <v>358</v>
      </c>
      <c r="C124" s="224">
        <f t="shared" si="9"/>
        <v>0</v>
      </c>
      <c r="D124" s="229">
        <v>0</v>
      </c>
      <c r="E124" s="337"/>
      <c r="F124" s="231">
        <f t="shared" si="10"/>
        <v>0</v>
      </c>
      <c r="G124" s="229">
        <v>0</v>
      </c>
      <c r="H124" s="230"/>
      <c r="I124" s="231">
        <f t="shared" si="11"/>
        <v>0</v>
      </c>
      <c r="J124" s="229"/>
      <c r="K124" s="230"/>
      <c r="L124" s="231">
        <f t="shared" si="12"/>
        <v>0</v>
      </c>
      <c r="M124" s="338"/>
      <c r="N124" s="337"/>
      <c r="O124" s="231">
        <f t="shared" si="13"/>
        <v>0</v>
      </c>
      <c r="P124" s="185"/>
      <c r="R124" s="158"/>
    </row>
    <row r="125" spans="1:18" x14ac:dyDescent="0.25">
      <c r="A125" s="339">
        <v>2270</v>
      </c>
      <c r="B125" s="223" t="s">
        <v>359</v>
      </c>
      <c r="C125" s="224">
        <f t="shared" si="9"/>
        <v>362121</v>
      </c>
      <c r="D125" s="340">
        <f>SUM(D126:D130)</f>
        <v>366048</v>
      </c>
      <c r="E125" s="390">
        <f>SUM(E126:E130)</f>
        <v>-3927</v>
      </c>
      <c r="F125" s="359">
        <f t="shared" si="10"/>
        <v>362121</v>
      </c>
      <c r="G125" s="340">
        <f>SUM(G126:G130)</f>
        <v>0</v>
      </c>
      <c r="H125" s="342">
        <f>SUM(H126:H130)</f>
        <v>0</v>
      </c>
      <c r="I125" s="231">
        <f t="shared" si="11"/>
        <v>0</v>
      </c>
      <c r="J125" s="340">
        <f>SUM(J126:J130)</f>
        <v>0</v>
      </c>
      <c r="K125" s="342">
        <f>SUM(K126:K130)</f>
        <v>0</v>
      </c>
      <c r="L125" s="231">
        <f t="shared" si="12"/>
        <v>0</v>
      </c>
      <c r="M125" s="343">
        <f>SUM(M126:M130)</f>
        <v>0</v>
      </c>
      <c r="N125" s="341">
        <f>SUM(N126:N130)</f>
        <v>0</v>
      </c>
      <c r="O125" s="231">
        <f t="shared" si="13"/>
        <v>0</v>
      </c>
      <c r="P125" s="185"/>
      <c r="R125" s="158"/>
    </row>
    <row r="126" spans="1:18" hidden="1" x14ac:dyDescent="0.25">
      <c r="A126" s="178">
        <v>2272</v>
      </c>
      <c r="B126" s="117" t="s">
        <v>360</v>
      </c>
      <c r="C126" s="224">
        <f t="shared" si="9"/>
        <v>0</v>
      </c>
      <c r="D126" s="229">
        <v>0</v>
      </c>
      <c r="E126" s="337"/>
      <c r="F126" s="231">
        <f t="shared" si="10"/>
        <v>0</v>
      </c>
      <c r="G126" s="229">
        <v>0</v>
      </c>
      <c r="H126" s="230"/>
      <c r="I126" s="231">
        <f t="shared" si="11"/>
        <v>0</v>
      </c>
      <c r="J126" s="229"/>
      <c r="K126" s="230"/>
      <c r="L126" s="231">
        <f t="shared" si="12"/>
        <v>0</v>
      </c>
      <c r="M126" s="338"/>
      <c r="N126" s="337"/>
      <c r="O126" s="231">
        <f t="shared" si="13"/>
        <v>0</v>
      </c>
      <c r="P126" s="185"/>
      <c r="R126" s="158"/>
    </row>
    <row r="127" spans="1:18" hidden="1" x14ac:dyDescent="0.25">
      <c r="A127" s="178">
        <v>2275</v>
      </c>
      <c r="B127" s="223" t="s">
        <v>361</v>
      </c>
      <c r="C127" s="224">
        <f t="shared" si="9"/>
        <v>0</v>
      </c>
      <c r="D127" s="229">
        <v>0</v>
      </c>
      <c r="E127" s="337"/>
      <c r="F127" s="231">
        <f t="shared" si="10"/>
        <v>0</v>
      </c>
      <c r="G127" s="229">
        <v>0</v>
      </c>
      <c r="H127" s="230"/>
      <c r="I127" s="231">
        <f t="shared" si="11"/>
        <v>0</v>
      </c>
      <c r="J127" s="229"/>
      <c r="K127" s="230"/>
      <c r="L127" s="231">
        <f t="shared" si="12"/>
        <v>0</v>
      </c>
      <c r="M127" s="338"/>
      <c r="N127" s="337"/>
      <c r="O127" s="231">
        <f t="shared" si="13"/>
        <v>0</v>
      </c>
      <c r="P127" s="185"/>
      <c r="R127" s="158"/>
    </row>
    <row r="128" spans="1:18" ht="24" hidden="1" x14ac:dyDescent="0.25">
      <c r="A128" s="178">
        <v>2276</v>
      </c>
      <c r="B128" s="223" t="s">
        <v>362</v>
      </c>
      <c r="C128" s="224">
        <f t="shared" si="9"/>
        <v>0</v>
      </c>
      <c r="D128" s="229">
        <v>0</v>
      </c>
      <c r="E128" s="337"/>
      <c r="F128" s="231">
        <f t="shared" si="10"/>
        <v>0</v>
      </c>
      <c r="G128" s="229">
        <v>0</v>
      </c>
      <c r="H128" s="230"/>
      <c r="I128" s="231">
        <f t="shared" si="11"/>
        <v>0</v>
      </c>
      <c r="J128" s="229"/>
      <c r="K128" s="230"/>
      <c r="L128" s="231">
        <f t="shared" si="12"/>
        <v>0</v>
      </c>
      <c r="M128" s="338"/>
      <c r="N128" s="337"/>
      <c r="O128" s="231">
        <f t="shared" si="13"/>
        <v>0</v>
      </c>
      <c r="P128" s="185"/>
      <c r="R128" s="158"/>
    </row>
    <row r="129" spans="1:18" ht="24" hidden="1" x14ac:dyDescent="0.25">
      <c r="A129" s="178">
        <v>2278</v>
      </c>
      <c r="B129" s="223" t="s">
        <v>363</v>
      </c>
      <c r="C129" s="224">
        <f t="shared" si="9"/>
        <v>0</v>
      </c>
      <c r="D129" s="229">
        <v>0</v>
      </c>
      <c r="E129" s="337"/>
      <c r="F129" s="231">
        <f t="shared" si="10"/>
        <v>0</v>
      </c>
      <c r="G129" s="229">
        <v>0</v>
      </c>
      <c r="H129" s="230"/>
      <c r="I129" s="231">
        <f t="shared" si="11"/>
        <v>0</v>
      </c>
      <c r="J129" s="229"/>
      <c r="K129" s="230"/>
      <c r="L129" s="231">
        <f t="shared" si="12"/>
        <v>0</v>
      </c>
      <c r="M129" s="338"/>
      <c r="N129" s="337"/>
      <c r="O129" s="231">
        <f t="shared" si="13"/>
        <v>0</v>
      </c>
      <c r="P129" s="185"/>
      <c r="R129" s="158"/>
    </row>
    <row r="130" spans="1:18" x14ac:dyDescent="0.25">
      <c r="A130" s="178">
        <v>2279</v>
      </c>
      <c r="B130" s="223" t="s">
        <v>364</v>
      </c>
      <c r="C130" s="224">
        <f t="shared" si="9"/>
        <v>362121</v>
      </c>
      <c r="D130" s="229">
        <f>351048+15000</f>
        <v>366048</v>
      </c>
      <c r="E130" s="507">
        <v>-3927</v>
      </c>
      <c r="F130" s="359">
        <f t="shared" si="10"/>
        <v>362121</v>
      </c>
      <c r="G130" s="229">
        <v>0</v>
      </c>
      <c r="H130" s="230"/>
      <c r="I130" s="231">
        <f t="shared" si="11"/>
        <v>0</v>
      </c>
      <c r="J130" s="229"/>
      <c r="K130" s="230"/>
      <c r="L130" s="231">
        <f t="shared" si="12"/>
        <v>0</v>
      </c>
      <c r="M130" s="338"/>
      <c r="N130" s="337"/>
      <c r="O130" s="231">
        <f t="shared" si="13"/>
        <v>0</v>
      </c>
      <c r="P130" s="185"/>
      <c r="R130" s="158"/>
    </row>
    <row r="131" spans="1:18" ht="24" hidden="1" x14ac:dyDescent="0.25">
      <c r="A131" s="349">
        <v>2280</v>
      </c>
      <c r="B131" s="213" t="s">
        <v>365</v>
      </c>
      <c r="C131" s="224">
        <f t="shared" si="9"/>
        <v>0</v>
      </c>
      <c r="D131" s="350">
        <f>SUM(D132)</f>
        <v>0</v>
      </c>
      <c r="E131" s="351">
        <f t="shared" ref="E131:N131" si="14">SUM(E132)</f>
        <v>0</v>
      </c>
      <c r="F131" s="221">
        <f t="shared" si="10"/>
        <v>0</v>
      </c>
      <c r="G131" s="350">
        <f t="shared" ref="G131" si="15">SUM(G132)</f>
        <v>0</v>
      </c>
      <c r="H131" s="352">
        <f t="shared" si="14"/>
        <v>0</v>
      </c>
      <c r="I131" s="221">
        <f t="shared" si="11"/>
        <v>0</v>
      </c>
      <c r="J131" s="350">
        <f t="shared" ref="J131" si="16">SUM(J132)</f>
        <v>0</v>
      </c>
      <c r="K131" s="352">
        <f t="shared" si="14"/>
        <v>0</v>
      </c>
      <c r="L131" s="221">
        <f t="shared" si="12"/>
        <v>0</v>
      </c>
      <c r="M131" s="343">
        <f t="shared" si="14"/>
        <v>0</v>
      </c>
      <c r="N131" s="341">
        <f t="shared" si="14"/>
        <v>0</v>
      </c>
      <c r="O131" s="231">
        <f t="shared" si="13"/>
        <v>0</v>
      </c>
      <c r="P131" s="185"/>
      <c r="R131" s="158"/>
    </row>
    <row r="132" spans="1:18" hidden="1" x14ac:dyDescent="0.25">
      <c r="A132" s="178">
        <v>2283</v>
      </c>
      <c r="B132" s="223" t="s">
        <v>366</v>
      </c>
      <c r="C132" s="224">
        <f t="shared" si="9"/>
        <v>0</v>
      </c>
      <c r="D132" s="229">
        <v>0</v>
      </c>
      <c r="E132" s="337"/>
      <c r="F132" s="231">
        <f t="shared" si="10"/>
        <v>0</v>
      </c>
      <c r="G132" s="229">
        <v>0</v>
      </c>
      <c r="H132" s="230"/>
      <c r="I132" s="231">
        <f t="shared" si="11"/>
        <v>0</v>
      </c>
      <c r="J132" s="229"/>
      <c r="K132" s="230"/>
      <c r="L132" s="231">
        <f t="shared" si="12"/>
        <v>0</v>
      </c>
      <c r="M132" s="338"/>
      <c r="N132" s="337"/>
      <c r="O132" s="231">
        <f t="shared" si="13"/>
        <v>0</v>
      </c>
      <c r="P132" s="185"/>
      <c r="R132" s="158"/>
    </row>
    <row r="133" spans="1:18" ht="24" x14ac:dyDescent="0.25">
      <c r="A133" s="198">
        <v>2300</v>
      </c>
      <c r="B133" s="323" t="s">
        <v>367</v>
      </c>
      <c r="C133" s="199">
        <f t="shared" si="9"/>
        <v>68943</v>
      </c>
      <c r="D133" s="209">
        <f>SUM(D134,D139,D143,D144,D147,D154,D162,D163,D166)</f>
        <v>68943</v>
      </c>
      <c r="E133" s="505">
        <f>SUM(E134,E139,E143,E144,E147,E154,E162,E163,E166)</f>
        <v>0</v>
      </c>
      <c r="F133" s="459">
        <f t="shared" si="10"/>
        <v>68943</v>
      </c>
      <c r="G133" s="209">
        <f>SUM(G134,G139,G143,G144,G147,G154,G162,G163,G166)</f>
        <v>0</v>
      </c>
      <c r="H133" s="210">
        <f>SUM(H134,H139,H143,H144,H147,H154,H162,H163,H166)</f>
        <v>0</v>
      </c>
      <c r="I133" s="211">
        <f t="shared" si="11"/>
        <v>0</v>
      </c>
      <c r="J133" s="209">
        <f>SUM(J134,J139,J143,J144,J147,J154,J162,J163,J166)</f>
        <v>0</v>
      </c>
      <c r="K133" s="210">
        <f>SUM(K134,K139,K143,K144,K147,K154,K162,K163,K166)</f>
        <v>0</v>
      </c>
      <c r="L133" s="211">
        <f t="shared" si="12"/>
        <v>0</v>
      </c>
      <c r="M133" s="348">
        <f>SUM(M134,M139,M143,M144,M147,M154,M162,M163,M166)</f>
        <v>0</v>
      </c>
      <c r="N133" s="324">
        <f>SUM(N134,N139,N143,N144,N147,N154,N162,N163,N166)</f>
        <v>0</v>
      </c>
      <c r="O133" s="211">
        <f t="shared" si="13"/>
        <v>0</v>
      </c>
      <c r="P133" s="208"/>
      <c r="R133" s="158"/>
    </row>
    <row r="134" spans="1:18" ht="24" x14ac:dyDescent="0.25">
      <c r="A134" s="349">
        <v>2310</v>
      </c>
      <c r="B134" s="213" t="s">
        <v>368</v>
      </c>
      <c r="C134" s="214">
        <f t="shared" si="9"/>
        <v>68943</v>
      </c>
      <c r="D134" s="360">
        <f>SUM(D135:D138)</f>
        <v>68943</v>
      </c>
      <c r="E134" s="389">
        <f>SUM(E135:E138)</f>
        <v>0</v>
      </c>
      <c r="F134" s="466">
        <f t="shared" si="10"/>
        <v>68943</v>
      </c>
      <c r="G134" s="350">
        <f>SUM(G135:G138)</f>
        <v>0</v>
      </c>
      <c r="H134" s="352">
        <f>SUM(H135:H138)</f>
        <v>0</v>
      </c>
      <c r="I134" s="221">
        <f t="shared" si="11"/>
        <v>0</v>
      </c>
      <c r="J134" s="350">
        <f>SUM(J135:J138)</f>
        <v>0</v>
      </c>
      <c r="K134" s="352">
        <f>SUM(K135:K138)</f>
        <v>0</v>
      </c>
      <c r="L134" s="221">
        <f t="shared" si="12"/>
        <v>0</v>
      </c>
      <c r="M134" s="353">
        <f>SUM(M135:M138)</f>
        <v>0</v>
      </c>
      <c r="N134" s="351">
        <f>SUM(N135:N138)</f>
        <v>0</v>
      </c>
      <c r="O134" s="221">
        <f t="shared" si="13"/>
        <v>0</v>
      </c>
      <c r="P134" s="176"/>
      <c r="R134" s="158"/>
    </row>
    <row r="135" spans="1:18" hidden="1" x14ac:dyDescent="0.25">
      <c r="A135" s="178">
        <v>2311</v>
      </c>
      <c r="B135" s="223" t="s">
        <v>369</v>
      </c>
      <c r="C135" s="224">
        <f t="shared" si="9"/>
        <v>0</v>
      </c>
      <c r="D135" s="229">
        <v>0</v>
      </c>
      <c r="E135" s="337"/>
      <c r="F135" s="231">
        <f t="shared" si="10"/>
        <v>0</v>
      </c>
      <c r="G135" s="229">
        <v>0</v>
      </c>
      <c r="H135" s="230"/>
      <c r="I135" s="231">
        <f t="shared" si="11"/>
        <v>0</v>
      </c>
      <c r="J135" s="229"/>
      <c r="K135" s="230"/>
      <c r="L135" s="231">
        <f t="shared" si="12"/>
        <v>0</v>
      </c>
      <c r="M135" s="338"/>
      <c r="N135" s="337"/>
      <c r="O135" s="231">
        <f t="shared" si="13"/>
        <v>0</v>
      </c>
      <c r="P135" s="185"/>
      <c r="R135" s="158"/>
    </row>
    <row r="136" spans="1:18" hidden="1" x14ac:dyDescent="0.25">
      <c r="A136" s="178">
        <v>2312</v>
      </c>
      <c r="B136" s="223" t="s">
        <v>370</v>
      </c>
      <c r="C136" s="224">
        <f t="shared" si="9"/>
        <v>0</v>
      </c>
      <c r="D136" s="229">
        <v>0</v>
      </c>
      <c r="E136" s="337"/>
      <c r="F136" s="231">
        <f t="shared" si="10"/>
        <v>0</v>
      </c>
      <c r="G136" s="229">
        <v>0</v>
      </c>
      <c r="H136" s="230"/>
      <c r="I136" s="231">
        <f t="shared" si="11"/>
        <v>0</v>
      </c>
      <c r="J136" s="229"/>
      <c r="K136" s="230"/>
      <c r="L136" s="231">
        <f t="shared" si="12"/>
        <v>0</v>
      </c>
      <c r="M136" s="338"/>
      <c r="N136" s="337"/>
      <c r="O136" s="231">
        <f t="shared" si="13"/>
        <v>0</v>
      </c>
      <c r="P136" s="185"/>
      <c r="R136" s="158"/>
    </row>
    <row r="137" spans="1:18" hidden="1" x14ac:dyDescent="0.25">
      <c r="A137" s="178">
        <v>2313</v>
      </c>
      <c r="B137" s="223" t="s">
        <v>371</v>
      </c>
      <c r="C137" s="224">
        <f t="shared" si="9"/>
        <v>0</v>
      </c>
      <c r="D137" s="229">
        <v>0</v>
      </c>
      <c r="E137" s="337"/>
      <c r="F137" s="231">
        <f t="shared" si="10"/>
        <v>0</v>
      </c>
      <c r="G137" s="229">
        <v>0</v>
      </c>
      <c r="H137" s="230"/>
      <c r="I137" s="231">
        <f t="shared" si="11"/>
        <v>0</v>
      </c>
      <c r="J137" s="229"/>
      <c r="K137" s="230"/>
      <c r="L137" s="231">
        <f t="shared" si="12"/>
        <v>0</v>
      </c>
      <c r="M137" s="338"/>
      <c r="N137" s="337"/>
      <c r="O137" s="231">
        <f t="shared" si="13"/>
        <v>0</v>
      </c>
      <c r="P137" s="185"/>
      <c r="R137" s="158"/>
    </row>
    <row r="138" spans="1:18" ht="24" x14ac:dyDescent="0.25">
      <c r="A138" s="178">
        <v>2314</v>
      </c>
      <c r="B138" s="223" t="s">
        <v>372</v>
      </c>
      <c r="C138" s="224">
        <f t="shared" si="9"/>
        <v>68943</v>
      </c>
      <c r="D138" s="229">
        <v>68943</v>
      </c>
      <c r="E138" s="507"/>
      <c r="F138" s="359">
        <f t="shared" si="10"/>
        <v>68943</v>
      </c>
      <c r="G138" s="229">
        <v>0</v>
      </c>
      <c r="H138" s="230"/>
      <c r="I138" s="231">
        <f t="shared" si="11"/>
        <v>0</v>
      </c>
      <c r="J138" s="229"/>
      <c r="K138" s="230"/>
      <c r="L138" s="231">
        <f t="shared" si="12"/>
        <v>0</v>
      </c>
      <c r="M138" s="338"/>
      <c r="N138" s="337"/>
      <c r="O138" s="231">
        <f t="shared" si="13"/>
        <v>0</v>
      </c>
      <c r="P138" s="185"/>
      <c r="R138" s="158"/>
    </row>
    <row r="139" spans="1:18" hidden="1" x14ac:dyDescent="0.25">
      <c r="A139" s="339">
        <v>2320</v>
      </c>
      <c r="B139" s="223" t="s">
        <v>373</v>
      </c>
      <c r="C139" s="224">
        <f t="shared" si="9"/>
        <v>0</v>
      </c>
      <c r="D139" s="340">
        <f>SUM(D140:D142)</f>
        <v>0</v>
      </c>
      <c r="E139" s="341">
        <f>SUM(E140:E142)</f>
        <v>0</v>
      </c>
      <c r="F139" s="231">
        <f t="shared" si="10"/>
        <v>0</v>
      </c>
      <c r="G139" s="340">
        <f>SUM(G140:G142)</f>
        <v>0</v>
      </c>
      <c r="H139" s="342">
        <f>SUM(H140:H142)</f>
        <v>0</v>
      </c>
      <c r="I139" s="231">
        <f t="shared" si="11"/>
        <v>0</v>
      </c>
      <c r="J139" s="340">
        <f>SUM(J140:J142)</f>
        <v>0</v>
      </c>
      <c r="K139" s="342">
        <f>SUM(K140:K142)</f>
        <v>0</v>
      </c>
      <c r="L139" s="231">
        <f t="shared" si="12"/>
        <v>0</v>
      </c>
      <c r="M139" s="343">
        <f>SUM(M140:M142)</f>
        <v>0</v>
      </c>
      <c r="N139" s="341">
        <f>SUM(N140:N142)</f>
        <v>0</v>
      </c>
      <c r="O139" s="231">
        <f t="shared" si="13"/>
        <v>0</v>
      </c>
      <c r="P139" s="185"/>
      <c r="R139" s="158"/>
    </row>
    <row r="140" spans="1:18" hidden="1" x14ac:dyDescent="0.25">
      <c r="A140" s="178">
        <v>2321</v>
      </c>
      <c r="B140" s="223" t="s">
        <v>374</v>
      </c>
      <c r="C140" s="224">
        <f t="shared" si="9"/>
        <v>0</v>
      </c>
      <c r="D140" s="229">
        <v>0</v>
      </c>
      <c r="E140" s="337"/>
      <c r="F140" s="231">
        <f t="shared" si="10"/>
        <v>0</v>
      </c>
      <c r="G140" s="229">
        <v>0</v>
      </c>
      <c r="H140" s="230"/>
      <c r="I140" s="231">
        <f t="shared" si="11"/>
        <v>0</v>
      </c>
      <c r="J140" s="229"/>
      <c r="K140" s="230"/>
      <c r="L140" s="231">
        <f t="shared" si="12"/>
        <v>0</v>
      </c>
      <c r="M140" s="338"/>
      <c r="N140" s="337"/>
      <c r="O140" s="231">
        <f t="shared" si="13"/>
        <v>0</v>
      </c>
      <c r="P140" s="185"/>
      <c r="R140" s="158"/>
    </row>
    <row r="141" spans="1:18" hidden="1" x14ac:dyDescent="0.25">
      <c r="A141" s="178">
        <v>2322</v>
      </c>
      <c r="B141" s="223" t="s">
        <v>375</v>
      </c>
      <c r="C141" s="224">
        <f t="shared" si="9"/>
        <v>0</v>
      </c>
      <c r="D141" s="229">
        <v>0</v>
      </c>
      <c r="E141" s="337"/>
      <c r="F141" s="231">
        <f t="shared" si="10"/>
        <v>0</v>
      </c>
      <c r="G141" s="229">
        <v>0</v>
      </c>
      <c r="H141" s="230"/>
      <c r="I141" s="231">
        <f t="shared" si="11"/>
        <v>0</v>
      </c>
      <c r="J141" s="229"/>
      <c r="K141" s="230"/>
      <c r="L141" s="231">
        <f t="shared" si="12"/>
        <v>0</v>
      </c>
      <c r="M141" s="338"/>
      <c r="N141" s="337"/>
      <c r="O141" s="231">
        <f t="shared" si="13"/>
        <v>0</v>
      </c>
      <c r="P141" s="185"/>
      <c r="R141" s="158"/>
    </row>
    <row r="142" spans="1:18" hidden="1" x14ac:dyDescent="0.25">
      <c r="A142" s="178">
        <v>2329</v>
      </c>
      <c r="B142" s="223" t="s">
        <v>376</v>
      </c>
      <c r="C142" s="224">
        <f t="shared" si="9"/>
        <v>0</v>
      </c>
      <c r="D142" s="229">
        <v>0</v>
      </c>
      <c r="E142" s="337"/>
      <c r="F142" s="231">
        <f t="shared" si="10"/>
        <v>0</v>
      </c>
      <c r="G142" s="229">
        <v>0</v>
      </c>
      <c r="H142" s="230"/>
      <c r="I142" s="231">
        <f t="shared" si="11"/>
        <v>0</v>
      </c>
      <c r="J142" s="229"/>
      <c r="K142" s="230"/>
      <c r="L142" s="231">
        <f t="shared" si="12"/>
        <v>0</v>
      </c>
      <c r="M142" s="338"/>
      <c r="N142" s="337"/>
      <c r="O142" s="231">
        <f t="shared" si="13"/>
        <v>0</v>
      </c>
      <c r="P142" s="185"/>
      <c r="R142" s="158"/>
    </row>
    <row r="143" spans="1:18" hidden="1" x14ac:dyDescent="0.25">
      <c r="A143" s="339">
        <v>2330</v>
      </c>
      <c r="B143" s="223" t="s">
        <v>377</v>
      </c>
      <c r="C143" s="224">
        <f t="shared" si="9"/>
        <v>0</v>
      </c>
      <c r="D143" s="229">
        <v>0</v>
      </c>
      <c r="E143" s="337"/>
      <c r="F143" s="231">
        <f t="shared" si="10"/>
        <v>0</v>
      </c>
      <c r="G143" s="229">
        <v>0</v>
      </c>
      <c r="H143" s="230"/>
      <c r="I143" s="231">
        <f t="shared" si="11"/>
        <v>0</v>
      </c>
      <c r="J143" s="229"/>
      <c r="K143" s="230"/>
      <c r="L143" s="231">
        <f t="shared" si="12"/>
        <v>0</v>
      </c>
      <c r="M143" s="338"/>
      <c r="N143" s="337"/>
      <c r="O143" s="231">
        <f t="shared" si="13"/>
        <v>0</v>
      </c>
      <c r="P143" s="185"/>
      <c r="R143" s="158"/>
    </row>
    <row r="144" spans="1:18" ht="36" hidden="1" x14ac:dyDescent="0.25">
      <c r="A144" s="339">
        <v>2340</v>
      </c>
      <c r="B144" s="223" t="s">
        <v>378</v>
      </c>
      <c r="C144" s="224">
        <f t="shared" si="9"/>
        <v>0</v>
      </c>
      <c r="D144" s="340">
        <f>SUM(D145:D146)</f>
        <v>0</v>
      </c>
      <c r="E144" s="341">
        <f>SUM(E145:E146)</f>
        <v>0</v>
      </c>
      <c r="F144" s="231">
        <f t="shared" si="10"/>
        <v>0</v>
      </c>
      <c r="G144" s="340">
        <f>SUM(G145:G146)</f>
        <v>0</v>
      </c>
      <c r="H144" s="342">
        <f>SUM(H145:H146)</f>
        <v>0</v>
      </c>
      <c r="I144" s="231">
        <f t="shared" si="11"/>
        <v>0</v>
      </c>
      <c r="J144" s="340">
        <f>SUM(J145:J146)</f>
        <v>0</v>
      </c>
      <c r="K144" s="342">
        <f>SUM(K145:K146)</f>
        <v>0</v>
      </c>
      <c r="L144" s="231">
        <f t="shared" si="12"/>
        <v>0</v>
      </c>
      <c r="M144" s="343">
        <f>SUM(M145:M146)</f>
        <v>0</v>
      </c>
      <c r="N144" s="341">
        <f>SUM(N145:N146)</f>
        <v>0</v>
      </c>
      <c r="O144" s="231">
        <f t="shared" si="13"/>
        <v>0</v>
      </c>
      <c r="P144" s="185"/>
      <c r="R144" s="158"/>
    </row>
    <row r="145" spans="1:18" hidden="1" x14ac:dyDescent="0.25">
      <c r="A145" s="178">
        <v>2341</v>
      </c>
      <c r="B145" s="223" t="s">
        <v>379</v>
      </c>
      <c r="C145" s="224">
        <f t="shared" si="9"/>
        <v>0</v>
      </c>
      <c r="D145" s="229">
        <v>0</v>
      </c>
      <c r="E145" s="337"/>
      <c r="F145" s="231">
        <f t="shared" si="10"/>
        <v>0</v>
      </c>
      <c r="G145" s="229">
        <v>0</v>
      </c>
      <c r="H145" s="230"/>
      <c r="I145" s="231">
        <f t="shared" si="11"/>
        <v>0</v>
      </c>
      <c r="J145" s="229"/>
      <c r="K145" s="230"/>
      <c r="L145" s="231">
        <f t="shared" si="12"/>
        <v>0</v>
      </c>
      <c r="M145" s="338"/>
      <c r="N145" s="337"/>
      <c r="O145" s="231">
        <f t="shared" si="13"/>
        <v>0</v>
      </c>
      <c r="P145" s="185"/>
      <c r="R145" s="158"/>
    </row>
    <row r="146" spans="1:18" ht="24" hidden="1" x14ac:dyDescent="0.25">
      <c r="A146" s="178">
        <v>2344</v>
      </c>
      <c r="B146" s="223" t="s">
        <v>380</v>
      </c>
      <c r="C146" s="224">
        <f t="shared" si="9"/>
        <v>0</v>
      </c>
      <c r="D146" s="229">
        <v>0</v>
      </c>
      <c r="E146" s="337"/>
      <c r="F146" s="231">
        <f t="shared" si="10"/>
        <v>0</v>
      </c>
      <c r="G146" s="229">
        <v>0</v>
      </c>
      <c r="H146" s="230"/>
      <c r="I146" s="231">
        <f t="shared" si="11"/>
        <v>0</v>
      </c>
      <c r="J146" s="229"/>
      <c r="K146" s="230"/>
      <c r="L146" s="231">
        <f t="shared" si="12"/>
        <v>0</v>
      </c>
      <c r="M146" s="338"/>
      <c r="N146" s="337"/>
      <c r="O146" s="231">
        <f t="shared" si="13"/>
        <v>0</v>
      </c>
      <c r="P146" s="185"/>
      <c r="R146" s="158"/>
    </row>
    <row r="147" spans="1:18" hidden="1" x14ac:dyDescent="0.25">
      <c r="A147" s="329">
        <v>2350</v>
      </c>
      <c r="B147" s="265" t="s">
        <v>381</v>
      </c>
      <c r="C147" s="224">
        <f t="shared" si="9"/>
        <v>0</v>
      </c>
      <c r="D147" s="330">
        <f>SUM(D148:D153)</f>
        <v>0</v>
      </c>
      <c r="E147" s="331">
        <f>SUM(E148:E153)</f>
        <v>0</v>
      </c>
      <c r="F147" s="332">
        <f t="shared" si="10"/>
        <v>0</v>
      </c>
      <c r="G147" s="330">
        <f>SUM(G148:G153)</f>
        <v>0</v>
      </c>
      <c r="H147" s="333">
        <f>SUM(H148:H153)</f>
        <v>0</v>
      </c>
      <c r="I147" s="332">
        <f t="shared" si="11"/>
        <v>0</v>
      </c>
      <c r="J147" s="330">
        <f>SUM(J148:J153)</f>
        <v>0</v>
      </c>
      <c r="K147" s="333">
        <f>SUM(K148:K153)</f>
        <v>0</v>
      </c>
      <c r="L147" s="332">
        <f t="shared" si="12"/>
        <v>0</v>
      </c>
      <c r="M147" s="334">
        <f>SUM(M148:M153)</f>
        <v>0</v>
      </c>
      <c r="N147" s="331">
        <f>SUM(N148:N153)</f>
        <v>0</v>
      </c>
      <c r="O147" s="332">
        <f t="shared" si="13"/>
        <v>0</v>
      </c>
      <c r="P147" s="274"/>
      <c r="R147" s="158"/>
    </row>
    <row r="148" spans="1:18" hidden="1" x14ac:dyDescent="0.25">
      <c r="A148" s="169">
        <v>2351</v>
      </c>
      <c r="B148" s="213" t="s">
        <v>382</v>
      </c>
      <c r="C148" s="224">
        <f t="shared" si="9"/>
        <v>0</v>
      </c>
      <c r="D148" s="219">
        <v>0</v>
      </c>
      <c r="E148" s="335"/>
      <c r="F148" s="221">
        <f t="shared" si="10"/>
        <v>0</v>
      </c>
      <c r="G148" s="219">
        <v>0</v>
      </c>
      <c r="H148" s="220"/>
      <c r="I148" s="221">
        <f t="shared" si="11"/>
        <v>0</v>
      </c>
      <c r="J148" s="219"/>
      <c r="K148" s="220"/>
      <c r="L148" s="221">
        <f t="shared" si="12"/>
        <v>0</v>
      </c>
      <c r="M148" s="336"/>
      <c r="N148" s="335"/>
      <c r="O148" s="221">
        <f t="shared" si="13"/>
        <v>0</v>
      </c>
      <c r="P148" s="176"/>
      <c r="R148" s="158"/>
    </row>
    <row r="149" spans="1:18" hidden="1" x14ac:dyDescent="0.25">
      <c r="A149" s="178">
        <v>2352</v>
      </c>
      <c r="B149" s="223" t="s">
        <v>383</v>
      </c>
      <c r="C149" s="224">
        <f t="shared" si="9"/>
        <v>0</v>
      </c>
      <c r="D149" s="229">
        <v>0</v>
      </c>
      <c r="E149" s="337"/>
      <c r="F149" s="231">
        <f t="shared" si="10"/>
        <v>0</v>
      </c>
      <c r="G149" s="229">
        <v>0</v>
      </c>
      <c r="H149" s="230"/>
      <c r="I149" s="231">
        <f t="shared" si="11"/>
        <v>0</v>
      </c>
      <c r="J149" s="229"/>
      <c r="K149" s="230"/>
      <c r="L149" s="231">
        <f t="shared" si="12"/>
        <v>0</v>
      </c>
      <c r="M149" s="338"/>
      <c r="N149" s="337"/>
      <c r="O149" s="231">
        <f t="shared" si="13"/>
        <v>0</v>
      </c>
      <c r="P149" s="185"/>
      <c r="R149" s="158"/>
    </row>
    <row r="150" spans="1:18" hidden="1" x14ac:dyDescent="0.25">
      <c r="A150" s="178">
        <v>2353</v>
      </c>
      <c r="B150" s="223" t="s">
        <v>384</v>
      </c>
      <c r="C150" s="224">
        <f t="shared" si="9"/>
        <v>0</v>
      </c>
      <c r="D150" s="229">
        <v>0</v>
      </c>
      <c r="E150" s="337"/>
      <c r="F150" s="231">
        <f t="shared" si="10"/>
        <v>0</v>
      </c>
      <c r="G150" s="229">
        <v>0</v>
      </c>
      <c r="H150" s="230"/>
      <c r="I150" s="231">
        <f t="shared" si="11"/>
        <v>0</v>
      </c>
      <c r="J150" s="229"/>
      <c r="K150" s="230"/>
      <c r="L150" s="231">
        <f t="shared" si="12"/>
        <v>0</v>
      </c>
      <c r="M150" s="338"/>
      <c r="N150" s="337"/>
      <c r="O150" s="231">
        <f t="shared" si="13"/>
        <v>0</v>
      </c>
      <c r="P150" s="185"/>
      <c r="R150" s="158"/>
    </row>
    <row r="151" spans="1:18" ht="24" hidden="1" x14ac:dyDescent="0.25">
      <c r="A151" s="178">
        <v>2354</v>
      </c>
      <c r="B151" s="223" t="s">
        <v>385</v>
      </c>
      <c r="C151" s="224">
        <f t="shared" si="9"/>
        <v>0</v>
      </c>
      <c r="D151" s="229">
        <v>0</v>
      </c>
      <c r="E151" s="337"/>
      <c r="F151" s="231">
        <f t="shared" si="10"/>
        <v>0</v>
      </c>
      <c r="G151" s="229">
        <v>0</v>
      </c>
      <c r="H151" s="230"/>
      <c r="I151" s="231">
        <f t="shared" si="11"/>
        <v>0</v>
      </c>
      <c r="J151" s="229"/>
      <c r="K151" s="230"/>
      <c r="L151" s="231">
        <f t="shared" si="12"/>
        <v>0</v>
      </c>
      <c r="M151" s="338"/>
      <c r="N151" s="337"/>
      <c r="O151" s="231">
        <f t="shared" si="13"/>
        <v>0</v>
      </c>
      <c r="P151" s="185"/>
      <c r="R151" s="158"/>
    </row>
    <row r="152" spans="1:18" hidden="1" x14ac:dyDescent="0.25">
      <c r="A152" s="178">
        <v>2355</v>
      </c>
      <c r="B152" s="223" t="s">
        <v>386</v>
      </c>
      <c r="C152" s="224">
        <f t="shared" si="9"/>
        <v>0</v>
      </c>
      <c r="D152" s="229">
        <v>0</v>
      </c>
      <c r="E152" s="337"/>
      <c r="F152" s="231">
        <f t="shared" si="10"/>
        <v>0</v>
      </c>
      <c r="G152" s="229">
        <v>0</v>
      </c>
      <c r="H152" s="230"/>
      <c r="I152" s="231">
        <f t="shared" si="11"/>
        <v>0</v>
      </c>
      <c r="J152" s="229"/>
      <c r="K152" s="230"/>
      <c r="L152" s="231">
        <f t="shared" si="12"/>
        <v>0</v>
      </c>
      <c r="M152" s="338"/>
      <c r="N152" s="337"/>
      <c r="O152" s="231">
        <f t="shared" si="13"/>
        <v>0</v>
      </c>
      <c r="P152" s="185"/>
      <c r="R152" s="158"/>
    </row>
    <row r="153" spans="1:18" hidden="1" x14ac:dyDescent="0.25">
      <c r="A153" s="178">
        <v>2359</v>
      </c>
      <c r="B153" s="223" t="s">
        <v>387</v>
      </c>
      <c r="C153" s="224">
        <f t="shared" si="9"/>
        <v>0</v>
      </c>
      <c r="D153" s="229">
        <v>0</v>
      </c>
      <c r="E153" s="337"/>
      <c r="F153" s="231">
        <f t="shared" si="10"/>
        <v>0</v>
      </c>
      <c r="G153" s="229">
        <v>0</v>
      </c>
      <c r="H153" s="230"/>
      <c r="I153" s="231">
        <f t="shared" si="11"/>
        <v>0</v>
      </c>
      <c r="J153" s="229"/>
      <c r="K153" s="230"/>
      <c r="L153" s="231">
        <f t="shared" si="12"/>
        <v>0</v>
      </c>
      <c r="M153" s="338"/>
      <c r="N153" s="337"/>
      <c r="O153" s="231">
        <f t="shared" si="13"/>
        <v>0</v>
      </c>
      <c r="P153" s="185"/>
      <c r="R153" s="158"/>
    </row>
    <row r="154" spans="1:18" ht="24" hidden="1" x14ac:dyDescent="0.25">
      <c r="A154" s="339">
        <v>2360</v>
      </c>
      <c r="B154" s="223" t="s">
        <v>388</v>
      </c>
      <c r="C154" s="224">
        <f t="shared" si="9"/>
        <v>0</v>
      </c>
      <c r="D154" s="340">
        <f>SUM(D155:D161)</f>
        <v>0</v>
      </c>
      <c r="E154" s="341">
        <f>SUM(E155:E161)</f>
        <v>0</v>
      </c>
      <c r="F154" s="231">
        <f t="shared" si="10"/>
        <v>0</v>
      </c>
      <c r="G154" s="340">
        <f>SUM(G155:G161)</f>
        <v>0</v>
      </c>
      <c r="H154" s="342">
        <f>SUM(H155:H161)</f>
        <v>0</v>
      </c>
      <c r="I154" s="231">
        <f t="shared" si="11"/>
        <v>0</v>
      </c>
      <c r="J154" s="340">
        <f>SUM(J155:J161)</f>
        <v>0</v>
      </c>
      <c r="K154" s="342">
        <f>SUM(K155:K161)</f>
        <v>0</v>
      </c>
      <c r="L154" s="231">
        <f t="shared" si="12"/>
        <v>0</v>
      </c>
      <c r="M154" s="343">
        <f>SUM(M155:M161)</f>
        <v>0</v>
      </c>
      <c r="N154" s="341">
        <f>SUM(N155:N161)</f>
        <v>0</v>
      </c>
      <c r="O154" s="231">
        <f t="shared" si="13"/>
        <v>0</v>
      </c>
      <c r="P154" s="185"/>
      <c r="R154" s="158"/>
    </row>
    <row r="155" spans="1:18" hidden="1" x14ac:dyDescent="0.25">
      <c r="A155" s="177">
        <v>2361</v>
      </c>
      <c r="B155" s="223" t="s">
        <v>389</v>
      </c>
      <c r="C155" s="224">
        <f t="shared" si="9"/>
        <v>0</v>
      </c>
      <c r="D155" s="229">
        <v>0</v>
      </c>
      <c r="E155" s="337"/>
      <c r="F155" s="231">
        <f t="shared" si="10"/>
        <v>0</v>
      </c>
      <c r="G155" s="229">
        <v>0</v>
      </c>
      <c r="H155" s="230"/>
      <c r="I155" s="231">
        <f t="shared" si="11"/>
        <v>0</v>
      </c>
      <c r="J155" s="229"/>
      <c r="K155" s="230"/>
      <c r="L155" s="231">
        <f t="shared" si="12"/>
        <v>0</v>
      </c>
      <c r="M155" s="338"/>
      <c r="N155" s="337"/>
      <c r="O155" s="231">
        <f t="shared" si="13"/>
        <v>0</v>
      </c>
      <c r="P155" s="185"/>
      <c r="R155" s="158"/>
    </row>
    <row r="156" spans="1:18" hidden="1" x14ac:dyDescent="0.25">
      <c r="A156" s="177">
        <v>2362</v>
      </c>
      <c r="B156" s="223" t="s">
        <v>390</v>
      </c>
      <c r="C156" s="224">
        <f t="shared" si="9"/>
        <v>0</v>
      </c>
      <c r="D156" s="229">
        <v>0</v>
      </c>
      <c r="E156" s="337"/>
      <c r="F156" s="231">
        <f t="shared" si="10"/>
        <v>0</v>
      </c>
      <c r="G156" s="229">
        <v>0</v>
      </c>
      <c r="H156" s="230"/>
      <c r="I156" s="231">
        <f t="shared" si="11"/>
        <v>0</v>
      </c>
      <c r="J156" s="229"/>
      <c r="K156" s="230"/>
      <c r="L156" s="231">
        <f t="shared" si="12"/>
        <v>0</v>
      </c>
      <c r="M156" s="338"/>
      <c r="N156" s="337"/>
      <c r="O156" s="231">
        <f t="shared" si="13"/>
        <v>0</v>
      </c>
      <c r="P156" s="185"/>
      <c r="R156" s="158"/>
    </row>
    <row r="157" spans="1:18" hidden="1" x14ac:dyDescent="0.25">
      <c r="A157" s="177">
        <v>2363</v>
      </c>
      <c r="B157" s="223" t="s">
        <v>391</v>
      </c>
      <c r="C157" s="224">
        <f t="shared" si="9"/>
        <v>0</v>
      </c>
      <c r="D157" s="229">
        <v>0</v>
      </c>
      <c r="E157" s="337"/>
      <c r="F157" s="231">
        <f t="shared" si="10"/>
        <v>0</v>
      </c>
      <c r="G157" s="229">
        <v>0</v>
      </c>
      <c r="H157" s="230"/>
      <c r="I157" s="231">
        <f t="shared" si="11"/>
        <v>0</v>
      </c>
      <c r="J157" s="229"/>
      <c r="K157" s="230"/>
      <c r="L157" s="231">
        <f t="shared" si="12"/>
        <v>0</v>
      </c>
      <c r="M157" s="338"/>
      <c r="N157" s="337"/>
      <c r="O157" s="231">
        <f t="shared" si="13"/>
        <v>0</v>
      </c>
      <c r="P157" s="185"/>
      <c r="R157" s="158"/>
    </row>
    <row r="158" spans="1:18" hidden="1" x14ac:dyDescent="0.25">
      <c r="A158" s="177">
        <v>2364</v>
      </c>
      <c r="B158" s="223" t="s">
        <v>392</v>
      </c>
      <c r="C158" s="224">
        <f t="shared" si="9"/>
        <v>0</v>
      </c>
      <c r="D158" s="229">
        <v>0</v>
      </c>
      <c r="E158" s="337"/>
      <c r="F158" s="231">
        <f t="shared" si="10"/>
        <v>0</v>
      </c>
      <c r="G158" s="229">
        <v>0</v>
      </c>
      <c r="H158" s="230"/>
      <c r="I158" s="231">
        <f t="shared" si="11"/>
        <v>0</v>
      </c>
      <c r="J158" s="229"/>
      <c r="K158" s="230"/>
      <c r="L158" s="231">
        <f t="shared" si="12"/>
        <v>0</v>
      </c>
      <c r="M158" s="338"/>
      <c r="N158" s="337"/>
      <c r="O158" s="231">
        <f t="shared" si="13"/>
        <v>0</v>
      </c>
      <c r="P158" s="185"/>
      <c r="R158" s="158"/>
    </row>
    <row r="159" spans="1:18" hidden="1" x14ac:dyDescent="0.25">
      <c r="A159" s="177">
        <v>2365</v>
      </c>
      <c r="B159" s="223" t="s">
        <v>393</v>
      </c>
      <c r="C159" s="224">
        <f t="shared" si="9"/>
        <v>0</v>
      </c>
      <c r="D159" s="229">
        <v>0</v>
      </c>
      <c r="E159" s="337"/>
      <c r="F159" s="231">
        <f t="shared" si="10"/>
        <v>0</v>
      </c>
      <c r="G159" s="229">
        <v>0</v>
      </c>
      <c r="H159" s="230"/>
      <c r="I159" s="231">
        <f t="shared" si="11"/>
        <v>0</v>
      </c>
      <c r="J159" s="229"/>
      <c r="K159" s="230"/>
      <c r="L159" s="231">
        <f t="shared" si="12"/>
        <v>0</v>
      </c>
      <c r="M159" s="338"/>
      <c r="N159" s="337"/>
      <c r="O159" s="231">
        <f t="shared" si="13"/>
        <v>0</v>
      </c>
      <c r="P159" s="185"/>
      <c r="R159" s="158"/>
    </row>
    <row r="160" spans="1:18" ht="24" hidden="1" x14ac:dyDescent="0.25">
      <c r="A160" s="177">
        <v>2366</v>
      </c>
      <c r="B160" s="223" t="s">
        <v>394</v>
      </c>
      <c r="C160" s="224">
        <f t="shared" si="9"/>
        <v>0</v>
      </c>
      <c r="D160" s="229">
        <v>0</v>
      </c>
      <c r="E160" s="337"/>
      <c r="F160" s="231">
        <f t="shared" si="10"/>
        <v>0</v>
      </c>
      <c r="G160" s="229">
        <v>0</v>
      </c>
      <c r="H160" s="230"/>
      <c r="I160" s="231">
        <f t="shared" si="11"/>
        <v>0</v>
      </c>
      <c r="J160" s="229"/>
      <c r="K160" s="230"/>
      <c r="L160" s="231">
        <f t="shared" si="12"/>
        <v>0</v>
      </c>
      <c r="M160" s="338"/>
      <c r="N160" s="337"/>
      <c r="O160" s="231">
        <f t="shared" si="13"/>
        <v>0</v>
      </c>
      <c r="P160" s="185"/>
      <c r="R160" s="158"/>
    </row>
    <row r="161" spans="1:18" ht="36" hidden="1" x14ac:dyDescent="0.25">
      <c r="A161" s="177">
        <v>2369</v>
      </c>
      <c r="B161" s="223" t="s">
        <v>395</v>
      </c>
      <c r="C161" s="224">
        <f t="shared" si="9"/>
        <v>0</v>
      </c>
      <c r="D161" s="229">
        <v>0</v>
      </c>
      <c r="E161" s="337"/>
      <c r="F161" s="231">
        <f t="shared" si="10"/>
        <v>0</v>
      </c>
      <c r="G161" s="229">
        <v>0</v>
      </c>
      <c r="H161" s="230"/>
      <c r="I161" s="231">
        <f t="shared" si="11"/>
        <v>0</v>
      </c>
      <c r="J161" s="229"/>
      <c r="K161" s="230"/>
      <c r="L161" s="231">
        <f t="shared" si="12"/>
        <v>0</v>
      </c>
      <c r="M161" s="338"/>
      <c r="N161" s="337"/>
      <c r="O161" s="231">
        <f t="shared" si="13"/>
        <v>0</v>
      </c>
      <c r="P161" s="185"/>
      <c r="R161" s="158"/>
    </row>
    <row r="162" spans="1:18" hidden="1" x14ac:dyDescent="0.25">
      <c r="A162" s="329">
        <v>2370</v>
      </c>
      <c r="B162" s="265" t="s">
        <v>396</v>
      </c>
      <c r="C162" s="224">
        <f t="shared" si="9"/>
        <v>0</v>
      </c>
      <c r="D162" s="344">
        <v>0</v>
      </c>
      <c r="E162" s="345"/>
      <c r="F162" s="332">
        <f t="shared" si="10"/>
        <v>0</v>
      </c>
      <c r="G162" s="344">
        <v>0</v>
      </c>
      <c r="H162" s="346"/>
      <c r="I162" s="332">
        <f t="shared" si="11"/>
        <v>0</v>
      </c>
      <c r="J162" s="344"/>
      <c r="K162" s="346"/>
      <c r="L162" s="332">
        <f t="shared" si="12"/>
        <v>0</v>
      </c>
      <c r="M162" s="347"/>
      <c r="N162" s="345"/>
      <c r="O162" s="332">
        <f t="shared" si="13"/>
        <v>0</v>
      </c>
      <c r="P162" s="274"/>
      <c r="R162" s="158"/>
    </row>
    <row r="163" spans="1:18" hidden="1" x14ac:dyDescent="0.25">
      <c r="A163" s="329">
        <v>2380</v>
      </c>
      <c r="B163" s="265" t="s">
        <v>397</v>
      </c>
      <c r="C163" s="224">
        <f t="shared" si="9"/>
        <v>0</v>
      </c>
      <c r="D163" s="330">
        <f>SUM(D164:D165)</f>
        <v>0</v>
      </c>
      <c r="E163" s="331">
        <f>SUM(E164:E165)</f>
        <v>0</v>
      </c>
      <c r="F163" s="332">
        <f t="shared" si="10"/>
        <v>0</v>
      </c>
      <c r="G163" s="330">
        <f>SUM(G164:G165)</f>
        <v>0</v>
      </c>
      <c r="H163" s="333">
        <f>SUM(H164:H165)</f>
        <v>0</v>
      </c>
      <c r="I163" s="332">
        <f t="shared" si="11"/>
        <v>0</v>
      </c>
      <c r="J163" s="330">
        <f>SUM(J164:J165)</f>
        <v>0</v>
      </c>
      <c r="K163" s="333">
        <f>SUM(K164:K165)</f>
        <v>0</v>
      </c>
      <c r="L163" s="332">
        <f t="shared" si="12"/>
        <v>0</v>
      </c>
      <c r="M163" s="334">
        <f>SUM(M164:M165)</f>
        <v>0</v>
      </c>
      <c r="N163" s="331">
        <f>SUM(N164:N165)</f>
        <v>0</v>
      </c>
      <c r="O163" s="332">
        <f t="shared" si="13"/>
        <v>0</v>
      </c>
      <c r="P163" s="274"/>
      <c r="R163" s="158"/>
    </row>
    <row r="164" spans="1:18" hidden="1" x14ac:dyDescent="0.25">
      <c r="A164" s="168">
        <v>2381</v>
      </c>
      <c r="B164" s="213" t="s">
        <v>398</v>
      </c>
      <c r="C164" s="224">
        <f t="shared" si="9"/>
        <v>0</v>
      </c>
      <c r="D164" s="219">
        <v>0</v>
      </c>
      <c r="E164" s="335"/>
      <c r="F164" s="221">
        <f t="shared" si="10"/>
        <v>0</v>
      </c>
      <c r="G164" s="219">
        <v>0</v>
      </c>
      <c r="H164" s="220"/>
      <c r="I164" s="221">
        <f t="shared" si="11"/>
        <v>0</v>
      </c>
      <c r="J164" s="219"/>
      <c r="K164" s="220"/>
      <c r="L164" s="221">
        <f t="shared" si="12"/>
        <v>0</v>
      </c>
      <c r="M164" s="336"/>
      <c r="N164" s="335"/>
      <c r="O164" s="221">
        <f t="shared" si="13"/>
        <v>0</v>
      </c>
      <c r="P164" s="176"/>
      <c r="R164" s="158"/>
    </row>
    <row r="165" spans="1:18" ht="24" hidden="1" x14ac:dyDescent="0.25">
      <c r="A165" s="177">
        <v>2389</v>
      </c>
      <c r="B165" s="223" t="s">
        <v>399</v>
      </c>
      <c r="C165" s="224">
        <f t="shared" si="9"/>
        <v>0</v>
      </c>
      <c r="D165" s="229">
        <v>0</v>
      </c>
      <c r="E165" s="337"/>
      <c r="F165" s="231">
        <f t="shared" si="10"/>
        <v>0</v>
      </c>
      <c r="G165" s="229">
        <v>0</v>
      </c>
      <c r="H165" s="230"/>
      <c r="I165" s="231">
        <f t="shared" si="11"/>
        <v>0</v>
      </c>
      <c r="J165" s="229"/>
      <c r="K165" s="230"/>
      <c r="L165" s="231">
        <f t="shared" si="12"/>
        <v>0</v>
      </c>
      <c r="M165" s="338"/>
      <c r="N165" s="337"/>
      <c r="O165" s="231">
        <f t="shared" si="13"/>
        <v>0</v>
      </c>
      <c r="P165" s="185"/>
      <c r="R165" s="158"/>
    </row>
    <row r="166" spans="1:18" hidden="1" x14ac:dyDescent="0.25">
      <c r="A166" s="329">
        <v>2390</v>
      </c>
      <c r="B166" s="265" t="s">
        <v>400</v>
      </c>
      <c r="C166" s="224">
        <f t="shared" si="9"/>
        <v>0</v>
      </c>
      <c r="D166" s="344">
        <v>0</v>
      </c>
      <c r="E166" s="345"/>
      <c r="F166" s="332">
        <f t="shared" si="10"/>
        <v>0</v>
      </c>
      <c r="G166" s="344">
        <v>0</v>
      </c>
      <c r="H166" s="346"/>
      <c r="I166" s="332">
        <f t="shared" si="11"/>
        <v>0</v>
      </c>
      <c r="J166" s="344"/>
      <c r="K166" s="346"/>
      <c r="L166" s="332">
        <f t="shared" si="12"/>
        <v>0</v>
      </c>
      <c r="M166" s="347"/>
      <c r="N166" s="345"/>
      <c r="O166" s="332">
        <f t="shared" si="13"/>
        <v>0</v>
      </c>
      <c r="P166" s="274"/>
      <c r="R166" s="158"/>
    </row>
    <row r="167" spans="1:18" hidden="1" x14ac:dyDescent="0.25">
      <c r="A167" s="198">
        <v>2400</v>
      </c>
      <c r="B167" s="323" t="s">
        <v>401</v>
      </c>
      <c r="C167" s="199">
        <f t="shared" si="9"/>
        <v>0</v>
      </c>
      <c r="D167" s="361">
        <v>0</v>
      </c>
      <c r="E167" s="362"/>
      <c r="F167" s="211">
        <f t="shared" si="10"/>
        <v>0</v>
      </c>
      <c r="G167" s="361">
        <v>0</v>
      </c>
      <c r="H167" s="363"/>
      <c r="I167" s="211">
        <f t="shared" si="11"/>
        <v>0</v>
      </c>
      <c r="J167" s="361"/>
      <c r="K167" s="363"/>
      <c r="L167" s="211">
        <f t="shared" si="12"/>
        <v>0</v>
      </c>
      <c r="M167" s="364"/>
      <c r="N167" s="362"/>
      <c r="O167" s="211">
        <f t="shared" si="13"/>
        <v>0</v>
      </c>
      <c r="P167" s="208"/>
      <c r="R167" s="158"/>
    </row>
    <row r="168" spans="1:18" ht="24" hidden="1" x14ac:dyDescent="0.25">
      <c r="A168" s="198">
        <v>2500</v>
      </c>
      <c r="B168" s="323" t="s">
        <v>402</v>
      </c>
      <c r="C168" s="199">
        <f t="shared" si="9"/>
        <v>0</v>
      </c>
      <c r="D168" s="209">
        <f>SUM(D169,D174)</f>
        <v>0</v>
      </c>
      <c r="E168" s="324">
        <f>SUM(E169,E174)</f>
        <v>0</v>
      </c>
      <c r="F168" s="211">
        <f t="shared" si="10"/>
        <v>0</v>
      </c>
      <c r="G168" s="209">
        <f>SUM(G169,G174)</f>
        <v>0</v>
      </c>
      <c r="H168" s="210">
        <f t="shared" ref="H168" si="17">SUM(H169,H174)</f>
        <v>0</v>
      </c>
      <c r="I168" s="211">
        <f t="shared" si="11"/>
        <v>0</v>
      </c>
      <c r="J168" s="209">
        <f>SUM(J169,J174)</f>
        <v>0</v>
      </c>
      <c r="K168" s="210">
        <f t="shared" ref="K168" si="18">SUM(K169,K174)</f>
        <v>0</v>
      </c>
      <c r="L168" s="211">
        <f t="shared" si="12"/>
        <v>0</v>
      </c>
      <c r="M168" s="325">
        <f t="shared" ref="M168:N168" si="19">SUM(M169,M174)</f>
        <v>0</v>
      </c>
      <c r="N168" s="326">
        <f t="shared" si="19"/>
        <v>0</v>
      </c>
      <c r="O168" s="327">
        <f t="shared" si="13"/>
        <v>0</v>
      </c>
      <c r="P168" s="328"/>
      <c r="R168" s="158"/>
    </row>
    <row r="169" spans="1:18" hidden="1" x14ac:dyDescent="0.25">
      <c r="A169" s="349">
        <v>2510</v>
      </c>
      <c r="B169" s="213" t="s">
        <v>403</v>
      </c>
      <c r="C169" s="214">
        <f t="shared" si="9"/>
        <v>0</v>
      </c>
      <c r="D169" s="350">
        <f>SUM(D170:D173)</f>
        <v>0</v>
      </c>
      <c r="E169" s="351">
        <f>SUM(E170:E173)</f>
        <v>0</v>
      </c>
      <c r="F169" s="221">
        <f t="shared" si="10"/>
        <v>0</v>
      </c>
      <c r="G169" s="350">
        <f>SUM(G170:G173)</f>
        <v>0</v>
      </c>
      <c r="H169" s="352">
        <f t="shared" ref="H169" si="20">SUM(H170:H173)</f>
        <v>0</v>
      </c>
      <c r="I169" s="221">
        <f t="shared" si="11"/>
        <v>0</v>
      </c>
      <c r="J169" s="350">
        <f>SUM(J170:J173)</f>
        <v>0</v>
      </c>
      <c r="K169" s="352">
        <f t="shared" ref="K169" si="21">SUM(K170:K173)</f>
        <v>0</v>
      </c>
      <c r="L169" s="221">
        <f t="shared" si="12"/>
        <v>0</v>
      </c>
      <c r="M169" s="365">
        <f t="shared" ref="M169:N169" si="22">SUM(M170:M173)</f>
        <v>0</v>
      </c>
      <c r="N169" s="366">
        <f t="shared" si="22"/>
        <v>0</v>
      </c>
      <c r="O169" s="242">
        <f t="shared" si="13"/>
        <v>0</v>
      </c>
      <c r="P169" s="244"/>
      <c r="R169" s="158"/>
    </row>
    <row r="170" spans="1:18" ht="24" hidden="1" x14ac:dyDescent="0.25">
      <c r="A170" s="178">
        <v>2512</v>
      </c>
      <c r="B170" s="223" t="s">
        <v>404</v>
      </c>
      <c r="C170" s="224">
        <f t="shared" si="9"/>
        <v>0</v>
      </c>
      <c r="D170" s="229">
        <v>0</v>
      </c>
      <c r="E170" s="337"/>
      <c r="F170" s="231">
        <f t="shared" si="10"/>
        <v>0</v>
      </c>
      <c r="G170" s="229">
        <v>0</v>
      </c>
      <c r="H170" s="230"/>
      <c r="I170" s="231">
        <f t="shared" si="11"/>
        <v>0</v>
      </c>
      <c r="J170" s="229"/>
      <c r="K170" s="230"/>
      <c r="L170" s="231">
        <f t="shared" si="12"/>
        <v>0</v>
      </c>
      <c r="M170" s="338"/>
      <c r="N170" s="337"/>
      <c r="O170" s="231">
        <f t="shared" si="13"/>
        <v>0</v>
      </c>
      <c r="P170" s="185"/>
      <c r="R170" s="158"/>
    </row>
    <row r="171" spans="1:18" ht="24" hidden="1" x14ac:dyDescent="0.25">
      <c r="A171" s="178">
        <v>2513</v>
      </c>
      <c r="B171" s="223" t="s">
        <v>405</v>
      </c>
      <c r="C171" s="224">
        <f t="shared" si="9"/>
        <v>0</v>
      </c>
      <c r="D171" s="229">
        <v>0</v>
      </c>
      <c r="E171" s="337"/>
      <c r="F171" s="231">
        <f t="shared" si="10"/>
        <v>0</v>
      </c>
      <c r="G171" s="229">
        <v>0</v>
      </c>
      <c r="H171" s="230"/>
      <c r="I171" s="231">
        <f t="shared" si="11"/>
        <v>0</v>
      </c>
      <c r="J171" s="229"/>
      <c r="K171" s="230"/>
      <c r="L171" s="231">
        <f t="shared" si="12"/>
        <v>0</v>
      </c>
      <c r="M171" s="338"/>
      <c r="N171" s="337"/>
      <c r="O171" s="231">
        <f t="shared" si="13"/>
        <v>0</v>
      </c>
      <c r="P171" s="185"/>
      <c r="R171" s="158"/>
    </row>
    <row r="172" spans="1:18" ht="24" hidden="1" x14ac:dyDescent="0.25">
      <c r="A172" s="178">
        <v>2515</v>
      </c>
      <c r="B172" s="223" t="s">
        <v>406</v>
      </c>
      <c r="C172" s="224">
        <f t="shared" si="9"/>
        <v>0</v>
      </c>
      <c r="D172" s="229">
        <v>0</v>
      </c>
      <c r="E172" s="337"/>
      <c r="F172" s="231">
        <f t="shared" si="10"/>
        <v>0</v>
      </c>
      <c r="G172" s="229">
        <v>0</v>
      </c>
      <c r="H172" s="230"/>
      <c r="I172" s="231">
        <f t="shared" si="11"/>
        <v>0</v>
      </c>
      <c r="J172" s="229"/>
      <c r="K172" s="230"/>
      <c r="L172" s="231">
        <f t="shared" si="12"/>
        <v>0</v>
      </c>
      <c r="M172" s="338"/>
      <c r="N172" s="337"/>
      <c r="O172" s="231">
        <f t="shared" si="13"/>
        <v>0</v>
      </c>
      <c r="P172" s="185"/>
      <c r="R172" s="158"/>
    </row>
    <row r="173" spans="1:18" ht="24" hidden="1" x14ac:dyDescent="0.25">
      <c r="A173" s="178">
        <v>2519</v>
      </c>
      <c r="B173" s="223" t="s">
        <v>407</v>
      </c>
      <c r="C173" s="224">
        <f t="shared" si="9"/>
        <v>0</v>
      </c>
      <c r="D173" s="229">
        <v>0</v>
      </c>
      <c r="E173" s="337"/>
      <c r="F173" s="231">
        <f t="shared" si="10"/>
        <v>0</v>
      </c>
      <c r="G173" s="229">
        <v>0</v>
      </c>
      <c r="H173" s="230"/>
      <c r="I173" s="231">
        <f t="shared" si="11"/>
        <v>0</v>
      </c>
      <c r="J173" s="229"/>
      <c r="K173" s="230"/>
      <c r="L173" s="231">
        <f t="shared" si="12"/>
        <v>0</v>
      </c>
      <c r="M173" s="338"/>
      <c r="N173" s="337"/>
      <c r="O173" s="231">
        <f t="shared" si="13"/>
        <v>0</v>
      </c>
      <c r="P173" s="185"/>
      <c r="R173" s="158"/>
    </row>
    <row r="174" spans="1:18" hidden="1" x14ac:dyDescent="0.25">
      <c r="A174" s="339">
        <v>2520</v>
      </c>
      <c r="B174" s="223" t="s">
        <v>408</v>
      </c>
      <c r="C174" s="224">
        <f t="shared" si="9"/>
        <v>0</v>
      </c>
      <c r="D174" s="229">
        <v>0</v>
      </c>
      <c r="E174" s="337"/>
      <c r="F174" s="231">
        <f t="shared" si="10"/>
        <v>0</v>
      </c>
      <c r="G174" s="229">
        <v>0</v>
      </c>
      <c r="H174" s="230"/>
      <c r="I174" s="231">
        <f t="shared" si="11"/>
        <v>0</v>
      </c>
      <c r="J174" s="229"/>
      <c r="K174" s="230"/>
      <c r="L174" s="231">
        <f t="shared" si="12"/>
        <v>0</v>
      </c>
      <c r="M174" s="338"/>
      <c r="N174" s="337"/>
      <c r="O174" s="231">
        <f t="shared" si="13"/>
        <v>0</v>
      </c>
      <c r="P174" s="185"/>
      <c r="R174" s="158"/>
    </row>
    <row r="175" spans="1:18" s="367" customFormat="1" ht="36" hidden="1" x14ac:dyDescent="0.25">
      <c r="A175" s="140">
        <v>2800</v>
      </c>
      <c r="B175" s="213" t="s">
        <v>409</v>
      </c>
      <c r="C175" s="214">
        <f t="shared" si="9"/>
        <v>0</v>
      </c>
      <c r="D175" s="171">
        <v>0</v>
      </c>
      <c r="E175" s="172"/>
      <c r="F175" s="173">
        <f t="shared" si="10"/>
        <v>0</v>
      </c>
      <c r="G175" s="171">
        <v>0</v>
      </c>
      <c r="H175" s="174"/>
      <c r="I175" s="173">
        <f t="shared" si="11"/>
        <v>0</v>
      </c>
      <c r="J175" s="171"/>
      <c r="K175" s="174"/>
      <c r="L175" s="173">
        <f t="shared" si="12"/>
        <v>0</v>
      </c>
      <c r="M175" s="175"/>
      <c r="N175" s="172"/>
      <c r="O175" s="173">
        <f t="shared" si="13"/>
        <v>0</v>
      </c>
      <c r="P175" s="176"/>
      <c r="R175" s="158"/>
    </row>
    <row r="176" spans="1:18" x14ac:dyDescent="0.25">
      <c r="A176" s="315">
        <v>3000</v>
      </c>
      <c r="B176" s="315" t="s">
        <v>410</v>
      </c>
      <c r="C176" s="316">
        <f t="shared" si="9"/>
        <v>13080</v>
      </c>
      <c r="D176" s="317">
        <f>SUM(D177,D187)</f>
        <v>13080</v>
      </c>
      <c r="E176" s="504">
        <f>SUM(E177,E187)</f>
        <v>0</v>
      </c>
      <c r="F176" s="465">
        <f t="shared" si="10"/>
        <v>13080</v>
      </c>
      <c r="G176" s="317">
        <f>SUM(G177,G187)</f>
        <v>0</v>
      </c>
      <c r="H176" s="320">
        <f>SUM(H177,H187)</f>
        <v>0</v>
      </c>
      <c r="I176" s="319">
        <f t="shared" si="11"/>
        <v>0</v>
      </c>
      <c r="J176" s="317">
        <f>SUM(J177,J187)</f>
        <v>0</v>
      </c>
      <c r="K176" s="320">
        <f>SUM(K177,K187)</f>
        <v>0</v>
      </c>
      <c r="L176" s="319">
        <f t="shared" si="12"/>
        <v>0</v>
      </c>
      <c r="M176" s="321">
        <f>SUM(M177,M187)</f>
        <v>0</v>
      </c>
      <c r="N176" s="318">
        <f>SUM(N177,N187)</f>
        <v>0</v>
      </c>
      <c r="O176" s="319">
        <f t="shared" si="13"/>
        <v>0</v>
      </c>
      <c r="P176" s="322"/>
      <c r="R176" s="158"/>
    </row>
    <row r="177" spans="1:18" ht="24" x14ac:dyDescent="0.25">
      <c r="A177" s="198">
        <v>3200</v>
      </c>
      <c r="B177" s="368" t="s">
        <v>411</v>
      </c>
      <c r="C177" s="199">
        <f t="shared" si="9"/>
        <v>13080</v>
      </c>
      <c r="D177" s="209">
        <f>SUM(D178,D182)</f>
        <v>13080</v>
      </c>
      <c r="E177" s="505">
        <f>SUM(E178,E182)</f>
        <v>0</v>
      </c>
      <c r="F177" s="459">
        <f t="shared" si="10"/>
        <v>13080</v>
      </c>
      <c r="G177" s="209">
        <f>SUM(G178,G182)</f>
        <v>0</v>
      </c>
      <c r="H177" s="210">
        <f t="shared" ref="H177" si="23">SUM(H178,H182)</f>
        <v>0</v>
      </c>
      <c r="I177" s="211">
        <f t="shared" si="11"/>
        <v>0</v>
      </c>
      <c r="J177" s="209">
        <f>SUM(J178,J182)</f>
        <v>0</v>
      </c>
      <c r="K177" s="210">
        <f t="shared" ref="K177" si="24">SUM(K178,K182)</f>
        <v>0</v>
      </c>
      <c r="L177" s="211">
        <f t="shared" si="12"/>
        <v>0</v>
      </c>
      <c r="M177" s="325">
        <f t="shared" ref="M177:N177" si="25">SUM(M178,M182)</f>
        <v>0</v>
      </c>
      <c r="N177" s="326">
        <f t="shared" si="25"/>
        <v>0</v>
      </c>
      <c r="O177" s="327">
        <f t="shared" si="13"/>
        <v>0</v>
      </c>
      <c r="P177" s="328"/>
      <c r="R177" s="158"/>
    </row>
    <row r="178" spans="1:18" ht="36" x14ac:dyDescent="0.25">
      <c r="A178" s="349">
        <v>3260</v>
      </c>
      <c r="B178" s="213" t="s">
        <v>412</v>
      </c>
      <c r="C178" s="214">
        <f t="shared" si="9"/>
        <v>13080</v>
      </c>
      <c r="D178" s="350">
        <f>SUM(D179:D181)</f>
        <v>13080</v>
      </c>
      <c r="E178" s="389">
        <f>SUM(E179:E181)</f>
        <v>0</v>
      </c>
      <c r="F178" s="466">
        <f t="shared" si="10"/>
        <v>13080</v>
      </c>
      <c r="G178" s="350">
        <f>SUM(G179:G181)</f>
        <v>0</v>
      </c>
      <c r="H178" s="352">
        <f>SUM(H179:H181)</f>
        <v>0</v>
      </c>
      <c r="I178" s="221">
        <f t="shared" si="11"/>
        <v>0</v>
      </c>
      <c r="J178" s="350">
        <f>SUM(J179:J181)</f>
        <v>0</v>
      </c>
      <c r="K178" s="352">
        <f>SUM(K179:K181)</f>
        <v>0</v>
      </c>
      <c r="L178" s="221">
        <f t="shared" si="12"/>
        <v>0</v>
      </c>
      <c r="M178" s="353">
        <f>SUM(M179:M181)</f>
        <v>0</v>
      </c>
      <c r="N178" s="351">
        <f>SUM(N179:N181)</f>
        <v>0</v>
      </c>
      <c r="O178" s="221">
        <f t="shared" si="13"/>
        <v>0</v>
      </c>
      <c r="P178" s="176"/>
      <c r="R178" s="158"/>
    </row>
    <row r="179" spans="1:18" ht="24" hidden="1" x14ac:dyDescent="0.25">
      <c r="A179" s="178">
        <v>3261</v>
      </c>
      <c r="B179" s="223" t="s">
        <v>413</v>
      </c>
      <c r="C179" s="224">
        <f t="shared" si="9"/>
        <v>0</v>
      </c>
      <c r="D179" s="229">
        <v>0</v>
      </c>
      <c r="E179" s="337"/>
      <c r="F179" s="231">
        <f t="shared" si="10"/>
        <v>0</v>
      </c>
      <c r="G179" s="229">
        <v>0</v>
      </c>
      <c r="H179" s="230"/>
      <c r="I179" s="231">
        <f t="shared" si="11"/>
        <v>0</v>
      </c>
      <c r="J179" s="229"/>
      <c r="K179" s="230"/>
      <c r="L179" s="231">
        <f t="shared" si="12"/>
        <v>0</v>
      </c>
      <c r="M179" s="338"/>
      <c r="N179" s="337"/>
      <c r="O179" s="231">
        <f t="shared" si="13"/>
        <v>0</v>
      </c>
      <c r="P179" s="185"/>
      <c r="R179" s="158"/>
    </row>
    <row r="180" spans="1:18" ht="36" x14ac:dyDescent="0.25">
      <c r="A180" s="178">
        <v>3262</v>
      </c>
      <c r="B180" s="223" t="s">
        <v>414</v>
      </c>
      <c r="C180" s="224">
        <f t="shared" si="9"/>
        <v>13080</v>
      </c>
      <c r="D180" s="229">
        <v>13080</v>
      </c>
      <c r="E180" s="507"/>
      <c r="F180" s="359">
        <f t="shared" si="10"/>
        <v>13080</v>
      </c>
      <c r="G180" s="229">
        <v>0</v>
      </c>
      <c r="H180" s="230"/>
      <c r="I180" s="231">
        <f t="shared" si="11"/>
        <v>0</v>
      </c>
      <c r="J180" s="229"/>
      <c r="K180" s="230"/>
      <c r="L180" s="231">
        <f t="shared" si="12"/>
        <v>0</v>
      </c>
      <c r="M180" s="338"/>
      <c r="N180" s="337"/>
      <c r="O180" s="231">
        <f t="shared" si="13"/>
        <v>0</v>
      </c>
      <c r="P180" s="185"/>
      <c r="R180" s="158"/>
    </row>
    <row r="181" spans="1:18" ht="24" hidden="1" x14ac:dyDescent="0.25">
      <c r="A181" s="178">
        <v>3263</v>
      </c>
      <c r="B181" s="223" t="s">
        <v>415</v>
      </c>
      <c r="C181" s="224">
        <f t="shared" si="9"/>
        <v>0</v>
      </c>
      <c r="D181" s="229">
        <v>0</v>
      </c>
      <c r="E181" s="337"/>
      <c r="F181" s="231">
        <f t="shared" si="10"/>
        <v>0</v>
      </c>
      <c r="G181" s="229">
        <v>0</v>
      </c>
      <c r="H181" s="230"/>
      <c r="I181" s="231">
        <f t="shared" si="11"/>
        <v>0</v>
      </c>
      <c r="J181" s="229"/>
      <c r="K181" s="230"/>
      <c r="L181" s="231">
        <f t="shared" si="12"/>
        <v>0</v>
      </c>
      <c r="M181" s="338"/>
      <c r="N181" s="337"/>
      <c r="O181" s="231">
        <f t="shared" si="13"/>
        <v>0</v>
      </c>
      <c r="P181" s="185"/>
      <c r="R181" s="158"/>
    </row>
    <row r="182" spans="1:18" ht="72" hidden="1" x14ac:dyDescent="0.25">
      <c r="A182" s="349">
        <v>3290</v>
      </c>
      <c r="B182" s="213" t="s">
        <v>416</v>
      </c>
      <c r="C182" s="224">
        <f t="shared" ref="C182:C258" si="26">F182+I182+L182+O182</f>
        <v>0</v>
      </c>
      <c r="D182" s="350">
        <f>SUM(D183:D186)</f>
        <v>0</v>
      </c>
      <c r="E182" s="351">
        <f>SUM(E183:E186)</f>
        <v>0</v>
      </c>
      <c r="F182" s="221">
        <f t="shared" si="10"/>
        <v>0</v>
      </c>
      <c r="G182" s="350">
        <f>SUM(G183:G186)</f>
        <v>0</v>
      </c>
      <c r="H182" s="352">
        <f t="shared" ref="H182" si="27">SUM(H183:H186)</f>
        <v>0</v>
      </c>
      <c r="I182" s="221">
        <f t="shared" si="11"/>
        <v>0</v>
      </c>
      <c r="J182" s="350">
        <f>SUM(J183:J186)</f>
        <v>0</v>
      </c>
      <c r="K182" s="352">
        <f t="shared" ref="K182" si="28">SUM(K183:K186)</f>
        <v>0</v>
      </c>
      <c r="L182" s="221">
        <f t="shared" si="12"/>
        <v>0</v>
      </c>
      <c r="M182" s="369">
        <f t="shared" ref="M182:N182" si="29">SUM(M183:M186)</f>
        <v>0</v>
      </c>
      <c r="N182" s="370">
        <f t="shared" si="29"/>
        <v>0</v>
      </c>
      <c r="O182" s="371">
        <f t="shared" si="13"/>
        <v>0</v>
      </c>
      <c r="P182" s="372"/>
      <c r="R182" s="158"/>
    </row>
    <row r="183" spans="1:18" ht="60" hidden="1" x14ac:dyDescent="0.25">
      <c r="A183" s="178">
        <v>3291</v>
      </c>
      <c r="B183" s="223" t="s">
        <v>417</v>
      </c>
      <c r="C183" s="224">
        <f t="shared" si="26"/>
        <v>0</v>
      </c>
      <c r="D183" s="229">
        <v>0</v>
      </c>
      <c r="E183" s="337"/>
      <c r="F183" s="231">
        <f t="shared" ref="F183:F246" si="30">D183+E183</f>
        <v>0</v>
      </c>
      <c r="G183" s="229">
        <v>0</v>
      </c>
      <c r="H183" s="230"/>
      <c r="I183" s="231">
        <f t="shared" ref="I183:I246" si="31">G183+H183</f>
        <v>0</v>
      </c>
      <c r="J183" s="229"/>
      <c r="K183" s="230"/>
      <c r="L183" s="231">
        <f t="shared" ref="L183:L246" si="32">J183+K183</f>
        <v>0</v>
      </c>
      <c r="M183" s="338"/>
      <c r="N183" s="337"/>
      <c r="O183" s="231">
        <f t="shared" ref="O183:O246" si="33">M183+N183</f>
        <v>0</v>
      </c>
      <c r="P183" s="185"/>
      <c r="R183" s="158"/>
    </row>
    <row r="184" spans="1:18" ht="60" hidden="1" x14ac:dyDescent="0.25">
      <c r="A184" s="178">
        <v>3292</v>
      </c>
      <c r="B184" s="223" t="s">
        <v>418</v>
      </c>
      <c r="C184" s="224">
        <f t="shared" si="26"/>
        <v>0</v>
      </c>
      <c r="D184" s="229">
        <v>0</v>
      </c>
      <c r="E184" s="337"/>
      <c r="F184" s="231">
        <f t="shared" si="30"/>
        <v>0</v>
      </c>
      <c r="G184" s="229">
        <v>0</v>
      </c>
      <c r="H184" s="230"/>
      <c r="I184" s="231">
        <f t="shared" si="31"/>
        <v>0</v>
      </c>
      <c r="J184" s="229"/>
      <c r="K184" s="230"/>
      <c r="L184" s="231">
        <f t="shared" si="32"/>
        <v>0</v>
      </c>
      <c r="M184" s="338"/>
      <c r="N184" s="337"/>
      <c r="O184" s="231">
        <f t="shared" si="33"/>
        <v>0</v>
      </c>
      <c r="P184" s="185"/>
      <c r="R184" s="158"/>
    </row>
    <row r="185" spans="1:18" ht="48" hidden="1" x14ac:dyDescent="0.25">
      <c r="A185" s="178">
        <v>3293</v>
      </c>
      <c r="B185" s="223" t="s">
        <v>224</v>
      </c>
      <c r="C185" s="224">
        <f t="shared" si="26"/>
        <v>0</v>
      </c>
      <c r="D185" s="229">
        <v>0</v>
      </c>
      <c r="E185" s="337"/>
      <c r="F185" s="231">
        <f t="shared" si="30"/>
        <v>0</v>
      </c>
      <c r="G185" s="229">
        <v>0</v>
      </c>
      <c r="H185" s="230"/>
      <c r="I185" s="231">
        <f t="shared" si="31"/>
        <v>0</v>
      </c>
      <c r="J185" s="229"/>
      <c r="K185" s="230"/>
      <c r="L185" s="231">
        <f t="shared" si="32"/>
        <v>0</v>
      </c>
      <c r="M185" s="338"/>
      <c r="N185" s="337"/>
      <c r="O185" s="231">
        <f t="shared" si="33"/>
        <v>0</v>
      </c>
      <c r="P185" s="185"/>
      <c r="R185" s="158"/>
    </row>
    <row r="186" spans="1:18" ht="48" hidden="1" x14ac:dyDescent="0.25">
      <c r="A186" s="373">
        <v>3294</v>
      </c>
      <c r="B186" s="223" t="s">
        <v>419</v>
      </c>
      <c r="C186" s="374">
        <f t="shared" si="26"/>
        <v>0</v>
      </c>
      <c r="D186" s="375">
        <v>0</v>
      </c>
      <c r="E186" s="376"/>
      <c r="F186" s="371">
        <f t="shared" si="30"/>
        <v>0</v>
      </c>
      <c r="G186" s="375">
        <v>0</v>
      </c>
      <c r="H186" s="377"/>
      <c r="I186" s="371">
        <f t="shared" si="31"/>
        <v>0</v>
      </c>
      <c r="J186" s="375"/>
      <c r="K186" s="377"/>
      <c r="L186" s="371">
        <f t="shared" si="32"/>
        <v>0</v>
      </c>
      <c r="M186" s="378"/>
      <c r="N186" s="376"/>
      <c r="O186" s="371">
        <f t="shared" si="33"/>
        <v>0</v>
      </c>
      <c r="P186" s="372"/>
      <c r="R186" s="158"/>
    </row>
    <row r="187" spans="1:18" ht="36" hidden="1" x14ac:dyDescent="0.25">
      <c r="A187" s="249">
        <v>3300</v>
      </c>
      <c r="B187" s="368" t="s">
        <v>420</v>
      </c>
      <c r="C187" s="379">
        <f t="shared" si="26"/>
        <v>0</v>
      </c>
      <c r="D187" s="380">
        <f>SUM(D188:D189)</f>
        <v>0</v>
      </c>
      <c r="E187" s="326">
        <f>SUM(E188:E189)</f>
        <v>0</v>
      </c>
      <c r="F187" s="327">
        <f t="shared" si="30"/>
        <v>0</v>
      </c>
      <c r="G187" s="380">
        <f>SUM(G188:G189)</f>
        <v>0</v>
      </c>
      <c r="H187" s="381">
        <f t="shared" ref="H187" si="34">SUM(H188:H189)</f>
        <v>0</v>
      </c>
      <c r="I187" s="327">
        <f t="shared" si="31"/>
        <v>0</v>
      </c>
      <c r="J187" s="380">
        <f>SUM(J188:J189)</f>
        <v>0</v>
      </c>
      <c r="K187" s="381">
        <f t="shared" ref="K187" si="35">SUM(K188:K189)</f>
        <v>0</v>
      </c>
      <c r="L187" s="327">
        <f t="shared" si="32"/>
        <v>0</v>
      </c>
      <c r="M187" s="325">
        <f t="shared" ref="M187:N187" si="36">SUM(M188:M189)</f>
        <v>0</v>
      </c>
      <c r="N187" s="326">
        <f t="shared" si="36"/>
        <v>0</v>
      </c>
      <c r="O187" s="327">
        <f t="shared" si="33"/>
        <v>0</v>
      </c>
      <c r="P187" s="328"/>
      <c r="R187" s="158"/>
    </row>
    <row r="188" spans="1:18" ht="36" hidden="1" x14ac:dyDescent="0.25">
      <c r="A188" s="264">
        <v>3310</v>
      </c>
      <c r="B188" s="265" t="s">
        <v>421</v>
      </c>
      <c r="C188" s="276">
        <f t="shared" si="26"/>
        <v>0</v>
      </c>
      <c r="D188" s="344">
        <v>0</v>
      </c>
      <c r="E188" s="345"/>
      <c r="F188" s="332">
        <f t="shared" si="30"/>
        <v>0</v>
      </c>
      <c r="G188" s="344">
        <v>0</v>
      </c>
      <c r="H188" s="346"/>
      <c r="I188" s="332">
        <f t="shared" si="31"/>
        <v>0</v>
      </c>
      <c r="J188" s="344"/>
      <c r="K188" s="346"/>
      <c r="L188" s="332">
        <f t="shared" si="32"/>
        <v>0</v>
      </c>
      <c r="M188" s="347"/>
      <c r="N188" s="345"/>
      <c r="O188" s="332">
        <f t="shared" si="33"/>
        <v>0</v>
      </c>
      <c r="P188" s="274"/>
      <c r="R188" s="158"/>
    </row>
    <row r="189" spans="1:18" ht="48" hidden="1" x14ac:dyDescent="0.25">
      <c r="A189" s="169">
        <v>3320</v>
      </c>
      <c r="B189" s="213" t="s">
        <v>422</v>
      </c>
      <c r="C189" s="214">
        <f t="shared" si="26"/>
        <v>0</v>
      </c>
      <c r="D189" s="219">
        <v>0</v>
      </c>
      <c r="E189" s="335"/>
      <c r="F189" s="221">
        <f t="shared" si="30"/>
        <v>0</v>
      </c>
      <c r="G189" s="219">
        <v>0</v>
      </c>
      <c r="H189" s="220"/>
      <c r="I189" s="221">
        <f t="shared" si="31"/>
        <v>0</v>
      </c>
      <c r="J189" s="219"/>
      <c r="K189" s="220"/>
      <c r="L189" s="221">
        <f t="shared" si="32"/>
        <v>0</v>
      </c>
      <c r="M189" s="336"/>
      <c r="N189" s="335"/>
      <c r="O189" s="221">
        <f t="shared" si="33"/>
        <v>0</v>
      </c>
      <c r="P189" s="176"/>
      <c r="R189" s="158"/>
    </row>
    <row r="190" spans="1:18" hidden="1" x14ac:dyDescent="0.25">
      <c r="A190" s="382">
        <v>4000</v>
      </c>
      <c r="B190" s="315" t="s">
        <v>423</v>
      </c>
      <c r="C190" s="316">
        <f t="shared" si="26"/>
        <v>0</v>
      </c>
      <c r="D190" s="317">
        <f>SUM(D191,D194)</f>
        <v>0</v>
      </c>
      <c r="E190" s="318">
        <f>SUM(E191,E194)</f>
        <v>0</v>
      </c>
      <c r="F190" s="319">
        <f t="shared" si="30"/>
        <v>0</v>
      </c>
      <c r="G190" s="317">
        <f>SUM(G191,G194)</f>
        <v>0</v>
      </c>
      <c r="H190" s="320">
        <f>SUM(H191,H194)</f>
        <v>0</v>
      </c>
      <c r="I190" s="319">
        <f t="shared" si="31"/>
        <v>0</v>
      </c>
      <c r="J190" s="317">
        <f>SUM(J191,J194)</f>
        <v>0</v>
      </c>
      <c r="K190" s="320">
        <f>SUM(K191,K194)</f>
        <v>0</v>
      </c>
      <c r="L190" s="319">
        <f t="shared" si="32"/>
        <v>0</v>
      </c>
      <c r="M190" s="321">
        <f>SUM(M191,M194)</f>
        <v>0</v>
      </c>
      <c r="N190" s="318">
        <f>SUM(N191,N194)</f>
        <v>0</v>
      </c>
      <c r="O190" s="319">
        <f t="shared" si="33"/>
        <v>0</v>
      </c>
      <c r="P190" s="322"/>
      <c r="R190" s="158"/>
    </row>
    <row r="191" spans="1:18" hidden="1" x14ac:dyDescent="0.25">
      <c r="A191" s="383">
        <v>4200</v>
      </c>
      <c r="B191" s="323" t="s">
        <v>424</v>
      </c>
      <c r="C191" s="199">
        <f t="shared" si="26"/>
        <v>0</v>
      </c>
      <c r="D191" s="209">
        <f>SUM(D192,D193)</f>
        <v>0</v>
      </c>
      <c r="E191" s="324">
        <f>SUM(E192,E193)</f>
        <v>0</v>
      </c>
      <c r="F191" s="211">
        <f t="shared" si="30"/>
        <v>0</v>
      </c>
      <c r="G191" s="209">
        <f>SUM(G192,G193)</f>
        <v>0</v>
      </c>
      <c r="H191" s="210">
        <f>SUM(H192,H193)</f>
        <v>0</v>
      </c>
      <c r="I191" s="211">
        <f t="shared" si="31"/>
        <v>0</v>
      </c>
      <c r="J191" s="209">
        <f>SUM(J192,J193)</f>
        <v>0</v>
      </c>
      <c r="K191" s="210">
        <f>SUM(K192,K193)</f>
        <v>0</v>
      </c>
      <c r="L191" s="211">
        <f t="shared" si="32"/>
        <v>0</v>
      </c>
      <c r="M191" s="348">
        <f>SUM(M192,M193)</f>
        <v>0</v>
      </c>
      <c r="N191" s="324">
        <f>SUM(N192,N193)</f>
        <v>0</v>
      </c>
      <c r="O191" s="211">
        <f t="shared" si="33"/>
        <v>0</v>
      </c>
      <c r="P191" s="208"/>
      <c r="R191" s="158"/>
    </row>
    <row r="192" spans="1:18" ht="24" hidden="1" x14ac:dyDescent="0.25">
      <c r="A192" s="349">
        <v>4240</v>
      </c>
      <c r="B192" s="213" t="s">
        <v>425</v>
      </c>
      <c r="C192" s="214">
        <f t="shared" si="26"/>
        <v>0</v>
      </c>
      <c r="D192" s="219">
        <v>0</v>
      </c>
      <c r="E192" s="335"/>
      <c r="F192" s="221">
        <f t="shared" si="30"/>
        <v>0</v>
      </c>
      <c r="G192" s="219">
        <v>0</v>
      </c>
      <c r="H192" s="220"/>
      <c r="I192" s="221">
        <f t="shared" si="31"/>
        <v>0</v>
      </c>
      <c r="J192" s="219"/>
      <c r="K192" s="220"/>
      <c r="L192" s="221">
        <f t="shared" si="32"/>
        <v>0</v>
      </c>
      <c r="M192" s="336"/>
      <c r="N192" s="335"/>
      <c r="O192" s="221">
        <f t="shared" si="33"/>
        <v>0</v>
      </c>
      <c r="P192" s="176"/>
      <c r="R192" s="158"/>
    </row>
    <row r="193" spans="1:18" hidden="1" x14ac:dyDescent="0.25">
      <c r="A193" s="339">
        <v>4250</v>
      </c>
      <c r="B193" s="223" t="s">
        <v>426</v>
      </c>
      <c r="C193" s="224">
        <f t="shared" si="26"/>
        <v>0</v>
      </c>
      <c r="D193" s="229">
        <v>0</v>
      </c>
      <c r="E193" s="337"/>
      <c r="F193" s="231">
        <f t="shared" si="30"/>
        <v>0</v>
      </c>
      <c r="G193" s="229">
        <v>0</v>
      </c>
      <c r="H193" s="230"/>
      <c r="I193" s="231">
        <f t="shared" si="31"/>
        <v>0</v>
      </c>
      <c r="J193" s="229"/>
      <c r="K193" s="230"/>
      <c r="L193" s="231">
        <f t="shared" si="32"/>
        <v>0</v>
      </c>
      <c r="M193" s="338"/>
      <c r="N193" s="337"/>
      <c r="O193" s="231">
        <f t="shared" si="33"/>
        <v>0</v>
      </c>
      <c r="P193" s="185"/>
      <c r="R193" s="158"/>
    </row>
    <row r="194" spans="1:18" hidden="1" x14ac:dyDescent="0.25">
      <c r="A194" s="198">
        <v>4300</v>
      </c>
      <c r="B194" s="323" t="s">
        <v>427</v>
      </c>
      <c r="C194" s="199">
        <f t="shared" si="26"/>
        <v>0</v>
      </c>
      <c r="D194" s="209">
        <f>SUM(D195)</f>
        <v>0</v>
      </c>
      <c r="E194" s="324">
        <f>SUM(E195)</f>
        <v>0</v>
      </c>
      <c r="F194" s="211">
        <f t="shared" si="30"/>
        <v>0</v>
      </c>
      <c r="G194" s="209">
        <f>SUM(G195)</f>
        <v>0</v>
      </c>
      <c r="H194" s="210">
        <f>SUM(H195)</f>
        <v>0</v>
      </c>
      <c r="I194" s="211">
        <f t="shared" si="31"/>
        <v>0</v>
      </c>
      <c r="J194" s="209">
        <f>SUM(J195)</f>
        <v>0</v>
      </c>
      <c r="K194" s="210">
        <f>SUM(K195)</f>
        <v>0</v>
      </c>
      <c r="L194" s="211">
        <f t="shared" si="32"/>
        <v>0</v>
      </c>
      <c r="M194" s="348">
        <f>SUM(M195)</f>
        <v>0</v>
      </c>
      <c r="N194" s="324">
        <f>SUM(N195)</f>
        <v>0</v>
      </c>
      <c r="O194" s="211">
        <f t="shared" si="33"/>
        <v>0</v>
      </c>
      <c r="P194" s="208"/>
      <c r="R194" s="158"/>
    </row>
    <row r="195" spans="1:18" ht="24" hidden="1" x14ac:dyDescent="0.25">
      <c r="A195" s="349">
        <v>4310</v>
      </c>
      <c r="B195" s="213" t="s">
        <v>428</v>
      </c>
      <c r="C195" s="214">
        <f t="shared" si="26"/>
        <v>0</v>
      </c>
      <c r="D195" s="350">
        <f>SUM(D196:D196)</f>
        <v>0</v>
      </c>
      <c r="E195" s="351">
        <f>SUM(E196:E196)</f>
        <v>0</v>
      </c>
      <c r="F195" s="221">
        <f t="shared" si="30"/>
        <v>0</v>
      </c>
      <c r="G195" s="350">
        <f>SUM(G196:G196)</f>
        <v>0</v>
      </c>
      <c r="H195" s="352">
        <f>SUM(H196:H196)</f>
        <v>0</v>
      </c>
      <c r="I195" s="221">
        <f t="shared" si="31"/>
        <v>0</v>
      </c>
      <c r="J195" s="350">
        <f>SUM(J196:J196)</f>
        <v>0</v>
      </c>
      <c r="K195" s="352">
        <f>SUM(K196:K196)</f>
        <v>0</v>
      </c>
      <c r="L195" s="221">
        <f t="shared" si="32"/>
        <v>0</v>
      </c>
      <c r="M195" s="353">
        <f>SUM(M196:M196)</f>
        <v>0</v>
      </c>
      <c r="N195" s="351">
        <f>SUM(N196:N196)</f>
        <v>0</v>
      </c>
      <c r="O195" s="221">
        <f t="shared" si="33"/>
        <v>0</v>
      </c>
      <c r="P195" s="176"/>
      <c r="R195" s="158"/>
    </row>
    <row r="196" spans="1:18" ht="36" hidden="1" x14ac:dyDescent="0.25">
      <c r="A196" s="178">
        <v>4311</v>
      </c>
      <c r="B196" s="223" t="s">
        <v>429</v>
      </c>
      <c r="C196" s="224">
        <f t="shared" si="26"/>
        <v>0</v>
      </c>
      <c r="D196" s="229">
        <v>0</v>
      </c>
      <c r="E196" s="337"/>
      <c r="F196" s="231">
        <f t="shared" si="30"/>
        <v>0</v>
      </c>
      <c r="G196" s="229">
        <v>0</v>
      </c>
      <c r="H196" s="230"/>
      <c r="I196" s="231">
        <f t="shared" si="31"/>
        <v>0</v>
      </c>
      <c r="J196" s="229"/>
      <c r="K196" s="230"/>
      <c r="L196" s="231">
        <f t="shared" si="32"/>
        <v>0</v>
      </c>
      <c r="M196" s="338"/>
      <c r="N196" s="337"/>
      <c r="O196" s="231">
        <f t="shared" si="33"/>
        <v>0</v>
      </c>
      <c r="P196" s="185"/>
      <c r="R196" s="158"/>
    </row>
    <row r="197" spans="1:18" s="148" customFormat="1" x14ac:dyDescent="0.25">
      <c r="A197" s="384"/>
      <c r="B197" s="140" t="s">
        <v>430</v>
      </c>
      <c r="C197" s="309">
        <f t="shared" si="26"/>
        <v>154150</v>
      </c>
      <c r="D197" s="310">
        <f>SUM(D198,D233,D271)</f>
        <v>154150</v>
      </c>
      <c r="E197" s="503">
        <f>SUM(E198,E233,E271)</f>
        <v>0</v>
      </c>
      <c r="F197" s="464">
        <f t="shared" si="30"/>
        <v>154150</v>
      </c>
      <c r="G197" s="310">
        <f>SUM(G198,G233,G271)</f>
        <v>0</v>
      </c>
      <c r="H197" s="313">
        <f>SUM(H198,H233,H271)</f>
        <v>0</v>
      </c>
      <c r="I197" s="312">
        <f t="shared" si="31"/>
        <v>0</v>
      </c>
      <c r="J197" s="310">
        <f>SUM(J198,J233,J271)</f>
        <v>0</v>
      </c>
      <c r="K197" s="313">
        <f>SUM(K198,K233,K271)</f>
        <v>0</v>
      </c>
      <c r="L197" s="312">
        <f t="shared" si="32"/>
        <v>0</v>
      </c>
      <c r="M197" s="385">
        <f>SUM(M198,M233,M271)</f>
        <v>0</v>
      </c>
      <c r="N197" s="386">
        <f>SUM(N198,N233,N271)</f>
        <v>0</v>
      </c>
      <c r="O197" s="387">
        <f t="shared" si="33"/>
        <v>0</v>
      </c>
      <c r="P197" s="388"/>
      <c r="R197" s="158"/>
    </row>
    <row r="198" spans="1:18" x14ac:dyDescent="0.25">
      <c r="A198" s="315">
        <v>5000</v>
      </c>
      <c r="B198" s="315" t="s">
        <v>431</v>
      </c>
      <c r="C198" s="316">
        <f>F198+I198+L198+O198</f>
        <v>154150</v>
      </c>
      <c r="D198" s="317">
        <f>D199+D207</f>
        <v>154150</v>
      </c>
      <c r="E198" s="504">
        <f>E199+E207</f>
        <v>0</v>
      </c>
      <c r="F198" s="465">
        <f t="shared" si="30"/>
        <v>154150</v>
      </c>
      <c r="G198" s="317">
        <f>G199+G207</f>
        <v>0</v>
      </c>
      <c r="H198" s="320">
        <f>H199+H207</f>
        <v>0</v>
      </c>
      <c r="I198" s="319">
        <f t="shared" si="31"/>
        <v>0</v>
      </c>
      <c r="J198" s="317">
        <f>J199+J207</f>
        <v>0</v>
      </c>
      <c r="K198" s="320">
        <f>K199+K207</f>
        <v>0</v>
      </c>
      <c r="L198" s="319">
        <f t="shared" si="32"/>
        <v>0</v>
      </c>
      <c r="M198" s="321">
        <f>M199+M207</f>
        <v>0</v>
      </c>
      <c r="N198" s="318">
        <f>N199+N207</f>
        <v>0</v>
      </c>
      <c r="O198" s="319">
        <f t="shared" si="33"/>
        <v>0</v>
      </c>
      <c r="P198" s="322"/>
      <c r="R198" s="158"/>
    </row>
    <row r="199" spans="1:18" x14ac:dyDescent="0.25">
      <c r="A199" s="198">
        <v>5100</v>
      </c>
      <c r="B199" s="323" t="s">
        <v>432</v>
      </c>
      <c r="C199" s="199">
        <f t="shared" si="26"/>
        <v>40562</v>
      </c>
      <c r="D199" s="209">
        <f>D200+D201+D204+D205+D206</f>
        <v>40562</v>
      </c>
      <c r="E199" s="505">
        <f>E200+E201+E204+E205+E206</f>
        <v>0</v>
      </c>
      <c r="F199" s="459">
        <f t="shared" si="30"/>
        <v>40562</v>
      </c>
      <c r="G199" s="209">
        <f>G200+G201+G204+G205+G206</f>
        <v>0</v>
      </c>
      <c r="H199" s="210">
        <f>H200+H201+H204+H205+H206</f>
        <v>0</v>
      </c>
      <c r="I199" s="211">
        <f t="shared" si="31"/>
        <v>0</v>
      </c>
      <c r="J199" s="209">
        <f>J200+J201+J204+J205+J206</f>
        <v>0</v>
      </c>
      <c r="K199" s="210">
        <f>K200+K201+K204+K205+K206</f>
        <v>0</v>
      </c>
      <c r="L199" s="211">
        <f t="shared" si="32"/>
        <v>0</v>
      </c>
      <c r="M199" s="348">
        <f>M200+M201+M204+M205+M206</f>
        <v>0</v>
      </c>
      <c r="N199" s="324">
        <f>N200+N201+N204+N205+N206</f>
        <v>0</v>
      </c>
      <c r="O199" s="211">
        <f t="shared" si="33"/>
        <v>0</v>
      </c>
      <c r="P199" s="208"/>
      <c r="R199" s="158"/>
    </row>
    <row r="200" spans="1:18" x14ac:dyDescent="0.25">
      <c r="A200" s="349">
        <v>5110</v>
      </c>
      <c r="B200" s="213" t="s">
        <v>433</v>
      </c>
      <c r="C200" s="214">
        <f t="shared" si="26"/>
        <v>40562</v>
      </c>
      <c r="D200" s="219">
        <f>68800-20000-5000-3238</f>
        <v>40562</v>
      </c>
      <c r="E200" s="510"/>
      <c r="F200" s="466">
        <f t="shared" si="30"/>
        <v>40562</v>
      </c>
      <c r="G200" s="219">
        <v>0</v>
      </c>
      <c r="H200" s="220"/>
      <c r="I200" s="221">
        <f t="shared" si="31"/>
        <v>0</v>
      </c>
      <c r="J200" s="219"/>
      <c r="K200" s="220"/>
      <c r="L200" s="221">
        <f t="shared" si="32"/>
        <v>0</v>
      </c>
      <c r="M200" s="336"/>
      <c r="N200" s="335"/>
      <c r="O200" s="221">
        <f t="shared" si="33"/>
        <v>0</v>
      </c>
      <c r="P200" s="176"/>
      <c r="R200" s="158"/>
    </row>
    <row r="201" spans="1:18" ht="24" hidden="1" x14ac:dyDescent="0.25">
      <c r="A201" s="339">
        <v>5120</v>
      </c>
      <c r="B201" s="223" t="s">
        <v>434</v>
      </c>
      <c r="C201" s="224">
        <f t="shared" si="26"/>
        <v>0</v>
      </c>
      <c r="D201" s="340">
        <f>D202+D203</f>
        <v>0</v>
      </c>
      <c r="E201" s="341">
        <f>E202+E203</f>
        <v>0</v>
      </c>
      <c r="F201" s="231">
        <f t="shared" si="30"/>
        <v>0</v>
      </c>
      <c r="G201" s="340">
        <f>G202+G203</f>
        <v>0</v>
      </c>
      <c r="H201" s="342">
        <f>H202+H203</f>
        <v>0</v>
      </c>
      <c r="I201" s="231">
        <f t="shared" si="31"/>
        <v>0</v>
      </c>
      <c r="J201" s="340">
        <f>J202+J203</f>
        <v>0</v>
      </c>
      <c r="K201" s="342">
        <f>K202+K203</f>
        <v>0</v>
      </c>
      <c r="L201" s="231">
        <f t="shared" si="32"/>
        <v>0</v>
      </c>
      <c r="M201" s="343">
        <f>M202+M203</f>
        <v>0</v>
      </c>
      <c r="N201" s="341">
        <f>N202+N203</f>
        <v>0</v>
      </c>
      <c r="O201" s="231">
        <f t="shared" si="33"/>
        <v>0</v>
      </c>
      <c r="P201" s="185"/>
      <c r="R201" s="158"/>
    </row>
    <row r="202" spans="1:18" hidden="1" x14ac:dyDescent="0.25">
      <c r="A202" s="178">
        <v>5121</v>
      </c>
      <c r="B202" s="223" t="s">
        <v>435</v>
      </c>
      <c r="C202" s="224">
        <f t="shared" si="26"/>
        <v>0</v>
      </c>
      <c r="D202" s="229">
        <v>0</v>
      </c>
      <c r="E202" s="337"/>
      <c r="F202" s="231">
        <f t="shared" si="30"/>
        <v>0</v>
      </c>
      <c r="G202" s="229">
        <v>0</v>
      </c>
      <c r="H202" s="230"/>
      <c r="I202" s="231">
        <f t="shared" si="31"/>
        <v>0</v>
      </c>
      <c r="J202" s="229"/>
      <c r="K202" s="230"/>
      <c r="L202" s="231">
        <f t="shared" si="32"/>
        <v>0</v>
      </c>
      <c r="M202" s="338"/>
      <c r="N202" s="337"/>
      <c r="O202" s="231">
        <f t="shared" si="33"/>
        <v>0</v>
      </c>
      <c r="P202" s="185"/>
      <c r="R202" s="158"/>
    </row>
    <row r="203" spans="1:18" ht="24" hidden="1" x14ac:dyDescent="0.25">
      <c r="A203" s="178">
        <v>5129</v>
      </c>
      <c r="B203" s="223" t="s">
        <v>436</v>
      </c>
      <c r="C203" s="224">
        <f t="shared" si="26"/>
        <v>0</v>
      </c>
      <c r="D203" s="229">
        <v>0</v>
      </c>
      <c r="E203" s="337"/>
      <c r="F203" s="231">
        <f t="shared" si="30"/>
        <v>0</v>
      </c>
      <c r="G203" s="229">
        <v>0</v>
      </c>
      <c r="H203" s="230"/>
      <c r="I203" s="231">
        <f t="shared" si="31"/>
        <v>0</v>
      </c>
      <c r="J203" s="229"/>
      <c r="K203" s="230"/>
      <c r="L203" s="231">
        <f t="shared" si="32"/>
        <v>0</v>
      </c>
      <c r="M203" s="338"/>
      <c r="N203" s="337"/>
      <c r="O203" s="231">
        <f t="shared" si="33"/>
        <v>0</v>
      </c>
      <c r="P203" s="185"/>
      <c r="R203" s="158"/>
    </row>
    <row r="204" spans="1:18" hidden="1" x14ac:dyDescent="0.25">
      <c r="A204" s="339">
        <v>5130</v>
      </c>
      <c r="B204" s="223" t="s">
        <v>437</v>
      </c>
      <c r="C204" s="224">
        <f t="shared" si="26"/>
        <v>0</v>
      </c>
      <c r="D204" s="229">
        <v>0</v>
      </c>
      <c r="E204" s="337"/>
      <c r="F204" s="231">
        <f t="shared" si="30"/>
        <v>0</v>
      </c>
      <c r="G204" s="229">
        <v>0</v>
      </c>
      <c r="H204" s="230"/>
      <c r="I204" s="231">
        <f t="shared" si="31"/>
        <v>0</v>
      </c>
      <c r="J204" s="229"/>
      <c r="K204" s="230"/>
      <c r="L204" s="231">
        <f t="shared" si="32"/>
        <v>0</v>
      </c>
      <c r="M204" s="338"/>
      <c r="N204" s="337"/>
      <c r="O204" s="231">
        <f t="shared" si="33"/>
        <v>0</v>
      </c>
      <c r="P204" s="185"/>
      <c r="R204" s="158"/>
    </row>
    <row r="205" spans="1:18" hidden="1" x14ac:dyDescent="0.25">
      <c r="A205" s="339">
        <v>5140</v>
      </c>
      <c r="B205" s="223" t="s">
        <v>438</v>
      </c>
      <c r="C205" s="224">
        <f t="shared" si="26"/>
        <v>0</v>
      </c>
      <c r="D205" s="229">
        <v>0</v>
      </c>
      <c r="E205" s="337"/>
      <c r="F205" s="231">
        <f t="shared" si="30"/>
        <v>0</v>
      </c>
      <c r="G205" s="229">
        <v>0</v>
      </c>
      <c r="H205" s="230"/>
      <c r="I205" s="231">
        <f t="shared" si="31"/>
        <v>0</v>
      </c>
      <c r="J205" s="229"/>
      <c r="K205" s="230"/>
      <c r="L205" s="231">
        <f t="shared" si="32"/>
        <v>0</v>
      </c>
      <c r="M205" s="338"/>
      <c r="N205" s="337"/>
      <c r="O205" s="231">
        <f t="shared" si="33"/>
        <v>0</v>
      </c>
      <c r="P205" s="185"/>
      <c r="R205" s="158"/>
    </row>
    <row r="206" spans="1:18" ht="24" hidden="1" x14ac:dyDescent="0.25">
      <c r="A206" s="339">
        <v>5170</v>
      </c>
      <c r="B206" s="223" t="s">
        <v>439</v>
      </c>
      <c r="C206" s="224">
        <f t="shared" si="26"/>
        <v>0</v>
      </c>
      <c r="D206" s="229">
        <v>0</v>
      </c>
      <c r="E206" s="337"/>
      <c r="F206" s="231">
        <f t="shared" si="30"/>
        <v>0</v>
      </c>
      <c r="G206" s="229">
        <v>0</v>
      </c>
      <c r="H206" s="230"/>
      <c r="I206" s="231">
        <f t="shared" si="31"/>
        <v>0</v>
      </c>
      <c r="J206" s="229"/>
      <c r="K206" s="230"/>
      <c r="L206" s="231">
        <f t="shared" si="32"/>
        <v>0</v>
      </c>
      <c r="M206" s="338"/>
      <c r="N206" s="337"/>
      <c r="O206" s="231">
        <f t="shared" si="33"/>
        <v>0</v>
      </c>
      <c r="P206" s="185"/>
      <c r="R206" s="158"/>
    </row>
    <row r="207" spans="1:18" x14ac:dyDescent="0.25">
      <c r="A207" s="198">
        <v>5200</v>
      </c>
      <c r="B207" s="323" t="s">
        <v>440</v>
      </c>
      <c r="C207" s="199">
        <f t="shared" si="26"/>
        <v>113588</v>
      </c>
      <c r="D207" s="209">
        <f>D208+D218+D219+D228+D229+D230+D232</f>
        <v>113588</v>
      </c>
      <c r="E207" s="505">
        <f>E208+E218+E219+E228+E229+E230+E232</f>
        <v>0</v>
      </c>
      <c r="F207" s="459">
        <f t="shared" si="30"/>
        <v>113588</v>
      </c>
      <c r="G207" s="209">
        <f>G208+G218+G219+G228+G229+G230+G232</f>
        <v>0</v>
      </c>
      <c r="H207" s="210">
        <f>H208+H218+H219+H228+H229+H230+H232</f>
        <v>0</v>
      </c>
      <c r="I207" s="211">
        <f t="shared" si="31"/>
        <v>0</v>
      </c>
      <c r="J207" s="209">
        <f>J208+J218+J219+J228+J229+J230+J232</f>
        <v>0</v>
      </c>
      <c r="K207" s="210">
        <f>K208+K218+K219+K228+K229+K230+K232</f>
        <v>0</v>
      </c>
      <c r="L207" s="211">
        <f t="shared" si="32"/>
        <v>0</v>
      </c>
      <c r="M207" s="348">
        <f>M208+M218+M219+M228+M229+M230+M232</f>
        <v>0</v>
      </c>
      <c r="N207" s="324">
        <f>N208+N218+N219+N228+N229+N230+N232</f>
        <v>0</v>
      </c>
      <c r="O207" s="211">
        <f t="shared" si="33"/>
        <v>0</v>
      </c>
      <c r="P207" s="208"/>
      <c r="R207" s="158"/>
    </row>
    <row r="208" spans="1:18" hidden="1" x14ac:dyDescent="0.25">
      <c r="A208" s="329">
        <v>5210</v>
      </c>
      <c r="B208" s="265" t="s">
        <v>441</v>
      </c>
      <c r="C208" s="276">
        <f t="shared" si="26"/>
        <v>0</v>
      </c>
      <c r="D208" s="330">
        <f>SUM(D209:D217)</f>
        <v>0</v>
      </c>
      <c r="E208" s="331">
        <f>SUM(E209:E217)</f>
        <v>0</v>
      </c>
      <c r="F208" s="332">
        <f t="shared" si="30"/>
        <v>0</v>
      </c>
      <c r="G208" s="330">
        <f>SUM(G209:G217)</f>
        <v>0</v>
      </c>
      <c r="H208" s="333">
        <f>SUM(H209:H217)</f>
        <v>0</v>
      </c>
      <c r="I208" s="332">
        <f t="shared" si="31"/>
        <v>0</v>
      </c>
      <c r="J208" s="330">
        <f>SUM(J209:J217)</f>
        <v>0</v>
      </c>
      <c r="K208" s="333">
        <f>SUM(K209:K217)</f>
        <v>0</v>
      </c>
      <c r="L208" s="332">
        <f t="shared" si="32"/>
        <v>0</v>
      </c>
      <c r="M208" s="334">
        <f>SUM(M209:M217)</f>
        <v>0</v>
      </c>
      <c r="N208" s="331">
        <f>SUM(N209:N217)</f>
        <v>0</v>
      </c>
      <c r="O208" s="332">
        <f t="shared" si="33"/>
        <v>0</v>
      </c>
      <c r="P208" s="274"/>
      <c r="R208" s="158"/>
    </row>
    <row r="209" spans="1:18" hidden="1" x14ac:dyDescent="0.25">
      <c r="A209" s="169">
        <v>5211</v>
      </c>
      <c r="B209" s="213" t="s">
        <v>442</v>
      </c>
      <c r="C209" s="359">
        <f t="shared" si="26"/>
        <v>0</v>
      </c>
      <c r="D209" s="219">
        <v>0</v>
      </c>
      <c r="E209" s="335"/>
      <c r="F209" s="221">
        <f t="shared" si="30"/>
        <v>0</v>
      </c>
      <c r="G209" s="219">
        <v>0</v>
      </c>
      <c r="H209" s="220"/>
      <c r="I209" s="221">
        <f t="shared" si="31"/>
        <v>0</v>
      </c>
      <c r="J209" s="219"/>
      <c r="K209" s="220"/>
      <c r="L209" s="221">
        <f t="shared" si="32"/>
        <v>0</v>
      </c>
      <c r="M209" s="336"/>
      <c r="N209" s="335"/>
      <c r="O209" s="221">
        <f t="shared" si="33"/>
        <v>0</v>
      </c>
      <c r="P209" s="176"/>
      <c r="R209" s="158"/>
    </row>
    <row r="210" spans="1:18" hidden="1" x14ac:dyDescent="0.25">
      <c r="A210" s="178">
        <v>5212</v>
      </c>
      <c r="B210" s="223" t="s">
        <v>443</v>
      </c>
      <c r="C210" s="359">
        <f t="shared" si="26"/>
        <v>0</v>
      </c>
      <c r="D210" s="229">
        <v>0</v>
      </c>
      <c r="E210" s="337"/>
      <c r="F210" s="231">
        <f t="shared" si="30"/>
        <v>0</v>
      </c>
      <c r="G210" s="229">
        <v>0</v>
      </c>
      <c r="H210" s="230"/>
      <c r="I210" s="231">
        <f t="shared" si="31"/>
        <v>0</v>
      </c>
      <c r="J210" s="229"/>
      <c r="K210" s="230"/>
      <c r="L210" s="231">
        <f t="shared" si="32"/>
        <v>0</v>
      </c>
      <c r="M210" s="338"/>
      <c r="N210" s="337"/>
      <c r="O210" s="231">
        <f t="shared" si="33"/>
        <v>0</v>
      </c>
      <c r="P210" s="185"/>
      <c r="R210" s="158"/>
    </row>
    <row r="211" spans="1:18" hidden="1" x14ac:dyDescent="0.25">
      <c r="A211" s="178">
        <v>5213</v>
      </c>
      <c r="B211" s="223" t="s">
        <v>444</v>
      </c>
      <c r="C211" s="359">
        <f t="shared" si="26"/>
        <v>0</v>
      </c>
      <c r="D211" s="229">
        <v>0</v>
      </c>
      <c r="E211" s="337"/>
      <c r="F211" s="231">
        <f t="shared" si="30"/>
        <v>0</v>
      </c>
      <c r="G211" s="229">
        <v>0</v>
      </c>
      <c r="H211" s="230"/>
      <c r="I211" s="231">
        <f t="shared" si="31"/>
        <v>0</v>
      </c>
      <c r="J211" s="229"/>
      <c r="K211" s="230"/>
      <c r="L211" s="231">
        <f t="shared" si="32"/>
        <v>0</v>
      </c>
      <c r="M211" s="338"/>
      <c r="N211" s="337"/>
      <c r="O211" s="231">
        <f t="shared" si="33"/>
        <v>0</v>
      </c>
      <c r="P211" s="185"/>
      <c r="R211" s="158"/>
    </row>
    <row r="212" spans="1:18" hidden="1" x14ac:dyDescent="0.25">
      <c r="A212" s="178">
        <v>5214</v>
      </c>
      <c r="B212" s="223" t="s">
        <v>445</v>
      </c>
      <c r="C212" s="359">
        <f t="shared" si="26"/>
        <v>0</v>
      </c>
      <c r="D212" s="229">
        <v>0</v>
      </c>
      <c r="E212" s="337"/>
      <c r="F212" s="231">
        <f t="shared" si="30"/>
        <v>0</v>
      </c>
      <c r="G212" s="229">
        <v>0</v>
      </c>
      <c r="H212" s="230"/>
      <c r="I212" s="231">
        <f t="shared" si="31"/>
        <v>0</v>
      </c>
      <c r="J212" s="229"/>
      <c r="K212" s="230"/>
      <c r="L212" s="231">
        <f t="shared" si="32"/>
        <v>0</v>
      </c>
      <c r="M212" s="338"/>
      <c r="N212" s="337"/>
      <c r="O212" s="231">
        <f t="shared" si="33"/>
        <v>0</v>
      </c>
      <c r="P212" s="185"/>
      <c r="R212" s="158"/>
    </row>
    <row r="213" spans="1:18" hidden="1" x14ac:dyDescent="0.25">
      <c r="A213" s="178">
        <v>5215</v>
      </c>
      <c r="B213" s="223" t="s">
        <v>446</v>
      </c>
      <c r="C213" s="359">
        <f t="shared" si="26"/>
        <v>0</v>
      </c>
      <c r="D213" s="229">
        <v>0</v>
      </c>
      <c r="E213" s="337"/>
      <c r="F213" s="231">
        <f t="shared" si="30"/>
        <v>0</v>
      </c>
      <c r="G213" s="229">
        <v>0</v>
      </c>
      <c r="H213" s="230"/>
      <c r="I213" s="231">
        <f t="shared" si="31"/>
        <v>0</v>
      </c>
      <c r="J213" s="229"/>
      <c r="K213" s="230"/>
      <c r="L213" s="231">
        <f t="shared" si="32"/>
        <v>0</v>
      </c>
      <c r="M213" s="338"/>
      <c r="N213" s="337"/>
      <c r="O213" s="231">
        <f t="shared" si="33"/>
        <v>0</v>
      </c>
      <c r="P213" s="185"/>
      <c r="R213" s="158"/>
    </row>
    <row r="214" spans="1:18" hidden="1" x14ac:dyDescent="0.25">
      <c r="A214" s="178">
        <v>5216</v>
      </c>
      <c r="B214" s="223" t="s">
        <v>447</v>
      </c>
      <c r="C214" s="359">
        <f t="shared" si="26"/>
        <v>0</v>
      </c>
      <c r="D214" s="229">
        <v>0</v>
      </c>
      <c r="E214" s="337"/>
      <c r="F214" s="231">
        <f t="shared" si="30"/>
        <v>0</v>
      </c>
      <c r="G214" s="229">
        <v>0</v>
      </c>
      <c r="H214" s="230"/>
      <c r="I214" s="231">
        <f t="shared" si="31"/>
        <v>0</v>
      </c>
      <c r="J214" s="229"/>
      <c r="K214" s="230"/>
      <c r="L214" s="231">
        <f t="shared" si="32"/>
        <v>0</v>
      </c>
      <c r="M214" s="338"/>
      <c r="N214" s="337"/>
      <c r="O214" s="231">
        <f t="shared" si="33"/>
        <v>0</v>
      </c>
      <c r="P214" s="185"/>
      <c r="R214" s="158"/>
    </row>
    <row r="215" spans="1:18" hidden="1" x14ac:dyDescent="0.25">
      <c r="A215" s="178">
        <v>5217</v>
      </c>
      <c r="B215" s="223" t="s">
        <v>448</v>
      </c>
      <c r="C215" s="359">
        <f t="shared" si="26"/>
        <v>0</v>
      </c>
      <c r="D215" s="229">
        <v>0</v>
      </c>
      <c r="E215" s="337"/>
      <c r="F215" s="231">
        <f t="shared" si="30"/>
        <v>0</v>
      </c>
      <c r="G215" s="229">
        <v>0</v>
      </c>
      <c r="H215" s="230"/>
      <c r="I215" s="231">
        <f t="shared" si="31"/>
        <v>0</v>
      </c>
      <c r="J215" s="229"/>
      <c r="K215" s="230"/>
      <c r="L215" s="231">
        <f t="shared" si="32"/>
        <v>0</v>
      </c>
      <c r="M215" s="338"/>
      <c r="N215" s="337"/>
      <c r="O215" s="231">
        <f t="shared" si="33"/>
        <v>0</v>
      </c>
      <c r="P215" s="185"/>
      <c r="R215" s="158"/>
    </row>
    <row r="216" spans="1:18" hidden="1" x14ac:dyDescent="0.25">
      <c r="A216" s="178">
        <v>5218</v>
      </c>
      <c r="B216" s="223" t="s">
        <v>449</v>
      </c>
      <c r="C216" s="359">
        <f t="shared" si="26"/>
        <v>0</v>
      </c>
      <c r="D216" s="229">
        <v>0</v>
      </c>
      <c r="E216" s="337"/>
      <c r="F216" s="231">
        <f t="shared" si="30"/>
        <v>0</v>
      </c>
      <c r="G216" s="229">
        <v>0</v>
      </c>
      <c r="H216" s="230"/>
      <c r="I216" s="231">
        <f t="shared" si="31"/>
        <v>0</v>
      </c>
      <c r="J216" s="229"/>
      <c r="K216" s="230"/>
      <c r="L216" s="231">
        <f t="shared" si="32"/>
        <v>0</v>
      </c>
      <c r="M216" s="338"/>
      <c r="N216" s="337"/>
      <c r="O216" s="231">
        <f t="shared" si="33"/>
        <v>0</v>
      </c>
      <c r="P216" s="185"/>
      <c r="R216" s="158"/>
    </row>
    <row r="217" spans="1:18" hidden="1" x14ac:dyDescent="0.25">
      <c r="A217" s="178">
        <v>5219</v>
      </c>
      <c r="B217" s="223" t="s">
        <v>450</v>
      </c>
      <c r="C217" s="359">
        <f t="shared" si="26"/>
        <v>0</v>
      </c>
      <c r="D217" s="229">
        <v>0</v>
      </c>
      <c r="E217" s="337"/>
      <c r="F217" s="231">
        <f t="shared" si="30"/>
        <v>0</v>
      </c>
      <c r="G217" s="229">
        <v>0</v>
      </c>
      <c r="H217" s="230"/>
      <c r="I217" s="231">
        <f t="shared" si="31"/>
        <v>0</v>
      </c>
      <c r="J217" s="229"/>
      <c r="K217" s="230"/>
      <c r="L217" s="231">
        <f t="shared" si="32"/>
        <v>0</v>
      </c>
      <c r="M217" s="338"/>
      <c r="N217" s="337"/>
      <c r="O217" s="231">
        <f t="shared" si="33"/>
        <v>0</v>
      </c>
      <c r="P217" s="185"/>
      <c r="R217" s="158"/>
    </row>
    <row r="218" spans="1:18" hidden="1" x14ac:dyDescent="0.25">
      <c r="A218" s="339">
        <v>5220</v>
      </c>
      <c r="B218" s="223" t="s">
        <v>451</v>
      </c>
      <c r="C218" s="359">
        <f t="shared" si="26"/>
        <v>0</v>
      </c>
      <c r="D218" s="229">
        <v>0</v>
      </c>
      <c r="E218" s="337"/>
      <c r="F218" s="231">
        <f t="shared" si="30"/>
        <v>0</v>
      </c>
      <c r="G218" s="229">
        <v>0</v>
      </c>
      <c r="H218" s="230"/>
      <c r="I218" s="231">
        <f t="shared" si="31"/>
        <v>0</v>
      </c>
      <c r="J218" s="229"/>
      <c r="K218" s="230"/>
      <c r="L218" s="231">
        <f t="shared" si="32"/>
        <v>0</v>
      </c>
      <c r="M218" s="338"/>
      <c r="N218" s="337"/>
      <c r="O218" s="231">
        <f t="shared" si="33"/>
        <v>0</v>
      </c>
      <c r="P218" s="185"/>
      <c r="R218" s="158"/>
    </row>
    <row r="219" spans="1:18" x14ac:dyDescent="0.25">
      <c r="A219" s="339">
        <v>5230</v>
      </c>
      <c r="B219" s="223" t="s">
        <v>452</v>
      </c>
      <c r="C219" s="359">
        <f t="shared" si="26"/>
        <v>53588</v>
      </c>
      <c r="D219" s="340">
        <f>SUM(D220:D227)</f>
        <v>53588</v>
      </c>
      <c r="E219" s="390">
        <f>SUM(E220:E227)</f>
        <v>0</v>
      </c>
      <c r="F219" s="359">
        <f t="shared" si="30"/>
        <v>53588</v>
      </c>
      <c r="G219" s="340">
        <f>SUM(G220:G227)</f>
        <v>0</v>
      </c>
      <c r="H219" s="342">
        <f>SUM(H220:H227)</f>
        <v>0</v>
      </c>
      <c r="I219" s="231">
        <f t="shared" si="31"/>
        <v>0</v>
      </c>
      <c r="J219" s="340">
        <f>SUM(J220:J227)</f>
        <v>0</v>
      </c>
      <c r="K219" s="342">
        <f>SUM(K220:K227)</f>
        <v>0</v>
      </c>
      <c r="L219" s="231">
        <f t="shared" si="32"/>
        <v>0</v>
      </c>
      <c r="M219" s="343">
        <f>SUM(M220:M227)</f>
        <v>0</v>
      </c>
      <c r="N219" s="341">
        <f>SUM(N220:N227)</f>
        <v>0</v>
      </c>
      <c r="O219" s="231">
        <f t="shared" si="33"/>
        <v>0</v>
      </c>
      <c r="P219" s="185"/>
      <c r="R219" s="158"/>
    </row>
    <row r="220" spans="1:18" hidden="1" x14ac:dyDescent="0.25">
      <c r="A220" s="178">
        <v>5231</v>
      </c>
      <c r="B220" s="223" t="s">
        <v>453</v>
      </c>
      <c r="C220" s="359">
        <f t="shared" si="26"/>
        <v>0</v>
      </c>
      <c r="D220" s="229">
        <v>0</v>
      </c>
      <c r="E220" s="337"/>
      <c r="F220" s="231">
        <f t="shared" si="30"/>
        <v>0</v>
      </c>
      <c r="G220" s="229">
        <v>0</v>
      </c>
      <c r="H220" s="230"/>
      <c r="I220" s="231">
        <f t="shared" si="31"/>
        <v>0</v>
      </c>
      <c r="J220" s="229"/>
      <c r="K220" s="230"/>
      <c r="L220" s="231">
        <f t="shared" si="32"/>
        <v>0</v>
      </c>
      <c r="M220" s="338"/>
      <c r="N220" s="337"/>
      <c r="O220" s="231">
        <f t="shared" si="33"/>
        <v>0</v>
      </c>
      <c r="P220" s="185"/>
      <c r="R220" s="158"/>
    </row>
    <row r="221" spans="1:18" hidden="1" x14ac:dyDescent="0.25">
      <c r="A221" s="178">
        <v>5232</v>
      </c>
      <c r="B221" s="223" t="s">
        <v>454</v>
      </c>
      <c r="C221" s="359">
        <f t="shared" si="26"/>
        <v>0</v>
      </c>
      <c r="D221" s="229">
        <v>0</v>
      </c>
      <c r="E221" s="337"/>
      <c r="F221" s="231">
        <f t="shared" si="30"/>
        <v>0</v>
      </c>
      <c r="G221" s="229">
        <v>0</v>
      </c>
      <c r="H221" s="230"/>
      <c r="I221" s="231">
        <f t="shared" si="31"/>
        <v>0</v>
      </c>
      <c r="J221" s="229"/>
      <c r="K221" s="230"/>
      <c r="L221" s="231">
        <f t="shared" si="32"/>
        <v>0</v>
      </c>
      <c r="M221" s="338"/>
      <c r="N221" s="337"/>
      <c r="O221" s="231">
        <f t="shared" si="33"/>
        <v>0</v>
      </c>
      <c r="P221" s="185"/>
      <c r="R221" s="158"/>
    </row>
    <row r="222" spans="1:18" hidden="1" x14ac:dyDescent="0.25">
      <c r="A222" s="178">
        <v>5233</v>
      </c>
      <c r="B222" s="223" t="s">
        <v>455</v>
      </c>
      <c r="C222" s="359">
        <f t="shared" si="26"/>
        <v>0</v>
      </c>
      <c r="D222" s="229">
        <v>0</v>
      </c>
      <c r="E222" s="337"/>
      <c r="F222" s="231">
        <f t="shared" si="30"/>
        <v>0</v>
      </c>
      <c r="G222" s="229">
        <v>0</v>
      </c>
      <c r="H222" s="230"/>
      <c r="I222" s="231">
        <f t="shared" si="31"/>
        <v>0</v>
      </c>
      <c r="J222" s="229"/>
      <c r="K222" s="230"/>
      <c r="L222" s="231">
        <f t="shared" si="32"/>
        <v>0</v>
      </c>
      <c r="M222" s="338"/>
      <c r="N222" s="337"/>
      <c r="O222" s="231">
        <f t="shared" si="33"/>
        <v>0</v>
      </c>
      <c r="P222" s="185"/>
      <c r="R222" s="158"/>
    </row>
    <row r="223" spans="1:18" x14ac:dyDescent="0.25">
      <c r="A223" s="178">
        <v>5234</v>
      </c>
      <c r="B223" s="223" t="s">
        <v>456</v>
      </c>
      <c r="C223" s="359">
        <f t="shared" si="26"/>
        <v>50820</v>
      </c>
      <c r="D223" s="229">
        <v>50820</v>
      </c>
      <c r="E223" s="507"/>
      <c r="F223" s="359">
        <f t="shared" si="30"/>
        <v>50820</v>
      </c>
      <c r="G223" s="229">
        <v>0</v>
      </c>
      <c r="H223" s="230"/>
      <c r="I223" s="231">
        <f t="shared" si="31"/>
        <v>0</v>
      </c>
      <c r="J223" s="229"/>
      <c r="K223" s="230"/>
      <c r="L223" s="231">
        <f t="shared" si="32"/>
        <v>0</v>
      </c>
      <c r="M223" s="338"/>
      <c r="N223" s="337"/>
      <c r="O223" s="231">
        <f t="shared" si="33"/>
        <v>0</v>
      </c>
      <c r="P223" s="185"/>
      <c r="R223" s="158"/>
    </row>
    <row r="224" spans="1:18" hidden="1" x14ac:dyDescent="0.25">
      <c r="A224" s="178">
        <v>5236</v>
      </c>
      <c r="B224" s="223" t="s">
        <v>457</v>
      </c>
      <c r="C224" s="359">
        <f t="shared" si="26"/>
        <v>0</v>
      </c>
      <c r="D224" s="229">
        <v>0</v>
      </c>
      <c r="E224" s="337"/>
      <c r="F224" s="231">
        <f t="shared" si="30"/>
        <v>0</v>
      </c>
      <c r="G224" s="229">
        <v>0</v>
      </c>
      <c r="H224" s="230"/>
      <c r="I224" s="231">
        <f t="shared" si="31"/>
        <v>0</v>
      </c>
      <c r="J224" s="229"/>
      <c r="K224" s="230"/>
      <c r="L224" s="231">
        <f t="shared" si="32"/>
        <v>0</v>
      </c>
      <c r="M224" s="338"/>
      <c r="N224" s="337"/>
      <c r="O224" s="231">
        <f t="shared" si="33"/>
        <v>0</v>
      </c>
      <c r="P224" s="185"/>
      <c r="R224" s="158"/>
    </row>
    <row r="225" spans="1:18" hidden="1" x14ac:dyDescent="0.25">
      <c r="A225" s="178">
        <v>5237</v>
      </c>
      <c r="B225" s="223" t="s">
        <v>458</v>
      </c>
      <c r="C225" s="359">
        <f t="shared" si="26"/>
        <v>0</v>
      </c>
      <c r="D225" s="229">
        <v>0</v>
      </c>
      <c r="E225" s="337"/>
      <c r="F225" s="231">
        <f t="shared" si="30"/>
        <v>0</v>
      </c>
      <c r="G225" s="229">
        <v>0</v>
      </c>
      <c r="H225" s="230"/>
      <c r="I225" s="231">
        <f t="shared" si="31"/>
        <v>0</v>
      </c>
      <c r="J225" s="229"/>
      <c r="K225" s="230"/>
      <c r="L225" s="231">
        <f t="shared" si="32"/>
        <v>0</v>
      </c>
      <c r="M225" s="338"/>
      <c r="N225" s="337"/>
      <c r="O225" s="231">
        <f t="shared" si="33"/>
        <v>0</v>
      </c>
      <c r="P225" s="185"/>
      <c r="R225" s="158"/>
    </row>
    <row r="226" spans="1:18" hidden="1" x14ac:dyDescent="0.25">
      <c r="A226" s="178">
        <v>5238</v>
      </c>
      <c r="B226" s="223" t="s">
        <v>459</v>
      </c>
      <c r="C226" s="359">
        <f t="shared" si="26"/>
        <v>0</v>
      </c>
      <c r="D226" s="229">
        <v>0</v>
      </c>
      <c r="E226" s="337"/>
      <c r="F226" s="231">
        <f t="shared" si="30"/>
        <v>0</v>
      </c>
      <c r="G226" s="229">
        <v>0</v>
      </c>
      <c r="H226" s="230"/>
      <c r="I226" s="231">
        <f t="shared" si="31"/>
        <v>0</v>
      </c>
      <c r="J226" s="229"/>
      <c r="K226" s="230"/>
      <c r="L226" s="231">
        <f t="shared" si="32"/>
        <v>0</v>
      </c>
      <c r="M226" s="338"/>
      <c r="N226" s="337"/>
      <c r="O226" s="231">
        <f t="shared" si="33"/>
        <v>0</v>
      </c>
      <c r="P226" s="185"/>
      <c r="R226" s="158"/>
    </row>
    <row r="227" spans="1:18" x14ac:dyDescent="0.25">
      <c r="A227" s="178">
        <v>5239</v>
      </c>
      <c r="B227" s="223" t="s">
        <v>460</v>
      </c>
      <c r="C227" s="359">
        <f t="shared" si="26"/>
        <v>2768</v>
      </c>
      <c r="D227" s="229">
        <f>3360-592</f>
        <v>2768</v>
      </c>
      <c r="E227" s="507"/>
      <c r="F227" s="359">
        <f t="shared" si="30"/>
        <v>2768</v>
      </c>
      <c r="G227" s="229">
        <v>0</v>
      </c>
      <c r="H227" s="230"/>
      <c r="I227" s="231">
        <f t="shared" si="31"/>
        <v>0</v>
      </c>
      <c r="J227" s="229"/>
      <c r="K227" s="230"/>
      <c r="L227" s="231">
        <f t="shared" si="32"/>
        <v>0</v>
      </c>
      <c r="M227" s="338"/>
      <c r="N227" s="337"/>
      <c r="O227" s="231">
        <f t="shared" si="33"/>
        <v>0</v>
      </c>
      <c r="P227" s="185"/>
      <c r="R227" s="158"/>
    </row>
    <row r="228" spans="1:18" ht="24" x14ac:dyDescent="0.25">
      <c r="A228" s="339">
        <v>5240</v>
      </c>
      <c r="B228" s="223" t="s">
        <v>461</v>
      </c>
      <c r="C228" s="359">
        <f t="shared" si="26"/>
        <v>20000</v>
      </c>
      <c r="D228" s="229">
        <f>20000</f>
        <v>20000</v>
      </c>
      <c r="E228" s="507"/>
      <c r="F228" s="359">
        <f t="shared" si="30"/>
        <v>20000</v>
      </c>
      <c r="G228" s="229">
        <v>0</v>
      </c>
      <c r="H228" s="230"/>
      <c r="I228" s="231">
        <f t="shared" si="31"/>
        <v>0</v>
      </c>
      <c r="J228" s="229"/>
      <c r="K228" s="230"/>
      <c r="L228" s="231">
        <f t="shared" si="32"/>
        <v>0</v>
      </c>
      <c r="M228" s="338"/>
      <c r="N228" s="337"/>
      <c r="O228" s="231">
        <f t="shared" si="33"/>
        <v>0</v>
      </c>
      <c r="P228" s="185"/>
      <c r="R228" s="158"/>
    </row>
    <row r="229" spans="1:18" x14ac:dyDescent="0.25">
      <c r="A229" s="339">
        <v>5250</v>
      </c>
      <c r="B229" s="223" t="s">
        <v>462</v>
      </c>
      <c r="C229" s="359">
        <f t="shared" si="26"/>
        <v>40000</v>
      </c>
      <c r="D229" s="229">
        <v>40000</v>
      </c>
      <c r="E229" s="507"/>
      <c r="F229" s="359">
        <f t="shared" si="30"/>
        <v>40000</v>
      </c>
      <c r="G229" s="229">
        <v>0</v>
      </c>
      <c r="H229" s="230"/>
      <c r="I229" s="231">
        <f t="shared" si="31"/>
        <v>0</v>
      </c>
      <c r="J229" s="229"/>
      <c r="K229" s="230"/>
      <c r="L229" s="231">
        <f t="shared" si="32"/>
        <v>0</v>
      </c>
      <c r="M229" s="338"/>
      <c r="N229" s="337"/>
      <c r="O229" s="231">
        <f t="shared" si="33"/>
        <v>0</v>
      </c>
      <c r="P229" s="185"/>
      <c r="R229" s="158"/>
    </row>
    <row r="230" spans="1:18" hidden="1" x14ac:dyDescent="0.25">
      <c r="A230" s="339">
        <v>5260</v>
      </c>
      <c r="B230" s="223" t="s">
        <v>463</v>
      </c>
      <c r="C230" s="359">
        <f t="shared" si="26"/>
        <v>0</v>
      </c>
      <c r="D230" s="340">
        <f>SUM(D231)</f>
        <v>0</v>
      </c>
      <c r="E230" s="341">
        <f>SUM(E231)</f>
        <v>0</v>
      </c>
      <c r="F230" s="231">
        <f t="shared" si="30"/>
        <v>0</v>
      </c>
      <c r="G230" s="340">
        <f>SUM(G231)</f>
        <v>0</v>
      </c>
      <c r="H230" s="342">
        <f>SUM(H231)</f>
        <v>0</v>
      </c>
      <c r="I230" s="231">
        <f t="shared" si="31"/>
        <v>0</v>
      </c>
      <c r="J230" s="340">
        <f>SUM(J231)</f>
        <v>0</v>
      </c>
      <c r="K230" s="342">
        <f>SUM(K231)</f>
        <v>0</v>
      </c>
      <c r="L230" s="231">
        <f t="shared" si="32"/>
        <v>0</v>
      </c>
      <c r="M230" s="343">
        <f>SUM(M231)</f>
        <v>0</v>
      </c>
      <c r="N230" s="341">
        <f>SUM(N231)</f>
        <v>0</v>
      </c>
      <c r="O230" s="231">
        <f t="shared" si="33"/>
        <v>0</v>
      </c>
      <c r="P230" s="185"/>
      <c r="R230" s="158"/>
    </row>
    <row r="231" spans="1:18" hidden="1" x14ac:dyDescent="0.25">
      <c r="A231" s="178">
        <v>5269</v>
      </c>
      <c r="B231" s="223" t="s">
        <v>464</v>
      </c>
      <c r="C231" s="359">
        <f t="shared" si="26"/>
        <v>0</v>
      </c>
      <c r="D231" s="229">
        <v>0</v>
      </c>
      <c r="E231" s="337"/>
      <c r="F231" s="231">
        <f t="shared" si="30"/>
        <v>0</v>
      </c>
      <c r="G231" s="229">
        <v>0</v>
      </c>
      <c r="H231" s="230"/>
      <c r="I231" s="231">
        <f t="shared" si="31"/>
        <v>0</v>
      </c>
      <c r="J231" s="229"/>
      <c r="K231" s="230"/>
      <c r="L231" s="231">
        <f t="shared" si="32"/>
        <v>0</v>
      </c>
      <c r="M231" s="338"/>
      <c r="N231" s="337"/>
      <c r="O231" s="231">
        <f t="shared" si="33"/>
        <v>0</v>
      </c>
      <c r="P231" s="185"/>
      <c r="R231" s="158"/>
    </row>
    <row r="232" spans="1:18" hidden="1" x14ac:dyDescent="0.25">
      <c r="A232" s="329">
        <v>5270</v>
      </c>
      <c r="B232" s="265" t="s">
        <v>465</v>
      </c>
      <c r="C232" s="354">
        <f t="shared" si="26"/>
        <v>0</v>
      </c>
      <c r="D232" s="344">
        <v>0</v>
      </c>
      <c r="E232" s="345"/>
      <c r="F232" s="332">
        <f t="shared" si="30"/>
        <v>0</v>
      </c>
      <c r="G232" s="344">
        <v>0</v>
      </c>
      <c r="H232" s="346"/>
      <c r="I232" s="332">
        <f t="shared" si="31"/>
        <v>0</v>
      </c>
      <c r="J232" s="344"/>
      <c r="K232" s="346"/>
      <c r="L232" s="332">
        <f t="shared" si="32"/>
        <v>0</v>
      </c>
      <c r="M232" s="347"/>
      <c r="N232" s="345"/>
      <c r="O232" s="332">
        <f t="shared" si="33"/>
        <v>0</v>
      </c>
      <c r="P232" s="274"/>
      <c r="R232" s="158"/>
    </row>
    <row r="233" spans="1:18" hidden="1" x14ac:dyDescent="0.25">
      <c r="A233" s="315">
        <v>6000</v>
      </c>
      <c r="B233" s="315" t="s">
        <v>466</v>
      </c>
      <c r="C233" s="316">
        <f t="shared" si="26"/>
        <v>0</v>
      </c>
      <c r="D233" s="317">
        <f>D234+D254+D261</f>
        <v>0</v>
      </c>
      <c r="E233" s="318">
        <f>E234+E254+E261</f>
        <v>0</v>
      </c>
      <c r="F233" s="319">
        <f t="shared" si="30"/>
        <v>0</v>
      </c>
      <c r="G233" s="317">
        <f>G234+G254+G261</f>
        <v>0</v>
      </c>
      <c r="H233" s="320">
        <f>H234+H254+H261</f>
        <v>0</v>
      </c>
      <c r="I233" s="319">
        <f t="shared" si="31"/>
        <v>0</v>
      </c>
      <c r="J233" s="317">
        <f>J234+J254+J261</f>
        <v>0</v>
      </c>
      <c r="K233" s="320">
        <f>K234+K254+K261</f>
        <v>0</v>
      </c>
      <c r="L233" s="319">
        <f t="shared" si="32"/>
        <v>0</v>
      </c>
      <c r="M233" s="321">
        <f>M234+M254+M261</f>
        <v>0</v>
      </c>
      <c r="N233" s="318">
        <f>N234+N254+N261</f>
        <v>0</v>
      </c>
      <c r="O233" s="319">
        <f t="shared" si="33"/>
        <v>0</v>
      </c>
      <c r="P233" s="322"/>
      <c r="R233" s="158"/>
    </row>
    <row r="234" spans="1:18" hidden="1" x14ac:dyDescent="0.25">
      <c r="A234" s="249">
        <v>6200</v>
      </c>
      <c r="B234" s="368" t="s">
        <v>467</v>
      </c>
      <c r="C234" s="379">
        <f>F234+I234+L234+O234</f>
        <v>0</v>
      </c>
      <c r="D234" s="380">
        <f>SUM(D235,D236,D238,D241,D247,D248,D249)</f>
        <v>0</v>
      </c>
      <c r="E234" s="326">
        <f>SUM(E235,E236,E238,E241,E247,E248,E249)</f>
        <v>0</v>
      </c>
      <c r="F234" s="327">
        <f>D234+E234</f>
        <v>0</v>
      </c>
      <c r="G234" s="380">
        <f>SUM(G235,G236,G238,G241,G247,G248,G249)</f>
        <v>0</v>
      </c>
      <c r="H234" s="381">
        <f>SUM(H235,H236,H238,H241,H247,H248,H249)</f>
        <v>0</v>
      </c>
      <c r="I234" s="327">
        <f t="shared" si="31"/>
        <v>0</v>
      </c>
      <c r="J234" s="380">
        <f>SUM(J235,J236,J238,J241,J247,J248,J249)</f>
        <v>0</v>
      </c>
      <c r="K234" s="381">
        <f>SUM(K235,K236,K238,K241,K247,K248,K249)</f>
        <v>0</v>
      </c>
      <c r="L234" s="327">
        <f t="shared" si="32"/>
        <v>0</v>
      </c>
      <c r="M234" s="325">
        <f>SUM(M235,M236,M238,M241,M247,M248,M249)</f>
        <v>0</v>
      </c>
      <c r="N234" s="326">
        <f>SUM(N235,N236,N238,N241,N247,N248,N249)</f>
        <v>0</v>
      </c>
      <c r="O234" s="327">
        <f t="shared" si="33"/>
        <v>0</v>
      </c>
      <c r="P234" s="328"/>
      <c r="R234" s="158"/>
    </row>
    <row r="235" spans="1:18" hidden="1" x14ac:dyDescent="0.25">
      <c r="A235" s="349">
        <v>6220</v>
      </c>
      <c r="B235" s="213" t="s">
        <v>468</v>
      </c>
      <c r="C235" s="389">
        <f t="shared" si="26"/>
        <v>0</v>
      </c>
      <c r="D235" s="219">
        <v>0</v>
      </c>
      <c r="E235" s="335"/>
      <c r="F235" s="221">
        <f t="shared" si="30"/>
        <v>0</v>
      </c>
      <c r="G235" s="219">
        <v>0</v>
      </c>
      <c r="H235" s="220"/>
      <c r="I235" s="221">
        <f t="shared" si="31"/>
        <v>0</v>
      </c>
      <c r="J235" s="219"/>
      <c r="K235" s="220"/>
      <c r="L235" s="221">
        <f t="shared" si="32"/>
        <v>0</v>
      </c>
      <c r="M235" s="336"/>
      <c r="N235" s="335"/>
      <c r="O235" s="221">
        <f t="shared" si="33"/>
        <v>0</v>
      </c>
      <c r="P235" s="176"/>
      <c r="R235" s="158"/>
    </row>
    <row r="236" spans="1:18" hidden="1" x14ac:dyDescent="0.25">
      <c r="A236" s="339">
        <v>6230</v>
      </c>
      <c r="B236" s="223" t="s">
        <v>469</v>
      </c>
      <c r="C236" s="390">
        <f t="shared" si="26"/>
        <v>0</v>
      </c>
      <c r="D236" s="340">
        <f>SUM(D237)</f>
        <v>0</v>
      </c>
      <c r="E236" s="341">
        <f>SUM(E237)</f>
        <v>0</v>
      </c>
      <c r="F236" s="231">
        <f t="shared" si="30"/>
        <v>0</v>
      </c>
      <c r="G236" s="340">
        <f>SUM(G237)</f>
        <v>0</v>
      </c>
      <c r="H236" s="342">
        <f>SUM(H237)</f>
        <v>0</v>
      </c>
      <c r="I236" s="231">
        <f t="shared" si="31"/>
        <v>0</v>
      </c>
      <c r="J236" s="340">
        <f>SUM(J237)</f>
        <v>0</v>
      </c>
      <c r="K236" s="342">
        <f>SUM(K237)</f>
        <v>0</v>
      </c>
      <c r="L236" s="231">
        <f t="shared" si="32"/>
        <v>0</v>
      </c>
      <c r="M236" s="340">
        <f>SUM(M237)</f>
        <v>0</v>
      </c>
      <c r="N236" s="342">
        <f>SUM(N237)</f>
        <v>0</v>
      </c>
      <c r="O236" s="231">
        <f t="shared" si="33"/>
        <v>0</v>
      </c>
      <c r="P236" s="185"/>
      <c r="R236" s="158"/>
    </row>
    <row r="237" spans="1:18" hidden="1" x14ac:dyDescent="0.25">
      <c r="A237" s="178">
        <v>6239</v>
      </c>
      <c r="B237" s="213" t="s">
        <v>470</v>
      </c>
      <c r="C237" s="390">
        <f t="shared" si="26"/>
        <v>0</v>
      </c>
      <c r="D237" s="229">
        <v>0</v>
      </c>
      <c r="E237" s="337"/>
      <c r="F237" s="231">
        <f t="shared" si="30"/>
        <v>0</v>
      </c>
      <c r="G237" s="229">
        <v>0</v>
      </c>
      <c r="H237" s="230"/>
      <c r="I237" s="231">
        <f t="shared" si="31"/>
        <v>0</v>
      </c>
      <c r="J237" s="229"/>
      <c r="K237" s="230"/>
      <c r="L237" s="231">
        <f t="shared" si="32"/>
        <v>0</v>
      </c>
      <c r="M237" s="338"/>
      <c r="N237" s="337"/>
      <c r="O237" s="231">
        <f t="shared" si="33"/>
        <v>0</v>
      </c>
      <c r="P237" s="185"/>
      <c r="R237" s="158"/>
    </row>
    <row r="238" spans="1:18" ht="24" hidden="1" x14ac:dyDescent="0.25">
      <c r="A238" s="339">
        <v>6240</v>
      </c>
      <c r="B238" s="223" t="s">
        <v>471</v>
      </c>
      <c r="C238" s="390">
        <f t="shared" si="26"/>
        <v>0</v>
      </c>
      <c r="D238" s="340">
        <f>SUM(D239:D240)</f>
        <v>0</v>
      </c>
      <c r="E238" s="341">
        <f>SUM(E239:E240)</f>
        <v>0</v>
      </c>
      <c r="F238" s="231">
        <f t="shared" si="30"/>
        <v>0</v>
      </c>
      <c r="G238" s="340">
        <f>SUM(G239:G240)</f>
        <v>0</v>
      </c>
      <c r="H238" s="342">
        <f>SUM(H239:H240)</f>
        <v>0</v>
      </c>
      <c r="I238" s="231">
        <f t="shared" si="31"/>
        <v>0</v>
      </c>
      <c r="J238" s="340">
        <f>SUM(J239:J240)</f>
        <v>0</v>
      </c>
      <c r="K238" s="342">
        <f>SUM(K239:K240)</f>
        <v>0</v>
      </c>
      <c r="L238" s="231">
        <f t="shared" si="32"/>
        <v>0</v>
      </c>
      <c r="M238" s="343">
        <f>SUM(M239:M240)</f>
        <v>0</v>
      </c>
      <c r="N238" s="341">
        <f>SUM(N239:N240)</f>
        <v>0</v>
      </c>
      <c r="O238" s="231">
        <f t="shared" si="33"/>
        <v>0</v>
      </c>
      <c r="P238" s="185"/>
      <c r="R238" s="158"/>
    </row>
    <row r="239" spans="1:18" hidden="1" x14ac:dyDescent="0.25">
      <c r="A239" s="178">
        <v>6241</v>
      </c>
      <c r="B239" s="223" t="s">
        <v>472</v>
      </c>
      <c r="C239" s="390">
        <f t="shared" si="26"/>
        <v>0</v>
      </c>
      <c r="D239" s="229">
        <v>0</v>
      </c>
      <c r="E239" s="337"/>
      <c r="F239" s="231">
        <f t="shared" si="30"/>
        <v>0</v>
      </c>
      <c r="G239" s="229">
        <v>0</v>
      </c>
      <c r="H239" s="230"/>
      <c r="I239" s="231">
        <f t="shared" si="31"/>
        <v>0</v>
      </c>
      <c r="J239" s="229"/>
      <c r="K239" s="230"/>
      <c r="L239" s="231">
        <f t="shared" si="32"/>
        <v>0</v>
      </c>
      <c r="M239" s="338"/>
      <c r="N239" s="337"/>
      <c r="O239" s="231">
        <f t="shared" si="33"/>
        <v>0</v>
      </c>
      <c r="P239" s="185"/>
      <c r="R239" s="158"/>
    </row>
    <row r="240" spans="1:18" hidden="1" x14ac:dyDescent="0.25">
      <c r="A240" s="178">
        <v>6242</v>
      </c>
      <c r="B240" s="223" t="s">
        <v>473</v>
      </c>
      <c r="C240" s="390">
        <f t="shared" si="26"/>
        <v>0</v>
      </c>
      <c r="D240" s="229">
        <v>0</v>
      </c>
      <c r="E240" s="337"/>
      <c r="F240" s="231">
        <f t="shared" si="30"/>
        <v>0</v>
      </c>
      <c r="G240" s="229">
        <v>0</v>
      </c>
      <c r="H240" s="230"/>
      <c r="I240" s="231">
        <f t="shared" si="31"/>
        <v>0</v>
      </c>
      <c r="J240" s="229"/>
      <c r="K240" s="230"/>
      <c r="L240" s="231">
        <f t="shared" si="32"/>
        <v>0</v>
      </c>
      <c r="M240" s="338"/>
      <c r="N240" s="337"/>
      <c r="O240" s="231">
        <f t="shared" si="33"/>
        <v>0</v>
      </c>
      <c r="P240" s="185"/>
      <c r="R240" s="158"/>
    </row>
    <row r="241" spans="1:18" hidden="1" x14ac:dyDescent="0.25">
      <c r="A241" s="339">
        <v>6250</v>
      </c>
      <c r="B241" s="223" t="s">
        <v>474</v>
      </c>
      <c r="C241" s="390">
        <f t="shared" si="26"/>
        <v>0</v>
      </c>
      <c r="D241" s="340">
        <f>SUM(D242:D246)</f>
        <v>0</v>
      </c>
      <c r="E241" s="341">
        <f>SUM(E242:E246)</f>
        <v>0</v>
      </c>
      <c r="F241" s="231">
        <f t="shared" si="30"/>
        <v>0</v>
      </c>
      <c r="G241" s="340">
        <f>SUM(G242:G246)</f>
        <v>0</v>
      </c>
      <c r="H241" s="342">
        <f>SUM(H242:H246)</f>
        <v>0</v>
      </c>
      <c r="I241" s="231">
        <f t="shared" si="31"/>
        <v>0</v>
      </c>
      <c r="J241" s="340">
        <f>SUM(J242:J246)</f>
        <v>0</v>
      </c>
      <c r="K241" s="342">
        <f>SUM(K242:K246)</f>
        <v>0</v>
      </c>
      <c r="L241" s="231">
        <f t="shared" si="32"/>
        <v>0</v>
      </c>
      <c r="M241" s="343">
        <f>SUM(M242:M246)</f>
        <v>0</v>
      </c>
      <c r="N241" s="341">
        <f>SUM(N242:N246)</f>
        <v>0</v>
      </c>
      <c r="O241" s="231">
        <f t="shared" si="33"/>
        <v>0</v>
      </c>
      <c r="P241" s="185"/>
      <c r="R241" s="158"/>
    </row>
    <row r="242" spans="1:18" hidden="1" x14ac:dyDescent="0.25">
      <c r="A242" s="178">
        <v>6252</v>
      </c>
      <c r="B242" s="223" t="s">
        <v>475</v>
      </c>
      <c r="C242" s="390">
        <f t="shared" si="26"/>
        <v>0</v>
      </c>
      <c r="D242" s="229">
        <v>0</v>
      </c>
      <c r="E242" s="337"/>
      <c r="F242" s="231">
        <f t="shared" si="30"/>
        <v>0</v>
      </c>
      <c r="G242" s="229">
        <v>0</v>
      </c>
      <c r="H242" s="230"/>
      <c r="I242" s="231">
        <f t="shared" si="31"/>
        <v>0</v>
      </c>
      <c r="J242" s="229"/>
      <c r="K242" s="230"/>
      <c r="L242" s="231">
        <f t="shared" si="32"/>
        <v>0</v>
      </c>
      <c r="M242" s="338"/>
      <c r="N242" s="337"/>
      <c r="O242" s="231">
        <f t="shared" si="33"/>
        <v>0</v>
      </c>
      <c r="P242" s="185"/>
      <c r="R242" s="158"/>
    </row>
    <row r="243" spans="1:18" hidden="1" x14ac:dyDescent="0.25">
      <c r="A243" s="178">
        <v>6253</v>
      </c>
      <c r="B243" s="223" t="s">
        <v>476</v>
      </c>
      <c r="C243" s="390">
        <f t="shared" si="26"/>
        <v>0</v>
      </c>
      <c r="D243" s="229">
        <v>0</v>
      </c>
      <c r="E243" s="337"/>
      <c r="F243" s="231">
        <f t="shared" si="30"/>
        <v>0</v>
      </c>
      <c r="G243" s="229">
        <v>0</v>
      </c>
      <c r="H243" s="230"/>
      <c r="I243" s="231">
        <f t="shared" si="31"/>
        <v>0</v>
      </c>
      <c r="J243" s="229"/>
      <c r="K243" s="230"/>
      <c r="L243" s="231">
        <f t="shared" si="32"/>
        <v>0</v>
      </c>
      <c r="M243" s="338"/>
      <c r="N243" s="337"/>
      <c r="O243" s="231">
        <f t="shared" si="33"/>
        <v>0</v>
      </c>
      <c r="P243" s="185"/>
      <c r="R243" s="158"/>
    </row>
    <row r="244" spans="1:18" ht="24" hidden="1" x14ac:dyDescent="0.25">
      <c r="A244" s="178">
        <v>6254</v>
      </c>
      <c r="B244" s="223" t="s">
        <v>477</v>
      </c>
      <c r="C244" s="390">
        <f t="shared" si="26"/>
        <v>0</v>
      </c>
      <c r="D244" s="229">
        <v>0</v>
      </c>
      <c r="E244" s="337"/>
      <c r="F244" s="231">
        <f t="shared" si="30"/>
        <v>0</v>
      </c>
      <c r="G244" s="229">
        <v>0</v>
      </c>
      <c r="H244" s="230"/>
      <c r="I244" s="231">
        <f t="shared" si="31"/>
        <v>0</v>
      </c>
      <c r="J244" s="229"/>
      <c r="K244" s="230"/>
      <c r="L244" s="231">
        <f t="shared" si="32"/>
        <v>0</v>
      </c>
      <c r="M244" s="338"/>
      <c r="N244" s="337"/>
      <c r="O244" s="231">
        <f t="shared" si="33"/>
        <v>0</v>
      </c>
      <c r="P244" s="185"/>
      <c r="R244" s="158"/>
    </row>
    <row r="245" spans="1:18" ht="24" hidden="1" x14ac:dyDescent="0.25">
      <c r="A245" s="178">
        <v>6255</v>
      </c>
      <c r="B245" s="223" t="s">
        <v>478</v>
      </c>
      <c r="C245" s="390">
        <f t="shared" si="26"/>
        <v>0</v>
      </c>
      <c r="D245" s="229">
        <v>0</v>
      </c>
      <c r="E245" s="337"/>
      <c r="F245" s="231">
        <f t="shared" si="30"/>
        <v>0</v>
      </c>
      <c r="G245" s="229">
        <v>0</v>
      </c>
      <c r="H245" s="230"/>
      <c r="I245" s="231">
        <f t="shared" si="31"/>
        <v>0</v>
      </c>
      <c r="J245" s="229"/>
      <c r="K245" s="230"/>
      <c r="L245" s="231">
        <f t="shared" si="32"/>
        <v>0</v>
      </c>
      <c r="M245" s="338"/>
      <c r="N245" s="337"/>
      <c r="O245" s="231">
        <f t="shared" si="33"/>
        <v>0</v>
      </c>
      <c r="P245" s="185"/>
      <c r="R245" s="158"/>
    </row>
    <row r="246" spans="1:18" hidden="1" x14ac:dyDescent="0.25">
      <c r="A246" s="178">
        <v>6259</v>
      </c>
      <c r="B246" s="223" t="s">
        <v>479</v>
      </c>
      <c r="C246" s="390">
        <f t="shared" si="26"/>
        <v>0</v>
      </c>
      <c r="D246" s="229">
        <v>0</v>
      </c>
      <c r="E246" s="337"/>
      <c r="F246" s="231">
        <f t="shared" si="30"/>
        <v>0</v>
      </c>
      <c r="G246" s="229">
        <v>0</v>
      </c>
      <c r="H246" s="230"/>
      <c r="I246" s="231">
        <f t="shared" si="31"/>
        <v>0</v>
      </c>
      <c r="J246" s="229"/>
      <c r="K246" s="230"/>
      <c r="L246" s="231">
        <f t="shared" si="32"/>
        <v>0</v>
      </c>
      <c r="M246" s="338"/>
      <c r="N246" s="337"/>
      <c r="O246" s="231">
        <f t="shared" si="33"/>
        <v>0</v>
      </c>
      <c r="P246" s="185"/>
      <c r="R246" s="158"/>
    </row>
    <row r="247" spans="1:18" ht="24" hidden="1" x14ac:dyDescent="0.25">
      <c r="A247" s="339">
        <v>6260</v>
      </c>
      <c r="B247" s="223" t="s">
        <v>480</v>
      </c>
      <c r="C247" s="390">
        <f t="shared" si="26"/>
        <v>0</v>
      </c>
      <c r="D247" s="229">
        <v>0</v>
      </c>
      <c r="E247" s="337"/>
      <c r="F247" s="231">
        <f t="shared" ref="F247:F299" si="37">D247+E247</f>
        <v>0</v>
      </c>
      <c r="G247" s="229">
        <v>0</v>
      </c>
      <c r="H247" s="230"/>
      <c r="I247" s="231">
        <f t="shared" ref="I247:I299" si="38">G247+H247</f>
        <v>0</v>
      </c>
      <c r="J247" s="229"/>
      <c r="K247" s="230"/>
      <c r="L247" s="231">
        <f t="shared" ref="L247:L299" si="39">J247+K247</f>
        <v>0</v>
      </c>
      <c r="M247" s="338"/>
      <c r="N247" s="337"/>
      <c r="O247" s="231">
        <f t="shared" ref="O247:O276" si="40">M247+N247</f>
        <v>0</v>
      </c>
      <c r="P247" s="185"/>
      <c r="R247" s="158"/>
    </row>
    <row r="248" spans="1:18" hidden="1" x14ac:dyDescent="0.25">
      <c r="A248" s="339">
        <v>6270</v>
      </c>
      <c r="B248" s="223" t="s">
        <v>481</v>
      </c>
      <c r="C248" s="390">
        <f t="shared" si="26"/>
        <v>0</v>
      </c>
      <c r="D248" s="229">
        <v>0</v>
      </c>
      <c r="E248" s="337"/>
      <c r="F248" s="231">
        <f t="shared" si="37"/>
        <v>0</v>
      </c>
      <c r="G248" s="229">
        <v>0</v>
      </c>
      <c r="H248" s="230"/>
      <c r="I248" s="231">
        <f t="shared" si="38"/>
        <v>0</v>
      </c>
      <c r="J248" s="229"/>
      <c r="K248" s="230"/>
      <c r="L248" s="231">
        <f t="shared" si="39"/>
        <v>0</v>
      </c>
      <c r="M248" s="338"/>
      <c r="N248" s="337"/>
      <c r="O248" s="231">
        <f t="shared" si="40"/>
        <v>0</v>
      </c>
      <c r="P248" s="185"/>
      <c r="R248" s="158"/>
    </row>
    <row r="249" spans="1:18" hidden="1" x14ac:dyDescent="0.25">
      <c r="A249" s="349">
        <v>6290</v>
      </c>
      <c r="B249" s="213" t="s">
        <v>482</v>
      </c>
      <c r="C249" s="390">
        <f t="shared" si="26"/>
        <v>0</v>
      </c>
      <c r="D249" s="350">
        <f>SUM(D250:D253)</f>
        <v>0</v>
      </c>
      <c r="E249" s="351">
        <f>SUM(E250:E253)</f>
        <v>0</v>
      </c>
      <c r="F249" s="221">
        <f t="shared" si="37"/>
        <v>0</v>
      </c>
      <c r="G249" s="350">
        <f>SUM(G250:G253)</f>
        <v>0</v>
      </c>
      <c r="H249" s="352">
        <f t="shared" ref="H249" si="41">SUM(H250:H253)</f>
        <v>0</v>
      </c>
      <c r="I249" s="221">
        <f t="shared" si="38"/>
        <v>0</v>
      </c>
      <c r="J249" s="350">
        <f>SUM(J250:J253)</f>
        <v>0</v>
      </c>
      <c r="K249" s="352">
        <f t="shared" ref="K249" si="42">SUM(K250:K253)</f>
        <v>0</v>
      </c>
      <c r="L249" s="221">
        <f t="shared" si="39"/>
        <v>0</v>
      </c>
      <c r="M249" s="369">
        <f t="shared" ref="M249:N249" si="43">SUM(M250:M253)</f>
        <v>0</v>
      </c>
      <c r="N249" s="370">
        <f t="shared" si="43"/>
        <v>0</v>
      </c>
      <c r="O249" s="371">
        <f t="shared" si="40"/>
        <v>0</v>
      </c>
      <c r="P249" s="372"/>
      <c r="R249" s="158"/>
    </row>
    <row r="250" spans="1:18" hidden="1" x14ac:dyDescent="0.25">
      <c r="A250" s="178">
        <v>6291</v>
      </c>
      <c r="B250" s="223" t="s">
        <v>483</v>
      </c>
      <c r="C250" s="390">
        <f t="shared" si="26"/>
        <v>0</v>
      </c>
      <c r="D250" s="229">
        <v>0</v>
      </c>
      <c r="E250" s="337"/>
      <c r="F250" s="231">
        <f t="shared" si="37"/>
        <v>0</v>
      </c>
      <c r="G250" s="229">
        <v>0</v>
      </c>
      <c r="H250" s="230"/>
      <c r="I250" s="231">
        <f t="shared" si="38"/>
        <v>0</v>
      </c>
      <c r="J250" s="229"/>
      <c r="K250" s="230"/>
      <c r="L250" s="231">
        <f t="shared" si="39"/>
        <v>0</v>
      </c>
      <c r="M250" s="338"/>
      <c r="N250" s="337"/>
      <c r="O250" s="231">
        <f t="shared" si="40"/>
        <v>0</v>
      </c>
      <c r="P250" s="185"/>
      <c r="R250" s="158"/>
    </row>
    <row r="251" spans="1:18" hidden="1" x14ac:dyDescent="0.25">
      <c r="A251" s="178">
        <v>6292</v>
      </c>
      <c r="B251" s="223" t="s">
        <v>484</v>
      </c>
      <c r="C251" s="390">
        <f t="shared" si="26"/>
        <v>0</v>
      </c>
      <c r="D251" s="229">
        <v>0</v>
      </c>
      <c r="E251" s="337"/>
      <c r="F251" s="231">
        <f t="shared" si="37"/>
        <v>0</v>
      </c>
      <c r="G251" s="229">
        <v>0</v>
      </c>
      <c r="H251" s="230"/>
      <c r="I251" s="231">
        <f t="shared" si="38"/>
        <v>0</v>
      </c>
      <c r="J251" s="229"/>
      <c r="K251" s="230"/>
      <c r="L251" s="231">
        <f t="shared" si="39"/>
        <v>0</v>
      </c>
      <c r="M251" s="338"/>
      <c r="N251" s="337"/>
      <c r="O251" s="231">
        <f t="shared" si="40"/>
        <v>0</v>
      </c>
      <c r="P251" s="185"/>
      <c r="R251" s="158"/>
    </row>
    <row r="252" spans="1:18" ht="84" hidden="1" customHeight="1" x14ac:dyDescent="0.25">
      <c r="A252" s="178">
        <v>6296</v>
      </c>
      <c r="B252" s="223" t="s">
        <v>485</v>
      </c>
      <c r="C252" s="390">
        <f t="shared" si="26"/>
        <v>0</v>
      </c>
      <c r="D252" s="229">
        <v>0</v>
      </c>
      <c r="E252" s="337"/>
      <c r="F252" s="231">
        <f t="shared" si="37"/>
        <v>0</v>
      </c>
      <c r="G252" s="229">
        <v>0</v>
      </c>
      <c r="H252" s="230"/>
      <c r="I252" s="231">
        <f t="shared" si="38"/>
        <v>0</v>
      </c>
      <c r="J252" s="229"/>
      <c r="K252" s="230"/>
      <c r="L252" s="231">
        <f t="shared" si="39"/>
        <v>0</v>
      </c>
      <c r="M252" s="338"/>
      <c r="N252" s="337"/>
      <c r="O252" s="231">
        <f t="shared" si="40"/>
        <v>0</v>
      </c>
      <c r="P252" s="185"/>
      <c r="R252" s="158"/>
    </row>
    <row r="253" spans="1:18" ht="36" hidden="1" x14ac:dyDescent="0.25">
      <c r="A253" s="178">
        <v>6299</v>
      </c>
      <c r="B253" s="223" t="s">
        <v>486</v>
      </c>
      <c r="C253" s="390">
        <f t="shared" si="26"/>
        <v>0</v>
      </c>
      <c r="D253" s="229">
        <v>0</v>
      </c>
      <c r="E253" s="337"/>
      <c r="F253" s="231">
        <f t="shared" si="37"/>
        <v>0</v>
      </c>
      <c r="G253" s="229">
        <v>0</v>
      </c>
      <c r="H253" s="230"/>
      <c r="I253" s="231">
        <f t="shared" si="38"/>
        <v>0</v>
      </c>
      <c r="J253" s="229"/>
      <c r="K253" s="230"/>
      <c r="L253" s="231">
        <f t="shared" si="39"/>
        <v>0</v>
      </c>
      <c r="M253" s="338"/>
      <c r="N253" s="337"/>
      <c r="O253" s="231">
        <f t="shared" si="40"/>
        <v>0</v>
      </c>
      <c r="P253" s="185"/>
      <c r="R253" s="158"/>
    </row>
    <row r="254" spans="1:18" hidden="1" x14ac:dyDescent="0.25">
      <c r="A254" s="198">
        <v>6300</v>
      </c>
      <c r="B254" s="323" t="s">
        <v>487</v>
      </c>
      <c r="C254" s="199">
        <f t="shared" si="26"/>
        <v>0</v>
      </c>
      <c r="D254" s="209">
        <f>SUM(D255,D259,D260)</f>
        <v>0</v>
      </c>
      <c r="E254" s="324">
        <f>SUM(E255,E259,E260)</f>
        <v>0</v>
      </c>
      <c r="F254" s="211">
        <f t="shared" si="37"/>
        <v>0</v>
      </c>
      <c r="G254" s="209">
        <f>SUM(G255,G259,G260)</f>
        <v>0</v>
      </c>
      <c r="H254" s="210">
        <f t="shared" ref="H254" si="44">SUM(H255,H259,H260)</f>
        <v>0</v>
      </c>
      <c r="I254" s="211">
        <f t="shared" si="38"/>
        <v>0</v>
      </c>
      <c r="J254" s="209">
        <f>SUM(J255,J259,J260)</f>
        <v>0</v>
      </c>
      <c r="K254" s="210">
        <f t="shared" ref="K254" si="45">SUM(K255,K259,K260)</f>
        <v>0</v>
      </c>
      <c r="L254" s="211">
        <f t="shared" si="39"/>
        <v>0</v>
      </c>
      <c r="M254" s="355">
        <f t="shared" ref="M254:N254" si="46">SUM(M255,M259,M260)</f>
        <v>0</v>
      </c>
      <c r="N254" s="356">
        <f t="shared" si="46"/>
        <v>0</v>
      </c>
      <c r="O254" s="357">
        <f t="shared" si="40"/>
        <v>0</v>
      </c>
      <c r="P254" s="358"/>
      <c r="R254" s="158"/>
    </row>
    <row r="255" spans="1:18" hidden="1" x14ac:dyDescent="0.25">
      <c r="A255" s="349">
        <v>6320</v>
      </c>
      <c r="B255" s="213" t="s">
        <v>488</v>
      </c>
      <c r="C255" s="369">
        <f t="shared" si="26"/>
        <v>0</v>
      </c>
      <c r="D255" s="350">
        <f>SUM(D256:D258)</f>
        <v>0</v>
      </c>
      <c r="E255" s="351">
        <f>SUM(E256:E258)</f>
        <v>0</v>
      </c>
      <c r="F255" s="221">
        <f t="shared" si="37"/>
        <v>0</v>
      </c>
      <c r="G255" s="350">
        <f>SUM(G256:G258)</f>
        <v>0</v>
      </c>
      <c r="H255" s="352">
        <f t="shared" ref="H255" si="47">SUM(H256:H258)</f>
        <v>0</v>
      </c>
      <c r="I255" s="221">
        <f t="shared" si="38"/>
        <v>0</v>
      </c>
      <c r="J255" s="350">
        <f>SUM(J256:J258)</f>
        <v>0</v>
      </c>
      <c r="K255" s="352">
        <f t="shared" ref="K255" si="48">SUM(K256:K258)</f>
        <v>0</v>
      </c>
      <c r="L255" s="221">
        <f t="shared" si="39"/>
        <v>0</v>
      </c>
      <c r="M255" s="353">
        <f t="shared" ref="M255:N255" si="49">SUM(M256:M258)</f>
        <v>0</v>
      </c>
      <c r="N255" s="351">
        <f t="shared" si="49"/>
        <v>0</v>
      </c>
      <c r="O255" s="221">
        <f t="shared" si="40"/>
        <v>0</v>
      </c>
      <c r="P255" s="176"/>
      <c r="R255" s="158"/>
    </row>
    <row r="256" spans="1:18" hidden="1" x14ac:dyDescent="0.25">
      <c r="A256" s="178">
        <v>6322</v>
      </c>
      <c r="B256" s="223" t="s">
        <v>489</v>
      </c>
      <c r="C256" s="343">
        <f t="shared" si="26"/>
        <v>0</v>
      </c>
      <c r="D256" s="229">
        <v>0</v>
      </c>
      <c r="E256" s="337"/>
      <c r="F256" s="231">
        <f t="shared" si="37"/>
        <v>0</v>
      </c>
      <c r="G256" s="229">
        <v>0</v>
      </c>
      <c r="H256" s="230"/>
      <c r="I256" s="231">
        <f t="shared" si="38"/>
        <v>0</v>
      </c>
      <c r="J256" s="229"/>
      <c r="K256" s="230"/>
      <c r="L256" s="231">
        <f t="shared" si="39"/>
        <v>0</v>
      </c>
      <c r="M256" s="338"/>
      <c r="N256" s="337"/>
      <c r="O256" s="231">
        <f t="shared" si="40"/>
        <v>0</v>
      </c>
      <c r="P256" s="185"/>
      <c r="R256" s="158"/>
    </row>
    <row r="257" spans="1:18" ht="24" hidden="1" x14ac:dyDescent="0.25">
      <c r="A257" s="178">
        <v>6323</v>
      </c>
      <c r="B257" s="223" t="s">
        <v>490</v>
      </c>
      <c r="C257" s="343">
        <f t="shared" si="26"/>
        <v>0</v>
      </c>
      <c r="D257" s="229">
        <v>0</v>
      </c>
      <c r="E257" s="337"/>
      <c r="F257" s="231">
        <f t="shared" si="37"/>
        <v>0</v>
      </c>
      <c r="G257" s="229">
        <v>0</v>
      </c>
      <c r="H257" s="230"/>
      <c r="I257" s="231">
        <f t="shared" si="38"/>
        <v>0</v>
      </c>
      <c r="J257" s="229"/>
      <c r="K257" s="230"/>
      <c r="L257" s="231">
        <f t="shared" si="39"/>
        <v>0</v>
      </c>
      <c r="M257" s="338"/>
      <c r="N257" s="337"/>
      <c r="O257" s="231">
        <f t="shared" si="40"/>
        <v>0</v>
      </c>
      <c r="P257" s="185"/>
      <c r="R257" s="158"/>
    </row>
    <row r="258" spans="1:18" ht="24" hidden="1" x14ac:dyDescent="0.25">
      <c r="A258" s="169">
        <v>6324</v>
      </c>
      <c r="B258" s="213" t="s">
        <v>491</v>
      </c>
      <c r="C258" s="343">
        <f t="shared" si="26"/>
        <v>0</v>
      </c>
      <c r="D258" s="219">
        <v>0</v>
      </c>
      <c r="E258" s="335"/>
      <c r="F258" s="221">
        <f t="shared" si="37"/>
        <v>0</v>
      </c>
      <c r="G258" s="219">
        <v>0</v>
      </c>
      <c r="H258" s="220"/>
      <c r="I258" s="221">
        <f t="shared" si="38"/>
        <v>0</v>
      </c>
      <c r="J258" s="219"/>
      <c r="K258" s="220"/>
      <c r="L258" s="221">
        <f t="shared" si="39"/>
        <v>0</v>
      </c>
      <c r="M258" s="336"/>
      <c r="N258" s="335"/>
      <c r="O258" s="221">
        <f t="shared" si="40"/>
        <v>0</v>
      </c>
      <c r="P258" s="176"/>
      <c r="R258" s="158"/>
    </row>
    <row r="259" spans="1:18" hidden="1" x14ac:dyDescent="0.25">
      <c r="A259" s="391">
        <v>6330</v>
      </c>
      <c r="B259" s="392" t="s">
        <v>492</v>
      </c>
      <c r="C259" s="343">
        <f t="shared" ref="C259:C286" si="50">F259+I259+L259+O259</f>
        <v>0</v>
      </c>
      <c r="D259" s="375">
        <v>0</v>
      </c>
      <c r="E259" s="376"/>
      <c r="F259" s="371">
        <f t="shared" si="37"/>
        <v>0</v>
      </c>
      <c r="G259" s="375">
        <v>0</v>
      </c>
      <c r="H259" s="377"/>
      <c r="I259" s="371">
        <f t="shared" si="38"/>
        <v>0</v>
      </c>
      <c r="J259" s="375"/>
      <c r="K259" s="377"/>
      <c r="L259" s="371">
        <f t="shared" si="39"/>
        <v>0</v>
      </c>
      <c r="M259" s="378"/>
      <c r="N259" s="376"/>
      <c r="O259" s="371">
        <f t="shared" si="40"/>
        <v>0</v>
      </c>
      <c r="P259" s="372"/>
      <c r="R259" s="158"/>
    </row>
    <row r="260" spans="1:18" hidden="1" x14ac:dyDescent="0.25">
      <c r="A260" s="339">
        <v>6360</v>
      </c>
      <c r="B260" s="223" t="s">
        <v>493</v>
      </c>
      <c r="C260" s="343">
        <f t="shared" si="50"/>
        <v>0</v>
      </c>
      <c r="D260" s="229">
        <v>0</v>
      </c>
      <c r="E260" s="337"/>
      <c r="F260" s="231">
        <f t="shared" si="37"/>
        <v>0</v>
      </c>
      <c r="G260" s="229">
        <v>0</v>
      </c>
      <c r="H260" s="230"/>
      <c r="I260" s="231">
        <f t="shared" si="38"/>
        <v>0</v>
      </c>
      <c r="J260" s="229"/>
      <c r="K260" s="230"/>
      <c r="L260" s="231">
        <f t="shared" si="39"/>
        <v>0</v>
      </c>
      <c r="M260" s="338"/>
      <c r="N260" s="337"/>
      <c r="O260" s="231">
        <f t="shared" si="40"/>
        <v>0</v>
      </c>
      <c r="P260" s="185"/>
      <c r="R260" s="158"/>
    </row>
    <row r="261" spans="1:18" ht="24" hidden="1" x14ac:dyDescent="0.25">
      <c r="A261" s="198">
        <v>6400</v>
      </c>
      <c r="B261" s="323" t="s">
        <v>494</v>
      </c>
      <c r="C261" s="199">
        <f t="shared" si="50"/>
        <v>0</v>
      </c>
      <c r="D261" s="209">
        <f>SUM(D262,D266)</f>
        <v>0</v>
      </c>
      <c r="E261" s="324">
        <f>SUM(E262,E266)</f>
        <v>0</v>
      </c>
      <c r="F261" s="211">
        <f t="shared" si="37"/>
        <v>0</v>
      </c>
      <c r="G261" s="209">
        <f>SUM(G262,G266)</f>
        <v>0</v>
      </c>
      <c r="H261" s="210">
        <f t="shared" ref="H261" si="51">SUM(H262,H266)</f>
        <v>0</v>
      </c>
      <c r="I261" s="211">
        <f t="shared" si="38"/>
        <v>0</v>
      </c>
      <c r="J261" s="209">
        <f>SUM(J262,J266)</f>
        <v>0</v>
      </c>
      <c r="K261" s="210">
        <f t="shared" ref="K261" si="52">SUM(K262,K266)</f>
        <v>0</v>
      </c>
      <c r="L261" s="211">
        <f t="shared" si="39"/>
        <v>0</v>
      </c>
      <c r="M261" s="355">
        <f t="shared" ref="M261:N261" si="53">SUM(M262,M266)</f>
        <v>0</v>
      </c>
      <c r="N261" s="356">
        <f t="shared" si="53"/>
        <v>0</v>
      </c>
      <c r="O261" s="357">
        <f t="shared" si="40"/>
        <v>0</v>
      </c>
      <c r="P261" s="358"/>
      <c r="R261" s="158"/>
    </row>
    <row r="262" spans="1:18" ht="24" hidden="1" x14ac:dyDescent="0.25">
      <c r="A262" s="349">
        <v>6410</v>
      </c>
      <c r="B262" s="213" t="s">
        <v>495</v>
      </c>
      <c r="C262" s="353">
        <f t="shared" si="50"/>
        <v>0</v>
      </c>
      <c r="D262" s="350">
        <f>SUM(D263:D265)</f>
        <v>0</v>
      </c>
      <c r="E262" s="351">
        <f>SUM(E263:E265)</f>
        <v>0</v>
      </c>
      <c r="F262" s="221">
        <f t="shared" si="37"/>
        <v>0</v>
      </c>
      <c r="G262" s="350">
        <f>SUM(G263:G265)</f>
        <v>0</v>
      </c>
      <c r="H262" s="352">
        <f t="shared" ref="H262" si="54">SUM(H263:H265)</f>
        <v>0</v>
      </c>
      <c r="I262" s="221">
        <f t="shared" si="38"/>
        <v>0</v>
      </c>
      <c r="J262" s="350">
        <f>SUM(J263:J265)</f>
        <v>0</v>
      </c>
      <c r="K262" s="352">
        <f t="shared" ref="K262" si="55">SUM(K263:K265)</f>
        <v>0</v>
      </c>
      <c r="L262" s="221">
        <f t="shared" si="39"/>
        <v>0</v>
      </c>
      <c r="M262" s="365">
        <f t="shared" ref="M262:N262" si="56">SUM(M263:M265)</f>
        <v>0</v>
      </c>
      <c r="N262" s="366">
        <f t="shared" si="56"/>
        <v>0</v>
      </c>
      <c r="O262" s="242">
        <f t="shared" si="40"/>
        <v>0</v>
      </c>
      <c r="P262" s="244"/>
      <c r="R262" s="158"/>
    </row>
    <row r="263" spans="1:18" hidden="1" x14ac:dyDescent="0.25">
      <c r="A263" s="178">
        <v>6411</v>
      </c>
      <c r="B263" s="393" t="s">
        <v>496</v>
      </c>
      <c r="C263" s="390">
        <f t="shared" si="50"/>
        <v>0</v>
      </c>
      <c r="D263" s="229">
        <v>0</v>
      </c>
      <c r="E263" s="337"/>
      <c r="F263" s="231">
        <f t="shared" si="37"/>
        <v>0</v>
      </c>
      <c r="G263" s="229">
        <v>0</v>
      </c>
      <c r="H263" s="230"/>
      <c r="I263" s="231">
        <f t="shared" si="38"/>
        <v>0</v>
      </c>
      <c r="J263" s="229"/>
      <c r="K263" s="230"/>
      <c r="L263" s="231">
        <f t="shared" si="39"/>
        <v>0</v>
      </c>
      <c r="M263" s="338"/>
      <c r="N263" s="337"/>
      <c r="O263" s="231">
        <f t="shared" si="40"/>
        <v>0</v>
      </c>
      <c r="P263" s="185"/>
      <c r="R263" s="158"/>
    </row>
    <row r="264" spans="1:18" ht="51.75" hidden="1" customHeight="1" x14ac:dyDescent="0.25">
      <c r="A264" s="178">
        <v>6412</v>
      </c>
      <c r="B264" s="223" t="s">
        <v>497</v>
      </c>
      <c r="C264" s="390">
        <f t="shared" si="50"/>
        <v>0</v>
      </c>
      <c r="D264" s="229">
        <v>0</v>
      </c>
      <c r="E264" s="337"/>
      <c r="F264" s="231">
        <f t="shared" si="37"/>
        <v>0</v>
      </c>
      <c r="G264" s="229">
        <v>0</v>
      </c>
      <c r="H264" s="230"/>
      <c r="I264" s="231">
        <f t="shared" si="38"/>
        <v>0</v>
      </c>
      <c r="J264" s="229"/>
      <c r="K264" s="230"/>
      <c r="L264" s="231">
        <f t="shared" si="39"/>
        <v>0</v>
      </c>
      <c r="M264" s="338"/>
      <c r="N264" s="337"/>
      <c r="O264" s="231">
        <f t="shared" si="40"/>
        <v>0</v>
      </c>
      <c r="P264" s="185"/>
      <c r="R264" s="158"/>
    </row>
    <row r="265" spans="1:18" ht="36" hidden="1" x14ac:dyDescent="0.25">
      <c r="A265" s="178">
        <v>6419</v>
      </c>
      <c r="B265" s="223" t="s">
        <v>498</v>
      </c>
      <c r="C265" s="390">
        <f t="shared" si="50"/>
        <v>0</v>
      </c>
      <c r="D265" s="229">
        <v>0</v>
      </c>
      <c r="E265" s="337"/>
      <c r="F265" s="231">
        <f t="shared" si="37"/>
        <v>0</v>
      </c>
      <c r="G265" s="229">
        <v>0</v>
      </c>
      <c r="H265" s="230"/>
      <c r="I265" s="231">
        <f t="shared" si="38"/>
        <v>0</v>
      </c>
      <c r="J265" s="229"/>
      <c r="K265" s="230"/>
      <c r="L265" s="231">
        <f t="shared" si="39"/>
        <v>0</v>
      </c>
      <c r="M265" s="338"/>
      <c r="N265" s="337"/>
      <c r="O265" s="231">
        <f t="shared" si="40"/>
        <v>0</v>
      </c>
      <c r="P265" s="185"/>
      <c r="R265" s="158"/>
    </row>
    <row r="266" spans="1:18" ht="36" hidden="1" x14ac:dyDescent="0.25">
      <c r="A266" s="339">
        <v>6420</v>
      </c>
      <c r="B266" s="223" t="s">
        <v>499</v>
      </c>
      <c r="C266" s="390">
        <f t="shared" si="50"/>
        <v>0</v>
      </c>
      <c r="D266" s="340">
        <f>SUM(D267:D270)</f>
        <v>0</v>
      </c>
      <c r="E266" s="341">
        <f>SUM(E267:E270)</f>
        <v>0</v>
      </c>
      <c r="F266" s="231">
        <f t="shared" si="37"/>
        <v>0</v>
      </c>
      <c r="G266" s="340">
        <f>SUM(G267:G270)</f>
        <v>0</v>
      </c>
      <c r="H266" s="342">
        <f>SUM(H267:H270)</f>
        <v>0</v>
      </c>
      <c r="I266" s="231">
        <f t="shared" si="38"/>
        <v>0</v>
      </c>
      <c r="J266" s="340">
        <f>SUM(J267:J270)</f>
        <v>0</v>
      </c>
      <c r="K266" s="342">
        <f>SUM(K267:K270)</f>
        <v>0</v>
      </c>
      <c r="L266" s="231">
        <f t="shared" si="39"/>
        <v>0</v>
      </c>
      <c r="M266" s="343">
        <f>SUM(M267:M270)</f>
        <v>0</v>
      </c>
      <c r="N266" s="341">
        <f>SUM(N267:N270)</f>
        <v>0</v>
      </c>
      <c r="O266" s="231">
        <f t="shared" si="40"/>
        <v>0</v>
      </c>
      <c r="P266" s="185"/>
      <c r="R266" s="158"/>
    </row>
    <row r="267" spans="1:18" hidden="1" x14ac:dyDescent="0.25">
      <c r="A267" s="178">
        <v>6421</v>
      </c>
      <c r="B267" s="223" t="s">
        <v>500</v>
      </c>
      <c r="C267" s="390">
        <f t="shared" si="50"/>
        <v>0</v>
      </c>
      <c r="D267" s="229">
        <v>0</v>
      </c>
      <c r="E267" s="337"/>
      <c r="F267" s="231">
        <f t="shared" si="37"/>
        <v>0</v>
      </c>
      <c r="G267" s="229">
        <v>0</v>
      </c>
      <c r="H267" s="230"/>
      <c r="I267" s="231">
        <f t="shared" si="38"/>
        <v>0</v>
      </c>
      <c r="J267" s="229"/>
      <c r="K267" s="230"/>
      <c r="L267" s="231">
        <f t="shared" si="39"/>
        <v>0</v>
      </c>
      <c r="M267" s="338"/>
      <c r="N267" s="337"/>
      <c r="O267" s="231">
        <f t="shared" si="40"/>
        <v>0</v>
      </c>
      <c r="P267" s="185"/>
      <c r="R267" s="158"/>
    </row>
    <row r="268" spans="1:18" hidden="1" x14ac:dyDescent="0.25">
      <c r="A268" s="178">
        <v>6422</v>
      </c>
      <c r="B268" s="223" t="s">
        <v>501</v>
      </c>
      <c r="C268" s="390">
        <f t="shared" si="50"/>
        <v>0</v>
      </c>
      <c r="D268" s="229">
        <v>0</v>
      </c>
      <c r="E268" s="337"/>
      <c r="F268" s="231">
        <f t="shared" si="37"/>
        <v>0</v>
      </c>
      <c r="G268" s="229">
        <v>0</v>
      </c>
      <c r="H268" s="230"/>
      <c r="I268" s="231">
        <f t="shared" si="38"/>
        <v>0</v>
      </c>
      <c r="J268" s="229"/>
      <c r="K268" s="230"/>
      <c r="L268" s="231">
        <f t="shared" si="39"/>
        <v>0</v>
      </c>
      <c r="M268" s="338"/>
      <c r="N268" s="337"/>
      <c r="O268" s="231">
        <f t="shared" si="40"/>
        <v>0</v>
      </c>
      <c r="P268" s="185"/>
      <c r="R268" s="158"/>
    </row>
    <row r="269" spans="1:18" hidden="1" x14ac:dyDescent="0.25">
      <c r="A269" s="178">
        <v>6423</v>
      </c>
      <c r="B269" s="223" t="s">
        <v>502</v>
      </c>
      <c r="C269" s="390">
        <f t="shared" si="50"/>
        <v>0</v>
      </c>
      <c r="D269" s="229">
        <v>0</v>
      </c>
      <c r="E269" s="337"/>
      <c r="F269" s="231">
        <f t="shared" si="37"/>
        <v>0</v>
      </c>
      <c r="G269" s="229">
        <v>0</v>
      </c>
      <c r="H269" s="230"/>
      <c r="I269" s="231">
        <f t="shared" si="38"/>
        <v>0</v>
      </c>
      <c r="J269" s="229"/>
      <c r="K269" s="230"/>
      <c r="L269" s="231">
        <f t="shared" si="39"/>
        <v>0</v>
      </c>
      <c r="M269" s="338"/>
      <c r="N269" s="337"/>
      <c r="O269" s="231">
        <f t="shared" si="40"/>
        <v>0</v>
      </c>
      <c r="P269" s="185"/>
      <c r="R269" s="158"/>
    </row>
    <row r="270" spans="1:18" ht="24" hidden="1" x14ac:dyDescent="0.25">
      <c r="A270" s="178">
        <v>6424</v>
      </c>
      <c r="B270" s="223" t="s">
        <v>503</v>
      </c>
      <c r="C270" s="390">
        <f t="shared" si="50"/>
        <v>0</v>
      </c>
      <c r="D270" s="229">
        <v>0</v>
      </c>
      <c r="E270" s="337"/>
      <c r="F270" s="231">
        <f t="shared" si="37"/>
        <v>0</v>
      </c>
      <c r="G270" s="229">
        <v>0</v>
      </c>
      <c r="H270" s="230"/>
      <c r="I270" s="231">
        <f t="shared" si="38"/>
        <v>0</v>
      </c>
      <c r="J270" s="229"/>
      <c r="K270" s="230"/>
      <c r="L270" s="231">
        <f t="shared" si="39"/>
        <v>0</v>
      </c>
      <c r="M270" s="338"/>
      <c r="N270" s="337"/>
      <c r="O270" s="231">
        <f t="shared" si="40"/>
        <v>0</v>
      </c>
      <c r="P270" s="185"/>
      <c r="R270" s="158"/>
    </row>
    <row r="271" spans="1:18" ht="51" hidden="1" customHeight="1" x14ac:dyDescent="0.25">
      <c r="A271" s="394">
        <v>7000</v>
      </c>
      <c r="B271" s="394" t="s">
        <v>504</v>
      </c>
      <c r="C271" s="395">
        <f t="shared" si="50"/>
        <v>0</v>
      </c>
      <c r="D271" s="396">
        <f>SUM(D272,D282)</f>
        <v>0</v>
      </c>
      <c r="E271" s="397">
        <f>SUM(E272,E282)</f>
        <v>0</v>
      </c>
      <c r="F271" s="398">
        <f t="shared" si="37"/>
        <v>0</v>
      </c>
      <c r="G271" s="396">
        <f>SUM(G272,G282)</f>
        <v>0</v>
      </c>
      <c r="H271" s="399">
        <f>SUM(H272,H282)</f>
        <v>0</v>
      </c>
      <c r="I271" s="398">
        <f t="shared" si="38"/>
        <v>0</v>
      </c>
      <c r="J271" s="396">
        <f>SUM(J272,J282)</f>
        <v>0</v>
      </c>
      <c r="K271" s="399">
        <f>SUM(K272,K282)</f>
        <v>0</v>
      </c>
      <c r="L271" s="398">
        <f t="shared" si="39"/>
        <v>0</v>
      </c>
      <c r="M271" s="400">
        <f>SUM(M272,M282)</f>
        <v>0</v>
      </c>
      <c r="N271" s="401">
        <f>SUM(N272,N282)</f>
        <v>0</v>
      </c>
      <c r="O271" s="402">
        <f t="shared" si="40"/>
        <v>0</v>
      </c>
      <c r="P271" s="403"/>
      <c r="R271" s="158"/>
    </row>
    <row r="272" spans="1:18" hidden="1" x14ac:dyDescent="0.25">
      <c r="A272" s="198">
        <v>7200</v>
      </c>
      <c r="B272" s="323" t="s">
        <v>505</v>
      </c>
      <c r="C272" s="199">
        <f t="shared" si="50"/>
        <v>0</v>
      </c>
      <c r="D272" s="209">
        <f>SUM(D273,D274,D277,D278,D281)</f>
        <v>0</v>
      </c>
      <c r="E272" s="324">
        <f>SUM(E273,E274,E277,E278,E281)</f>
        <v>0</v>
      </c>
      <c r="F272" s="211">
        <f t="shared" si="37"/>
        <v>0</v>
      </c>
      <c r="G272" s="209">
        <f>SUM(G273,G274,G277,G278,G281)</f>
        <v>0</v>
      </c>
      <c r="H272" s="210">
        <f>SUM(H273,H274,H277,H278,H281)</f>
        <v>0</v>
      </c>
      <c r="I272" s="211">
        <f t="shared" si="38"/>
        <v>0</v>
      </c>
      <c r="J272" s="209">
        <f>SUM(J273,J274,J277,J278,J281)</f>
        <v>0</v>
      </c>
      <c r="K272" s="210">
        <f>SUM(K273,K274,K277,K278,K281)</f>
        <v>0</v>
      </c>
      <c r="L272" s="211">
        <f t="shared" si="39"/>
        <v>0</v>
      </c>
      <c r="M272" s="325">
        <f>SUM(M273,M274,M277,M278,M281)</f>
        <v>0</v>
      </c>
      <c r="N272" s="326">
        <f>SUM(N273,N274,N277,N278,N281)</f>
        <v>0</v>
      </c>
      <c r="O272" s="327">
        <f t="shared" si="40"/>
        <v>0</v>
      </c>
      <c r="P272" s="328"/>
      <c r="R272" s="158"/>
    </row>
    <row r="273" spans="1:18" ht="24" hidden="1" x14ac:dyDescent="0.25">
      <c r="A273" s="349">
        <v>7210</v>
      </c>
      <c r="B273" s="213" t="s">
        <v>506</v>
      </c>
      <c r="C273" s="214">
        <f t="shared" si="50"/>
        <v>0</v>
      </c>
      <c r="D273" s="219">
        <v>0</v>
      </c>
      <c r="E273" s="335"/>
      <c r="F273" s="221">
        <f t="shared" si="37"/>
        <v>0</v>
      </c>
      <c r="G273" s="219">
        <v>0</v>
      </c>
      <c r="H273" s="220"/>
      <c r="I273" s="221">
        <f t="shared" si="38"/>
        <v>0</v>
      </c>
      <c r="J273" s="219"/>
      <c r="K273" s="220"/>
      <c r="L273" s="221">
        <f t="shared" si="39"/>
        <v>0</v>
      </c>
      <c r="M273" s="336"/>
      <c r="N273" s="335"/>
      <c r="O273" s="221">
        <f t="shared" si="40"/>
        <v>0</v>
      </c>
      <c r="P273" s="176"/>
      <c r="R273" s="158"/>
    </row>
    <row r="274" spans="1:18" s="404" customFormat="1" ht="24" hidden="1" x14ac:dyDescent="0.25">
      <c r="A274" s="339">
        <v>7220</v>
      </c>
      <c r="B274" s="223" t="s">
        <v>507</v>
      </c>
      <c r="C274" s="224">
        <f t="shared" si="50"/>
        <v>0</v>
      </c>
      <c r="D274" s="340">
        <f>SUM(D275:D276)</f>
        <v>0</v>
      </c>
      <c r="E274" s="341">
        <f>SUM(E275:E276)</f>
        <v>0</v>
      </c>
      <c r="F274" s="231">
        <f t="shared" si="37"/>
        <v>0</v>
      </c>
      <c r="G274" s="340">
        <f>SUM(G275:G276)</f>
        <v>0</v>
      </c>
      <c r="H274" s="342">
        <f>SUM(H275:H276)</f>
        <v>0</v>
      </c>
      <c r="I274" s="231">
        <f t="shared" si="38"/>
        <v>0</v>
      </c>
      <c r="J274" s="340">
        <f>SUM(J275:J276)</f>
        <v>0</v>
      </c>
      <c r="K274" s="342">
        <f>SUM(K275:K276)</f>
        <v>0</v>
      </c>
      <c r="L274" s="231">
        <f t="shared" si="39"/>
        <v>0</v>
      </c>
      <c r="M274" s="343">
        <f>SUM(M275:M276)</f>
        <v>0</v>
      </c>
      <c r="N274" s="341">
        <f>SUM(N275:N276)</f>
        <v>0</v>
      </c>
      <c r="O274" s="231">
        <f t="shared" si="40"/>
        <v>0</v>
      </c>
      <c r="P274" s="185"/>
      <c r="R274" s="158"/>
    </row>
    <row r="275" spans="1:18" s="404" customFormat="1" ht="36" hidden="1" x14ac:dyDescent="0.25">
      <c r="A275" s="178">
        <v>7221</v>
      </c>
      <c r="B275" s="223" t="s">
        <v>508</v>
      </c>
      <c r="C275" s="224">
        <f t="shared" si="50"/>
        <v>0</v>
      </c>
      <c r="D275" s="229">
        <v>0</v>
      </c>
      <c r="E275" s="337"/>
      <c r="F275" s="231">
        <f t="shared" si="37"/>
        <v>0</v>
      </c>
      <c r="G275" s="229">
        <v>0</v>
      </c>
      <c r="H275" s="230"/>
      <c r="I275" s="231">
        <f t="shared" si="38"/>
        <v>0</v>
      </c>
      <c r="J275" s="229"/>
      <c r="K275" s="230"/>
      <c r="L275" s="231">
        <f t="shared" si="39"/>
        <v>0</v>
      </c>
      <c r="M275" s="338"/>
      <c r="N275" s="337"/>
      <c r="O275" s="231">
        <f t="shared" si="40"/>
        <v>0</v>
      </c>
      <c r="P275" s="185"/>
      <c r="R275" s="158"/>
    </row>
    <row r="276" spans="1:18" s="404" customFormat="1" ht="36" hidden="1" x14ac:dyDescent="0.25">
      <c r="A276" s="178">
        <v>7222</v>
      </c>
      <c r="B276" s="223" t="s">
        <v>509</v>
      </c>
      <c r="C276" s="224">
        <f t="shared" si="50"/>
        <v>0</v>
      </c>
      <c r="D276" s="229">
        <v>0</v>
      </c>
      <c r="E276" s="337"/>
      <c r="F276" s="231">
        <f t="shared" si="37"/>
        <v>0</v>
      </c>
      <c r="G276" s="229">
        <v>0</v>
      </c>
      <c r="H276" s="230"/>
      <c r="I276" s="231">
        <f t="shared" si="38"/>
        <v>0</v>
      </c>
      <c r="J276" s="229"/>
      <c r="K276" s="230"/>
      <c r="L276" s="231">
        <f t="shared" si="39"/>
        <v>0</v>
      </c>
      <c r="M276" s="338"/>
      <c r="N276" s="337"/>
      <c r="O276" s="231">
        <f t="shared" si="40"/>
        <v>0</v>
      </c>
      <c r="P276" s="185"/>
      <c r="R276" s="158"/>
    </row>
    <row r="277" spans="1:18" s="404" customFormat="1" ht="24" hidden="1" x14ac:dyDescent="0.25">
      <c r="A277" s="339">
        <v>7230</v>
      </c>
      <c r="B277" s="223" t="s">
        <v>510</v>
      </c>
      <c r="C277" s="224">
        <f t="shared" si="50"/>
        <v>0</v>
      </c>
      <c r="D277" s="229">
        <v>0</v>
      </c>
      <c r="E277" s="337"/>
      <c r="F277" s="231">
        <f t="shared" si="37"/>
        <v>0</v>
      </c>
      <c r="G277" s="229">
        <v>0</v>
      </c>
      <c r="H277" s="230"/>
      <c r="I277" s="231">
        <f t="shared" si="38"/>
        <v>0</v>
      </c>
      <c r="J277" s="229"/>
      <c r="K277" s="230"/>
      <c r="L277" s="231">
        <f t="shared" si="39"/>
        <v>0</v>
      </c>
      <c r="M277" s="338"/>
      <c r="N277" s="337"/>
      <c r="O277" s="231">
        <f>M277+N277</f>
        <v>0</v>
      </c>
      <c r="P277" s="185"/>
      <c r="R277" s="158"/>
    </row>
    <row r="278" spans="1:18" ht="24" hidden="1" x14ac:dyDescent="0.25">
      <c r="A278" s="339">
        <v>7240</v>
      </c>
      <c r="B278" s="223" t="s">
        <v>511</v>
      </c>
      <c r="C278" s="224">
        <f t="shared" si="50"/>
        <v>0</v>
      </c>
      <c r="D278" s="340">
        <f>SUM(D279:D280)</f>
        <v>0</v>
      </c>
      <c r="E278" s="341">
        <f>SUM(E279:E280)</f>
        <v>0</v>
      </c>
      <c r="F278" s="231">
        <f t="shared" si="37"/>
        <v>0</v>
      </c>
      <c r="G278" s="340">
        <f>SUM(G279:G280)</f>
        <v>0</v>
      </c>
      <c r="H278" s="342">
        <f>SUM(H279:H280)</f>
        <v>0</v>
      </c>
      <c r="I278" s="231">
        <f t="shared" si="38"/>
        <v>0</v>
      </c>
      <c r="J278" s="340">
        <f>SUM(J279:J280)</f>
        <v>0</v>
      </c>
      <c r="K278" s="342">
        <f>SUM(K279:K280)</f>
        <v>0</v>
      </c>
      <c r="L278" s="231">
        <f t="shared" si="39"/>
        <v>0</v>
      </c>
      <c r="M278" s="343">
        <f>SUM(M279:M280)</f>
        <v>0</v>
      </c>
      <c r="N278" s="341">
        <f>SUM(N279:N280)</f>
        <v>0</v>
      </c>
      <c r="O278" s="231">
        <f>SUM(O279:O280)</f>
        <v>0</v>
      </c>
      <c r="P278" s="185"/>
      <c r="R278" s="158"/>
    </row>
    <row r="279" spans="1:18" ht="48" hidden="1" x14ac:dyDescent="0.25">
      <c r="A279" s="178">
        <v>7245</v>
      </c>
      <c r="B279" s="223" t="s">
        <v>512</v>
      </c>
      <c r="C279" s="224">
        <f t="shared" si="50"/>
        <v>0</v>
      </c>
      <c r="D279" s="229">
        <v>0</v>
      </c>
      <c r="E279" s="337"/>
      <c r="F279" s="231">
        <f t="shared" si="37"/>
        <v>0</v>
      </c>
      <c r="G279" s="229">
        <v>0</v>
      </c>
      <c r="H279" s="230"/>
      <c r="I279" s="231">
        <f t="shared" si="38"/>
        <v>0</v>
      </c>
      <c r="J279" s="229"/>
      <c r="K279" s="230"/>
      <c r="L279" s="231">
        <f t="shared" si="39"/>
        <v>0</v>
      </c>
      <c r="M279" s="338"/>
      <c r="N279" s="337"/>
      <c r="O279" s="231">
        <f t="shared" ref="O279:O282" si="57">M279+N279</f>
        <v>0</v>
      </c>
      <c r="P279" s="185"/>
      <c r="R279" s="158"/>
    </row>
    <row r="280" spans="1:18" ht="72" hidden="1" x14ac:dyDescent="0.25">
      <c r="A280" s="178">
        <v>7246</v>
      </c>
      <c r="B280" s="223" t="s">
        <v>513</v>
      </c>
      <c r="C280" s="224">
        <f t="shared" si="50"/>
        <v>0</v>
      </c>
      <c r="D280" s="229">
        <v>0</v>
      </c>
      <c r="E280" s="337"/>
      <c r="F280" s="231">
        <f t="shared" si="37"/>
        <v>0</v>
      </c>
      <c r="G280" s="229">
        <v>0</v>
      </c>
      <c r="H280" s="230"/>
      <c r="I280" s="231">
        <f t="shared" si="38"/>
        <v>0</v>
      </c>
      <c r="J280" s="229"/>
      <c r="K280" s="230"/>
      <c r="L280" s="231">
        <f t="shared" si="39"/>
        <v>0</v>
      </c>
      <c r="M280" s="338"/>
      <c r="N280" s="337"/>
      <c r="O280" s="231">
        <f t="shared" si="57"/>
        <v>0</v>
      </c>
      <c r="P280" s="185"/>
      <c r="R280" s="158"/>
    </row>
    <row r="281" spans="1:18" ht="24" hidden="1" x14ac:dyDescent="0.25">
      <c r="A281" s="339">
        <v>7260</v>
      </c>
      <c r="B281" s="223" t="s">
        <v>514</v>
      </c>
      <c r="C281" s="224">
        <f t="shared" si="50"/>
        <v>0</v>
      </c>
      <c r="D281" s="219">
        <v>0</v>
      </c>
      <c r="E281" s="335"/>
      <c r="F281" s="221">
        <f t="shared" si="37"/>
        <v>0</v>
      </c>
      <c r="G281" s="219">
        <v>0</v>
      </c>
      <c r="H281" s="220"/>
      <c r="I281" s="221">
        <f t="shared" si="38"/>
        <v>0</v>
      </c>
      <c r="J281" s="219"/>
      <c r="K281" s="220"/>
      <c r="L281" s="221">
        <f t="shared" si="39"/>
        <v>0</v>
      </c>
      <c r="M281" s="336"/>
      <c r="N281" s="335"/>
      <c r="O281" s="221">
        <f t="shared" si="57"/>
        <v>0</v>
      </c>
      <c r="P281" s="176"/>
      <c r="R281" s="158"/>
    </row>
    <row r="282" spans="1:18" hidden="1" x14ac:dyDescent="0.25">
      <c r="A282" s="198">
        <v>7700</v>
      </c>
      <c r="B282" s="323" t="s">
        <v>515</v>
      </c>
      <c r="C282" s="405">
        <f t="shared" si="50"/>
        <v>0</v>
      </c>
      <c r="D282" s="406">
        <f>D283</f>
        <v>0</v>
      </c>
      <c r="E282" s="356">
        <f>SUM(E283)</f>
        <v>0</v>
      </c>
      <c r="F282" s="357">
        <f t="shared" si="37"/>
        <v>0</v>
      </c>
      <c r="G282" s="406">
        <f>G283</f>
        <v>0</v>
      </c>
      <c r="H282" s="407">
        <f>SUM(H283)</f>
        <v>0</v>
      </c>
      <c r="I282" s="357">
        <f t="shared" si="38"/>
        <v>0</v>
      </c>
      <c r="J282" s="406">
        <f>J283</f>
        <v>0</v>
      </c>
      <c r="K282" s="407">
        <f>SUM(K283)</f>
        <v>0</v>
      </c>
      <c r="L282" s="357">
        <f t="shared" si="39"/>
        <v>0</v>
      </c>
      <c r="M282" s="355">
        <f>SUM(M283)</f>
        <v>0</v>
      </c>
      <c r="N282" s="356">
        <f>SUM(N283)</f>
        <v>0</v>
      </c>
      <c r="O282" s="357">
        <f t="shared" si="57"/>
        <v>0</v>
      </c>
      <c r="P282" s="358"/>
      <c r="R282" s="158"/>
    </row>
    <row r="283" spans="1:18" hidden="1" x14ac:dyDescent="0.25">
      <c r="A283" s="233">
        <v>7720</v>
      </c>
      <c r="B283" s="234" t="s">
        <v>516</v>
      </c>
      <c r="C283" s="408">
        <f t="shared" si="50"/>
        <v>0</v>
      </c>
      <c r="D283" s="240">
        <v>0</v>
      </c>
      <c r="E283" s="409"/>
      <c r="F283" s="242">
        <f t="shared" si="37"/>
        <v>0</v>
      </c>
      <c r="G283" s="240">
        <v>0</v>
      </c>
      <c r="H283" s="241"/>
      <c r="I283" s="242">
        <f t="shared" si="38"/>
        <v>0</v>
      </c>
      <c r="J283" s="240"/>
      <c r="K283" s="241"/>
      <c r="L283" s="242">
        <f t="shared" si="39"/>
        <v>0</v>
      </c>
      <c r="M283" s="410"/>
      <c r="N283" s="409"/>
      <c r="O283" s="242">
        <f>M283+N283</f>
        <v>0</v>
      </c>
      <c r="P283" s="244"/>
      <c r="R283" s="158"/>
    </row>
    <row r="284" spans="1:18" hidden="1" x14ac:dyDescent="0.25">
      <c r="A284" s="411"/>
      <c r="B284" s="265" t="s">
        <v>517</v>
      </c>
      <c r="C284" s="214">
        <f t="shared" si="50"/>
        <v>0</v>
      </c>
      <c r="D284" s="330">
        <f>SUM(D285:D286)</f>
        <v>0</v>
      </c>
      <c r="E284" s="331">
        <f>SUM(E285:E286)</f>
        <v>0</v>
      </c>
      <c r="F284" s="332">
        <f t="shared" si="37"/>
        <v>0</v>
      </c>
      <c r="G284" s="330">
        <f>SUM(G285:G286)</f>
        <v>0</v>
      </c>
      <c r="H284" s="333">
        <f>SUM(H285:H286)</f>
        <v>0</v>
      </c>
      <c r="I284" s="332">
        <f t="shared" si="38"/>
        <v>0</v>
      </c>
      <c r="J284" s="330">
        <f>SUM(J285:J286)</f>
        <v>0</v>
      </c>
      <c r="K284" s="333">
        <f>SUM(K285:K286)</f>
        <v>0</v>
      </c>
      <c r="L284" s="332">
        <f t="shared" si="39"/>
        <v>0</v>
      </c>
      <c r="M284" s="334">
        <f>SUM(M285:M286)</f>
        <v>0</v>
      </c>
      <c r="N284" s="331">
        <f>SUM(N285:N286)</f>
        <v>0</v>
      </c>
      <c r="O284" s="332">
        <f t="shared" ref="O284:O299" si="58">M284+N284</f>
        <v>0</v>
      </c>
      <c r="P284" s="274"/>
      <c r="R284" s="158"/>
    </row>
    <row r="285" spans="1:18" hidden="1" x14ac:dyDescent="0.25">
      <c r="A285" s="393" t="s">
        <v>518</v>
      </c>
      <c r="B285" s="178" t="s">
        <v>519</v>
      </c>
      <c r="C285" s="359">
        <f t="shared" si="50"/>
        <v>0</v>
      </c>
      <c r="D285" s="229"/>
      <c r="E285" s="337"/>
      <c r="F285" s="231">
        <f t="shared" si="37"/>
        <v>0</v>
      </c>
      <c r="G285" s="229"/>
      <c r="H285" s="230"/>
      <c r="I285" s="231">
        <f t="shared" si="38"/>
        <v>0</v>
      </c>
      <c r="J285" s="229"/>
      <c r="K285" s="230"/>
      <c r="L285" s="231">
        <f t="shared" si="39"/>
        <v>0</v>
      </c>
      <c r="M285" s="338"/>
      <c r="N285" s="337"/>
      <c r="O285" s="231">
        <f t="shared" si="58"/>
        <v>0</v>
      </c>
      <c r="P285" s="185"/>
      <c r="R285" s="158"/>
    </row>
    <row r="286" spans="1:18" hidden="1" x14ac:dyDescent="0.25">
      <c r="A286" s="393" t="s">
        <v>520</v>
      </c>
      <c r="B286" s="412" t="s">
        <v>521</v>
      </c>
      <c r="C286" s="214">
        <f t="shared" si="50"/>
        <v>0</v>
      </c>
      <c r="D286" s="219"/>
      <c r="E286" s="335"/>
      <c r="F286" s="221">
        <f t="shared" si="37"/>
        <v>0</v>
      </c>
      <c r="G286" s="219"/>
      <c r="H286" s="220"/>
      <c r="I286" s="221">
        <f t="shared" si="38"/>
        <v>0</v>
      </c>
      <c r="J286" s="219"/>
      <c r="K286" s="220"/>
      <c r="L286" s="221">
        <f t="shared" si="39"/>
        <v>0</v>
      </c>
      <c r="M286" s="336"/>
      <c r="N286" s="335"/>
      <c r="O286" s="221">
        <f t="shared" si="58"/>
        <v>0</v>
      </c>
      <c r="P286" s="176"/>
      <c r="R286" s="158"/>
    </row>
    <row r="287" spans="1:18" x14ac:dyDescent="0.25">
      <c r="A287" s="413"/>
      <c r="B287" s="414" t="s">
        <v>522</v>
      </c>
      <c r="C287" s="415">
        <f>SUM(C284,C271,C233,C198,C190,C176,C78,C56)</f>
        <v>998670</v>
      </c>
      <c r="D287" s="416">
        <f>SUM(D284,D271,D233,D198,D190,D176,D78,D56)</f>
        <v>1002597</v>
      </c>
      <c r="E287" s="511">
        <f>SUM(E284,E271,E233,E198,E190,E176,E78,E56)</f>
        <v>-3927</v>
      </c>
      <c r="F287" s="467">
        <f t="shared" si="37"/>
        <v>998670</v>
      </c>
      <c r="G287" s="416">
        <f t="shared" ref="G287" si="59">SUM(G284,G271,G233,G198,G190,G176,G78,G56)</f>
        <v>0</v>
      </c>
      <c r="H287" s="419">
        <f>SUM(H284,H271,H233,H198,H190,H176,H78,H56)</f>
        <v>0</v>
      </c>
      <c r="I287" s="418">
        <f t="shared" si="38"/>
        <v>0</v>
      </c>
      <c r="J287" s="416">
        <f>SUM(J284,J271,J233,J198,J190,J176,J78,J56)</f>
        <v>0</v>
      </c>
      <c r="K287" s="419">
        <f>SUM(K284,K271,K233,K198,K190,K176,K78,K56)</f>
        <v>0</v>
      </c>
      <c r="L287" s="418">
        <f t="shared" si="39"/>
        <v>0</v>
      </c>
      <c r="M287" s="325">
        <f>SUM(M284,M271,M233,M198,M190,M176,M78,M56)</f>
        <v>0</v>
      </c>
      <c r="N287" s="326">
        <f>SUM(N284,N271,N233,N198,N190,N176,N78,N56)</f>
        <v>0</v>
      </c>
      <c r="O287" s="327">
        <f t="shared" si="58"/>
        <v>0</v>
      </c>
      <c r="P287" s="328"/>
      <c r="R287" s="158"/>
    </row>
    <row r="288" spans="1:18" hidden="1" x14ac:dyDescent="0.25">
      <c r="A288" s="420" t="s">
        <v>523</v>
      </c>
      <c r="B288" s="421"/>
      <c r="C288" s="422">
        <f t="shared" ref="C288" si="60">F288+I288+L288+O288</f>
        <v>0</v>
      </c>
      <c r="D288" s="423">
        <f>SUM(D28,D29,D45)-D54</f>
        <v>0</v>
      </c>
      <c r="E288" s="424">
        <f>SUM(E28,E29,E45)-E54</f>
        <v>0</v>
      </c>
      <c r="F288" s="425">
        <f t="shared" si="37"/>
        <v>0</v>
      </c>
      <c r="G288" s="423">
        <f>SUM(G28,G29,G45)-G54</f>
        <v>0</v>
      </c>
      <c r="H288" s="426">
        <f>SUM(H28,H29,H45)-H54</f>
        <v>0</v>
      </c>
      <c r="I288" s="425">
        <f t="shared" si="38"/>
        <v>0</v>
      </c>
      <c r="J288" s="423">
        <f>(J30+J46)-J54</f>
        <v>0</v>
      </c>
      <c r="K288" s="426">
        <f>(K30+K46)-K54</f>
        <v>0</v>
      </c>
      <c r="L288" s="425">
        <f t="shared" si="39"/>
        <v>0</v>
      </c>
      <c r="M288" s="422">
        <f>M48-M54</f>
        <v>0</v>
      </c>
      <c r="N288" s="424">
        <f>N48-N54</f>
        <v>0</v>
      </c>
      <c r="O288" s="425">
        <f t="shared" si="58"/>
        <v>0</v>
      </c>
      <c r="P288" s="427"/>
      <c r="R288" s="158"/>
    </row>
    <row r="289" spans="1:18" s="148" customFormat="1" hidden="1" x14ac:dyDescent="0.25">
      <c r="A289" s="420" t="s">
        <v>524</v>
      </c>
      <c r="B289" s="421"/>
      <c r="C289" s="428">
        <f>SUM(C290,C291)-C298+C299</f>
        <v>0</v>
      </c>
      <c r="D289" s="423">
        <f>SUM(D290,D291)-D298+D299</f>
        <v>0</v>
      </c>
      <c r="E289" s="424">
        <f>SUM(E290,E291)-E298+E299</f>
        <v>0</v>
      </c>
      <c r="F289" s="425">
        <f t="shared" si="37"/>
        <v>0</v>
      </c>
      <c r="G289" s="423">
        <f t="shared" ref="G289" si="61">SUM(G290,G291)-G298+G299</f>
        <v>0</v>
      </c>
      <c r="H289" s="426">
        <f>SUM(H290,H291)-H298+H299</f>
        <v>0</v>
      </c>
      <c r="I289" s="425">
        <f t="shared" si="38"/>
        <v>0</v>
      </c>
      <c r="J289" s="423">
        <f>SUM(J290,J291)-J298+J299</f>
        <v>0</v>
      </c>
      <c r="K289" s="426">
        <f>SUM(K290,K291)-K298+K299</f>
        <v>0</v>
      </c>
      <c r="L289" s="425">
        <f t="shared" si="39"/>
        <v>0</v>
      </c>
      <c r="M289" s="422">
        <f>SUM(M290,M291)-M298+M299</f>
        <v>0</v>
      </c>
      <c r="N289" s="424">
        <f>SUM(N290,N291)-N298+N299</f>
        <v>0</v>
      </c>
      <c r="O289" s="425">
        <f t="shared" si="58"/>
        <v>0</v>
      </c>
      <c r="P289" s="427"/>
      <c r="R289" s="158"/>
    </row>
    <row r="290" spans="1:18" s="148" customFormat="1" hidden="1" x14ac:dyDescent="0.25">
      <c r="A290" s="429" t="s">
        <v>525</v>
      </c>
      <c r="B290" s="429" t="s">
        <v>526</v>
      </c>
      <c r="C290" s="428">
        <f>C25-C284</f>
        <v>0</v>
      </c>
      <c r="D290" s="423">
        <f>D25-D284</f>
        <v>0</v>
      </c>
      <c r="E290" s="424">
        <f>E25-E284</f>
        <v>0</v>
      </c>
      <c r="F290" s="425">
        <f t="shared" si="37"/>
        <v>0</v>
      </c>
      <c r="G290" s="423">
        <f t="shared" ref="G290" si="62">G25-G284</f>
        <v>0</v>
      </c>
      <c r="H290" s="426">
        <f>H25-H284</f>
        <v>0</v>
      </c>
      <c r="I290" s="425">
        <f t="shared" si="38"/>
        <v>0</v>
      </c>
      <c r="J290" s="423">
        <f>J25-J284</f>
        <v>0</v>
      </c>
      <c r="K290" s="426">
        <f>K25-K284</f>
        <v>0</v>
      </c>
      <c r="L290" s="425">
        <f t="shared" si="39"/>
        <v>0</v>
      </c>
      <c r="M290" s="422">
        <f>M25-M284</f>
        <v>0</v>
      </c>
      <c r="N290" s="424">
        <f>N25-N284</f>
        <v>0</v>
      </c>
      <c r="O290" s="425">
        <f t="shared" si="58"/>
        <v>0</v>
      </c>
      <c r="P290" s="427"/>
      <c r="R290" s="158"/>
    </row>
    <row r="291" spans="1:18" s="148" customFormat="1" hidden="1" x14ac:dyDescent="0.25">
      <c r="A291" s="430" t="s">
        <v>527</v>
      </c>
      <c r="B291" s="430" t="s">
        <v>528</v>
      </c>
      <c r="C291" s="428">
        <f>SUM(C292,C294,C296)-SUM(C293,C295,C297)</f>
        <v>0</v>
      </c>
      <c r="D291" s="423">
        <f>SUM(D292,D294,D296)-SUM(D293,D295,D297)</f>
        <v>0</v>
      </c>
      <c r="E291" s="424">
        <f t="shared" ref="E291" si="63">SUM(E292,E294,E296)-SUM(E293,E295,E297)</f>
        <v>0</v>
      </c>
      <c r="F291" s="425">
        <f t="shared" si="37"/>
        <v>0</v>
      </c>
      <c r="G291" s="423">
        <f t="shared" ref="G291:H291" si="64">SUM(G292,G294,G296)-SUM(G293,G295,G297)</f>
        <v>0</v>
      </c>
      <c r="H291" s="426">
        <f t="shared" si="64"/>
        <v>0</v>
      </c>
      <c r="I291" s="425">
        <f t="shared" si="38"/>
        <v>0</v>
      </c>
      <c r="J291" s="423">
        <f t="shared" ref="J291:K291" si="65">SUM(J292,J294,J296)-SUM(J293,J295,J297)</f>
        <v>0</v>
      </c>
      <c r="K291" s="426">
        <f t="shared" si="65"/>
        <v>0</v>
      </c>
      <c r="L291" s="425">
        <f t="shared" si="39"/>
        <v>0</v>
      </c>
      <c r="M291" s="422">
        <f t="shared" ref="M291:N291" si="66">SUM(M292,M294,M296)-SUM(M293,M295,M297)</f>
        <v>0</v>
      </c>
      <c r="N291" s="424">
        <f t="shared" si="66"/>
        <v>0</v>
      </c>
      <c r="O291" s="425">
        <f t="shared" si="58"/>
        <v>0</v>
      </c>
      <c r="P291" s="427"/>
      <c r="R291" s="158"/>
    </row>
    <row r="292" spans="1:18" s="148" customFormat="1" hidden="1" x14ac:dyDescent="0.25">
      <c r="A292" s="411" t="s">
        <v>529</v>
      </c>
      <c r="B292" s="275" t="s">
        <v>530</v>
      </c>
      <c r="C292" s="235">
        <f t="shared" ref="C292:C299" si="67">F292+I292+L292+O292</f>
        <v>0</v>
      </c>
      <c r="D292" s="240"/>
      <c r="E292" s="409"/>
      <c r="F292" s="242">
        <f t="shared" si="37"/>
        <v>0</v>
      </c>
      <c r="G292" s="240"/>
      <c r="H292" s="241"/>
      <c r="I292" s="242">
        <f t="shared" si="38"/>
        <v>0</v>
      </c>
      <c r="J292" s="240"/>
      <c r="K292" s="241"/>
      <c r="L292" s="242">
        <f t="shared" si="39"/>
        <v>0</v>
      </c>
      <c r="M292" s="410"/>
      <c r="N292" s="409"/>
      <c r="O292" s="242">
        <f t="shared" si="58"/>
        <v>0</v>
      </c>
      <c r="P292" s="244"/>
      <c r="R292" s="158"/>
    </row>
    <row r="293" spans="1:18" hidden="1" x14ac:dyDescent="0.25">
      <c r="A293" s="393" t="s">
        <v>531</v>
      </c>
      <c r="B293" s="177" t="s">
        <v>532</v>
      </c>
      <c r="C293" s="224">
        <f t="shared" si="67"/>
        <v>0</v>
      </c>
      <c r="D293" s="229"/>
      <c r="E293" s="337"/>
      <c r="F293" s="231">
        <f t="shared" si="37"/>
        <v>0</v>
      </c>
      <c r="G293" s="229"/>
      <c r="H293" s="230"/>
      <c r="I293" s="231">
        <f t="shared" si="38"/>
        <v>0</v>
      </c>
      <c r="J293" s="229"/>
      <c r="K293" s="230"/>
      <c r="L293" s="231">
        <f t="shared" si="39"/>
        <v>0</v>
      </c>
      <c r="M293" s="338"/>
      <c r="N293" s="337"/>
      <c r="O293" s="231">
        <f t="shared" si="58"/>
        <v>0</v>
      </c>
      <c r="P293" s="185"/>
      <c r="R293" s="158"/>
    </row>
    <row r="294" spans="1:18" hidden="1" x14ac:dyDescent="0.25">
      <c r="A294" s="393" t="s">
        <v>533</v>
      </c>
      <c r="B294" s="177" t="s">
        <v>534</v>
      </c>
      <c r="C294" s="224">
        <f t="shared" si="67"/>
        <v>0</v>
      </c>
      <c r="D294" s="229"/>
      <c r="E294" s="337"/>
      <c r="F294" s="231">
        <f t="shared" si="37"/>
        <v>0</v>
      </c>
      <c r="G294" s="229"/>
      <c r="H294" s="230"/>
      <c r="I294" s="231">
        <f t="shared" si="38"/>
        <v>0</v>
      </c>
      <c r="J294" s="229"/>
      <c r="K294" s="230"/>
      <c r="L294" s="231">
        <f t="shared" si="39"/>
        <v>0</v>
      </c>
      <c r="M294" s="338"/>
      <c r="N294" s="337"/>
      <c r="O294" s="231">
        <f t="shared" si="58"/>
        <v>0</v>
      </c>
      <c r="P294" s="185"/>
      <c r="R294" s="158"/>
    </row>
    <row r="295" spans="1:18" hidden="1" x14ac:dyDescent="0.25">
      <c r="A295" s="393" t="s">
        <v>535</v>
      </c>
      <c r="B295" s="177" t="s">
        <v>536</v>
      </c>
      <c r="C295" s="224">
        <f t="shared" si="67"/>
        <v>0</v>
      </c>
      <c r="D295" s="229"/>
      <c r="E295" s="337"/>
      <c r="F295" s="231">
        <f t="shared" si="37"/>
        <v>0</v>
      </c>
      <c r="G295" s="229"/>
      <c r="H295" s="230"/>
      <c r="I295" s="231">
        <f t="shared" si="38"/>
        <v>0</v>
      </c>
      <c r="J295" s="229"/>
      <c r="K295" s="230"/>
      <c r="L295" s="231">
        <f t="shared" si="39"/>
        <v>0</v>
      </c>
      <c r="M295" s="338"/>
      <c r="N295" s="337"/>
      <c r="O295" s="231">
        <f t="shared" si="58"/>
        <v>0</v>
      </c>
      <c r="P295" s="185"/>
      <c r="R295" s="158"/>
    </row>
    <row r="296" spans="1:18" hidden="1" x14ac:dyDescent="0.25">
      <c r="A296" s="393" t="s">
        <v>537</v>
      </c>
      <c r="B296" s="177" t="s">
        <v>538</v>
      </c>
      <c r="C296" s="224">
        <f t="shared" si="67"/>
        <v>0</v>
      </c>
      <c r="D296" s="229"/>
      <c r="E296" s="337"/>
      <c r="F296" s="231">
        <f t="shared" si="37"/>
        <v>0</v>
      </c>
      <c r="G296" s="229"/>
      <c r="H296" s="230"/>
      <c r="I296" s="231">
        <f t="shared" si="38"/>
        <v>0</v>
      </c>
      <c r="J296" s="229"/>
      <c r="K296" s="230"/>
      <c r="L296" s="231">
        <f t="shared" si="39"/>
        <v>0</v>
      </c>
      <c r="M296" s="338"/>
      <c r="N296" s="337"/>
      <c r="O296" s="231">
        <f t="shared" si="58"/>
        <v>0</v>
      </c>
      <c r="P296" s="185"/>
      <c r="R296" s="158"/>
    </row>
    <row r="297" spans="1:18" hidden="1" x14ac:dyDescent="0.25">
      <c r="A297" s="431" t="s">
        <v>539</v>
      </c>
      <c r="B297" s="432" t="s">
        <v>540</v>
      </c>
      <c r="C297" s="374">
        <f t="shared" si="67"/>
        <v>0</v>
      </c>
      <c r="D297" s="375"/>
      <c r="E297" s="376"/>
      <c r="F297" s="371">
        <f t="shared" si="37"/>
        <v>0</v>
      </c>
      <c r="G297" s="375"/>
      <c r="H297" s="377"/>
      <c r="I297" s="371">
        <f t="shared" si="38"/>
        <v>0</v>
      </c>
      <c r="J297" s="375"/>
      <c r="K297" s="377"/>
      <c r="L297" s="371">
        <f t="shared" si="39"/>
        <v>0</v>
      </c>
      <c r="M297" s="378"/>
      <c r="N297" s="376"/>
      <c r="O297" s="371">
        <f t="shared" si="58"/>
        <v>0</v>
      </c>
      <c r="P297" s="372"/>
      <c r="R297" s="158"/>
    </row>
    <row r="298" spans="1:18" hidden="1" x14ac:dyDescent="0.25">
      <c r="A298" s="430" t="s">
        <v>541</v>
      </c>
      <c r="B298" s="430" t="s">
        <v>542</v>
      </c>
      <c r="C298" s="433">
        <f t="shared" si="67"/>
        <v>0</v>
      </c>
      <c r="D298" s="434"/>
      <c r="E298" s="435"/>
      <c r="F298" s="425">
        <f t="shared" si="37"/>
        <v>0</v>
      </c>
      <c r="G298" s="434"/>
      <c r="H298" s="436"/>
      <c r="I298" s="425">
        <f t="shared" si="38"/>
        <v>0</v>
      </c>
      <c r="J298" s="434"/>
      <c r="K298" s="436"/>
      <c r="L298" s="425">
        <f t="shared" si="39"/>
        <v>0</v>
      </c>
      <c r="M298" s="437"/>
      <c r="N298" s="435"/>
      <c r="O298" s="425">
        <f t="shared" si="58"/>
        <v>0</v>
      </c>
      <c r="P298" s="427"/>
      <c r="R298" s="158"/>
    </row>
    <row r="299" spans="1:18" s="148" customFormat="1" ht="36" hidden="1" x14ac:dyDescent="0.25">
      <c r="A299" s="430" t="s">
        <v>543</v>
      </c>
      <c r="B299" s="438" t="s">
        <v>544</v>
      </c>
      <c r="C299" s="439">
        <f t="shared" si="67"/>
        <v>0</v>
      </c>
      <c r="D299" s="440"/>
      <c r="E299" s="441"/>
      <c r="F299" s="442">
        <f t="shared" si="37"/>
        <v>0</v>
      </c>
      <c r="G299" s="434"/>
      <c r="H299" s="436"/>
      <c r="I299" s="425">
        <f t="shared" si="38"/>
        <v>0</v>
      </c>
      <c r="J299" s="434"/>
      <c r="K299" s="436"/>
      <c r="L299" s="425">
        <f t="shared" si="39"/>
        <v>0</v>
      </c>
      <c r="M299" s="437"/>
      <c r="N299" s="435"/>
      <c r="O299" s="425">
        <f t="shared" si="58"/>
        <v>0</v>
      </c>
      <c r="P299" s="427"/>
      <c r="R299" s="158"/>
    </row>
    <row r="300" spans="1:18" s="148" customFormat="1" x14ac:dyDescent="0.25">
      <c r="A300" s="443" t="s">
        <v>545</v>
      </c>
      <c r="B300" s="444"/>
      <c r="C300" s="444"/>
      <c r="D300" s="444"/>
      <c r="E300" s="444"/>
      <c r="F300" s="444"/>
      <c r="G300" s="444"/>
      <c r="H300" s="444"/>
      <c r="I300" s="444"/>
      <c r="J300" s="444"/>
      <c r="K300" s="444"/>
      <c r="L300" s="444"/>
      <c r="M300" s="444"/>
      <c r="N300" s="444"/>
      <c r="O300" s="444"/>
      <c r="P300" s="445"/>
      <c r="Q300" s="141"/>
    </row>
    <row r="301" spans="1:18" ht="12.75" thickBot="1" x14ac:dyDescent="0.3">
      <c r="A301" s="446"/>
      <c r="B301" s="447"/>
      <c r="C301" s="447"/>
      <c r="D301" s="447"/>
      <c r="E301" s="447"/>
      <c r="F301" s="447"/>
      <c r="G301" s="447"/>
      <c r="H301" s="447"/>
      <c r="I301" s="447"/>
      <c r="J301" s="447"/>
      <c r="K301" s="447"/>
      <c r="L301" s="447"/>
      <c r="M301" s="447"/>
      <c r="N301" s="447"/>
      <c r="O301" s="447"/>
      <c r="P301" s="448"/>
      <c r="Q301" s="118"/>
    </row>
    <row r="302" spans="1:18" x14ac:dyDescent="0.25">
      <c r="A302" s="117"/>
      <c r="B302" s="117"/>
      <c r="C302" s="117"/>
      <c r="D302" s="117"/>
      <c r="E302" s="117"/>
      <c r="F302" s="117"/>
      <c r="G302" s="117"/>
      <c r="H302" s="117"/>
      <c r="I302" s="117"/>
      <c r="J302" s="117"/>
      <c r="K302" s="117"/>
      <c r="L302" s="117"/>
      <c r="M302" s="117"/>
      <c r="N302" s="117"/>
      <c r="O302" s="117"/>
    </row>
    <row r="303" spans="1:18" x14ac:dyDescent="0.25">
      <c r="A303" s="117"/>
      <c r="B303" s="117"/>
      <c r="C303" s="117"/>
      <c r="D303" s="117"/>
      <c r="E303" s="117"/>
      <c r="F303" s="117"/>
      <c r="G303" s="117"/>
      <c r="H303" s="117"/>
      <c r="I303" s="117"/>
      <c r="J303" s="117"/>
      <c r="K303" s="117"/>
      <c r="L303" s="117"/>
      <c r="M303" s="117"/>
      <c r="N303" s="117"/>
      <c r="O303" s="117"/>
    </row>
    <row r="304" spans="1:18" x14ac:dyDescent="0.25">
      <c r="A304" s="117"/>
      <c r="B304" s="117"/>
      <c r="C304" s="117"/>
      <c r="D304" s="117"/>
      <c r="E304" s="117"/>
      <c r="F304" s="117"/>
      <c r="G304" s="117"/>
      <c r="H304" s="117"/>
      <c r="I304" s="117"/>
      <c r="J304" s="117"/>
      <c r="K304" s="117"/>
      <c r="L304" s="117"/>
      <c r="M304" s="117"/>
      <c r="N304" s="117"/>
      <c r="O304" s="117"/>
    </row>
    <row r="305" spans="1:15" x14ac:dyDescent="0.25">
      <c r="A305" s="117"/>
      <c r="B305" s="117"/>
      <c r="C305" s="117"/>
      <c r="D305" s="117"/>
      <c r="E305" s="117"/>
      <c r="F305" s="117"/>
      <c r="G305" s="117"/>
      <c r="H305" s="117"/>
      <c r="I305" s="117"/>
      <c r="J305" s="117"/>
      <c r="K305" s="117"/>
      <c r="L305" s="117"/>
      <c r="M305" s="117"/>
      <c r="N305" s="117"/>
      <c r="O305" s="117"/>
    </row>
    <row r="306" spans="1:15" x14ac:dyDescent="0.25">
      <c r="A306" s="117"/>
      <c r="B306" s="117"/>
      <c r="C306" s="117"/>
      <c r="D306" s="117"/>
      <c r="E306" s="117"/>
      <c r="F306" s="117"/>
      <c r="G306" s="117"/>
      <c r="H306" s="117"/>
      <c r="I306" s="117"/>
      <c r="J306" s="117"/>
      <c r="K306" s="117"/>
      <c r="L306" s="117"/>
      <c r="M306" s="117"/>
      <c r="N306" s="117"/>
      <c r="O306" s="117"/>
    </row>
    <row r="307" spans="1:15" x14ac:dyDescent="0.25">
      <c r="A307" s="117"/>
      <c r="B307" s="117"/>
      <c r="C307" s="117"/>
      <c r="D307" s="117"/>
      <c r="E307" s="117"/>
      <c r="F307" s="117"/>
      <c r="G307" s="117"/>
      <c r="H307" s="117"/>
      <c r="I307" s="117"/>
      <c r="J307" s="117"/>
      <c r="K307" s="117"/>
      <c r="L307" s="117"/>
      <c r="M307" s="117"/>
      <c r="N307" s="117"/>
      <c r="O307" s="117"/>
    </row>
    <row r="308" spans="1:15" x14ac:dyDescent="0.25">
      <c r="A308" s="117"/>
      <c r="B308" s="117"/>
      <c r="C308" s="117"/>
      <c r="D308" s="117"/>
      <c r="E308" s="117"/>
      <c r="F308" s="117"/>
      <c r="G308" s="117"/>
      <c r="H308" s="117"/>
      <c r="I308" s="117"/>
      <c r="J308" s="117"/>
      <c r="K308" s="117"/>
      <c r="L308" s="117"/>
      <c r="M308" s="117"/>
      <c r="N308" s="117"/>
      <c r="O308" s="117"/>
    </row>
    <row r="309" spans="1:15" x14ac:dyDescent="0.25">
      <c r="A309" s="117"/>
      <c r="B309" s="117"/>
      <c r="C309" s="117"/>
      <c r="D309" s="117"/>
      <c r="E309" s="117"/>
      <c r="F309" s="117"/>
      <c r="G309" s="117"/>
      <c r="H309" s="117"/>
      <c r="I309" s="117"/>
      <c r="J309" s="117"/>
      <c r="K309" s="117"/>
      <c r="L309" s="117"/>
      <c r="M309" s="117"/>
      <c r="N309" s="117"/>
      <c r="O309" s="117"/>
    </row>
    <row r="310" spans="1:15" x14ac:dyDescent="0.25">
      <c r="A310" s="117"/>
      <c r="B310" s="117"/>
      <c r="C310" s="117"/>
      <c r="D310" s="117"/>
      <c r="E310" s="117"/>
      <c r="F310" s="117"/>
      <c r="G310" s="117"/>
      <c r="H310" s="117"/>
      <c r="I310" s="117"/>
      <c r="J310" s="117"/>
      <c r="K310" s="117"/>
      <c r="L310" s="117"/>
      <c r="M310" s="117"/>
      <c r="N310" s="117"/>
      <c r="O310" s="117"/>
    </row>
    <row r="311" spans="1:15" x14ac:dyDescent="0.25">
      <c r="A311" s="117"/>
      <c r="B311" s="117"/>
      <c r="C311" s="117"/>
      <c r="D311" s="117"/>
      <c r="E311" s="117"/>
      <c r="F311" s="117"/>
      <c r="G311" s="117"/>
      <c r="H311" s="117"/>
      <c r="I311" s="117"/>
      <c r="J311" s="117"/>
      <c r="K311" s="117"/>
      <c r="L311" s="117"/>
      <c r="M311" s="117"/>
      <c r="N311" s="117"/>
      <c r="O311" s="117"/>
    </row>
    <row r="312" spans="1:15" x14ac:dyDescent="0.25">
      <c r="A312" s="117"/>
      <c r="B312" s="117"/>
      <c r="C312" s="117"/>
      <c r="D312" s="117"/>
      <c r="E312" s="117"/>
      <c r="F312" s="117"/>
      <c r="G312" s="117"/>
      <c r="H312" s="117"/>
      <c r="I312" s="117"/>
      <c r="J312" s="117"/>
      <c r="K312" s="117"/>
      <c r="L312" s="117"/>
      <c r="M312" s="117"/>
      <c r="N312" s="117"/>
      <c r="O312" s="117"/>
    </row>
    <row r="313" spans="1:15" x14ac:dyDescent="0.25">
      <c r="A313" s="117"/>
      <c r="B313" s="117"/>
      <c r="C313" s="117"/>
      <c r="D313" s="117"/>
      <c r="E313" s="117"/>
      <c r="F313" s="117"/>
      <c r="G313" s="117"/>
      <c r="H313" s="117"/>
      <c r="I313" s="117"/>
      <c r="J313" s="117"/>
      <c r="K313" s="117"/>
      <c r="L313" s="117"/>
      <c r="M313" s="117"/>
      <c r="N313" s="117"/>
      <c r="O313" s="117"/>
    </row>
    <row r="314" spans="1:15" x14ac:dyDescent="0.25">
      <c r="A314" s="117"/>
      <c r="B314" s="117"/>
      <c r="C314" s="117"/>
      <c r="D314" s="117"/>
      <c r="E314" s="117"/>
      <c r="F314" s="117"/>
      <c r="G314" s="117"/>
      <c r="H314" s="117"/>
      <c r="I314" s="117"/>
      <c r="J314" s="117"/>
      <c r="K314" s="117"/>
      <c r="L314" s="117"/>
      <c r="M314" s="117"/>
      <c r="N314" s="117"/>
      <c r="O314" s="117"/>
    </row>
    <row r="315" spans="1:15" x14ac:dyDescent="0.25">
      <c r="A315" s="117"/>
      <c r="B315" s="117"/>
      <c r="C315" s="117"/>
      <c r="D315" s="117"/>
      <c r="E315" s="117"/>
      <c r="F315" s="117"/>
      <c r="G315" s="117"/>
      <c r="H315" s="117"/>
      <c r="I315" s="117"/>
      <c r="J315" s="117"/>
      <c r="K315" s="117"/>
      <c r="L315" s="117"/>
      <c r="M315" s="117"/>
      <c r="N315" s="117"/>
      <c r="O315" s="117"/>
    </row>
    <row r="316" spans="1:15" x14ac:dyDescent="0.25">
      <c r="A316" s="117"/>
      <c r="B316" s="117"/>
      <c r="C316" s="117"/>
      <c r="D316" s="117"/>
      <c r="E316" s="117"/>
      <c r="F316" s="117"/>
      <c r="G316" s="117"/>
      <c r="H316" s="117"/>
      <c r="I316" s="117"/>
      <c r="J316" s="117"/>
      <c r="K316" s="117"/>
      <c r="L316" s="117"/>
      <c r="M316" s="117"/>
      <c r="N316" s="117"/>
      <c r="O316" s="117"/>
    </row>
    <row r="317" spans="1:15" x14ac:dyDescent="0.25">
      <c r="A317" s="117"/>
      <c r="B317" s="117"/>
      <c r="C317" s="117"/>
      <c r="D317" s="117"/>
      <c r="E317" s="117"/>
      <c r="F317" s="117"/>
      <c r="G317" s="117"/>
      <c r="H317" s="117"/>
      <c r="I317" s="117"/>
      <c r="J317" s="117"/>
      <c r="K317" s="117"/>
      <c r="L317" s="117"/>
      <c r="M317" s="117"/>
      <c r="N317" s="117"/>
      <c r="O317" s="117"/>
    </row>
    <row r="318" spans="1:15" x14ac:dyDescent="0.25">
      <c r="A318" s="117"/>
      <c r="B318" s="117"/>
      <c r="C318" s="117"/>
      <c r="D318" s="117"/>
      <c r="E318" s="117"/>
      <c r="F318" s="117"/>
      <c r="G318" s="117"/>
      <c r="H318" s="117"/>
      <c r="I318" s="117"/>
      <c r="J318" s="117"/>
      <c r="K318" s="117"/>
      <c r="L318" s="117"/>
      <c r="M318" s="117"/>
      <c r="N318" s="117"/>
      <c r="O318" s="117"/>
    </row>
    <row r="319" spans="1:15" x14ac:dyDescent="0.25">
      <c r="A319" s="117"/>
      <c r="B319" s="117"/>
      <c r="C319" s="117"/>
      <c r="D319" s="117"/>
      <c r="E319" s="117"/>
      <c r="F319" s="117"/>
      <c r="G319" s="117"/>
      <c r="H319" s="117"/>
      <c r="I319" s="117"/>
      <c r="J319" s="117"/>
      <c r="K319" s="117"/>
      <c r="L319" s="117"/>
      <c r="M319" s="117"/>
      <c r="N319" s="117"/>
      <c r="O319" s="117"/>
    </row>
    <row r="320" spans="1:15" x14ac:dyDescent="0.25">
      <c r="A320" s="117"/>
      <c r="B320" s="117"/>
      <c r="C320" s="117"/>
      <c r="D320" s="117"/>
      <c r="E320" s="117"/>
      <c r="F320" s="117"/>
      <c r="G320" s="117"/>
      <c r="H320" s="117"/>
      <c r="I320" s="117"/>
      <c r="J320" s="117"/>
      <c r="K320" s="117"/>
      <c r="L320" s="117"/>
      <c r="M320" s="117"/>
      <c r="N320" s="117"/>
      <c r="O320" s="117"/>
    </row>
    <row r="321" spans="1:15" x14ac:dyDescent="0.25">
      <c r="A321" s="117"/>
      <c r="B321" s="117"/>
      <c r="C321" s="117"/>
      <c r="D321" s="117"/>
      <c r="E321" s="117"/>
      <c r="F321" s="117"/>
      <c r="G321" s="117"/>
      <c r="H321" s="117"/>
      <c r="I321" s="117"/>
      <c r="J321" s="117"/>
      <c r="K321" s="117"/>
      <c r="L321" s="117"/>
      <c r="M321" s="117"/>
      <c r="N321" s="117"/>
      <c r="O321" s="117"/>
    </row>
  </sheetData>
  <sheetProtection algorithmName="SHA-512" hashValue="GEUkRznNjaZkwugxnfMDi9AA++zlu1JxpImlcLoI8L/p8vgPPj3k4tf0exbFM4RhYFNcrVWP5wpwpQCZfuiVlA==" saltValue="HdokfoXXP61H5efi/D1Uog==" spinCount="100000" sheet="1" objects="1" scenarios="1" formatCells="0" formatColumns="0" formatRows="0"/>
  <autoFilter ref="A22:P300">
    <filterColumn colId="2">
      <filters blank="1">
        <filter val="113 588"/>
        <filter val="13 080"/>
        <filter val="154 150"/>
        <filter val="17"/>
        <filter val="2 000"/>
        <filter val="2 768"/>
        <filter val="20 000"/>
        <filter val="27 683"/>
        <filter val="3 670"/>
        <filter val="360 206"/>
        <filter val="362 121"/>
        <filter val="367 023"/>
        <filter val="40 000"/>
        <filter val="40 562"/>
        <filter val="5 670"/>
        <filter val="50 820"/>
        <filter val="53 588"/>
        <filter val="6 800"/>
        <filter val="68 943"/>
        <filter val="734 814"/>
        <filter val="803 757"/>
        <filter val="844 520"/>
        <filter val="998 670"/>
      </filters>
    </filterColumn>
  </autoFilter>
  <mergeCells count="31">
    <mergeCell ref="L20:L21"/>
    <mergeCell ref="C17:P17"/>
    <mergeCell ref="C18:P18"/>
    <mergeCell ref="C16:P16"/>
    <mergeCell ref="A3:P3"/>
    <mergeCell ref="A4:P4"/>
    <mergeCell ref="C6:P6"/>
    <mergeCell ref="C7:P7"/>
    <mergeCell ref="C8:P8"/>
    <mergeCell ref="C9:P9"/>
    <mergeCell ref="C10:P10"/>
    <mergeCell ref="C11:P11"/>
    <mergeCell ref="C13:P13"/>
    <mergeCell ref="C14:P14"/>
    <mergeCell ref="C15:P15"/>
    <mergeCell ref="A19:A21"/>
    <mergeCell ref="B19:B21"/>
    <mergeCell ref="C19:O19"/>
    <mergeCell ref="P19:P21"/>
    <mergeCell ref="C20:C21"/>
    <mergeCell ref="D20:D21"/>
    <mergeCell ref="E20:E21"/>
    <mergeCell ref="F20:F21"/>
    <mergeCell ref="M20:M21"/>
    <mergeCell ref="N20:N21"/>
    <mergeCell ref="O20:O21"/>
    <mergeCell ref="G20:G21"/>
    <mergeCell ref="H20:H21"/>
    <mergeCell ref="I20:I21"/>
    <mergeCell ref="J20:J21"/>
    <mergeCell ref="K20:K2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126.pielikums Jūrmalas pilsētas domes
2016.gada 25.novembra saistošajiem noteikumiem Nr.44
(protokols Nr.18, 5.punkts)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29</vt:i4>
      </vt:variant>
    </vt:vector>
  </HeadingPairs>
  <TitlesOfParts>
    <vt:vector size="67" baseType="lpstr">
      <vt:lpstr>01.1.1.</vt:lpstr>
      <vt:lpstr>01.1.6.</vt:lpstr>
      <vt:lpstr>01.2.3.</vt:lpstr>
      <vt:lpstr>01.2.3. (2)</vt:lpstr>
      <vt:lpstr>01.2.3. (3)</vt:lpstr>
      <vt:lpstr>04.1.7.</vt:lpstr>
      <vt:lpstr>04.1.9.</vt:lpstr>
      <vt:lpstr>04.1.12.</vt:lpstr>
      <vt:lpstr>04.1.13.</vt:lpstr>
      <vt:lpstr>06.1.1</vt:lpstr>
      <vt:lpstr>06.1.5.</vt:lpstr>
      <vt:lpstr>06.1.7.</vt:lpstr>
      <vt:lpstr>06.3.1.</vt:lpstr>
      <vt:lpstr>06.3.1. (2)</vt:lpstr>
      <vt:lpstr>08.1.2</vt:lpstr>
      <vt:lpstr>08.1.10.</vt:lpstr>
      <vt:lpstr>09.1.4.</vt:lpstr>
      <vt:lpstr>09.1.6.</vt:lpstr>
      <vt:lpstr>09.1.10.</vt:lpstr>
      <vt:lpstr>09.11.1.</vt:lpstr>
      <vt:lpstr>09.12.1.</vt:lpstr>
      <vt:lpstr>09.16.1.</vt:lpstr>
      <vt:lpstr>09.17.1.</vt:lpstr>
      <vt:lpstr>09.17.1. (2)</vt:lpstr>
      <vt:lpstr>09.25.1.</vt:lpstr>
      <vt:lpstr>09.25.1. (2)</vt:lpstr>
      <vt:lpstr>09.26.1.</vt:lpstr>
      <vt:lpstr>09.29.1.</vt:lpstr>
      <vt:lpstr>10.2.1.</vt:lpstr>
      <vt:lpstr>4.piel.</vt:lpstr>
      <vt:lpstr>5.piel.</vt:lpstr>
      <vt:lpstr>8.piel.</vt:lpstr>
      <vt:lpstr>8.piel.(2)</vt:lpstr>
      <vt:lpstr>12.pielik.</vt:lpstr>
      <vt:lpstr>18.piel.</vt:lpstr>
      <vt:lpstr>04.1.12. (2)</vt:lpstr>
      <vt:lpstr>04.3.4.</vt:lpstr>
      <vt:lpstr>5.piel. (2)</vt:lpstr>
      <vt:lpstr>'01.1.1.'!Print_Titles</vt:lpstr>
      <vt:lpstr>'01.1.6.'!Print_Titles</vt:lpstr>
      <vt:lpstr>'01.2.3.'!Print_Titles</vt:lpstr>
      <vt:lpstr>'01.2.3. (2)'!Print_Titles</vt:lpstr>
      <vt:lpstr>'01.2.3. (3)'!Print_Titles</vt:lpstr>
      <vt:lpstr>'04.1.12.'!Print_Titles</vt:lpstr>
      <vt:lpstr>'04.1.12. (2)'!Print_Titles</vt:lpstr>
      <vt:lpstr>'04.1.13.'!Print_Titles</vt:lpstr>
      <vt:lpstr>'04.1.7.'!Print_Titles</vt:lpstr>
      <vt:lpstr>'04.1.9.'!Print_Titles</vt:lpstr>
      <vt:lpstr>'04.3.4.'!Print_Titles</vt:lpstr>
      <vt:lpstr>'06.1.1'!Print_Titles</vt:lpstr>
      <vt:lpstr>'06.1.5.'!Print_Titles</vt:lpstr>
      <vt:lpstr>'06.1.7.'!Print_Titles</vt:lpstr>
      <vt:lpstr>'08.1.10.'!Print_Titles</vt:lpstr>
      <vt:lpstr>'08.1.2'!Print_Titles</vt:lpstr>
      <vt:lpstr>'09.1.10.'!Print_Titles</vt:lpstr>
      <vt:lpstr>'09.1.4.'!Print_Titles</vt:lpstr>
      <vt:lpstr>'09.1.6.'!Print_Titles</vt:lpstr>
      <vt:lpstr>'09.11.1.'!Print_Titles</vt:lpstr>
      <vt:lpstr>'09.12.1.'!Print_Titles</vt:lpstr>
      <vt:lpstr>'09.16.1.'!Print_Titles</vt:lpstr>
      <vt:lpstr>'09.17.1.'!Print_Titles</vt:lpstr>
      <vt:lpstr>'09.17.1. (2)'!Print_Titles</vt:lpstr>
      <vt:lpstr>'09.25.1.'!Print_Titles</vt:lpstr>
      <vt:lpstr>'09.25.1. (2)'!Print_Titles</vt:lpstr>
      <vt:lpstr>'09.26.1.'!Print_Titles</vt:lpstr>
      <vt:lpstr>'09.29.1.'!Print_Titles</vt:lpstr>
      <vt:lpstr>'10.2.1.'!Print_Titles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Golovina</dc:creator>
  <cp:lastModifiedBy>Elina Markaine</cp:lastModifiedBy>
  <cp:lastPrinted>2016-11-25T13:35:52Z</cp:lastPrinted>
  <dcterms:created xsi:type="dcterms:W3CDTF">2016-01-18T13:42:29Z</dcterms:created>
  <dcterms:modified xsi:type="dcterms:W3CDTF">2016-11-28T10:21:29Z</dcterms:modified>
</cp:coreProperties>
</file>